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J:\都環境確保条例\点検表\R2年度業務\★点検表改訂\"/>
    </mc:Choice>
  </mc:AlternateContent>
  <xr:revisionPtr revIDLastSave="0" documentId="13_ncr:1_{86E5B9E4-B964-41F7-9CE7-07067F4D168E}" xr6:coauthVersionLast="46" xr6:coauthVersionMax="46" xr10:uidLastSave="{00000000-0000-0000-0000-000000000000}"/>
  <workbookProtection workbookPassword="DE0B" lockStructure="1"/>
  <bookViews>
    <workbookView xWindow="-108" yWindow="-108" windowWidth="23256" windowHeight="12576" tabRatio="866" xr2:uid="{00000000-000D-0000-FFFF-FFFF00000000}"/>
  </bookViews>
  <sheets>
    <sheet name="記入方法" sheetId="47" r:id="rId1"/>
    <sheet name="省エネ余地一覧" sheetId="61" r:id="rId2"/>
    <sheet name="点検表" sheetId="60" r:id="rId3"/>
    <sheet name="熱源機器" sheetId="49" r:id="rId4"/>
    <sheet name="冷却塔" sheetId="50" r:id="rId5"/>
    <sheet name="熱源ポンプ" sheetId="51" r:id="rId6"/>
    <sheet name="空調機" sheetId="52" r:id="rId7"/>
    <sheet name="パッケージ形空調機" sheetId="53" r:id="rId8"/>
    <sheet name="空調・換気用ファン" sheetId="54" r:id="rId9"/>
    <sheet name="照明器具" sheetId="55" r:id="rId10"/>
    <sheet name="変圧器" sheetId="56" r:id="rId11"/>
    <sheet name="給水ポンプ" sheetId="57" r:id="rId12"/>
    <sheet name="昇降機" sheetId="58" r:id="rId13"/>
    <sheet name="エアコンプレッサー" sheetId="62" r:id="rId14"/>
    <sheet name="電動力応用設備" sheetId="64" r:id="rId15"/>
    <sheet name="冷凍・冷蔵設備" sheetId="59" r:id="rId16"/>
  </sheets>
  <definedNames>
    <definedName name="_xlnm.Print_Area" localSheetId="13">エアコンプレッサー!$B$2:$S$72</definedName>
    <definedName name="_xlnm.Print_Area" localSheetId="7">パッケージ形空調機!$B$2:$U$72</definedName>
    <definedName name="_xlnm.Print_Area" localSheetId="0">記入方法!$A$2:$AT$60</definedName>
    <definedName name="_xlnm.Print_Area" localSheetId="11">給水ポンプ!$B$2:$P$72</definedName>
    <definedName name="_xlnm.Print_Area" localSheetId="8">空調・換気用ファン!$B$2:$O$72</definedName>
    <definedName name="_xlnm.Print_Area" localSheetId="6">空調機!$B$2:$Q$72</definedName>
    <definedName name="_xlnm.Print_Area" localSheetId="12">昇降機!$B$2:$K$72</definedName>
    <definedName name="_xlnm.Print_Area" localSheetId="9">照明器具!$B$2:$P$72</definedName>
    <definedName name="_xlnm.Print_Area" localSheetId="1">省エネ余地一覧!$A$1:$P$92</definedName>
    <definedName name="_xlnm.Print_Area" localSheetId="2">点検表!$B$7:$U$286</definedName>
    <definedName name="_xlnm.Print_Area" localSheetId="14">電動力応用設備!$B$2:$V$72</definedName>
    <definedName name="_xlnm.Print_Area" localSheetId="5">熱源ポンプ!$B$2:$T$72</definedName>
    <definedName name="_xlnm.Print_Area" localSheetId="3">熱源機器!$B$2:$U$73</definedName>
    <definedName name="_xlnm.Print_Area" localSheetId="10">変圧器!$B$2:$P$72</definedName>
    <definedName name="_xlnm.Print_Area" localSheetId="4">冷却塔!$B$2:$V$72</definedName>
    <definedName name="_xlnm.Print_Area" localSheetId="15">冷凍・冷蔵設備!$B$2:$S$73</definedName>
    <definedName name="_xlnm.Print_Titles" localSheetId="13">エアコンプレッサー!$3:$8</definedName>
    <definedName name="_xlnm.Print_Titles" localSheetId="7">パッケージ形空調機!$3:$8</definedName>
    <definedName name="_xlnm.Print_Titles" localSheetId="11">給水ポンプ!$3:$8</definedName>
    <definedName name="_xlnm.Print_Titles" localSheetId="8">空調・換気用ファン!$3:$8</definedName>
    <definedName name="_xlnm.Print_Titles" localSheetId="6">空調機!$3:$8</definedName>
    <definedName name="_xlnm.Print_Titles" localSheetId="12">昇降機!$3:$8</definedName>
    <definedName name="_xlnm.Print_Titles" localSheetId="9">照明器具!$3:$8</definedName>
    <definedName name="_xlnm.Print_Titles" localSheetId="1">省エネ余地一覧!$B:$CE</definedName>
    <definedName name="_xlnm.Print_Titles" localSheetId="2">点検表!$B:$CE</definedName>
    <definedName name="_xlnm.Print_Titles" localSheetId="14">電動力応用設備!$3:$8</definedName>
    <definedName name="_xlnm.Print_Titles" localSheetId="5">熱源ポンプ!$3:$8</definedName>
    <definedName name="_xlnm.Print_Titles" localSheetId="3">熱源機器!$3:$8</definedName>
    <definedName name="_xlnm.Print_Titles" localSheetId="10">変圧器!$3:$8</definedName>
    <definedName name="_xlnm.Print_Titles" localSheetId="4">冷却塔!$3:$8</definedName>
    <definedName name="_xlnm.Print_Titles" localSheetId="15">冷凍・冷蔵設備!$3:$8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28" i="60" l="1"/>
  <c r="D74" i="55"/>
  <c r="D75" i="55"/>
  <c r="D76" i="55"/>
  <c r="D77" i="55"/>
  <c r="D78" i="55"/>
  <c r="D79" i="55"/>
  <c r="D80" i="55"/>
  <c r="D81" i="55"/>
  <c r="D82" i="55"/>
  <c r="D83" i="55"/>
  <c r="D84" i="55"/>
  <c r="D85" i="55"/>
  <c r="D86" i="55"/>
  <c r="D87" i="55"/>
  <c r="D88" i="55"/>
  <c r="D89" i="55"/>
  <c r="D90" i="55"/>
  <c r="D91" i="55"/>
  <c r="D92" i="55"/>
  <c r="D93" i="55"/>
  <c r="D94" i="55"/>
  <c r="D95" i="55"/>
  <c r="D96" i="55"/>
  <c r="D97" i="55"/>
  <c r="D98" i="55"/>
  <c r="D99" i="55"/>
  <c r="D100" i="55"/>
  <c r="D101" i="55"/>
  <c r="D102" i="55"/>
  <c r="D103" i="55"/>
  <c r="D104" i="55"/>
  <c r="D105" i="55"/>
  <c r="D106" i="55"/>
  <c r="D107" i="55"/>
  <c r="D108" i="55"/>
  <c r="D109" i="55"/>
  <c r="D110" i="55"/>
  <c r="D111" i="55"/>
  <c r="D112" i="55"/>
  <c r="D113" i="55"/>
  <c r="D114" i="55"/>
  <c r="D115" i="55"/>
  <c r="D116" i="55"/>
  <c r="D117" i="55"/>
  <c r="D118" i="55"/>
  <c r="D119" i="55"/>
  <c r="D120" i="55"/>
  <c r="D121" i="55"/>
  <c r="D122" i="55"/>
  <c r="D123" i="55"/>
  <c r="D124" i="55"/>
  <c r="D125" i="55"/>
  <c r="D126" i="55"/>
  <c r="D127" i="55"/>
  <c r="D128" i="55"/>
  <c r="D129" i="55"/>
  <c r="D130" i="55"/>
  <c r="D131" i="55"/>
  <c r="D132" i="55"/>
  <c r="D133" i="55"/>
  <c r="D134" i="55"/>
  <c r="D135" i="55"/>
  <c r="D136" i="55"/>
  <c r="D137" i="55"/>
  <c r="D138" i="55"/>
  <c r="D139" i="55"/>
  <c r="D140" i="55"/>
  <c r="D141" i="55"/>
  <c r="D142" i="55"/>
  <c r="D143" i="55"/>
  <c r="D144" i="55"/>
  <c r="D145" i="55"/>
  <c r="D146" i="55"/>
  <c r="D147" i="55"/>
  <c r="D148" i="55"/>
  <c r="D149" i="55"/>
  <c r="D150" i="55"/>
  <c r="D151" i="55"/>
  <c r="D152" i="55"/>
  <c r="D153" i="55"/>
  <c r="D154" i="55"/>
  <c r="D155" i="55"/>
  <c r="D156" i="55"/>
  <c r="D157" i="55"/>
  <c r="D158" i="55"/>
  <c r="D159" i="55"/>
  <c r="D160" i="55"/>
  <c r="D161" i="55"/>
  <c r="D162" i="55"/>
  <c r="D163" i="55"/>
  <c r="D164" i="55"/>
  <c r="D165" i="55"/>
  <c r="D166" i="55"/>
  <c r="D167" i="55"/>
  <c r="D168" i="55"/>
  <c r="D169" i="55"/>
  <c r="D170" i="55"/>
  <c r="D171" i="55"/>
  <c r="D172" i="55"/>
  <c r="D173" i="55"/>
  <c r="D174" i="55"/>
  <c r="D175" i="55"/>
  <c r="D176" i="55"/>
  <c r="D177" i="55"/>
  <c r="D178" i="55"/>
  <c r="D179" i="55"/>
  <c r="D180" i="55"/>
  <c r="D181" i="55"/>
  <c r="D182" i="55"/>
  <c r="D183" i="55"/>
  <c r="D184" i="55"/>
  <c r="D185" i="55"/>
  <c r="D186" i="55"/>
  <c r="D187" i="55"/>
  <c r="D188" i="55"/>
  <c r="D189" i="55"/>
  <c r="D190" i="55"/>
  <c r="D191" i="55"/>
  <c r="D192" i="55"/>
  <c r="D193" i="55"/>
  <c r="D194" i="55"/>
  <c r="D195" i="55"/>
  <c r="D196" i="55"/>
  <c r="D197" i="55"/>
  <c r="D198" i="55"/>
  <c r="D199" i="55"/>
  <c r="D200" i="55"/>
  <c r="D201" i="55"/>
  <c r="D202" i="55"/>
  <c r="D203" i="55"/>
  <c r="D204" i="55"/>
  <c r="D205" i="55"/>
  <c r="D206" i="55"/>
  <c r="D207" i="55"/>
  <c r="D208" i="55"/>
  <c r="D209" i="55"/>
  <c r="D210" i="55"/>
  <c r="D211" i="55"/>
  <c r="D212" i="55"/>
  <c r="D213" i="55"/>
  <c r="D214" i="55"/>
  <c r="D215" i="55"/>
  <c r="D216" i="55"/>
  <c r="D217" i="55"/>
  <c r="D218" i="55"/>
  <c r="D219" i="55"/>
  <c r="D220" i="55"/>
  <c r="D221" i="55"/>
  <c r="D222" i="55"/>
  <c r="D223" i="55"/>
  <c r="D224" i="55"/>
  <c r="D225" i="55"/>
  <c r="D226" i="55"/>
  <c r="D227" i="55"/>
  <c r="D228" i="55"/>
  <c r="D229" i="55"/>
  <c r="D230" i="55"/>
  <c r="D231" i="55"/>
  <c r="D232" i="55"/>
  <c r="D233" i="55"/>
  <c r="D234" i="55"/>
  <c r="D235" i="55"/>
  <c r="D236" i="55"/>
  <c r="D237" i="55"/>
  <c r="D238" i="55"/>
  <c r="D239" i="55"/>
  <c r="D240" i="55"/>
  <c r="D241" i="55"/>
  <c r="D242" i="55"/>
  <c r="D243" i="55"/>
  <c r="D244" i="55"/>
  <c r="D245" i="55"/>
  <c r="D246" i="55"/>
  <c r="D247" i="55"/>
  <c r="D248" i="55"/>
  <c r="D249" i="55"/>
  <c r="D250" i="55"/>
  <c r="D251" i="55"/>
  <c r="D252" i="55"/>
  <c r="D253" i="55"/>
  <c r="D254" i="55"/>
  <c r="D255" i="55"/>
  <c r="D256" i="55"/>
  <c r="D257" i="55"/>
  <c r="D258" i="55"/>
  <c r="D259" i="55"/>
  <c r="D260" i="55"/>
  <c r="D261" i="55"/>
  <c r="D262" i="55"/>
  <c r="D263" i="55"/>
  <c r="D264" i="55"/>
  <c r="D265" i="55"/>
  <c r="D266" i="55"/>
  <c r="D267" i="55"/>
  <c r="D268" i="55"/>
  <c r="D269" i="55"/>
  <c r="D270" i="55"/>
  <c r="D271" i="55"/>
  <c r="D272" i="55"/>
  <c r="D273" i="55"/>
  <c r="D274" i="55"/>
  <c r="D275" i="55"/>
  <c r="D276" i="55"/>
  <c r="D277" i="55"/>
  <c r="D278" i="55"/>
  <c r="D279" i="55"/>
  <c r="D280" i="55"/>
  <c r="D281" i="55"/>
  <c r="D282" i="55"/>
  <c r="D283" i="55"/>
  <c r="D284" i="55"/>
  <c r="D285" i="55"/>
  <c r="D286" i="55"/>
  <c r="D287" i="55"/>
  <c r="D288" i="55"/>
  <c r="D289" i="55"/>
  <c r="D290" i="55"/>
  <c r="D291" i="55"/>
  <c r="D292" i="55"/>
  <c r="D293" i="55"/>
  <c r="D294" i="55"/>
  <c r="D295" i="55"/>
  <c r="D296" i="55"/>
  <c r="D297" i="55"/>
  <c r="D298" i="55"/>
  <c r="D299" i="55"/>
  <c r="D300" i="55"/>
  <c r="D301" i="55"/>
  <c r="D302" i="55"/>
  <c r="D303" i="55"/>
  <c r="D304" i="55"/>
  <c r="D305" i="55"/>
  <c r="D306" i="55"/>
  <c r="D307" i="55"/>
  <c r="D308" i="55"/>
  <c r="D309" i="55"/>
  <c r="D310" i="55"/>
  <c r="D311" i="55"/>
  <c r="D312" i="55"/>
  <c r="D313" i="55"/>
  <c r="D314" i="55"/>
  <c r="D315" i="55"/>
  <c r="D316" i="55"/>
  <c r="D317" i="55"/>
  <c r="D318" i="55"/>
  <c r="D319" i="55"/>
  <c r="D320" i="55"/>
  <c r="D321" i="55"/>
  <c r="D322" i="55"/>
  <c r="D323" i="55"/>
  <c r="D324" i="55"/>
  <c r="D325" i="55"/>
  <c r="D326" i="55"/>
  <c r="D327" i="55"/>
  <c r="D328" i="55"/>
  <c r="D329" i="55"/>
  <c r="D330" i="55"/>
  <c r="D331" i="55"/>
  <c r="D332" i="55"/>
  <c r="D333" i="55"/>
  <c r="D334" i="55"/>
  <c r="D335" i="55"/>
  <c r="D336" i="55"/>
  <c r="D337" i="55"/>
  <c r="D338" i="55"/>
  <c r="D339" i="55"/>
  <c r="D340" i="55"/>
  <c r="D341" i="55"/>
  <c r="D342" i="55"/>
  <c r="D343" i="55"/>
  <c r="D344" i="55"/>
  <c r="D345" i="55"/>
  <c r="D346" i="55"/>
  <c r="D347" i="55"/>
  <c r="D348" i="55"/>
  <c r="D349" i="55"/>
  <c r="D350" i="55"/>
  <c r="D351" i="55"/>
  <c r="D352" i="55"/>
  <c r="D353" i="55"/>
  <c r="D354" i="55"/>
  <c r="D355" i="55"/>
  <c r="D356" i="55"/>
  <c r="D357" i="55"/>
  <c r="D358" i="55"/>
  <c r="D359" i="55"/>
  <c r="D360" i="55"/>
  <c r="D361" i="55"/>
  <c r="D362" i="55"/>
  <c r="D363" i="55"/>
  <c r="D364" i="55"/>
  <c r="D365" i="55"/>
  <c r="D366" i="55"/>
  <c r="D367" i="55"/>
  <c r="D368" i="55"/>
  <c r="D369" i="55"/>
  <c r="D370" i="55"/>
  <c r="D371" i="55"/>
  <c r="D372" i="55"/>
  <c r="D373" i="55"/>
  <c r="D374" i="55"/>
  <c r="D375" i="55"/>
  <c r="D376" i="55"/>
  <c r="D377" i="55"/>
  <c r="D378" i="55"/>
  <c r="D379" i="55"/>
  <c r="D380" i="55"/>
  <c r="D381" i="55"/>
  <c r="D382" i="55"/>
  <c r="D383" i="55"/>
  <c r="D384" i="55"/>
  <c r="D385" i="55"/>
  <c r="D386" i="55"/>
  <c r="D387" i="55"/>
  <c r="D388" i="55"/>
  <c r="D389" i="55"/>
  <c r="D390" i="55"/>
  <c r="D391" i="55"/>
  <c r="D392" i="55"/>
  <c r="D393" i="55"/>
  <c r="D394" i="55"/>
  <c r="D395" i="55"/>
  <c r="D396" i="55"/>
  <c r="D397" i="55"/>
  <c r="D398" i="55"/>
  <c r="D399" i="55"/>
  <c r="D400" i="55"/>
  <c r="D401" i="55"/>
  <c r="D402" i="55"/>
  <c r="D403" i="55"/>
  <c r="D404" i="55"/>
  <c r="D405" i="55"/>
  <c r="D406" i="55"/>
  <c r="D407" i="55"/>
  <c r="D408" i="55"/>
  <c r="D409" i="55"/>
  <c r="D410" i="55"/>
  <c r="D411" i="55"/>
  <c r="D412" i="55"/>
  <c r="D413" i="55"/>
  <c r="D414" i="55"/>
  <c r="D415" i="55"/>
  <c r="D416" i="55"/>
  <c r="D417" i="55"/>
  <c r="D418" i="55"/>
  <c r="D419" i="55"/>
  <c r="D420" i="55"/>
  <c r="D421" i="55"/>
  <c r="D422" i="55"/>
  <c r="D423" i="55"/>
  <c r="D424" i="55"/>
  <c r="D425" i="55"/>
  <c r="D426" i="55"/>
  <c r="D427" i="55"/>
  <c r="D428" i="55"/>
  <c r="D429" i="55"/>
  <c r="D430" i="55"/>
  <c r="D431" i="55"/>
  <c r="D432" i="55"/>
  <c r="D433" i="55"/>
  <c r="D434" i="55"/>
  <c r="D435" i="55"/>
  <c r="D436" i="55"/>
  <c r="D437" i="55"/>
  <c r="D438" i="55"/>
  <c r="D439" i="55"/>
  <c r="D440" i="55"/>
  <c r="D441" i="55"/>
  <c r="D442" i="55"/>
  <c r="D443" i="55"/>
  <c r="D444" i="55"/>
  <c r="D445" i="55"/>
  <c r="D446" i="55"/>
  <c r="D447" i="55"/>
  <c r="D448" i="55"/>
  <c r="D449" i="55"/>
  <c r="D450" i="55"/>
  <c r="D451" i="55"/>
  <c r="D452" i="55"/>
  <c r="D453" i="55"/>
  <c r="D454" i="55"/>
  <c r="D455" i="55"/>
  <c r="D456" i="55"/>
  <c r="D457" i="55"/>
  <c r="D458" i="55"/>
  <c r="D459" i="55"/>
  <c r="D460" i="55"/>
  <c r="D461" i="55"/>
  <c r="D462" i="55"/>
  <c r="D463" i="55"/>
  <c r="D464" i="55"/>
  <c r="D465" i="55"/>
  <c r="D466" i="55"/>
  <c r="D467" i="55"/>
  <c r="D468" i="55"/>
  <c r="D469" i="55"/>
  <c r="D470" i="55"/>
  <c r="D471" i="55"/>
  <c r="D472" i="55"/>
  <c r="D473" i="55"/>
  <c r="D474" i="55"/>
  <c r="D475" i="55"/>
  <c r="D476" i="55"/>
  <c r="D477" i="55"/>
  <c r="D478" i="55"/>
  <c r="D479" i="55"/>
  <c r="D480" i="55"/>
  <c r="D481" i="55"/>
  <c r="D482" i="55"/>
  <c r="D483" i="55"/>
  <c r="D484" i="55"/>
  <c r="D485" i="55"/>
  <c r="D486" i="55"/>
  <c r="D487" i="55"/>
  <c r="D488" i="55"/>
  <c r="D489" i="55"/>
  <c r="D490" i="55"/>
  <c r="D491" i="55"/>
  <c r="D492" i="55"/>
  <c r="D493" i="55"/>
  <c r="D494" i="55"/>
  <c r="D495" i="55"/>
  <c r="D496" i="55"/>
  <c r="D497" i="55"/>
  <c r="D498" i="55"/>
  <c r="D499" i="55"/>
  <c r="D500" i="55"/>
  <c r="D501" i="55"/>
  <c r="D502" i="55"/>
  <c r="D503" i="55"/>
  <c r="D504" i="55"/>
  <c r="D505" i="55"/>
  <c r="D506" i="55"/>
  <c r="D507" i="55"/>
  <c r="D508" i="55"/>
  <c r="D509" i="55"/>
  <c r="D510" i="55"/>
  <c r="D511" i="55"/>
  <c r="D512" i="55"/>
  <c r="D513" i="55"/>
  <c r="D514" i="55"/>
  <c r="D515" i="55"/>
  <c r="D516" i="55"/>
  <c r="D517" i="55"/>
  <c r="D518" i="55"/>
  <c r="D519" i="55"/>
  <c r="D520" i="55"/>
  <c r="D521" i="55"/>
  <c r="D522" i="55"/>
  <c r="D523" i="55"/>
  <c r="D524" i="55"/>
  <c r="D525" i="55"/>
  <c r="D526" i="55"/>
  <c r="D527" i="55"/>
  <c r="D528" i="55"/>
  <c r="D529" i="55"/>
  <c r="D530" i="55"/>
  <c r="D531" i="55"/>
  <c r="D532" i="55"/>
  <c r="D533" i="55"/>
  <c r="D534" i="55"/>
  <c r="D535" i="55"/>
  <c r="D536" i="55"/>
  <c r="D537" i="55"/>
  <c r="D538" i="55"/>
  <c r="D539" i="55"/>
  <c r="D540" i="55"/>
  <c r="D541" i="55"/>
  <c r="D542" i="55"/>
  <c r="D543" i="55"/>
  <c r="D544" i="55"/>
  <c r="D545" i="55"/>
  <c r="D546" i="55"/>
  <c r="D547" i="55"/>
  <c r="D548" i="55"/>
  <c r="D549" i="55"/>
  <c r="D550" i="55"/>
  <c r="D551" i="55"/>
  <c r="D552" i="55"/>
  <c r="D553" i="55"/>
  <c r="D554" i="55"/>
  <c r="D555" i="55"/>
  <c r="D556" i="55"/>
  <c r="D557" i="55"/>
  <c r="D558" i="55"/>
  <c r="D559" i="55"/>
  <c r="D560" i="55"/>
  <c r="D561" i="55"/>
  <c r="D562" i="55"/>
  <c r="D563" i="55"/>
  <c r="D564" i="55"/>
  <c r="D565" i="55"/>
  <c r="D566" i="55"/>
  <c r="D567" i="55"/>
  <c r="D568" i="55"/>
  <c r="D569" i="55"/>
  <c r="D570" i="55"/>
  <c r="D571" i="55"/>
  <c r="D572" i="55"/>
  <c r="D573" i="55"/>
  <c r="D574" i="55"/>
  <c r="D575" i="55"/>
  <c r="D576" i="55"/>
  <c r="D577" i="55"/>
  <c r="D578" i="55"/>
  <c r="D579" i="55"/>
  <c r="D580" i="55"/>
  <c r="D581" i="55"/>
  <c r="D582" i="55"/>
  <c r="D583" i="55"/>
  <c r="D584" i="55"/>
  <c r="D585" i="55"/>
  <c r="D586" i="55"/>
  <c r="D587" i="55"/>
  <c r="D588" i="55"/>
  <c r="D589" i="55"/>
  <c r="D590" i="55"/>
  <c r="D591" i="55"/>
  <c r="D592" i="55"/>
  <c r="D593" i="55"/>
  <c r="D594" i="55"/>
  <c r="D595" i="55"/>
  <c r="D596" i="55"/>
  <c r="D597" i="55"/>
  <c r="D598" i="55"/>
  <c r="D599" i="55"/>
  <c r="D600" i="55"/>
  <c r="D601" i="55"/>
  <c r="D602" i="55"/>
  <c r="D603" i="55"/>
  <c r="D604" i="55"/>
  <c r="D605" i="55"/>
  <c r="D606" i="55"/>
  <c r="D607" i="55"/>
  <c r="D608" i="55"/>
  <c r="D609" i="55"/>
  <c r="D610" i="55"/>
  <c r="D611" i="55"/>
  <c r="D612" i="55"/>
  <c r="D613" i="55"/>
  <c r="D614" i="55"/>
  <c r="D615" i="55"/>
  <c r="D616" i="55"/>
  <c r="D617" i="55"/>
  <c r="D618" i="55"/>
  <c r="D619" i="55"/>
  <c r="D620" i="55"/>
  <c r="D621" i="55"/>
  <c r="D622" i="55"/>
  <c r="D623" i="55"/>
  <c r="D624" i="55"/>
  <c r="D625" i="55"/>
  <c r="D626" i="55"/>
  <c r="D627" i="55"/>
  <c r="D628" i="55"/>
  <c r="D629" i="55"/>
  <c r="D630" i="55"/>
  <c r="D631" i="55"/>
  <c r="D632" i="55"/>
  <c r="D633" i="55"/>
  <c r="D634" i="55"/>
  <c r="D635" i="55"/>
  <c r="D636" i="55"/>
  <c r="D637" i="55"/>
  <c r="D638" i="55"/>
  <c r="D639" i="55"/>
  <c r="D640" i="55"/>
  <c r="D641" i="55"/>
  <c r="D642" i="55"/>
  <c r="D643" i="55"/>
  <c r="D644" i="55"/>
  <c r="D645" i="55"/>
  <c r="D646" i="55"/>
  <c r="D647" i="55"/>
  <c r="D648" i="55"/>
  <c r="D649" i="55"/>
  <c r="D650" i="55"/>
  <c r="D651" i="55"/>
  <c r="D652" i="55"/>
  <c r="D653" i="55"/>
  <c r="D654" i="55"/>
  <c r="D655" i="55"/>
  <c r="D656" i="55"/>
  <c r="D657" i="55"/>
  <c r="D658" i="55"/>
  <c r="D659" i="55"/>
  <c r="D660" i="55"/>
  <c r="D661" i="55"/>
  <c r="D662" i="55"/>
  <c r="D663" i="55"/>
  <c r="D664" i="55"/>
  <c r="D665" i="55"/>
  <c r="D666" i="55"/>
  <c r="D667" i="55"/>
  <c r="D668" i="55"/>
  <c r="D669" i="55"/>
  <c r="D670" i="55"/>
  <c r="D671" i="55"/>
  <c r="D672" i="55"/>
  <c r="D673" i="55"/>
  <c r="D674" i="55"/>
  <c r="D675" i="55"/>
  <c r="D676" i="55"/>
  <c r="D677" i="55"/>
  <c r="D678" i="55"/>
  <c r="D679" i="55"/>
  <c r="D680" i="55"/>
  <c r="D681" i="55"/>
  <c r="D682" i="55"/>
  <c r="D683" i="55"/>
  <c r="D684" i="55"/>
  <c r="D685" i="55"/>
  <c r="D686" i="55"/>
  <c r="D687" i="55"/>
  <c r="D688" i="55"/>
  <c r="D689" i="55"/>
  <c r="D690" i="55"/>
  <c r="D691" i="55"/>
  <c r="D692" i="55"/>
  <c r="D693" i="55"/>
  <c r="D694" i="55"/>
  <c r="D695" i="55"/>
  <c r="D696" i="55"/>
  <c r="D697" i="55"/>
  <c r="D698" i="55"/>
  <c r="D699" i="55"/>
  <c r="D700" i="55"/>
  <c r="D701" i="55"/>
  <c r="D702" i="55"/>
  <c r="D703" i="55"/>
  <c r="D704" i="55"/>
  <c r="D705" i="55"/>
  <c r="D706" i="55"/>
  <c r="D707" i="55"/>
  <c r="D708" i="55"/>
  <c r="D709" i="55"/>
  <c r="D710" i="55"/>
  <c r="D711" i="55"/>
  <c r="D712" i="55"/>
  <c r="D713" i="55"/>
  <c r="D714" i="55"/>
  <c r="D715" i="55"/>
  <c r="D716" i="55"/>
  <c r="D717" i="55"/>
  <c r="D718" i="55"/>
  <c r="D719" i="55"/>
  <c r="D720" i="55"/>
  <c r="D721" i="55"/>
  <c r="D722" i="55"/>
  <c r="D723" i="55"/>
  <c r="D724" i="55"/>
  <c r="D725" i="55"/>
  <c r="D726" i="55"/>
  <c r="D727" i="55"/>
  <c r="D728" i="55"/>
  <c r="D729" i="55"/>
  <c r="D730" i="55"/>
  <c r="D731" i="55"/>
  <c r="D732" i="55"/>
  <c r="D733" i="55"/>
  <c r="D734" i="55"/>
  <c r="D735" i="55"/>
  <c r="D736" i="55"/>
  <c r="D737" i="55"/>
  <c r="D738" i="55"/>
  <c r="D739" i="55"/>
  <c r="D740" i="55"/>
  <c r="D741" i="55"/>
  <c r="D742" i="55"/>
  <c r="D743" i="55"/>
  <c r="D744" i="55"/>
  <c r="D745" i="55"/>
  <c r="D746" i="55"/>
  <c r="D747" i="55"/>
  <c r="D748" i="55"/>
  <c r="D749" i="55"/>
  <c r="D750" i="55"/>
  <c r="D751" i="55"/>
  <c r="D752" i="55"/>
  <c r="D753" i="55"/>
  <c r="D754" i="55"/>
  <c r="D755" i="55"/>
  <c r="D756" i="55"/>
  <c r="D757" i="55"/>
  <c r="D758" i="55"/>
  <c r="D759" i="55"/>
  <c r="D760" i="55"/>
  <c r="D761" i="55"/>
  <c r="D762" i="55"/>
  <c r="D763" i="55"/>
  <c r="D764" i="55"/>
  <c r="D765" i="55"/>
  <c r="D766" i="55"/>
  <c r="D767" i="55"/>
  <c r="D768" i="55"/>
  <c r="D769" i="55"/>
  <c r="D770" i="55"/>
  <c r="D771" i="55"/>
  <c r="D772" i="55"/>
  <c r="D773" i="55"/>
  <c r="D774" i="55"/>
  <c r="D775" i="55"/>
  <c r="D776" i="55"/>
  <c r="D777" i="55"/>
  <c r="D778" i="55"/>
  <c r="D779" i="55"/>
  <c r="D780" i="55"/>
  <c r="D781" i="55"/>
  <c r="D782" i="55"/>
  <c r="D783" i="55"/>
  <c r="D784" i="55"/>
  <c r="D785" i="55"/>
  <c r="D786" i="55"/>
  <c r="D787" i="55"/>
  <c r="D788" i="55"/>
  <c r="D789" i="55"/>
  <c r="D790" i="55"/>
  <c r="D791" i="55"/>
  <c r="D792" i="55"/>
  <c r="D793" i="55"/>
  <c r="D794" i="55"/>
  <c r="D795" i="55"/>
  <c r="D796" i="55"/>
  <c r="D797" i="55"/>
  <c r="D798" i="55"/>
  <c r="D799" i="55"/>
  <c r="D800" i="55"/>
  <c r="D801" i="55"/>
  <c r="D802" i="55"/>
  <c r="D803" i="55"/>
  <c r="D804" i="55"/>
  <c r="D805" i="55"/>
  <c r="D806" i="55"/>
  <c r="D807" i="55"/>
  <c r="D808" i="55"/>
  <c r="D809" i="55"/>
  <c r="D810" i="55"/>
  <c r="D811" i="55"/>
  <c r="D812" i="55"/>
  <c r="D813" i="55"/>
  <c r="D814" i="55"/>
  <c r="D815" i="55"/>
  <c r="D816" i="55"/>
  <c r="D817" i="55"/>
  <c r="D818" i="55"/>
  <c r="D819" i="55"/>
  <c r="D820" i="55"/>
  <c r="D821" i="55"/>
  <c r="D822" i="55"/>
  <c r="D823" i="55"/>
  <c r="D824" i="55"/>
  <c r="D825" i="55"/>
  <c r="D826" i="55"/>
  <c r="D827" i="55"/>
  <c r="D828" i="55"/>
  <c r="D829" i="55"/>
  <c r="D830" i="55"/>
  <c r="D831" i="55"/>
  <c r="D832" i="55"/>
  <c r="D833" i="55"/>
  <c r="D834" i="55"/>
  <c r="D835" i="55"/>
  <c r="D836" i="55"/>
  <c r="D837" i="55"/>
  <c r="D838" i="55"/>
  <c r="D839" i="55"/>
  <c r="D840" i="55"/>
  <c r="D841" i="55"/>
  <c r="D842" i="55"/>
  <c r="D843" i="55"/>
  <c r="D844" i="55"/>
  <c r="D845" i="55"/>
  <c r="D846" i="55"/>
  <c r="D847" i="55"/>
  <c r="D848" i="55"/>
  <c r="D849" i="55"/>
  <c r="D850" i="55"/>
  <c r="D851" i="55"/>
  <c r="D852" i="55"/>
  <c r="D853" i="55"/>
  <c r="D854" i="55"/>
  <c r="D855" i="55"/>
  <c r="D856" i="55"/>
  <c r="D857" i="55"/>
  <c r="D858" i="55"/>
  <c r="D859" i="55"/>
  <c r="D860" i="55"/>
  <c r="D861" i="55"/>
  <c r="D862" i="55"/>
  <c r="D863" i="55"/>
  <c r="D864" i="55"/>
  <c r="D865" i="55"/>
  <c r="D866" i="55"/>
  <c r="D867" i="55"/>
  <c r="D868" i="55"/>
  <c r="D869" i="55"/>
  <c r="D870" i="55"/>
  <c r="D871" i="55"/>
  <c r="D872" i="55"/>
  <c r="D873" i="55"/>
  <c r="D874" i="55"/>
  <c r="D875" i="55"/>
  <c r="D876" i="55"/>
  <c r="D877" i="55"/>
  <c r="D878" i="55"/>
  <c r="D879" i="55"/>
  <c r="D880" i="55"/>
  <c r="D881" i="55"/>
  <c r="D882" i="55"/>
  <c r="D883" i="55"/>
  <c r="D884" i="55"/>
  <c r="D885" i="55"/>
  <c r="D886" i="55"/>
  <c r="D887" i="55"/>
  <c r="D888" i="55"/>
  <c r="D889" i="55"/>
  <c r="D890" i="55"/>
  <c r="D891" i="55"/>
  <c r="D892" i="55"/>
  <c r="D893" i="55"/>
  <c r="D894" i="55"/>
  <c r="D895" i="55"/>
  <c r="D896" i="55"/>
  <c r="D897" i="55"/>
  <c r="D898" i="55"/>
  <c r="D899" i="55"/>
  <c r="D900" i="55"/>
  <c r="D901" i="55"/>
  <c r="D902" i="55"/>
  <c r="D903" i="55"/>
  <c r="D904" i="55"/>
  <c r="D905" i="55"/>
  <c r="D906" i="55"/>
  <c r="D907" i="55"/>
  <c r="D908" i="55"/>
  <c r="D909" i="55"/>
  <c r="D910" i="55"/>
  <c r="D911" i="55"/>
  <c r="D912" i="55"/>
  <c r="D913" i="55"/>
  <c r="D914" i="55"/>
  <c r="D915" i="55"/>
  <c r="D916" i="55"/>
  <c r="D917" i="55"/>
  <c r="D918" i="55"/>
  <c r="D919" i="55"/>
  <c r="D920" i="55"/>
  <c r="D921" i="55"/>
  <c r="D922" i="55"/>
  <c r="D923" i="55"/>
  <c r="D924" i="55"/>
  <c r="D925" i="55"/>
  <c r="D926" i="55"/>
  <c r="D927" i="55"/>
  <c r="D928" i="55"/>
  <c r="D929" i="55"/>
  <c r="D930" i="55"/>
  <c r="D931" i="55"/>
  <c r="D932" i="55"/>
  <c r="D933" i="55"/>
  <c r="D934" i="55"/>
  <c r="D935" i="55"/>
  <c r="D936" i="55"/>
  <c r="D937" i="55"/>
  <c r="D938" i="55"/>
  <c r="D939" i="55"/>
  <c r="D940" i="55"/>
  <c r="D941" i="55"/>
  <c r="D942" i="55"/>
  <c r="D943" i="55"/>
  <c r="D944" i="55"/>
  <c r="D945" i="55"/>
  <c r="D946" i="55"/>
  <c r="D947" i="55"/>
  <c r="D948" i="55"/>
  <c r="D949" i="55"/>
  <c r="D950" i="55"/>
  <c r="D951" i="55"/>
  <c r="D952" i="55"/>
  <c r="D953" i="55"/>
  <c r="D954" i="55"/>
  <c r="D955" i="55"/>
  <c r="D956" i="55"/>
  <c r="D957" i="55"/>
  <c r="D958" i="55"/>
  <c r="D959" i="55"/>
  <c r="D960" i="55"/>
  <c r="D961" i="55"/>
  <c r="D962" i="55"/>
  <c r="D963" i="55"/>
  <c r="D964" i="55"/>
  <c r="D965" i="55"/>
  <c r="D966" i="55"/>
  <c r="D967" i="55"/>
  <c r="D968" i="55"/>
  <c r="D969" i="55"/>
  <c r="D970" i="55"/>
  <c r="D971" i="55"/>
  <c r="D972" i="55"/>
  <c r="D973" i="55"/>
  <c r="D974" i="55"/>
  <c r="D975" i="55"/>
  <c r="D976" i="55"/>
  <c r="D977" i="55"/>
  <c r="D978" i="55"/>
  <c r="D979" i="55"/>
  <c r="D980" i="55"/>
  <c r="D981" i="55"/>
  <c r="D982" i="55"/>
  <c r="D983" i="55"/>
  <c r="D984" i="55"/>
  <c r="D985" i="55"/>
  <c r="D986" i="55"/>
  <c r="D987" i="55"/>
  <c r="D988" i="55"/>
  <c r="D989" i="55"/>
  <c r="D990" i="55"/>
  <c r="D991" i="55"/>
  <c r="D992" i="55"/>
  <c r="D993" i="55"/>
  <c r="D994" i="55"/>
  <c r="D995" i="55"/>
  <c r="D996" i="55"/>
  <c r="D997" i="55"/>
  <c r="D998" i="55"/>
  <c r="D999" i="55"/>
  <c r="D1000" i="55"/>
  <c r="D1001" i="55"/>
  <c r="D1002" i="55"/>
  <c r="D1003" i="55"/>
  <c r="D1004" i="55"/>
  <c r="D1005" i="55"/>
  <c r="D1006" i="55"/>
  <c r="D1007" i="55"/>
  <c r="D1008" i="55"/>
  <c r="D1009" i="55"/>
  <c r="D1010" i="55"/>
  <c r="D1011" i="55"/>
  <c r="D1012" i="55"/>
  <c r="D1013" i="55"/>
  <c r="D1014" i="55"/>
  <c r="D1015" i="55"/>
  <c r="D1016" i="55"/>
  <c r="D1017" i="55"/>
  <c r="D1018" i="55"/>
  <c r="D1019" i="55"/>
  <c r="D1020" i="55"/>
  <c r="D1021" i="55"/>
  <c r="D1022" i="55"/>
  <c r="D1023" i="55"/>
  <c r="D1024" i="55"/>
  <c r="D1025" i="55"/>
  <c r="D1026" i="55"/>
  <c r="D1027" i="55"/>
  <c r="D1028" i="55"/>
  <c r="D1029" i="55"/>
  <c r="D1030" i="55"/>
  <c r="D1031" i="55"/>
  <c r="D1032" i="55"/>
  <c r="D1033" i="55"/>
  <c r="D1034" i="55"/>
  <c r="D1035" i="55"/>
  <c r="D1036" i="55"/>
  <c r="D1037" i="55"/>
  <c r="D1038" i="55"/>
  <c r="D1039" i="55"/>
  <c r="D1040" i="55"/>
  <c r="D1041" i="55"/>
  <c r="D1042" i="55"/>
  <c r="D1043" i="55"/>
  <c r="D1044" i="55"/>
  <c r="D1045" i="55"/>
  <c r="D1046" i="55"/>
  <c r="D1047" i="55"/>
  <c r="D1048" i="55"/>
  <c r="D1049" i="55"/>
  <c r="D1050" i="55"/>
  <c r="D1051" i="55"/>
  <c r="D1052" i="55"/>
  <c r="D1053" i="55"/>
  <c r="D1054" i="55"/>
  <c r="D1055" i="55"/>
  <c r="D1056" i="55"/>
  <c r="D1057" i="55"/>
  <c r="D1058" i="55"/>
  <c r="D1059" i="55"/>
  <c r="D1060" i="55"/>
  <c r="D1061" i="55"/>
  <c r="D1062" i="55"/>
  <c r="D1063" i="55"/>
  <c r="D1064" i="55"/>
  <c r="D1065" i="55"/>
  <c r="D1066" i="55"/>
  <c r="D1067" i="55"/>
  <c r="D1068" i="55"/>
  <c r="D1069" i="55"/>
  <c r="D1070" i="55"/>
  <c r="D1071" i="55"/>
  <c r="D1072" i="55"/>
  <c r="D1073" i="55"/>
  <c r="D1074" i="55"/>
  <c r="D1075" i="55"/>
  <c r="D1076" i="55"/>
  <c r="D1077" i="55"/>
  <c r="D1078" i="55"/>
  <c r="D1079" i="55"/>
  <c r="D1080" i="55"/>
  <c r="D1081" i="55"/>
  <c r="D1082" i="55"/>
  <c r="D1083" i="55"/>
  <c r="D1084" i="55"/>
  <c r="D1085" i="55"/>
  <c r="D1086" i="55"/>
  <c r="D1087" i="55"/>
  <c r="D1088" i="55"/>
  <c r="D1089" i="55"/>
  <c r="D1090" i="55"/>
  <c r="D1091" i="55"/>
  <c r="D1092" i="55"/>
  <c r="D1093" i="55"/>
  <c r="D1094" i="55"/>
  <c r="D1095" i="55"/>
  <c r="D1096" i="55"/>
  <c r="D1097" i="55"/>
  <c r="D1098" i="55"/>
  <c r="D1099" i="55"/>
  <c r="D1100" i="55"/>
  <c r="D1101" i="55"/>
  <c r="D1102" i="55"/>
  <c r="D1103" i="55"/>
  <c r="D1104" i="55"/>
  <c r="D1105" i="55"/>
  <c r="D1106" i="55"/>
  <c r="D1107" i="55"/>
  <c r="D1108" i="55"/>
  <c r="D1109" i="55"/>
  <c r="D1110" i="55"/>
  <c r="D1111" i="55"/>
  <c r="D1112" i="55"/>
  <c r="D1113" i="55"/>
  <c r="D1114" i="55"/>
  <c r="D1115" i="55"/>
  <c r="D1116" i="55"/>
  <c r="D1117" i="55"/>
  <c r="D1118" i="55"/>
  <c r="D1119" i="55"/>
  <c r="D1120" i="55"/>
  <c r="D1121" i="55"/>
  <c r="D1122" i="55"/>
  <c r="D1123" i="55"/>
  <c r="D1124" i="55"/>
  <c r="D1125" i="55"/>
  <c r="D1126" i="55"/>
  <c r="D1127" i="55"/>
  <c r="D1128" i="55"/>
  <c r="D1129" i="55"/>
  <c r="D1130" i="55"/>
  <c r="D1131" i="55"/>
  <c r="D1132" i="55"/>
  <c r="D1133" i="55"/>
  <c r="D1134" i="55"/>
  <c r="D1135" i="55"/>
  <c r="D1136" i="55"/>
  <c r="D1137" i="55"/>
  <c r="D1138" i="55"/>
  <c r="D1139" i="55"/>
  <c r="D1140" i="55"/>
  <c r="D1141" i="55"/>
  <c r="D1142" i="55"/>
  <c r="D1143" i="55"/>
  <c r="D1144" i="55"/>
  <c r="D1145" i="55"/>
  <c r="D1146" i="55"/>
  <c r="D1147" i="55"/>
  <c r="D1148" i="55"/>
  <c r="D1149" i="55"/>
  <c r="D1150" i="55"/>
  <c r="D1151" i="55"/>
  <c r="D1152" i="55"/>
  <c r="D1153" i="55"/>
  <c r="D1154" i="55"/>
  <c r="D1155" i="55"/>
  <c r="D1156" i="55"/>
  <c r="D1157" i="55"/>
  <c r="D1158" i="55"/>
  <c r="D1159" i="55"/>
  <c r="D1160" i="55"/>
  <c r="D1161" i="55"/>
  <c r="D1162" i="55"/>
  <c r="D1163" i="55"/>
  <c r="D1164" i="55"/>
  <c r="D1165" i="55"/>
  <c r="D1166" i="55"/>
  <c r="D1167" i="55"/>
  <c r="D1168" i="55"/>
  <c r="D1169" i="55"/>
  <c r="D1170" i="55"/>
  <c r="D1171" i="55"/>
  <c r="D1172" i="55"/>
  <c r="D1173" i="55"/>
  <c r="D1174" i="55"/>
  <c r="D1175" i="55"/>
  <c r="D1176" i="55"/>
  <c r="D1177" i="55"/>
  <c r="D1178" i="55"/>
  <c r="D1179" i="55"/>
  <c r="D1180" i="55"/>
  <c r="D1181" i="55"/>
  <c r="D1182" i="55"/>
  <c r="D1183" i="55"/>
  <c r="D1184" i="55"/>
  <c r="D1185" i="55"/>
  <c r="D1186" i="55"/>
  <c r="D1187" i="55"/>
  <c r="D1188" i="55"/>
  <c r="D1189" i="55"/>
  <c r="D1190" i="55"/>
  <c r="D1191" i="55"/>
  <c r="D1192" i="55"/>
  <c r="D1193" i="55"/>
  <c r="D1194" i="55"/>
  <c r="D1195" i="55"/>
  <c r="D1196" i="55"/>
  <c r="D1197" i="55"/>
  <c r="D1198" i="55"/>
  <c r="D1199" i="55"/>
  <c r="D1200" i="55"/>
  <c r="D1201" i="55"/>
  <c r="D1202" i="55"/>
  <c r="D1203" i="55"/>
  <c r="D1204" i="55"/>
  <c r="D1205" i="55"/>
  <c r="D1206" i="55"/>
  <c r="D1207" i="55"/>
  <c r="D1208" i="55"/>
  <c r="D1209" i="55"/>
  <c r="D1210" i="55"/>
  <c r="D1211" i="55"/>
  <c r="D1212" i="55"/>
  <c r="D1213" i="55"/>
  <c r="D1214" i="55"/>
  <c r="D1215" i="55"/>
  <c r="D1216" i="55"/>
  <c r="D1217" i="55"/>
  <c r="D1218" i="55"/>
  <c r="D1219" i="55"/>
  <c r="D1220" i="55"/>
  <c r="D1221" i="55"/>
  <c r="D1222" i="55"/>
  <c r="D1223" i="55"/>
  <c r="D1224" i="55"/>
  <c r="D1225" i="55"/>
  <c r="D1226" i="55"/>
  <c r="D1227" i="55"/>
  <c r="D1228" i="55"/>
  <c r="D1229" i="55"/>
  <c r="D1230" i="55"/>
  <c r="D1231" i="55"/>
  <c r="D1232" i="55"/>
  <c r="D1233" i="55"/>
  <c r="D1234" i="55"/>
  <c r="D1235" i="55"/>
  <c r="D1236" i="55"/>
  <c r="D1237" i="55"/>
  <c r="D1238" i="55"/>
  <c r="D1239" i="55"/>
  <c r="D1240" i="55"/>
  <c r="D1241" i="55"/>
  <c r="D1242" i="55"/>
  <c r="D1243" i="55"/>
  <c r="D1244" i="55"/>
  <c r="D1245" i="55"/>
  <c r="D1246" i="55"/>
  <c r="D1247" i="55"/>
  <c r="D1248" i="55"/>
  <c r="D1249" i="55"/>
  <c r="D1250" i="55"/>
  <c r="D1251" i="55"/>
  <c r="D1252" i="55"/>
  <c r="D1253" i="55"/>
  <c r="D1254" i="55"/>
  <c r="D1255" i="55"/>
  <c r="D1256" i="55"/>
  <c r="D1257" i="55"/>
  <c r="D1258" i="55"/>
  <c r="D1259" i="55"/>
  <c r="D1260" i="55"/>
  <c r="D1261" i="55"/>
  <c r="D1262" i="55"/>
  <c r="D1263" i="55"/>
  <c r="D1264" i="55"/>
  <c r="D1265" i="55"/>
  <c r="D1266" i="55"/>
  <c r="D1267" i="55"/>
  <c r="D1268" i="55"/>
  <c r="D1269" i="55"/>
  <c r="D1270" i="55"/>
  <c r="D1271" i="55"/>
  <c r="D1272" i="55"/>
  <c r="D1273" i="55"/>
  <c r="D1274" i="55"/>
  <c r="D1275" i="55"/>
  <c r="D1276" i="55"/>
  <c r="D1277" i="55"/>
  <c r="D1278" i="55"/>
  <c r="D1279" i="55"/>
  <c r="D1280" i="55"/>
  <c r="D1281" i="55"/>
  <c r="D1282" i="55"/>
  <c r="D1283" i="55"/>
  <c r="D1284" i="55"/>
  <c r="D1285" i="55"/>
  <c r="D1286" i="55"/>
  <c r="D1287" i="55"/>
  <c r="D1288" i="55"/>
  <c r="D1289" i="55"/>
  <c r="D1290" i="55"/>
  <c r="D1291" i="55"/>
  <c r="D1292" i="55"/>
  <c r="D1293" i="55"/>
  <c r="D1294" i="55"/>
  <c r="D1295" i="55"/>
  <c r="D1296" i="55"/>
  <c r="D1297" i="55"/>
  <c r="D1298" i="55"/>
  <c r="D1299" i="55"/>
  <c r="D1300" i="55"/>
  <c r="D1301" i="55"/>
  <c r="D1302" i="55"/>
  <c r="D1303" i="55"/>
  <c r="D1304" i="55"/>
  <c r="D1305" i="55"/>
  <c r="D1306" i="55"/>
  <c r="D1307" i="55"/>
  <c r="D1308" i="55"/>
  <c r="D1309" i="55"/>
  <c r="D1310" i="55"/>
  <c r="D1311" i="55"/>
  <c r="D1312" i="55"/>
  <c r="D1313" i="55"/>
  <c r="D1314" i="55"/>
  <c r="D1315" i="55"/>
  <c r="D1316" i="55"/>
  <c r="D1317" i="55"/>
  <c r="D1318" i="55"/>
  <c r="D1319" i="55"/>
  <c r="D1320" i="55"/>
  <c r="D1321" i="55"/>
  <c r="D1322" i="55"/>
  <c r="D1323" i="55"/>
  <c r="D1324" i="55"/>
  <c r="D1325" i="55"/>
  <c r="D1326" i="55"/>
  <c r="D1327" i="55"/>
  <c r="D1328" i="55"/>
  <c r="D1329" i="55"/>
  <c r="D1330" i="55"/>
  <c r="D1331" i="55"/>
  <c r="D1332" i="55"/>
  <c r="D1333" i="55"/>
  <c r="D1334" i="55"/>
  <c r="D1335" i="55"/>
  <c r="D1336" i="55"/>
  <c r="D1337" i="55"/>
  <c r="D1338" i="55"/>
  <c r="D1339" i="55"/>
  <c r="D1340" i="55"/>
  <c r="D1341" i="55"/>
  <c r="D1342" i="55"/>
  <c r="D1343" i="55"/>
  <c r="D1344" i="55"/>
  <c r="D1345" i="55"/>
  <c r="D1346" i="55"/>
  <c r="D1347" i="55"/>
  <c r="D1348" i="55"/>
  <c r="D1349" i="55"/>
  <c r="D1350" i="55"/>
  <c r="D1351" i="55"/>
  <c r="D1352" i="55"/>
  <c r="D1353" i="55"/>
  <c r="D1354" i="55"/>
  <c r="D1355" i="55"/>
  <c r="D1356" i="55"/>
  <c r="D1357" i="55"/>
  <c r="D1358" i="55"/>
  <c r="D1359" i="55"/>
  <c r="D1360" i="55"/>
  <c r="D1361" i="55"/>
  <c r="D1362" i="55"/>
  <c r="D1363" i="55"/>
  <c r="D1364" i="55"/>
  <c r="D1365" i="55"/>
  <c r="D1366" i="55"/>
  <c r="D1367" i="55"/>
  <c r="D1368" i="55"/>
  <c r="D1369" i="55"/>
  <c r="D1370" i="55"/>
  <c r="D1371" i="55"/>
  <c r="D1372" i="55"/>
  <c r="D1373" i="55"/>
  <c r="D1374" i="55"/>
  <c r="D1375" i="55"/>
  <c r="D1376" i="55"/>
  <c r="D1377" i="55"/>
  <c r="D1378" i="55"/>
  <c r="D1379" i="55"/>
  <c r="D1380" i="55"/>
  <c r="D1381" i="55"/>
  <c r="D1382" i="55"/>
  <c r="D1383" i="55"/>
  <c r="D1384" i="55"/>
  <c r="D1385" i="55"/>
  <c r="D1386" i="55"/>
  <c r="D1387" i="55"/>
  <c r="D1388" i="55"/>
  <c r="D1389" i="55"/>
  <c r="D1390" i="55"/>
  <c r="D1391" i="55"/>
  <c r="D1392" i="55"/>
  <c r="D1393" i="55"/>
  <c r="D1394" i="55"/>
  <c r="D1395" i="55"/>
  <c r="D1396" i="55"/>
  <c r="D1397" i="55"/>
  <c r="D1398" i="55"/>
  <c r="D1399" i="55"/>
  <c r="D1400" i="55"/>
  <c r="D1401" i="55"/>
  <c r="D1402" i="55"/>
  <c r="D1403" i="55"/>
  <c r="D1404" i="55"/>
  <c r="D1405" i="55"/>
  <c r="D1406" i="55"/>
  <c r="D1407" i="55"/>
  <c r="D1408" i="55"/>
  <c r="D1409" i="55"/>
  <c r="D1410" i="55"/>
  <c r="D1411" i="55"/>
  <c r="D1412" i="55"/>
  <c r="D1413" i="55"/>
  <c r="D1414" i="55"/>
  <c r="D1415" i="55"/>
  <c r="D1416" i="55"/>
  <c r="D1417" i="55"/>
  <c r="D1418" i="55"/>
  <c r="D1419" i="55"/>
  <c r="D1420" i="55"/>
  <c r="D1421" i="55"/>
  <c r="D1422" i="55"/>
  <c r="D1423" i="55"/>
  <c r="D1424" i="55"/>
  <c r="D1425" i="55"/>
  <c r="D1426" i="55"/>
  <c r="D1427" i="55"/>
  <c r="D1428" i="55"/>
  <c r="D1429" i="55"/>
  <c r="D1430" i="55"/>
  <c r="D1431" i="55"/>
  <c r="D1432" i="55"/>
  <c r="D1433" i="55"/>
  <c r="D1434" i="55"/>
  <c r="D1435" i="55"/>
  <c r="D1436" i="55"/>
  <c r="D1437" i="55"/>
  <c r="D1438" i="55"/>
  <c r="D1439" i="55"/>
  <c r="D1440" i="55"/>
  <c r="D1441" i="55"/>
  <c r="D1442" i="55"/>
  <c r="D1443" i="55"/>
  <c r="D1444" i="55"/>
  <c r="D1445" i="55"/>
  <c r="D1446" i="55"/>
  <c r="D1447" i="55"/>
  <c r="D1448" i="55"/>
  <c r="D1449" i="55"/>
  <c r="D1450" i="55"/>
  <c r="D1451" i="55"/>
  <c r="D1452" i="55"/>
  <c r="D1453" i="55"/>
  <c r="D1454" i="55"/>
  <c r="D1455" i="55"/>
  <c r="D1456" i="55"/>
  <c r="D1457" i="55"/>
  <c r="D1458" i="55"/>
  <c r="D1459" i="55"/>
  <c r="D1460" i="55"/>
  <c r="D1461" i="55"/>
  <c r="D1462" i="55"/>
  <c r="D1463" i="55"/>
  <c r="D1464" i="55"/>
  <c r="D1465" i="55"/>
  <c r="D1466" i="55"/>
  <c r="D1467" i="55"/>
  <c r="D1468" i="55"/>
  <c r="D1469" i="55"/>
  <c r="D1470" i="55"/>
  <c r="D1471" i="55"/>
  <c r="D1472" i="55"/>
  <c r="D1473" i="55"/>
  <c r="D1474" i="55"/>
  <c r="D1475" i="55"/>
  <c r="D1476" i="55"/>
  <c r="D1477" i="55"/>
  <c r="D1478" i="55"/>
  <c r="D1479" i="55"/>
  <c r="D1480" i="55"/>
  <c r="D1481" i="55"/>
  <c r="D1482" i="55"/>
  <c r="D1483" i="55"/>
  <c r="D1484" i="55"/>
  <c r="D1485" i="55"/>
  <c r="D1486" i="55"/>
  <c r="D1487" i="55"/>
  <c r="D1488" i="55"/>
  <c r="D1489" i="55"/>
  <c r="D1490" i="55"/>
  <c r="D1491" i="55"/>
  <c r="D1492" i="55"/>
  <c r="D1493" i="55"/>
  <c r="D1494" i="55"/>
  <c r="D1495" i="55"/>
  <c r="D1496" i="55"/>
  <c r="D1497" i="55"/>
  <c r="D1498" i="55"/>
  <c r="D1499" i="55"/>
  <c r="D1500" i="55"/>
  <c r="D1501" i="55"/>
  <c r="D1502" i="55"/>
  <c r="D1503" i="55"/>
  <c r="D1504" i="55"/>
  <c r="D1505" i="55"/>
  <c r="D1506" i="55"/>
  <c r="D1507" i="55"/>
  <c r="D1508" i="55"/>
  <c r="D1509" i="55"/>
  <c r="D1510" i="55"/>
  <c r="D1511" i="55"/>
  <c r="D1512" i="55"/>
  <c r="D1513" i="55"/>
  <c r="D1514" i="55"/>
  <c r="D1515" i="55"/>
  <c r="D1516" i="55"/>
  <c r="D1517" i="55"/>
  <c r="D1518" i="55"/>
  <c r="D1519" i="55"/>
  <c r="D1520" i="55"/>
  <c r="D1521" i="55"/>
  <c r="D1522" i="55"/>
  <c r="D1523" i="55"/>
  <c r="D1524" i="55"/>
  <c r="D1525" i="55"/>
  <c r="D1526" i="55"/>
  <c r="D1527" i="55"/>
  <c r="D1528" i="55"/>
  <c r="D1529" i="55"/>
  <c r="D1530" i="55"/>
  <c r="D1531" i="55"/>
  <c r="D1532" i="55"/>
  <c r="D1533" i="55"/>
  <c r="D1534" i="55"/>
  <c r="D1535" i="55"/>
  <c r="D1536" i="55"/>
  <c r="D1537" i="55"/>
  <c r="D1538" i="55"/>
  <c r="D1539" i="55"/>
  <c r="D1540" i="55"/>
  <c r="D1541" i="55"/>
  <c r="D1542" i="55"/>
  <c r="D1543" i="55"/>
  <c r="D1544" i="55"/>
  <c r="D1545" i="55"/>
  <c r="D1546" i="55"/>
  <c r="D1547" i="55"/>
  <c r="D1548" i="55"/>
  <c r="D1549" i="55"/>
  <c r="D1550" i="55"/>
  <c r="D1551" i="55"/>
  <c r="D1552" i="55"/>
  <c r="D1553" i="55"/>
  <c r="D1554" i="55"/>
  <c r="D1555" i="55"/>
  <c r="D1556" i="55"/>
  <c r="D1557" i="55"/>
  <c r="D1558" i="55"/>
  <c r="D1559" i="55"/>
  <c r="D1560" i="55"/>
  <c r="D1561" i="55"/>
  <c r="D1562" i="55"/>
  <c r="D1563" i="55"/>
  <c r="D1564" i="55"/>
  <c r="D1565" i="55"/>
  <c r="D1566" i="55"/>
  <c r="D1567" i="55"/>
  <c r="D1568" i="55"/>
  <c r="D1569" i="55"/>
  <c r="D1570" i="55"/>
  <c r="D1571" i="55"/>
  <c r="D1572" i="55"/>
  <c r="D1573" i="55"/>
  <c r="D1574" i="55"/>
  <c r="D1575" i="55"/>
  <c r="D1576" i="55"/>
  <c r="D1577" i="55"/>
  <c r="D1578" i="55"/>
  <c r="D1579" i="55"/>
  <c r="D1580" i="55"/>
  <c r="D1581" i="55"/>
  <c r="D1582" i="55"/>
  <c r="D1583" i="55"/>
  <c r="D1584" i="55"/>
  <c r="D1585" i="55"/>
  <c r="D1586" i="55"/>
  <c r="D1587" i="55"/>
  <c r="D1588" i="55"/>
  <c r="D1589" i="55"/>
  <c r="D1590" i="55"/>
  <c r="D1591" i="55"/>
  <c r="D1592" i="55"/>
  <c r="D1593" i="55"/>
  <c r="D1594" i="55"/>
  <c r="D1595" i="55"/>
  <c r="D1596" i="55"/>
  <c r="D1597" i="55"/>
  <c r="D1598" i="55"/>
  <c r="D1599" i="55"/>
  <c r="D1600" i="55"/>
  <c r="D1601" i="55"/>
  <c r="D1602" i="55"/>
  <c r="D1603" i="55"/>
  <c r="D1604" i="55"/>
  <c r="D1605" i="55"/>
  <c r="D1606" i="55"/>
  <c r="D1607" i="55"/>
  <c r="D1608" i="55"/>
  <c r="D1609" i="55"/>
  <c r="D1610" i="55"/>
  <c r="D1611" i="55"/>
  <c r="D1612" i="55"/>
  <c r="D1613" i="55"/>
  <c r="D1614" i="55"/>
  <c r="D1615" i="55"/>
  <c r="D1616" i="55"/>
  <c r="D1617" i="55"/>
  <c r="D1618" i="55"/>
  <c r="D1619" i="55"/>
  <c r="D1620" i="55"/>
  <c r="D1621" i="55"/>
  <c r="D1622" i="55"/>
  <c r="D1623" i="55"/>
  <c r="D1624" i="55"/>
  <c r="D1625" i="55"/>
  <c r="D1626" i="55"/>
  <c r="D1627" i="55"/>
  <c r="D1628" i="55"/>
  <c r="D1629" i="55"/>
  <c r="D1630" i="55"/>
  <c r="D1631" i="55"/>
  <c r="D1632" i="55"/>
  <c r="D1633" i="55"/>
  <c r="D1634" i="55"/>
  <c r="D1635" i="55"/>
  <c r="D1636" i="55"/>
  <c r="D1637" i="55"/>
  <c r="D1638" i="55"/>
  <c r="D1639" i="55"/>
  <c r="D1640" i="55"/>
  <c r="D1641" i="55"/>
  <c r="D1642" i="55"/>
  <c r="D1643" i="55"/>
  <c r="D1644" i="55"/>
  <c r="D1645" i="55"/>
  <c r="D1646" i="55"/>
  <c r="D1647" i="55"/>
  <c r="D1648" i="55"/>
  <c r="D1649" i="55"/>
  <c r="D1650" i="55"/>
  <c r="D1651" i="55"/>
  <c r="D1652" i="55"/>
  <c r="D1653" i="55"/>
  <c r="D1654" i="55"/>
  <c r="D1655" i="55"/>
  <c r="D1656" i="55"/>
  <c r="D1657" i="55"/>
  <c r="D1658" i="55"/>
  <c r="D1659" i="55"/>
  <c r="D1660" i="55"/>
  <c r="D1661" i="55"/>
  <c r="D1662" i="55"/>
  <c r="D1663" i="55"/>
  <c r="D1664" i="55"/>
  <c r="D1665" i="55"/>
  <c r="D1666" i="55"/>
  <c r="D1667" i="55"/>
  <c r="D1668" i="55"/>
  <c r="D1669" i="55"/>
  <c r="D1670" i="55"/>
  <c r="D1671" i="55"/>
  <c r="D1672" i="55"/>
  <c r="D1673" i="55"/>
  <c r="D1674" i="55"/>
  <c r="D1675" i="55"/>
  <c r="D1676" i="55"/>
  <c r="D1677" i="55"/>
  <c r="D1678" i="55"/>
  <c r="D1679" i="55"/>
  <c r="D1680" i="55"/>
  <c r="D1681" i="55"/>
  <c r="D1682" i="55"/>
  <c r="D1683" i="55"/>
  <c r="D1684" i="55"/>
  <c r="D1685" i="55"/>
  <c r="D1686" i="55"/>
  <c r="D1687" i="55"/>
  <c r="D1688" i="55"/>
  <c r="D1689" i="55"/>
  <c r="D1690" i="55"/>
  <c r="D1691" i="55"/>
  <c r="D1692" i="55"/>
  <c r="D1693" i="55"/>
  <c r="D1694" i="55"/>
  <c r="D1695" i="55"/>
  <c r="D1696" i="55"/>
  <c r="D1697" i="55"/>
  <c r="D1698" i="55"/>
  <c r="D1699" i="55"/>
  <c r="D1700" i="55"/>
  <c r="D1701" i="55"/>
  <c r="D1702" i="55"/>
  <c r="D1703" i="55"/>
  <c r="D1704" i="55"/>
  <c r="D1705" i="55"/>
  <c r="D1706" i="55"/>
  <c r="D1707" i="55"/>
  <c r="D1708" i="55"/>
  <c r="D1709" i="55"/>
  <c r="D1710" i="55"/>
  <c r="D1711" i="55"/>
  <c r="D1712" i="55"/>
  <c r="D1713" i="55"/>
  <c r="D1714" i="55"/>
  <c r="D1715" i="55"/>
  <c r="D1716" i="55"/>
  <c r="D1717" i="55"/>
  <c r="D1718" i="55"/>
  <c r="D1719" i="55"/>
  <c r="D1720" i="55"/>
  <c r="D1721" i="55"/>
  <c r="D1722" i="55"/>
  <c r="D1723" i="55"/>
  <c r="D1724" i="55"/>
  <c r="D1725" i="55"/>
  <c r="D1726" i="55"/>
  <c r="D1727" i="55"/>
  <c r="D1728" i="55"/>
  <c r="D1729" i="55"/>
  <c r="D1730" i="55"/>
  <c r="D1731" i="55"/>
  <c r="D1732" i="55"/>
  <c r="D1733" i="55"/>
  <c r="D1734" i="55"/>
  <c r="D1735" i="55"/>
  <c r="D1736" i="55"/>
  <c r="D1737" i="55"/>
  <c r="D1738" i="55"/>
  <c r="D1739" i="55"/>
  <c r="D1740" i="55"/>
  <c r="D1741" i="55"/>
  <c r="D1742" i="55"/>
  <c r="D1743" i="55"/>
  <c r="D1744" i="55"/>
  <c r="D1745" i="55"/>
  <c r="D1746" i="55"/>
  <c r="D1747" i="55"/>
  <c r="D1748" i="55"/>
  <c r="D1749" i="55"/>
  <c r="D1750" i="55"/>
  <c r="D1751" i="55"/>
  <c r="D1752" i="55"/>
  <c r="D1753" i="55"/>
  <c r="D1754" i="55"/>
  <c r="D1755" i="55"/>
  <c r="D1756" i="55"/>
  <c r="D1757" i="55"/>
  <c r="D1758" i="55"/>
  <c r="D1759" i="55"/>
  <c r="D1760" i="55"/>
  <c r="D1761" i="55"/>
  <c r="D1762" i="55"/>
  <c r="D1763" i="55"/>
  <c r="D1764" i="55"/>
  <c r="D1765" i="55"/>
  <c r="D1766" i="55"/>
  <c r="D1767" i="55"/>
  <c r="D1768" i="55"/>
  <c r="D1769" i="55"/>
  <c r="D1770" i="55"/>
  <c r="D1771" i="55"/>
  <c r="D1772" i="55"/>
  <c r="D1773" i="55"/>
  <c r="D1774" i="55"/>
  <c r="D1775" i="55"/>
  <c r="D1776" i="55"/>
  <c r="D1777" i="55"/>
  <c r="D1778" i="55"/>
  <c r="D1779" i="55"/>
  <c r="D1780" i="55"/>
  <c r="D1781" i="55"/>
  <c r="D1782" i="55"/>
  <c r="D1783" i="55"/>
  <c r="D1784" i="55"/>
  <c r="D1785" i="55"/>
  <c r="D1786" i="55"/>
  <c r="D1787" i="55"/>
  <c r="D1788" i="55"/>
  <c r="D1789" i="55"/>
  <c r="D1790" i="55"/>
  <c r="D1791" i="55"/>
  <c r="D1792" i="55"/>
  <c r="D1793" i="55"/>
  <c r="D1794" i="55"/>
  <c r="D1795" i="55"/>
  <c r="D1796" i="55"/>
  <c r="D1797" i="55"/>
  <c r="D1798" i="55"/>
  <c r="D1799" i="55"/>
  <c r="D1800" i="55"/>
  <c r="D1801" i="55"/>
  <c r="D1802" i="55"/>
  <c r="D1803" i="55"/>
  <c r="D1804" i="55"/>
  <c r="D1805" i="55"/>
  <c r="D1806" i="55"/>
  <c r="D1807" i="55"/>
  <c r="D1808" i="55"/>
  <c r="D1809" i="55"/>
  <c r="D1810" i="55"/>
  <c r="D1811" i="55"/>
  <c r="D1812" i="55"/>
  <c r="D1813" i="55"/>
  <c r="D1814" i="55"/>
  <c r="D1815" i="55"/>
  <c r="D1816" i="55"/>
  <c r="D1817" i="55"/>
  <c r="D1818" i="55"/>
  <c r="D1819" i="55"/>
  <c r="D1820" i="55"/>
  <c r="D1821" i="55"/>
  <c r="D1822" i="55"/>
  <c r="D1823" i="55"/>
  <c r="D1824" i="55"/>
  <c r="D1825" i="55"/>
  <c r="D1826" i="55"/>
  <c r="D1827" i="55"/>
  <c r="D1828" i="55"/>
  <c r="D1829" i="55"/>
  <c r="D1830" i="55"/>
  <c r="D1831" i="55"/>
  <c r="D1832" i="55"/>
  <c r="D1833" i="55"/>
  <c r="D1834" i="55"/>
  <c r="D1835" i="55"/>
  <c r="D1836" i="55"/>
  <c r="D1837" i="55"/>
  <c r="D1838" i="55"/>
  <c r="D1839" i="55"/>
  <c r="D1840" i="55"/>
  <c r="D1841" i="55"/>
  <c r="D1842" i="55"/>
  <c r="D1843" i="55"/>
  <c r="D1844" i="55"/>
  <c r="D1845" i="55"/>
  <c r="D1846" i="55"/>
  <c r="D1847" i="55"/>
  <c r="D1848" i="55"/>
  <c r="D1849" i="55"/>
  <c r="D1850" i="55"/>
  <c r="D1851" i="55"/>
  <c r="D1852" i="55"/>
  <c r="D1853" i="55"/>
  <c r="D1854" i="55"/>
  <c r="D1855" i="55"/>
  <c r="D1856" i="55"/>
  <c r="D1857" i="55"/>
  <c r="D1858" i="55"/>
  <c r="D1859" i="55"/>
  <c r="D1860" i="55"/>
  <c r="D1861" i="55"/>
  <c r="D1862" i="55"/>
  <c r="D1863" i="55"/>
  <c r="D1864" i="55"/>
  <c r="D1865" i="55"/>
  <c r="D1866" i="55"/>
  <c r="D1867" i="55"/>
  <c r="D1868" i="55"/>
  <c r="D1869" i="55"/>
  <c r="D1870" i="55"/>
  <c r="D1871" i="55"/>
  <c r="D1872" i="55"/>
  <c r="D1873" i="55"/>
  <c r="D1874" i="55"/>
  <c r="D1875" i="55"/>
  <c r="D1876" i="55"/>
  <c r="D1877" i="55"/>
  <c r="D1878" i="55"/>
  <c r="D1879" i="55"/>
  <c r="D1880" i="55"/>
  <c r="D1881" i="55"/>
  <c r="D1882" i="55"/>
  <c r="D1883" i="55"/>
  <c r="D1884" i="55"/>
  <c r="D1885" i="55"/>
  <c r="D1886" i="55"/>
  <c r="D1887" i="55"/>
  <c r="D1888" i="55"/>
  <c r="D1889" i="55"/>
  <c r="D1890" i="55"/>
  <c r="D1891" i="55"/>
  <c r="D1892" i="55"/>
  <c r="D1893" i="55"/>
  <c r="D1894" i="55"/>
  <c r="D1895" i="55"/>
  <c r="D1896" i="55"/>
  <c r="D1897" i="55"/>
  <c r="D1898" i="55"/>
  <c r="D1899" i="55"/>
  <c r="D1900" i="55"/>
  <c r="D1901" i="55"/>
  <c r="D1902" i="55"/>
  <c r="D1903" i="55"/>
  <c r="D1904" i="55"/>
  <c r="D1905" i="55"/>
  <c r="D1906" i="55"/>
  <c r="D1907" i="55"/>
  <c r="D1908" i="55"/>
  <c r="D1909" i="55"/>
  <c r="D1910" i="55"/>
  <c r="D1911" i="55"/>
  <c r="D1912" i="55"/>
  <c r="D1913" i="55"/>
  <c r="D1914" i="55"/>
  <c r="D1915" i="55"/>
  <c r="D1916" i="55"/>
  <c r="D1917" i="55"/>
  <c r="D1918" i="55"/>
  <c r="D1919" i="55"/>
  <c r="D1920" i="55"/>
  <c r="D1921" i="55"/>
  <c r="D1922" i="55"/>
  <c r="D1923" i="55"/>
  <c r="D1924" i="55"/>
  <c r="D1925" i="55"/>
  <c r="D1926" i="55"/>
  <c r="D1927" i="55"/>
  <c r="D1928" i="55"/>
  <c r="D1929" i="55"/>
  <c r="D1930" i="55"/>
  <c r="D1931" i="55"/>
  <c r="D1932" i="55"/>
  <c r="D1933" i="55"/>
  <c r="D1934" i="55"/>
  <c r="D1935" i="55"/>
  <c r="D1936" i="55"/>
  <c r="D1937" i="55"/>
  <c r="D1938" i="55"/>
  <c r="D1939" i="55"/>
  <c r="D1940" i="55"/>
  <c r="D1941" i="55"/>
  <c r="D1942" i="55"/>
  <c r="D1943" i="55"/>
  <c r="D1944" i="55"/>
  <c r="D1945" i="55"/>
  <c r="D1946" i="55"/>
  <c r="D1947" i="55"/>
  <c r="D1948" i="55"/>
  <c r="D1949" i="55"/>
  <c r="D1950" i="55"/>
  <c r="D1951" i="55"/>
  <c r="D1952" i="55"/>
  <c r="D1953" i="55"/>
  <c r="D1954" i="55"/>
  <c r="D1955" i="55"/>
  <c r="D1956" i="55"/>
  <c r="D1957" i="55"/>
  <c r="D1958" i="55"/>
  <c r="D1959" i="55"/>
  <c r="D1960" i="55"/>
  <c r="D1961" i="55"/>
  <c r="D1962" i="55"/>
  <c r="D1963" i="55"/>
  <c r="D1964" i="55"/>
  <c r="D1965" i="55"/>
  <c r="D1966" i="55"/>
  <c r="D1967" i="55"/>
  <c r="D1968" i="55"/>
  <c r="D1969" i="55"/>
  <c r="D1970" i="55"/>
  <c r="D1971" i="55"/>
  <c r="D1972" i="55"/>
  <c r="D1973" i="55"/>
  <c r="D1974" i="55"/>
  <c r="D1975" i="55"/>
  <c r="D1976" i="55"/>
  <c r="D1977" i="55"/>
  <c r="D1978" i="55"/>
  <c r="D1979" i="55"/>
  <c r="D1980" i="55"/>
  <c r="D1981" i="55"/>
  <c r="D1982" i="55"/>
  <c r="D1983" i="55"/>
  <c r="D1984" i="55"/>
  <c r="D1985" i="55"/>
  <c r="D1986" i="55"/>
  <c r="D1987" i="55"/>
  <c r="D1988" i="55"/>
  <c r="D1989" i="55"/>
  <c r="D1990" i="55"/>
  <c r="D1991" i="55"/>
  <c r="D1992" i="55"/>
  <c r="D1993" i="55"/>
  <c r="D1994" i="55"/>
  <c r="D1995" i="55"/>
  <c r="D1996" i="55"/>
  <c r="D1997" i="55"/>
  <c r="D1998" i="55"/>
  <c r="D1999" i="55"/>
  <c r="D2000" i="55"/>
  <c r="D2001" i="55"/>
  <c r="D2002" i="55"/>
  <c r="D2003" i="55"/>
  <c r="D2004" i="55"/>
  <c r="D2005" i="55"/>
  <c r="D2006" i="55"/>
  <c r="D2007" i="55"/>
  <c r="D2008" i="55"/>
  <c r="D2009" i="55"/>
  <c r="D2010" i="55"/>
  <c r="D2011" i="55"/>
  <c r="D2012" i="55"/>
  <c r="D2013" i="55"/>
  <c r="D2014" i="55"/>
  <c r="D2015" i="55"/>
  <c r="D2016" i="55"/>
  <c r="D2017" i="55"/>
  <c r="D2018" i="55"/>
  <c r="D2019" i="55"/>
  <c r="D2020" i="55"/>
  <c r="D2021" i="55"/>
  <c r="D2022" i="55"/>
  <c r="D2023" i="55"/>
  <c r="D2024" i="55"/>
  <c r="D2025" i="55"/>
  <c r="D2026" i="55"/>
  <c r="D2027" i="55"/>
  <c r="D2028" i="55"/>
  <c r="D2029" i="55"/>
  <c r="D2030" i="55"/>
  <c r="D2031" i="55"/>
  <c r="D2032" i="55"/>
  <c r="D2033" i="55"/>
  <c r="D2034" i="55"/>
  <c r="D2035" i="55"/>
  <c r="D2036" i="55"/>
  <c r="D2037" i="55"/>
  <c r="D2038" i="55"/>
  <c r="D2039" i="55"/>
  <c r="D2040" i="55"/>
  <c r="D2041" i="55"/>
  <c r="D2042" i="55"/>
  <c r="D2043" i="55"/>
  <c r="D2044" i="55"/>
  <c r="D2045" i="55"/>
  <c r="D2046" i="55"/>
  <c r="D2047" i="55"/>
  <c r="D2048" i="55"/>
  <c r="D2049" i="55"/>
  <c r="D2050" i="55"/>
  <c r="D2051" i="55"/>
  <c r="D2052" i="55"/>
  <c r="D2053" i="55"/>
  <c r="D2054" i="55"/>
  <c r="D2055" i="55"/>
  <c r="D2056" i="55"/>
  <c r="D2057" i="55"/>
  <c r="D2058" i="55"/>
  <c r="D2059" i="55"/>
  <c r="D2060" i="55"/>
  <c r="D2061" i="55"/>
  <c r="D2062" i="55"/>
  <c r="D2063" i="55"/>
  <c r="D2064" i="55"/>
  <c r="D2065" i="55"/>
  <c r="D2066" i="55"/>
  <c r="D2067" i="55"/>
  <c r="D2068" i="55"/>
  <c r="D2069" i="55"/>
  <c r="D2070" i="55"/>
  <c r="D2071" i="55"/>
  <c r="D2072" i="55"/>
  <c r="D2073" i="55"/>
  <c r="D2074" i="55"/>
  <c r="D2075" i="55"/>
  <c r="D2076" i="55"/>
  <c r="D2077" i="55"/>
  <c r="D2078" i="55"/>
  <c r="D2079" i="55"/>
  <c r="D2080" i="55"/>
  <c r="D2081" i="55"/>
  <c r="D2082" i="55"/>
  <c r="D2083" i="55"/>
  <c r="D2084" i="55"/>
  <c r="D2085" i="55"/>
  <c r="D2086" i="55"/>
  <c r="D2087" i="55"/>
  <c r="D2088" i="55"/>
  <c r="D2089" i="55"/>
  <c r="D2090" i="55"/>
  <c r="D2091" i="55"/>
  <c r="D2092" i="55"/>
  <c r="D2093" i="55"/>
  <c r="D2094" i="55"/>
  <c r="D2095" i="55"/>
  <c r="D2096" i="55"/>
  <c r="D2097" i="55"/>
  <c r="D2098" i="55"/>
  <c r="D2099" i="55"/>
  <c r="D2100" i="55"/>
  <c r="D2101" i="55"/>
  <c r="D2102" i="55"/>
  <c r="D2103" i="55"/>
  <c r="D2104" i="55"/>
  <c r="D2105" i="55"/>
  <c r="D2106" i="55"/>
  <c r="D2107" i="55"/>
  <c r="D2108" i="55"/>
  <c r="D2109" i="55"/>
  <c r="D2110" i="55"/>
  <c r="D2111" i="55"/>
  <c r="D2112" i="55"/>
  <c r="D2113" i="55"/>
  <c r="D2114" i="55"/>
  <c r="D2115" i="55"/>
  <c r="D2116" i="55"/>
  <c r="D2117" i="55"/>
  <c r="D2118" i="55"/>
  <c r="D2119" i="55"/>
  <c r="D2120" i="55"/>
  <c r="D2121" i="55"/>
  <c r="D2122" i="55"/>
  <c r="D2123" i="55"/>
  <c r="D2124" i="55"/>
  <c r="D2125" i="55"/>
  <c r="D2126" i="55"/>
  <c r="D2127" i="55"/>
  <c r="D2128" i="55"/>
  <c r="D2129" i="55"/>
  <c r="D2130" i="55"/>
  <c r="D2131" i="55"/>
  <c r="D2132" i="55"/>
  <c r="D2133" i="55"/>
  <c r="D2134" i="55"/>
  <c r="D2135" i="55"/>
  <c r="D2136" i="55"/>
  <c r="D2137" i="55"/>
  <c r="D2138" i="55"/>
  <c r="D2139" i="55"/>
  <c r="D2140" i="55"/>
  <c r="D2141" i="55"/>
  <c r="D2142" i="55"/>
  <c r="D2143" i="55"/>
  <c r="D2144" i="55"/>
  <c r="D2145" i="55"/>
  <c r="D2146" i="55"/>
  <c r="D2147" i="55"/>
  <c r="D2148" i="55"/>
  <c r="D2149" i="55"/>
  <c r="D2150" i="55"/>
  <c r="D2151" i="55"/>
  <c r="D2152" i="55"/>
  <c r="D2153" i="55"/>
  <c r="D2154" i="55"/>
  <c r="D2155" i="55"/>
  <c r="D2156" i="55"/>
  <c r="D2157" i="55"/>
  <c r="D2158" i="55"/>
  <c r="D2159" i="55"/>
  <c r="D2160" i="55"/>
  <c r="D2161" i="55"/>
  <c r="D2162" i="55"/>
  <c r="D2163" i="55"/>
  <c r="D2164" i="55"/>
  <c r="D2165" i="55"/>
  <c r="D2166" i="55"/>
  <c r="D2167" i="55"/>
  <c r="D2168" i="55"/>
  <c r="D2169" i="55"/>
  <c r="D2170" i="55"/>
  <c r="D2171" i="55"/>
  <c r="D2172" i="55"/>
  <c r="D2173" i="55"/>
  <c r="D2174" i="55"/>
  <c r="D2175" i="55"/>
  <c r="D2176" i="55"/>
  <c r="D2177" i="55"/>
  <c r="D2178" i="55"/>
  <c r="D2179" i="55"/>
  <c r="D2180" i="55"/>
  <c r="D2181" i="55"/>
  <c r="D2182" i="55"/>
  <c r="D2183" i="55"/>
  <c r="D2184" i="55"/>
  <c r="D2185" i="55"/>
  <c r="D2186" i="55"/>
  <c r="D2187" i="55"/>
  <c r="D2188" i="55"/>
  <c r="D2189" i="55"/>
  <c r="D2190" i="55"/>
  <c r="D2191" i="55"/>
  <c r="D2192" i="55"/>
  <c r="D2193" i="55"/>
  <c r="D2194" i="55"/>
  <c r="D2195" i="55"/>
  <c r="D2196" i="55"/>
  <c r="D2197" i="55"/>
  <c r="D2198" i="55"/>
  <c r="D2199" i="55"/>
  <c r="D2200" i="55"/>
  <c r="D2201" i="55"/>
  <c r="D2202" i="55"/>
  <c r="D2203" i="55"/>
  <c r="D2204" i="55"/>
  <c r="D2205" i="55"/>
  <c r="D2206" i="55"/>
  <c r="D2207" i="55"/>
  <c r="D2208" i="55"/>
  <c r="D2209" i="55"/>
  <c r="D2210" i="55"/>
  <c r="D2211" i="55"/>
  <c r="D2212" i="55"/>
  <c r="D2213" i="55"/>
  <c r="D2214" i="55"/>
  <c r="D2215" i="55"/>
  <c r="D2216" i="55"/>
  <c r="D2217" i="55"/>
  <c r="D2218" i="55"/>
  <c r="D2219" i="55"/>
  <c r="D2220" i="55"/>
  <c r="D2221" i="55"/>
  <c r="D2222" i="55"/>
  <c r="D2223" i="55"/>
  <c r="D2224" i="55"/>
  <c r="D2225" i="55"/>
  <c r="D2226" i="55"/>
  <c r="D2227" i="55"/>
  <c r="D2228" i="55"/>
  <c r="D2229" i="55"/>
  <c r="D2230" i="55"/>
  <c r="D2231" i="55"/>
  <c r="D2232" i="55"/>
  <c r="D2233" i="55"/>
  <c r="D2234" i="55"/>
  <c r="D2235" i="55"/>
  <c r="D2236" i="55"/>
  <c r="D2237" i="55"/>
  <c r="D2238" i="55"/>
  <c r="D2239" i="55"/>
  <c r="D2240" i="55"/>
  <c r="D2241" i="55"/>
  <c r="D2242" i="55"/>
  <c r="D2243" i="55"/>
  <c r="D2244" i="55"/>
  <c r="D2245" i="55"/>
  <c r="D2246" i="55"/>
  <c r="D2247" i="55"/>
  <c r="D2248" i="55"/>
  <c r="D2249" i="55"/>
  <c r="D2250" i="55"/>
  <c r="D2251" i="55"/>
  <c r="D2252" i="55"/>
  <c r="D2253" i="55"/>
  <c r="D2254" i="55"/>
  <c r="D2255" i="55"/>
  <c r="D2256" i="55"/>
  <c r="D2257" i="55"/>
  <c r="D2258" i="55"/>
  <c r="D2259" i="55"/>
  <c r="D2260" i="55"/>
  <c r="D2261" i="55"/>
  <c r="D2262" i="55"/>
  <c r="D2263" i="55"/>
  <c r="D2264" i="55"/>
  <c r="D2265" i="55"/>
  <c r="D2266" i="55"/>
  <c r="D2267" i="55"/>
  <c r="D2268" i="55"/>
  <c r="D2269" i="55"/>
  <c r="D2270" i="55"/>
  <c r="D2271" i="55"/>
  <c r="D2272" i="55"/>
  <c r="D2273" i="55"/>
  <c r="D2274" i="55"/>
  <c r="D2275" i="55"/>
  <c r="D2276" i="55"/>
  <c r="D2277" i="55"/>
  <c r="D2278" i="55"/>
  <c r="D2279" i="55"/>
  <c r="D2280" i="55"/>
  <c r="D2281" i="55"/>
  <c r="D2282" i="55"/>
  <c r="D2283" i="55"/>
  <c r="D2284" i="55"/>
  <c r="D2285" i="55"/>
  <c r="D2286" i="55"/>
  <c r="D2287" i="55"/>
  <c r="D2288" i="55"/>
  <c r="D2289" i="55"/>
  <c r="D2290" i="55"/>
  <c r="D2291" i="55"/>
  <c r="D2292" i="55"/>
  <c r="D2293" i="55"/>
  <c r="D2294" i="55"/>
  <c r="D2295" i="55"/>
  <c r="D2296" i="55"/>
  <c r="D2297" i="55"/>
  <c r="D2298" i="55"/>
  <c r="D2299" i="55"/>
  <c r="D2300" i="55"/>
  <c r="D2301" i="55"/>
  <c r="D2302" i="55"/>
  <c r="D2303" i="55"/>
  <c r="D2304" i="55"/>
  <c r="D2305" i="55"/>
  <c r="D2306" i="55"/>
  <c r="D2307" i="55"/>
  <c r="D2308" i="55"/>
  <c r="D2309" i="55"/>
  <c r="D2310" i="55"/>
  <c r="D2311" i="55"/>
  <c r="D2312" i="55"/>
  <c r="D2313" i="55"/>
  <c r="D2314" i="55"/>
  <c r="D2315" i="55"/>
  <c r="D2316" i="55"/>
  <c r="D2317" i="55"/>
  <c r="D2318" i="55"/>
  <c r="D2319" i="55"/>
  <c r="D2320" i="55"/>
  <c r="D2321" i="55"/>
  <c r="D2322" i="55"/>
  <c r="D2323" i="55"/>
  <c r="D2324" i="55"/>
  <c r="D2325" i="55"/>
  <c r="D2326" i="55"/>
  <c r="D2327" i="55"/>
  <c r="D2328" i="55"/>
  <c r="D2329" i="55"/>
  <c r="D2330" i="55"/>
  <c r="D2331" i="55"/>
  <c r="D2332" i="55"/>
  <c r="D2333" i="55"/>
  <c r="D2334" i="55"/>
  <c r="D2335" i="55"/>
  <c r="D2336" i="55"/>
  <c r="D2337" i="55"/>
  <c r="D2338" i="55"/>
  <c r="D2339" i="55"/>
  <c r="D2340" i="55"/>
  <c r="D2341" i="55"/>
  <c r="D2342" i="55"/>
  <c r="D2343" i="55"/>
  <c r="D2344" i="55"/>
  <c r="D2345" i="55"/>
  <c r="D2346" i="55"/>
  <c r="D2347" i="55"/>
  <c r="D2348" i="55"/>
  <c r="D2349" i="55"/>
  <c r="D2350" i="55"/>
  <c r="D2351" i="55"/>
  <c r="D2352" i="55"/>
  <c r="D2353" i="55"/>
  <c r="D2354" i="55"/>
  <c r="D2355" i="55"/>
  <c r="D2356" i="55"/>
  <c r="D2357" i="55"/>
  <c r="D2358" i="55"/>
  <c r="D2359" i="55"/>
  <c r="D2360" i="55"/>
  <c r="D2361" i="55"/>
  <c r="D2362" i="55"/>
  <c r="D2363" i="55"/>
  <c r="D2364" i="55"/>
  <c r="D2365" i="55"/>
  <c r="D2366" i="55"/>
  <c r="D2367" i="55"/>
  <c r="D2368" i="55"/>
  <c r="D2369" i="55"/>
  <c r="D2370" i="55"/>
  <c r="D2371" i="55"/>
  <c r="D2372" i="55"/>
  <c r="D2373" i="55"/>
  <c r="D2374" i="55"/>
  <c r="D2375" i="55"/>
  <c r="D2376" i="55"/>
  <c r="D2377" i="55"/>
  <c r="D2378" i="55"/>
  <c r="D2379" i="55"/>
  <c r="D2380" i="55"/>
  <c r="D2381" i="55"/>
  <c r="D2382" i="55"/>
  <c r="D2383" i="55"/>
  <c r="D2384" i="55"/>
  <c r="D2385" i="55"/>
  <c r="D2386" i="55"/>
  <c r="D2387" i="55"/>
  <c r="D2388" i="55"/>
  <c r="D2389" i="55"/>
  <c r="D2390" i="55"/>
  <c r="D2391" i="55"/>
  <c r="D2392" i="55"/>
  <c r="D2393" i="55"/>
  <c r="D2394" i="55"/>
  <c r="D2395" i="55"/>
  <c r="D2396" i="55"/>
  <c r="D2397" i="55"/>
  <c r="D2398" i="55"/>
  <c r="D2399" i="55"/>
  <c r="D2400" i="55"/>
  <c r="D2401" i="55"/>
  <c r="D2402" i="55"/>
  <c r="D2403" i="55"/>
  <c r="D2404" i="55"/>
  <c r="D2405" i="55"/>
  <c r="D2406" i="55"/>
  <c r="D2407" i="55"/>
  <c r="D2408" i="55"/>
  <c r="D2409" i="55"/>
  <c r="D2410" i="55"/>
  <c r="D2411" i="55"/>
  <c r="D2412" i="55"/>
  <c r="D2413" i="55"/>
  <c r="D2414" i="55"/>
  <c r="D2415" i="55"/>
  <c r="D2416" i="55"/>
  <c r="D2417" i="55"/>
  <c r="D2418" i="55"/>
  <c r="D2419" i="55"/>
  <c r="D2420" i="55"/>
  <c r="D2421" i="55"/>
  <c r="D2422" i="55"/>
  <c r="D2423" i="55"/>
  <c r="D2424" i="55"/>
  <c r="D2425" i="55"/>
  <c r="D2426" i="55"/>
  <c r="D2427" i="55"/>
  <c r="D2428" i="55"/>
  <c r="D2429" i="55"/>
  <c r="D2430" i="55"/>
  <c r="D2431" i="55"/>
  <c r="D2432" i="55"/>
  <c r="D2433" i="55"/>
  <c r="D2434" i="55"/>
  <c r="D2435" i="55"/>
  <c r="D2436" i="55"/>
  <c r="D2437" i="55"/>
  <c r="D2438" i="55"/>
  <c r="D2439" i="55"/>
  <c r="D2440" i="55"/>
  <c r="D2441" i="55"/>
  <c r="D2442" i="55"/>
  <c r="D2443" i="55"/>
  <c r="D2444" i="55"/>
  <c r="D2445" i="55"/>
  <c r="D2446" i="55"/>
  <c r="D2447" i="55"/>
  <c r="D2448" i="55"/>
  <c r="D2449" i="55"/>
  <c r="D2450" i="55"/>
  <c r="D2451" i="55"/>
  <c r="D2452" i="55"/>
  <c r="D2453" i="55"/>
  <c r="D2454" i="55"/>
  <c r="D2455" i="55"/>
  <c r="D2456" i="55"/>
  <c r="D2457" i="55"/>
  <c r="D2458" i="55"/>
  <c r="D2459" i="55"/>
  <c r="D2460" i="55"/>
  <c r="D2461" i="55"/>
  <c r="D2462" i="55"/>
  <c r="D2463" i="55"/>
  <c r="D2464" i="55"/>
  <c r="D2465" i="55"/>
  <c r="D2466" i="55"/>
  <c r="D2467" i="55"/>
  <c r="D2468" i="55"/>
  <c r="D2469" i="55"/>
  <c r="D2470" i="55"/>
  <c r="D2471" i="55"/>
  <c r="D2472" i="55"/>
  <c r="D2473" i="55"/>
  <c r="D2474" i="55"/>
  <c r="D2475" i="55"/>
  <c r="D2476" i="55"/>
  <c r="D2477" i="55"/>
  <c r="D2478" i="55"/>
  <c r="D2479" i="55"/>
  <c r="D2480" i="55"/>
  <c r="D2481" i="55"/>
  <c r="D2482" i="55"/>
  <c r="D2483" i="55"/>
  <c r="D2484" i="55"/>
  <c r="D2485" i="55"/>
  <c r="D2486" i="55"/>
  <c r="D2487" i="55"/>
  <c r="D2488" i="55"/>
  <c r="D2489" i="55"/>
  <c r="D2490" i="55"/>
  <c r="D2491" i="55"/>
  <c r="D2492" i="55"/>
  <c r="D2493" i="55"/>
  <c r="D2494" i="55"/>
  <c r="D2495" i="55"/>
  <c r="D2496" i="55"/>
  <c r="D2497" i="55"/>
  <c r="D2498" i="55"/>
  <c r="D2499" i="55"/>
  <c r="D2500" i="55"/>
  <c r="D2501" i="55"/>
  <c r="D2502" i="55"/>
  <c r="D2503" i="55"/>
  <c r="D2504" i="55"/>
  <c r="D2505" i="55"/>
  <c r="D2506" i="55"/>
  <c r="D2507" i="55"/>
  <c r="D2508" i="55"/>
  <c r="D2509" i="55"/>
  <c r="D2510" i="55"/>
  <c r="D2511" i="55"/>
  <c r="D2512" i="55"/>
  <c r="D2513" i="55"/>
  <c r="D2514" i="55"/>
  <c r="D2515" i="55"/>
  <c r="D2516" i="55"/>
  <c r="D2517" i="55"/>
  <c r="D2518" i="55"/>
  <c r="D2519" i="55"/>
  <c r="D2520" i="55"/>
  <c r="D2521" i="55"/>
  <c r="D2522" i="55"/>
  <c r="D2523" i="55"/>
  <c r="D2524" i="55"/>
  <c r="D2525" i="55"/>
  <c r="D2526" i="55"/>
  <c r="D2527" i="55"/>
  <c r="D2528" i="55"/>
  <c r="D2529" i="55"/>
  <c r="D2530" i="55"/>
  <c r="D2531" i="55"/>
  <c r="D2532" i="55"/>
  <c r="D2533" i="55"/>
  <c r="D2534" i="55"/>
  <c r="D2535" i="55"/>
  <c r="D2536" i="55"/>
  <c r="D2537" i="55"/>
  <c r="D2538" i="55"/>
  <c r="D2539" i="55"/>
  <c r="D2540" i="55"/>
  <c r="D2541" i="55"/>
  <c r="D2542" i="55"/>
  <c r="D2543" i="55"/>
  <c r="D2544" i="55"/>
  <c r="D2545" i="55"/>
  <c r="D2546" i="55"/>
  <c r="D2547" i="55"/>
  <c r="D2548" i="55"/>
  <c r="D2549" i="55"/>
  <c r="D2550" i="55"/>
  <c r="D2551" i="55"/>
  <c r="D2552" i="55"/>
  <c r="D2553" i="55"/>
  <c r="D2554" i="55"/>
  <c r="D2555" i="55"/>
  <c r="D2556" i="55"/>
  <c r="D2557" i="55"/>
  <c r="D2558" i="55"/>
  <c r="D2559" i="55"/>
  <c r="D2560" i="55"/>
  <c r="D2561" i="55"/>
  <c r="D2562" i="55"/>
  <c r="D2563" i="55"/>
  <c r="D2564" i="55"/>
  <c r="D2565" i="55"/>
  <c r="D2566" i="55"/>
  <c r="D2567" i="55"/>
  <c r="D2568" i="55"/>
  <c r="D2569" i="55"/>
  <c r="D2570" i="55"/>
  <c r="D2571" i="55"/>
  <c r="D2572" i="55"/>
  <c r="D2573" i="55"/>
  <c r="D2574" i="55"/>
  <c r="D2575" i="55"/>
  <c r="D2576" i="55"/>
  <c r="D2577" i="55"/>
  <c r="D2578" i="55"/>
  <c r="D2579" i="55"/>
  <c r="D2580" i="55"/>
  <c r="D2581" i="55"/>
  <c r="D2582" i="55"/>
  <c r="D2583" i="55"/>
  <c r="D2584" i="55"/>
  <c r="D2585" i="55"/>
  <c r="D2586" i="55"/>
  <c r="D2587" i="55"/>
  <c r="D2588" i="55"/>
  <c r="D2589" i="55"/>
  <c r="D2590" i="55"/>
  <c r="D2591" i="55"/>
  <c r="D2592" i="55"/>
  <c r="D2593" i="55"/>
  <c r="D2594" i="55"/>
  <c r="D2595" i="55"/>
  <c r="D2596" i="55"/>
  <c r="D2597" i="55"/>
  <c r="D2598" i="55"/>
  <c r="D2599" i="55"/>
  <c r="D2600" i="55"/>
  <c r="D2601" i="55"/>
  <c r="D2602" i="55"/>
  <c r="D2603" i="55"/>
  <c r="D2604" i="55"/>
  <c r="D2605" i="55"/>
  <c r="D2606" i="55"/>
  <c r="D2607" i="55"/>
  <c r="D2608" i="55"/>
  <c r="D2609" i="55"/>
  <c r="D2610" i="55"/>
  <c r="D2611" i="55"/>
  <c r="D2612" i="55"/>
  <c r="D2613" i="55"/>
  <c r="D2614" i="55"/>
  <c r="D2615" i="55"/>
  <c r="D2616" i="55"/>
  <c r="D2617" i="55"/>
  <c r="D2618" i="55"/>
  <c r="D2619" i="55"/>
  <c r="D2620" i="55"/>
  <c r="D2621" i="55"/>
  <c r="D2622" i="55"/>
  <c r="D2623" i="55"/>
  <c r="D2624" i="55"/>
  <c r="D2625" i="55"/>
  <c r="D2626" i="55"/>
  <c r="D2627" i="55"/>
  <c r="D2628" i="55"/>
  <c r="D2629" i="55"/>
  <c r="D2630" i="55"/>
  <c r="D2631" i="55"/>
  <c r="D2632" i="55"/>
  <c r="D2633" i="55"/>
  <c r="D2634" i="55"/>
  <c r="D2635" i="55"/>
  <c r="D2636" i="55"/>
  <c r="D2637" i="55"/>
  <c r="D2638" i="55"/>
  <c r="D2639" i="55"/>
  <c r="D2640" i="55"/>
  <c r="D2641" i="55"/>
  <c r="D2642" i="55"/>
  <c r="D2643" i="55"/>
  <c r="D2644" i="55"/>
  <c r="D2645" i="55"/>
  <c r="D2646" i="55"/>
  <c r="D2647" i="55"/>
  <c r="D2648" i="55"/>
  <c r="D2649" i="55"/>
  <c r="D2650" i="55"/>
  <c r="D2651" i="55"/>
  <c r="D2652" i="55"/>
  <c r="D2653" i="55"/>
  <c r="D2654" i="55"/>
  <c r="D2655" i="55"/>
  <c r="D2656" i="55"/>
  <c r="D2657" i="55"/>
  <c r="D2658" i="55"/>
  <c r="D2659" i="55"/>
  <c r="D2660" i="55"/>
  <c r="D2661" i="55"/>
  <c r="D2662" i="55"/>
  <c r="D2663" i="55"/>
  <c r="D2664" i="55"/>
  <c r="D2665" i="55"/>
  <c r="D2666" i="55"/>
  <c r="D2667" i="55"/>
  <c r="D2668" i="55"/>
  <c r="D2669" i="55"/>
  <c r="D2670" i="55"/>
  <c r="D2671" i="55"/>
  <c r="D2672" i="55"/>
  <c r="D2673" i="55"/>
  <c r="D2674" i="55"/>
  <c r="D2675" i="55"/>
  <c r="D2676" i="55"/>
  <c r="D2677" i="55"/>
  <c r="D2678" i="55"/>
  <c r="D2679" i="55"/>
  <c r="D2680" i="55"/>
  <c r="D2681" i="55"/>
  <c r="D2682" i="55"/>
  <c r="D2683" i="55"/>
  <c r="D2684" i="55"/>
  <c r="D2685" i="55"/>
  <c r="D2686" i="55"/>
  <c r="D2687" i="55"/>
  <c r="D2688" i="55"/>
  <c r="D2689" i="55"/>
  <c r="D2690" i="55"/>
  <c r="D2691" i="55"/>
  <c r="D2692" i="55"/>
  <c r="D2693" i="55"/>
  <c r="D2694" i="55"/>
  <c r="D2695" i="55"/>
  <c r="D2696" i="55"/>
  <c r="D2697" i="55"/>
  <c r="D2698" i="55"/>
  <c r="D2699" i="55"/>
  <c r="D2700" i="55"/>
  <c r="D2701" i="55"/>
  <c r="D2702" i="55"/>
  <c r="D2703" i="55"/>
  <c r="D2704" i="55"/>
  <c r="D2705" i="55"/>
  <c r="D2706" i="55"/>
  <c r="D2707" i="55"/>
  <c r="D2708" i="55"/>
  <c r="D2709" i="55"/>
  <c r="D2710" i="55"/>
  <c r="D2711" i="55"/>
  <c r="D2712" i="55"/>
  <c r="D2713" i="55"/>
  <c r="D2714" i="55"/>
  <c r="D2715" i="55"/>
  <c r="D2716" i="55"/>
  <c r="D2717" i="55"/>
  <c r="D2718" i="55"/>
  <c r="D2719" i="55"/>
  <c r="D2720" i="55"/>
  <c r="D2721" i="55"/>
  <c r="D2722" i="55"/>
  <c r="D2723" i="55"/>
  <c r="D2724" i="55"/>
  <c r="D2725" i="55"/>
  <c r="D2726" i="55"/>
  <c r="D2727" i="55"/>
  <c r="D2728" i="55"/>
  <c r="D2729" i="55"/>
  <c r="D2730" i="55"/>
  <c r="D2731" i="55"/>
  <c r="D2732" i="55"/>
  <c r="D2733" i="55"/>
  <c r="D2734" i="55"/>
  <c r="D2735" i="55"/>
  <c r="D2736" i="55"/>
  <c r="D2737" i="55"/>
  <c r="D2738" i="55"/>
  <c r="D2739" i="55"/>
  <c r="D2740" i="55"/>
  <c r="D2741" i="55"/>
  <c r="D2742" i="55"/>
  <c r="D2743" i="55"/>
  <c r="D2744" i="55"/>
  <c r="D2745" i="55"/>
  <c r="D2746" i="55"/>
  <c r="D2747" i="55"/>
  <c r="D2748" i="55"/>
  <c r="D2749" i="55"/>
  <c r="D2750" i="55"/>
  <c r="D2751" i="55"/>
  <c r="D2752" i="55"/>
  <c r="D2753" i="55"/>
  <c r="D2754" i="55"/>
  <c r="D2755" i="55"/>
  <c r="D2756" i="55"/>
  <c r="D2757" i="55"/>
  <c r="D2758" i="55"/>
  <c r="D2759" i="55"/>
  <c r="D2760" i="55"/>
  <c r="D2761" i="55"/>
  <c r="D2762" i="55"/>
  <c r="D2763" i="55"/>
  <c r="D2764" i="55"/>
  <c r="D2765" i="55"/>
  <c r="D2766" i="55"/>
  <c r="D2767" i="55"/>
  <c r="D2768" i="55"/>
  <c r="D2769" i="55"/>
  <c r="D2770" i="55"/>
  <c r="D2771" i="55"/>
  <c r="D2772" i="55"/>
  <c r="D2773" i="55"/>
  <c r="D2774" i="55"/>
  <c r="D2775" i="55"/>
  <c r="D2776" i="55"/>
  <c r="D2777" i="55"/>
  <c r="D2778" i="55"/>
  <c r="D2779" i="55"/>
  <c r="D2780" i="55"/>
  <c r="D2781" i="55"/>
  <c r="D2782" i="55"/>
  <c r="D2783" i="55"/>
  <c r="D2784" i="55"/>
  <c r="D2785" i="55"/>
  <c r="D2786" i="55"/>
  <c r="D2787" i="55"/>
  <c r="D2788" i="55"/>
  <c r="D2789" i="55"/>
  <c r="D2790" i="55"/>
  <c r="D2791" i="55"/>
  <c r="D2792" i="55"/>
  <c r="D2793" i="55"/>
  <c r="D2794" i="55"/>
  <c r="D2795" i="55"/>
  <c r="D2796" i="55"/>
  <c r="D2797" i="55"/>
  <c r="D2798" i="55"/>
  <c r="D2799" i="55"/>
  <c r="D2800" i="55"/>
  <c r="D2801" i="55"/>
  <c r="D2802" i="55"/>
  <c r="D2803" i="55"/>
  <c r="D2804" i="55"/>
  <c r="D2805" i="55"/>
  <c r="D2806" i="55"/>
  <c r="D2807" i="55"/>
  <c r="D2808" i="55"/>
  <c r="D2809" i="55"/>
  <c r="D2810" i="55"/>
  <c r="D2811" i="55"/>
  <c r="D2812" i="55"/>
  <c r="D2813" i="55"/>
  <c r="D2814" i="55"/>
  <c r="D2815" i="55"/>
  <c r="D2816" i="55"/>
  <c r="D2817" i="55"/>
  <c r="D2818" i="55"/>
  <c r="D2819" i="55"/>
  <c r="D2820" i="55"/>
  <c r="D2821" i="55"/>
  <c r="D2822" i="55"/>
  <c r="D2823" i="55"/>
  <c r="D2824" i="55"/>
  <c r="D2825" i="55"/>
  <c r="D2826" i="55"/>
  <c r="D2827" i="55"/>
  <c r="D2828" i="55"/>
  <c r="D2829" i="55"/>
  <c r="D2830" i="55"/>
  <c r="D2831" i="55"/>
  <c r="D2832" i="55"/>
  <c r="D2833" i="55"/>
  <c r="D2834" i="55"/>
  <c r="D2835" i="55"/>
  <c r="D2836" i="55"/>
  <c r="D2837" i="55"/>
  <c r="D2838" i="55"/>
  <c r="D2839" i="55"/>
  <c r="D2840" i="55"/>
  <c r="D2841" i="55"/>
  <c r="D2842" i="55"/>
  <c r="D2843" i="55"/>
  <c r="D2844" i="55"/>
  <c r="D2845" i="55"/>
  <c r="D2846" i="55"/>
  <c r="D2847" i="55"/>
  <c r="D2848" i="55"/>
  <c r="D2849" i="55"/>
  <c r="D2850" i="55"/>
  <c r="D2851" i="55"/>
  <c r="D2852" i="55"/>
  <c r="D2853" i="55"/>
  <c r="D2854" i="55"/>
  <c r="D2855" i="55"/>
  <c r="D2856" i="55"/>
  <c r="D2857" i="55"/>
  <c r="D2858" i="55"/>
  <c r="D2859" i="55"/>
  <c r="D2860" i="55"/>
  <c r="D2861" i="55"/>
  <c r="D2862" i="55"/>
  <c r="D2863" i="55"/>
  <c r="D2864" i="55"/>
  <c r="D2865" i="55"/>
  <c r="D2866" i="55"/>
  <c r="D2867" i="55"/>
  <c r="D2868" i="55"/>
  <c r="D2869" i="55"/>
  <c r="D2870" i="55"/>
  <c r="D2871" i="55"/>
  <c r="D2872" i="55"/>
  <c r="D2873" i="55"/>
  <c r="D2874" i="55"/>
  <c r="D2875" i="55"/>
  <c r="D2876" i="55"/>
  <c r="D2877" i="55"/>
  <c r="D2878" i="55"/>
  <c r="D2879" i="55"/>
  <c r="D2880" i="55"/>
  <c r="D2881" i="55"/>
  <c r="D2882" i="55"/>
  <c r="D2883" i="55"/>
  <c r="D2884" i="55"/>
  <c r="D2885" i="55"/>
  <c r="D2886" i="55"/>
  <c r="D2887" i="55"/>
  <c r="D2888" i="55"/>
  <c r="D2889" i="55"/>
  <c r="D2890" i="55"/>
  <c r="D2891" i="55"/>
  <c r="D2892" i="55"/>
  <c r="D2893" i="55"/>
  <c r="D2894" i="55"/>
  <c r="D2895" i="55"/>
  <c r="D2896" i="55"/>
  <c r="D2897" i="55"/>
  <c r="D2898" i="55"/>
  <c r="D2899" i="55"/>
  <c r="D2900" i="55"/>
  <c r="D2901" i="55"/>
  <c r="D2902" i="55"/>
  <c r="D2903" i="55"/>
  <c r="D2904" i="55"/>
  <c r="D2905" i="55"/>
  <c r="D2906" i="55"/>
  <c r="D2907" i="55"/>
  <c r="D2908" i="55"/>
  <c r="D2909" i="55"/>
  <c r="D2910" i="55"/>
  <c r="D2911" i="55"/>
  <c r="D2912" i="55"/>
  <c r="D2913" i="55"/>
  <c r="D2914" i="55"/>
  <c r="D2915" i="55"/>
  <c r="D2916" i="55"/>
  <c r="D2917" i="55"/>
  <c r="D2918" i="55"/>
  <c r="D2919" i="55"/>
  <c r="D2920" i="55"/>
  <c r="D2921" i="55"/>
  <c r="D2922" i="55"/>
  <c r="D2923" i="55"/>
  <c r="D2924" i="55"/>
  <c r="D2925" i="55"/>
  <c r="D2926" i="55"/>
  <c r="D2927" i="55"/>
  <c r="D2928" i="55"/>
  <c r="D2929" i="55"/>
  <c r="D2930" i="55"/>
  <c r="D2931" i="55"/>
  <c r="D2932" i="55"/>
  <c r="D2933" i="55"/>
  <c r="D2934" i="55"/>
  <c r="D2935" i="55"/>
  <c r="D2936" i="55"/>
  <c r="D2937" i="55"/>
  <c r="D2938" i="55"/>
  <c r="D2939" i="55"/>
  <c r="D2940" i="55"/>
  <c r="D2941" i="55"/>
  <c r="D2942" i="55"/>
  <c r="D2943" i="55"/>
  <c r="D2944" i="55"/>
  <c r="D2945" i="55"/>
  <c r="D2946" i="55"/>
  <c r="D2947" i="55"/>
  <c r="D2948" i="55"/>
  <c r="D2949" i="55"/>
  <c r="D2950" i="55"/>
  <c r="D2951" i="55"/>
  <c r="D2952" i="55"/>
  <c r="D2953" i="55"/>
  <c r="D2954" i="55"/>
  <c r="D2955" i="55"/>
  <c r="D2956" i="55"/>
  <c r="D2957" i="55"/>
  <c r="D2958" i="55"/>
  <c r="D2959" i="55"/>
  <c r="D2960" i="55"/>
  <c r="D2961" i="55"/>
  <c r="D2962" i="55"/>
  <c r="D2963" i="55"/>
  <c r="D2964" i="55"/>
  <c r="D2965" i="55"/>
  <c r="D2966" i="55"/>
  <c r="D2967" i="55"/>
  <c r="D2968" i="55"/>
  <c r="D2969" i="55"/>
  <c r="D2970" i="55"/>
  <c r="D2971" i="55"/>
  <c r="D2972" i="55"/>
  <c r="D2973" i="55"/>
  <c r="D2974" i="55"/>
  <c r="D2975" i="55"/>
  <c r="D2976" i="55"/>
  <c r="D2977" i="55"/>
  <c r="D2978" i="55"/>
  <c r="D2979" i="55"/>
  <c r="D2980" i="55"/>
  <c r="D2981" i="55"/>
  <c r="D2982" i="55"/>
  <c r="D2983" i="55"/>
  <c r="D2984" i="55"/>
  <c r="D2985" i="55"/>
  <c r="D2986" i="55"/>
  <c r="D2987" i="55"/>
  <c r="D2988" i="55"/>
  <c r="D2989" i="55"/>
  <c r="D2990" i="55"/>
  <c r="D2991" i="55"/>
  <c r="D2992" i="55"/>
  <c r="D2993" i="55"/>
  <c r="D2994" i="55"/>
  <c r="D2995" i="55"/>
  <c r="D2996" i="55"/>
  <c r="D2997" i="55"/>
  <c r="D2998" i="55"/>
  <c r="D2999" i="55"/>
  <c r="D3000" i="55"/>
  <c r="D3001" i="55"/>
  <c r="D3002" i="55"/>
  <c r="D3003" i="55"/>
  <c r="D3004" i="55"/>
  <c r="D3005" i="55"/>
  <c r="D3006" i="55"/>
  <c r="D3007" i="55"/>
  <c r="D3008" i="55"/>
  <c r="D3009" i="55"/>
  <c r="D3010" i="55"/>
  <c r="D3011" i="55"/>
  <c r="D3012" i="55"/>
  <c r="D17" i="49" l="1"/>
  <c r="D19" i="49"/>
  <c r="D20" i="49"/>
  <c r="D21" i="49"/>
  <c r="D22" i="49"/>
  <c r="D23" i="49"/>
  <c r="D24" i="49"/>
  <c r="D25" i="49"/>
  <c r="D26" i="49"/>
  <c r="D27" i="49"/>
  <c r="D28" i="49"/>
  <c r="D29" i="49"/>
  <c r="D30" i="49"/>
  <c r="D31" i="49"/>
  <c r="D32" i="49"/>
  <c r="D33" i="49"/>
  <c r="D34" i="49"/>
  <c r="D35" i="49"/>
  <c r="D36" i="49"/>
  <c r="D37" i="49"/>
  <c r="D38" i="49"/>
  <c r="D39" i="49"/>
  <c r="D40" i="49"/>
  <c r="D41" i="49"/>
  <c r="D42" i="49"/>
  <c r="D43" i="49"/>
  <c r="D44" i="49"/>
  <c r="D45" i="49"/>
  <c r="D46" i="49"/>
  <c r="D47" i="49"/>
  <c r="D48" i="49"/>
  <c r="D49" i="49"/>
  <c r="D50" i="49"/>
  <c r="D51" i="49"/>
  <c r="D52" i="49"/>
  <c r="D53" i="49"/>
  <c r="D54" i="49"/>
  <c r="D55" i="49"/>
  <c r="D56" i="49"/>
  <c r="D57" i="49"/>
  <c r="D58" i="49"/>
  <c r="D59" i="49"/>
  <c r="D60" i="49"/>
  <c r="D61" i="49"/>
  <c r="D62" i="49"/>
  <c r="D63" i="49"/>
  <c r="D64" i="49"/>
  <c r="D65" i="49"/>
  <c r="D66" i="49"/>
  <c r="D67" i="49"/>
  <c r="D68" i="49"/>
  <c r="D69" i="49"/>
  <c r="D70" i="49"/>
  <c r="D71" i="49"/>
  <c r="D72" i="49"/>
  <c r="D14" i="59" l="1"/>
  <c r="D15" i="59"/>
  <c r="D16" i="59"/>
  <c r="D17" i="59"/>
  <c r="D18" i="59"/>
  <c r="D19" i="59"/>
  <c r="D20" i="59"/>
  <c r="D21" i="59"/>
  <c r="D22" i="59"/>
  <c r="D23" i="59"/>
  <c r="D24" i="59"/>
  <c r="D25" i="59"/>
  <c r="D26" i="59"/>
  <c r="D27" i="59"/>
  <c r="D28" i="59"/>
  <c r="D29" i="59"/>
  <c r="D30" i="59"/>
  <c r="D31" i="59"/>
  <c r="D32" i="59"/>
  <c r="D33" i="59"/>
  <c r="D34" i="59"/>
  <c r="D35" i="59"/>
  <c r="D36" i="59"/>
  <c r="D37" i="59"/>
  <c r="D38" i="59"/>
  <c r="D39" i="59"/>
  <c r="D40" i="59"/>
  <c r="D41" i="59"/>
  <c r="D42" i="59"/>
  <c r="D43" i="59"/>
  <c r="D44" i="59"/>
  <c r="D45" i="59"/>
  <c r="D46" i="59"/>
  <c r="D47" i="59"/>
  <c r="D48" i="59"/>
  <c r="D49" i="59"/>
  <c r="D50" i="59"/>
  <c r="D51" i="59"/>
  <c r="D52" i="59"/>
  <c r="D53" i="59"/>
  <c r="D54" i="59"/>
  <c r="D55" i="59"/>
  <c r="D56" i="59"/>
  <c r="D57" i="59"/>
  <c r="D58" i="59"/>
  <c r="D59" i="59"/>
  <c r="D60" i="59"/>
  <c r="D61" i="59"/>
  <c r="D62" i="59"/>
  <c r="D63" i="59"/>
  <c r="D64" i="59"/>
  <c r="D65" i="59"/>
  <c r="D66" i="59"/>
  <c r="D67" i="59"/>
  <c r="D68" i="59"/>
  <c r="D69" i="59"/>
  <c r="D70" i="59"/>
  <c r="D71" i="59"/>
  <c r="D72" i="59"/>
  <c r="AA268" i="60"/>
  <c r="U86" i="61" s="1"/>
  <c r="AA265" i="60"/>
  <c r="AA191" i="60"/>
  <c r="U56" i="61" s="1"/>
  <c r="AA184" i="60"/>
  <c r="U54" i="61" s="1"/>
  <c r="AA182" i="60"/>
  <c r="U53" i="61" s="1"/>
  <c r="AA167" i="60"/>
  <c r="AA121" i="60"/>
  <c r="U19" i="61"/>
  <c r="AA120" i="60"/>
  <c r="U18" i="61" s="1"/>
  <c r="AA119" i="60"/>
  <c r="U17" i="61" s="1"/>
  <c r="AA118" i="60"/>
  <c r="U16" i="61" s="1"/>
  <c r="D999" i="64"/>
  <c r="D998" i="64"/>
  <c r="D997" i="64"/>
  <c r="D987" i="64"/>
  <c r="D986" i="64"/>
  <c r="D985" i="64"/>
  <c r="D984" i="64"/>
  <c r="D983" i="64"/>
  <c r="D982" i="64"/>
  <c r="D981" i="64"/>
  <c r="D980" i="64"/>
  <c r="D979" i="64"/>
  <c r="D978" i="64"/>
  <c r="D977" i="64"/>
  <c r="D976" i="64"/>
  <c r="D989" i="64"/>
  <c r="D988" i="64"/>
  <c r="D975" i="64"/>
  <c r="D974" i="64"/>
  <c r="D973" i="64"/>
  <c r="D972" i="64"/>
  <c r="D971" i="64"/>
  <c r="D970" i="64"/>
  <c r="D969" i="64"/>
  <c r="D968" i="64"/>
  <c r="D967" i="64"/>
  <c r="D966" i="64"/>
  <c r="D965" i="64"/>
  <c r="D964" i="64"/>
  <c r="D963" i="64"/>
  <c r="D962" i="64"/>
  <c r="D961" i="64"/>
  <c r="D960" i="64"/>
  <c r="D959" i="64"/>
  <c r="D958" i="64"/>
  <c r="D957" i="64"/>
  <c r="D956" i="64"/>
  <c r="D722" i="64"/>
  <c r="D721" i="64"/>
  <c r="D720" i="64"/>
  <c r="D719" i="64"/>
  <c r="D718" i="64"/>
  <c r="D717" i="64"/>
  <c r="D716" i="64"/>
  <c r="D715" i="64"/>
  <c r="D714" i="64"/>
  <c r="D713" i="64"/>
  <c r="D712" i="64"/>
  <c r="D711" i="64"/>
  <c r="D710" i="64"/>
  <c r="D709" i="64"/>
  <c r="D708" i="64"/>
  <c r="D707" i="64"/>
  <c r="D706" i="64"/>
  <c r="D705" i="64"/>
  <c r="D704" i="64"/>
  <c r="D703" i="64"/>
  <c r="D702" i="64"/>
  <c r="D701" i="64"/>
  <c r="D700" i="64"/>
  <c r="D699" i="64"/>
  <c r="D698" i="64"/>
  <c r="D697" i="64"/>
  <c r="D696" i="64"/>
  <c r="D695" i="64"/>
  <c r="D694" i="64"/>
  <c r="D693" i="64"/>
  <c r="D692" i="64"/>
  <c r="D691" i="64"/>
  <c r="D690" i="64"/>
  <c r="D689" i="64"/>
  <c r="D688" i="64"/>
  <c r="D687" i="64"/>
  <c r="D686" i="64"/>
  <c r="D685" i="64"/>
  <c r="D684" i="64"/>
  <c r="D683" i="64"/>
  <c r="D682" i="64"/>
  <c r="D681" i="64"/>
  <c r="D680" i="64"/>
  <c r="D679" i="64"/>
  <c r="D678" i="64"/>
  <c r="D677" i="64"/>
  <c r="D676" i="64"/>
  <c r="D675" i="64"/>
  <c r="D674" i="64"/>
  <c r="D673" i="64"/>
  <c r="D672" i="64"/>
  <c r="D671" i="64"/>
  <c r="D670" i="64"/>
  <c r="D669" i="64"/>
  <c r="D668" i="64"/>
  <c r="D667" i="64"/>
  <c r="D666" i="64"/>
  <c r="D665" i="64"/>
  <c r="D664" i="64"/>
  <c r="D663" i="64"/>
  <c r="D662" i="64"/>
  <c r="D661" i="64"/>
  <c r="D660" i="64"/>
  <c r="D659" i="64"/>
  <c r="D658" i="64"/>
  <c r="D657" i="64"/>
  <c r="D656" i="64"/>
  <c r="D655" i="64"/>
  <c r="D654" i="64"/>
  <c r="D653" i="64"/>
  <c r="D652" i="64"/>
  <c r="D651" i="64"/>
  <c r="D650" i="64"/>
  <c r="D649" i="64"/>
  <c r="D648" i="64"/>
  <c r="D647" i="64"/>
  <c r="D646" i="64"/>
  <c r="D645" i="64"/>
  <c r="D644" i="64"/>
  <c r="D643" i="64"/>
  <c r="D642" i="64"/>
  <c r="D641" i="64"/>
  <c r="D640" i="64"/>
  <c r="D639" i="64"/>
  <c r="D638" i="64"/>
  <c r="D637" i="64"/>
  <c r="D636" i="64"/>
  <c r="D635" i="64"/>
  <c r="D634" i="64"/>
  <c r="D633" i="64"/>
  <c r="D632" i="64"/>
  <c r="D631" i="64"/>
  <c r="D630" i="64"/>
  <c r="D629" i="64"/>
  <c r="D628" i="64"/>
  <c r="D627" i="64"/>
  <c r="D626" i="64"/>
  <c r="D625" i="64"/>
  <c r="D624" i="64"/>
  <c r="D623" i="64"/>
  <c r="D622" i="64"/>
  <c r="D621" i="64"/>
  <c r="D620" i="64"/>
  <c r="D619" i="64"/>
  <c r="D618" i="64"/>
  <c r="D617" i="64"/>
  <c r="D616" i="64"/>
  <c r="D615" i="64"/>
  <c r="D614" i="64"/>
  <c r="D613" i="64"/>
  <c r="D612" i="64"/>
  <c r="D611" i="64"/>
  <c r="D610" i="64"/>
  <c r="D609" i="64"/>
  <c r="D608" i="64"/>
  <c r="D607" i="64"/>
  <c r="D606" i="64"/>
  <c r="D605" i="64"/>
  <c r="D604" i="64"/>
  <c r="D603" i="64"/>
  <c r="D602" i="64"/>
  <c r="D601" i="64"/>
  <c r="D600" i="64"/>
  <c r="D599" i="64"/>
  <c r="D598" i="64"/>
  <c r="D597" i="64"/>
  <c r="D596" i="64"/>
  <c r="D595" i="64"/>
  <c r="D594" i="64"/>
  <c r="D593" i="64"/>
  <c r="D592" i="64"/>
  <c r="D591" i="64"/>
  <c r="D590" i="64"/>
  <c r="D589" i="64"/>
  <c r="D588" i="64"/>
  <c r="D587" i="64"/>
  <c r="D586" i="64"/>
  <c r="D585" i="64"/>
  <c r="D584" i="64"/>
  <c r="D583" i="64"/>
  <c r="D582" i="64"/>
  <c r="D581" i="64"/>
  <c r="D580" i="64"/>
  <c r="D579" i="64"/>
  <c r="D578" i="64"/>
  <c r="D577" i="64"/>
  <c r="D576" i="64"/>
  <c r="D575" i="64"/>
  <c r="D574" i="64"/>
  <c r="D573" i="64"/>
  <c r="D572" i="64"/>
  <c r="D571" i="64"/>
  <c r="D570" i="64"/>
  <c r="D569" i="64"/>
  <c r="D568" i="64"/>
  <c r="D567" i="64"/>
  <c r="D566" i="64"/>
  <c r="D565" i="64"/>
  <c r="D564" i="64"/>
  <c r="D563" i="64"/>
  <c r="D562" i="64"/>
  <c r="D561" i="64"/>
  <c r="D560" i="64"/>
  <c r="D559" i="64"/>
  <c r="D558" i="64"/>
  <c r="D557" i="64"/>
  <c r="D556" i="64"/>
  <c r="D555" i="64"/>
  <c r="D554" i="64"/>
  <c r="D553" i="64"/>
  <c r="D552" i="64"/>
  <c r="D551" i="64"/>
  <c r="D550" i="64"/>
  <c r="D549" i="64"/>
  <c r="D548" i="64"/>
  <c r="D547" i="64"/>
  <c r="D546" i="64"/>
  <c r="D545" i="64"/>
  <c r="D544" i="64"/>
  <c r="D543" i="64"/>
  <c r="D542" i="64"/>
  <c r="D541" i="64"/>
  <c r="D540" i="64"/>
  <c r="D539" i="64"/>
  <c r="D538" i="64"/>
  <c r="D537" i="64"/>
  <c r="D536" i="64"/>
  <c r="D535" i="64"/>
  <c r="D534" i="64"/>
  <c r="D533" i="64"/>
  <c r="D532" i="64"/>
  <c r="D531" i="64"/>
  <c r="D530" i="64"/>
  <c r="D529" i="64"/>
  <c r="D528" i="64"/>
  <c r="D527" i="64"/>
  <c r="D526" i="64"/>
  <c r="D525" i="64"/>
  <c r="D524" i="64"/>
  <c r="D523" i="64"/>
  <c r="D522" i="64"/>
  <c r="D521" i="64"/>
  <c r="D520" i="64"/>
  <c r="D519" i="64"/>
  <c r="D518" i="64"/>
  <c r="D517" i="64"/>
  <c r="D516" i="64"/>
  <c r="D515" i="64"/>
  <c r="D514" i="64"/>
  <c r="D513" i="64"/>
  <c r="D512" i="64"/>
  <c r="D511" i="64"/>
  <c r="D510" i="64"/>
  <c r="D509" i="64"/>
  <c r="D508" i="64"/>
  <c r="D507" i="64"/>
  <c r="D506" i="64"/>
  <c r="D505" i="64"/>
  <c r="D504" i="64"/>
  <c r="D503" i="64"/>
  <c r="D502" i="64"/>
  <c r="D501" i="64"/>
  <c r="D500" i="64"/>
  <c r="D499" i="64"/>
  <c r="D498" i="64"/>
  <c r="D497" i="64"/>
  <c r="D496" i="64"/>
  <c r="D495" i="64"/>
  <c r="D494" i="64"/>
  <c r="D493" i="64"/>
  <c r="D492" i="64"/>
  <c r="D491" i="64"/>
  <c r="D490" i="64"/>
  <c r="D489" i="64"/>
  <c r="D488" i="64"/>
  <c r="D487" i="64"/>
  <c r="D486" i="64"/>
  <c r="D485" i="64"/>
  <c r="D484" i="64"/>
  <c r="D483" i="64"/>
  <c r="D482" i="64"/>
  <c r="D481" i="64"/>
  <c r="D480" i="64"/>
  <c r="D479" i="64"/>
  <c r="D478" i="64"/>
  <c r="D477" i="64"/>
  <c r="D476" i="64"/>
  <c r="D475" i="64"/>
  <c r="D474" i="64"/>
  <c r="D473" i="64"/>
  <c r="D472" i="64"/>
  <c r="D471" i="64"/>
  <c r="D470" i="64"/>
  <c r="D469" i="64"/>
  <c r="D369" i="64"/>
  <c r="D368" i="64"/>
  <c r="D367" i="64"/>
  <c r="D366" i="64"/>
  <c r="D365" i="64"/>
  <c r="D364" i="64"/>
  <c r="D363" i="64"/>
  <c r="D362" i="64"/>
  <c r="D361" i="64"/>
  <c r="D360" i="64"/>
  <c r="D359" i="64"/>
  <c r="D358" i="64"/>
  <c r="D357" i="64"/>
  <c r="D356" i="64"/>
  <c r="D355" i="64"/>
  <c r="D354" i="64"/>
  <c r="D353" i="64"/>
  <c r="D352" i="64"/>
  <c r="D351" i="64"/>
  <c r="D350" i="64"/>
  <c r="D349" i="64"/>
  <c r="D348" i="64"/>
  <c r="D347" i="64"/>
  <c r="D346" i="64"/>
  <c r="D345" i="64"/>
  <c r="D344" i="64"/>
  <c r="D343" i="64"/>
  <c r="D342" i="64"/>
  <c r="D341" i="64"/>
  <c r="D340" i="64"/>
  <c r="D339" i="64"/>
  <c r="D338" i="64"/>
  <c r="D337" i="64"/>
  <c r="D336" i="64"/>
  <c r="D335" i="64"/>
  <c r="D334" i="64"/>
  <c r="D333" i="64"/>
  <c r="D332" i="64"/>
  <c r="D331" i="64"/>
  <c r="D330" i="64"/>
  <c r="D329" i="64"/>
  <c r="D328" i="64"/>
  <c r="D327" i="64"/>
  <c r="D326" i="64"/>
  <c r="D325" i="64"/>
  <c r="D324" i="64"/>
  <c r="D323" i="64"/>
  <c r="D322" i="64"/>
  <c r="D321" i="64"/>
  <c r="D320" i="64"/>
  <c r="D319" i="64"/>
  <c r="D318" i="64"/>
  <c r="D317" i="64"/>
  <c r="D316" i="64"/>
  <c r="D315" i="64"/>
  <c r="D314" i="64"/>
  <c r="D313" i="64"/>
  <c r="D312" i="64"/>
  <c r="D311" i="64"/>
  <c r="D310" i="64"/>
  <c r="D309" i="64"/>
  <c r="D308" i="64"/>
  <c r="D307" i="64"/>
  <c r="D306" i="64"/>
  <c r="D305" i="64"/>
  <c r="D304" i="64"/>
  <c r="D303" i="64"/>
  <c r="D302" i="64"/>
  <c r="D301" i="64"/>
  <c r="D300" i="64"/>
  <c r="D299" i="64"/>
  <c r="D298" i="64"/>
  <c r="D297" i="64"/>
  <c r="D296" i="64"/>
  <c r="D295" i="64"/>
  <c r="D294" i="64"/>
  <c r="D293" i="64"/>
  <c r="D292" i="64"/>
  <c r="D291" i="64"/>
  <c r="D290" i="64"/>
  <c r="D289" i="64"/>
  <c r="D288" i="64"/>
  <c r="D287" i="64"/>
  <c r="D286" i="64"/>
  <c r="D285" i="64"/>
  <c r="D284" i="64"/>
  <c r="D283" i="64"/>
  <c r="D282" i="64"/>
  <c r="D281" i="64"/>
  <c r="D280" i="64"/>
  <c r="D279" i="64"/>
  <c r="D278" i="64"/>
  <c r="D277" i="64"/>
  <c r="D276" i="64"/>
  <c r="D275" i="64"/>
  <c r="D274" i="64"/>
  <c r="D273" i="64"/>
  <c r="D272" i="64"/>
  <c r="D271" i="64"/>
  <c r="D270" i="64"/>
  <c r="D269" i="64"/>
  <c r="D268" i="64"/>
  <c r="D267" i="64"/>
  <c r="D266" i="64"/>
  <c r="D265" i="64"/>
  <c r="D264" i="64"/>
  <c r="D263" i="64"/>
  <c r="D262" i="64"/>
  <c r="D261" i="64"/>
  <c r="D260" i="64"/>
  <c r="D259" i="64"/>
  <c r="D258" i="64"/>
  <c r="D257" i="64"/>
  <c r="D256" i="64"/>
  <c r="D255" i="64"/>
  <c r="D254" i="64"/>
  <c r="D253" i="64"/>
  <c r="D252" i="64"/>
  <c r="D251" i="64"/>
  <c r="D250" i="64"/>
  <c r="D249" i="64"/>
  <c r="D248" i="64"/>
  <c r="D247" i="64"/>
  <c r="D246" i="64"/>
  <c r="D245" i="64"/>
  <c r="D244" i="64"/>
  <c r="D243" i="64"/>
  <c r="D242" i="64"/>
  <c r="D241" i="64"/>
  <c r="D240" i="64"/>
  <c r="D239" i="64"/>
  <c r="D238" i="64"/>
  <c r="D237" i="64"/>
  <c r="D236" i="64"/>
  <c r="D235" i="64"/>
  <c r="D234" i="64"/>
  <c r="D233" i="64"/>
  <c r="D232" i="64"/>
  <c r="D231" i="64"/>
  <c r="D230" i="64"/>
  <c r="D229" i="64"/>
  <c r="D228" i="64"/>
  <c r="D227" i="64"/>
  <c r="D226" i="64"/>
  <c r="D225" i="64"/>
  <c r="D224" i="64"/>
  <c r="D223" i="64"/>
  <c r="D222" i="64"/>
  <c r="D221" i="64"/>
  <c r="D220" i="64"/>
  <c r="D219" i="64"/>
  <c r="D218" i="64"/>
  <c r="D217" i="64"/>
  <c r="D216" i="64"/>
  <c r="D215" i="64"/>
  <c r="D214" i="64"/>
  <c r="D213" i="64"/>
  <c r="D212" i="64"/>
  <c r="D211" i="64"/>
  <c r="D210" i="64"/>
  <c r="D209" i="64"/>
  <c r="D208" i="64"/>
  <c r="D207" i="64"/>
  <c r="D206" i="64"/>
  <c r="D205" i="64"/>
  <c r="D204" i="64"/>
  <c r="D203" i="64"/>
  <c r="D202" i="64"/>
  <c r="D201" i="64"/>
  <c r="D200" i="64"/>
  <c r="D199" i="64"/>
  <c r="D198" i="64"/>
  <c r="D197" i="64"/>
  <c r="D196" i="64"/>
  <c r="D195" i="64"/>
  <c r="D194" i="64"/>
  <c r="D193" i="64"/>
  <c r="D192" i="64"/>
  <c r="D191" i="64"/>
  <c r="D190" i="64"/>
  <c r="D189" i="64"/>
  <c r="D188" i="64"/>
  <c r="D187" i="64"/>
  <c r="D186" i="64"/>
  <c r="D185" i="64"/>
  <c r="D184" i="64"/>
  <c r="D183" i="64"/>
  <c r="D182" i="64"/>
  <c r="D181" i="64"/>
  <c r="D180" i="64"/>
  <c r="D179" i="64"/>
  <c r="D178" i="64"/>
  <c r="D177" i="64"/>
  <c r="D176" i="64"/>
  <c r="D175" i="64"/>
  <c r="D174" i="64"/>
  <c r="D173" i="64"/>
  <c r="D172" i="64"/>
  <c r="D171" i="64"/>
  <c r="D170" i="64"/>
  <c r="D169" i="64"/>
  <c r="D168" i="64"/>
  <c r="D167" i="64"/>
  <c r="D166" i="64"/>
  <c r="D165" i="64"/>
  <c r="D164" i="64"/>
  <c r="D163" i="64"/>
  <c r="D162" i="64"/>
  <c r="D161" i="64"/>
  <c r="D160" i="64"/>
  <c r="D159" i="64"/>
  <c r="D158" i="64"/>
  <c r="D157" i="64"/>
  <c r="D156" i="64"/>
  <c r="D155" i="64"/>
  <c r="D154" i="64"/>
  <c r="D153" i="64"/>
  <c r="D152" i="64"/>
  <c r="D151" i="64"/>
  <c r="D150" i="64"/>
  <c r="D149" i="64"/>
  <c r="D148" i="64"/>
  <c r="D147" i="64"/>
  <c r="D146" i="64"/>
  <c r="D145" i="64"/>
  <c r="D144" i="64"/>
  <c r="D143" i="64"/>
  <c r="D142" i="64"/>
  <c r="D141" i="64"/>
  <c r="D140" i="64"/>
  <c r="D139" i="64"/>
  <c r="D138" i="64"/>
  <c r="D137" i="64"/>
  <c r="D136" i="64"/>
  <c r="D135" i="64"/>
  <c r="D134" i="64"/>
  <c r="D133" i="64"/>
  <c r="D132" i="64"/>
  <c r="D131" i="64"/>
  <c r="D130" i="64"/>
  <c r="D129" i="64"/>
  <c r="D128" i="64"/>
  <c r="D127" i="64"/>
  <c r="D126" i="64"/>
  <c r="D125" i="64"/>
  <c r="D124" i="64"/>
  <c r="D123" i="64"/>
  <c r="D122" i="64"/>
  <c r="D121" i="64"/>
  <c r="D120" i="64"/>
  <c r="D119" i="64"/>
  <c r="D118" i="64"/>
  <c r="D117" i="64"/>
  <c r="D116" i="64"/>
  <c r="D115" i="64"/>
  <c r="D114" i="64"/>
  <c r="D113" i="64"/>
  <c r="D112" i="64"/>
  <c r="D111" i="64"/>
  <c r="D110" i="64"/>
  <c r="D109" i="64"/>
  <c r="D108" i="64"/>
  <c r="D107" i="64"/>
  <c r="D106" i="64"/>
  <c r="D105" i="64"/>
  <c r="D104" i="64"/>
  <c r="D103" i="64"/>
  <c r="D102" i="64"/>
  <c r="D101" i="64"/>
  <c r="D100" i="64"/>
  <c r="D99" i="64"/>
  <c r="D98" i="64"/>
  <c r="D97" i="64"/>
  <c r="D96" i="64"/>
  <c r="D95" i="64"/>
  <c r="D94" i="64"/>
  <c r="D93" i="64"/>
  <c r="D92" i="64"/>
  <c r="D91" i="64"/>
  <c r="D90" i="64"/>
  <c r="D89" i="64"/>
  <c r="D88" i="64"/>
  <c r="D87" i="64"/>
  <c r="D86" i="64"/>
  <c r="D85" i="64"/>
  <c r="D84" i="64"/>
  <c r="D83" i="64"/>
  <c r="D82" i="64"/>
  <c r="D81" i="64"/>
  <c r="D80" i="64"/>
  <c r="D79" i="64"/>
  <c r="D78" i="64"/>
  <c r="D77" i="64"/>
  <c r="D76" i="64"/>
  <c r="D75" i="64"/>
  <c r="D74" i="64"/>
  <c r="D73" i="64"/>
  <c r="D72" i="64"/>
  <c r="D71" i="64"/>
  <c r="D70" i="64"/>
  <c r="D69" i="64"/>
  <c r="D68" i="64"/>
  <c r="D67" i="64"/>
  <c r="D66" i="64"/>
  <c r="D65" i="64"/>
  <c r="D64" i="64"/>
  <c r="D63" i="64"/>
  <c r="D62" i="64"/>
  <c r="D61" i="64"/>
  <c r="D60" i="64"/>
  <c r="D59" i="64"/>
  <c r="D58" i="64"/>
  <c r="D57" i="64"/>
  <c r="D56" i="64"/>
  <c r="D55" i="64"/>
  <c r="D54" i="64"/>
  <c r="D53" i="64"/>
  <c r="D52" i="64"/>
  <c r="D51" i="64"/>
  <c r="D50" i="64"/>
  <c r="D49" i="64"/>
  <c r="D48" i="64"/>
  <c r="D47" i="64"/>
  <c r="D46" i="64"/>
  <c r="D45" i="64"/>
  <c r="D44" i="64"/>
  <c r="D43" i="64"/>
  <c r="D42" i="64"/>
  <c r="D41" i="64"/>
  <c r="D40" i="64"/>
  <c r="D39" i="64"/>
  <c r="D38" i="64"/>
  <c r="D37" i="64"/>
  <c r="D36" i="64"/>
  <c r="D35" i="64"/>
  <c r="D34" i="64"/>
  <c r="D33" i="64"/>
  <c r="D32" i="64"/>
  <c r="D31" i="64"/>
  <c r="D30" i="64"/>
  <c r="D29" i="64"/>
  <c r="D28" i="64"/>
  <c r="D27" i="64"/>
  <c r="D26" i="64"/>
  <c r="D25" i="64"/>
  <c r="D24" i="64"/>
  <c r="D23" i="64"/>
  <c r="D22" i="64"/>
  <c r="D21" i="64"/>
  <c r="D20" i="64"/>
  <c r="D19" i="64"/>
  <c r="D18" i="64"/>
  <c r="D17" i="64"/>
  <c r="D16" i="64"/>
  <c r="D800" i="64"/>
  <c r="D799" i="64"/>
  <c r="D798" i="64"/>
  <c r="D797" i="64"/>
  <c r="D796" i="64"/>
  <c r="D795" i="64"/>
  <c r="D794" i="64"/>
  <c r="D793" i="64"/>
  <c r="D792" i="64"/>
  <c r="D791" i="64"/>
  <c r="D790" i="64"/>
  <c r="D789" i="64"/>
  <c r="D788" i="64"/>
  <c r="D787" i="64"/>
  <c r="D786" i="64"/>
  <c r="D785" i="64"/>
  <c r="D784" i="64"/>
  <c r="D783" i="64"/>
  <c r="D782" i="64"/>
  <c r="D781" i="64"/>
  <c r="D780" i="64"/>
  <c r="D779" i="64"/>
  <c r="D778" i="64"/>
  <c r="D777" i="64"/>
  <c r="D776" i="64"/>
  <c r="D775" i="64"/>
  <c r="D774" i="64"/>
  <c r="D773" i="64"/>
  <c r="D772" i="64"/>
  <c r="D771" i="64"/>
  <c r="D770" i="64"/>
  <c r="D769" i="64"/>
  <c r="D768" i="64"/>
  <c r="D767" i="64"/>
  <c r="D766" i="64"/>
  <c r="D765" i="64"/>
  <c r="D764" i="64"/>
  <c r="D763" i="64"/>
  <c r="D762" i="64"/>
  <c r="D761" i="64"/>
  <c r="D760" i="64"/>
  <c r="D759" i="64"/>
  <c r="D758" i="64"/>
  <c r="D757" i="64"/>
  <c r="D756" i="64"/>
  <c r="D755" i="64"/>
  <c r="D754" i="64"/>
  <c r="D753" i="64"/>
  <c r="D752" i="64"/>
  <c r="D751" i="64"/>
  <c r="D750" i="64"/>
  <c r="D749" i="64"/>
  <c r="D748" i="64"/>
  <c r="D747" i="64"/>
  <c r="D746" i="64"/>
  <c r="D745" i="64"/>
  <c r="D744" i="64"/>
  <c r="D743" i="64"/>
  <c r="D742" i="64"/>
  <c r="D741" i="64"/>
  <c r="D740" i="64"/>
  <c r="D739" i="64"/>
  <c r="D738" i="64"/>
  <c r="D737" i="64"/>
  <c r="D736" i="64"/>
  <c r="D735" i="64"/>
  <c r="D734" i="64"/>
  <c r="D733" i="64"/>
  <c r="D732" i="64"/>
  <c r="D731" i="64"/>
  <c r="D730" i="64"/>
  <c r="D729" i="64"/>
  <c r="D728" i="64"/>
  <c r="D727" i="64"/>
  <c r="D726" i="64"/>
  <c r="D725" i="64"/>
  <c r="D724" i="64"/>
  <c r="D723" i="64"/>
  <c r="D468" i="64"/>
  <c r="D467" i="64"/>
  <c r="D466" i="64"/>
  <c r="D465" i="64"/>
  <c r="D464" i="64"/>
  <c r="D463" i="64"/>
  <c r="D462" i="64"/>
  <c r="D461" i="64"/>
  <c r="D460" i="64"/>
  <c r="D459" i="64"/>
  <c r="D458" i="64"/>
  <c r="D457" i="64"/>
  <c r="D456" i="64"/>
  <c r="D455" i="64"/>
  <c r="D454" i="64"/>
  <c r="D453" i="64"/>
  <c r="D452" i="64"/>
  <c r="D451" i="64"/>
  <c r="D450" i="64"/>
  <c r="D449" i="64"/>
  <c r="D448" i="64"/>
  <c r="D447" i="64"/>
  <c r="D446" i="64"/>
  <c r="D445" i="64"/>
  <c r="D444" i="64"/>
  <c r="D443" i="64"/>
  <c r="D442" i="64"/>
  <c r="D441" i="64"/>
  <c r="D440" i="64"/>
  <c r="D439" i="64"/>
  <c r="D438" i="64"/>
  <c r="D437" i="64"/>
  <c r="D436" i="64"/>
  <c r="D435" i="64"/>
  <c r="D434" i="64"/>
  <c r="D433" i="64"/>
  <c r="D432" i="64"/>
  <c r="D431" i="64"/>
  <c r="D430" i="64"/>
  <c r="D429" i="64"/>
  <c r="D428" i="64"/>
  <c r="D427" i="64"/>
  <c r="D426" i="64"/>
  <c r="D425" i="64"/>
  <c r="D424" i="64"/>
  <c r="D423" i="64"/>
  <c r="D422" i="64"/>
  <c r="D421" i="64"/>
  <c r="D420" i="64"/>
  <c r="D419" i="64"/>
  <c r="D418" i="64"/>
  <c r="D417" i="64"/>
  <c r="D416" i="64"/>
  <c r="D415" i="64"/>
  <c r="D414" i="64"/>
  <c r="D413" i="64"/>
  <c r="D412" i="64"/>
  <c r="D411" i="64"/>
  <c r="D410" i="64"/>
  <c r="D409" i="64"/>
  <c r="D408" i="64"/>
  <c r="D407" i="64"/>
  <c r="D406" i="64"/>
  <c r="D405" i="64"/>
  <c r="D404" i="64"/>
  <c r="D403" i="64"/>
  <c r="D402" i="64"/>
  <c r="D401" i="64"/>
  <c r="D400" i="64"/>
  <c r="D399" i="64"/>
  <c r="D398" i="64"/>
  <c r="D397" i="64"/>
  <c r="D396" i="64"/>
  <c r="D395" i="64"/>
  <c r="D394" i="64"/>
  <c r="D393" i="64"/>
  <c r="D392" i="64"/>
  <c r="D391" i="64"/>
  <c r="D390" i="64"/>
  <c r="D389" i="64"/>
  <c r="D388" i="64"/>
  <c r="D387" i="64"/>
  <c r="D386" i="64"/>
  <c r="D385" i="64"/>
  <c r="D384" i="64"/>
  <c r="D383" i="64"/>
  <c r="D382" i="64"/>
  <c r="D381" i="64"/>
  <c r="D380" i="64"/>
  <c r="D379" i="64"/>
  <c r="D378" i="64"/>
  <c r="D377" i="64"/>
  <c r="D376" i="64"/>
  <c r="D375" i="64"/>
  <c r="D374" i="64"/>
  <c r="D373" i="64"/>
  <c r="D372" i="64"/>
  <c r="D371" i="64"/>
  <c r="D370" i="64"/>
  <c r="X206" i="60"/>
  <c r="R64" i="61" s="1"/>
  <c r="S5" i="55"/>
  <c r="S4" i="55" s="1"/>
  <c r="T5" i="55" s="1"/>
  <c r="L3010" i="55"/>
  <c r="K3010" i="55"/>
  <c r="L3009" i="55"/>
  <c r="K3009" i="55"/>
  <c r="L2988" i="55"/>
  <c r="K2988" i="55"/>
  <c r="L2987" i="55"/>
  <c r="K2987" i="55"/>
  <c r="L2986" i="55"/>
  <c r="K2986" i="55"/>
  <c r="L2985" i="55"/>
  <c r="K2985" i="55"/>
  <c r="L2984" i="55"/>
  <c r="K2984" i="55"/>
  <c r="L2983" i="55"/>
  <c r="K2983" i="55"/>
  <c r="L2982" i="55"/>
  <c r="K2982" i="55"/>
  <c r="L2981" i="55"/>
  <c r="K2981" i="55"/>
  <c r="L2980" i="55"/>
  <c r="K2980" i="55"/>
  <c r="L2979" i="55"/>
  <c r="K2979" i="55"/>
  <c r="L2978" i="55"/>
  <c r="K2978" i="55"/>
  <c r="L2977" i="55"/>
  <c r="K2977" i="55"/>
  <c r="L2976" i="55"/>
  <c r="K2976" i="55"/>
  <c r="L2975" i="55"/>
  <c r="K2975" i="55"/>
  <c r="L2974" i="55"/>
  <c r="K2974" i="55"/>
  <c r="L2973" i="55"/>
  <c r="K2973" i="55"/>
  <c r="L2972" i="55"/>
  <c r="K2972" i="55"/>
  <c r="L2971" i="55"/>
  <c r="K2971" i="55"/>
  <c r="L2970" i="55"/>
  <c r="K2970" i="55"/>
  <c r="L2969" i="55"/>
  <c r="K2969" i="55"/>
  <c r="L2968" i="55"/>
  <c r="K2968" i="55"/>
  <c r="L2967" i="55"/>
  <c r="K2967" i="55"/>
  <c r="L2990" i="55"/>
  <c r="K2990" i="55"/>
  <c r="L2989" i="55"/>
  <c r="K2989" i="55"/>
  <c r="L2966" i="55"/>
  <c r="K2966" i="55"/>
  <c r="L2965" i="55"/>
  <c r="K2965" i="55"/>
  <c r="L2964" i="55"/>
  <c r="K2964" i="55"/>
  <c r="L2963" i="55"/>
  <c r="K2963" i="55"/>
  <c r="L2962" i="55"/>
  <c r="K2962" i="55"/>
  <c r="L2961" i="55"/>
  <c r="K2961" i="55"/>
  <c r="L2960" i="55"/>
  <c r="K2960" i="55"/>
  <c r="L2959" i="55"/>
  <c r="K2959" i="55"/>
  <c r="L2958" i="55"/>
  <c r="K2958" i="55"/>
  <c r="L2957" i="55"/>
  <c r="K2957" i="55"/>
  <c r="L2956" i="55"/>
  <c r="K2956" i="55"/>
  <c r="L2955" i="55"/>
  <c r="K2955" i="55"/>
  <c r="L2954" i="55"/>
  <c r="K2954" i="55"/>
  <c r="L2953" i="55"/>
  <c r="K2953" i="55"/>
  <c r="L2952" i="55"/>
  <c r="K2952" i="55"/>
  <c r="L2951" i="55"/>
  <c r="K2951" i="55"/>
  <c r="L2950" i="55"/>
  <c r="K2950" i="55"/>
  <c r="L2942" i="55"/>
  <c r="K2942" i="55"/>
  <c r="L2941" i="55"/>
  <c r="K2941" i="55"/>
  <c r="L2940" i="55"/>
  <c r="K2940" i="55"/>
  <c r="L2939" i="55"/>
  <c r="K2939" i="55"/>
  <c r="L2938" i="55"/>
  <c r="K2938" i="55"/>
  <c r="L2937" i="55"/>
  <c r="K2937" i="55"/>
  <c r="L2936" i="55"/>
  <c r="K2936" i="55"/>
  <c r="L2935" i="55"/>
  <c r="K2935" i="55"/>
  <c r="L2934" i="55"/>
  <c r="K2934" i="55"/>
  <c r="L2933" i="55"/>
  <c r="K2933" i="55"/>
  <c r="L2932" i="55"/>
  <c r="K2932" i="55"/>
  <c r="L2931" i="55"/>
  <c r="K2931" i="55"/>
  <c r="L2930" i="55"/>
  <c r="K2930" i="55"/>
  <c r="L2929" i="55"/>
  <c r="K2929" i="55"/>
  <c r="L2928" i="55"/>
  <c r="K2928" i="55"/>
  <c r="L2927" i="55"/>
  <c r="K2927" i="55"/>
  <c r="L2926" i="55"/>
  <c r="K2926" i="55"/>
  <c r="L2925" i="55"/>
  <c r="K2925" i="55"/>
  <c r="L2924" i="55"/>
  <c r="K2924" i="55"/>
  <c r="L2923" i="55"/>
  <c r="K2923" i="55"/>
  <c r="L2922" i="55"/>
  <c r="K2922" i="55"/>
  <c r="L2921" i="55"/>
  <c r="K2921" i="55"/>
  <c r="L2920" i="55"/>
  <c r="K2920" i="55"/>
  <c r="L2919" i="55"/>
  <c r="K2919" i="55"/>
  <c r="L2918" i="55"/>
  <c r="K2918" i="55"/>
  <c r="L2917" i="55"/>
  <c r="K2917" i="55"/>
  <c r="L2916" i="55"/>
  <c r="K2916" i="55"/>
  <c r="L2902" i="55"/>
  <c r="K2902" i="55"/>
  <c r="L2901" i="55"/>
  <c r="K2901" i="55"/>
  <c r="L2900" i="55"/>
  <c r="K2900" i="55"/>
  <c r="L2899" i="55"/>
  <c r="K2899" i="55"/>
  <c r="L2898" i="55"/>
  <c r="K2898" i="55"/>
  <c r="L2897" i="55"/>
  <c r="K2897" i="55"/>
  <c r="L2896" i="55"/>
  <c r="K2896" i="55"/>
  <c r="L2895" i="55"/>
  <c r="K2895" i="55"/>
  <c r="L2894" i="55"/>
  <c r="K2894" i="55"/>
  <c r="L2893" i="55"/>
  <c r="K2893" i="55"/>
  <c r="L2892" i="55"/>
  <c r="K2892" i="55"/>
  <c r="L2891" i="55"/>
  <c r="K2891" i="55"/>
  <c r="L2890" i="55"/>
  <c r="K2890" i="55"/>
  <c r="L2889" i="55"/>
  <c r="K2889" i="55"/>
  <c r="L2888" i="55"/>
  <c r="K2888" i="55"/>
  <c r="L2887" i="55"/>
  <c r="K2887" i="55"/>
  <c r="L2886" i="55"/>
  <c r="K2886" i="55"/>
  <c r="L2885" i="55"/>
  <c r="K2885" i="55"/>
  <c r="L2884" i="55"/>
  <c r="K2884" i="55"/>
  <c r="L2883" i="55"/>
  <c r="K2883" i="55"/>
  <c r="L2882" i="55"/>
  <c r="K2882" i="55"/>
  <c r="L2881" i="55"/>
  <c r="K2881" i="55"/>
  <c r="L2880" i="55"/>
  <c r="K2880" i="55"/>
  <c r="L2879" i="55"/>
  <c r="K2879" i="55"/>
  <c r="L2878" i="55"/>
  <c r="K2878" i="55"/>
  <c r="L2877" i="55"/>
  <c r="K2877" i="55"/>
  <c r="L2876" i="55"/>
  <c r="K2876" i="55"/>
  <c r="L2875" i="55"/>
  <c r="K2875" i="55"/>
  <c r="L2874" i="55"/>
  <c r="K2874" i="55"/>
  <c r="L2873" i="55"/>
  <c r="K2873" i="55"/>
  <c r="L2872" i="55"/>
  <c r="K2872" i="55"/>
  <c r="L2871" i="55"/>
  <c r="K2871" i="55"/>
  <c r="L2870" i="55"/>
  <c r="K2870" i="55"/>
  <c r="L2869" i="55"/>
  <c r="K2869" i="55"/>
  <c r="L2868" i="55"/>
  <c r="K2868" i="55"/>
  <c r="L2867" i="55"/>
  <c r="K2867" i="55"/>
  <c r="L2866" i="55"/>
  <c r="K2866" i="55"/>
  <c r="L2865" i="55"/>
  <c r="K2865" i="55"/>
  <c r="L2864" i="55"/>
  <c r="K2864" i="55"/>
  <c r="L2863" i="55"/>
  <c r="K2863" i="55"/>
  <c r="L2858" i="55"/>
  <c r="K2858" i="55"/>
  <c r="L2857" i="55"/>
  <c r="K2857" i="55"/>
  <c r="L2856" i="55"/>
  <c r="K2856" i="55"/>
  <c r="L2855" i="55"/>
  <c r="K2855" i="55"/>
  <c r="L2854" i="55"/>
  <c r="K2854" i="55"/>
  <c r="L2853" i="55"/>
  <c r="K2853" i="55"/>
  <c r="L2852" i="55"/>
  <c r="K2852" i="55"/>
  <c r="L2851" i="55"/>
  <c r="K2851" i="55"/>
  <c r="L2850" i="55"/>
  <c r="K2850" i="55"/>
  <c r="L2849" i="55"/>
  <c r="K2849" i="55"/>
  <c r="L2848" i="55"/>
  <c r="K2848" i="55"/>
  <c r="L2847" i="55"/>
  <c r="K2847" i="55"/>
  <c r="L2846" i="55"/>
  <c r="K2846" i="55"/>
  <c r="L2845" i="55"/>
  <c r="K2845" i="55"/>
  <c r="L2844" i="55"/>
  <c r="K2844" i="55"/>
  <c r="L2843" i="55"/>
  <c r="K2843" i="55"/>
  <c r="L2842" i="55"/>
  <c r="K2842" i="55"/>
  <c r="L2841" i="55"/>
  <c r="K2841" i="55"/>
  <c r="L2840" i="55"/>
  <c r="K2840" i="55"/>
  <c r="L2839" i="55"/>
  <c r="K2839" i="55"/>
  <c r="L2838" i="55"/>
  <c r="K2838" i="55"/>
  <c r="L2837" i="55"/>
  <c r="K2837" i="55"/>
  <c r="L2836" i="55"/>
  <c r="K2836" i="55"/>
  <c r="L2835" i="55"/>
  <c r="K2835" i="55"/>
  <c r="L2834" i="55"/>
  <c r="K2834" i="55"/>
  <c r="L2833" i="55"/>
  <c r="K2833" i="55"/>
  <c r="L2832" i="55"/>
  <c r="K2832" i="55"/>
  <c r="L2831" i="55"/>
  <c r="K2831" i="55"/>
  <c r="L2830" i="55"/>
  <c r="K2830" i="55"/>
  <c r="L2829" i="55"/>
  <c r="K2829" i="55"/>
  <c r="L2828" i="55"/>
  <c r="K2828" i="55"/>
  <c r="L2827" i="55"/>
  <c r="K2827" i="55"/>
  <c r="L2826" i="55"/>
  <c r="K2826" i="55"/>
  <c r="L2825" i="55"/>
  <c r="K2825" i="55"/>
  <c r="L2824" i="55"/>
  <c r="K2824" i="55"/>
  <c r="L2823" i="55"/>
  <c r="K2823" i="55"/>
  <c r="L2822" i="55"/>
  <c r="K2822" i="55"/>
  <c r="L2821" i="55"/>
  <c r="K2821" i="55"/>
  <c r="L2820" i="55"/>
  <c r="K2820" i="55"/>
  <c r="L2819" i="55"/>
  <c r="K2819" i="55"/>
  <c r="L2818" i="55"/>
  <c r="K2818" i="55"/>
  <c r="L2817" i="55"/>
  <c r="K2817" i="55"/>
  <c r="L2816" i="55"/>
  <c r="K2816" i="55"/>
  <c r="L2815" i="55"/>
  <c r="K2815" i="55"/>
  <c r="L1002" i="55"/>
  <c r="K1002" i="55"/>
  <c r="L1001" i="55"/>
  <c r="K1001" i="55"/>
  <c r="L1000" i="55"/>
  <c r="K1000" i="55"/>
  <c r="L999" i="55"/>
  <c r="K999" i="55"/>
  <c r="L998" i="55"/>
  <c r="K998" i="55"/>
  <c r="L997" i="55"/>
  <c r="K997" i="55"/>
  <c r="L996" i="55"/>
  <c r="K996" i="55"/>
  <c r="L995" i="55"/>
  <c r="K995" i="55"/>
  <c r="L994" i="55"/>
  <c r="K994" i="55"/>
  <c r="L993" i="55"/>
  <c r="K993" i="55"/>
  <c r="L992" i="55"/>
  <c r="K992" i="55"/>
  <c r="L991" i="55"/>
  <c r="K991" i="55"/>
  <c r="L990" i="55"/>
  <c r="K990" i="55"/>
  <c r="L989" i="55"/>
  <c r="K989" i="55"/>
  <c r="L988" i="55"/>
  <c r="K988" i="55"/>
  <c r="L987" i="55"/>
  <c r="K987" i="55"/>
  <c r="L986" i="55"/>
  <c r="K986" i="55"/>
  <c r="L985" i="55"/>
  <c r="K985" i="55"/>
  <c r="L984" i="55"/>
  <c r="K984" i="55"/>
  <c r="L983" i="55"/>
  <c r="K983" i="55"/>
  <c r="L982" i="55"/>
  <c r="K982" i="55"/>
  <c r="L981" i="55"/>
  <c r="K981" i="55"/>
  <c r="L980" i="55"/>
  <c r="K980" i="55"/>
  <c r="L979" i="55"/>
  <c r="K979" i="55"/>
  <c r="L978" i="55"/>
  <c r="K978" i="55"/>
  <c r="L977" i="55"/>
  <c r="K977" i="55"/>
  <c r="L976" i="55"/>
  <c r="K976" i="55"/>
  <c r="L975" i="55"/>
  <c r="K975" i="55"/>
  <c r="L974" i="55"/>
  <c r="K974" i="55"/>
  <c r="L973" i="55"/>
  <c r="K973" i="55"/>
  <c r="L972" i="55"/>
  <c r="K972" i="55"/>
  <c r="L971" i="55"/>
  <c r="K971" i="55"/>
  <c r="L970" i="55"/>
  <c r="K970" i="55"/>
  <c r="L969" i="55"/>
  <c r="K969" i="55"/>
  <c r="L968" i="55"/>
  <c r="K968" i="55"/>
  <c r="L967" i="55"/>
  <c r="K967" i="55"/>
  <c r="L966" i="55"/>
  <c r="K966" i="55"/>
  <c r="L965" i="55"/>
  <c r="K965" i="55"/>
  <c r="L964" i="55"/>
  <c r="K964" i="55"/>
  <c r="L963" i="55"/>
  <c r="K963" i="55"/>
  <c r="L962" i="55"/>
  <c r="K962" i="55"/>
  <c r="L961" i="55"/>
  <c r="K961" i="55"/>
  <c r="L960" i="55"/>
  <c r="K960" i="55"/>
  <c r="L959" i="55"/>
  <c r="K959" i="55"/>
  <c r="L958" i="55"/>
  <c r="K958" i="55"/>
  <c r="L957" i="55"/>
  <c r="K957" i="55"/>
  <c r="L956" i="55"/>
  <c r="K956" i="55"/>
  <c r="L955" i="55"/>
  <c r="K955" i="55"/>
  <c r="L954" i="55"/>
  <c r="K954" i="55"/>
  <c r="L953" i="55"/>
  <c r="K953" i="55"/>
  <c r="L952" i="55"/>
  <c r="K952" i="55"/>
  <c r="L951" i="55"/>
  <c r="K951" i="55"/>
  <c r="L950" i="55"/>
  <c r="K950" i="55"/>
  <c r="L949" i="55"/>
  <c r="K949" i="55"/>
  <c r="L948" i="55"/>
  <c r="K948" i="55"/>
  <c r="L947" i="55"/>
  <c r="K947" i="55"/>
  <c r="L946" i="55"/>
  <c r="K946" i="55"/>
  <c r="L945" i="55"/>
  <c r="K945" i="55"/>
  <c r="L944" i="55"/>
  <c r="K944" i="55"/>
  <c r="L943" i="55"/>
  <c r="K943" i="55"/>
  <c r="L942" i="55"/>
  <c r="K942" i="55"/>
  <c r="L941" i="55"/>
  <c r="K941" i="55"/>
  <c r="L940" i="55"/>
  <c r="K940" i="55"/>
  <c r="L939" i="55"/>
  <c r="K939" i="55"/>
  <c r="L938" i="55"/>
  <c r="K938" i="55"/>
  <c r="L937" i="55"/>
  <c r="K937" i="55"/>
  <c r="L936" i="55"/>
  <c r="K936" i="55"/>
  <c r="L935" i="55"/>
  <c r="K935" i="55"/>
  <c r="L934" i="55"/>
  <c r="K934" i="55"/>
  <c r="L933" i="55"/>
  <c r="K933" i="55"/>
  <c r="L932" i="55"/>
  <c r="K932" i="55"/>
  <c r="L931" i="55"/>
  <c r="K931" i="55"/>
  <c r="L930" i="55"/>
  <c r="K930" i="55"/>
  <c r="L929" i="55"/>
  <c r="K929" i="55"/>
  <c r="L928" i="55"/>
  <c r="K928" i="55"/>
  <c r="L927" i="55"/>
  <c r="K927" i="55"/>
  <c r="L926" i="55"/>
  <c r="K926" i="55"/>
  <c r="L925" i="55"/>
  <c r="K925" i="55"/>
  <c r="L924" i="55"/>
  <c r="K924" i="55"/>
  <c r="L923" i="55"/>
  <c r="K923" i="55"/>
  <c r="L922" i="55"/>
  <c r="K922" i="55"/>
  <c r="L921" i="55"/>
  <c r="K921" i="55"/>
  <c r="L920" i="55"/>
  <c r="K920" i="55"/>
  <c r="L919" i="55"/>
  <c r="K919" i="55"/>
  <c r="L918" i="55"/>
  <c r="K918" i="55"/>
  <c r="L917" i="55"/>
  <c r="K917" i="55"/>
  <c r="L916" i="55"/>
  <c r="K916" i="55"/>
  <c r="L915" i="55"/>
  <c r="K915" i="55"/>
  <c r="L914" i="55"/>
  <c r="K914" i="55"/>
  <c r="L913" i="55"/>
  <c r="K913" i="55"/>
  <c r="L912" i="55"/>
  <c r="K912" i="55"/>
  <c r="L911" i="55"/>
  <c r="K911" i="55"/>
  <c r="L910" i="55"/>
  <c r="K910" i="55"/>
  <c r="L909" i="55"/>
  <c r="K909" i="55"/>
  <c r="L908" i="55"/>
  <c r="K908" i="55"/>
  <c r="L907" i="55"/>
  <c r="K907" i="55"/>
  <c r="L906" i="55"/>
  <c r="K906" i="55"/>
  <c r="L905" i="55"/>
  <c r="K905" i="55"/>
  <c r="L904" i="55"/>
  <c r="K904" i="55"/>
  <c r="L903" i="55"/>
  <c r="K903" i="55"/>
  <c r="L902" i="55"/>
  <c r="K902" i="55"/>
  <c r="L901" i="55"/>
  <c r="K901" i="55"/>
  <c r="L900" i="55"/>
  <c r="K900" i="55"/>
  <c r="L899" i="55"/>
  <c r="K899" i="55"/>
  <c r="L898" i="55"/>
  <c r="K898" i="55"/>
  <c r="L897" i="55"/>
  <c r="K897" i="55"/>
  <c r="L896" i="55"/>
  <c r="K896" i="55"/>
  <c r="L895" i="55"/>
  <c r="K895" i="55"/>
  <c r="L894" i="55"/>
  <c r="K894" i="55"/>
  <c r="L893" i="55"/>
  <c r="K893" i="55"/>
  <c r="L892" i="55"/>
  <c r="K892" i="55"/>
  <c r="L891" i="55"/>
  <c r="K891" i="55"/>
  <c r="L890" i="55"/>
  <c r="K890" i="55"/>
  <c r="L889" i="55"/>
  <c r="K889" i="55"/>
  <c r="L888" i="55"/>
  <c r="K888" i="55"/>
  <c r="L887" i="55"/>
  <c r="K887" i="55"/>
  <c r="L886" i="55"/>
  <c r="K886" i="55"/>
  <c r="L885" i="55"/>
  <c r="K885" i="55"/>
  <c r="L884" i="55"/>
  <c r="K884" i="55"/>
  <c r="L883" i="55"/>
  <c r="K883" i="55"/>
  <c r="L882" i="55"/>
  <c r="K882" i="55"/>
  <c r="L881" i="55"/>
  <c r="K881" i="55"/>
  <c r="L880" i="55"/>
  <c r="K880" i="55"/>
  <c r="L879" i="55"/>
  <c r="K879" i="55"/>
  <c r="L878" i="55"/>
  <c r="K878" i="55"/>
  <c r="L877" i="55"/>
  <c r="K877" i="55"/>
  <c r="L876" i="55"/>
  <c r="K876" i="55"/>
  <c r="L875" i="55"/>
  <c r="K875" i="55"/>
  <c r="L874" i="55"/>
  <c r="K874" i="55"/>
  <c r="L873" i="55"/>
  <c r="K873" i="55"/>
  <c r="L872" i="55"/>
  <c r="K872" i="55"/>
  <c r="L871" i="55"/>
  <c r="K871" i="55"/>
  <c r="L870" i="55"/>
  <c r="K870" i="55"/>
  <c r="L869" i="55"/>
  <c r="K869" i="55"/>
  <c r="L868" i="55"/>
  <c r="K868" i="55"/>
  <c r="L867" i="55"/>
  <c r="K867" i="55"/>
  <c r="L866" i="55"/>
  <c r="K866" i="55"/>
  <c r="L865" i="55"/>
  <c r="K865" i="55"/>
  <c r="L864" i="55"/>
  <c r="K864" i="55"/>
  <c r="L863" i="55"/>
  <c r="K863" i="55"/>
  <c r="L862" i="55"/>
  <c r="K862" i="55"/>
  <c r="L861" i="55"/>
  <c r="K861" i="55"/>
  <c r="L860" i="55"/>
  <c r="K860" i="55"/>
  <c r="L859" i="55"/>
  <c r="K859" i="55"/>
  <c r="L858" i="55"/>
  <c r="K858" i="55"/>
  <c r="L857" i="55"/>
  <c r="K857" i="55"/>
  <c r="L856" i="55"/>
  <c r="K856" i="55"/>
  <c r="L855" i="55"/>
  <c r="K855" i="55"/>
  <c r="L854" i="55"/>
  <c r="K854" i="55"/>
  <c r="L853" i="55"/>
  <c r="K853" i="55"/>
  <c r="L852" i="55"/>
  <c r="K852" i="55"/>
  <c r="L851" i="55"/>
  <c r="K851" i="55"/>
  <c r="L850" i="55"/>
  <c r="K850" i="55"/>
  <c r="L849" i="55"/>
  <c r="K849" i="55"/>
  <c r="L848" i="55"/>
  <c r="K848" i="55"/>
  <c r="L847" i="55"/>
  <c r="K847" i="55"/>
  <c r="L846" i="55"/>
  <c r="K846" i="55"/>
  <c r="L845" i="55"/>
  <c r="K845" i="55"/>
  <c r="L844" i="55"/>
  <c r="K844" i="55"/>
  <c r="L843" i="55"/>
  <c r="K843" i="55"/>
  <c r="L842" i="55"/>
  <c r="K842" i="55"/>
  <c r="L841" i="55"/>
  <c r="K841" i="55"/>
  <c r="L840" i="55"/>
  <c r="K840" i="55"/>
  <c r="L839" i="55"/>
  <c r="K839" i="55"/>
  <c r="L838" i="55"/>
  <c r="K838" i="55"/>
  <c r="L837" i="55"/>
  <c r="K837" i="55"/>
  <c r="L836" i="55"/>
  <c r="K836" i="55"/>
  <c r="L835" i="55"/>
  <c r="K835" i="55"/>
  <c r="L834" i="55"/>
  <c r="K834" i="55"/>
  <c r="L833" i="55"/>
  <c r="K833" i="55"/>
  <c r="L832" i="55"/>
  <c r="K832" i="55"/>
  <c r="L831" i="55"/>
  <c r="K831" i="55"/>
  <c r="L830" i="55"/>
  <c r="K830" i="55"/>
  <c r="L829" i="55"/>
  <c r="K829" i="55"/>
  <c r="L828" i="55"/>
  <c r="K828" i="55"/>
  <c r="L827" i="55"/>
  <c r="K827" i="55"/>
  <c r="L826" i="55"/>
  <c r="K826" i="55"/>
  <c r="L825" i="55"/>
  <c r="K825" i="55"/>
  <c r="L824" i="55"/>
  <c r="K824" i="55"/>
  <c r="L823" i="55"/>
  <c r="K823" i="55"/>
  <c r="L822" i="55"/>
  <c r="K822" i="55"/>
  <c r="L821" i="55"/>
  <c r="K821" i="55"/>
  <c r="L820" i="55"/>
  <c r="K820" i="55"/>
  <c r="L819" i="55"/>
  <c r="K819" i="55"/>
  <c r="L818" i="55"/>
  <c r="K818" i="55"/>
  <c r="L817" i="55"/>
  <c r="K817" i="55"/>
  <c r="L816" i="55"/>
  <c r="K816" i="55"/>
  <c r="L815" i="55"/>
  <c r="K815" i="55"/>
  <c r="L814" i="55"/>
  <c r="K814" i="55"/>
  <c r="L813" i="55"/>
  <c r="K813" i="55"/>
  <c r="L812" i="55"/>
  <c r="K812" i="55"/>
  <c r="L811" i="55"/>
  <c r="K811" i="55"/>
  <c r="L810" i="55"/>
  <c r="K810" i="55"/>
  <c r="L809" i="55"/>
  <c r="K809" i="55"/>
  <c r="L808" i="55"/>
  <c r="K808" i="55"/>
  <c r="L807" i="55"/>
  <c r="K807" i="55"/>
  <c r="L806" i="55"/>
  <c r="K806" i="55"/>
  <c r="L805" i="55"/>
  <c r="K805" i="55"/>
  <c r="L804" i="55"/>
  <c r="K804" i="55"/>
  <c r="L803" i="55"/>
  <c r="K803" i="55"/>
  <c r="L802" i="55"/>
  <c r="K802" i="55"/>
  <c r="L801" i="55"/>
  <c r="K801" i="55"/>
  <c r="L800" i="55"/>
  <c r="K800" i="55"/>
  <c r="L799" i="55"/>
  <c r="K799" i="55"/>
  <c r="L798" i="55"/>
  <c r="K798" i="55"/>
  <c r="L797" i="55"/>
  <c r="K797" i="55"/>
  <c r="L796" i="55"/>
  <c r="K796" i="55"/>
  <c r="L795" i="55"/>
  <c r="K795" i="55"/>
  <c r="L794" i="55"/>
  <c r="K794" i="55"/>
  <c r="L793" i="55"/>
  <c r="K793" i="55"/>
  <c r="L792" i="55"/>
  <c r="K792" i="55"/>
  <c r="L791" i="55"/>
  <c r="K791" i="55"/>
  <c r="L790" i="55"/>
  <c r="K790" i="55"/>
  <c r="L789" i="55"/>
  <c r="K789" i="55"/>
  <c r="L788" i="55"/>
  <c r="K788" i="55"/>
  <c r="L787" i="55"/>
  <c r="K787" i="55"/>
  <c r="L786" i="55"/>
  <c r="K786" i="55"/>
  <c r="L785" i="55"/>
  <c r="K785" i="55"/>
  <c r="L784" i="55"/>
  <c r="K784" i="55"/>
  <c r="L783" i="55"/>
  <c r="K783" i="55"/>
  <c r="L782" i="55"/>
  <c r="K782" i="55"/>
  <c r="L781" i="55"/>
  <c r="K781" i="55"/>
  <c r="L780" i="55"/>
  <c r="K780" i="55"/>
  <c r="L779" i="55"/>
  <c r="K779" i="55"/>
  <c r="L778" i="55"/>
  <c r="K778" i="55"/>
  <c r="L777" i="55"/>
  <c r="K777" i="55"/>
  <c r="L776" i="55"/>
  <c r="K776" i="55"/>
  <c r="L775" i="55"/>
  <c r="K775" i="55"/>
  <c r="L774" i="55"/>
  <c r="K774" i="55"/>
  <c r="L773" i="55"/>
  <c r="K773" i="55"/>
  <c r="L772" i="55"/>
  <c r="K772" i="55"/>
  <c r="L771" i="55"/>
  <c r="K771" i="55"/>
  <c r="L770" i="55"/>
  <c r="K770" i="55"/>
  <c r="L769" i="55"/>
  <c r="K769" i="55"/>
  <c r="L768" i="55"/>
  <c r="K768" i="55"/>
  <c r="L767" i="55"/>
  <c r="K767" i="55"/>
  <c r="L766" i="55"/>
  <c r="K766" i="55"/>
  <c r="L765" i="55"/>
  <c r="K765" i="55"/>
  <c r="L764" i="55"/>
  <c r="K764" i="55"/>
  <c r="L763" i="55"/>
  <c r="K763" i="55"/>
  <c r="L762" i="55"/>
  <c r="K762" i="55"/>
  <c r="L761" i="55"/>
  <c r="K761" i="55"/>
  <c r="L760" i="55"/>
  <c r="K760" i="55"/>
  <c r="L759" i="55"/>
  <c r="K759" i="55"/>
  <c r="L758" i="55"/>
  <c r="K758" i="55"/>
  <c r="L757" i="55"/>
  <c r="K757" i="55"/>
  <c r="L756" i="55"/>
  <c r="K756" i="55"/>
  <c r="L755" i="55"/>
  <c r="K755" i="55"/>
  <c r="L754" i="55"/>
  <c r="K754" i="55"/>
  <c r="L753" i="55"/>
  <c r="K753" i="55"/>
  <c r="L752" i="55"/>
  <c r="K752" i="55"/>
  <c r="L751" i="55"/>
  <c r="K751" i="55"/>
  <c r="L750" i="55"/>
  <c r="K750" i="55"/>
  <c r="L749" i="55"/>
  <c r="K749" i="55"/>
  <c r="L748" i="55"/>
  <c r="K748" i="55"/>
  <c r="L747" i="55"/>
  <c r="K747" i="55"/>
  <c r="L746" i="55"/>
  <c r="K746" i="55"/>
  <c r="L745" i="55"/>
  <c r="K745" i="55"/>
  <c r="L744" i="55"/>
  <c r="K744" i="55"/>
  <c r="L743" i="55"/>
  <c r="K743" i="55"/>
  <c r="L742" i="55"/>
  <c r="K742" i="55"/>
  <c r="L741" i="55"/>
  <c r="K741" i="55"/>
  <c r="L740" i="55"/>
  <c r="K740" i="55"/>
  <c r="L739" i="55"/>
  <c r="K739" i="55"/>
  <c r="L738" i="55"/>
  <c r="K738" i="55"/>
  <c r="L737" i="55"/>
  <c r="K737" i="55"/>
  <c r="L736" i="55"/>
  <c r="K736" i="55"/>
  <c r="L735" i="55"/>
  <c r="K735" i="55"/>
  <c r="L734" i="55"/>
  <c r="K734" i="55"/>
  <c r="L733" i="55"/>
  <c r="K733" i="55"/>
  <c r="L732" i="55"/>
  <c r="K732" i="55"/>
  <c r="L731" i="55"/>
  <c r="K731" i="55"/>
  <c r="L730" i="55"/>
  <c r="K730" i="55"/>
  <c r="L729" i="55"/>
  <c r="K729" i="55"/>
  <c r="L728" i="55"/>
  <c r="K728" i="55"/>
  <c r="L727" i="55"/>
  <c r="K727" i="55"/>
  <c r="L726" i="55"/>
  <c r="K726" i="55"/>
  <c r="L725" i="55"/>
  <c r="K725" i="55"/>
  <c r="L724" i="55"/>
  <c r="K724" i="55"/>
  <c r="L723" i="55"/>
  <c r="K723" i="55"/>
  <c r="L722" i="55"/>
  <c r="K722" i="55"/>
  <c r="L721" i="55"/>
  <c r="K721" i="55"/>
  <c r="L720" i="55"/>
  <c r="K720" i="55"/>
  <c r="L719" i="55"/>
  <c r="K719" i="55"/>
  <c r="L718" i="55"/>
  <c r="K718" i="55"/>
  <c r="L717" i="55"/>
  <c r="K717" i="55"/>
  <c r="L716" i="55"/>
  <c r="K716" i="55"/>
  <c r="L715" i="55"/>
  <c r="K715" i="55"/>
  <c r="L714" i="55"/>
  <c r="K714" i="55"/>
  <c r="L713" i="55"/>
  <c r="K713" i="55"/>
  <c r="L712" i="55"/>
  <c r="K712" i="55"/>
  <c r="L711" i="55"/>
  <c r="K711" i="55"/>
  <c r="L710" i="55"/>
  <c r="K710" i="55"/>
  <c r="L709" i="55"/>
  <c r="K709" i="55"/>
  <c r="L708" i="55"/>
  <c r="K708" i="55"/>
  <c r="L707" i="55"/>
  <c r="K707" i="55"/>
  <c r="L706" i="55"/>
  <c r="K706" i="55"/>
  <c r="L705" i="55"/>
  <c r="K705" i="55"/>
  <c r="L704" i="55"/>
  <c r="K704" i="55"/>
  <c r="L703" i="55"/>
  <c r="K703" i="55"/>
  <c r="L702" i="55"/>
  <c r="K702" i="55"/>
  <c r="L701" i="55"/>
  <c r="K701" i="55"/>
  <c r="L700" i="55"/>
  <c r="K700" i="55"/>
  <c r="L699" i="55"/>
  <c r="K699" i="55"/>
  <c r="L698" i="55"/>
  <c r="K698" i="55"/>
  <c r="L697" i="55"/>
  <c r="K697" i="55"/>
  <c r="L696" i="55"/>
  <c r="K696" i="55"/>
  <c r="L695" i="55"/>
  <c r="K695" i="55"/>
  <c r="L694" i="55"/>
  <c r="K694" i="55"/>
  <c r="L693" i="55"/>
  <c r="K693" i="55"/>
  <c r="L692" i="55"/>
  <c r="K692" i="55"/>
  <c r="L691" i="55"/>
  <c r="K691" i="55"/>
  <c r="L690" i="55"/>
  <c r="K690" i="55"/>
  <c r="L689" i="55"/>
  <c r="K689" i="55"/>
  <c r="L688" i="55"/>
  <c r="K688" i="55"/>
  <c r="L687" i="55"/>
  <c r="K687" i="55"/>
  <c r="L686" i="55"/>
  <c r="K686" i="55"/>
  <c r="L685" i="55"/>
  <c r="K685" i="55"/>
  <c r="L684" i="55"/>
  <c r="K684" i="55"/>
  <c r="L683" i="55"/>
  <c r="K683" i="55"/>
  <c r="L682" i="55"/>
  <c r="K682" i="55"/>
  <c r="L681" i="55"/>
  <c r="K681" i="55"/>
  <c r="L680" i="55"/>
  <c r="K680" i="55"/>
  <c r="L679" i="55"/>
  <c r="K679" i="55"/>
  <c r="L678" i="55"/>
  <c r="K678" i="55"/>
  <c r="L677" i="55"/>
  <c r="K677" i="55"/>
  <c r="L676" i="55"/>
  <c r="K676" i="55"/>
  <c r="L675" i="55"/>
  <c r="K675" i="55"/>
  <c r="L674" i="55"/>
  <c r="K674" i="55"/>
  <c r="L673" i="55"/>
  <c r="K673" i="55"/>
  <c r="L672" i="55"/>
  <c r="K672" i="55"/>
  <c r="L671" i="55"/>
  <c r="K671" i="55"/>
  <c r="L670" i="55"/>
  <c r="K670" i="55"/>
  <c r="L669" i="55"/>
  <c r="K669" i="55"/>
  <c r="L668" i="55"/>
  <c r="K668" i="55"/>
  <c r="L667" i="55"/>
  <c r="K667" i="55"/>
  <c r="L666" i="55"/>
  <c r="K666" i="55"/>
  <c r="L665" i="55"/>
  <c r="K665" i="55"/>
  <c r="L664" i="55"/>
  <c r="K664" i="55"/>
  <c r="L663" i="55"/>
  <c r="K663" i="55"/>
  <c r="L662" i="55"/>
  <c r="K662" i="55"/>
  <c r="L661" i="55"/>
  <c r="K661" i="55"/>
  <c r="L660" i="55"/>
  <c r="K660" i="55"/>
  <c r="L659" i="55"/>
  <c r="K659" i="55"/>
  <c r="L658" i="55"/>
  <c r="K658" i="55"/>
  <c r="L657" i="55"/>
  <c r="K657" i="55"/>
  <c r="L656" i="55"/>
  <c r="K656" i="55"/>
  <c r="L655" i="55"/>
  <c r="K655" i="55"/>
  <c r="L654" i="55"/>
  <c r="K654" i="55"/>
  <c r="L653" i="55"/>
  <c r="K653" i="55"/>
  <c r="L652" i="55"/>
  <c r="K652" i="55"/>
  <c r="L651" i="55"/>
  <c r="K651" i="55"/>
  <c r="L650" i="55"/>
  <c r="K650" i="55"/>
  <c r="L649" i="55"/>
  <c r="K649" i="55"/>
  <c r="L648" i="55"/>
  <c r="K648" i="55"/>
  <c r="L647" i="55"/>
  <c r="K647" i="55"/>
  <c r="L646" i="55"/>
  <c r="K646" i="55"/>
  <c r="L645" i="55"/>
  <c r="K645" i="55"/>
  <c r="L644" i="55"/>
  <c r="K644" i="55"/>
  <c r="L643" i="55"/>
  <c r="K643" i="55"/>
  <c r="L642" i="55"/>
  <c r="K642" i="55"/>
  <c r="L641" i="55"/>
  <c r="K641" i="55"/>
  <c r="L640" i="55"/>
  <c r="K640" i="55"/>
  <c r="L639" i="55"/>
  <c r="K639" i="55"/>
  <c r="L638" i="55"/>
  <c r="K638" i="55"/>
  <c r="L637" i="55"/>
  <c r="K637" i="55"/>
  <c r="L636" i="55"/>
  <c r="K636" i="55"/>
  <c r="L635" i="55"/>
  <c r="K635" i="55"/>
  <c r="L634" i="55"/>
  <c r="K634" i="55"/>
  <c r="L633" i="55"/>
  <c r="K633" i="55"/>
  <c r="L632" i="55"/>
  <c r="K632" i="55"/>
  <c r="L631" i="55"/>
  <c r="K631" i="55"/>
  <c r="L630" i="55"/>
  <c r="K630" i="55"/>
  <c r="L629" i="55"/>
  <c r="K629" i="55"/>
  <c r="L628" i="55"/>
  <c r="K628" i="55"/>
  <c r="L627" i="55"/>
  <c r="K627" i="55"/>
  <c r="L626" i="55"/>
  <c r="K626" i="55"/>
  <c r="L625" i="55"/>
  <c r="K625" i="55"/>
  <c r="L624" i="55"/>
  <c r="K624" i="55"/>
  <c r="L623" i="55"/>
  <c r="K623" i="55"/>
  <c r="L622" i="55"/>
  <c r="K622" i="55"/>
  <c r="L621" i="55"/>
  <c r="K621" i="55"/>
  <c r="L620" i="55"/>
  <c r="K620" i="55"/>
  <c r="L619" i="55"/>
  <c r="K619" i="55"/>
  <c r="L618" i="55"/>
  <c r="K618" i="55"/>
  <c r="L617" i="55"/>
  <c r="K617" i="55"/>
  <c r="L616" i="55"/>
  <c r="K616" i="55"/>
  <c r="L615" i="55"/>
  <c r="K615" i="55"/>
  <c r="L614" i="55"/>
  <c r="K614" i="55"/>
  <c r="L613" i="55"/>
  <c r="K613" i="55"/>
  <c r="L612" i="55"/>
  <c r="K612" i="55"/>
  <c r="L611" i="55"/>
  <c r="K611" i="55"/>
  <c r="L610" i="55"/>
  <c r="K610" i="55"/>
  <c r="L609" i="55"/>
  <c r="K609" i="55"/>
  <c r="L608" i="55"/>
  <c r="K608" i="55"/>
  <c r="L607" i="55"/>
  <c r="K607" i="55"/>
  <c r="L606" i="55"/>
  <c r="K606" i="55"/>
  <c r="L605" i="55"/>
  <c r="K605" i="55"/>
  <c r="L604" i="55"/>
  <c r="K604" i="55"/>
  <c r="L603" i="55"/>
  <c r="K603" i="55"/>
  <c r="L602" i="55"/>
  <c r="K602" i="55"/>
  <c r="L601" i="55"/>
  <c r="K601" i="55"/>
  <c r="L600" i="55"/>
  <c r="K600" i="55"/>
  <c r="L599" i="55"/>
  <c r="K599" i="55"/>
  <c r="L598" i="55"/>
  <c r="K598" i="55"/>
  <c r="L597" i="55"/>
  <c r="K597" i="55"/>
  <c r="L596" i="55"/>
  <c r="K596" i="55"/>
  <c r="L595" i="55"/>
  <c r="K595" i="55"/>
  <c r="L594" i="55"/>
  <c r="K594" i="55"/>
  <c r="L593" i="55"/>
  <c r="K593" i="55"/>
  <c r="L592" i="55"/>
  <c r="K592" i="55"/>
  <c r="L591" i="55"/>
  <c r="K591" i="55"/>
  <c r="L590" i="55"/>
  <c r="K590" i="55"/>
  <c r="L589" i="55"/>
  <c r="K589" i="55"/>
  <c r="L588" i="55"/>
  <c r="K588" i="55"/>
  <c r="L587" i="55"/>
  <c r="K587" i="55"/>
  <c r="L586" i="55"/>
  <c r="K586" i="55"/>
  <c r="L585" i="55"/>
  <c r="K585" i="55"/>
  <c r="L584" i="55"/>
  <c r="K584" i="55"/>
  <c r="L583" i="55"/>
  <c r="K583" i="55"/>
  <c r="L582" i="55"/>
  <c r="K582" i="55"/>
  <c r="L581" i="55"/>
  <c r="K581" i="55"/>
  <c r="L580" i="55"/>
  <c r="K580" i="55"/>
  <c r="L579" i="55"/>
  <c r="K579" i="55"/>
  <c r="L578" i="55"/>
  <c r="K578" i="55"/>
  <c r="L577" i="55"/>
  <c r="K577" i="55"/>
  <c r="L576" i="55"/>
  <c r="K576" i="55"/>
  <c r="L575" i="55"/>
  <c r="K575" i="55"/>
  <c r="L574" i="55"/>
  <c r="K574" i="55"/>
  <c r="L573" i="55"/>
  <c r="K573" i="55"/>
  <c r="L572" i="55"/>
  <c r="K572" i="55"/>
  <c r="L571" i="55"/>
  <c r="K571" i="55"/>
  <c r="L570" i="55"/>
  <c r="K570" i="55"/>
  <c r="L569" i="55"/>
  <c r="K569" i="55"/>
  <c r="L568" i="55"/>
  <c r="K568" i="55"/>
  <c r="L567" i="55"/>
  <c r="K567" i="55"/>
  <c r="L566" i="55"/>
  <c r="K566" i="55"/>
  <c r="L565" i="55"/>
  <c r="K565" i="55"/>
  <c r="L564" i="55"/>
  <c r="K564" i="55"/>
  <c r="L563" i="55"/>
  <c r="K563" i="55"/>
  <c r="L562" i="55"/>
  <c r="K562" i="55"/>
  <c r="L561" i="55"/>
  <c r="K561" i="55"/>
  <c r="L560" i="55"/>
  <c r="K560" i="55"/>
  <c r="L559" i="55"/>
  <c r="K559" i="55"/>
  <c r="L558" i="55"/>
  <c r="K558" i="55"/>
  <c r="L557" i="55"/>
  <c r="K557" i="55"/>
  <c r="L556" i="55"/>
  <c r="K556" i="55"/>
  <c r="L555" i="55"/>
  <c r="K555" i="55"/>
  <c r="L554" i="55"/>
  <c r="K554" i="55"/>
  <c r="L553" i="55"/>
  <c r="K553" i="55"/>
  <c r="L552" i="55"/>
  <c r="K552" i="55"/>
  <c r="L551" i="55"/>
  <c r="K551" i="55"/>
  <c r="L550" i="55"/>
  <c r="K550" i="55"/>
  <c r="L549" i="55"/>
  <c r="K549" i="55"/>
  <c r="L548" i="55"/>
  <c r="K548" i="55"/>
  <c r="L547" i="55"/>
  <c r="K547" i="55"/>
  <c r="L546" i="55"/>
  <c r="K546" i="55"/>
  <c r="L545" i="55"/>
  <c r="K545" i="55"/>
  <c r="L544" i="55"/>
  <c r="K544" i="55"/>
  <c r="L543" i="55"/>
  <c r="K543" i="55"/>
  <c r="L542" i="55"/>
  <c r="K542" i="55"/>
  <c r="L541" i="55"/>
  <c r="K541" i="55"/>
  <c r="L540" i="55"/>
  <c r="K540" i="55"/>
  <c r="L539" i="55"/>
  <c r="K539" i="55"/>
  <c r="L538" i="55"/>
  <c r="K538" i="55"/>
  <c r="L537" i="55"/>
  <c r="K537" i="55"/>
  <c r="L536" i="55"/>
  <c r="K536" i="55"/>
  <c r="L535" i="55"/>
  <c r="K535" i="55"/>
  <c r="L534" i="55"/>
  <c r="K534" i="55"/>
  <c r="L533" i="55"/>
  <c r="K533" i="55"/>
  <c r="L532" i="55"/>
  <c r="K532" i="55"/>
  <c r="L531" i="55"/>
  <c r="K531" i="55"/>
  <c r="L530" i="55"/>
  <c r="K530" i="55"/>
  <c r="L529" i="55"/>
  <c r="K529" i="55"/>
  <c r="L528" i="55"/>
  <c r="K528" i="55"/>
  <c r="L527" i="55"/>
  <c r="K527" i="55"/>
  <c r="L526" i="55"/>
  <c r="K526" i="55"/>
  <c r="L525" i="55"/>
  <c r="K525" i="55"/>
  <c r="L524" i="55"/>
  <c r="K524" i="55"/>
  <c r="L523" i="55"/>
  <c r="K523" i="55"/>
  <c r="L522" i="55"/>
  <c r="K522" i="55"/>
  <c r="L521" i="55"/>
  <c r="K521" i="55"/>
  <c r="L520" i="55"/>
  <c r="K520" i="55"/>
  <c r="L519" i="55"/>
  <c r="K519" i="55"/>
  <c r="L518" i="55"/>
  <c r="K518" i="55"/>
  <c r="L517" i="55"/>
  <c r="K517" i="55"/>
  <c r="L516" i="55"/>
  <c r="K516" i="55"/>
  <c r="L515" i="55"/>
  <c r="K515" i="55"/>
  <c r="L514" i="55"/>
  <c r="K514" i="55"/>
  <c r="L513" i="55"/>
  <c r="K513" i="55"/>
  <c r="L512" i="55"/>
  <c r="K512" i="55"/>
  <c r="L511" i="55"/>
  <c r="K511" i="55"/>
  <c r="L510" i="55"/>
  <c r="K510" i="55"/>
  <c r="L509" i="55"/>
  <c r="K509" i="55"/>
  <c r="L508" i="55"/>
  <c r="K508" i="55"/>
  <c r="L507" i="55"/>
  <c r="K507" i="55"/>
  <c r="L506" i="55"/>
  <c r="K506" i="55"/>
  <c r="L505" i="55"/>
  <c r="K505" i="55"/>
  <c r="L504" i="55"/>
  <c r="K504" i="55"/>
  <c r="L503" i="55"/>
  <c r="K503" i="55"/>
  <c r="L502" i="55"/>
  <c r="K502" i="55"/>
  <c r="L501" i="55"/>
  <c r="K501" i="55"/>
  <c r="L500" i="55"/>
  <c r="K500" i="55"/>
  <c r="L499" i="55"/>
  <c r="K499" i="55"/>
  <c r="L498" i="55"/>
  <c r="K498" i="55"/>
  <c r="L497" i="55"/>
  <c r="K497" i="55"/>
  <c r="L496" i="55"/>
  <c r="K496" i="55"/>
  <c r="L495" i="55"/>
  <c r="K495" i="55"/>
  <c r="L494" i="55"/>
  <c r="K494" i="55"/>
  <c r="L493" i="55"/>
  <c r="K493" i="55"/>
  <c r="L492" i="55"/>
  <c r="K492" i="55"/>
  <c r="L491" i="55"/>
  <c r="K491" i="55"/>
  <c r="L490" i="55"/>
  <c r="K490" i="55"/>
  <c r="L489" i="55"/>
  <c r="K489" i="55"/>
  <c r="L488" i="55"/>
  <c r="K488" i="55"/>
  <c r="L487" i="55"/>
  <c r="K487" i="55"/>
  <c r="L486" i="55"/>
  <c r="K486" i="55"/>
  <c r="L485" i="55"/>
  <c r="K485" i="55"/>
  <c r="L484" i="55"/>
  <c r="K484" i="55"/>
  <c r="L483" i="55"/>
  <c r="K483" i="55"/>
  <c r="L482" i="55"/>
  <c r="K482" i="55"/>
  <c r="L481" i="55"/>
  <c r="K481" i="55"/>
  <c r="L480" i="55"/>
  <c r="K480" i="55"/>
  <c r="L479" i="55"/>
  <c r="K479" i="55"/>
  <c r="L478" i="55"/>
  <c r="K478" i="55"/>
  <c r="L477" i="55"/>
  <c r="K477" i="55"/>
  <c r="L476" i="55"/>
  <c r="K476" i="55"/>
  <c r="L475" i="55"/>
  <c r="K475" i="55"/>
  <c r="L474" i="55"/>
  <c r="K474" i="55"/>
  <c r="L473" i="55"/>
  <c r="K473" i="55"/>
  <c r="L472" i="55"/>
  <c r="K472" i="55"/>
  <c r="L471" i="55"/>
  <c r="K471" i="55"/>
  <c r="L470" i="55"/>
  <c r="K470" i="55"/>
  <c r="L469" i="55"/>
  <c r="K469" i="55"/>
  <c r="L468" i="55"/>
  <c r="K468" i="55"/>
  <c r="L467" i="55"/>
  <c r="K467" i="55"/>
  <c r="L466" i="55"/>
  <c r="K466" i="55"/>
  <c r="L465" i="55"/>
  <c r="K465" i="55"/>
  <c r="L464" i="55"/>
  <c r="K464" i="55"/>
  <c r="L463" i="55"/>
  <c r="K463" i="55"/>
  <c r="L462" i="55"/>
  <c r="K462" i="55"/>
  <c r="L461" i="55"/>
  <c r="K461" i="55"/>
  <c r="L460" i="55"/>
  <c r="K460" i="55"/>
  <c r="L459" i="55"/>
  <c r="K459" i="55"/>
  <c r="L458" i="55"/>
  <c r="K458" i="55"/>
  <c r="L457" i="55"/>
  <c r="K457" i="55"/>
  <c r="L456" i="55"/>
  <c r="K456" i="55"/>
  <c r="L455" i="55"/>
  <c r="K455" i="55"/>
  <c r="L454" i="55"/>
  <c r="K454" i="55"/>
  <c r="L453" i="55"/>
  <c r="K453" i="55"/>
  <c r="L452" i="55"/>
  <c r="K452" i="55"/>
  <c r="L451" i="55"/>
  <c r="K451" i="55"/>
  <c r="L450" i="55"/>
  <c r="K450" i="55"/>
  <c r="L449" i="55"/>
  <c r="K449" i="55"/>
  <c r="L448" i="55"/>
  <c r="K448" i="55"/>
  <c r="L447" i="55"/>
  <c r="K447" i="55"/>
  <c r="L446" i="55"/>
  <c r="K446" i="55"/>
  <c r="L445" i="55"/>
  <c r="K445" i="55"/>
  <c r="L444" i="55"/>
  <c r="K444" i="55"/>
  <c r="L443" i="55"/>
  <c r="K443" i="55"/>
  <c r="L442" i="55"/>
  <c r="K442" i="55"/>
  <c r="L441" i="55"/>
  <c r="K441" i="55"/>
  <c r="L440" i="55"/>
  <c r="K440" i="55"/>
  <c r="L439" i="55"/>
  <c r="K439" i="55"/>
  <c r="L438" i="55"/>
  <c r="K438" i="55"/>
  <c r="L437" i="55"/>
  <c r="K437" i="55"/>
  <c r="L436" i="55"/>
  <c r="K436" i="55"/>
  <c r="L435" i="55"/>
  <c r="K435" i="55"/>
  <c r="L434" i="55"/>
  <c r="K434" i="55"/>
  <c r="L433" i="55"/>
  <c r="K433" i="55"/>
  <c r="L432" i="55"/>
  <c r="K432" i="55"/>
  <c r="L431" i="55"/>
  <c r="K431" i="55"/>
  <c r="L430" i="55"/>
  <c r="K430" i="55"/>
  <c r="L429" i="55"/>
  <c r="K429" i="55"/>
  <c r="L428" i="55"/>
  <c r="K428" i="55"/>
  <c r="L427" i="55"/>
  <c r="K427" i="55"/>
  <c r="L426" i="55"/>
  <c r="K426" i="55"/>
  <c r="L425" i="55"/>
  <c r="K425" i="55"/>
  <c r="L424" i="55"/>
  <c r="K424" i="55"/>
  <c r="L423" i="55"/>
  <c r="K423" i="55"/>
  <c r="L422" i="55"/>
  <c r="K422" i="55"/>
  <c r="L421" i="55"/>
  <c r="K421" i="55"/>
  <c r="L420" i="55"/>
  <c r="K420" i="55"/>
  <c r="L419" i="55"/>
  <c r="K419" i="55"/>
  <c r="L418" i="55"/>
  <c r="K418" i="55"/>
  <c r="L417" i="55"/>
  <c r="K417" i="55"/>
  <c r="L416" i="55"/>
  <c r="K416" i="55"/>
  <c r="L415" i="55"/>
  <c r="K415" i="55"/>
  <c r="L414" i="55"/>
  <c r="K414" i="55"/>
  <c r="L413" i="55"/>
  <c r="K413" i="55"/>
  <c r="L412" i="55"/>
  <c r="K412" i="55"/>
  <c r="L411" i="55"/>
  <c r="K411" i="55"/>
  <c r="L410" i="55"/>
  <c r="K410" i="55"/>
  <c r="L409" i="55"/>
  <c r="K409" i="55"/>
  <c r="L408" i="55"/>
  <c r="K408" i="55"/>
  <c r="L407" i="55"/>
  <c r="K407" i="55"/>
  <c r="L406" i="55"/>
  <c r="K406" i="55"/>
  <c r="L405" i="55"/>
  <c r="K405" i="55"/>
  <c r="L404" i="55"/>
  <c r="K404" i="55"/>
  <c r="L403" i="55"/>
  <c r="K403" i="55"/>
  <c r="L402" i="55"/>
  <c r="K402" i="55"/>
  <c r="L401" i="55"/>
  <c r="K401" i="55"/>
  <c r="L400" i="55"/>
  <c r="K400" i="55"/>
  <c r="L399" i="55"/>
  <c r="K399" i="55"/>
  <c r="L398" i="55"/>
  <c r="K398" i="55"/>
  <c r="L397" i="55"/>
  <c r="K397" i="55"/>
  <c r="L396" i="55"/>
  <c r="K396" i="55"/>
  <c r="L395" i="55"/>
  <c r="K395" i="55"/>
  <c r="L394" i="55"/>
  <c r="K394" i="55"/>
  <c r="L393" i="55"/>
  <c r="K393" i="55"/>
  <c r="L392" i="55"/>
  <c r="K392" i="55"/>
  <c r="L391" i="55"/>
  <c r="K391" i="55"/>
  <c r="L390" i="55"/>
  <c r="K390" i="55"/>
  <c r="L389" i="55"/>
  <c r="K389" i="55"/>
  <c r="L388" i="55"/>
  <c r="K388" i="55"/>
  <c r="L387" i="55"/>
  <c r="K387" i="55"/>
  <c r="L386" i="55"/>
  <c r="K386" i="55"/>
  <c r="L385" i="55"/>
  <c r="K385" i="55"/>
  <c r="L384" i="55"/>
  <c r="K384" i="55"/>
  <c r="L383" i="55"/>
  <c r="K383" i="55"/>
  <c r="L382" i="55"/>
  <c r="K382" i="55"/>
  <c r="L381" i="55"/>
  <c r="K381" i="55"/>
  <c r="L380" i="55"/>
  <c r="K380" i="55"/>
  <c r="L379" i="55"/>
  <c r="K379" i="55"/>
  <c r="L378" i="55"/>
  <c r="K378" i="55"/>
  <c r="L377" i="55"/>
  <c r="K377" i="55"/>
  <c r="L376" i="55"/>
  <c r="K376" i="55"/>
  <c r="L375" i="55"/>
  <c r="K375" i="55"/>
  <c r="L374" i="55"/>
  <c r="K374" i="55"/>
  <c r="L373" i="55"/>
  <c r="K373" i="55"/>
  <c r="L372" i="55"/>
  <c r="K372" i="55"/>
  <c r="L371" i="55"/>
  <c r="K371" i="55"/>
  <c r="L370" i="55"/>
  <c r="K370" i="55"/>
  <c r="L369" i="55"/>
  <c r="K369" i="55"/>
  <c r="L368" i="55"/>
  <c r="K368" i="55"/>
  <c r="L367" i="55"/>
  <c r="K367" i="55"/>
  <c r="L366" i="55"/>
  <c r="K366" i="55"/>
  <c r="L365" i="55"/>
  <c r="K365" i="55"/>
  <c r="L364" i="55"/>
  <c r="K364" i="55"/>
  <c r="L363" i="55"/>
  <c r="K363" i="55"/>
  <c r="L362" i="55"/>
  <c r="K362" i="55"/>
  <c r="L361" i="55"/>
  <c r="K361" i="55"/>
  <c r="L360" i="55"/>
  <c r="K360" i="55"/>
  <c r="L359" i="55"/>
  <c r="K359" i="55"/>
  <c r="L358" i="55"/>
  <c r="K358" i="55"/>
  <c r="L357" i="55"/>
  <c r="K357" i="55"/>
  <c r="L356" i="55"/>
  <c r="K356" i="55"/>
  <c r="L355" i="55"/>
  <c r="K355" i="55"/>
  <c r="L354" i="55"/>
  <c r="K354" i="55"/>
  <c r="L353" i="55"/>
  <c r="K353" i="55"/>
  <c r="L352" i="55"/>
  <c r="K352" i="55"/>
  <c r="L351" i="55"/>
  <c r="K351" i="55"/>
  <c r="L350" i="55"/>
  <c r="K350" i="55"/>
  <c r="L349" i="55"/>
  <c r="K349" i="55"/>
  <c r="L348" i="55"/>
  <c r="K348" i="55"/>
  <c r="L347" i="55"/>
  <c r="K347" i="55"/>
  <c r="L346" i="55"/>
  <c r="K346" i="55"/>
  <c r="L345" i="55"/>
  <c r="K345" i="55"/>
  <c r="L344" i="55"/>
  <c r="K344" i="55"/>
  <c r="L343" i="55"/>
  <c r="K343" i="55"/>
  <c r="L342" i="55"/>
  <c r="K342" i="55"/>
  <c r="L341" i="55"/>
  <c r="K341" i="55"/>
  <c r="L340" i="55"/>
  <c r="K340" i="55"/>
  <c r="L339" i="55"/>
  <c r="K339" i="55"/>
  <c r="L338" i="55"/>
  <c r="K338" i="55"/>
  <c r="L337" i="55"/>
  <c r="K337" i="55"/>
  <c r="L336" i="55"/>
  <c r="K336" i="55"/>
  <c r="L335" i="55"/>
  <c r="K335" i="55"/>
  <c r="L334" i="55"/>
  <c r="K334" i="55"/>
  <c r="L333" i="55"/>
  <c r="K333" i="55"/>
  <c r="L332" i="55"/>
  <c r="K332" i="55"/>
  <c r="L331" i="55"/>
  <c r="K331" i="55"/>
  <c r="L330" i="55"/>
  <c r="K330" i="55"/>
  <c r="L329" i="55"/>
  <c r="K329" i="55"/>
  <c r="L328" i="55"/>
  <c r="K328" i="55"/>
  <c r="L327" i="55"/>
  <c r="K327" i="55"/>
  <c r="L326" i="55"/>
  <c r="K326" i="55"/>
  <c r="L325" i="55"/>
  <c r="K325" i="55"/>
  <c r="L324" i="55"/>
  <c r="K324" i="55"/>
  <c r="L323" i="55"/>
  <c r="K323" i="55"/>
  <c r="L322" i="55"/>
  <c r="K322" i="55"/>
  <c r="L321" i="55"/>
  <c r="K321" i="55"/>
  <c r="L320" i="55"/>
  <c r="K320" i="55"/>
  <c r="L319" i="55"/>
  <c r="K319" i="55"/>
  <c r="L318" i="55"/>
  <c r="K318" i="55"/>
  <c r="L317" i="55"/>
  <c r="K317" i="55"/>
  <c r="L316" i="55"/>
  <c r="K316" i="55"/>
  <c r="L315" i="55"/>
  <c r="K315" i="55"/>
  <c r="L314" i="55"/>
  <c r="K314" i="55"/>
  <c r="L313" i="55"/>
  <c r="K313" i="55"/>
  <c r="L312" i="55"/>
  <c r="K312" i="55"/>
  <c r="L311" i="55"/>
  <c r="K311" i="55"/>
  <c r="L310" i="55"/>
  <c r="K310" i="55"/>
  <c r="L309" i="55"/>
  <c r="K309" i="55"/>
  <c r="L308" i="55"/>
  <c r="K308" i="55"/>
  <c r="L307" i="55"/>
  <c r="K307" i="55"/>
  <c r="L306" i="55"/>
  <c r="K306" i="55"/>
  <c r="L305" i="55"/>
  <c r="K305" i="55"/>
  <c r="L304" i="55"/>
  <c r="K304" i="55"/>
  <c r="L303" i="55"/>
  <c r="K303" i="55"/>
  <c r="L302" i="55"/>
  <c r="K302" i="55"/>
  <c r="L301" i="55"/>
  <c r="K301" i="55"/>
  <c r="L300" i="55"/>
  <c r="K300" i="55"/>
  <c r="L299" i="55"/>
  <c r="K299" i="55"/>
  <c r="L298" i="55"/>
  <c r="K298" i="55"/>
  <c r="L297" i="55"/>
  <c r="K297" i="55"/>
  <c r="L296" i="55"/>
  <c r="K296" i="55"/>
  <c r="L295" i="55"/>
  <c r="K295" i="55"/>
  <c r="L294" i="55"/>
  <c r="K294" i="55"/>
  <c r="L293" i="55"/>
  <c r="K293" i="55"/>
  <c r="L292" i="55"/>
  <c r="K292" i="55"/>
  <c r="L291" i="55"/>
  <c r="K291" i="55"/>
  <c r="L290" i="55"/>
  <c r="K290" i="55"/>
  <c r="L289" i="55"/>
  <c r="K289" i="55"/>
  <c r="L288" i="55"/>
  <c r="K288" i="55"/>
  <c r="L287" i="55"/>
  <c r="K287" i="55"/>
  <c r="L286" i="55"/>
  <c r="K286" i="55"/>
  <c r="L285" i="55"/>
  <c r="K285" i="55"/>
  <c r="L284" i="55"/>
  <c r="K284" i="55"/>
  <c r="L283" i="55"/>
  <c r="K283" i="55"/>
  <c r="L282" i="55"/>
  <c r="K282" i="55"/>
  <c r="L281" i="55"/>
  <c r="K281" i="55"/>
  <c r="L280" i="55"/>
  <c r="K280" i="55"/>
  <c r="L279" i="55"/>
  <c r="K279" i="55"/>
  <c r="L278" i="55"/>
  <c r="K278" i="55"/>
  <c r="L277" i="55"/>
  <c r="K277" i="55"/>
  <c r="L276" i="55"/>
  <c r="K276" i="55"/>
  <c r="L275" i="55"/>
  <c r="K275" i="55"/>
  <c r="L274" i="55"/>
  <c r="K274" i="55"/>
  <c r="L273" i="55"/>
  <c r="K273" i="55"/>
  <c r="L272" i="55"/>
  <c r="K272" i="55"/>
  <c r="L271" i="55"/>
  <c r="K271" i="55"/>
  <c r="L270" i="55"/>
  <c r="K270" i="55"/>
  <c r="L269" i="55"/>
  <c r="K269" i="55"/>
  <c r="L268" i="55"/>
  <c r="K268" i="55"/>
  <c r="L267" i="55"/>
  <c r="K267" i="55"/>
  <c r="L266" i="55"/>
  <c r="K266" i="55"/>
  <c r="L265" i="55"/>
  <c r="K265" i="55"/>
  <c r="L264" i="55"/>
  <c r="K264" i="55"/>
  <c r="L263" i="55"/>
  <c r="K263" i="55"/>
  <c r="L262" i="55"/>
  <c r="K262" i="55"/>
  <c r="L261" i="55"/>
  <c r="K261" i="55"/>
  <c r="L260" i="55"/>
  <c r="K260" i="55"/>
  <c r="L259" i="55"/>
  <c r="K259" i="55"/>
  <c r="L258" i="55"/>
  <c r="K258" i="55"/>
  <c r="L257" i="55"/>
  <c r="K257" i="55"/>
  <c r="L256" i="55"/>
  <c r="K256" i="55"/>
  <c r="L255" i="55"/>
  <c r="K255" i="55"/>
  <c r="L254" i="55"/>
  <c r="K254" i="55"/>
  <c r="L253" i="55"/>
  <c r="K253" i="55"/>
  <c r="L252" i="55"/>
  <c r="K252" i="55"/>
  <c r="L251" i="55"/>
  <c r="K251" i="55"/>
  <c r="L250" i="55"/>
  <c r="K250" i="55"/>
  <c r="L249" i="55"/>
  <c r="K249" i="55"/>
  <c r="L248" i="55"/>
  <c r="K248" i="55"/>
  <c r="L247" i="55"/>
  <c r="K247" i="55"/>
  <c r="L246" i="55"/>
  <c r="K246" i="55"/>
  <c r="L245" i="55"/>
  <c r="K245" i="55"/>
  <c r="L244" i="55"/>
  <c r="K244" i="55"/>
  <c r="L243" i="55"/>
  <c r="K243" i="55"/>
  <c r="L242" i="55"/>
  <c r="K242" i="55"/>
  <c r="L241" i="55"/>
  <c r="K241" i="55"/>
  <c r="L240" i="55"/>
  <c r="K240" i="55"/>
  <c r="L239" i="55"/>
  <c r="K239" i="55"/>
  <c r="L238" i="55"/>
  <c r="K238" i="55"/>
  <c r="L237" i="55"/>
  <c r="K237" i="55"/>
  <c r="L236" i="55"/>
  <c r="K236" i="55"/>
  <c r="L235" i="55"/>
  <c r="K235" i="55"/>
  <c r="L234" i="55"/>
  <c r="K234" i="55"/>
  <c r="L233" i="55"/>
  <c r="K233" i="55"/>
  <c r="L232" i="55"/>
  <c r="K232" i="55"/>
  <c r="L231" i="55"/>
  <c r="K231" i="55"/>
  <c r="L230" i="55"/>
  <c r="K230" i="55"/>
  <c r="L229" i="55"/>
  <c r="K229" i="55"/>
  <c r="L228" i="55"/>
  <c r="K228" i="55"/>
  <c r="L227" i="55"/>
  <c r="K227" i="55"/>
  <c r="L226" i="55"/>
  <c r="K226" i="55"/>
  <c r="L225" i="55"/>
  <c r="K225" i="55"/>
  <c r="L224" i="55"/>
  <c r="K224" i="55"/>
  <c r="L223" i="55"/>
  <c r="K223" i="55"/>
  <c r="L222" i="55"/>
  <c r="K222" i="55"/>
  <c r="L221" i="55"/>
  <c r="K221" i="55"/>
  <c r="L220" i="55"/>
  <c r="K220" i="55"/>
  <c r="L219" i="55"/>
  <c r="K219" i="55"/>
  <c r="L218" i="55"/>
  <c r="K218" i="55"/>
  <c r="L217" i="55"/>
  <c r="K217" i="55"/>
  <c r="L216" i="55"/>
  <c r="K216" i="55"/>
  <c r="L215" i="55"/>
  <c r="K215" i="55"/>
  <c r="L214" i="55"/>
  <c r="K214" i="55"/>
  <c r="L213" i="55"/>
  <c r="K213" i="55"/>
  <c r="L212" i="55"/>
  <c r="K212" i="55"/>
  <c r="L211" i="55"/>
  <c r="K211" i="55"/>
  <c r="L210" i="55"/>
  <c r="K210" i="55"/>
  <c r="L209" i="55"/>
  <c r="K209" i="55"/>
  <c r="L208" i="55"/>
  <c r="K208" i="55"/>
  <c r="L207" i="55"/>
  <c r="K207" i="55"/>
  <c r="L206" i="55"/>
  <c r="K206" i="55"/>
  <c r="L205" i="55"/>
  <c r="K205" i="55"/>
  <c r="L204" i="55"/>
  <c r="K204" i="55"/>
  <c r="L203" i="55"/>
  <c r="K203" i="55"/>
  <c r="L202" i="55"/>
  <c r="K202" i="55"/>
  <c r="L201" i="55"/>
  <c r="K201" i="55"/>
  <c r="L200" i="55"/>
  <c r="K200" i="55"/>
  <c r="L199" i="55"/>
  <c r="K199" i="55"/>
  <c r="L198" i="55"/>
  <c r="K198" i="55"/>
  <c r="L197" i="55"/>
  <c r="K197" i="55"/>
  <c r="L196" i="55"/>
  <c r="K196" i="55"/>
  <c r="L195" i="55"/>
  <c r="K195" i="55"/>
  <c r="L194" i="55"/>
  <c r="K194" i="55"/>
  <c r="L193" i="55"/>
  <c r="K193" i="55"/>
  <c r="L192" i="55"/>
  <c r="K192" i="55"/>
  <c r="L191" i="55"/>
  <c r="K191" i="55"/>
  <c r="L190" i="55"/>
  <c r="K190" i="55"/>
  <c r="L189" i="55"/>
  <c r="K189" i="55"/>
  <c r="L188" i="55"/>
  <c r="K188" i="55"/>
  <c r="L187" i="55"/>
  <c r="K187" i="55"/>
  <c r="L186" i="55"/>
  <c r="K186" i="55"/>
  <c r="L185" i="55"/>
  <c r="K185" i="55"/>
  <c r="L184" i="55"/>
  <c r="K184" i="55"/>
  <c r="L183" i="55"/>
  <c r="K183" i="55"/>
  <c r="L182" i="55"/>
  <c r="K182" i="55"/>
  <c r="L181" i="55"/>
  <c r="K181" i="55"/>
  <c r="L180" i="55"/>
  <c r="K180" i="55"/>
  <c r="L179" i="55"/>
  <c r="K179" i="55"/>
  <c r="L178" i="55"/>
  <c r="K178" i="55"/>
  <c r="L177" i="55"/>
  <c r="K177" i="55"/>
  <c r="L176" i="55"/>
  <c r="K176" i="55"/>
  <c r="L175" i="55"/>
  <c r="K175" i="55"/>
  <c r="L174" i="55"/>
  <c r="K174" i="55"/>
  <c r="L173" i="55"/>
  <c r="K173" i="55"/>
  <c r="L172" i="55"/>
  <c r="K172" i="55"/>
  <c r="L171" i="55"/>
  <c r="K171" i="55"/>
  <c r="L170" i="55"/>
  <c r="K170" i="55"/>
  <c r="L169" i="55"/>
  <c r="K169" i="55"/>
  <c r="L168" i="55"/>
  <c r="K168" i="55"/>
  <c r="L167" i="55"/>
  <c r="K167" i="55"/>
  <c r="L166" i="55"/>
  <c r="K166" i="55"/>
  <c r="L165" i="55"/>
  <c r="K165" i="55"/>
  <c r="L164" i="55"/>
  <c r="K164" i="55"/>
  <c r="L163" i="55"/>
  <c r="K163" i="55"/>
  <c r="L162" i="55"/>
  <c r="K162" i="55"/>
  <c r="L161" i="55"/>
  <c r="K161" i="55"/>
  <c r="L160" i="55"/>
  <c r="K160" i="55"/>
  <c r="L159" i="55"/>
  <c r="K159" i="55"/>
  <c r="L158" i="55"/>
  <c r="K158" i="55"/>
  <c r="L157" i="55"/>
  <c r="K157" i="55"/>
  <c r="L156" i="55"/>
  <c r="K156" i="55"/>
  <c r="L155" i="55"/>
  <c r="K155" i="55"/>
  <c r="L154" i="55"/>
  <c r="K154" i="55"/>
  <c r="L153" i="55"/>
  <c r="K153" i="55"/>
  <c r="L152" i="55"/>
  <c r="K152" i="55"/>
  <c r="L151" i="55"/>
  <c r="K151" i="55"/>
  <c r="L150" i="55"/>
  <c r="K150" i="55"/>
  <c r="L149" i="55"/>
  <c r="K149" i="55"/>
  <c r="L148" i="55"/>
  <c r="K148" i="55"/>
  <c r="L147" i="55"/>
  <c r="K147" i="55"/>
  <c r="L146" i="55"/>
  <c r="K146" i="55"/>
  <c r="L145" i="55"/>
  <c r="K145" i="55"/>
  <c r="L144" i="55"/>
  <c r="K144" i="55"/>
  <c r="L143" i="55"/>
  <c r="K143" i="55"/>
  <c r="L142" i="55"/>
  <c r="K142" i="55"/>
  <c r="L141" i="55"/>
  <c r="K141" i="55"/>
  <c r="L140" i="55"/>
  <c r="K140" i="55"/>
  <c r="L139" i="55"/>
  <c r="K139" i="55"/>
  <c r="L138" i="55"/>
  <c r="K138" i="55"/>
  <c r="L137" i="55"/>
  <c r="K137" i="55"/>
  <c r="L136" i="55"/>
  <c r="K136" i="55"/>
  <c r="L135" i="55"/>
  <c r="K135" i="55"/>
  <c r="L134" i="55"/>
  <c r="K134" i="55"/>
  <c r="L133" i="55"/>
  <c r="K133" i="55"/>
  <c r="L132" i="55"/>
  <c r="K132" i="55"/>
  <c r="L131" i="55"/>
  <c r="K131" i="55"/>
  <c r="L130" i="55"/>
  <c r="K130" i="55"/>
  <c r="L129" i="55"/>
  <c r="K129" i="55"/>
  <c r="L128" i="55"/>
  <c r="K128" i="55"/>
  <c r="L127" i="55"/>
  <c r="K127" i="55"/>
  <c r="L126" i="55"/>
  <c r="K126" i="55"/>
  <c r="L125" i="55"/>
  <c r="K125" i="55"/>
  <c r="L124" i="55"/>
  <c r="K124" i="55"/>
  <c r="L123" i="55"/>
  <c r="K123" i="55"/>
  <c r="L122" i="55"/>
  <c r="K122" i="55"/>
  <c r="L121" i="55"/>
  <c r="K121" i="55"/>
  <c r="L120" i="55"/>
  <c r="K120" i="55"/>
  <c r="L119" i="55"/>
  <c r="K119" i="55"/>
  <c r="L118" i="55"/>
  <c r="K118" i="55"/>
  <c r="L117" i="55"/>
  <c r="K117" i="55"/>
  <c r="L116" i="55"/>
  <c r="K116" i="55"/>
  <c r="L115" i="55"/>
  <c r="K115" i="55"/>
  <c r="L114" i="55"/>
  <c r="K114" i="55"/>
  <c r="L113" i="55"/>
  <c r="K113" i="55"/>
  <c r="L112" i="55"/>
  <c r="K112" i="55"/>
  <c r="L111" i="55"/>
  <c r="K111" i="55"/>
  <c r="L110" i="55"/>
  <c r="K110" i="55"/>
  <c r="L109" i="55"/>
  <c r="K109" i="55"/>
  <c r="L108" i="55"/>
  <c r="K108" i="55"/>
  <c r="L107" i="55"/>
  <c r="K107" i="55"/>
  <c r="L106" i="55"/>
  <c r="K106" i="55"/>
  <c r="L105" i="55"/>
  <c r="K105" i="55"/>
  <c r="L104" i="55"/>
  <c r="K104" i="55"/>
  <c r="L103" i="55"/>
  <c r="K103" i="55"/>
  <c r="L102" i="55"/>
  <c r="K102" i="55"/>
  <c r="L101" i="55"/>
  <c r="K101" i="55"/>
  <c r="L100" i="55"/>
  <c r="K100" i="55"/>
  <c r="L99" i="55"/>
  <c r="K99" i="55"/>
  <c r="L98" i="55"/>
  <c r="K98" i="55"/>
  <c r="L97" i="55"/>
  <c r="K97" i="55"/>
  <c r="L96" i="55"/>
  <c r="K96" i="55"/>
  <c r="L95" i="55"/>
  <c r="K95" i="55"/>
  <c r="L94" i="55"/>
  <c r="K94" i="55"/>
  <c r="L93" i="55"/>
  <c r="K93" i="55"/>
  <c r="L92" i="55"/>
  <c r="K92" i="55"/>
  <c r="L91" i="55"/>
  <c r="K91" i="55"/>
  <c r="L90" i="55"/>
  <c r="K90" i="55"/>
  <c r="L89" i="55"/>
  <c r="K89" i="55"/>
  <c r="L88" i="55"/>
  <c r="K88" i="55"/>
  <c r="L87" i="55"/>
  <c r="K87" i="55"/>
  <c r="L86" i="55"/>
  <c r="K86" i="55"/>
  <c r="L85" i="55"/>
  <c r="K85" i="55"/>
  <c r="L84" i="55"/>
  <c r="K84" i="55"/>
  <c r="L83" i="55"/>
  <c r="K83" i="55"/>
  <c r="L82" i="55"/>
  <c r="K82" i="55"/>
  <c r="L81" i="55"/>
  <c r="K81" i="55"/>
  <c r="L80" i="55"/>
  <c r="K80" i="55"/>
  <c r="L79" i="55"/>
  <c r="K79" i="55"/>
  <c r="L78" i="55"/>
  <c r="K78" i="55"/>
  <c r="L77" i="55"/>
  <c r="K77" i="55"/>
  <c r="L76" i="55"/>
  <c r="K76" i="55"/>
  <c r="L75" i="55"/>
  <c r="K75" i="55"/>
  <c r="L1930" i="55"/>
  <c r="K1930" i="55"/>
  <c r="L1929" i="55"/>
  <c r="K1929" i="55"/>
  <c r="L1928" i="55"/>
  <c r="K1928" i="55"/>
  <c r="L1927" i="55"/>
  <c r="K1927" i="55"/>
  <c r="L1926" i="55"/>
  <c r="K1926" i="55"/>
  <c r="L1925" i="55"/>
  <c r="K1925" i="55"/>
  <c r="L1924" i="55"/>
  <c r="K1924" i="55"/>
  <c r="L1923" i="55"/>
  <c r="K1923" i="55"/>
  <c r="L1922" i="55"/>
  <c r="K1922" i="55"/>
  <c r="L1921" i="55"/>
  <c r="K1921" i="55"/>
  <c r="L1920" i="55"/>
  <c r="K1920" i="55"/>
  <c r="L1919" i="55"/>
  <c r="K1919" i="55"/>
  <c r="L1918" i="55"/>
  <c r="K1918" i="55"/>
  <c r="L1917" i="55"/>
  <c r="K1917" i="55"/>
  <c r="L1916" i="55"/>
  <c r="K1916" i="55"/>
  <c r="L1915" i="55"/>
  <c r="K1915" i="55"/>
  <c r="L1914" i="55"/>
  <c r="K1914" i="55"/>
  <c r="L1913" i="55"/>
  <c r="K1913" i="55"/>
  <c r="L1912" i="55"/>
  <c r="K1912" i="55"/>
  <c r="L1911" i="55"/>
  <c r="K1911" i="55"/>
  <c r="L1910" i="55"/>
  <c r="K1910" i="55"/>
  <c r="L1909" i="55"/>
  <c r="K1909" i="55"/>
  <c r="L1908" i="55"/>
  <c r="K1908" i="55"/>
  <c r="L1907" i="55"/>
  <c r="K1907" i="55"/>
  <c r="L1906" i="55"/>
  <c r="K1906" i="55"/>
  <c r="L1905" i="55"/>
  <c r="K1905" i="55"/>
  <c r="L1904" i="55"/>
  <c r="K1904" i="55"/>
  <c r="L1903" i="55"/>
  <c r="K1903" i="55"/>
  <c r="L1902" i="55"/>
  <c r="K1902" i="55"/>
  <c r="L1901" i="55"/>
  <c r="K1901" i="55"/>
  <c r="L1900" i="55"/>
  <c r="K1900" i="55"/>
  <c r="L1899" i="55"/>
  <c r="K1899" i="55"/>
  <c r="L1898" i="55"/>
  <c r="K1898" i="55"/>
  <c r="L1897" i="55"/>
  <c r="K1897" i="55"/>
  <c r="L1896" i="55"/>
  <c r="K1896" i="55"/>
  <c r="L1895" i="55"/>
  <c r="K1895" i="55"/>
  <c r="L1894" i="55"/>
  <c r="K1894" i="55"/>
  <c r="L1893" i="55"/>
  <c r="K1893" i="55"/>
  <c r="L1892" i="55"/>
  <c r="K1892" i="55"/>
  <c r="L1891" i="55"/>
  <c r="K1891" i="55"/>
  <c r="L1890" i="55"/>
  <c r="K1890" i="55"/>
  <c r="L1889" i="55"/>
  <c r="K1889" i="55"/>
  <c r="L1888" i="55"/>
  <c r="K1888" i="55"/>
  <c r="L1887" i="55"/>
  <c r="K1887" i="55"/>
  <c r="L1886" i="55"/>
  <c r="K1886" i="55"/>
  <c r="L1885" i="55"/>
  <c r="K1885" i="55"/>
  <c r="L1884" i="55"/>
  <c r="K1884" i="55"/>
  <c r="L1883" i="55"/>
  <c r="K1883" i="55"/>
  <c r="L1882" i="55"/>
  <c r="K1882" i="55"/>
  <c r="L1881" i="55"/>
  <c r="K1881" i="55"/>
  <c r="L1880" i="55"/>
  <c r="K1880" i="55"/>
  <c r="L1879" i="55"/>
  <c r="K1879" i="55"/>
  <c r="L1878" i="55"/>
  <c r="K1878" i="55"/>
  <c r="L1877" i="55"/>
  <c r="K1877" i="55"/>
  <c r="L1876" i="55"/>
  <c r="K1876" i="55"/>
  <c r="L1875" i="55"/>
  <c r="K1875" i="55"/>
  <c r="L1874" i="55"/>
  <c r="K1874" i="55"/>
  <c r="L1873" i="55"/>
  <c r="K1873" i="55"/>
  <c r="L1872" i="55"/>
  <c r="K1872" i="55"/>
  <c r="L1871" i="55"/>
  <c r="K1871" i="55"/>
  <c r="L1870" i="55"/>
  <c r="K1870" i="55"/>
  <c r="L1869" i="55"/>
  <c r="K1869" i="55"/>
  <c r="L1868" i="55"/>
  <c r="K1868" i="55"/>
  <c r="L1867" i="55"/>
  <c r="K1867" i="55"/>
  <c r="L1866" i="55"/>
  <c r="K1866" i="55"/>
  <c r="L1865" i="55"/>
  <c r="K1865" i="55"/>
  <c r="L1864" i="55"/>
  <c r="K1864" i="55"/>
  <c r="L1863" i="55"/>
  <c r="K1863" i="55"/>
  <c r="L1862" i="55"/>
  <c r="K1862" i="55"/>
  <c r="L1861" i="55"/>
  <c r="K1861" i="55"/>
  <c r="L1860" i="55"/>
  <c r="K1860" i="55"/>
  <c r="L1859" i="55"/>
  <c r="K1859" i="55"/>
  <c r="L1858" i="55"/>
  <c r="K1858" i="55"/>
  <c r="L1857" i="55"/>
  <c r="K1857" i="55"/>
  <c r="L1856" i="55"/>
  <c r="K1856" i="55"/>
  <c r="L1855" i="55"/>
  <c r="K1855" i="55"/>
  <c r="L1854" i="55"/>
  <c r="K1854" i="55"/>
  <c r="L1853" i="55"/>
  <c r="K1853" i="55"/>
  <c r="L1852" i="55"/>
  <c r="K1852" i="55"/>
  <c r="L1851" i="55"/>
  <c r="K1851" i="55"/>
  <c r="L1850" i="55"/>
  <c r="K1850" i="55"/>
  <c r="L1849" i="55"/>
  <c r="K1849" i="55"/>
  <c r="L1848" i="55"/>
  <c r="K1848" i="55"/>
  <c r="L1847" i="55"/>
  <c r="K1847" i="55"/>
  <c r="L1846" i="55"/>
  <c r="K1846" i="55"/>
  <c r="L1845" i="55"/>
  <c r="K1845" i="55"/>
  <c r="L1844" i="55"/>
  <c r="K1844" i="55"/>
  <c r="L1843" i="55"/>
  <c r="K1843" i="55"/>
  <c r="L1842" i="55"/>
  <c r="K1842" i="55"/>
  <c r="L1841" i="55"/>
  <c r="K1841" i="55"/>
  <c r="L1840" i="55"/>
  <c r="K1840" i="55"/>
  <c r="L1839" i="55"/>
  <c r="K1839" i="55"/>
  <c r="L1838" i="55"/>
  <c r="K1838" i="55"/>
  <c r="L1837" i="55"/>
  <c r="K1837" i="55"/>
  <c r="L1836" i="55"/>
  <c r="K1836" i="55"/>
  <c r="L1835" i="55"/>
  <c r="K1835" i="55"/>
  <c r="L1834" i="55"/>
  <c r="K1834" i="55"/>
  <c r="L1833" i="55"/>
  <c r="K1833" i="55"/>
  <c r="L1832" i="55"/>
  <c r="K1832" i="55"/>
  <c r="L1831" i="55"/>
  <c r="K1831" i="55"/>
  <c r="L1830" i="55"/>
  <c r="K1830" i="55"/>
  <c r="L1829" i="55"/>
  <c r="K1829" i="55"/>
  <c r="L1828" i="55"/>
  <c r="K1828" i="55"/>
  <c r="L1827" i="55"/>
  <c r="K1827" i="55"/>
  <c r="L1826" i="55"/>
  <c r="K1826" i="55"/>
  <c r="L1825" i="55"/>
  <c r="K1825" i="55"/>
  <c r="L1824" i="55"/>
  <c r="K1824" i="55"/>
  <c r="L1823" i="55"/>
  <c r="K1823" i="55"/>
  <c r="L1822" i="55"/>
  <c r="K1822" i="55"/>
  <c r="L1821" i="55"/>
  <c r="K1821" i="55"/>
  <c r="L1820" i="55"/>
  <c r="K1820" i="55"/>
  <c r="L1819" i="55"/>
  <c r="K1819" i="55"/>
  <c r="L1818" i="55"/>
  <c r="K1818" i="55"/>
  <c r="L1817" i="55"/>
  <c r="K1817" i="55"/>
  <c r="L1816" i="55"/>
  <c r="K1816" i="55"/>
  <c r="L1815" i="55"/>
  <c r="K1815" i="55"/>
  <c r="L1814" i="55"/>
  <c r="K1814" i="55"/>
  <c r="L1813" i="55"/>
  <c r="K1813" i="55"/>
  <c r="L1812" i="55"/>
  <c r="K1812" i="55"/>
  <c r="L1811" i="55"/>
  <c r="K1811" i="55"/>
  <c r="L1810" i="55"/>
  <c r="K1810" i="55"/>
  <c r="L1809" i="55"/>
  <c r="K1809" i="55"/>
  <c r="L1808" i="55"/>
  <c r="K1808" i="55"/>
  <c r="L1807" i="55"/>
  <c r="K1807" i="55"/>
  <c r="L1806" i="55"/>
  <c r="K1806" i="55"/>
  <c r="L1805" i="55"/>
  <c r="K1805" i="55"/>
  <c r="L1804" i="55"/>
  <c r="K1804" i="55"/>
  <c r="L1803" i="55"/>
  <c r="K1803" i="55"/>
  <c r="L1802" i="55"/>
  <c r="K1802" i="55"/>
  <c r="L1801" i="55"/>
  <c r="K1801" i="55"/>
  <c r="L1800" i="55"/>
  <c r="K1800" i="55"/>
  <c r="L1799" i="55"/>
  <c r="K1799" i="55"/>
  <c r="L1798" i="55"/>
  <c r="K1798" i="55"/>
  <c r="L1797" i="55"/>
  <c r="K1797" i="55"/>
  <c r="L1796" i="55"/>
  <c r="K1796" i="55"/>
  <c r="L1795" i="55"/>
  <c r="K1795" i="55"/>
  <c r="L1794" i="55"/>
  <c r="K1794" i="55"/>
  <c r="L1793" i="55"/>
  <c r="K1793" i="55"/>
  <c r="L1792" i="55"/>
  <c r="K1792" i="55"/>
  <c r="L1791" i="55"/>
  <c r="K1791" i="55"/>
  <c r="L1790" i="55"/>
  <c r="K1790" i="55"/>
  <c r="L1789" i="55"/>
  <c r="K1789" i="55"/>
  <c r="L1788" i="55"/>
  <c r="K1788" i="55"/>
  <c r="L1787" i="55"/>
  <c r="K1787" i="55"/>
  <c r="L1786" i="55"/>
  <c r="K1786" i="55"/>
  <c r="L1785" i="55"/>
  <c r="K1785" i="55"/>
  <c r="L1784" i="55"/>
  <c r="K1784" i="55"/>
  <c r="L1783" i="55"/>
  <c r="K1783" i="55"/>
  <c r="L1782" i="55"/>
  <c r="K1782" i="55"/>
  <c r="L1781" i="55"/>
  <c r="K1781" i="55"/>
  <c r="L1780" i="55"/>
  <c r="K1780" i="55"/>
  <c r="L1779" i="55"/>
  <c r="K1779" i="55"/>
  <c r="L1778" i="55"/>
  <c r="K1778" i="55"/>
  <c r="L1777" i="55"/>
  <c r="K1777" i="55"/>
  <c r="L1776" i="55"/>
  <c r="K1776" i="55"/>
  <c r="L1775" i="55"/>
  <c r="K1775" i="55"/>
  <c r="L1774" i="55"/>
  <c r="K1774" i="55"/>
  <c r="L1773" i="55"/>
  <c r="K1773" i="55"/>
  <c r="L1772" i="55"/>
  <c r="K1772" i="55"/>
  <c r="L1771" i="55"/>
  <c r="K1771" i="55"/>
  <c r="L1770" i="55"/>
  <c r="K1770" i="55"/>
  <c r="L1769" i="55"/>
  <c r="K1769" i="55"/>
  <c r="L1768" i="55"/>
  <c r="K1768" i="55"/>
  <c r="L1767" i="55"/>
  <c r="K1767" i="55"/>
  <c r="L1766" i="55"/>
  <c r="K1766" i="55"/>
  <c r="L1765" i="55"/>
  <c r="K1765" i="55"/>
  <c r="L1764" i="55"/>
  <c r="K1764" i="55"/>
  <c r="L1763" i="55"/>
  <c r="K1763" i="55"/>
  <c r="L1762" i="55"/>
  <c r="K1762" i="55"/>
  <c r="L1761" i="55"/>
  <c r="K1761" i="55"/>
  <c r="L1760" i="55"/>
  <c r="K1760" i="55"/>
  <c r="L1759" i="55"/>
  <c r="K1759" i="55"/>
  <c r="L1758" i="55"/>
  <c r="K1758" i="55"/>
  <c r="L1757" i="55"/>
  <c r="K1757" i="55"/>
  <c r="L1756" i="55"/>
  <c r="K1756" i="55"/>
  <c r="L1755" i="55"/>
  <c r="K1755" i="55"/>
  <c r="L1754" i="55"/>
  <c r="K1754" i="55"/>
  <c r="L1753" i="55"/>
  <c r="K1753" i="55"/>
  <c r="L1752" i="55"/>
  <c r="K1752" i="55"/>
  <c r="L1751" i="55"/>
  <c r="K1751" i="55"/>
  <c r="L1750" i="55"/>
  <c r="K1750" i="55"/>
  <c r="L1749" i="55"/>
  <c r="K1749" i="55"/>
  <c r="L1748" i="55"/>
  <c r="K1748" i="55"/>
  <c r="L1747" i="55"/>
  <c r="K1747" i="55"/>
  <c r="L1746" i="55"/>
  <c r="K1746" i="55"/>
  <c r="L1745" i="55"/>
  <c r="K1745" i="55"/>
  <c r="L1744" i="55"/>
  <c r="K1744" i="55"/>
  <c r="L1743" i="55"/>
  <c r="K1743" i="55"/>
  <c r="L1742" i="55"/>
  <c r="K1742" i="55"/>
  <c r="L1741" i="55"/>
  <c r="K1741" i="55"/>
  <c r="L1740" i="55"/>
  <c r="K1740" i="55"/>
  <c r="L1739" i="55"/>
  <c r="K1739" i="55"/>
  <c r="L1738" i="55"/>
  <c r="K1738" i="55"/>
  <c r="L1737" i="55"/>
  <c r="K1737" i="55"/>
  <c r="L1736" i="55"/>
  <c r="K1736" i="55"/>
  <c r="L1735" i="55"/>
  <c r="K1735" i="55"/>
  <c r="L1734" i="55"/>
  <c r="K1734" i="55"/>
  <c r="L1733" i="55"/>
  <c r="K1733" i="55"/>
  <c r="L1732" i="55"/>
  <c r="K1732" i="55"/>
  <c r="L1731" i="55"/>
  <c r="K1731" i="55"/>
  <c r="L1730" i="55"/>
  <c r="K1730" i="55"/>
  <c r="L1729" i="55"/>
  <c r="K1729" i="55"/>
  <c r="L1728" i="55"/>
  <c r="K1728" i="55"/>
  <c r="L1727" i="55"/>
  <c r="K1727" i="55"/>
  <c r="L1726" i="55"/>
  <c r="K1726" i="55"/>
  <c r="L1725" i="55"/>
  <c r="K1725" i="55"/>
  <c r="L1724" i="55"/>
  <c r="K1724" i="55"/>
  <c r="L1723" i="55"/>
  <c r="K1723" i="55"/>
  <c r="L1722" i="55"/>
  <c r="K1722" i="55"/>
  <c r="L1721" i="55"/>
  <c r="K1721" i="55"/>
  <c r="L1720" i="55"/>
  <c r="K1720" i="55"/>
  <c r="L1719" i="55"/>
  <c r="K1719" i="55"/>
  <c r="L1718" i="55"/>
  <c r="K1718" i="55"/>
  <c r="L1717" i="55"/>
  <c r="K1717" i="55"/>
  <c r="L1716" i="55"/>
  <c r="K1716" i="55"/>
  <c r="L1715" i="55"/>
  <c r="K1715" i="55"/>
  <c r="L1714" i="55"/>
  <c r="K1714" i="55"/>
  <c r="L1713" i="55"/>
  <c r="K1713" i="55"/>
  <c r="L1712" i="55"/>
  <c r="K1712" i="55"/>
  <c r="L1711" i="55"/>
  <c r="K1711" i="55"/>
  <c r="L1710" i="55"/>
  <c r="K1710" i="55"/>
  <c r="L1709" i="55"/>
  <c r="K1709" i="55"/>
  <c r="L1708" i="55"/>
  <c r="K1708" i="55"/>
  <c r="L1707" i="55"/>
  <c r="K1707" i="55"/>
  <c r="L1706" i="55"/>
  <c r="K1706" i="55"/>
  <c r="L1705" i="55"/>
  <c r="K1705" i="55"/>
  <c r="L1704" i="55"/>
  <c r="K1704" i="55"/>
  <c r="L1703" i="55"/>
  <c r="K1703" i="55"/>
  <c r="L1702" i="55"/>
  <c r="K1702" i="55"/>
  <c r="L1701" i="55"/>
  <c r="K1701" i="55"/>
  <c r="L1700" i="55"/>
  <c r="K1700" i="55"/>
  <c r="L1699" i="55"/>
  <c r="K1699" i="55"/>
  <c r="L1698" i="55"/>
  <c r="K1698" i="55"/>
  <c r="L1697" i="55"/>
  <c r="K1697" i="55"/>
  <c r="L1696" i="55"/>
  <c r="K1696" i="55"/>
  <c r="L1695" i="55"/>
  <c r="K1695" i="55"/>
  <c r="L1694" i="55"/>
  <c r="K1694" i="55"/>
  <c r="L1693" i="55"/>
  <c r="K1693" i="55"/>
  <c r="L1692" i="55"/>
  <c r="K1692" i="55"/>
  <c r="L1691" i="55"/>
  <c r="K1691" i="55"/>
  <c r="L1690" i="55"/>
  <c r="K1690" i="55"/>
  <c r="L1689" i="55"/>
  <c r="K1689" i="55"/>
  <c r="L1688" i="55"/>
  <c r="K1688" i="55"/>
  <c r="L1687" i="55"/>
  <c r="K1687" i="55"/>
  <c r="L1686" i="55"/>
  <c r="K1686" i="55"/>
  <c r="L1685" i="55"/>
  <c r="K1685" i="55"/>
  <c r="L1684" i="55"/>
  <c r="K1684" i="55"/>
  <c r="L1683" i="55"/>
  <c r="K1683" i="55"/>
  <c r="L1682" i="55"/>
  <c r="K1682" i="55"/>
  <c r="L1681" i="55"/>
  <c r="K1681" i="55"/>
  <c r="L1680" i="55"/>
  <c r="K1680" i="55"/>
  <c r="L1679" i="55"/>
  <c r="K1679" i="55"/>
  <c r="L1678" i="55"/>
  <c r="K1678" i="55"/>
  <c r="L1677" i="55"/>
  <c r="K1677" i="55"/>
  <c r="L1676" i="55"/>
  <c r="K1676" i="55"/>
  <c r="L1675" i="55"/>
  <c r="K1675" i="55"/>
  <c r="L1674" i="55"/>
  <c r="K1674" i="55"/>
  <c r="L1673" i="55"/>
  <c r="K1673" i="55"/>
  <c r="L1672" i="55"/>
  <c r="K1672" i="55"/>
  <c r="L1671" i="55"/>
  <c r="K1671" i="55"/>
  <c r="L1670" i="55"/>
  <c r="K1670" i="55"/>
  <c r="L1669" i="55"/>
  <c r="K1669" i="55"/>
  <c r="L1668" i="55"/>
  <c r="K1668" i="55"/>
  <c r="L1667" i="55"/>
  <c r="K1667" i="55"/>
  <c r="L1666" i="55"/>
  <c r="K1666" i="55"/>
  <c r="L1665" i="55"/>
  <c r="K1665" i="55"/>
  <c r="L1664" i="55"/>
  <c r="K1664" i="55"/>
  <c r="L1663" i="55"/>
  <c r="K1663" i="55"/>
  <c r="L1662" i="55"/>
  <c r="K1662" i="55"/>
  <c r="L1661" i="55"/>
  <c r="K1661" i="55"/>
  <c r="L1660" i="55"/>
  <c r="K1660" i="55"/>
  <c r="L1659" i="55"/>
  <c r="K1659" i="55"/>
  <c r="L1658" i="55"/>
  <c r="K1658" i="55"/>
  <c r="L1657" i="55"/>
  <c r="K1657" i="55"/>
  <c r="L1656" i="55"/>
  <c r="K1656" i="55"/>
  <c r="L1655" i="55"/>
  <c r="K1655" i="55"/>
  <c r="L1654" i="55"/>
  <c r="K1654" i="55"/>
  <c r="L1653" i="55"/>
  <c r="K1653" i="55"/>
  <c r="L1652" i="55"/>
  <c r="K1652" i="55"/>
  <c r="L1651" i="55"/>
  <c r="K1651" i="55"/>
  <c r="L1650" i="55"/>
  <c r="K1650" i="55"/>
  <c r="L1649" i="55"/>
  <c r="K1649" i="55"/>
  <c r="L1648" i="55"/>
  <c r="K1648" i="55"/>
  <c r="L1647" i="55"/>
  <c r="K1647" i="55"/>
  <c r="L1646" i="55"/>
  <c r="K1646" i="55"/>
  <c r="L1645" i="55"/>
  <c r="K1645" i="55"/>
  <c r="L1644" i="55"/>
  <c r="K1644" i="55"/>
  <c r="L1643" i="55"/>
  <c r="K1643" i="55"/>
  <c r="L1642" i="55"/>
  <c r="K1642" i="55"/>
  <c r="L1641" i="55"/>
  <c r="K1641" i="55"/>
  <c r="L1640" i="55"/>
  <c r="K1640" i="55"/>
  <c r="L1639" i="55"/>
  <c r="K1639" i="55"/>
  <c r="L1638" i="55"/>
  <c r="K1638" i="55"/>
  <c r="L1637" i="55"/>
  <c r="K1637" i="55"/>
  <c r="L1636" i="55"/>
  <c r="K1636" i="55"/>
  <c r="L1635" i="55"/>
  <c r="K1635" i="55"/>
  <c r="L1634" i="55"/>
  <c r="K1634" i="55"/>
  <c r="L1633" i="55"/>
  <c r="K1633" i="55"/>
  <c r="L1632" i="55"/>
  <c r="K1632" i="55"/>
  <c r="L1631" i="55"/>
  <c r="K1631" i="55"/>
  <c r="L1630" i="55"/>
  <c r="K1630" i="55"/>
  <c r="L1629" i="55"/>
  <c r="K1629" i="55"/>
  <c r="L1628" i="55"/>
  <c r="K1628" i="55"/>
  <c r="L1627" i="55"/>
  <c r="K1627" i="55"/>
  <c r="L1626" i="55"/>
  <c r="K1626" i="55"/>
  <c r="L1625" i="55"/>
  <c r="K1625" i="55"/>
  <c r="L1624" i="55"/>
  <c r="K1624" i="55"/>
  <c r="L1623" i="55"/>
  <c r="K1623" i="55"/>
  <c r="L1622" i="55"/>
  <c r="K1622" i="55"/>
  <c r="L1621" i="55"/>
  <c r="K1621" i="55"/>
  <c r="L1620" i="55"/>
  <c r="K1620" i="55"/>
  <c r="L1619" i="55"/>
  <c r="K1619" i="55"/>
  <c r="L1618" i="55"/>
  <c r="K1618" i="55"/>
  <c r="L1617" i="55"/>
  <c r="K1617" i="55"/>
  <c r="L1616" i="55"/>
  <c r="K1616" i="55"/>
  <c r="L1615" i="55"/>
  <c r="K1615" i="55"/>
  <c r="L1614" i="55"/>
  <c r="K1614" i="55"/>
  <c r="L1613" i="55"/>
  <c r="K1613" i="55"/>
  <c r="L1612" i="55"/>
  <c r="K1612" i="55"/>
  <c r="L1611" i="55"/>
  <c r="K1611" i="55"/>
  <c r="L1610" i="55"/>
  <c r="K1610" i="55"/>
  <c r="L1609" i="55"/>
  <c r="K1609" i="55"/>
  <c r="L1608" i="55"/>
  <c r="K1608" i="55"/>
  <c r="L1607" i="55"/>
  <c r="K1607" i="55"/>
  <c r="L1606" i="55"/>
  <c r="K1606" i="55"/>
  <c r="L1605" i="55"/>
  <c r="K1605" i="55"/>
  <c r="L1604" i="55"/>
  <c r="K1604" i="55"/>
  <c r="L1603" i="55"/>
  <c r="K1603" i="55"/>
  <c r="L1602" i="55"/>
  <c r="K1602" i="55"/>
  <c r="L1601" i="55"/>
  <c r="K1601" i="55"/>
  <c r="L1600" i="55"/>
  <c r="K1600" i="55"/>
  <c r="L1599" i="55"/>
  <c r="K1599" i="55"/>
  <c r="L1598" i="55"/>
  <c r="K1598" i="55"/>
  <c r="L1597" i="55"/>
  <c r="K1597" i="55"/>
  <c r="L1596" i="55"/>
  <c r="K1596" i="55"/>
  <c r="L1595" i="55"/>
  <c r="K1595" i="55"/>
  <c r="L1594" i="55"/>
  <c r="K1594" i="55"/>
  <c r="L1593" i="55"/>
  <c r="K1593" i="55"/>
  <c r="L1592" i="55"/>
  <c r="K1592" i="55"/>
  <c r="L1591" i="55"/>
  <c r="K1591" i="55"/>
  <c r="L1590" i="55"/>
  <c r="K1590" i="55"/>
  <c r="L1589" i="55"/>
  <c r="K1589" i="55"/>
  <c r="L1588" i="55"/>
  <c r="K1588" i="55"/>
  <c r="L1587" i="55"/>
  <c r="K1587" i="55"/>
  <c r="L1586" i="55"/>
  <c r="K1586" i="55"/>
  <c r="L1585" i="55"/>
  <c r="K1585" i="55"/>
  <c r="L1584" i="55"/>
  <c r="K1584" i="55"/>
  <c r="L1583" i="55"/>
  <c r="K1583" i="55"/>
  <c r="L1582" i="55"/>
  <c r="K1582" i="55"/>
  <c r="L1581" i="55"/>
  <c r="K1581" i="55"/>
  <c r="L1580" i="55"/>
  <c r="K1580" i="55"/>
  <c r="L1579" i="55"/>
  <c r="K1579" i="55"/>
  <c r="L1578" i="55"/>
  <c r="K1578" i="55"/>
  <c r="L1577" i="55"/>
  <c r="K1577" i="55"/>
  <c r="L1576" i="55"/>
  <c r="K1576" i="55"/>
  <c r="L1575" i="55"/>
  <c r="K1575" i="55"/>
  <c r="L1574" i="55"/>
  <c r="K1574" i="55"/>
  <c r="L1573" i="55"/>
  <c r="K1573" i="55"/>
  <c r="L1572" i="55"/>
  <c r="K1572" i="55"/>
  <c r="L1571" i="55"/>
  <c r="K1571" i="55"/>
  <c r="L1570" i="55"/>
  <c r="K1570" i="55"/>
  <c r="L1569" i="55"/>
  <c r="K1569" i="55"/>
  <c r="L1568" i="55"/>
  <c r="K1568" i="55"/>
  <c r="L1567" i="55"/>
  <c r="K1567" i="55"/>
  <c r="L1566" i="55"/>
  <c r="K1566" i="55"/>
  <c r="L1565" i="55"/>
  <c r="K1565" i="55"/>
  <c r="L1564" i="55"/>
  <c r="K1564" i="55"/>
  <c r="L1563" i="55"/>
  <c r="K1563" i="55"/>
  <c r="L1562" i="55"/>
  <c r="K1562" i="55"/>
  <c r="L1561" i="55"/>
  <c r="K1561" i="55"/>
  <c r="L1560" i="55"/>
  <c r="K1560" i="55"/>
  <c r="L1559" i="55"/>
  <c r="K1559" i="55"/>
  <c r="L1558" i="55"/>
  <c r="K1558" i="55"/>
  <c r="L1557" i="55"/>
  <c r="K1557" i="55"/>
  <c r="L1556" i="55"/>
  <c r="K1556" i="55"/>
  <c r="L1555" i="55"/>
  <c r="K1555" i="55"/>
  <c r="L1554" i="55"/>
  <c r="K1554" i="55"/>
  <c r="L1553" i="55"/>
  <c r="K1553" i="55"/>
  <c r="L1552" i="55"/>
  <c r="K1552" i="55"/>
  <c r="L1551" i="55"/>
  <c r="K1551" i="55"/>
  <c r="L1550" i="55"/>
  <c r="K1550" i="55"/>
  <c r="L1549" i="55"/>
  <c r="K1549" i="55"/>
  <c r="L1548" i="55"/>
  <c r="K1548" i="55"/>
  <c r="L1547" i="55"/>
  <c r="K1547" i="55"/>
  <c r="L1546" i="55"/>
  <c r="K1546" i="55"/>
  <c r="L1545" i="55"/>
  <c r="K1545" i="55"/>
  <c r="L1544" i="55"/>
  <c r="K1544" i="55"/>
  <c r="L1543" i="55"/>
  <c r="K1543" i="55"/>
  <c r="L1542" i="55"/>
  <c r="K1542" i="55"/>
  <c r="L1541" i="55"/>
  <c r="K1541" i="55"/>
  <c r="L1540" i="55"/>
  <c r="K1540" i="55"/>
  <c r="L1539" i="55"/>
  <c r="K1539" i="55"/>
  <c r="L1538" i="55"/>
  <c r="K1538" i="55"/>
  <c r="L1537" i="55"/>
  <c r="K1537" i="55"/>
  <c r="L1536" i="55"/>
  <c r="K1536" i="55"/>
  <c r="L1535" i="55"/>
  <c r="K1535" i="55"/>
  <c r="L1534" i="55"/>
  <c r="K1534" i="55"/>
  <c r="L1533" i="55"/>
  <c r="K1533" i="55"/>
  <c r="L1532" i="55"/>
  <c r="K1532" i="55"/>
  <c r="L1531" i="55"/>
  <c r="K1531" i="55"/>
  <c r="L1530" i="55"/>
  <c r="K1530" i="55"/>
  <c r="L1529" i="55"/>
  <c r="K1529" i="55"/>
  <c r="L1528" i="55"/>
  <c r="K1528" i="55"/>
  <c r="L1527" i="55"/>
  <c r="K1527" i="55"/>
  <c r="L1526" i="55"/>
  <c r="K1526" i="55"/>
  <c r="L1525" i="55"/>
  <c r="K1525" i="55"/>
  <c r="L1524" i="55"/>
  <c r="K1524" i="55"/>
  <c r="L1523" i="55"/>
  <c r="K1523" i="55"/>
  <c r="L1522" i="55"/>
  <c r="K1522" i="55"/>
  <c r="L1521" i="55"/>
  <c r="K1521" i="55"/>
  <c r="L1520" i="55"/>
  <c r="K1520" i="55"/>
  <c r="L1519" i="55"/>
  <c r="K1519" i="55"/>
  <c r="L1518" i="55"/>
  <c r="K1518" i="55"/>
  <c r="L1517" i="55"/>
  <c r="K1517" i="55"/>
  <c r="L1516" i="55"/>
  <c r="K1516" i="55"/>
  <c r="L1515" i="55"/>
  <c r="K1515" i="55"/>
  <c r="L1514" i="55"/>
  <c r="K1514" i="55"/>
  <c r="L1513" i="55"/>
  <c r="K1513" i="55"/>
  <c r="L1512" i="55"/>
  <c r="K1512" i="55"/>
  <c r="L1511" i="55"/>
  <c r="K1511" i="55"/>
  <c r="L1510" i="55"/>
  <c r="K1510" i="55"/>
  <c r="L1509" i="55"/>
  <c r="K1509" i="55"/>
  <c r="L1508" i="55"/>
  <c r="K1508" i="55"/>
  <c r="L1507" i="55"/>
  <c r="K1507" i="55"/>
  <c r="L1506" i="55"/>
  <c r="K1506" i="55"/>
  <c r="L1505" i="55"/>
  <c r="K1505" i="55"/>
  <c r="L1504" i="55"/>
  <c r="K1504" i="55"/>
  <c r="L1503" i="55"/>
  <c r="K1503" i="55"/>
  <c r="L1502" i="55"/>
  <c r="K1502" i="55"/>
  <c r="L1501" i="55"/>
  <c r="K1501" i="55"/>
  <c r="L1500" i="55"/>
  <c r="K1500" i="55"/>
  <c r="L1499" i="55"/>
  <c r="K1499" i="55"/>
  <c r="L1498" i="55"/>
  <c r="K1498" i="55"/>
  <c r="L1497" i="55"/>
  <c r="K1497" i="55"/>
  <c r="L1496" i="55"/>
  <c r="K1496" i="55"/>
  <c r="L1495" i="55"/>
  <c r="K1495" i="55"/>
  <c r="L1494" i="55"/>
  <c r="K1494" i="55"/>
  <c r="L1493" i="55"/>
  <c r="K1493" i="55"/>
  <c r="L1492" i="55"/>
  <c r="K1492" i="55"/>
  <c r="L1491" i="55"/>
  <c r="K1491" i="55"/>
  <c r="L1490" i="55"/>
  <c r="K1490" i="55"/>
  <c r="L1489" i="55"/>
  <c r="K1489" i="55"/>
  <c r="L1488" i="55"/>
  <c r="K1488" i="55"/>
  <c r="L1487" i="55"/>
  <c r="K1487" i="55"/>
  <c r="L1486" i="55"/>
  <c r="K1486" i="55"/>
  <c r="L1485" i="55"/>
  <c r="K1485" i="55"/>
  <c r="L1484" i="55"/>
  <c r="K1484" i="55"/>
  <c r="L1483" i="55"/>
  <c r="K1483" i="55"/>
  <c r="L1482" i="55"/>
  <c r="K1482" i="55"/>
  <c r="L1481" i="55"/>
  <c r="K1481" i="55"/>
  <c r="L1480" i="55"/>
  <c r="K1480" i="55"/>
  <c r="L1479" i="55"/>
  <c r="K1479" i="55"/>
  <c r="L1478" i="55"/>
  <c r="K1478" i="55"/>
  <c r="L1477" i="55"/>
  <c r="K1477" i="55"/>
  <c r="L1476" i="55"/>
  <c r="K1476" i="55"/>
  <c r="L1475" i="55"/>
  <c r="K1475" i="55"/>
  <c r="L1474" i="55"/>
  <c r="K1474" i="55"/>
  <c r="L1473" i="55"/>
  <c r="K1473" i="55"/>
  <c r="L1472" i="55"/>
  <c r="K1472" i="55"/>
  <c r="L1471" i="55"/>
  <c r="K1471" i="55"/>
  <c r="L1470" i="55"/>
  <c r="K1470" i="55"/>
  <c r="L1469" i="55"/>
  <c r="K1469" i="55"/>
  <c r="L1468" i="55"/>
  <c r="K1468" i="55"/>
  <c r="L1467" i="55"/>
  <c r="K1467" i="55"/>
  <c r="L1466" i="55"/>
  <c r="K1466" i="55"/>
  <c r="L1465" i="55"/>
  <c r="K1465" i="55"/>
  <c r="L1464" i="55"/>
  <c r="K1464" i="55"/>
  <c r="L1463" i="55"/>
  <c r="K1463" i="55"/>
  <c r="L1462" i="55"/>
  <c r="K1462" i="55"/>
  <c r="L1461" i="55"/>
  <c r="K1461" i="55"/>
  <c r="L1460" i="55"/>
  <c r="K1460" i="55"/>
  <c r="L1459" i="55"/>
  <c r="K1459" i="55"/>
  <c r="L1458" i="55"/>
  <c r="K1458" i="55"/>
  <c r="L1457" i="55"/>
  <c r="K1457" i="55"/>
  <c r="L1456" i="55"/>
  <c r="K1456" i="55"/>
  <c r="L1455" i="55"/>
  <c r="K1455" i="55"/>
  <c r="L1454" i="55"/>
  <c r="K1454" i="55"/>
  <c r="L1453" i="55"/>
  <c r="K1453" i="55"/>
  <c r="L1452" i="55"/>
  <c r="K1452" i="55"/>
  <c r="L1451" i="55"/>
  <c r="K1451" i="55"/>
  <c r="L1450" i="55"/>
  <c r="K1450" i="55"/>
  <c r="L1449" i="55"/>
  <c r="K1449" i="55"/>
  <c r="L1448" i="55"/>
  <c r="K1448" i="55"/>
  <c r="L1447" i="55"/>
  <c r="K1447" i="55"/>
  <c r="L1446" i="55"/>
  <c r="K1446" i="55"/>
  <c r="L1445" i="55"/>
  <c r="K1445" i="55"/>
  <c r="L1444" i="55"/>
  <c r="K1444" i="55"/>
  <c r="L1443" i="55"/>
  <c r="K1443" i="55"/>
  <c r="L1442" i="55"/>
  <c r="K1442" i="55"/>
  <c r="L1441" i="55"/>
  <c r="K1441" i="55"/>
  <c r="L1440" i="55"/>
  <c r="K1440" i="55"/>
  <c r="L1439" i="55"/>
  <c r="K1439" i="55"/>
  <c r="L1438" i="55"/>
  <c r="K1438" i="55"/>
  <c r="L1437" i="55"/>
  <c r="K1437" i="55"/>
  <c r="L1436" i="55"/>
  <c r="K1436" i="55"/>
  <c r="L1435" i="55"/>
  <c r="K1435" i="55"/>
  <c r="L1434" i="55"/>
  <c r="K1434" i="55"/>
  <c r="L1433" i="55"/>
  <c r="K1433" i="55"/>
  <c r="L1432" i="55"/>
  <c r="K1432" i="55"/>
  <c r="L1431" i="55"/>
  <c r="K1431" i="55"/>
  <c r="L1430" i="55"/>
  <c r="K1430" i="55"/>
  <c r="L1429" i="55"/>
  <c r="K1429" i="55"/>
  <c r="L1428" i="55"/>
  <c r="K1428" i="55"/>
  <c r="L1427" i="55"/>
  <c r="K1427" i="55"/>
  <c r="L1426" i="55"/>
  <c r="K1426" i="55"/>
  <c r="L1425" i="55"/>
  <c r="K1425" i="55"/>
  <c r="L1424" i="55"/>
  <c r="K1424" i="55"/>
  <c r="L1423" i="55"/>
  <c r="K1423" i="55"/>
  <c r="L1422" i="55"/>
  <c r="K1422" i="55"/>
  <c r="L1421" i="55"/>
  <c r="K1421" i="55"/>
  <c r="L1420" i="55"/>
  <c r="K1420" i="55"/>
  <c r="L1419" i="55"/>
  <c r="K1419" i="55"/>
  <c r="L1418" i="55"/>
  <c r="K1418" i="55"/>
  <c r="L1417" i="55"/>
  <c r="K1417" i="55"/>
  <c r="L1416" i="55"/>
  <c r="K1416" i="55"/>
  <c r="L1415" i="55"/>
  <c r="K1415" i="55"/>
  <c r="L1414" i="55"/>
  <c r="K1414" i="55"/>
  <c r="L1413" i="55"/>
  <c r="K1413" i="55"/>
  <c r="L1412" i="55"/>
  <c r="K1412" i="55"/>
  <c r="L1411" i="55"/>
  <c r="K1411" i="55"/>
  <c r="L1410" i="55"/>
  <c r="K1410" i="55"/>
  <c r="L1409" i="55"/>
  <c r="K1409" i="55"/>
  <c r="L1408" i="55"/>
  <c r="K1408" i="55"/>
  <c r="L1407" i="55"/>
  <c r="K1407" i="55"/>
  <c r="L1406" i="55"/>
  <c r="K1406" i="55"/>
  <c r="L1405" i="55"/>
  <c r="K1405" i="55"/>
  <c r="L1404" i="55"/>
  <c r="K1404" i="55"/>
  <c r="L1403" i="55"/>
  <c r="K1403" i="55"/>
  <c r="L1402" i="55"/>
  <c r="K1402" i="55"/>
  <c r="L1401" i="55"/>
  <c r="K1401" i="55"/>
  <c r="L1400" i="55"/>
  <c r="K1400" i="55"/>
  <c r="L1399" i="55"/>
  <c r="K1399" i="55"/>
  <c r="L1398" i="55"/>
  <c r="K1398" i="55"/>
  <c r="L1397" i="55"/>
  <c r="K1397" i="55"/>
  <c r="L1396" i="55"/>
  <c r="K1396" i="55"/>
  <c r="L1395" i="55"/>
  <c r="K1395" i="55"/>
  <c r="L1394" i="55"/>
  <c r="K1394" i="55"/>
  <c r="L1393" i="55"/>
  <c r="K1393" i="55"/>
  <c r="L1392" i="55"/>
  <c r="K1392" i="55"/>
  <c r="L1391" i="55"/>
  <c r="K1391" i="55"/>
  <c r="L1390" i="55"/>
  <c r="K1390" i="55"/>
  <c r="L1389" i="55"/>
  <c r="K1389" i="55"/>
  <c r="L1388" i="55"/>
  <c r="K1388" i="55"/>
  <c r="L1387" i="55"/>
  <c r="K1387" i="55"/>
  <c r="L1386" i="55"/>
  <c r="K1386" i="55"/>
  <c r="L1385" i="55"/>
  <c r="K1385" i="55"/>
  <c r="L1384" i="55"/>
  <c r="K1384" i="55"/>
  <c r="L1383" i="55"/>
  <c r="K1383" i="55"/>
  <c r="L1382" i="55"/>
  <c r="K1382" i="55"/>
  <c r="L1381" i="55"/>
  <c r="K1381" i="55"/>
  <c r="L1380" i="55"/>
  <c r="K1380" i="55"/>
  <c r="L1379" i="55"/>
  <c r="K1379" i="55"/>
  <c r="L1378" i="55"/>
  <c r="K1378" i="55"/>
  <c r="L1377" i="55"/>
  <c r="K1377" i="55"/>
  <c r="L1376" i="55"/>
  <c r="K1376" i="55"/>
  <c r="L1375" i="55"/>
  <c r="K1375" i="55"/>
  <c r="L1374" i="55"/>
  <c r="K1374" i="55"/>
  <c r="L1373" i="55"/>
  <c r="K1373" i="55"/>
  <c r="L1372" i="55"/>
  <c r="K1372" i="55"/>
  <c r="L1371" i="55"/>
  <c r="K1371" i="55"/>
  <c r="L1370" i="55"/>
  <c r="K1370" i="55"/>
  <c r="L1369" i="55"/>
  <c r="K1369" i="55"/>
  <c r="L1368" i="55"/>
  <c r="K1368" i="55"/>
  <c r="L1367" i="55"/>
  <c r="K1367" i="55"/>
  <c r="L1366" i="55"/>
  <c r="K1366" i="55"/>
  <c r="L1365" i="55"/>
  <c r="K1365" i="55"/>
  <c r="L1364" i="55"/>
  <c r="K1364" i="55"/>
  <c r="L1363" i="55"/>
  <c r="K1363" i="55"/>
  <c r="L1362" i="55"/>
  <c r="K1362" i="55"/>
  <c r="L1361" i="55"/>
  <c r="K1361" i="55"/>
  <c r="L1360" i="55"/>
  <c r="K1360" i="55"/>
  <c r="L1359" i="55"/>
  <c r="K1359" i="55"/>
  <c r="L1358" i="55"/>
  <c r="K1358" i="55"/>
  <c r="L1357" i="55"/>
  <c r="K1357" i="55"/>
  <c r="L1356" i="55"/>
  <c r="K1356" i="55"/>
  <c r="L1355" i="55"/>
  <c r="K1355" i="55"/>
  <c r="L1354" i="55"/>
  <c r="K1354" i="55"/>
  <c r="L1353" i="55"/>
  <c r="K1353" i="55"/>
  <c r="L1352" i="55"/>
  <c r="K1352" i="55"/>
  <c r="L1351" i="55"/>
  <c r="K1351" i="55"/>
  <c r="L1350" i="55"/>
  <c r="K1350" i="55"/>
  <c r="L1349" i="55"/>
  <c r="K1349" i="55"/>
  <c r="L1348" i="55"/>
  <c r="K1348" i="55"/>
  <c r="L1347" i="55"/>
  <c r="K1347" i="55"/>
  <c r="L1346" i="55"/>
  <c r="K1346" i="55"/>
  <c r="L1345" i="55"/>
  <c r="K1345" i="55"/>
  <c r="L1344" i="55"/>
  <c r="K1344" i="55"/>
  <c r="L1343" i="55"/>
  <c r="K1343" i="55"/>
  <c r="L1342" i="55"/>
  <c r="K1342" i="55"/>
  <c r="L1341" i="55"/>
  <c r="K1341" i="55"/>
  <c r="L1340" i="55"/>
  <c r="K1340" i="55"/>
  <c r="L1339" i="55"/>
  <c r="K1339" i="55"/>
  <c r="L1338" i="55"/>
  <c r="K1338" i="55"/>
  <c r="L1337" i="55"/>
  <c r="K1337" i="55"/>
  <c r="L1336" i="55"/>
  <c r="K1336" i="55"/>
  <c r="L1335" i="55"/>
  <c r="K1335" i="55"/>
  <c r="L1334" i="55"/>
  <c r="K1334" i="55"/>
  <c r="L1333" i="55"/>
  <c r="K1333" i="55"/>
  <c r="L1332" i="55"/>
  <c r="K1332" i="55"/>
  <c r="L1331" i="55"/>
  <c r="K1331" i="55"/>
  <c r="L1330" i="55"/>
  <c r="K1330" i="55"/>
  <c r="L1329" i="55"/>
  <c r="K1329" i="55"/>
  <c r="L1328" i="55"/>
  <c r="K1328" i="55"/>
  <c r="L1327" i="55"/>
  <c r="K1327" i="55"/>
  <c r="L1326" i="55"/>
  <c r="K1326" i="55"/>
  <c r="L1325" i="55"/>
  <c r="K1325" i="55"/>
  <c r="L1324" i="55"/>
  <c r="K1324" i="55"/>
  <c r="L1323" i="55"/>
  <c r="K1323" i="55"/>
  <c r="L1322" i="55"/>
  <c r="K1322" i="55"/>
  <c r="L1321" i="55"/>
  <c r="K1321" i="55"/>
  <c r="L1320" i="55"/>
  <c r="K1320" i="55"/>
  <c r="L1319" i="55"/>
  <c r="K1319" i="55"/>
  <c r="L1318" i="55"/>
  <c r="K1318" i="55"/>
  <c r="L1317" i="55"/>
  <c r="K1317" i="55"/>
  <c r="L1316" i="55"/>
  <c r="K1316" i="55"/>
  <c r="L1315" i="55"/>
  <c r="K1315" i="55"/>
  <c r="L1314" i="55"/>
  <c r="K1314" i="55"/>
  <c r="L1313" i="55"/>
  <c r="K1313" i="55"/>
  <c r="L1312" i="55"/>
  <c r="K1312" i="55"/>
  <c r="L1311" i="55"/>
  <c r="K1311" i="55"/>
  <c r="L1310" i="55"/>
  <c r="K1310" i="55"/>
  <c r="L1309" i="55"/>
  <c r="K1309" i="55"/>
  <c r="L1308" i="55"/>
  <c r="K1308" i="55"/>
  <c r="L1307" i="55"/>
  <c r="K1307" i="55"/>
  <c r="L1306" i="55"/>
  <c r="K1306" i="55"/>
  <c r="L1305" i="55"/>
  <c r="K1305" i="55"/>
  <c r="L1304" i="55"/>
  <c r="K1304" i="55"/>
  <c r="L1303" i="55"/>
  <c r="K1303" i="55"/>
  <c r="L1302" i="55"/>
  <c r="K1302" i="55"/>
  <c r="L1301" i="55"/>
  <c r="K1301" i="55"/>
  <c r="L1300" i="55"/>
  <c r="K1300" i="55"/>
  <c r="L1299" i="55"/>
  <c r="K1299" i="55"/>
  <c r="L1298" i="55"/>
  <c r="K1298" i="55"/>
  <c r="L1297" i="55"/>
  <c r="K1297" i="55"/>
  <c r="L1296" i="55"/>
  <c r="K1296" i="55"/>
  <c r="L1295" i="55"/>
  <c r="K1295" i="55"/>
  <c r="L1294" i="55"/>
  <c r="K1294" i="55"/>
  <c r="L1293" i="55"/>
  <c r="K1293" i="55"/>
  <c r="L1292" i="55"/>
  <c r="K1292" i="55"/>
  <c r="L1291" i="55"/>
  <c r="K1291" i="55"/>
  <c r="L1290" i="55"/>
  <c r="K1290" i="55"/>
  <c r="L1289" i="55"/>
  <c r="K1289" i="55"/>
  <c r="L1288" i="55"/>
  <c r="K1288" i="55"/>
  <c r="L1287" i="55"/>
  <c r="K1287" i="55"/>
  <c r="L1286" i="55"/>
  <c r="K1286" i="55"/>
  <c r="L1285" i="55"/>
  <c r="K1285" i="55"/>
  <c r="L1284" i="55"/>
  <c r="K1284" i="55"/>
  <c r="L1283" i="55"/>
  <c r="K1283" i="55"/>
  <c r="L1282" i="55"/>
  <c r="K1282" i="55"/>
  <c r="L1281" i="55"/>
  <c r="K1281" i="55"/>
  <c r="L1280" i="55"/>
  <c r="K1280" i="55"/>
  <c r="L1279" i="55"/>
  <c r="K1279" i="55"/>
  <c r="L1278" i="55"/>
  <c r="K1278" i="55"/>
  <c r="L1277" i="55"/>
  <c r="K1277" i="55"/>
  <c r="L1276" i="55"/>
  <c r="K1276" i="55"/>
  <c r="L1275" i="55"/>
  <c r="K1275" i="55"/>
  <c r="L1274" i="55"/>
  <c r="K1274" i="55"/>
  <c r="L1273" i="55"/>
  <c r="K1273" i="55"/>
  <c r="L1272" i="55"/>
  <c r="K1272" i="55"/>
  <c r="L1271" i="55"/>
  <c r="K1271" i="55"/>
  <c r="L1270" i="55"/>
  <c r="K1270" i="55"/>
  <c r="L1269" i="55"/>
  <c r="K1269" i="55"/>
  <c r="L1268" i="55"/>
  <c r="K1268" i="55"/>
  <c r="L1267" i="55"/>
  <c r="K1267" i="55"/>
  <c r="L1266" i="55"/>
  <c r="K1266" i="55"/>
  <c r="L1265" i="55"/>
  <c r="K1265" i="55"/>
  <c r="L1264" i="55"/>
  <c r="K1264" i="55"/>
  <c r="L1263" i="55"/>
  <c r="K1263" i="55"/>
  <c r="L1262" i="55"/>
  <c r="K1262" i="55"/>
  <c r="L1261" i="55"/>
  <c r="K1261" i="55"/>
  <c r="L1260" i="55"/>
  <c r="K1260" i="55"/>
  <c r="L1259" i="55"/>
  <c r="K1259" i="55"/>
  <c r="L1258" i="55"/>
  <c r="K1258" i="55"/>
  <c r="L1257" i="55"/>
  <c r="K1257" i="55"/>
  <c r="L1256" i="55"/>
  <c r="K1256" i="55"/>
  <c r="L1255" i="55"/>
  <c r="K1255" i="55"/>
  <c r="L1254" i="55"/>
  <c r="K1254" i="55"/>
  <c r="L1253" i="55"/>
  <c r="K1253" i="55"/>
  <c r="L1252" i="55"/>
  <c r="K1252" i="55"/>
  <c r="L1251" i="55"/>
  <c r="K1251" i="55"/>
  <c r="L1250" i="55"/>
  <c r="K1250" i="55"/>
  <c r="L1249" i="55"/>
  <c r="K1249" i="55"/>
  <c r="L1248" i="55"/>
  <c r="K1248" i="55"/>
  <c r="L1247" i="55"/>
  <c r="K1247" i="55"/>
  <c r="L1246" i="55"/>
  <c r="K1246" i="55"/>
  <c r="L1245" i="55"/>
  <c r="K1245" i="55"/>
  <c r="L1244" i="55"/>
  <c r="K1244" i="55"/>
  <c r="L1243" i="55"/>
  <c r="K1243" i="55"/>
  <c r="L1242" i="55"/>
  <c r="K1242" i="55"/>
  <c r="L1241" i="55"/>
  <c r="K1241" i="55"/>
  <c r="L1240" i="55"/>
  <c r="K1240" i="55"/>
  <c r="L1239" i="55"/>
  <c r="K1239" i="55"/>
  <c r="L1238" i="55"/>
  <c r="K1238" i="55"/>
  <c r="L1237" i="55"/>
  <c r="K1237" i="55"/>
  <c r="L1236" i="55"/>
  <c r="K1236" i="55"/>
  <c r="L1235" i="55"/>
  <c r="K1235" i="55"/>
  <c r="L1234" i="55"/>
  <c r="K1234" i="55"/>
  <c r="L1233" i="55"/>
  <c r="K1233" i="55"/>
  <c r="L1232" i="55"/>
  <c r="K1232" i="55"/>
  <c r="L1231" i="55"/>
  <c r="K1231" i="55"/>
  <c r="L1230" i="55"/>
  <c r="K1230" i="55"/>
  <c r="L1229" i="55"/>
  <c r="K1229" i="55"/>
  <c r="L1228" i="55"/>
  <c r="K1228" i="55"/>
  <c r="L1227" i="55"/>
  <c r="K1227" i="55"/>
  <c r="L1226" i="55"/>
  <c r="K1226" i="55"/>
  <c r="L1225" i="55"/>
  <c r="K1225" i="55"/>
  <c r="L1224" i="55"/>
  <c r="K1224" i="55"/>
  <c r="L1223" i="55"/>
  <c r="K1223" i="55"/>
  <c r="L1222" i="55"/>
  <c r="K1222" i="55"/>
  <c r="L1221" i="55"/>
  <c r="K1221" i="55"/>
  <c r="L1220" i="55"/>
  <c r="K1220" i="55"/>
  <c r="L1219" i="55"/>
  <c r="K1219" i="55"/>
  <c r="L1218" i="55"/>
  <c r="K1218" i="55"/>
  <c r="L1217" i="55"/>
  <c r="K1217" i="55"/>
  <c r="L1216" i="55"/>
  <c r="K1216" i="55"/>
  <c r="L1215" i="55"/>
  <c r="K1215" i="55"/>
  <c r="L1214" i="55"/>
  <c r="K1214" i="55"/>
  <c r="L1213" i="55"/>
  <c r="K1213" i="55"/>
  <c r="L1212" i="55"/>
  <c r="K1212" i="55"/>
  <c r="L1211" i="55"/>
  <c r="K1211" i="55"/>
  <c r="L1210" i="55"/>
  <c r="K1210" i="55"/>
  <c r="L1209" i="55"/>
  <c r="K1209" i="55"/>
  <c r="L1208" i="55"/>
  <c r="K1208" i="55"/>
  <c r="L1207" i="55"/>
  <c r="K1207" i="55"/>
  <c r="L1206" i="55"/>
  <c r="K1206" i="55"/>
  <c r="L1205" i="55"/>
  <c r="K1205" i="55"/>
  <c r="L1204" i="55"/>
  <c r="K1204" i="55"/>
  <c r="L1203" i="55"/>
  <c r="K1203" i="55"/>
  <c r="L1202" i="55"/>
  <c r="K1202" i="55"/>
  <c r="L1201" i="55"/>
  <c r="K1201" i="55"/>
  <c r="L1200" i="55"/>
  <c r="K1200" i="55"/>
  <c r="L1199" i="55"/>
  <c r="K1199" i="55"/>
  <c r="L1198" i="55"/>
  <c r="K1198" i="55"/>
  <c r="L1197" i="55"/>
  <c r="K1197" i="55"/>
  <c r="L1196" i="55"/>
  <c r="K1196" i="55"/>
  <c r="L1195" i="55"/>
  <c r="K1195" i="55"/>
  <c r="L1194" i="55"/>
  <c r="K1194" i="55"/>
  <c r="L1193" i="55"/>
  <c r="K1193" i="55"/>
  <c r="L1192" i="55"/>
  <c r="K1192" i="55"/>
  <c r="L1191" i="55"/>
  <c r="K1191" i="55"/>
  <c r="L1190" i="55"/>
  <c r="K1190" i="55"/>
  <c r="L1189" i="55"/>
  <c r="K1189" i="55"/>
  <c r="L1188" i="55"/>
  <c r="K1188" i="55"/>
  <c r="L1187" i="55"/>
  <c r="K1187" i="55"/>
  <c r="L1186" i="55"/>
  <c r="K1186" i="55"/>
  <c r="L1185" i="55"/>
  <c r="K1185" i="55"/>
  <c r="L1184" i="55"/>
  <c r="K1184" i="55"/>
  <c r="L1183" i="55"/>
  <c r="K1183" i="55"/>
  <c r="L1182" i="55"/>
  <c r="K1182" i="55"/>
  <c r="L1181" i="55"/>
  <c r="K1181" i="55"/>
  <c r="L1180" i="55"/>
  <c r="K1180" i="55"/>
  <c r="L1179" i="55"/>
  <c r="K1179" i="55"/>
  <c r="L1178" i="55"/>
  <c r="K1178" i="55"/>
  <c r="L1177" i="55"/>
  <c r="K1177" i="55"/>
  <c r="L1176" i="55"/>
  <c r="K1176" i="55"/>
  <c r="L1175" i="55"/>
  <c r="K1175" i="55"/>
  <c r="L1174" i="55"/>
  <c r="K1174" i="55"/>
  <c r="L1173" i="55"/>
  <c r="K1173" i="55"/>
  <c r="L1172" i="55"/>
  <c r="K1172" i="55"/>
  <c r="L1171" i="55"/>
  <c r="K1171" i="55"/>
  <c r="L1170" i="55"/>
  <c r="K1170" i="55"/>
  <c r="L1169" i="55"/>
  <c r="K1169" i="55"/>
  <c r="L1168" i="55"/>
  <c r="K1168" i="55"/>
  <c r="L1167" i="55"/>
  <c r="K1167" i="55"/>
  <c r="L1166" i="55"/>
  <c r="K1166" i="55"/>
  <c r="L1165" i="55"/>
  <c r="K1165" i="55"/>
  <c r="L1164" i="55"/>
  <c r="K1164" i="55"/>
  <c r="L1163" i="55"/>
  <c r="K1163" i="55"/>
  <c r="L1162" i="55"/>
  <c r="K1162" i="55"/>
  <c r="L1161" i="55"/>
  <c r="K1161" i="55"/>
  <c r="L1160" i="55"/>
  <c r="K1160" i="55"/>
  <c r="L1159" i="55"/>
  <c r="K1159" i="55"/>
  <c r="L1158" i="55"/>
  <c r="K1158" i="55"/>
  <c r="L1157" i="55"/>
  <c r="K1157" i="55"/>
  <c r="L1156" i="55"/>
  <c r="K1156" i="55"/>
  <c r="L1155" i="55"/>
  <c r="K1155" i="55"/>
  <c r="L1154" i="55"/>
  <c r="K1154" i="55"/>
  <c r="L1153" i="55"/>
  <c r="K1153" i="55"/>
  <c r="L1152" i="55"/>
  <c r="K1152" i="55"/>
  <c r="L1151" i="55"/>
  <c r="K1151" i="55"/>
  <c r="L1150" i="55"/>
  <c r="K1150" i="55"/>
  <c r="L1149" i="55"/>
  <c r="K1149" i="55"/>
  <c r="L1148" i="55"/>
  <c r="K1148" i="55"/>
  <c r="L1147" i="55"/>
  <c r="K1147" i="55"/>
  <c r="L1146" i="55"/>
  <c r="K1146" i="55"/>
  <c r="L1145" i="55"/>
  <c r="K1145" i="55"/>
  <c r="L1144" i="55"/>
  <c r="K1144" i="55"/>
  <c r="L1143" i="55"/>
  <c r="K1143" i="55"/>
  <c r="L1142" i="55"/>
  <c r="K1142" i="55"/>
  <c r="L1141" i="55"/>
  <c r="K1141" i="55"/>
  <c r="L1140" i="55"/>
  <c r="K1140" i="55"/>
  <c r="L1139" i="55"/>
  <c r="K1139" i="55"/>
  <c r="L1138" i="55"/>
  <c r="K1138" i="55"/>
  <c r="L1137" i="55"/>
  <c r="K1137" i="55"/>
  <c r="L1136" i="55"/>
  <c r="K1136" i="55"/>
  <c r="L1135" i="55"/>
  <c r="K1135" i="55"/>
  <c r="L1134" i="55"/>
  <c r="K1134" i="55"/>
  <c r="L1133" i="55"/>
  <c r="K1133" i="55"/>
  <c r="L1132" i="55"/>
  <c r="K1132" i="55"/>
  <c r="L1131" i="55"/>
  <c r="K1131" i="55"/>
  <c r="L1130" i="55"/>
  <c r="K1130" i="55"/>
  <c r="L1129" i="55"/>
  <c r="K1129" i="55"/>
  <c r="L1128" i="55"/>
  <c r="K1128" i="55"/>
  <c r="L1127" i="55"/>
  <c r="K1127" i="55"/>
  <c r="L1126" i="55"/>
  <c r="K1126" i="55"/>
  <c r="L1125" i="55"/>
  <c r="K1125" i="55"/>
  <c r="L1124" i="55"/>
  <c r="K1124" i="55"/>
  <c r="L1123" i="55"/>
  <c r="K1123" i="55"/>
  <c r="L1122" i="55"/>
  <c r="K1122" i="55"/>
  <c r="L1121" i="55"/>
  <c r="K1121" i="55"/>
  <c r="L1120" i="55"/>
  <c r="K1120" i="55"/>
  <c r="L1119" i="55"/>
  <c r="K1119" i="55"/>
  <c r="L1118" i="55"/>
  <c r="K1118" i="55"/>
  <c r="L1117" i="55"/>
  <c r="K1117" i="55"/>
  <c r="L1116" i="55"/>
  <c r="K1116" i="55"/>
  <c r="L1115" i="55"/>
  <c r="K1115" i="55"/>
  <c r="L1114" i="55"/>
  <c r="K1114" i="55"/>
  <c r="L1113" i="55"/>
  <c r="K1113" i="55"/>
  <c r="L1112" i="55"/>
  <c r="K1112" i="55"/>
  <c r="L1111" i="55"/>
  <c r="K1111" i="55"/>
  <c r="L1110" i="55"/>
  <c r="K1110" i="55"/>
  <c r="L1109" i="55"/>
  <c r="K1109" i="55"/>
  <c r="L1108" i="55"/>
  <c r="K1108" i="55"/>
  <c r="L1107" i="55"/>
  <c r="K1107" i="55"/>
  <c r="L1106" i="55"/>
  <c r="K1106" i="55"/>
  <c r="L1105" i="55"/>
  <c r="K1105" i="55"/>
  <c r="L1104" i="55"/>
  <c r="K1104" i="55"/>
  <c r="L1103" i="55"/>
  <c r="K1103" i="55"/>
  <c r="L1102" i="55"/>
  <c r="K1102" i="55"/>
  <c r="L1101" i="55"/>
  <c r="K1101" i="55"/>
  <c r="L1100" i="55"/>
  <c r="K1100" i="55"/>
  <c r="L1099" i="55"/>
  <c r="K1099" i="55"/>
  <c r="L1098" i="55"/>
  <c r="K1098" i="55"/>
  <c r="L1097" i="55"/>
  <c r="K1097" i="55"/>
  <c r="L1096" i="55"/>
  <c r="K1096" i="55"/>
  <c r="L1095" i="55"/>
  <c r="K1095" i="55"/>
  <c r="L1094" i="55"/>
  <c r="K1094" i="55"/>
  <c r="L1093" i="55"/>
  <c r="K1093" i="55"/>
  <c r="L1092" i="55"/>
  <c r="K1092" i="55"/>
  <c r="L1091" i="55"/>
  <c r="K1091" i="55"/>
  <c r="L1090" i="55"/>
  <c r="K1090" i="55"/>
  <c r="L1089" i="55"/>
  <c r="K1089" i="55"/>
  <c r="L1088" i="55"/>
  <c r="K1088" i="55"/>
  <c r="L1087" i="55"/>
  <c r="K1087" i="55"/>
  <c r="L1086" i="55"/>
  <c r="K1086" i="55"/>
  <c r="L1085" i="55"/>
  <c r="K1085" i="55"/>
  <c r="L1084" i="55"/>
  <c r="K1084" i="55"/>
  <c r="L1083" i="55"/>
  <c r="K1083" i="55"/>
  <c r="L1082" i="55"/>
  <c r="K1082" i="55"/>
  <c r="L1081" i="55"/>
  <c r="K1081" i="55"/>
  <c r="L1080" i="55"/>
  <c r="K1080" i="55"/>
  <c r="L1079" i="55"/>
  <c r="K1079" i="55"/>
  <c r="L1078" i="55"/>
  <c r="K1078" i="55"/>
  <c r="L1077" i="55"/>
  <c r="K1077" i="55"/>
  <c r="L1076" i="55"/>
  <c r="K1076" i="55"/>
  <c r="L1075" i="55"/>
  <c r="K1075" i="55"/>
  <c r="L1074" i="55"/>
  <c r="K1074" i="55"/>
  <c r="L1073" i="55"/>
  <c r="K1073" i="55"/>
  <c r="L1072" i="55"/>
  <c r="K1072" i="55"/>
  <c r="L1071" i="55"/>
  <c r="K1071" i="55"/>
  <c r="L1070" i="55"/>
  <c r="K1070" i="55"/>
  <c r="L1069" i="55"/>
  <c r="K1069" i="55"/>
  <c r="L1068" i="55"/>
  <c r="K1068" i="55"/>
  <c r="L1067" i="55"/>
  <c r="K1067" i="55"/>
  <c r="L1066" i="55"/>
  <c r="K1066" i="55"/>
  <c r="L1065" i="55"/>
  <c r="K1065" i="55"/>
  <c r="L1064" i="55"/>
  <c r="K1064" i="55"/>
  <c r="L1063" i="55"/>
  <c r="K1063" i="55"/>
  <c r="L1062" i="55"/>
  <c r="K1062" i="55"/>
  <c r="L1061" i="55"/>
  <c r="K1061" i="55"/>
  <c r="L1060" i="55"/>
  <c r="K1060" i="55"/>
  <c r="L1059" i="55"/>
  <c r="K1059" i="55"/>
  <c r="L1058" i="55"/>
  <c r="K1058" i="55"/>
  <c r="L1057" i="55"/>
  <c r="K1057" i="55"/>
  <c r="L1056" i="55"/>
  <c r="K1056" i="55"/>
  <c r="L1055" i="55"/>
  <c r="K1055" i="55"/>
  <c r="L1054" i="55"/>
  <c r="K1054" i="55"/>
  <c r="L1053" i="55"/>
  <c r="K1053" i="55"/>
  <c r="L1052" i="55"/>
  <c r="K1052" i="55"/>
  <c r="L1051" i="55"/>
  <c r="K1051" i="55"/>
  <c r="L1050" i="55"/>
  <c r="K1050" i="55"/>
  <c r="L1049" i="55"/>
  <c r="K1049" i="55"/>
  <c r="L1048" i="55"/>
  <c r="K1048" i="55"/>
  <c r="L1047" i="55"/>
  <c r="K1047" i="55"/>
  <c r="L1046" i="55"/>
  <c r="K1046" i="55"/>
  <c r="L1045" i="55"/>
  <c r="K1045" i="55"/>
  <c r="L1044" i="55"/>
  <c r="K1044" i="55"/>
  <c r="L1043" i="55"/>
  <c r="K1043" i="55"/>
  <c r="L1042" i="55"/>
  <c r="K1042" i="55"/>
  <c r="L1041" i="55"/>
  <c r="K1041" i="55"/>
  <c r="L1040" i="55"/>
  <c r="K1040" i="55"/>
  <c r="L1039" i="55"/>
  <c r="K1039" i="55"/>
  <c r="L1038" i="55"/>
  <c r="K1038" i="55"/>
  <c r="L1037" i="55"/>
  <c r="K1037" i="55"/>
  <c r="L1036" i="55"/>
  <c r="K1036" i="55"/>
  <c r="L1035" i="55"/>
  <c r="K1035" i="55"/>
  <c r="L1034" i="55"/>
  <c r="K1034" i="55"/>
  <c r="L1033" i="55"/>
  <c r="K1033" i="55"/>
  <c r="L1032" i="55"/>
  <c r="K1032" i="55"/>
  <c r="L1031" i="55"/>
  <c r="K1031" i="55"/>
  <c r="L1030" i="55"/>
  <c r="K1030" i="55"/>
  <c r="L1029" i="55"/>
  <c r="K1029" i="55"/>
  <c r="L1028" i="55"/>
  <c r="K1028" i="55"/>
  <c r="L1027" i="55"/>
  <c r="K1027" i="55"/>
  <c r="L1026" i="55"/>
  <c r="K1026" i="55"/>
  <c r="L1025" i="55"/>
  <c r="K1025" i="55"/>
  <c r="L1024" i="55"/>
  <c r="K1024" i="55"/>
  <c r="L1023" i="55"/>
  <c r="K1023" i="55"/>
  <c r="L1022" i="55"/>
  <c r="K1022" i="55"/>
  <c r="L1021" i="55"/>
  <c r="K1021" i="55"/>
  <c r="L1020" i="55"/>
  <c r="K1020" i="55"/>
  <c r="L1019" i="55"/>
  <c r="K1019" i="55"/>
  <c r="L1018" i="55"/>
  <c r="K1018" i="55"/>
  <c r="L1017" i="55"/>
  <c r="K1017" i="55"/>
  <c r="L1016" i="55"/>
  <c r="K1016" i="55"/>
  <c r="L1015" i="55"/>
  <c r="K1015" i="55"/>
  <c r="L1014" i="55"/>
  <c r="K1014" i="55"/>
  <c r="L1013" i="55"/>
  <c r="K1013" i="55"/>
  <c r="L1012" i="55"/>
  <c r="K1012" i="55"/>
  <c r="L1011" i="55"/>
  <c r="K1011" i="55"/>
  <c r="L1010" i="55"/>
  <c r="K1010" i="55"/>
  <c r="L1009" i="55"/>
  <c r="K1009" i="55"/>
  <c r="L1008" i="55"/>
  <c r="K1008" i="55"/>
  <c r="L1007" i="55"/>
  <c r="K1007" i="55"/>
  <c r="L1006" i="55"/>
  <c r="K1006" i="55"/>
  <c r="L1005" i="55"/>
  <c r="K1005" i="55"/>
  <c r="L1004" i="55"/>
  <c r="K1004" i="55"/>
  <c r="L1003" i="55"/>
  <c r="K1003" i="55"/>
  <c r="AQ156" i="60"/>
  <c r="W91" i="61"/>
  <c r="V91" i="61"/>
  <c r="U91" i="61"/>
  <c r="S91" i="61"/>
  <c r="H91" i="61"/>
  <c r="G91" i="61"/>
  <c r="F91" i="61"/>
  <c r="E91" i="61"/>
  <c r="X286" i="60"/>
  <c r="D7" i="61"/>
  <c r="D6" i="61"/>
  <c r="AH221" i="60"/>
  <c r="AH220" i="60"/>
  <c r="X220" i="60" s="1"/>
  <c r="R68" i="61" s="1"/>
  <c r="AH214" i="60"/>
  <c r="AH215" i="60"/>
  <c r="AH216" i="60"/>
  <c r="AH217" i="60"/>
  <c r="AH213" i="60"/>
  <c r="AH224" i="60"/>
  <c r="AH223" i="60"/>
  <c r="L3012" i="55"/>
  <c r="L3011" i="55"/>
  <c r="L3008" i="55"/>
  <c r="L3007" i="55"/>
  <c r="L3006" i="55"/>
  <c r="L3005" i="55"/>
  <c r="L3004" i="55"/>
  <c r="L3003" i="55"/>
  <c r="L3002" i="55"/>
  <c r="L3001" i="55"/>
  <c r="L3000" i="55"/>
  <c r="L2999" i="55"/>
  <c r="L2998" i="55"/>
  <c r="L2997" i="55"/>
  <c r="L2996" i="55"/>
  <c r="L2995" i="55"/>
  <c r="L2994" i="55"/>
  <c r="L2993" i="55"/>
  <c r="L2992" i="55"/>
  <c r="L2991" i="55"/>
  <c r="L2949" i="55"/>
  <c r="L2948" i="55"/>
  <c r="L2947" i="55"/>
  <c r="L2946" i="55"/>
  <c r="L2945" i="55"/>
  <c r="L2944" i="55"/>
  <c r="L2943" i="55"/>
  <c r="L2915" i="55"/>
  <c r="L2914" i="55"/>
  <c r="L2913" i="55"/>
  <c r="L2912" i="55"/>
  <c r="L2911" i="55"/>
  <c r="L2910" i="55"/>
  <c r="L2909" i="55"/>
  <c r="L2908" i="55"/>
  <c r="L2907" i="55"/>
  <c r="L2906" i="55"/>
  <c r="L2905" i="55"/>
  <c r="L2904" i="55"/>
  <c r="L2903" i="55"/>
  <c r="L2862" i="55"/>
  <c r="L2861" i="55"/>
  <c r="L2860" i="55"/>
  <c r="L2859" i="55"/>
  <c r="L2814" i="55"/>
  <c r="L2813" i="55"/>
  <c r="L2812" i="55"/>
  <c r="L2811" i="55"/>
  <c r="L2810" i="55"/>
  <c r="L2809" i="55"/>
  <c r="L2808" i="55"/>
  <c r="L2807" i="55"/>
  <c r="L2806" i="55"/>
  <c r="L2805" i="55"/>
  <c r="L2804" i="55"/>
  <c r="L2803" i="55"/>
  <c r="L2802" i="55"/>
  <c r="L2801" i="55"/>
  <c r="L2800" i="55"/>
  <c r="L2799" i="55"/>
  <c r="L2798" i="55"/>
  <c r="L2797" i="55"/>
  <c r="L2796" i="55"/>
  <c r="L2795" i="55"/>
  <c r="L2794" i="55"/>
  <c r="L2793" i="55"/>
  <c r="L2792" i="55"/>
  <c r="L2791" i="55"/>
  <c r="L2790" i="55"/>
  <c r="L2789" i="55"/>
  <c r="L2788" i="55"/>
  <c r="L2787" i="55"/>
  <c r="L2786" i="55"/>
  <c r="L2785" i="55"/>
  <c r="L2784" i="55"/>
  <c r="L2783" i="55"/>
  <c r="L2782" i="55"/>
  <c r="L2781" i="55"/>
  <c r="L2780" i="55"/>
  <c r="L2779" i="55"/>
  <c r="L2778" i="55"/>
  <c r="L2777" i="55"/>
  <c r="L2776" i="55"/>
  <c r="L2775" i="55"/>
  <c r="L2774" i="55"/>
  <c r="L2773" i="55"/>
  <c r="L2772" i="55"/>
  <c r="L2771" i="55"/>
  <c r="L2770" i="55"/>
  <c r="L2769" i="55"/>
  <c r="L2768" i="55"/>
  <c r="L2767" i="55"/>
  <c r="L2766" i="55"/>
  <c r="L2765" i="55"/>
  <c r="L2764" i="55"/>
  <c r="L2763" i="55"/>
  <c r="L2762" i="55"/>
  <c r="L2761" i="55"/>
  <c r="L2760" i="55"/>
  <c r="L2759" i="55"/>
  <c r="L2758" i="55"/>
  <c r="L2757" i="55"/>
  <c r="L2756" i="55"/>
  <c r="L2755" i="55"/>
  <c r="L2754" i="55"/>
  <c r="L2753" i="55"/>
  <c r="L2752" i="55"/>
  <c r="L2751" i="55"/>
  <c r="L2750" i="55"/>
  <c r="L2749" i="55"/>
  <c r="L2748" i="55"/>
  <c r="L2747" i="55"/>
  <c r="L2746" i="55"/>
  <c r="L2745" i="55"/>
  <c r="L2744" i="55"/>
  <c r="L2743" i="55"/>
  <c r="L2742" i="55"/>
  <c r="L2741" i="55"/>
  <c r="L2740" i="55"/>
  <c r="L2739" i="55"/>
  <c r="L2738" i="55"/>
  <c r="L2737" i="55"/>
  <c r="L2736" i="55"/>
  <c r="L2735" i="55"/>
  <c r="L2734" i="55"/>
  <c r="L2733" i="55"/>
  <c r="L2732" i="55"/>
  <c r="L2731" i="55"/>
  <c r="L2730" i="55"/>
  <c r="L2729" i="55"/>
  <c r="L2728" i="55"/>
  <c r="L2727" i="55"/>
  <c r="L2726" i="55"/>
  <c r="L2725" i="55"/>
  <c r="L2724" i="55"/>
  <c r="L2723" i="55"/>
  <c r="L2722" i="55"/>
  <c r="L2721" i="55"/>
  <c r="L2720" i="55"/>
  <c r="L2719" i="55"/>
  <c r="L2718" i="55"/>
  <c r="L2717" i="55"/>
  <c r="L2716" i="55"/>
  <c r="L2715" i="55"/>
  <c r="L2714" i="55"/>
  <c r="L2713" i="55"/>
  <c r="L2712" i="55"/>
  <c r="L2711" i="55"/>
  <c r="L2710" i="55"/>
  <c r="L2709" i="55"/>
  <c r="L2708" i="55"/>
  <c r="L2707" i="55"/>
  <c r="L2706" i="55"/>
  <c r="L2705" i="55"/>
  <c r="L2704" i="55"/>
  <c r="L2703" i="55"/>
  <c r="L2702" i="55"/>
  <c r="L2701" i="55"/>
  <c r="L2700" i="55"/>
  <c r="L2699" i="55"/>
  <c r="L2698" i="55"/>
  <c r="L2697" i="55"/>
  <c r="L2696" i="55"/>
  <c r="L2695" i="55"/>
  <c r="L2694" i="55"/>
  <c r="L2693" i="55"/>
  <c r="L2692" i="55"/>
  <c r="L2691" i="55"/>
  <c r="L2690" i="55"/>
  <c r="L2689" i="55"/>
  <c r="L2688" i="55"/>
  <c r="L2687" i="55"/>
  <c r="L2686" i="55"/>
  <c r="L2685" i="55"/>
  <c r="L2684" i="55"/>
  <c r="L2683" i="55"/>
  <c r="L2682" i="55"/>
  <c r="L2681" i="55"/>
  <c r="L2680" i="55"/>
  <c r="L2679" i="55"/>
  <c r="L2678" i="55"/>
  <c r="L2677" i="55"/>
  <c r="L2676" i="55"/>
  <c r="L2675" i="55"/>
  <c r="L2674" i="55"/>
  <c r="L2673" i="55"/>
  <c r="L2672" i="55"/>
  <c r="L2671" i="55"/>
  <c r="L2670" i="55"/>
  <c r="L2669" i="55"/>
  <c r="L2668" i="55"/>
  <c r="L2667" i="55"/>
  <c r="L2666" i="55"/>
  <c r="L2665" i="55"/>
  <c r="L2664" i="55"/>
  <c r="L2663" i="55"/>
  <c r="L2662" i="55"/>
  <c r="L2661" i="55"/>
  <c r="L2660" i="55"/>
  <c r="L2659" i="55"/>
  <c r="L2658" i="55"/>
  <c r="L2657" i="55"/>
  <c r="L2656" i="55"/>
  <c r="L2655" i="55"/>
  <c r="L2654" i="55"/>
  <c r="L2653" i="55"/>
  <c r="L2652" i="55"/>
  <c r="L2651" i="55"/>
  <c r="L2650" i="55"/>
  <c r="L2649" i="55"/>
  <c r="L2648" i="55"/>
  <c r="L2647" i="55"/>
  <c r="L2646" i="55"/>
  <c r="L2645" i="55"/>
  <c r="L2644" i="55"/>
  <c r="L2643" i="55"/>
  <c r="L2642" i="55"/>
  <c r="L2641" i="55"/>
  <c r="L2640" i="55"/>
  <c r="L2639" i="55"/>
  <c r="L2638" i="55"/>
  <c r="L2637" i="55"/>
  <c r="L2636" i="55"/>
  <c r="L2635" i="55"/>
  <c r="L2634" i="55"/>
  <c r="L2633" i="55"/>
  <c r="L2632" i="55"/>
  <c r="L2631" i="55"/>
  <c r="L2630" i="55"/>
  <c r="L2629" i="55"/>
  <c r="L2628" i="55"/>
  <c r="L2627" i="55"/>
  <c r="L2626" i="55"/>
  <c r="L2625" i="55"/>
  <c r="L2624" i="55"/>
  <c r="L2623" i="55"/>
  <c r="L2622" i="55"/>
  <c r="L2621" i="55"/>
  <c r="L2620" i="55"/>
  <c r="L2619" i="55"/>
  <c r="L2618" i="55"/>
  <c r="L2617" i="55"/>
  <c r="L2616" i="55"/>
  <c r="L2615" i="55"/>
  <c r="L2614" i="55"/>
  <c r="L2613" i="55"/>
  <c r="L2612" i="55"/>
  <c r="L2611" i="55"/>
  <c r="L2610" i="55"/>
  <c r="L2609" i="55"/>
  <c r="L2608" i="55"/>
  <c r="L2607" i="55"/>
  <c r="L2606" i="55"/>
  <c r="L2605" i="55"/>
  <c r="L2604" i="55"/>
  <c r="L2603" i="55"/>
  <c r="L2602" i="55"/>
  <c r="L2601" i="55"/>
  <c r="L2600" i="55"/>
  <c r="L2599" i="55"/>
  <c r="L2598" i="55"/>
  <c r="L2597" i="55"/>
  <c r="L2596" i="55"/>
  <c r="L2595" i="55"/>
  <c r="L2594" i="55"/>
  <c r="L2593" i="55"/>
  <c r="L2592" i="55"/>
  <c r="L2591" i="55"/>
  <c r="L2590" i="55"/>
  <c r="L2589" i="55"/>
  <c r="L2588" i="55"/>
  <c r="L2587" i="55"/>
  <c r="L2586" i="55"/>
  <c r="L2585" i="55"/>
  <c r="L2584" i="55"/>
  <c r="L2583" i="55"/>
  <c r="L2582" i="55"/>
  <c r="L2581" i="55"/>
  <c r="L2580" i="55"/>
  <c r="L2579" i="55"/>
  <c r="L2578" i="55"/>
  <c r="L2577" i="55"/>
  <c r="L2576" i="55"/>
  <c r="L2575" i="55"/>
  <c r="L2574" i="55"/>
  <c r="L2573" i="55"/>
  <c r="L2572" i="55"/>
  <c r="L2571" i="55"/>
  <c r="L2570" i="55"/>
  <c r="L2569" i="55"/>
  <c r="L2568" i="55"/>
  <c r="L2567" i="55"/>
  <c r="L2566" i="55"/>
  <c r="L2565" i="55"/>
  <c r="L2564" i="55"/>
  <c r="L2563" i="55"/>
  <c r="L2562" i="55"/>
  <c r="L2561" i="55"/>
  <c r="L2560" i="55"/>
  <c r="L2559" i="55"/>
  <c r="L2558" i="55"/>
  <c r="L2557" i="55"/>
  <c r="L2556" i="55"/>
  <c r="L2555" i="55"/>
  <c r="L2554" i="55"/>
  <c r="L2553" i="55"/>
  <c r="L2552" i="55"/>
  <c r="L2551" i="55"/>
  <c r="L2550" i="55"/>
  <c r="L2549" i="55"/>
  <c r="L2548" i="55"/>
  <c r="L2547" i="55"/>
  <c r="L2546" i="55"/>
  <c r="L2545" i="55"/>
  <c r="L2544" i="55"/>
  <c r="L2543" i="55"/>
  <c r="L2542" i="55"/>
  <c r="L2541" i="55"/>
  <c r="L2540" i="55"/>
  <c r="L2539" i="55"/>
  <c r="L2538" i="55"/>
  <c r="L2537" i="55"/>
  <c r="L2536" i="55"/>
  <c r="L2535" i="55"/>
  <c r="L2534" i="55"/>
  <c r="L2533" i="55"/>
  <c r="L2532" i="55"/>
  <c r="L2531" i="55"/>
  <c r="L2530" i="55"/>
  <c r="L2529" i="55"/>
  <c r="L2528" i="55"/>
  <c r="L2527" i="55"/>
  <c r="L2526" i="55"/>
  <c r="L2525" i="55"/>
  <c r="L2524" i="55"/>
  <c r="L2523" i="55"/>
  <c r="L2522" i="55"/>
  <c r="L2521" i="55"/>
  <c r="L2520" i="55"/>
  <c r="L2519" i="55"/>
  <c r="L2518" i="55"/>
  <c r="L2517" i="55"/>
  <c r="L2516" i="55"/>
  <c r="L2515" i="55"/>
  <c r="L2514" i="55"/>
  <c r="L2513" i="55"/>
  <c r="L2512" i="55"/>
  <c r="L2511" i="55"/>
  <c r="L2510" i="55"/>
  <c r="L2509" i="55"/>
  <c r="L2508" i="55"/>
  <c r="L2507" i="55"/>
  <c r="L2506" i="55"/>
  <c r="L2505" i="55"/>
  <c r="L2504" i="55"/>
  <c r="L2503" i="55"/>
  <c r="L2502" i="55"/>
  <c r="L2501" i="55"/>
  <c r="L2500" i="55"/>
  <c r="L2499" i="55"/>
  <c r="L2498" i="55"/>
  <c r="L2497" i="55"/>
  <c r="L2496" i="55"/>
  <c r="L2495" i="55"/>
  <c r="L2494" i="55"/>
  <c r="L2493" i="55"/>
  <c r="L2492" i="55"/>
  <c r="L2491" i="55"/>
  <c r="L2490" i="55"/>
  <c r="L2489" i="55"/>
  <c r="L2488" i="55"/>
  <c r="L2487" i="55"/>
  <c r="L2486" i="55"/>
  <c r="L2485" i="55"/>
  <c r="L2484" i="55"/>
  <c r="L2483" i="55"/>
  <c r="L2482" i="55"/>
  <c r="L2481" i="55"/>
  <c r="L2480" i="55"/>
  <c r="L2479" i="55"/>
  <c r="L2478" i="55"/>
  <c r="L2477" i="55"/>
  <c r="L2476" i="55"/>
  <c r="L2475" i="55"/>
  <c r="L2474" i="55"/>
  <c r="L2473" i="55"/>
  <c r="L2472" i="55"/>
  <c r="L2471" i="55"/>
  <c r="L2470" i="55"/>
  <c r="L2469" i="55"/>
  <c r="L2468" i="55"/>
  <c r="L2467" i="55"/>
  <c r="L2466" i="55"/>
  <c r="L2465" i="55"/>
  <c r="L2464" i="55"/>
  <c r="L2463" i="55"/>
  <c r="L2462" i="55"/>
  <c r="L2461" i="55"/>
  <c r="L2460" i="55"/>
  <c r="L2459" i="55"/>
  <c r="L2458" i="55"/>
  <c r="L2457" i="55"/>
  <c r="L2456" i="55"/>
  <c r="L2455" i="55"/>
  <c r="L2454" i="55"/>
  <c r="L2453" i="55"/>
  <c r="L2452" i="55"/>
  <c r="L2451" i="55"/>
  <c r="L2450" i="55"/>
  <c r="L2449" i="55"/>
  <c r="L2448" i="55"/>
  <c r="L2447" i="55"/>
  <c r="L2446" i="55"/>
  <c r="L2445" i="55"/>
  <c r="L2444" i="55"/>
  <c r="L2443" i="55"/>
  <c r="L2442" i="55"/>
  <c r="L2441" i="55"/>
  <c r="L2440" i="55"/>
  <c r="L2439" i="55"/>
  <c r="L2438" i="55"/>
  <c r="L2437" i="55"/>
  <c r="L2436" i="55"/>
  <c r="L2435" i="55"/>
  <c r="L2434" i="55"/>
  <c r="L2433" i="55"/>
  <c r="L2432" i="55"/>
  <c r="L2431" i="55"/>
  <c r="L2430" i="55"/>
  <c r="L2429" i="55"/>
  <c r="L2428" i="55"/>
  <c r="L2427" i="55"/>
  <c r="L2426" i="55"/>
  <c r="L2425" i="55"/>
  <c r="L2424" i="55"/>
  <c r="L2423" i="55"/>
  <c r="L2422" i="55"/>
  <c r="L2421" i="55"/>
  <c r="L2420" i="55"/>
  <c r="L2419" i="55"/>
  <c r="L2418" i="55"/>
  <c r="L2417" i="55"/>
  <c r="L2416" i="55"/>
  <c r="L2415" i="55"/>
  <c r="L2414" i="55"/>
  <c r="L2413" i="55"/>
  <c r="L2412" i="55"/>
  <c r="L2411" i="55"/>
  <c r="L2410" i="55"/>
  <c r="L2409" i="55"/>
  <c r="L2408" i="55"/>
  <c r="L2407" i="55"/>
  <c r="L2406" i="55"/>
  <c r="L2405" i="55"/>
  <c r="L2404" i="55"/>
  <c r="L2403" i="55"/>
  <c r="L2402" i="55"/>
  <c r="L2401" i="55"/>
  <c r="L2400" i="55"/>
  <c r="L2399" i="55"/>
  <c r="L2398" i="55"/>
  <c r="L2397" i="55"/>
  <c r="L2396" i="55"/>
  <c r="L2395" i="55"/>
  <c r="L2394" i="55"/>
  <c r="L2388" i="55"/>
  <c r="L2383" i="55"/>
  <c r="L2379" i="55"/>
  <c r="L2375" i="55"/>
  <c r="L2370" i="55"/>
  <c r="L2365" i="55"/>
  <c r="L2360" i="55"/>
  <c r="L2351" i="55"/>
  <c r="L2346" i="55"/>
  <c r="L2341" i="55"/>
  <c r="L2336" i="55"/>
  <c r="L2333" i="55"/>
  <c r="L2329" i="55"/>
  <c r="L2325" i="55"/>
  <c r="L2320" i="55"/>
  <c r="L2315" i="55"/>
  <c r="L2309" i="55"/>
  <c r="L2306" i="55"/>
  <c r="L2301" i="55"/>
  <c r="L2296" i="55"/>
  <c r="L2293" i="55"/>
  <c r="L2288" i="55"/>
  <c r="L2284" i="55"/>
  <c r="L2279" i="55"/>
  <c r="L2275" i="55"/>
  <c r="L2272" i="55"/>
  <c r="L2267" i="55"/>
  <c r="L2261" i="55"/>
  <c r="L2258" i="55"/>
  <c r="L2255" i="55"/>
  <c r="L2252" i="55"/>
  <c r="L2246" i="55"/>
  <c r="L2241" i="55"/>
  <c r="L2237" i="55"/>
  <c r="L2228" i="55"/>
  <c r="L2222" i="55"/>
  <c r="L2219" i="55"/>
  <c r="L2218" i="55"/>
  <c r="L2211" i="55"/>
  <c r="L2206" i="55"/>
  <c r="L2202" i="55"/>
  <c r="L2201" i="55"/>
  <c r="L2195" i="55"/>
  <c r="L2190" i="55"/>
  <c r="L2185" i="55"/>
  <c r="L2179" i="55"/>
  <c r="L2174" i="55"/>
  <c r="L2169" i="55"/>
  <c r="L2165" i="55"/>
  <c r="L2159" i="55"/>
  <c r="L2154" i="55"/>
  <c r="L2150" i="55"/>
  <c r="L2149" i="55"/>
  <c r="L2144" i="55"/>
  <c r="L2139" i="55"/>
  <c r="L2135" i="55"/>
  <c r="L2129" i="55"/>
  <c r="L2124" i="55"/>
  <c r="L2120" i="55"/>
  <c r="L2114" i="55"/>
  <c r="L2109" i="55"/>
  <c r="L2105" i="55"/>
  <c r="L2101" i="55"/>
  <c r="L2095" i="55"/>
  <c r="L2090" i="55"/>
  <c r="L2086" i="55"/>
  <c r="L2080" i="55"/>
  <c r="L2075" i="55"/>
  <c r="L2071" i="55"/>
  <c r="L2065" i="55"/>
  <c r="L2060" i="55"/>
  <c r="L2056" i="55"/>
  <c r="L2050" i="55"/>
  <c r="L2046" i="55"/>
  <c r="L2036" i="55"/>
  <c r="L2031" i="55"/>
  <c r="L2025" i="55"/>
  <c r="L2021" i="55"/>
  <c r="L2015" i="55"/>
  <c r="L2012" i="55"/>
  <c r="L2006" i="55"/>
  <c r="L2002" i="55"/>
  <c r="L1998" i="55"/>
  <c r="L1990" i="55"/>
  <c r="L1985" i="55"/>
  <c r="L1981" i="55"/>
  <c r="L1977" i="55"/>
  <c r="L1969" i="55"/>
  <c r="L1961" i="55"/>
  <c r="L1957" i="55"/>
  <c r="L1954" i="55"/>
  <c r="L1943" i="55"/>
  <c r="L1936" i="55"/>
  <c r="L74" i="55"/>
  <c r="L63" i="55"/>
  <c r="L55" i="55"/>
  <c r="L50" i="55"/>
  <c r="L45" i="55"/>
  <c r="AM52" i="47"/>
  <c r="I86" i="61"/>
  <c r="I85" i="61"/>
  <c r="I84" i="61"/>
  <c r="I83" i="61"/>
  <c r="C83" i="61"/>
  <c r="C88" i="61"/>
  <c r="C80" i="61"/>
  <c r="H89" i="61"/>
  <c r="G89" i="61"/>
  <c r="F89" i="61"/>
  <c r="E89" i="61"/>
  <c r="H88" i="61"/>
  <c r="G88" i="61"/>
  <c r="F88" i="61"/>
  <c r="E88" i="61"/>
  <c r="W89" i="61"/>
  <c r="V89" i="61"/>
  <c r="U89" i="61"/>
  <c r="S89" i="61"/>
  <c r="W88" i="61"/>
  <c r="V88" i="61"/>
  <c r="U88" i="61"/>
  <c r="S88" i="61"/>
  <c r="H87" i="61"/>
  <c r="G87" i="61"/>
  <c r="F87" i="61"/>
  <c r="E87" i="61"/>
  <c r="W87" i="61"/>
  <c r="V87" i="61"/>
  <c r="U87" i="61"/>
  <c r="S87" i="61"/>
  <c r="W86" i="61"/>
  <c r="V86" i="61"/>
  <c r="S86" i="61"/>
  <c r="W85" i="61"/>
  <c r="V85" i="61"/>
  <c r="U85" i="61"/>
  <c r="S85" i="61"/>
  <c r="W84" i="61"/>
  <c r="V84" i="61"/>
  <c r="U84" i="61"/>
  <c r="S84" i="61"/>
  <c r="H83" i="61"/>
  <c r="G83" i="61"/>
  <c r="F83" i="61"/>
  <c r="E83" i="61"/>
  <c r="W83" i="61"/>
  <c r="V83" i="61"/>
  <c r="U83" i="61"/>
  <c r="S83" i="61"/>
  <c r="H82" i="61"/>
  <c r="G82" i="61"/>
  <c r="F82" i="61"/>
  <c r="E82" i="61"/>
  <c r="H81" i="61"/>
  <c r="G81" i="61"/>
  <c r="F81" i="61"/>
  <c r="E81" i="61"/>
  <c r="W82" i="61"/>
  <c r="V82" i="61"/>
  <c r="U82" i="61"/>
  <c r="S82" i="61"/>
  <c r="W81" i="61"/>
  <c r="V81" i="61"/>
  <c r="U81" i="61"/>
  <c r="S81" i="61"/>
  <c r="H80" i="61"/>
  <c r="G80" i="61"/>
  <c r="F80" i="61"/>
  <c r="E80" i="61"/>
  <c r="W80" i="61"/>
  <c r="V80" i="61"/>
  <c r="U80" i="61"/>
  <c r="S80" i="61"/>
  <c r="C78" i="61"/>
  <c r="W24" i="61"/>
  <c r="V24" i="61"/>
  <c r="U24" i="61"/>
  <c r="S24" i="61"/>
  <c r="H24" i="61"/>
  <c r="G24" i="61"/>
  <c r="F24" i="61"/>
  <c r="E24" i="61"/>
  <c r="W23" i="61"/>
  <c r="V23" i="61"/>
  <c r="U23" i="61"/>
  <c r="S23" i="61"/>
  <c r="H23" i="61"/>
  <c r="G23" i="61"/>
  <c r="F23" i="61"/>
  <c r="E23" i="61"/>
  <c r="AB9" i="49"/>
  <c r="W44" i="61"/>
  <c r="X122" i="60"/>
  <c r="R20" i="61" s="1"/>
  <c r="X125" i="60"/>
  <c r="AE125" i="60" s="1"/>
  <c r="Y23" i="61" s="1"/>
  <c r="X126" i="60"/>
  <c r="U10" i="64" a="1"/>
  <c r="U10" i="64" s="1"/>
  <c r="T10" i="64" a="1"/>
  <c r="T10" i="64" s="1"/>
  <c r="S10" i="64" a="1"/>
  <c r="S10" i="64" s="1"/>
  <c r="R10" i="64" a="1"/>
  <c r="R10" i="64" s="1"/>
  <c r="Q10" i="64" a="1"/>
  <c r="Q10" i="64" s="1"/>
  <c r="P10" i="64" a="1"/>
  <c r="P10" i="64" s="1"/>
  <c r="O10" i="64" a="1"/>
  <c r="O10" i="64" s="1"/>
  <c r="M10" i="64" a="1"/>
  <c r="M10" i="64" s="1"/>
  <c r="N12" i="64" a="1"/>
  <c r="N12" i="64" s="1"/>
  <c r="M12" i="64" a="1"/>
  <c r="M12" i="64" s="1"/>
  <c r="H10" i="64" a="1"/>
  <c r="H10" i="64" s="1"/>
  <c r="AW4" i="60"/>
  <c r="N10" i="64" a="1"/>
  <c r="N10" i="64" s="1"/>
  <c r="D1002" i="64"/>
  <c r="D1001" i="64"/>
  <c r="D1000" i="64"/>
  <c r="D996" i="64"/>
  <c r="D995" i="64"/>
  <c r="D994" i="64"/>
  <c r="D993" i="64"/>
  <c r="D992" i="64"/>
  <c r="D991" i="64"/>
  <c r="D990" i="64"/>
  <c r="D955" i="64"/>
  <c r="D954" i="64"/>
  <c r="D953" i="64"/>
  <c r="D952" i="64"/>
  <c r="D951" i="64"/>
  <c r="D950" i="64"/>
  <c r="D949" i="64"/>
  <c r="D948" i="64"/>
  <c r="D947" i="64"/>
  <c r="D946" i="64"/>
  <c r="D945" i="64"/>
  <c r="D944" i="64"/>
  <c r="D943" i="64"/>
  <c r="D942" i="64"/>
  <c r="D941" i="64"/>
  <c r="D940" i="64"/>
  <c r="D939" i="64"/>
  <c r="D938" i="64"/>
  <c r="D937" i="64"/>
  <c r="D936" i="64"/>
  <c r="D935" i="64"/>
  <c r="D934" i="64"/>
  <c r="D933" i="64"/>
  <c r="D932" i="64"/>
  <c r="D931" i="64"/>
  <c r="D930" i="64"/>
  <c r="D929" i="64"/>
  <c r="D928" i="64"/>
  <c r="D927" i="64"/>
  <c r="D926" i="64"/>
  <c r="D925" i="64"/>
  <c r="D924" i="64"/>
  <c r="D923" i="64"/>
  <c r="D922" i="64"/>
  <c r="D921" i="64"/>
  <c r="D920" i="64"/>
  <c r="D919" i="64"/>
  <c r="D918" i="64"/>
  <c r="D917" i="64"/>
  <c r="D916" i="64"/>
  <c r="D915" i="64"/>
  <c r="D914" i="64"/>
  <c r="D913" i="64"/>
  <c r="D912" i="64"/>
  <c r="D911" i="64"/>
  <c r="D910" i="64"/>
  <c r="D909" i="64"/>
  <c r="D908" i="64"/>
  <c r="D907" i="64"/>
  <c r="D906" i="64"/>
  <c r="D905" i="64"/>
  <c r="D904" i="64"/>
  <c r="D903" i="64"/>
  <c r="D902" i="64"/>
  <c r="D901" i="64"/>
  <c r="D900" i="64"/>
  <c r="D899" i="64"/>
  <c r="D898" i="64"/>
  <c r="D897" i="64"/>
  <c r="D896" i="64"/>
  <c r="D895" i="64"/>
  <c r="D894" i="64"/>
  <c r="D893" i="64"/>
  <c r="D892" i="64"/>
  <c r="D891" i="64"/>
  <c r="D890" i="64"/>
  <c r="D889" i="64"/>
  <c r="D888" i="64"/>
  <c r="D887" i="64"/>
  <c r="D886" i="64"/>
  <c r="D885" i="64"/>
  <c r="D884" i="64"/>
  <c r="D883" i="64"/>
  <c r="D882" i="64"/>
  <c r="D881" i="64"/>
  <c r="D880" i="64"/>
  <c r="D879" i="64"/>
  <c r="D878" i="64"/>
  <c r="D877" i="64"/>
  <c r="D876" i="64"/>
  <c r="D875" i="64"/>
  <c r="D874" i="64"/>
  <c r="D873" i="64"/>
  <c r="D872" i="64"/>
  <c r="D871" i="64"/>
  <c r="D870" i="64"/>
  <c r="D869" i="64"/>
  <c r="D868" i="64"/>
  <c r="D867" i="64"/>
  <c r="D866" i="64"/>
  <c r="D865" i="64"/>
  <c r="D864" i="64"/>
  <c r="D863" i="64"/>
  <c r="D862" i="64"/>
  <c r="D861" i="64"/>
  <c r="D860" i="64"/>
  <c r="D859" i="64"/>
  <c r="D858" i="64"/>
  <c r="D857" i="64"/>
  <c r="D856" i="64"/>
  <c r="D855" i="64"/>
  <c r="D854" i="64"/>
  <c r="D853" i="64"/>
  <c r="D852" i="64"/>
  <c r="D851" i="64"/>
  <c r="D850" i="64"/>
  <c r="D849" i="64"/>
  <c r="D848" i="64"/>
  <c r="D847" i="64"/>
  <c r="D846" i="64"/>
  <c r="D845" i="64"/>
  <c r="D844" i="64"/>
  <c r="D843" i="64"/>
  <c r="D842" i="64"/>
  <c r="D841" i="64"/>
  <c r="D840" i="64"/>
  <c r="D839" i="64"/>
  <c r="D838" i="64"/>
  <c r="D837" i="64"/>
  <c r="D836" i="64"/>
  <c r="D835" i="64"/>
  <c r="D834" i="64"/>
  <c r="D833" i="64"/>
  <c r="D832" i="64"/>
  <c r="D831" i="64"/>
  <c r="D830" i="64"/>
  <c r="D829" i="64"/>
  <c r="D828" i="64"/>
  <c r="D827" i="64"/>
  <c r="D826" i="64"/>
  <c r="D825" i="64"/>
  <c r="D824" i="64"/>
  <c r="D823" i="64"/>
  <c r="D822" i="64"/>
  <c r="D821" i="64"/>
  <c r="D820" i="64"/>
  <c r="D819" i="64"/>
  <c r="D818" i="64"/>
  <c r="D817" i="64"/>
  <c r="D816" i="64"/>
  <c r="D815" i="64"/>
  <c r="D814" i="64"/>
  <c r="D813" i="64"/>
  <c r="D812" i="64"/>
  <c r="C14" i="64"/>
  <c r="C15" i="64" s="1"/>
  <c r="C16" i="64" s="1"/>
  <c r="C17" i="64" s="1"/>
  <c r="C18" i="64" s="1"/>
  <c r="C19" i="64" s="1"/>
  <c r="C20" i="64" s="1"/>
  <c r="C21" i="64" s="1"/>
  <c r="C22" i="64" s="1"/>
  <c r="C23" i="64" s="1"/>
  <c r="C24" i="64" s="1"/>
  <c r="C25" i="64" s="1"/>
  <c r="C26" i="64" s="1"/>
  <c r="C27" i="64" s="1"/>
  <c r="C28" i="64" s="1"/>
  <c r="C29" i="64" s="1"/>
  <c r="C30" i="64" s="1"/>
  <c r="C31" i="64" s="1"/>
  <c r="C32" i="64" s="1"/>
  <c r="C33" i="64" s="1"/>
  <c r="C34" i="64" s="1"/>
  <c r="C35" i="64" s="1"/>
  <c r="C36" i="64" s="1"/>
  <c r="C37" i="64" s="1"/>
  <c r="C38" i="64" s="1"/>
  <c r="C39" i="64" s="1"/>
  <c r="C40" i="64" s="1"/>
  <c r="C41" i="64" s="1"/>
  <c r="C42" i="64" s="1"/>
  <c r="C43" i="64" s="1"/>
  <c r="C44" i="64" s="1"/>
  <c r="C45" i="64" s="1"/>
  <c r="C46" i="64" s="1"/>
  <c r="C47" i="64" s="1"/>
  <c r="C48" i="64" s="1"/>
  <c r="C49" i="64" s="1"/>
  <c r="C50" i="64" s="1"/>
  <c r="C51" i="64" s="1"/>
  <c r="C52" i="64" s="1"/>
  <c r="C53" i="64" s="1"/>
  <c r="C54" i="64" s="1"/>
  <c r="C55" i="64" s="1"/>
  <c r="C56" i="64" s="1"/>
  <c r="C57" i="64" s="1"/>
  <c r="C58" i="64" s="1"/>
  <c r="C59" i="64" s="1"/>
  <c r="C60" i="64" s="1"/>
  <c r="C61" i="64" s="1"/>
  <c r="C62" i="64" s="1"/>
  <c r="C63" i="64" s="1"/>
  <c r="C64" i="64" s="1"/>
  <c r="C65" i="64" s="1"/>
  <c r="C66" i="64" s="1"/>
  <c r="C67" i="64" s="1"/>
  <c r="C68" i="64" s="1"/>
  <c r="C69" i="64" s="1"/>
  <c r="C70" i="64" s="1"/>
  <c r="C71" i="64" s="1"/>
  <c r="C72" i="64" s="1"/>
  <c r="C73" i="64" s="1"/>
  <c r="C74" i="64" s="1"/>
  <c r="C75" i="64" s="1"/>
  <c r="C76" i="64" s="1"/>
  <c r="C77" i="64" s="1"/>
  <c r="C78" i="64" s="1"/>
  <c r="C79" i="64" s="1"/>
  <c r="C80" i="64" s="1"/>
  <c r="C81" i="64" s="1"/>
  <c r="C82" i="64" s="1"/>
  <c r="C83" i="64" s="1"/>
  <c r="C84" i="64" s="1"/>
  <c r="C85" i="64" s="1"/>
  <c r="C86" i="64" s="1"/>
  <c r="C87" i="64" s="1"/>
  <c r="C88" i="64" s="1"/>
  <c r="C89" i="64" s="1"/>
  <c r="C90" i="64" s="1"/>
  <c r="C91" i="64" s="1"/>
  <c r="C92" i="64" s="1"/>
  <c r="C93" i="64" s="1"/>
  <c r="C94" i="64" s="1"/>
  <c r="C95" i="64" s="1"/>
  <c r="C96" i="64" s="1"/>
  <c r="C97" i="64" s="1"/>
  <c r="C98" i="64" s="1"/>
  <c r="C99" i="64" s="1"/>
  <c r="C100" i="64" s="1"/>
  <c r="C101" i="64" s="1"/>
  <c r="C102" i="64" s="1"/>
  <c r="C103" i="64" s="1"/>
  <c r="C104" i="64" s="1"/>
  <c r="C105" i="64" s="1"/>
  <c r="C106" i="64" s="1"/>
  <c r="C107" i="64" s="1"/>
  <c r="C108" i="64" s="1"/>
  <c r="C109" i="64" s="1"/>
  <c r="C110" i="64" s="1"/>
  <c r="C111" i="64" s="1"/>
  <c r="C112" i="64" s="1"/>
  <c r="C113" i="64" s="1"/>
  <c r="C114" i="64" s="1"/>
  <c r="C115" i="64" s="1"/>
  <c r="C116" i="64" s="1"/>
  <c r="C117" i="64" s="1"/>
  <c r="C118" i="64" s="1"/>
  <c r="C119" i="64" s="1"/>
  <c r="C120" i="64" s="1"/>
  <c r="C121" i="64" s="1"/>
  <c r="C122" i="64" s="1"/>
  <c r="C123" i="64" s="1"/>
  <c r="C124" i="64" s="1"/>
  <c r="C125" i="64" s="1"/>
  <c r="C126" i="64" s="1"/>
  <c r="C127" i="64" s="1"/>
  <c r="C128" i="64" s="1"/>
  <c r="C129" i="64" s="1"/>
  <c r="C130" i="64" s="1"/>
  <c r="C131" i="64" s="1"/>
  <c r="C132" i="64" s="1"/>
  <c r="C133" i="64" s="1"/>
  <c r="C134" i="64" s="1"/>
  <c r="C135" i="64" s="1"/>
  <c r="C136" i="64" s="1"/>
  <c r="C137" i="64" s="1"/>
  <c r="C138" i="64" s="1"/>
  <c r="C139" i="64" s="1"/>
  <c r="C140" i="64" s="1"/>
  <c r="C141" i="64" s="1"/>
  <c r="C142" i="64" s="1"/>
  <c r="C143" i="64" s="1"/>
  <c r="C144" i="64" s="1"/>
  <c r="C145" i="64" s="1"/>
  <c r="C146" i="64" s="1"/>
  <c r="C147" i="64" s="1"/>
  <c r="C148" i="64" s="1"/>
  <c r="C149" i="64" s="1"/>
  <c r="C150" i="64" s="1"/>
  <c r="C151" i="64" s="1"/>
  <c r="C152" i="64" s="1"/>
  <c r="C153" i="64" s="1"/>
  <c r="C154" i="64" s="1"/>
  <c r="C155" i="64" s="1"/>
  <c r="C156" i="64" s="1"/>
  <c r="C157" i="64" s="1"/>
  <c r="C158" i="64" s="1"/>
  <c r="C159" i="64" s="1"/>
  <c r="C160" i="64" s="1"/>
  <c r="C161" i="64" s="1"/>
  <c r="C162" i="64" s="1"/>
  <c r="C163" i="64" s="1"/>
  <c r="C164" i="64" s="1"/>
  <c r="C165" i="64" s="1"/>
  <c r="C166" i="64" s="1"/>
  <c r="C167" i="64" s="1"/>
  <c r="C168" i="64" s="1"/>
  <c r="C169" i="64" s="1"/>
  <c r="C170" i="64" s="1"/>
  <c r="C171" i="64" s="1"/>
  <c r="C172" i="64" s="1"/>
  <c r="C173" i="64" s="1"/>
  <c r="C174" i="64" s="1"/>
  <c r="C175" i="64" s="1"/>
  <c r="C176" i="64" s="1"/>
  <c r="C177" i="64" s="1"/>
  <c r="C178" i="64" s="1"/>
  <c r="C179" i="64" s="1"/>
  <c r="C180" i="64" s="1"/>
  <c r="C181" i="64" s="1"/>
  <c r="C182" i="64" s="1"/>
  <c r="C183" i="64" s="1"/>
  <c r="C184" i="64" s="1"/>
  <c r="C185" i="64" s="1"/>
  <c r="C186" i="64" s="1"/>
  <c r="C187" i="64" s="1"/>
  <c r="C188" i="64" s="1"/>
  <c r="C189" i="64" s="1"/>
  <c r="C190" i="64" s="1"/>
  <c r="C191" i="64" s="1"/>
  <c r="C192" i="64" s="1"/>
  <c r="C193" i="64" s="1"/>
  <c r="C194" i="64" s="1"/>
  <c r="C195" i="64" s="1"/>
  <c r="C196" i="64" s="1"/>
  <c r="C197" i="64" s="1"/>
  <c r="C198" i="64" s="1"/>
  <c r="C199" i="64" s="1"/>
  <c r="C200" i="64" s="1"/>
  <c r="C201" i="64" s="1"/>
  <c r="C202" i="64" s="1"/>
  <c r="C203" i="64" s="1"/>
  <c r="C204" i="64" s="1"/>
  <c r="C205" i="64" s="1"/>
  <c r="C206" i="64" s="1"/>
  <c r="C207" i="64" s="1"/>
  <c r="C208" i="64" s="1"/>
  <c r="C209" i="64" s="1"/>
  <c r="C210" i="64" s="1"/>
  <c r="C211" i="64" s="1"/>
  <c r="C212" i="64" s="1"/>
  <c r="C213" i="64" s="1"/>
  <c r="C214" i="64" s="1"/>
  <c r="C215" i="64" s="1"/>
  <c r="C216" i="64" s="1"/>
  <c r="C217" i="64" s="1"/>
  <c r="C218" i="64" s="1"/>
  <c r="C219" i="64" s="1"/>
  <c r="C220" i="64" s="1"/>
  <c r="C221" i="64" s="1"/>
  <c r="C222" i="64" s="1"/>
  <c r="C223" i="64" s="1"/>
  <c r="C224" i="64" s="1"/>
  <c r="C225" i="64" s="1"/>
  <c r="C226" i="64" s="1"/>
  <c r="C227" i="64" s="1"/>
  <c r="C228" i="64" s="1"/>
  <c r="C229" i="64" s="1"/>
  <c r="C230" i="64" s="1"/>
  <c r="C231" i="64" s="1"/>
  <c r="C232" i="64" s="1"/>
  <c r="C233" i="64" s="1"/>
  <c r="C234" i="64" s="1"/>
  <c r="C235" i="64" s="1"/>
  <c r="C236" i="64" s="1"/>
  <c r="C237" i="64" s="1"/>
  <c r="C238" i="64" s="1"/>
  <c r="C239" i="64" s="1"/>
  <c r="C240" i="64" s="1"/>
  <c r="C241" i="64" s="1"/>
  <c r="C242" i="64" s="1"/>
  <c r="C243" i="64" s="1"/>
  <c r="C244" i="64" s="1"/>
  <c r="C245" i="64" s="1"/>
  <c r="C246" i="64" s="1"/>
  <c r="C247" i="64" s="1"/>
  <c r="C248" i="64" s="1"/>
  <c r="C249" i="64" s="1"/>
  <c r="C250" i="64" s="1"/>
  <c r="C251" i="64" s="1"/>
  <c r="C252" i="64" s="1"/>
  <c r="C253" i="64" s="1"/>
  <c r="C254" i="64" s="1"/>
  <c r="C255" i="64" s="1"/>
  <c r="C256" i="64" s="1"/>
  <c r="C257" i="64" s="1"/>
  <c r="C258" i="64" s="1"/>
  <c r="C259" i="64" s="1"/>
  <c r="C260" i="64" s="1"/>
  <c r="C261" i="64" s="1"/>
  <c r="C262" i="64" s="1"/>
  <c r="C263" i="64" s="1"/>
  <c r="C264" i="64" s="1"/>
  <c r="C265" i="64" s="1"/>
  <c r="C266" i="64" s="1"/>
  <c r="C267" i="64" s="1"/>
  <c r="C268" i="64" s="1"/>
  <c r="C269" i="64" s="1"/>
  <c r="C270" i="64" s="1"/>
  <c r="C271" i="64" s="1"/>
  <c r="C272" i="64" s="1"/>
  <c r="C273" i="64" s="1"/>
  <c r="C274" i="64" s="1"/>
  <c r="C275" i="64" s="1"/>
  <c r="C276" i="64" s="1"/>
  <c r="C277" i="64" s="1"/>
  <c r="C278" i="64" s="1"/>
  <c r="C279" i="64" s="1"/>
  <c r="C280" i="64" s="1"/>
  <c r="C281" i="64" s="1"/>
  <c r="C282" i="64" s="1"/>
  <c r="C283" i="64" s="1"/>
  <c r="C284" i="64" s="1"/>
  <c r="C285" i="64" s="1"/>
  <c r="C286" i="64" s="1"/>
  <c r="C287" i="64" s="1"/>
  <c r="C288" i="64" s="1"/>
  <c r="C289" i="64" s="1"/>
  <c r="C290" i="64" s="1"/>
  <c r="C291" i="64" s="1"/>
  <c r="C292" i="64" s="1"/>
  <c r="C293" i="64" s="1"/>
  <c r="C294" i="64" s="1"/>
  <c r="C295" i="64" s="1"/>
  <c r="C296" i="64" s="1"/>
  <c r="C297" i="64" s="1"/>
  <c r="C298" i="64" s="1"/>
  <c r="C299" i="64" s="1"/>
  <c r="C300" i="64" s="1"/>
  <c r="C301" i="64" s="1"/>
  <c r="C302" i="64" s="1"/>
  <c r="C303" i="64" s="1"/>
  <c r="C304" i="64" s="1"/>
  <c r="C305" i="64" s="1"/>
  <c r="C306" i="64" s="1"/>
  <c r="C307" i="64" s="1"/>
  <c r="C308" i="64" s="1"/>
  <c r="C309" i="64" s="1"/>
  <c r="C310" i="64" s="1"/>
  <c r="C311" i="64" s="1"/>
  <c r="C312" i="64" s="1"/>
  <c r="C313" i="64" s="1"/>
  <c r="C314" i="64" s="1"/>
  <c r="C315" i="64" s="1"/>
  <c r="C316" i="64" s="1"/>
  <c r="C317" i="64" s="1"/>
  <c r="C318" i="64" s="1"/>
  <c r="C319" i="64" s="1"/>
  <c r="C320" i="64" s="1"/>
  <c r="C321" i="64" s="1"/>
  <c r="C322" i="64" s="1"/>
  <c r="C323" i="64" s="1"/>
  <c r="C324" i="64" s="1"/>
  <c r="C325" i="64" s="1"/>
  <c r="C326" i="64" s="1"/>
  <c r="C327" i="64" s="1"/>
  <c r="C328" i="64" s="1"/>
  <c r="C329" i="64" s="1"/>
  <c r="C330" i="64" s="1"/>
  <c r="C331" i="64" s="1"/>
  <c r="C332" i="64" s="1"/>
  <c r="C333" i="64" s="1"/>
  <c r="C334" i="64" s="1"/>
  <c r="C335" i="64" s="1"/>
  <c r="C336" i="64" s="1"/>
  <c r="C337" i="64" s="1"/>
  <c r="C338" i="64" s="1"/>
  <c r="C339" i="64" s="1"/>
  <c r="C340" i="64" s="1"/>
  <c r="C341" i="64" s="1"/>
  <c r="C342" i="64" s="1"/>
  <c r="C343" i="64" s="1"/>
  <c r="C344" i="64" s="1"/>
  <c r="C345" i="64" s="1"/>
  <c r="C346" i="64" s="1"/>
  <c r="C347" i="64" s="1"/>
  <c r="C348" i="64" s="1"/>
  <c r="C349" i="64" s="1"/>
  <c r="C350" i="64" s="1"/>
  <c r="C351" i="64" s="1"/>
  <c r="C352" i="64" s="1"/>
  <c r="C353" i="64" s="1"/>
  <c r="C354" i="64" s="1"/>
  <c r="C355" i="64" s="1"/>
  <c r="C356" i="64" s="1"/>
  <c r="C357" i="64" s="1"/>
  <c r="C358" i="64" s="1"/>
  <c r="C359" i="64" s="1"/>
  <c r="C360" i="64" s="1"/>
  <c r="C361" i="64" s="1"/>
  <c r="C362" i="64" s="1"/>
  <c r="C363" i="64" s="1"/>
  <c r="C364" i="64" s="1"/>
  <c r="C365" i="64" s="1"/>
  <c r="C366" i="64" s="1"/>
  <c r="C367" i="64" s="1"/>
  <c r="C368" i="64" s="1"/>
  <c r="C369" i="64" s="1"/>
  <c r="C370" i="64" s="1"/>
  <c r="C371" i="64" s="1"/>
  <c r="C372" i="64" s="1"/>
  <c r="C373" i="64" s="1"/>
  <c r="C374" i="64" s="1"/>
  <c r="C375" i="64" s="1"/>
  <c r="C376" i="64" s="1"/>
  <c r="C377" i="64" s="1"/>
  <c r="C378" i="64" s="1"/>
  <c r="C379" i="64" s="1"/>
  <c r="C380" i="64" s="1"/>
  <c r="C381" i="64" s="1"/>
  <c r="C382" i="64" s="1"/>
  <c r="C383" i="64" s="1"/>
  <c r="C384" i="64" s="1"/>
  <c r="C385" i="64" s="1"/>
  <c r="C386" i="64" s="1"/>
  <c r="C387" i="64" s="1"/>
  <c r="C388" i="64" s="1"/>
  <c r="C389" i="64" s="1"/>
  <c r="C390" i="64" s="1"/>
  <c r="C391" i="64" s="1"/>
  <c r="C392" i="64" s="1"/>
  <c r="C393" i="64" s="1"/>
  <c r="C394" i="64" s="1"/>
  <c r="C395" i="64" s="1"/>
  <c r="C396" i="64" s="1"/>
  <c r="C397" i="64" s="1"/>
  <c r="C398" i="64" s="1"/>
  <c r="C399" i="64" s="1"/>
  <c r="C400" i="64" s="1"/>
  <c r="C401" i="64" s="1"/>
  <c r="C402" i="64" s="1"/>
  <c r="C403" i="64" s="1"/>
  <c r="C404" i="64" s="1"/>
  <c r="C405" i="64" s="1"/>
  <c r="C406" i="64" s="1"/>
  <c r="C407" i="64" s="1"/>
  <c r="C408" i="64" s="1"/>
  <c r="C409" i="64" s="1"/>
  <c r="C410" i="64" s="1"/>
  <c r="C411" i="64" s="1"/>
  <c r="C412" i="64" s="1"/>
  <c r="C413" i="64" s="1"/>
  <c r="C414" i="64" s="1"/>
  <c r="C415" i="64" s="1"/>
  <c r="C416" i="64" s="1"/>
  <c r="C417" i="64" s="1"/>
  <c r="C418" i="64" s="1"/>
  <c r="C419" i="64" s="1"/>
  <c r="C420" i="64" s="1"/>
  <c r="C421" i="64" s="1"/>
  <c r="C422" i="64" s="1"/>
  <c r="C423" i="64" s="1"/>
  <c r="C424" i="64" s="1"/>
  <c r="C425" i="64" s="1"/>
  <c r="C426" i="64" s="1"/>
  <c r="C427" i="64" s="1"/>
  <c r="C428" i="64" s="1"/>
  <c r="C429" i="64" s="1"/>
  <c r="C430" i="64" s="1"/>
  <c r="C431" i="64" s="1"/>
  <c r="C432" i="64" s="1"/>
  <c r="C433" i="64" s="1"/>
  <c r="C434" i="64" s="1"/>
  <c r="C435" i="64" s="1"/>
  <c r="C436" i="64" s="1"/>
  <c r="C437" i="64" s="1"/>
  <c r="C438" i="64" s="1"/>
  <c r="C439" i="64" s="1"/>
  <c r="C440" i="64" s="1"/>
  <c r="C441" i="64" s="1"/>
  <c r="C442" i="64" s="1"/>
  <c r="C443" i="64" s="1"/>
  <c r="C444" i="64" s="1"/>
  <c r="C445" i="64" s="1"/>
  <c r="C446" i="64" s="1"/>
  <c r="C447" i="64" s="1"/>
  <c r="C448" i="64" s="1"/>
  <c r="C449" i="64" s="1"/>
  <c r="C450" i="64" s="1"/>
  <c r="C451" i="64" s="1"/>
  <c r="C452" i="64" s="1"/>
  <c r="C453" i="64" s="1"/>
  <c r="C454" i="64" s="1"/>
  <c r="C455" i="64" s="1"/>
  <c r="C456" i="64" s="1"/>
  <c r="C457" i="64" s="1"/>
  <c r="C458" i="64" s="1"/>
  <c r="C459" i="64" s="1"/>
  <c r="C460" i="64" s="1"/>
  <c r="C461" i="64" s="1"/>
  <c r="C462" i="64" s="1"/>
  <c r="C463" i="64" s="1"/>
  <c r="C464" i="64" s="1"/>
  <c r="C465" i="64" s="1"/>
  <c r="C466" i="64" s="1"/>
  <c r="C467" i="64" s="1"/>
  <c r="C468" i="64" s="1"/>
  <c r="C469" i="64" s="1"/>
  <c r="C470" i="64" s="1"/>
  <c r="C471" i="64" s="1"/>
  <c r="C472" i="64" s="1"/>
  <c r="C473" i="64" s="1"/>
  <c r="C474" i="64" s="1"/>
  <c r="C475" i="64" s="1"/>
  <c r="C476" i="64" s="1"/>
  <c r="C477" i="64" s="1"/>
  <c r="C478" i="64" s="1"/>
  <c r="C479" i="64" s="1"/>
  <c r="C480" i="64" s="1"/>
  <c r="C481" i="64" s="1"/>
  <c r="C482" i="64" s="1"/>
  <c r="C483" i="64" s="1"/>
  <c r="C484" i="64" s="1"/>
  <c r="C485" i="64" s="1"/>
  <c r="C486" i="64" s="1"/>
  <c r="C487" i="64" s="1"/>
  <c r="C488" i="64" s="1"/>
  <c r="C489" i="64" s="1"/>
  <c r="C490" i="64" s="1"/>
  <c r="C491" i="64" s="1"/>
  <c r="C492" i="64" s="1"/>
  <c r="C493" i="64" s="1"/>
  <c r="C494" i="64" s="1"/>
  <c r="C495" i="64" s="1"/>
  <c r="C496" i="64" s="1"/>
  <c r="C497" i="64" s="1"/>
  <c r="C498" i="64" s="1"/>
  <c r="C499" i="64" s="1"/>
  <c r="C500" i="64" s="1"/>
  <c r="C501" i="64" s="1"/>
  <c r="C502" i="64" s="1"/>
  <c r="C503" i="64" s="1"/>
  <c r="C504" i="64" s="1"/>
  <c r="C505" i="64" s="1"/>
  <c r="C506" i="64" s="1"/>
  <c r="C507" i="64" s="1"/>
  <c r="C508" i="64" s="1"/>
  <c r="C509" i="64" s="1"/>
  <c r="C510" i="64" s="1"/>
  <c r="C511" i="64" s="1"/>
  <c r="C512" i="64" s="1"/>
  <c r="C513" i="64" s="1"/>
  <c r="C514" i="64" s="1"/>
  <c r="C515" i="64" s="1"/>
  <c r="C516" i="64" s="1"/>
  <c r="C517" i="64" s="1"/>
  <c r="C518" i="64" s="1"/>
  <c r="C519" i="64" s="1"/>
  <c r="C520" i="64" s="1"/>
  <c r="C521" i="64" s="1"/>
  <c r="C522" i="64" s="1"/>
  <c r="C523" i="64" s="1"/>
  <c r="C524" i="64" s="1"/>
  <c r="C525" i="64" s="1"/>
  <c r="C526" i="64" s="1"/>
  <c r="C527" i="64" s="1"/>
  <c r="C528" i="64" s="1"/>
  <c r="C529" i="64" s="1"/>
  <c r="C530" i="64" s="1"/>
  <c r="C531" i="64" s="1"/>
  <c r="C532" i="64" s="1"/>
  <c r="C533" i="64" s="1"/>
  <c r="C534" i="64" s="1"/>
  <c r="C535" i="64" s="1"/>
  <c r="C536" i="64" s="1"/>
  <c r="C537" i="64" s="1"/>
  <c r="C538" i="64" s="1"/>
  <c r="C539" i="64" s="1"/>
  <c r="C540" i="64" s="1"/>
  <c r="C541" i="64" s="1"/>
  <c r="C542" i="64" s="1"/>
  <c r="C543" i="64" s="1"/>
  <c r="C544" i="64" s="1"/>
  <c r="C545" i="64" s="1"/>
  <c r="C546" i="64" s="1"/>
  <c r="C547" i="64" s="1"/>
  <c r="C548" i="64" s="1"/>
  <c r="C549" i="64" s="1"/>
  <c r="C550" i="64" s="1"/>
  <c r="C551" i="64" s="1"/>
  <c r="C552" i="64" s="1"/>
  <c r="C553" i="64" s="1"/>
  <c r="C554" i="64" s="1"/>
  <c r="C555" i="64" s="1"/>
  <c r="C556" i="64" s="1"/>
  <c r="C557" i="64" s="1"/>
  <c r="C558" i="64" s="1"/>
  <c r="C559" i="64" s="1"/>
  <c r="C560" i="64" s="1"/>
  <c r="C561" i="64" s="1"/>
  <c r="C562" i="64" s="1"/>
  <c r="C563" i="64" s="1"/>
  <c r="C564" i="64" s="1"/>
  <c r="C565" i="64" s="1"/>
  <c r="C566" i="64" s="1"/>
  <c r="C567" i="64" s="1"/>
  <c r="C568" i="64" s="1"/>
  <c r="C569" i="64" s="1"/>
  <c r="C570" i="64" s="1"/>
  <c r="C571" i="64" s="1"/>
  <c r="C572" i="64" s="1"/>
  <c r="C573" i="64" s="1"/>
  <c r="C574" i="64" s="1"/>
  <c r="C575" i="64" s="1"/>
  <c r="C576" i="64" s="1"/>
  <c r="C577" i="64" s="1"/>
  <c r="C578" i="64" s="1"/>
  <c r="C579" i="64" s="1"/>
  <c r="C580" i="64" s="1"/>
  <c r="C581" i="64" s="1"/>
  <c r="C582" i="64" s="1"/>
  <c r="C583" i="64" s="1"/>
  <c r="C584" i="64" s="1"/>
  <c r="C585" i="64" s="1"/>
  <c r="C586" i="64" s="1"/>
  <c r="C587" i="64" s="1"/>
  <c r="C588" i="64" s="1"/>
  <c r="C589" i="64" s="1"/>
  <c r="C590" i="64" s="1"/>
  <c r="C591" i="64" s="1"/>
  <c r="C592" i="64" s="1"/>
  <c r="C593" i="64" s="1"/>
  <c r="C594" i="64" s="1"/>
  <c r="C595" i="64" s="1"/>
  <c r="C596" i="64" s="1"/>
  <c r="C597" i="64" s="1"/>
  <c r="C598" i="64" s="1"/>
  <c r="C599" i="64" s="1"/>
  <c r="C600" i="64" s="1"/>
  <c r="C601" i="64" s="1"/>
  <c r="C602" i="64" s="1"/>
  <c r="C603" i="64" s="1"/>
  <c r="C604" i="64" s="1"/>
  <c r="C605" i="64" s="1"/>
  <c r="C606" i="64" s="1"/>
  <c r="C607" i="64" s="1"/>
  <c r="C608" i="64" s="1"/>
  <c r="C609" i="64" s="1"/>
  <c r="C610" i="64" s="1"/>
  <c r="C611" i="64" s="1"/>
  <c r="C612" i="64" s="1"/>
  <c r="C613" i="64" s="1"/>
  <c r="C614" i="64" s="1"/>
  <c r="C615" i="64" s="1"/>
  <c r="C616" i="64" s="1"/>
  <c r="C617" i="64" s="1"/>
  <c r="C618" i="64" s="1"/>
  <c r="C619" i="64" s="1"/>
  <c r="C620" i="64" s="1"/>
  <c r="C621" i="64" s="1"/>
  <c r="C622" i="64" s="1"/>
  <c r="C623" i="64" s="1"/>
  <c r="C624" i="64" s="1"/>
  <c r="C625" i="64" s="1"/>
  <c r="C626" i="64" s="1"/>
  <c r="C627" i="64" s="1"/>
  <c r="C628" i="64" s="1"/>
  <c r="C629" i="64" s="1"/>
  <c r="C630" i="64" s="1"/>
  <c r="C631" i="64" s="1"/>
  <c r="C632" i="64" s="1"/>
  <c r="C633" i="64" s="1"/>
  <c r="C634" i="64" s="1"/>
  <c r="C635" i="64" s="1"/>
  <c r="C636" i="64" s="1"/>
  <c r="C637" i="64" s="1"/>
  <c r="C638" i="64" s="1"/>
  <c r="C639" i="64" s="1"/>
  <c r="C640" i="64" s="1"/>
  <c r="C641" i="64" s="1"/>
  <c r="C642" i="64" s="1"/>
  <c r="C643" i="64" s="1"/>
  <c r="C644" i="64" s="1"/>
  <c r="C645" i="64" s="1"/>
  <c r="C646" i="64" s="1"/>
  <c r="C647" i="64" s="1"/>
  <c r="C648" i="64" s="1"/>
  <c r="C649" i="64" s="1"/>
  <c r="C650" i="64" s="1"/>
  <c r="C651" i="64" s="1"/>
  <c r="C652" i="64" s="1"/>
  <c r="C653" i="64" s="1"/>
  <c r="C654" i="64" s="1"/>
  <c r="C655" i="64" s="1"/>
  <c r="C656" i="64" s="1"/>
  <c r="C657" i="64" s="1"/>
  <c r="C658" i="64" s="1"/>
  <c r="C659" i="64" s="1"/>
  <c r="C660" i="64" s="1"/>
  <c r="C661" i="64" s="1"/>
  <c r="C662" i="64" s="1"/>
  <c r="C663" i="64" s="1"/>
  <c r="C664" i="64" s="1"/>
  <c r="C665" i="64" s="1"/>
  <c r="C666" i="64" s="1"/>
  <c r="C667" i="64" s="1"/>
  <c r="C668" i="64" s="1"/>
  <c r="C669" i="64" s="1"/>
  <c r="C670" i="64" s="1"/>
  <c r="C671" i="64" s="1"/>
  <c r="C672" i="64" s="1"/>
  <c r="C673" i="64" s="1"/>
  <c r="C674" i="64" s="1"/>
  <c r="C675" i="64" s="1"/>
  <c r="C676" i="64" s="1"/>
  <c r="C677" i="64" s="1"/>
  <c r="C678" i="64" s="1"/>
  <c r="C679" i="64" s="1"/>
  <c r="C680" i="64" s="1"/>
  <c r="C681" i="64" s="1"/>
  <c r="C682" i="64" s="1"/>
  <c r="C683" i="64" s="1"/>
  <c r="C684" i="64" s="1"/>
  <c r="C685" i="64" s="1"/>
  <c r="C686" i="64" s="1"/>
  <c r="C687" i="64" s="1"/>
  <c r="C688" i="64" s="1"/>
  <c r="C689" i="64" s="1"/>
  <c r="C690" i="64" s="1"/>
  <c r="C691" i="64" s="1"/>
  <c r="C692" i="64" s="1"/>
  <c r="C693" i="64" s="1"/>
  <c r="C694" i="64" s="1"/>
  <c r="C695" i="64" s="1"/>
  <c r="C696" i="64" s="1"/>
  <c r="C697" i="64" s="1"/>
  <c r="C698" i="64" s="1"/>
  <c r="C699" i="64" s="1"/>
  <c r="C700" i="64" s="1"/>
  <c r="C701" i="64" s="1"/>
  <c r="C702" i="64" s="1"/>
  <c r="C703" i="64" s="1"/>
  <c r="C704" i="64" s="1"/>
  <c r="C705" i="64" s="1"/>
  <c r="C706" i="64" s="1"/>
  <c r="C707" i="64" s="1"/>
  <c r="C708" i="64" s="1"/>
  <c r="C709" i="64" s="1"/>
  <c r="C710" i="64" s="1"/>
  <c r="C711" i="64" s="1"/>
  <c r="C712" i="64" s="1"/>
  <c r="C713" i="64" s="1"/>
  <c r="C714" i="64" s="1"/>
  <c r="C715" i="64" s="1"/>
  <c r="C716" i="64" s="1"/>
  <c r="C717" i="64" s="1"/>
  <c r="C718" i="64" s="1"/>
  <c r="C719" i="64" s="1"/>
  <c r="C720" i="64" s="1"/>
  <c r="C721" i="64" s="1"/>
  <c r="C722" i="64" s="1"/>
  <c r="C723" i="64" s="1"/>
  <c r="C724" i="64" s="1"/>
  <c r="C725" i="64" s="1"/>
  <c r="C726" i="64" s="1"/>
  <c r="C727" i="64" s="1"/>
  <c r="C728" i="64" s="1"/>
  <c r="C729" i="64" s="1"/>
  <c r="C730" i="64" s="1"/>
  <c r="C731" i="64" s="1"/>
  <c r="C732" i="64" s="1"/>
  <c r="C733" i="64" s="1"/>
  <c r="C734" i="64" s="1"/>
  <c r="C735" i="64" s="1"/>
  <c r="C736" i="64" s="1"/>
  <c r="C737" i="64" s="1"/>
  <c r="C738" i="64" s="1"/>
  <c r="C739" i="64" s="1"/>
  <c r="C740" i="64" s="1"/>
  <c r="C741" i="64" s="1"/>
  <c r="C742" i="64" s="1"/>
  <c r="C743" i="64" s="1"/>
  <c r="C744" i="64" s="1"/>
  <c r="C745" i="64" s="1"/>
  <c r="C746" i="64" s="1"/>
  <c r="C747" i="64" s="1"/>
  <c r="C748" i="64" s="1"/>
  <c r="C749" i="64" s="1"/>
  <c r="C750" i="64" s="1"/>
  <c r="C751" i="64" s="1"/>
  <c r="C752" i="64" s="1"/>
  <c r="C753" i="64" s="1"/>
  <c r="C754" i="64" s="1"/>
  <c r="C755" i="64" s="1"/>
  <c r="C756" i="64" s="1"/>
  <c r="C757" i="64" s="1"/>
  <c r="C758" i="64" s="1"/>
  <c r="C759" i="64" s="1"/>
  <c r="C760" i="64" s="1"/>
  <c r="C761" i="64" s="1"/>
  <c r="C762" i="64" s="1"/>
  <c r="C763" i="64" s="1"/>
  <c r="C764" i="64" s="1"/>
  <c r="C765" i="64" s="1"/>
  <c r="C766" i="64" s="1"/>
  <c r="C767" i="64" s="1"/>
  <c r="C768" i="64" s="1"/>
  <c r="C769" i="64" s="1"/>
  <c r="C770" i="64" s="1"/>
  <c r="C771" i="64" s="1"/>
  <c r="C772" i="64" s="1"/>
  <c r="C773" i="64" s="1"/>
  <c r="C774" i="64" s="1"/>
  <c r="C775" i="64" s="1"/>
  <c r="C776" i="64" s="1"/>
  <c r="C777" i="64" s="1"/>
  <c r="C778" i="64" s="1"/>
  <c r="C779" i="64" s="1"/>
  <c r="C780" i="64" s="1"/>
  <c r="C781" i="64" s="1"/>
  <c r="C782" i="64" s="1"/>
  <c r="C783" i="64" s="1"/>
  <c r="C784" i="64" s="1"/>
  <c r="C785" i="64" s="1"/>
  <c r="C786" i="64" s="1"/>
  <c r="C787" i="64" s="1"/>
  <c r="C788" i="64" s="1"/>
  <c r="C789" i="64" s="1"/>
  <c r="C790" i="64" s="1"/>
  <c r="C791" i="64" s="1"/>
  <c r="C792" i="64" s="1"/>
  <c r="C793" i="64" s="1"/>
  <c r="C794" i="64" s="1"/>
  <c r="C795" i="64" s="1"/>
  <c r="C796" i="64" s="1"/>
  <c r="C797" i="64" s="1"/>
  <c r="C798" i="64" s="1"/>
  <c r="C799" i="64" s="1"/>
  <c r="C800" i="64" s="1"/>
  <c r="C801" i="64" s="1"/>
  <c r="C802" i="64" s="1"/>
  <c r="C803" i="64" s="1"/>
  <c r="C804" i="64" s="1"/>
  <c r="C805" i="64" s="1"/>
  <c r="C806" i="64" s="1"/>
  <c r="C807" i="64" s="1"/>
  <c r="C808" i="64" s="1"/>
  <c r="C809" i="64" s="1"/>
  <c r="C810" i="64" s="1"/>
  <c r="C811" i="64" s="1"/>
  <c r="C812" i="64" s="1"/>
  <c r="C813" i="64" s="1"/>
  <c r="C814" i="64" s="1"/>
  <c r="C815" i="64" s="1"/>
  <c r="C816" i="64" s="1"/>
  <c r="C817" i="64" s="1"/>
  <c r="C818" i="64" s="1"/>
  <c r="C819" i="64" s="1"/>
  <c r="C820" i="64" s="1"/>
  <c r="C821" i="64" s="1"/>
  <c r="C822" i="64" s="1"/>
  <c r="C823" i="64" s="1"/>
  <c r="C824" i="64" s="1"/>
  <c r="C825" i="64" s="1"/>
  <c r="C826" i="64" s="1"/>
  <c r="C827" i="64" s="1"/>
  <c r="C828" i="64" s="1"/>
  <c r="C829" i="64" s="1"/>
  <c r="C830" i="64" s="1"/>
  <c r="C831" i="64" s="1"/>
  <c r="C832" i="64" s="1"/>
  <c r="C833" i="64" s="1"/>
  <c r="C834" i="64" s="1"/>
  <c r="C835" i="64" s="1"/>
  <c r="C836" i="64" s="1"/>
  <c r="C837" i="64" s="1"/>
  <c r="C838" i="64" s="1"/>
  <c r="C839" i="64" s="1"/>
  <c r="C840" i="64" s="1"/>
  <c r="C841" i="64" s="1"/>
  <c r="C842" i="64" s="1"/>
  <c r="C843" i="64" s="1"/>
  <c r="C844" i="64" s="1"/>
  <c r="C845" i="64" s="1"/>
  <c r="C846" i="64" s="1"/>
  <c r="C847" i="64" s="1"/>
  <c r="C848" i="64" s="1"/>
  <c r="C849" i="64" s="1"/>
  <c r="C850" i="64" s="1"/>
  <c r="C851" i="64" s="1"/>
  <c r="C852" i="64" s="1"/>
  <c r="C853" i="64" s="1"/>
  <c r="C854" i="64" s="1"/>
  <c r="C855" i="64" s="1"/>
  <c r="C856" i="64" s="1"/>
  <c r="C857" i="64" s="1"/>
  <c r="C858" i="64" s="1"/>
  <c r="C859" i="64" s="1"/>
  <c r="C860" i="64" s="1"/>
  <c r="C861" i="64" s="1"/>
  <c r="C862" i="64" s="1"/>
  <c r="C863" i="64" s="1"/>
  <c r="C864" i="64" s="1"/>
  <c r="C865" i="64" s="1"/>
  <c r="C866" i="64" s="1"/>
  <c r="C867" i="64" s="1"/>
  <c r="C868" i="64" s="1"/>
  <c r="C869" i="64" s="1"/>
  <c r="C870" i="64" s="1"/>
  <c r="C871" i="64" s="1"/>
  <c r="C872" i="64" s="1"/>
  <c r="C873" i="64" s="1"/>
  <c r="C874" i="64" s="1"/>
  <c r="C875" i="64" s="1"/>
  <c r="C876" i="64" s="1"/>
  <c r="C877" i="64" s="1"/>
  <c r="C878" i="64" s="1"/>
  <c r="C879" i="64" s="1"/>
  <c r="C880" i="64" s="1"/>
  <c r="C881" i="64" s="1"/>
  <c r="C882" i="64" s="1"/>
  <c r="C883" i="64" s="1"/>
  <c r="C884" i="64" s="1"/>
  <c r="C885" i="64" s="1"/>
  <c r="C886" i="64" s="1"/>
  <c r="C887" i="64" s="1"/>
  <c r="C888" i="64" s="1"/>
  <c r="C889" i="64" s="1"/>
  <c r="C890" i="64" s="1"/>
  <c r="C891" i="64" s="1"/>
  <c r="C892" i="64" s="1"/>
  <c r="C893" i="64" s="1"/>
  <c r="C894" i="64" s="1"/>
  <c r="C895" i="64" s="1"/>
  <c r="C896" i="64" s="1"/>
  <c r="C897" i="64" s="1"/>
  <c r="C898" i="64" s="1"/>
  <c r="C899" i="64" s="1"/>
  <c r="C900" i="64" s="1"/>
  <c r="C901" i="64" s="1"/>
  <c r="C902" i="64" s="1"/>
  <c r="C903" i="64" s="1"/>
  <c r="C904" i="64" s="1"/>
  <c r="C905" i="64" s="1"/>
  <c r="C906" i="64" s="1"/>
  <c r="C907" i="64" s="1"/>
  <c r="C908" i="64" s="1"/>
  <c r="C909" i="64" s="1"/>
  <c r="C910" i="64" s="1"/>
  <c r="C911" i="64" s="1"/>
  <c r="C912" i="64" s="1"/>
  <c r="C913" i="64" s="1"/>
  <c r="C914" i="64" s="1"/>
  <c r="C915" i="64" s="1"/>
  <c r="C916" i="64" s="1"/>
  <c r="C917" i="64" s="1"/>
  <c r="C918" i="64" s="1"/>
  <c r="C919" i="64" s="1"/>
  <c r="C920" i="64" s="1"/>
  <c r="C921" i="64" s="1"/>
  <c r="C922" i="64" s="1"/>
  <c r="C923" i="64" s="1"/>
  <c r="C924" i="64" s="1"/>
  <c r="C925" i="64" s="1"/>
  <c r="C926" i="64" s="1"/>
  <c r="C927" i="64" s="1"/>
  <c r="C928" i="64" s="1"/>
  <c r="C929" i="64" s="1"/>
  <c r="C930" i="64" s="1"/>
  <c r="C931" i="64" s="1"/>
  <c r="C932" i="64" s="1"/>
  <c r="C933" i="64" s="1"/>
  <c r="C934" i="64" s="1"/>
  <c r="C935" i="64" s="1"/>
  <c r="C936" i="64" s="1"/>
  <c r="C937" i="64" s="1"/>
  <c r="C938" i="64" s="1"/>
  <c r="C939" i="64" s="1"/>
  <c r="C940" i="64" s="1"/>
  <c r="C941" i="64" s="1"/>
  <c r="C942" i="64" s="1"/>
  <c r="C943" i="64" s="1"/>
  <c r="C944" i="64" s="1"/>
  <c r="C945" i="64" s="1"/>
  <c r="C946" i="64" s="1"/>
  <c r="C947" i="64" s="1"/>
  <c r="C948" i="64" s="1"/>
  <c r="C949" i="64" s="1"/>
  <c r="C950" i="64" s="1"/>
  <c r="C951" i="64" s="1"/>
  <c r="C952" i="64" s="1"/>
  <c r="C953" i="64" s="1"/>
  <c r="C954" i="64" s="1"/>
  <c r="C955" i="64" s="1"/>
  <c r="C956" i="64" s="1"/>
  <c r="C957" i="64" s="1"/>
  <c r="C958" i="64" s="1"/>
  <c r="C959" i="64" s="1"/>
  <c r="C960" i="64" s="1"/>
  <c r="C961" i="64" s="1"/>
  <c r="C962" i="64" s="1"/>
  <c r="C963" i="64" s="1"/>
  <c r="C964" i="64" s="1"/>
  <c r="C965" i="64" s="1"/>
  <c r="C966" i="64" s="1"/>
  <c r="C967" i="64" s="1"/>
  <c r="C968" i="64" s="1"/>
  <c r="C969" i="64" s="1"/>
  <c r="C970" i="64" s="1"/>
  <c r="C971" i="64" s="1"/>
  <c r="C972" i="64" s="1"/>
  <c r="C973" i="64" s="1"/>
  <c r="C974" i="64" s="1"/>
  <c r="C975" i="64" s="1"/>
  <c r="C976" i="64" s="1"/>
  <c r="C977" i="64" s="1"/>
  <c r="C978" i="64" s="1"/>
  <c r="C979" i="64" s="1"/>
  <c r="C980" i="64" s="1"/>
  <c r="C981" i="64" s="1"/>
  <c r="C982" i="64" s="1"/>
  <c r="C983" i="64" s="1"/>
  <c r="C984" i="64" s="1"/>
  <c r="C985" i="64" s="1"/>
  <c r="C986" i="64" s="1"/>
  <c r="C987" i="64" s="1"/>
  <c r="C988" i="64" s="1"/>
  <c r="C989" i="64" s="1"/>
  <c r="C990" i="64" s="1"/>
  <c r="C991" i="64" s="1"/>
  <c r="C992" i="64" s="1"/>
  <c r="C993" i="64" s="1"/>
  <c r="C994" i="64" s="1"/>
  <c r="C995" i="64" s="1"/>
  <c r="C996" i="64" s="1"/>
  <c r="C997" i="64" s="1"/>
  <c r="C998" i="64" s="1"/>
  <c r="C999" i="64" s="1"/>
  <c r="C1000" i="64" s="1"/>
  <c r="C1001" i="64" s="1"/>
  <c r="C1002" i="64" s="1"/>
  <c r="L10" i="64"/>
  <c r="AJ262" i="60" s="1"/>
  <c r="K10" i="64"/>
  <c r="J10" i="64" a="1"/>
  <c r="J10" i="64" s="1"/>
  <c r="I10" i="64" a="1"/>
  <c r="I10" i="64" s="1"/>
  <c r="Y5" i="64"/>
  <c r="Y4" i="64" s="1"/>
  <c r="Z5" i="64" s="1"/>
  <c r="Z6" i="64" s="1" a="1"/>
  <c r="Z6" i="64" s="1"/>
  <c r="D811" i="64"/>
  <c r="V5" i="62"/>
  <c r="V4" i="62" s="1"/>
  <c r="W5" i="62" s="1"/>
  <c r="W6" i="62" s="1" a="1"/>
  <c r="W6" i="62" s="1"/>
  <c r="X259" i="60"/>
  <c r="R82" i="61" s="1"/>
  <c r="X258" i="60"/>
  <c r="X276" i="60"/>
  <c r="R89" i="61" s="1"/>
  <c r="X275" i="60"/>
  <c r="R88" i="61" s="1"/>
  <c r="X272" i="60"/>
  <c r="R87" i="61" s="1"/>
  <c r="R10" i="62" a="1"/>
  <c r="R10" i="62" s="1"/>
  <c r="Q10" i="62" a="1"/>
  <c r="Q10" i="62" s="1"/>
  <c r="P10" i="62" a="1"/>
  <c r="P10" i="62" s="1"/>
  <c r="O10" i="62" a="1"/>
  <c r="O10" i="62" s="1"/>
  <c r="N10" i="62" a="1"/>
  <c r="N10" i="62" s="1"/>
  <c r="M10" i="62" a="1"/>
  <c r="M10" i="62" s="1"/>
  <c r="L10" i="62" a="1"/>
  <c r="L10" i="62" s="1"/>
  <c r="K10" i="62" a="1"/>
  <c r="K10" i="62" s="1"/>
  <c r="J10" i="62" a="1"/>
  <c r="J10" i="62" s="1"/>
  <c r="W63" i="60"/>
  <c r="X63" i="60" s="1"/>
  <c r="I63" i="60" s="1"/>
  <c r="I10" i="62"/>
  <c r="AJ248" i="60" s="1"/>
  <c r="H10" i="62"/>
  <c r="D23" i="62"/>
  <c r="D24" i="62"/>
  <c r="D25" i="62"/>
  <c r="D26" i="62"/>
  <c r="D27" i="62"/>
  <c r="D28" i="62"/>
  <c r="D29" i="62"/>
  <c r="D30" i="62"/>
  <c r="D31" i="62"/>
  <c r="D32" i="62"/>
  <c r="D33" i="62"/>
  <c r="D34" i="62"/>
  <c r="D35" i="62"/>
  <c r="D36" i="62"/>
  <c r="D37" i="62"/>
  <c r="D38" i="62"/>
  <c r="D39" i="62"/>
  <c r="D40" i="62"/>
  <c r="D41" i="62"/>
  <c r="D42" i="62"/>
  <c r="D43" i="62"/>
  <c r="D44" i="62"/>
  <c r="D45" i="62"/>
  <c r="D46" i="62"/>
  <c r="D47" i="62"/>
  <c r="D48" i="62"/>
  <c r="D49" i="62"/>
  <c r="D50" i="62"/>
  <c r="D51" i="62"/>
  <c r="D52" i="62"/>
  <c r="D53" i="62"/>
  <c r="D54" i="62"/>
  <c r="D55" i="62"/>
  <c r="D56" i="62"/>
  <c r="D57" i="62"/>
  <c r="D58" i="62"/>
  <c r="D59" i="62"/>
  <c r="D60" i="62"/>
  <c r="D61" i="62"/>
  <c r="D62" i="62"/>
  <c r="D63" i="62"/>
  <c r="D64" i="62"/>
  <c r="D65" i="62"/>
  <c r="D66" i="62"/>
  <c r="D67" i="62"/>
  <c r="D68" i="62"/>
  <c r="D69" i="62"/>
  <c r="D70" i="62"/>
  <c r="D71" i="62"/>
  <c r="D72" i="62"/>
  <c r="D15" i="62"/>
  <c r="D16" i="62"/>
  <c r="D17" i="62"/>
  <c r="D18" i="62"/>
  <c r="D19" i="62"/>
  <c r="D20" i="62"/>
  <c r="D21" i="62"/>
  <c r="D22" i="62"/>
  <c r="AK4" i="60"/>
  <c r="Y2" i="49" s="1"/>
  <c r="AV4" i="60"/>
  <c r="W2" i="62" s="1"/>
  <c r="D14" i="62" s="1"/>
  <c r="AG52" i="47"/>
  <c r="AJ52" i="47"/>
  <c r="C14" i="62"/>
  <c r="C15" i="62" s="1"/>
  <c r="C16" i="62" s="1"/>
  <c r="C17" i="62" s="1"/>
  <c r="C18" i="62" s="1"/>
  <c r="C19" i="62" s="1"/>
  <c r="C20" i="62" s="1"/>
  <c r="C21" i="62" s="1"/>
  <c r="C22" i="62" s="1"/>
  <c r="C23" i="62" s="1"/>
  <c r="C24" i="62" s="1"/>
  <c r="C25" i="62" s="1"/>
  <c r="C26" i="62" s="1"/>
  <c r="C27" i="62" s="1"/>
  <c r="C28" i="62" s="1"/>
  <c r="C29" i="62" s="1"/>
  <c r="C30" i="62" s="1"/>
  <c r="C31" i="62" s="1"/>
  <c r="C32" i="62" s="1"/>
  <c r="C33" i="62" s="1"/>
  <c r="C34" i="62" s="1"/>
  <c r="C35" i="62" s="1"/>
  <c r="C36" i="62" s="1"/>
  <c r="C37" i="62" s="1"/>
  <c r="C38" i="62" s="1"/>
  <c r="C39" i="62" s="1"/>
  <c r="C40" i="62" s="1"/>
  <c r="C41" i="62" s="1"/>
  <c r="C42" i="62" s="1"/>
  <c r="C43" i="62" s="1"/>
  <c r="C44" i="62" s="1"/>
  <c r="C45" i="62" s="1"/>
  <c r="C46" i="62" s="1"/>
  <c r="C47" i="62" s="1"/>
  <c r="C48" i="62" s="1"/>
  <c r="C49" i="62" s="1"/>
  <c r="C50" i="62" s="1"/>
  <c r="C51" i="62" s="1"/>
  <c r="C52" i="62" s="1"/>
  <c r="C53" i="62" s="1"/>
  <c r="C54" i="62" s="1"/>
  <c r="C55" i="62" s="1"/>
  <c r="C56" i="62" s="1"/>
  <c r="C57" i="62" s="1"/>
  <c r="C58" i="62" s="1"/>
  <c r="C59" i="62" s="1"/>
  <c r="C60" i="62" s="1"/>
  <c r="C61" i="62" s="1"/>
  <c r="C62" i="62" s="1"/>
  <c r="C63" i="62" s="1"/>
  <c r="C64" i="62" s="1"/>
  <c r="C65" i="62" s="1"/>
  <c r="C66" i="62" s="1"/>
  <c r="C67" i="62" s="1"/>
  <c r="C68" i="62" s="1"/>
  <c r="C69" i="62" s="1"/>
  <c r="C70" i="62" s="1"/>
  <c r="C71" i="62" s="1"/>
  <c r="C72" i="62" s="1"/>
  <c r="X140" i="60"/>
  <c r="H12" i="61"/>
  <c r="CI80" i="60"/>
  <c r="CI79" i="60"/>
  <c r="W71" i="60"/>
  <c r="G71" i="60" s="1"/>
  <c r="R73" i="60"/>
  <c r="S48" i="60" s="1"/>
  <c r="W70" i="60"/>
  <c r="X70" i="60" s="1"/>
  <c r="I70" i="60" s="1"/>
  <c r="T72" i="60"/>
  <c r="T73" i="60" s="1"/>
  <c r="W69" i="60"/>
  <c r="W68" i="60"/>
  <c r="W67" i="60"/>
  <c r="G67" i="60" s="1"/>
  <c r="W66" i="60"/>
  <c r="G66" i="60" s="1"/>
  <c r="W65" i="60"/>
  <c r="G65" i="60" s="1"/>
  <c r="W62" i="60"/>
  <c r="W61" i="60"/>
  <c r="F61" i="60"/>
  <c r="I60" i="60"/>
  <c r="G60" i="60"/>
  <c r="I59" i="60"/>
  <c r="G59" i="60"/>
  <c r="I58" i="60"/>
  <c r="G58" i="60"/>
  <c r="I57" i="60"/>
  <c r="G57" i="60"/>
  <c r="I56" i="60"/>
  <c r="G56" i="60"/>
  <c r="I55" i="60"/>
  <c r="G55" i="60"/>
  <c r="I54" i="60"/>
  <c r="G54" i="60"/>
  <c r="I53" i="60"/>
  <c r="G53" i="60"/>
  <c r="I52" i="60"/>
  <c r="G52" i="60"/>
  <c r="I51" i="60"/>
  <c r="G51" i="60"/>
  <c r="I50" i="60"/>
  <c r="G50" i="60"/>
  <c r="I49" i="60"/>
  <c r="G49" i="60"/>
  <c r="I48" i="60"/>
  <c r="G48" i="60"/>
  <c r="I47" i="60"/>
  <c r="G47" i="60"/>
  <c r="BE46" i="60"/>
  <c r="BC46" i="60"/>
  <c r="I46" i="60"/>
  <c r="G46" i="60"/>
  <c r="I45" i="60"/>
  <c r="G45" i="60"/>
  <c r="I44" i="60"/>
  <c r="G44" i="60"/>
  <c r="AA38" i="60"/>
  <c r="AA37" i="60"/>
  <c r="AA36" i="60"/>
  <c r="AA35" i="60"/>
  <c r="AA34" i="60"/>
  <c r="AA33" i="60"/>
  <c r="AA32" i="60"/>
  <c r="C11" i="61"/>
  <c r="D8" i="61"/>
  <c r="C70" i="61"/>
  <c r="V5" i="59"/>
  <c r="V4" i="59" s="1"/>
  <c r="I10" i="59" a="1"/>
  <c r="I10" i="59" s="1"/>
  <c r="AI279" i="60" s="1"/>
  <c r="J10" i="59"/>
  <c r="K10" i="59"/>
  <c r="AJ278" i="60" s="1"/>
  <c r="L10" i="59" a="1"/>
  <c r="L10" i="59" s="1"/>
  <c r="M10" i="59" a="1"/>
  <c r="M10" i="59" s="1"/>
  <c r="N10" i="59" a="1"/>
  <c r="N10" i="59" s="1"/>
  <c r="O10" i="59" a="1"/>
  <c r="O10" i="59" s="1"/>
  <c r="P10" i="59" a="1"/>
  <c r="P10" i="59" s="1"/>
  <c r="Q10" i="59" a="1"/>
  <c r="Q10" i="59" s="1"/>
  <c r="R10" i="59" a="1"/>
  <c r="R10" i="59" s="1"/>
  <c r="C14" i="59"/>
  <c r="C15" i="59" s="1"/>
  <c r="C16" i="59" s="1"/>
  <c r="C17" i="59" s="1"/>
  <c r="C18" i="59" s="1"/>
  <c r="C19" i="59" s="1"/>
  <c r="C20" i="59" s="1"/>
  <c r="C21" i="59" s="1"/>
  <c r="C22" i="59" s="1"/>
  <c r="C23" i="59" s="1"/>
  <c r="C24" i="59" s="1"/>
  <c r="C25" i="59" s="1"/>
  <c r="C26" i="59" s="1"/>
  <c r="C27" i="59" s="1"/>
  <c r="C28" i="59" s="1"/>
  <c r="C29" i="59" s="1"/>
  <c r="C30" i="59" s="1"/>
  <c r="C31" i="59" s="1"/>
  <c r="C32" i="59" s="1"/>
  <c r="C33" i="59" s="1"/>
  <c r="C34" i="59" s="1"/>
  <c r="C35" i="59" s="1"/>
  <c r="C36" i="59" s="1"/>
  <c r="C37" i="59" s="1"/>
  <c r="C38" i="59" s="1"/>
  <c r="C39" i="59" s="1"/>
  <c r="C40" i="59" s="1"/>
  <c r="C41" i="59" s="1"/>
  <c r="C42" i="59" s="1"/>
  <c r="C43" i="59" s="1"/>
  <c r="C44" i="59" s="1"/>
  <c r="C45" i="59" s="1"/>
  <c r="C46" i="59" s="1"/>
  <c r="C47" i="59" s="1"/>
  <c r="C48" i="59" s="1"/>
  <c r="C49" i="59" s="1"/>
  <c r="C50" i="59" s="1"/>
  <c r="C51" i="59" s="1"/>
  <c r="C52" i="59" s="1"/>
  <c r="C53" i="59" s="1"/>
  <c r="C54" i="59" s="1"/>
  <c r="C55" i="59" s="1"/>
  <c r="C56" i="59" s="1"/>
  <c r="C57" i="59" s="1"/>
  <c r="C58" i="59" s="1"/>
  <c r="C59" i="59" s="1"/>
  <c r="C60" i="59" s="1"/>
  <c r="C61" i="59" s="1"/>
  <c r="C62" i="59" s="1"/>
  <c r="C63" i="59" s="1"/>
  <c r="C64" i="59" s="1"/>
  <c r="C65" i="59" s="1"/>
  <c r="C66" i="59" s="1"/>
  <c r="C67" i="59" s="1"/>
  <c r="C68" i="59" s="1"/>
  <c r="C69" i="59" s="1"/>
  <c r="C70" i="59" s="1"/>
  <c r="C71" i="59" s="1"/>
  <c r="C72" i="59" s="1"/>
  <c r="N5" i="58"/>
  <c r="N6" i="58" s="1" a="1"/>
  <c r="N6" i="58" s="1"/>
  <c r="G10" i="58"/>
  <c r="H10" i="58"/>
  <c r="AJ243" i="60" s="1"/>
  <c r="I10" i="58" a="1"/>
  <c r="I10" i="58" s="1"/>
  <c r="J10" i="58" a="1"/>
  <c r="J10" i="58" s="1"/>
  <c r="C14" i="58"/>
  <c r="C15" i="58" s="1"/>
  <c r="C16" i="58" s="1"/>
  <c r="C17" i="58" s="1"/>
  <c r="C18" i="58" s="1"/>
  <c r="C19" i="58" s="1"/>
  <c r="C20" i="58" s="1"/>
  <c r="C21" i="58" s="1"/>
  <c r="C22" i="58" s="1"/>
  <c r="C23" i="58" s="1"/>
  <c r="C24" i="58" s="1"/>
  <c r="C25" i="58" s="1"/>
  <c r="C26" i="58" s="1"/>
  <c r="C27" i="58" s="1"/>
  <c r="C28" i="58" s="1"/>
  <c r="C29" i="58" s="1"/>
  <c r="C30" i="58" s="1"/>
  <c r="C31" i="58" s="1"/>
  <c r="C32" i="58" s="1"/>
  <c r="C33" i="58" s="1"/>
  <c r="C34" i="58" s="1"/>
  <c r="C35" i="58" s="1"/>
  <c r="C36" i="58" s="1"/>
  <c r="C37" i="58" s="1"/>
  <c r="C38" i="58" s="1"/>
  <c r="C39" i="58" s="1"/>
  <c r="C40" i="58" s="1"/>
  <c r="C41" i="58" s="1"/>
  <c r="C42" i="58" s="1"/>
  <c r="C43" i="58" s="1"/>
  <c r="C44" i="58" s="1"/>
  <c r="C45" i="58" s="1"/>
  <c r="C46" i="58" s="1"/>
  <c r="C47" i="58" s="1"/>
  <c r="C48" i="58" s="1"/>
  <c r="C49" i="58" s="1"/>
  <c r="C50" i="58" s="1"/>
  <c r="C51" i="58" s="1"/>
  <c r="C52" i="58" s="1"/>
  <c r="C53" i="58" s="1"/>
  <c r="C54" i="58" s="1"/>
  <c r="C55" i="58" s="1"/>
  <c r="C56" i="58" s="1"/>
  <c r="C57" i="58" s="1"/>
  <c r="C58" i="58" s="1"/>
  <c r="C59" i="58" s="1"/>
  <c r="C60" i="58" s="1"/>
  <c r="C61" i="58" s="1"/>
  <c r="C62" i="58" s="1"/>
  <c r="C63" i="58" s="1"/>
  <c r="C64" i="58" s="1"/>
  <c r="C65" i="58" s="1"/>
  <c r="C66" i="58" s="1"/>
  <c r="C67" i="58" s="1"/>
  <c r="C68" i="58" s="1"/>
  <c r="C69" i="58" s="1"/>
  <c r="C70" i="58" s="1"/>
  <c r="C71" i="58" s="1"/>
  <c r="C72" i="58" s="1"/>
  <c r="C73" i="58" s="1"/>
  <c r="C74" i="58" s="1"/>
  <c r="C75" i="58" s="1"/>
  <c r="C76" i="58" s="1"/>
  <c r="C77" i="58" s="1"/>
  <c r="C78" i="58" s="1"/>
  <c r="C79" i="58" s="1"/>
  <c r="C80" i="58" s="1"/>
  <c r="C81" i="58" s="1"/>
  <c r="C82" i="58" s="1"/>
  <c r="C83" i="58" s="1"/>
  <c r="C84" i="58" s="1"/>
  <c r="C85" i="58" s="1"/>
  <c r="C86" i="58" s="1"/>
  <c r="C87" i="58" s="1"/>
  <c r="C88" i="58" s="1"/>
  <c r="C89" i="58" s="1"/>
  <c r="C90" i="58" s="1"/>
  <c r="C91" i="58" s="1"/>
  <c r="C92" i="58" s="1"/>
  <c r="C93" i="58" s="1"/>
  <c r="C94" i="58" s="1"/>
  <c r="C95" i="58" s="1"/>
  <c r="C96" i="58" s="1"/>
  <c r="C97" i="58" s="1"/>
  <c r="C98" i="58" s="1"/>
  <c r="C99" i="58" s="1"/>
  <c r="C100" i="58" s="1"/>
  <c r="C101" i="58" s="1"/>
  <c r="C102" i="58" s="1"/>
  <c r="C103" i="58" s="1"/>
  <c r="C104" i="58" s="1"/>
  <c r="C105" i="58" s="1"/>
  <c r="C106" i="58" s="1"/>
  <c r="C107" i="58" s="1"/>
  <c r="C108" i="58" s="1"/>
  <c r="C109" i="58" s="1"/>
  <c r="C110" i="58" s="1"/>
  <c r="C111" i="58" s="1"/>
  <c r="C112" i="58" s="1"/>
  <c r="C113" i="58" s="1"/>
  <c r="C114" i="58" s="1"/>
  <c r="C115" i="58" s="1"/>
  <c r="C116" i="58" s="1"/>
  <c r="C117" i="58" s="1"/>
  <c r="C118" i="58" s="1"/>
  <c r="C119" i="58" s="1"/>
  <c r="C120" i="58" s="1"/>
  <c r="C121" i="58" s="1"/>
  <c r="C122" i="58" s="1"/>
  <c r="C123" i="58" s="1"/>
  <c r="C124" i="58" s="1"/>
  <c r="C125" i="58" s="1"/>
  <c r="C126" i="58" s="1"/>
  <c r="C127" i="58" s="1"/>
  <c r="C128" i="58" s="1"/>
  <c r="C129" i="58" s="1"/>
  <c r="C130" i="58" s="1"/>
  <c r="C131" i="58" s="1"/>
  <c r="C132" i="58" s="1"/>
  <c r="D20" i="58"/>
  <c r="D21" i="58"/>
  <c r="D22" i="58"/>
  <c r="D23" i="58"/>
  <c r="D24" i="58"/>
  <c r="D25" i="58"/>
  <c r="D26" i="58"/>
  <c r="D27" i="58"/>
  <c r="D28" i="58"/>
  <c r="D29" i="58"/>
  <c r="D30" i="58"/>
  <c r="D31" i="58"/>
  <c r="D32" i="58"/>
  <c r="D33" i="58"/>
  <c r="D34" i="58"/>
  <c r="D35" i="58"/>
  <c r="D36" i="58"/>
  <c r="D37" i="58"/>
  <c r="D38" i="58"/>
  <c r="D39" i="58"/>
  <c r="D40" i="58"/>
  <c r="D41" i="58"/>
  <c r="D42" i="58"/>
  <c r="D43" i="58"/>
  <c r="D44" i="58"/>
  <c r="D45" i="58"/>
  <c r="D46" i="58"/>
  <c r="D47" i="58"/>
  <c r="D48" i="58"/>
  <c r="D49" i="58"/>
  <c r="D50" i="58"/>
  <c r="D51" i="58"/>
  <c r="D52" i="58"/>
  <c r="D53" i="58"/>
  <c r="D54" i="58"/>
  <c r="D55" i="58"/>
  <c r="D56" i="58"/>
  <c r="D57" i="58"/>
  <c r="D58" i="58"/>
  <c r="D59" i="58"/>
  <c r="D60" i="58"/>
  <c r="D61" i="58"/>
  <c r="D62" i="58"/>
  <c r="D63" i="58"/>
  <c r="D64" i="58"/>
  <c r="D65" i="58"/>
  <c r="D66" i="58"/>
  <c r="D67" i="58"/>
  <c r="D68" i="58"/>
  <c r="D69" i="58"/>
  <c r="D70" i="58"/>
  <c r="D71" i="58"/>
  <c r="D72" i="58"/>
  <c r="D73" i="58"/>
  <c r="D74" i="58"/>
  <c r="D75" i="58"/>
  <c r="D76" i="58"/>
  <c r="D77" i="58"/>
  <c r="D78" i="58"/>
  <c r="D79" i="58"/>
  <c r="D80" i="58"/>
  <c r="D81" i="58"/>
  <c r="D82" i="58"/>
  <c r="D83" i="58"/>
  <c r="D84" i="58"/>
  <c r="D85" i="58"/>
  <c r="D86" i="58"/>
  <c r="D87" i="58"/>
  <c r="D88" i="58"/>
  <c r="D89" i="58"/>
  <c r="D90" i="58"/>
  <c r="D91" i="58"/>
  <c r="D92" i="58"/>
  <c r="D93" i="58"/>
  <c r="D94" i="58"/>
  <c r="D95" i="58"/>
  <c r="D96" i="58"/>
  <c r="D97" i="58"/>
  <c r="D98" i="58"/>
  <c r="D99" i="58"/>
  <c r="D100" i="58"/>
  <c r="D101" i="58"/>
  <c r="D102" i="58"/>
  <c r="D103" i="58"/>
  <c r="D104" i="58"/>
  <c r="D105" i="58"/>
  <c r="D106" i="58"/>
  <c r="D107" i="58"/>
  <c r="D108" i="58"/>
  <c r="D109" i="58"/>
  <c r="D110" i="58"/>
  <c r="D111" i="58"/>
  <c r="D112" i="58"/>
  <c r="D113" i="58"/>
  <c r="D114" i="58"/>
  <c r="D115" i="58"/>
  <c r="D116" i="58"/>
  <c r="D117" i="58"/>
  <c r="D118" i="58"/>
  <c r="D119" i="58"/>
  <c r="D120" i="58"/>
  <c r="D121" i="58"/>
  <c r="D122" i="58"/>
  <c r="D123" i="58"/>
  <c r="D124" i="58"/>
  <c r="D125" i="58"/>
  <c r="D126" i="58"/>
  <c r="D127" i="58"/>
  <c r="D128" i="58"/>
  <c r="D129" i="58"/>
  <c r="D130" i="58"/>
  <c r="D131" i="58"/>
  <c r="D132" i="58"/>
  <c r="S5" i="57"/>
  <c r="S4" i="57" s="1"/>
  <c r="H10" i="57" a="1"/>
  <c r="H10" i="57" s="1"/>
  <c r="I10" i="57" a="1"/>
  <c r="I10" i="57" s="1"/>
  <c r="J10" i="57"/>
  <c r="K10" i="57"/>
  <c r="L10" i="57" a="1"/>
  <c r="L10" i="57" s="1"/>
  <c r="M10" i="57" a="1"/>
  <c r="M10" i="57" s="1"/>
  <c r="M9" i="57" s="1"/>
  <c r="AI229" i="60" s="1"/>
  <c r="N10" i="57" a="1"/>
  <c r="N10" i="57" s="1"/>
  <c r="O10" i="57" a="1"/>
  <c r="O10" i="57" s="1"/>
  <c r="C14" i="57"/>
  <c r="C15" i="57" s="1"/>
  <c r="C16" i="57" s="1"/>
  <c r="C17" i="57" s="1"/>
  <c r="C18" i="57" s="1"/>
  <c r="C19" i="57" s="1"/>
  <c r="C20" i="57" s="1"/>
  <c r="C21" i="57" s="1"/>
  <c r="C22" i="57" s="1"/>
  <c r="C23" i="57" s="1"/>
  <c r="C24" i="57" s="1"/>
  <c r="C25" i="57" s="1"/>
  <c r="C26" i="57" s="1"/>
  <c r="C27" i="57" s="1"/>
  <c r="C28" i="57" s="1"/>
  <c r="C29" i="57" s="1"/>
  <c r="C30" i="57" s="1"/>
  <c r="C31" i="57" s="1"/>
  <c r="C32" i="57" s="1"/>
  <c r="C33" i="57" s="1"/>
  <c r="C34" i="57" s="1"/>
  <c r="C35" i="57" s="1"/>
  <c r="C36" i="57" s="1"/>
  <c r="C37" i="57" s="1"/>
  <c r="C38" i="57" s="1"/>
  <c r="C39" i="57" s="1"/>
  <c r="C40" i="57" s="1"/>
  <c r="C41" i="57" s="1"/>
  <c r="C42" i="57" s="1"/>
  <c r="C43" i="57" s="1"/>
  <c r="C44" i="57" s="1"/>
  <c r="C45" i="57" s="1"/>
  <c r="C46" i="57" s="1"/>
  <c r="C47" i="57" s="1"/>
  <c r="C48" i="57" s="1"/>
  <c r="C49" i="57" s="1"/>
  <c r="C50" i="57" s="1"/>
  <c r="C51" i="57" s="1"/>
  <c r="C52" i="57" s="1"/>
  <c r="C53" i="57" s="1"/>
  <c r="C54" i="57" s="1"/>
  <c r="C55" i="57" s="1"/>
  <c r="C56" i="57" s="1"/>
  <c r="C57" i="57" s="1"/>
  <c r="C58" i="57" s="1"/>
  <c r="C59" i="57" s="1"/>
  <c r="C60" i="57" s="1"/>
  <c r="C61" i="57" s="1"/>
  <c r="C62" i="57" s="1"/>
  <c r="C63" i="57" s="1"/>
  <c r="C64" i="57" s="1"/>
  <c r="C65" i="57" s="1"/>
  <c r="C66" i="57" s="1"/>
  <c r="C67" i="57" s="1"/>
  <c r="C68" i="57" s="1"/>
  <c r="C69" i="57" s="1"/>
  <c r="C70" i="57" s="1"/>
  <c r="C71" i="57" s="1"/>
  <c r="C72" i="57" s="1"/>
  <c r="C73" i="57" s="1"/>
  <c r="C74" i="57" s="1"/>
  <c r="C75" i="57" s="1"/>
  <c r="C76" i="57" s="1"/>
  <c r="C77" i="57" s="1"/>
  <c r="C78" i="57" s="1"/>
  <c r="C79" i="57" s="1"/>
  <c r="C80" i="57" s="1"/>
  <c r="C81" i="57" s="1"/>
  <c r="C82" i="57" s="1"/>
  <c r="C83" i="57" s="1"/>
  <c r="C84" i="57" s="1"/>
  <c r="C85" i="57" s="1"/>
  <c r="C86" i="57" s="1"/>
  <c r="C87" i="57" s="1"/>
  <c r="C88" i="57" s="1"/>
  <c r="C89" i="57" s="1"/>
  <c r="C90" i="57" s="1"/>
  <c r="C91" i="57" s="1"/>
  <c r="C92" i="57" s="1"/>
  <c r="C93" i="57" s="1"/>
  <c r="C94" i="57" s="1"/>
  <c r="C95" i="57" s="1"/>
  <c r="C96" i="57" s="1"/>
  <c r="C97" i="57" s="1"/>
  <c r="C98" i="57" s="1"/>
  <c r="C99" i="57" s="1"/>
  <c r="C100" i="57" s="1"/>
  <c r="C101" i="57" s="1"/>
  <c r="C102" i="57" s="1"/>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D101" i="57"/>
  <c r="D102" i="57"/>
  <c r="S5" i="56"/>
  <c r="S6" i="56" s="1" a="1"/>
  <c r="S6" i="56" s="1"/>
  <c r="K10" i="56"/>
  <c r="L10" i="56"/>
  <c r="M10" i="56" a="1"/>
  <c r="M10" i="56" s="1"/>
  <c r="N10" i="56" a="1"/>
  <c r="N10" i="56" s="1"/>
  <c r="O10" i="56" a="1"/>
  <c r="O10" i="56" s="1"/>
  <c r="C14" i="56"/>
  <c r="C15" i="56" s="1"/>
  <c r="C16" i="56" s="1"/>
  <c r="C17" i="56" s="1"/>
  <c r="C18" i="56" s="1"/>
  <c r="C19" i="56" s="1"/>
  <c r="C20" i="56" s="1"/>
  <c r="C21" i="56" s="1"/>
  <c r="C22" i="56" s="1"/>
  <c r="C23" i="56" s="1"/>
  <c r="C24" i="56" s="1"/>
  <c r="C25" i="56" s="1"/>
  <c r="C26" i="56" s="1"/>
  <c r="C27" i="56" s="1"/>
  <c r="C28" i="56" s="1"/>
  <c r="C29" i="56" s="1"/>
  <c r="C30" i="56" s="1"/>
  <c r="C31" i="56" s="1"/>
  <c r="C32" i="56" s="1"/>
  <c r="C33" i="56" s="1"/>
  <c r="C34" i="56" s="1"/>
  <c r="C35" i="56" s="1"/>
  <c r="C36" i="56" s="1"/>
  <c r="C37" i="56" s="1"/>
  <c r="C38" i="56" s="1"/>
  <c r="C39" i="56" s="1"/>
  <c r="C40" i="56" s="1"/>
  <c r="C41" i="56" s="1"/>
  <c r="C42" i="56" s="1"/>
  <c r="C43" i="56" s="1"/>
  <c r="C44" i="56" s="1"/>
  <c r="C45" i="56" s="1"/>
  <c r="C46" i="56" s="1"/>
  <c r="C47" i="56" s="1"/>
  <c r="C48" i="56" s="1"/>
  <c r="C49" i="56" s="1"/>
  <c r="C50" i="56" s="1"/>
  <c r="C51" i="56" s="1"/>
  <c r="C52" i="56" s="1"/>
  <c r="C53" i="56" s="1"/>
  <c r="C54" i="56" s="1"/>
  <c r="C55" i="56" s="1"/>
  <c r="C56" i="56" s="1"/>
  <c r="C57" i="56" s="1"/>
  <c r="C58" i="56" s="1"/>
  <c r="C59" i="56" s="1"/>
  <c r="C60" i="56" s="1"/>
  <c r="C61" i="56" s="1"/>
  <c r="C62" i="56" s="1"/>
  <c r="C63" i="56" s="1"/>
  <c r="C64" i="56" s="1"/>
  <c r="C65" i="56" s="1"/>
  <c r="C66" i="56" s="1"/>
  <c r="C67" i="56" s="1"/>
  <c r="C68" i="56" s="1"/>
  <c r="C69" i="56" s="1"/>
  <c r="C70" i="56" s="1"/>
  <c r="C71" i="56" s="1"/>
  <c r="C72" i="56" s="1"/>
  <c r="C73" i="56" s="1"/>
  <c r="C74" i="56" s="1"/>
  <c r="C75" i="56" s="1"/>
  <c r="C76" i="56" s="1"/>
  <c r="C77" i="56" s="1"/>
  <c r="C78" i="56" s="1"/>
  <c r="C79" i="56" s="1"/>
  <c r="C80" i="56" s="1"/>
  <c r="C81" i="56" s="1"/>
  <c r="C82" i="56" s="1"/>
  <c r="C83" i="56" s="1"/>
  <c r="C84" i="56" s="1"/>
  <c r="C85" i="56" s="1"/>
  <c r="C86" i="56" s="1"/>
  <c r="C87" i="56" s="1"/>
  <c r="C88" i="56" s="1"/>
  <c r="C89" i="56" s="1"/>
  <c r="C90" i="56" s="1"/>
  <c r="C91" i="56" s="1"/>
  <c r="C92" i="56" s="1"/>
  <c r="C93" i="56" s="1"/>
  <c r="C94" i="56" s="1"/>
  <c r="C95" i="56" s="1"/>
  <c r="C96" i="56" s="1"/>
  <c r="C97" i="56" s="1"/>
  <c r="C98" i="56" s="1"/>
  <c r="C99" i="56" s="1"/>
  <c r="C100" i="56" s="1"/>
  <c r="C101" i="56" s="1"/>
  <c r="C102" i="56" s="1"/>
  <c r="C103" i="56" s="1"/>
  <c r="C104" i="56" s="1"/>
  <c r="C105" i="56" s="1"/>
  <c r="C106" i="56" s="1"/>
  <c r="C107" i="56" s="1"/>
  <c r="C108" i="56" s="1"/>
  <c r="C109" i="56" s="1"/>
  <c r="C110" i="56" s="1"/>
  <c r="C111" i="56" s="1"/>
  <c r="C112" i="56" s="1"/>
  <c r="C113" i="56" s="1"/>
  <c r="C114" i="56" s="1"/>
  <c r="C115" i="56" s="1"/>
  <c r="C116" i="56" s="1"/>
  <c r="C117" i="56" s="1"/>
  <c r="C118" i="56" s="1"/>
  <c r="C119" i="56" s="1"/>
  <c r="C120" i="56" s="1"/>
  <c r="C121" i="56" s="1"/>
  <c r="C122" i="56" s="1"/>
  <c r="C123" i="56" s="1"/>
  <c r="C124" i="56" s="1"/>
  <c r="C125" i="56" s="1"/>
  <c r="C126" i="56" s="1"/>
  <c r="C127" i="56" s="1"/>
  <c r="C128" i="56" s="1"/>
  <c r="C129" i="56" s="1"/>
  <c r="C130" i="56" s="1"/>
  <c r="C131" i="56" s="1"/>
  <c r="C132" i="56" s="1"/>
  <c r="C133" i="56" s="1"/>
  <c r="C134" i="56" s="1"/>
  <c r="C135" i="56" s="1"/>
  <c r="C136" i="56" s="1"/>
  <c r="C137" i="56" s="1"/>
  <c r="C138" i="56" s="1"/>
  <c r="C139" i="56" s="1"/>
  <c r="C140" i="56" s="1"/>
  <c r="C141" i="56" s="1"/>
  <c r="C142" i="56" s="1"/>
  <c r="C143" i="56" s="1"/>
  <c r="C144" i="56" s="1"/>
  <c r="C145" i="56" s="1"/>
  <c r="C146" i="56" s="1"/>
  <c r="C147" i="56" s="1"/>
  <c r="C148" i="56" s="1"/>
  <c r="C149" i="56" s="1"/>
  <c r="C150" i="56" s="1"/>
  <c r="C151" i="56" s="1"/>
  <c r="C152" i="56" s="1"/>
  <c r="C153" i="56" s="1"/>
  <c r="C154" i="56" s="1"/>
  <c r="C155" i="56" s="1"/>
  <c r="C156" i="56" s="1"/>
  <c r="C157" i="56" s="1"/>
  <c r="C158" i="56" s="1"/>
  <c r="C159" i="56" s="1"/>
  <c r="C160" i="56" s="1"/>
  <c r="C161" i="56" s="1"/>
  <c r="C162" i="56" s="1"/>
  <c r="C163" i="56" s="1"/>
  <c r="C164" i="56" s="1"/>
  <c r="C165" i="56" s="1"/>
  <c r="C166" i="56" s="1"/>
  <c r="C167" i="56" s="1"/>
  <c r="C168" i="56" s="1"/>
  <c r="C169" i="56" s="1"/>
  <c r="C170" i="56" s="1"/>
  <c r="C171" i="56" s="1"/>
  <c r="C172" i="56" s="1"/>
  <c r="C173" i="56" s="1"/>
  <c r="C174" i="56" s="1"/>
  <c r="C175" i="56" s="1"/>
  <c r="C176" i="56" s="1"/>
  <c r="C177" i="56" s="1"/>
  <c r="C178" i="56" s="1"/>
  <c r="C179" i="56" s="1"/>
  <c r="C180" i="56" s="1"/>
  <c r="C181" i="56" s="1"/>
  <c r="C182" i="56" s="1"/>
  <c r="C183" i="56" s="1"/>
  <c r="C184" i="56" s="1"/>
  <c r="C185" i="56" s="1"/>
  <c r="C186" i="56" s="1"/>
  <c r="C187" i="56" s="1"/>
  <c r="C188" i="56" s="1"/>
  <c r="C189" i="56" s="1"/>
  <c r="C190" i="56" s="1"/>
  <c r="C191" i="56" s="1"/>
  <c r="C192" i="56" s="1"/>
  <c r="C193" i="56" s="1"/>
  <c r="C194" i="56" s="1"/>
  <c r="C195" i="56" s="1"/>
  <c r="C196" i="56" s="1"/>
  <c r="C197" i="56" s="1"/>
  <c r="C198" i="56" s="1"/>
  <c r="C199" i="56" s="1"/>
  <c r="C200" i="56" s="1"/>
  <c r="C201" i="56" s="1"/>
  <c r="C202" i="56" s="1"/>
  <c r="C203" i="56" s="1"/>
  <c r="C204" i="56" s="1"/>
  <c r="C205" i="56" s="1"/>
  <c r="C206" i="56" s="1"/>
  <c r="C207" i="56" s="1"/>
  <c r="C208" i="56" s="1"/>
  <c r="C209" i="56" s="1"/>
  <c r="C210" i="56" s="1"/>
  <c r="C211" i="56" s="1"/>
  <c r="C212" i="56" s="1"/>
  <c r="C213" i="56" s="1"/>
  <c r="C214" i="56" s="1"/>
  <c r="C215" i="56" s="1"/>
  <c r="C216" i="56" s="1"/>
  <c r="C217" i="56" s="1"/>
  <c r="C218" i="56" s="1"/>
  <c r="C219" i="56" s="1"/>
  <c r="C220" i="56" s="1"/>
  <c r="C221" i="56" s="1"/>
  <c r="C222" i="56" s="1"/>
  <c r="C223" i="56" s="1"/>
  <c r="C224" i="56" s="1"/>
  <c r="C225" i="56" s="1"/>
  <c r="C226" i="56" s="1"/>
  <c r="C227" i="56" s="1"/>
  <c r="C228" i="56" s="1"/>
  <c r="C229" i="56" s="1"/>
  <c r="C230" i="56" s="1"/>
  <c r="C231" i="56" s="1"/>
  <c r="C232" i="56" s="1"/>
  <c r="C233" i="56" s="1"/>
  <c r="C234" i="56" s="1"/>
  <c r="C235" i="56" s="1"/>
  <c r="C236" i="56" s="1"/>
  <c r="C237" i="56" s="1"/>
  <c r="C238" i="56" s="1"/>
  <c r="C239" i="56" s="1"/>
  <c r="C240" i="56" s="1"/>
  <c r="C241" i="56" s="1"/>
  <c r="C242" i="56" s="1"/>
  <c r="C243" i="56" s="1"/>
  <c r="C244" i="56" s="1"/>
  <c r="C245" i="56" s="1"/>
  <c r="C246" i="56" s="1"/>
  <c r="C247" i="56" s="1"/>
  <c r="C248" i="56" s="1"/>
  <c r="C249" i="56" s="1"/>
  <c r="C250" i="56" s="1"/>
  <c r="C251" i="56" s="1"/>
  <c r="C252" i="56" s="1"/>
  <c r="C253" i="56" s="1"/>
  <c r="C254" i="56" s="1"/>
  <c r="C255" i="56" s="1"/>
  <c r="C256" i="56" s="1"/>
  <c r="C257" i="56" s="1"/>
  <c r="C258" i="56" s="1"/>
  <c r="C259" i="56" s="1"/>
  <c r="C260" i="56" s="1"/>
  <c r="C261" i="56" s="1"/>
  <c r="C262" i="56" s="1"/>
  <c r="C263" i="56" s="1"/>
  <c r="C264" i="56" s="1"/>
  <c r="C265" i="56" s="1"/>
  <c r="C266" i="56" s="1"/>
  <c r="C267" i="56" s="1"/>
  <c r="C268" i="56" s="1"/>
  <c r="C269" i="56" s="1"/>
  <c r="C270" i="56" s="1"/>
  <c r="C271" i="56" s="1"/>
  <c r="C272" i="56" s="1"/>
  <c r="C273" i="56" s="1"/>
  <c r="C274" i="56" s="1"/>
  <c r="C275" i="56" s="1"/>
  <c r="C276" i="56" s="1"/>
  <c r="C277" i="56" s="1"/>
  <c r="C278" i="56" s="1"/>
  <c r="C279" i="56" s="1"/>
  <c r="C280" i="56" s="1"/>
  <c r="C281" i="56" s="1"/>
  <c r="C282" i="56" s="1"/>
  <c r="C283" i="56" s="1"/>
  <c r="C284" i="56" s="1"/>
  <c r="C285" i="56" s="1"/>
  <c r="C286" i="56" s="1"/>
  <c r="C287" i="56" s="1"/>
  <c r="C288" i="56" s="1"/>
  <c r="C289" i="56" s="1"/>
  <c r="C290" i="56" s="1"/>
  <c r="C291" i="56" s="1"/>
  <c r="C292" i="56" s="1"/>
  <c r="C293" i="56" s="1"/>
  <c r="C294" i="56" s="1"/>
  <c r="C295" i="56" s="1"/>
  <c r="C296" i="56" s="1"/>
  <c r="C297" i="56" s="1"/>
  <c r="C298" i="56" s="1"/>
  <c r="C299" i="56" s="1"/>
  <c r="C300" i="56" s="1"/>
  <c r="C301" i="56" s="1"/>
  <c r="C302" i="56" s="1"/>
  <c r="C303" i="56" s="1"/>
  <c r="C304" i="56" s="1"/>
  <c r="C305" i="56" s="1"/>
  <c r="C306" i="56" s="1"/>
  <c r="C307" i="56" s="1"/>
  <c r="C308" i="56" s="1"/>
  <c r="C309" i="56" s="1"/>
  <c r="C310" i="56" s="1"/>
  <c r="C311" i="56" s="1"/>
  <c r="C312" i="56" s="1"/>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D166" i="56"/>
  <c r="D167" i="56"/>
  <c r="D168" i="56"/>
  <c r="D169" i="56"/>
  <c r="D170" i="56"/>
  <c r="D171" i="56"/>
  <c r="D172" i="56"/>
  <c r="D173" i="56"/>
  <c r="D174" i="56"/>
  <c r="D175" i="56"/>
  <c r="D176" i="56"/>
  <c r="D177" i="56"/>
  <c r="D178" i="56"/>
  <c r="D179" i="56"/>
  <c r="D180" i="56"/>
  <c r="D181" i="56"/>
  <c r="D182" i="56"/>
  <c r="D183" i="56"/>
  <c r="D184" i="56"/>
  <c r="D185" i="56"/>
  <c r="D186" i="56"/>
  <c r="D187" i="56"/>
  <c r="D188" i="56"/>
  <c r="D189" i="56"/>
  <c r="D190" i="56"/>
  <c r="D191" i="56"/>
  <c r="D192" i="56"/>
  <c r="D193" i="56"/>
  <c r="D194" i="56"/>
  <c r="D195" i="56"/>
  <c r="D196" i="56"/>
  <c r="D197" i="56"/>
  <c r="D198" i="56"/>
  <c r="D199" i="56"/>
  <c r="D200" i="56"/>
  <c r="D201" i="56"/>
  <c r="D202" i="56"/>
  <c r="D203" i="56"/>
  <c r="D204" i="56"/>
  <c r="D205" i="56"/>
  <c r="D206" i="56"/>
  <c r="D207" i="56"/>
  <c r="D208" i="56"/>
  <c r="D209" i="56"/>
  <c r="D210" i="56"/>
  <c r="D211" i="56"/>
  <c r="D212" i="56"/>
  <c r="D213" i="56"/>
  <c r="D214" i="56"/>
  <c r="D215" i="56"/>
  <c r="D216" i="56"/>
  <c r="D217" i="56"/>
  <c r="D218" i="56"/>
  <c r="D219" i="56"/>
  <c r="D220" i="56"/>
  <c r="D221" i="56"/>
  <c r="D222" i="56"/>
  <c r="D223" i="56"/>
  <c r="D224" i="56"/>
  <c r="D225" i="56"/>
  <c r="D226" i="56"/>
  <c r="D227" i="56"/>
  <c r="D228" i="56"/>
  <c r="D229" i="56"/>
  <c r="D230" i="56"/>
  <c r="D231" i="56"/>
  <c r="D232" i="56"/>
  <c r="D233" i="56"/>
  <c r="D234" i="56"/>
  <c r="D235" i="56"/>
  <c r="D236" i="56"/>
  <c r="D237" i="56"/>
  <c r="D238" i="56"/>
  <c r="D239" i="56"/>
  <c r="D240" i="56"/>
  <c r="D241" i="56"/>
  <c r="D242" i="56"/>
  <c r="D243" i="56"/>
  <c r="D244" i="56"/>
  <c r="D245" i="56"/>
  <c r="D246" i="56"/>
  <c r="D247" i="56"/>
  <c r="D248" i="56"/>
  <c r="D249" i="56"/>
  <c r="D250" i="56"/>
  <c r="D251" i="56"/>
  <c r="D252" i="56"/>
  <c r="D253" i="56"/>
  <c r="D254" i="56"/>
  <c r="D255" i="56"/>
  <c r="D256" i="56"/>
  <c r="D257" i="56"/>
  <c r="D258" i="56"/>
  <c r="D259" i="56"/>
  <c r="D260" i="56"/>
  <c r="D261" i="56"/>
  <c r="D262" i="56"/>
  <c r="D263" i="56"/>
  <c r="D264" i="56"/>
  <c r="D265" i="56"/>
  <c r="D266" i="56"/>
  <c r="D267" i="56"/>
  <c r="D268" i="56"/>
  <c r="D269" i="56"/>
  <c r="D270" i="56"/>
  <c r="D271" i="56"/>
  <c r="D272" i="56"/>
  <c r="D273" i="56"/>
  <c r="D274" i="56"/>
  <c r="D275" i="56"/>
  <c r="D276" i="56"/>
  <c r="D277" i="56"/>
  <c r="D278" i="56"/>
  <c r="D279" i="56"/>
  <c r="D280" i="56"/>
  <c r="D281" i="56"/>
  <c r="D282" i="56"/>
  <c r="D283" i="56"/>
  <c r="D284" i="56"/>
  <c r="D285" i="56"/>
  <c r="D286" i="56"/>
  <c r="D287" i="56"/>
  <c r="D288" i="56"/>
  <c r="D289" i="56"/>
  <c r="D290" i="56"/>
  <c r="D291" i="56"/>
  <c r="D292" i="56"/>
  <c r="D293" i="56"/>
  <c r="D294" i="56"/>
  <c r="D295" i="56"/>
  <c r="D296" i="56"/>
  <c r="D297" i="56"/>
  <c r="D298" i="56"/>
  <c r="D299" i="56"/>
  <c r="D300" i="56"/>
  <c r="D301" i="56"/>
  <c r="D302" i="56"/>
  <c r="D303" i="56"/>
  <c r="D304" i="56"/>
  <c r="D305" i="56"/>
  <c r="D306" i="56"/>
  <c r="D307" i="56"/>
  <c r="D308" i="56"/>
  <c r="D309" i="56"/>
  <c r="D310" i="56"/>
  <c r="D311" i="56"/>
  <c r="D312" i="56"/>
  <c r="V3" i="55"/>
  <c r="L30" i="55" s="1"/>
  <c r="L2231" i="55"/>
  <c r="W3" i="55"/>
  <c r="L13" i="55" s="1"/>
  <c r="X3" i="55"/>
  <c r="Y3" i="55"/>
  <c r="Z3" i="55"/>
  <c r="AA3" i="55"/>
  <c r="AB3" i="55"/>
  <c r="L39" i="55" s="1"/>
  <c r="AC3" i="55"/>
  <c r="AD3" i="55"/>
  <c r="L24" i="55" s="1"/>
  <c r="L2203" i="55"/>
  <c r="AE3" i="55"/>
  <c r="L31" i="55" s="1"/>
  <c r="AF3" i="55"/>
  <c r="L21" i="55" s="1"/>
  <c r="AG3" i="55"/>
  <c r="L37" i="55" s="1"/>
  <c r="AH3" i="55"/>
  <c r="AI3" i="55"/>
  <c r="L73" i="55" s="1"/>
  <c r="L2350" i="55"/>
  <c r="AJ3" i="55"/>
  <c r="L15" i="55" s="1"/>
  <c r="L2062" i="55"/>
  <c r="J10" i="55"/>
  <c r="AJ201" i="60" s="1"/>
  <c r="W61" i="61"/>
  <c r="K13" i="55"/>
  <c r="C14" i="55"/>
  <c r="C15" i="55" s="1"/>
  <c r="C16" i="55" s="1"/>
  <c r="C17" i="55" s="1"/>
  <c r="C18" i="55" s="1"/>
  <c r="C19" i="55" s="1"/>
  <c r="C20" i="55" s="1"/>
  <c r="C21" i="55" s="1"/>
  <c r="C22" i="55" s="1"/>
  <c r="C23" i="55" s="1"/>
  <c r="C24" i="55" s="1"/>
  <c r="C25" i="55" s="1"/>
  <c r="C26" i="55" s="1"/>
  <c r="C27" i="55" s="1"/>
  <c r="C28" i="55" s="1"/>
  <c r="C29" i="55" s="1"/>
  <c r="C30" i="55" s="1"/>
  <c r="C31" i="55" s="1"/>
  <c r="C32" i="55" s="1"/>
  <c r="C33" i="55" s="1"/>
  <c r="C34" i="55" s="1"/>
  <c r="C35" i="55" s="1"/>
  <c r="C36" i="55" s="1"/>
  <c r="C37" i="55" s="1"/>
  <c r="C38" i="55" s="1"/>
  <c r="C39" i="55" s="1"/>
  <c r="C40" i="55" s="1"/>
  <c r="C41" i="55" s="1"/>
  <c r="C42" i="55" s="1"/>
  <c r="C43" i="55" s="1"/>
  <c r="C44" i="55" s="1"/>
  <c r="C45" i="55" s="1"/>
  <c r="C46" i="55" s="1"/>
  <c r="C47" i="55" s="1"/>
  <c r="C48" i="55" s="1"/>
  <c r="C49" i="55" s="1"/>
  <c r="C50" i="55" s="1"/>
  <c r="C51" i="55" s="1"/>
  <c r="C52" i="55" s="1"/>
  <c r="C53" i="55" s="1"/>
  <c r="C54" i="55" s="1"/>
  <c r="C55" i="55" s="1"/>
  <c r="C56" i="55" s="1"/>
  <c r="C57" i="55" s="1"/>
  <c r="C58" i="55" s="1"/>
  <c r="C59" i="55" s="1"/>
  <c r="C60" i="55" s="1"/>
  <c r="C61" i="55" s="1"/>
  <c r="C62" i="55" s="1"/>
  <c r="C63" i="55" s="1"/>
  <c r="C64" i="55" s="1"/>
  <c r="C65" i="55" s="1"/>
  <c r="C66" i="55" s="1"/>
  <c r="C67" i="55" s="1"/>
  <c r="C68" i="55" s="1"/>
  <c r="C69" i="55" s="1"/>
  <c r="C70" i="55" s="1"/>
  <c r="C71" i="55" s="1"/>
  <c r="C72" i="55" s="1"/>
  <c r="C73" i="55" s="1"/>
  <c r="C74" i="55" s="1"/>
  <c r="C75" i="55" s="1"/>
  <c r="C76" i="55" s="1"/>
  <c r="C77" i="55" s="1"/>
  <c r="C78" i="55" s="1"/>
  <c r="C79" i="55" s="1"/>
  <c r="C80" i="55" s="1"/>
  <c r="C81" i="55" s="1"/>
  <c r="C82" i="55" s="1"/>
  <c r="C83" i="55" s="1"/>
  <c r="C84" i="55" s="1"/>
  <c r="C85" i="55" s="1"/>
  <c r="C86" i="55" s="1"/>
  <c r="C87" i="55" s="1"/>
  <c r="C88" i="55" s="1"/>
  <c r="C89" i="55" s="1"/>
  <c r="C90" i="55" s="1"/>
  <c r="C91" i="55" s="1"/>
  <c r="C92" i="55" s="1"/>
  <c r="C93" i="55" s="1"/>
  <c r="C94" i="55" s="1"/>
  <c r="C95" i="55" s="1"/>
  <c r="C96" i="55" s="1"/>
  <c r="C97" i="55" s="1"/>
  <c r="C98" i="55" s="1"/>
  <c r="C99" i="55" s="1"/>
  <c r="C100" i="55" s="1"/>
  <c r="C101" i="55" s="1"/>
  <c r="C102" i="55" s="1"/>
  <c r="C103" i="55" s="1"/>
  <c r="C104" i="55" s="1"/>
  <c r="C105" i="55" s="1"/>
  <c r="C106" i="55" s="1"/>
  <c r="C107" i="55" s="1"/>
  <c r="C108" i="55" s="1"/>
  <c r="C109" i="55" s="1"/>
  <c r="C110" i="55" s="1"/>
  <c r="C111" i="55" s="1"/>
  <c r="C112" i="55" s="1"/>
  <c r="C113" i="55" s="1"/>
  <c r="C114" i="55" s="1"/>
  <c r="C115" i="55" s="1"/>
  <c r="C116" i="55" s="1"/>
  <c r="C117" i="55" s="1"/>
  <c r="C118" i="55" s="1"/>
  <c r="C119" i="55" s="1"/>
  <c r="C120" i="55" s="1"/>
  <c r="C121" i="55" s="1"/>
  <c r="C122" i="55" s="1"/>
  <c r="C123" i="55" s="1"/>
  <c r="C124" i="55" s="1"/>
  <c r="C125" i="55" s="1"/>
  <c r="C126" i="55" s="1"/>
  <c r="C127" i="55" s="1"/>
  <c r="C128" i="55" s="1"/>
  <c r="C129" i="55" s="1"/>
  <c r="C130" i="55" s="1"/>
  <c r="C131" i="55" s="1"/>
  <c r="C132" i="55" s="1"/>
  <c r="C133" i="55" s="1"/>
  <c r="C134" i="55" s="1"/>
  <c r="C135" i="55" s="1"/>
  <c r="C136" i="55" s="1"/>
  <c r="C137" i="55" s="1"/>
  <c r="C138" i="55" s="1"/>
  <c r="C139" i="55" s="1"/>
  <c r="C140" i="55" s="1"/>
  <c r="C141" i="55" s="1"/>
  <c r="C142" i="55" s="1"/>
  <c r="C143" i="55" s="1"/>
  <c r="C144" i="55" s="1"/>
  <c r="C145" i="55" s="1"/>
  <c r="C146" i="55" s="1"/>
  <c r="C147" i="55" s="1"/>
  <c r="C148" i="55" s="1"/>
  <c r="C149" i="55" s="1"/>
  <c r="C150" i="55" s="1"/>
  <c r="C151" i="55" s="1"/>
  <c r="C152" i="55" s="1"/>
  <c r="C153" i="55" s="1"/>
  <c r="C154" i="55" s="1"/>
  <c r="C155" i="55" s="1"/>
  <c r="C156" i="55" s="1"/>
  <c r="C157" i="55" s="1"/>
  <c r="C158" i="55" s="1"/>
  <c r="C159" i="55" s="1"/>
  <c r="C160" i="55" s="1"/>
  <c r="C161" i="55" s="1"/>
  <c r="C162" i="55" s="1"/>
  <c r="C163" i="55" s="1"/>
  <c r="C164" i="55" s="1"/>
  <c r="C165" i="55" s="1"/>
  <c r="C166" i="55" s="1"/>
  <c r="C167" i="55" s="1"/>
  <c r="C168" i="55" s="1"/>
  <c r="C169" i="55" s="1"/>
  <c r="C170" i="55" s="1"/>
  <c r="C171" i="55" s="1"/>
  <c r="C172" i="55" s="1"/>
  <c r="C173" i="55" s="1"/>
  <c r="C174" i="55" s="1"/>
  <c r="C175" i="55" s="1"/>
  <c r="C176" i="55" s="1"/>
  <c r="C177" i="55" s="1"/>
  <c r="C178" i="55" s="1"/>
  <c r="C179" i="55" s="1"/>
  <c r="C180" i="55" s="1"/>
  <c r="C181" i="55" s="1"/>
  <c r="C182" i="55" s="1"/>
  <c r="C183" i="55" s="1"/>
  <c r="C184" i="55" s="1"/>
  <c r="C185" i="55" s="1"/>
  <c r="C186" i="55" s="1"/>
  <c r="C187" i="55" s="1"/>
  <c r="C188" i="55" s="1"/>
  <c r="C189" i="55" s="1"/>
  <c r="C190" i="55" s="1"/>
  <c r="C191" i="55" s="1"/>
  <c r="C192" i="55" s="1"/>
  <c r="C193" i="55" s="1"/>
  <c r="C194" i="55" s="1"/>
  <c r="C195" i="55" s="1"/>
  <c r="C196" i="55" s="1"/>
  <c r="C197" i="55" s="1"/>
  <c r="C198" i="55" s="1"/>
  <c r="C199" i="55" s="1"/>
  <c r="C200" i="55" s="1"/>
  <c r="C201" i="55" s="1"/>
  <c r="C202" i="55" s="1"/>
  <c r="C203" i="55" s="1"/>
  <c r="C204" i="55" s="1"/>
  <c r="C205" i="55" s="1"/>
  <c r="C206" i="55" s="1"/>
  <c r="C207" i="55" s="1"/>
  <c r="C208" i="55" s="1"/>
  <c r="C209" i="55" s="1"/>
  <c r="C210" i="55" s="1"/>
  <c r="C211" i="55" s="1"/>
  <c r="C212" i="55" s="1"/>
  <c r="C213" i="55" s="1"/>
  <c r="C214" i="55" s="1"/>
  <c r="C215" i="55" s="1"/>
  <c r="C216" i="55" s="1"/>
  <c r="C217" i="55" s="1"/>
  <c r="C218" i="55" s="1"/>
  <c r="C219" i="55" s="1"/>
  <c r="C220" i="55" s="1"/>
  <c r="C221" i="55" s="1"/>
  <c r="C222" i="55" s="1"/>
  <c r="C223" i="55" s="1"/>
  <c r="C224" i="55" s="1"/>
  <c r="C225" i="55" s="1"/>
  <c r="C226" i="55" s="1"/>
  <c r="C227" i="55" s="1"/>
  <c r="C228" i="55" s="1"/>
  <c r="C229" i="55" s="1"/>
  <c r="C230" i="55" s="1"/>
  <c r="C231" i="55" s="1"/>
  <c r="C232" i="55" s="1"/>
  <c r="C233" i="55" s="1"/>
  <c r="C234" i="55" s="1"/>
  <c r="C235" i="55" s="1"/>
  <c r="C236" i="55" s="1"/>
  <c r="C237" i="55" s="1"/>
  <c r="C238" i="55" s="1"/>
  <c r="C239" i="55" s="1"/>
  <c r="C240" i="55" s="1"/>
  <c r="C241" i="55" s="1"/>
  <c r="C242" i="55" s="1"/>
  <c r="C243" i="55" s="1"/>
  <c r="C244" i="55" s="1"/>
  <c r="C245" i="55" s="1"/>
  <c r="C246" i="55" s="1"/>
  <c r="C247" i="55" s="1"/>
  <c r="C248" i="55" s="1"/>
  <c r="C249" i="55" s="1"/>
  <c r="C250" i="55" s="1"/>
  <c r="C251" i="55" s="1"/>
  <c r="C252" i="55" s="1"/>
  <c r="C253" i="55" s="1"/>
  <c r="C254" i="55" s="1"/>
  <c r="C255" i="55" s="1"/>
  <c r="C256" i="55" s="1"/>
  <c r="C257" i="55" s="1"/>
  <c r="C258" i="55" s="1"/>
  <c r="C259" i="55" s="1"/>
  <c r="C260" i="55" s="1"/>
  <c r="C261" i="55" s="1"/>
  <c r="C262" i="55" s="1"/>
  <c r="C263" i="55" s="1"/>
  <c r="C264" i="55" s="1"/>
  <c r="C265" i="55" s="1"/>
  <c r="C266" i="55" s="1"/>
  <c r="C267" i="55" s="1"/>
  <c r="C268" i="55" s="1"/>
  <c r="C269" i="55" s="1"/>
  <c r="C270" i="55" s="1"/>
  <c r="C271" i="55" s="1"/>
  <c r="C272" i="55" s="1"/>
  <c r="C273" i="55" s="1"/>
  <c r="C274" i="55" s="1"/>
  <c r="C275" i="55" s="1"/>
  <c r="C276" i="55" s="1"/>
  <c r="C277" i="55" s="1"/>
  <c r="C278" i="55" s="1"/>
  <c r="C279" i="55" s="1"/>
  <c r="C280" i="55" s="1"/>
  <c r="C281" i="55" s="1"/>
  <c r="C282" i="55" s="1"/>
  <c r="C283" i="55" s="1"/>
  <c r="C284" i="55" s="1"/>
  <c r="C285" i="55" s="1"/>
  <c r="C286" i="55" s="1"/>
  <c r="C287" i="55" s="1"/>
  <c r="C288" i="55" s="1"/>
  <c r="C289" i="55" s="1"/>
  <c r="C290" i="55" s="1"/>
  <c r="C291" i="55" s="1"/>
  <c r="C292" i="55" s="1"/>
  <c r="C293" i="55" s="1"/>
  <c r="C294" i="55" s="1"/>
  <c r="C295" i="55" s="1"/>
  <c r="C296" i="55" s="1"/>
  <c r="C297" i="55" s="1"/>
  <c r="C298" i="55" s="1"/>
  <c r="C299" i="55" s="1"/>
  <c r="C300" i="55" s="1"/>
  <c r="C301" i="55" s="1"/>
  <c r="C302" i="55" s="1"/>
  <c r="C303" i="55" s="1"/>
  <c r="C304" i="55" s="1"/>
  <c r="C305" i="55" s="1"/>
  <c r="C306" i="55" s="1"/>
  <c r="C307" i="55" s="1"/>
  <c r="C308" i="55" s="1"/>
  <c r="C309" i="55" s="1"/>
  <c r="C310" i="55" s="1"/>
  <c r="C311" i="55" s="1"/>
  <c r="C312" i="55" s="1"/>
  <c r="C313" i="55" s="1"/>
  <c r="C314" i="55" s="1"/>
  <c r="C315" i="55" s="1"/>
  <c r="C316" i="55" s="1"/>
  <c r="C317" i="55" s="1"/>
  <c r="C318" i="55" s="1"/>
  <c r="C319" i="55" s="1"/>
  <c r="C320" i="55" s="1"/>
  <c r="C321" i="55" s="1"/>
  <c r="C322" i="55" s="1"/>
  <c r="C323" i="55" s="1"/>
  <c r="C324" i="55" s="1"/>
  <c r="C325" i="55" s="1"/>
  <c r="C326" i="55" s="1"/>
  <c r="C327" i="55" s="1"/>
  <c r="C328" i="55" s="1"/>
  <c r="C329" i="55" s="1"/>
  <c r="C330" i="55" s="1"/>
  <c r="C331" i="55" s="1"/>
  <c r="C332" i="55" s="1"/>
  <c r="C333" i="55" s="1"/>
  <c r="C334" i="55" s="1"/>
  <c r="C335" i="55" s="1"/>
  <c r="C336" i="55" s="1"/>
  <c r="C337" i="55" s="1"/>
  <c r="C338" i="55" s="1"/>
  <c r="C339" i="55" s="1"/>
  <c r="C340" i="55" s="1"/>
  <c r="C341" i="55" s="1"/>
  <c r="C342" i="55" s="1"/>
  <c r="C343" i="55" s="1"/>
  <c r="C344" i="55" s="1"/>
  <c r="C345" i="55" s="1"/>
  <c r="C346" i="55" s="1"/>
  <c r="C347" i="55" s="1"/>
  <c r="C348" i="55" s="1"/>
  <c r="C349" i="55" s="1"/>
  <c r="C350" i="55" s="1"/>
  <c r="C351" i="55" s="1"/>
  <c r="C352" i="55" s="1"/>
  <c r="C353" i="55" s="1"/>
  <c r="C354" i="55" s="1"/>
  <c r="C355" i="55" s="1"/>
  <c r="C356" i="55" s="1"/>
  <c r="C357" i="55" s="1"/>
  <c r="C358" i="55" s="1"/>
  <c r="C359" i="55" s="1"/>
  <c r="C360" i="55" s="1"/>
  <c r="C361" i="55" s="1"/>
  <c r="C362" i="55" s="1"/>
  <c r="C363" i="55" s="1"/>
  <c r="C364" i="55" s="1"/>
  <c r="C365" i="55" s="1"/>
  <c r="C366" i="55" s="1"/>
  <c r="C367" i="55" s="1"/>
  <c r="C368" i="55" s="1"/>
  <c r="C369" i="55" s="1"/>
  <c r="C370" i="55" s="1"/>
  <c r="C371" i="55" s="1"/>
  <c r="C372" i="55" s="1"/>
  <c r="C373" i="55" s="1"/>
  <c r="C374" i="55" s="1"/>
  <c r="C375" i="55" s="1"/>
  <c r="C376" i="55" s="1"/>
  <c r="C377" i="55" s="1"/>
  <c r="C378" i="55" s="1"/>
  <c r="C379" i="55" s="1"/>
  <c r="C380" i="55" s="1"/>
  <c r="C381" i="55" s="1"/>
  <c r="C382" i="55" s="1"/>
  <c r="C383" i="55" s="1"/>
  <c r="C384" i="55" s="1"/>
  <c r="C385" i="55" s="1"/>
  <c r="C386" i="55" s="1"/>
  <c r="C387" i="55" s="1"/>
  <c r="C388" i="55" s="1"/>
  <c r="C389" i="55" s="1"/>
  <c r="C390" i="55" s="1"/>
  <c r="C391" i="55" s="1"/>
  <c r="C392" i="55" s="1"/>
  <c r="C393" i="55" s="1"/>
  <c r="C394" i="55" s="1"/>
  <c r="C395" i="55" s="1"/>
  <c r="C396" i="55" s="1"/>
  <c r="C397" i="55" s="1"/>
  <c r="C398" i="55" s="1"/>
  <c r="C399" i="55" s="1"/>
  <c r="C400" i="55" s="1"/>
  <c r="C401" i="55" s="1"/>
  <c r="C402" i="55" s="1"/>
  <c r="C403" i="55" s="1"/>
  <c r="C404" i="55" s="1"/>
  <c r="C405" i="55" s="1"/>
  <c r="C406" i="55" s="1"/>
  <c r="C407" i="55" s="1"/>
  <c r="C408" i="55" s="1"/>
  <c r="C409" i="55" s="1"/>
  <c r="C410" i="55" s="1"/>
  <c r="C411" i="55" s="1"/>
  <c r="C412" i="55" s="1"/>
  <c r="C413" i="55" s="1"/>
  <c r="C414" i="55" s="1"/>
  <c r="C415" i="55" s="1"/>
  <c r="C416" i="55" s="1"/>
  <c r="C417" i="55" s="1"/>
  <c r="C418" i="55" s="1"/>
  <c r="C419" i="55" s="1"/>
  <c r="C420" i="55" s="1"/>
  <c r="C421" i="55" s="1"/>
  <c r="C422" i="55" s="1"/>
  <c r="C423" i="55" s="1"/>
  <c r="C424" i="55" s="1"/>
  <c r="C425" i="55" s="1"/>
  <c r="C426" i="55" s="1"/>
  <c r="C427" i="55" s="1"/>
  <c r="C428" i="55" s="1"/>
  <c r="C429" i="55" s="1"/>
  <c r="C430" i="55" s="1"/>
  <c r="C431" i="55" s="1"/>
  <c r="C432" i="55" s="1"/>
  <c r="C433" i="55" s="1"/>
  <c r="C434" i="55" s="1"/>
  <c r="C435" i="55" s="1"/>
  <c r="C436" i="55" s="1"/>
  <c r="C437" i="55" s="1"/>
  <c r="C438" i="55" s="1"/>
  <c r="C439" i="55" s="1"/>
  <c r="C440" i="55" s="1"/>
  <c r="C441" i="55" s="1"/>
  <c r="C442" i="55" s="1"/>
  <c r="C443" i="55" s="1"/>
  <c r="C444" i="55" s="1"/>
  <c r="C445" i="55" s="1"/>
  <c r="C446" i="55" s="1"/>
  <c r="C447" i="55" s="1"/>
  <c r="C448" i="55" s="1"/>
  <c r="C449" i="55" s="1"/>
  <c r="C450" i="55" s="1"/>
  <c r="C451" i="55" s="1"/>
  <c r="C452" i="55" s="1"/>
  <c r="C453" i="55" s="1"/>
  <c r="C454" i="55" s="1"/>
  <c r="C455" i="55" s="1"/>
  <c r="C456" i="55" s="1"/>
  <c r="C457" i="55" s="1"/>
  <c r="C458" i="55" s="1"/>
  <c r="C459" i="55" s="1"/>
  <c r="C460" i="55" s="1"/>
  <c r="C461" i="55" s="1"/>
  <c r="C462" i="55" s="1"/>
  <c r="C463" i="55" s="1"/>
  <c r="C464" i="55" s="1"/>
  <c r="C465" i="55" s="1"/>
  <c r="C466" i="55" s="1"/>
  <c r="C467" i="55" s="1"/>
  <c r="C468" i="55" s="1"/>
  <c r="C469" i="55" s="1"/>
  <c r="C470" i="55" s="1"/>
  <c r="C471" i="55" s="1"/>
  <c r="C472" i="55" s="1"/>
  <c r="C473" i="55" s="1"/>
  <c r="C474" i="55" s="1"/>
  <c r="C475" i="55" s="1"/>
  <c r="C476" i="55" s="1"/>
  <c r="C477" i="55" s="1"/>
  <c r="C478" i="55" s="1"/>
  <c r="C479" i="55" s="1"/>
  <c r="C480" i="55" s="1"/>
  <c r="C481" i="55" s="1"/>
  <c r="C482" i="55" s="1"/>
  <c r="C483" i="55" s="1"/>
  <c r="C484" i="55" s="1"/>
  <c r="C485" i="55" s="1"/>
  <c r="C486" i="55" s="1"/>
  <c r="C487" i="55" s="1"/>
  <c r="C488" i="55" s="1"/>
  <c r="C489" i="55" s="1"/>
  <c r="C490" i="55" s="1"/>
  <c r="C491" i="55" s="1"/>
  <c r="C492" i="55" s="1"/>
  <c r="C493" i="55" s="1"/>
  <c r="C494" i="55" s="1"/>
  <c r="C495" i="55" s="1"/>
  <c r="C496" i="55" s="1"/>
  <c r="C497" i="55" s="1"/>
  <c r="C498" i="55" s="1"/>
  <c r="C499" i="55" s="1"/>
  <c r="C500" i="55" s="1"/>
  <c r="C501" i="55" s="1"/>
  <c r="C502" i="55" s="1"/>
  <c r="C503" i="55" s="1"/>
  <c r="C504" i="55" s="1"/>
  <c r="C505" i="55" s="1"/>
  <c r="C506" i="55" s="1"/>
  <c r="C507" i="55" s="1"/>
  <c r="C508" i="55" s="1"/>
  <c r="C509" i="55" s="1"/>
  <c r="C510" i="55" s="1"/>
  <c r="C511" i="55" s="1"/>
  <c r="C512" i="55" s="1"/>
  <c r="C513" i="55" s="1"/>
  <c r="C514" i="55" s="1"/>
  <c r="C515" i="55" s="1"/>
  <c r="C516" i="55" s="1"/>
  <c r="C517" i="55" s="1"/>
  <c r="C518" i="55" s="1"/>
  <c r="C519" i="55" s="1"/>
  <c r="C520" i="55" s="1"/>
  <c r="C521" i="55" s="1"/>
  <c r="C522" i="55" s="1"/>
  <c r="C523" i="55" s="1"/>
  <c r="C524" i="55" s="1"/>
  <c r="C525" i="55" s="1"/>
  <c r="C526" i="55" s="1"/>
  <c r="C527" i="55" s="1"/>
  <c r="C528" i="55" s="1"/>
  <c r="C529" i="55" s="1"/>
  <c r="C530" i="55" s="1"/>
  <c r="C531" i="55" s="1"/>
  <c r="C532" i="55" s="1"/>
  <c r="C533" i="55" s="1"/>
  <c r="C534" i="55" s="1"/>
  <c r="C535" i="55" s="1"/>
  <c r="C536" i="55" s="1"/>
  <c r="C537" i="55" s="1"/>
  <c r="C538" i="55" s="1"/>
  <c r="C539" i="55" s="1"/>
  <c r="C540" i="55" s="1"/>
  <c r="C541" i="55" s="1"/>
  <c r="C542" i="55" s="1"/>
  <c r="C543" i="55" s="1"/>
  <c r="C544" i="55" s="1"/>
  <c r="C545" i="55" s="1"/>
  <c r="C546" i="55" s="1"/>
  <c r="C547" i="55" s="1"/>
  <c r="C548" i="55" s="1"/>
  <c r="C549" i="55" s="1"/>
  <c r="C550" i="55" s="1"/>
  <c r="C551" i="55" s="1"/>
  <c r="C552" i="55" s="1"/>
  <c r="C553" i="55" s="1"/>
  <c r="C554" i="55" s="1"/>
  <c r="C555" i="55" s="1"/>
  <c r="C556" i="55" s="1"/>
  <c r="C557" i="55" s="1"/>
  <c r="C558" i="55" s="1"/>
  <c r="C559" i="55" s="1"/>
  <c r="C560" i="55" s="1"/>
  <c r="C561" i="55" s="1"/>
  <c r="C562" i="55" s="1"/>
  <c r="C563" i="55" s="1"/>
  <c r="C564" i="55" s="1"/>
  <c r="C565" i="55" s="1"/>
  <c r="C566" i="55" s="1"/>
  <c r="C567" i="55" s="1"/>
  <c r="C568" i="55" s="1"/>
  <c r="C569" i="55" s="1"/>
  <c r="C570" i="55" s="1"/>
  <c r="C571" i="55" s="1"/>
  <c r="C572" i="55" s="1"/>
  <c r="C573" i="55" s="1"/>
  <c r="C574" i="55" s="1"/>
  <c r="C575" i="55" s="1"/>
  <c r="C576" i="55" s="1"/>
  <c r="C577" i="55" s="1"/>
  <c r="C578" i="55" s="1"/>
  <c r="C579" i="55" s="1"/>
  <c r="C580" i="55" s="1"/>
  <c r="C581" i="55" s="1"/>
  <c r="C582" i="55" s="1"/>
  <c r="C583" i="55" s="1"/>
  <c r="C584" i="55" s="1"/>
  <c r="C585" i="55" s="1"/>
  <c r="C586" i="55" s="1"/>
  <c r="C587" i="55" s="1"/>
  <c r="C588" i="55" s="1"/>
  <c r="C589" i="55" s="1"/>
  <c r="C590" i="55" s="1"/>
  <c r="C591" i="55" s="1"/>
  <c r="C592" i="55" s="1"/>
  <c r="C593" i="55" s="1"/>
  <c r="C594" i="55" s="1"/>
  <c r="C595" i="55" s="1"/>
  <c r="C596" i="55" s="1"/>
  <c r="C597" i="55" s="1"/>
  <c r="C598" i="55" s="1"/>
  <c r="C599" i="55" s="1"/>
  <c r="C600" i="55" s="1"/>
  <c r="C601" i="55" s="1"/>
  <c r="C602" i="55" s="1"/>
  <c r="C603" i="55" s="1"/>
  <c r="C604" i="55" s="1"/>
  <c r="C605" i="55" s="1"/>
  <c r="C606" i="55" s="1"/>
  <c r="C607" i="55" s="1"/>
  <c r="C608" i="55" s="1"/>
  <c r="C609" i="55" s="1"/>
  <c r="C610" i="55" s="1"/>
  <c r="C611" i="55" s="1"/>
  <c r="C612" i="55" s="1"/>
  <c r="C613" i="55" s="1"/>
  <c r="C614" i="55" s="1"/>
  <c r="C615" i="55" s="1"/>
  <c r="C616" i="55" s="1"/>
  <c r="C617" i="55" s="1"/>
  <c r="C618" i="55" s="1"/>
  <c r="C619" i="55" s="1"/>
  <c r="C620" i="55" s="1"/>
  <c r="C621" i="55" s="1"/>
  <c r="C622" i="55" s="1"/>
  <c r="C623" i="55" s="1"/>
  <c r="C624" i="55" s="1"/>
  <c r="C625" i="55" s="1"/>
  <c r="C626" i="55" s="1"/>
  <c r="C627" i="55" s="1"/>
  <c r="C628" i="55" s="1"/>
  <c r="C629" i="55" s="1"/>
  <c r="C630" i="55" s="1"/>
  <c r="C631" i="55" s="1"/>
  <c r="C632" i="55" s="1"/>
  <c r="C633" i="55" s="1"/>
  <c r="C634" i="55" s="1"/>
  <c r="C635" i="55" s="1"/>
  <c r="C636" i="55" s="1"/>
  <c r="C637" i="55" s="1"/>
  <c r="C638" i="55" s="1"/>
  <c r="C639" i="55" s="1"/>
  <c r="C640" i="55" s="1"/>
  <c r="C641" i="55" s="1"/>
  <c r="C642" i="55" s="1"/>
  <c r="C643" i="55" s="1"/>
  <c r="C644" i="55" s="1"/>
  <c r="C645" i="55" s="1"/>
  <c r="C646" i="55" s="1"/>
  <c r="C647" i="55" s="1"/>
  <c r="C648" i="55" s="1"/>
  <c r="C649" i="55" s="1"/>
  <c r="C650" i="55" s="1"/>
  <c r="C651" i="55" s="1"/>
  <c r="C652" i="55" s="1"/>
  <c r="C653" i="55" s="1"/>
  <c r="C654" i="55" s="1"/>
  <c r="C655" i="55" s="1"/>
  <c r="C656" i="55" s="1"/>
  <c r="C657" i="55" s="1"/>
  <c r="C658" i="55" s="1"/>
  <c r="C659" i="55" s="1"/>
  <c r="C660" i="55" s="1"/>
  <c r="C661" i="55" s="1"/>
  <c r="C662" i="55" s="1"/>
  <c r="C663" i="55" s="1"/>
  <c r="C664" i="55" s="1"/>
  <c r="C665" i="55" s="1"/>
  <c r="C666" i="55" s="1"/>
  <c r="C667" i="55" s="1"/>
  <c r="C668" i="55" s="1"/>
  <c r="C669" i="55" s="1"/>
  <c r="C670" i="55" s="1"/>
  <c r="C671" i="55" s="1"/>
  <c r="C672" i="55" s="1"/>
  <c r="C673" i="55" s="1"/>
  <c r="C674" i="55" s="1"/>
  <c r="C675" i="55" s="1"/>
  <c r="C676" i="55" s="1"/>
  <c r="C677" i="55" s="1"/>
  <c r="C678" i="55" s="1"/>
  <c r="C679" i="55" s="1"/>
  <c r="C680" i="55" s="1"/>
  <c r="C681" i="55" s="1"/>
  <c r="C682" i="55" s="1"/>
  <c r="C683" i="55" s="1"/>
  <c r="C684" i="55" s="1"/>
  <c r="C685" i="55" s="1"/>
  <c r="C686" i="55" s="1"/>
  <c r="C687" i="55" s="1"/>
  <c r="C688" i="55" s="1"/>
  <c r="C689" i="55" s="1"/>
  <c r="C690" i="55" s="1"/>
  <c r="C691" i="55" s="1"/>
  <c r="C692" i="55" s="1"/>
  <c r="C693" i="55" s="1"/>
  <c r="C694" i="55" s="1"/>
  <c r="C695" i="55" s="1"/>
  <c r="C696" i="55" s="1"/>
  <c r="C697" i="55" s="1"/>
  <c r="C698" i="55" s="1"/>
  <c r="C699" i="55" s="1"/>
  <c r="C700" i="55" s="1"/>
  <c r="C701" i="55" s="1"/>
  <c r="C702" i="55" s="1"/>
  <c r="C703" i="55" s="1"/>
  <c r="C704" i="55" s="1"/>
  <c r="C705" i="55" s="1"/>
  <c r="C706" i="55" s="1"/>
  <c r="C707" i="55" s="1"/>
  <c r="C708" i="55" s="1"/>
  <c r="C709" i="55" s="1"/>
  <c r="C710" i="55" s="1"/>
  <c r="C711" i="55" s="1"/>
  <c r="C712" i="55" s="1"/>
  <c r="C713" i="55" s="1"/>
  <c r="C714" i="55" s="1"/>
  <c r="C715" i="55" s="1"/>
  <c r="C716" i="55" s="1"/>
  <c r="C717" i="55" s="1"/>
  <c r="C718" i="55" s="1"/>
  <c r="C719" i="55" s="1"/>
  <c r="C720" i="55" s="1"/>
  <c r="C721" i="55" s="1"/>
  <c r="C722" i="55" s="1"/>
  <c r="C723" i="55" s="1"/>
  <c r="C724" i="55" s="1"/>
  <c r="C725" i="55" s="1"/>
  <c r="C726" i="55" s="1"/>
  <c r="C727" i="55" s="1"/>
  <c r="C728" i="55" s="1"/>
  <c r="C729" i="55" s="1"/>
  <c r="C730" i="55" s="1"/>
  <c r="C731" i="55" s="1"/>
  <c r="C732" i="55" s="1"/>
  <c r="C733" i="55" s="1"/>
  <c r="C734" i="55" s="1"/>
  <c r="C735" i="55" s="1"/>
  <c r="C736" i="55" s="1"/>
  <c r="C737" i="55" s="1"/>
  <c r="C738" i="55" s="1"/>
  <c r="C739" i="55" s="1"/>
  <c r="C740" i="55" s="1"/>
  <c r="C741" i="55" s="1"/>
  <c r="C742" i="55" s="1"/>
  <c r="C743" i="55" s="1"/>
  <c r="C744" i="55" s="1"/>
  <c r="C745" i="55" s="1"/>
  <c r="C746" i="55" s="1"/>
  <c r="C747" i="55" s="1"/>
  <c r="C748" i="55" s="1"/>
  <c r="C749" i="55" s="1"/>
  <c r="C750" i="55" s="1"/>
  <c r="C751" i="55" s="1"/>
  <c r="C752" i="55" s="1"/>
  <c r="C753" i="55" s="1"/>
  <c r="C754" i="55" s="1"/>
  <c r="C755" i="55" s="1"/>
  <c r="C756" i="55" s="1"/>
  <c r="C757" i="55" s="1"/>
  <c r="C758" i="55" s="1"/>
  <c r="C759" i="55" s="1"/>
  <c r="C760" i="55" s="1"/>
  <c r="C761" i="55" s="1"/>
  <c r="C762" i="55" s="1"/>
  <c r="C763" i="55" s="1"/>
  <c r="C764" i="55" s="1"/>
  <c r="C765" i="55" s="1"/>
  <c r="C766" i="55" s="1"/>
  <c r="C767" i="55" s="1"/>
  <c r="C768" i="55" s="1"/>
  <c r="C769" i="55" s="1"/>
  <c r="C770" i="55" s="1"/>
  <c r="C771" i="55" s="1"/>
  <c r="C772" i="55" s="1"/>
  <c r="C773" i="55" s="1"/>
  <c r="C774" i="55" s="1"/>
  <c r="C775" i="55" s="1"/>
  <c r="C776" i="55" s="1"/>
  <c r="C777" i="55" s="1"/>
  <c r="C778" i="55" s="1"/>
  <c r="C779" i="55" s="1"/>
  <c r="C780" i="55" s="1"/>
  <c r="C781" i="55" s="1"/>
  <c r="C782" i="55" s="1"/>
  <c r="C783" i="55" s="1"/>
  <c r="C784" i="55" s="1"/>
  <c r="C785" i="55" s="1"/>
  <c r="C786" i="55" s="1"/>
  <c r="C787" i="55" s="1"/>
  <c r="C788" i="55" s="1"/>
  <c r="C789" i="55" s="1"/>
  <c r="C790" i="55" s="1"/>
  <c r="C791" i="55" s="1"/>
  <c r="C792" i="55" s="1"/>
  <c r="C793" i="55" s="1"/>
  <c r="C794" i="55" s="1"/>
  <c r="C795" i="55" s="1"/>
  <c r="C796" i="55" s="1"/>
  <c r="C797" i="55" s="1"/>
  <c r="C798" i="55" s="1"/>
  <c r="C799" i="55" s="1"/>
  <c r="C800" i="55" s="1"/>
  <c r="C801" i="55" s="1"/>
  <c r="C802" i="55" s="1"/>
  <c r="C803" i="55" s="1"/>
  <c r="C804" i="55" s="1"/>
  <c r="C805" i="55" s="1"/>
  <c r="C806" i="55" s="1"/>
  <c r="C807" i="55" s="1"/>
  <c r="C808" i="55" s="1"/>
  <c r="C809" i="55" s="1"/>
  <c r="C810" i="55" s="1"/>
  <c r="C811" i="55" s="1"/>
  <c r="C812" i="55" s="1"/>
  <c r="C813" i="55" s="1"/>
  <c r="C814" i="55" s="1"/>
  <c r="C815" i="55" s="1"/>
  <c r="C816" i="55" s="1"/>
  <c r="C817" i="55" s="1"/>
  <c r="C818" i="55" s="1"/>
  <c r="C819" i="55" s="1"/>
  <c r="C820" i="55" s="1"/>
  <c r="C821" i="55" s="1"/>
  <c r="C822" i="55" s="1"/>
  <c r="C823" i="55" s="1"/>
  <c r="C824" i="55" s="1"/>
  <c r="C825" i="55" s="1"/>
  <c r="C826" i="55" s="1"/>
  <c r="C827" i="55" s="1"/>
  <c r="C828" i="55" s="1"/>
  <c r="C829" i="55" s="1"/>
  <c r="C830" i="55" s="1"/>
  <c r="C831" i="55" s="1"/>
  <c r="C832" i="55" s="1"/>
  <c r="C833" i="55" s="1"/>
  <c r="C834" i="55" s="1"/>
  <c r="C835" i="55" s="1"/>
  <c r="C836" i="55" s="1"/>
  <c r="C837" i="55" s="1"/>
  <c r="C838" i="55" s="1"/>
  <c r="C839" i="55" s="1"/>
  <c r="C840" i="55" s="1"/>
  <c r="C841" i="55" s="1"/>
  <c r="C842" i="55" s="1"/>
  <c r="C843" i="55" s="1"/>
  <c r="C844" i="55" s="1"/>
  <c r="C845" i="55" s="1"/>
  <c r="C846" i="55" s="1"/>
  <c r="C847" i="55" s="1"/>
  <c r="C848" i="55" s="1"/>
  <c r="C849" i="55" s="1"/>
  <c r="C850" i="55" s="1"/>
  <c r="C851" i="55" s="1"/>
  <c r="C852" i="55" s="1"/>
  <c r="C853" i="55" s="1"/>
  <c r="C854" i="55" s="1"/>
  <c r="C855" i="55" s="1"/>
  <c r="C856" i="55" s="1"/>
  <c r="C857" i="55" s="1"/>
  <c r="C858" i="55" s="1"/>
  <c r="C859" i="55" s="1"/>
  <c r="C860" i="55" s="1"/>
  <c r="C861" i="55" s="1"/>
  <c r="C862" i="55" s="1"/>
  <c r="C863" i="55" s="1"/>
  <c r="C864" i="55" s="1"/>
  <c r="C865" i="55" s="1"/>
  <c r="C866" i="55" s="1"/>
  <c r="C867" i="55" s="1"/>
  <c r="C868" i="55" s="1"/>
  <c r="C869" i="55" s="1"/>
  <c r="C870" i="55" s="1"/>
  <c r="C871" i="55" s="1"/>
  <c r="C872" i="55" s="1"/>
  <c r="C873" i="55" s="1"/>
  <c r="C874" i="55" s="1"/>
  <c r="C875" i="55" s="1"/>
  <c r="C876" i="55" s="1"/>
  <c r="C877" i="55" s="1"/>
  <c r="C878" i="55" s="1"/>
  <c r="C879" i="55" s="1"/>
  <c r="C880" i="55" s="1"/>
  <c r="C881" i="55" s="1"/>
  <c r="C882" i="55" s="1"/>
  <c r="C883" i="55" s="1"/>
  <c r="C884" i="55" s="1"/>
  <c r="C885" i="55" s="1"/>
  <c r="C886" i="55" s="1"/>
  <c r="C887" i="55" s="1"/>
  <c r="C888" i="55" s="1"/>
  <c r="C889" i="55" s="1"/>
  <c r="C890" i="55" s="1"/>
  <c r="C891" i="55" s="1"/>
  <c r="C892" i="55" s="1"/>
  <c r="C893" i="55" s="1"/>
  <c r="C894" i="55" s="1"/>
  <c r="C895" i="55" s="1"/>
  <c r="C896" i="55" s="1"/>
  <c r="C897" i="55" s="1"/>
  <c r="C898" i="55" s="1"/>
  <c r="C899" i="55" s="1"/>
  <c r="C900" i="55" s="1"/>
  <c r="C901" i="55" s="1"/>
  <c r="C902" i="55" s="1"/>
  <c r="C903" i="55" s="1"/>
  <c r="C904" i="55" s="1"/>
  <c r="C905" i="55" s="1"/>
  <c r="C906" i="55" s="1"/>
  <c r="C907" i="55" s="1"/>
  <c r="C908" i="55" s="1"/>
  <c r="C909" i="55" s="1"/>
  <c r="C910" i="55" s="1"/>
  <c r="C911" i="55" s="1"/>
  <c r="C912" i="55" s="1"/>
  <c r="C913" i="55" s="1"/>
  <c r="C914" i="55" s="1"/>
  <c r="C915" i="55" s="1"/>
  <c r="C916" i="55" s="1"/>
  <c r="C917" i="55" s="1"/>
  <c r="C918" i="55" s="1"/>
  <c r="C919" i="55" s="1"/>
  <c r="C920" i="55" s="1"/>
  <c r="C921" i="55" s="1"/>
  <c r="C922" i="55" s="1"/>
  <c r="C923" i="55" s="1"/>
  <c r="C924" i="55" s="1"/>
  <c r="C925" i="55" s="1"/>
  <c r="C926" i="55" s="1"/>
  <c r="C927" i="55" s="1"/>
  <c r="C928" i="55" s="1"/>
  <c r="C929" i="55" s="1"/>
  <c r="C930" i="55" s="1"/>
  <c r="C931" i="55" s="1"/>
  <c r="C932" i="55" s="1"/>
  <c r="C933" i="55" s="1"/>
  <c r="C934" i="55" s="1"/>
  <c r="C935" i="55" s="1"/>
  <c r="C936" i="55" s="1"/>
  <c r="C937" i="55" s="1"/>
  <c r="C938" i="55" s="1"/>
  <c r="C939" i="55" s="1"/>
  <c r="C940" i="55" s="1"/>
  <c r="C941" i="55" s="1"/>
  <c r="C942" i="55" s="1"/>
  <c r="C943" i="55" s="1"/>
  <c r="C944" i="55" s="1"/>
  <c r="C945" i="55" s="1"/>
  <c r="C946" i="55" s="1"/>
  <c r="C947" i="55" s="1"/>
  <c r="C948" i="55" s="1"/>
  <c r="C949" i="55" s="1"/>
  <c r="C950" i="55" s="1"/>
  <c r="C951" i="55" s="1"/>
  <c r="C952" i="55" s="1"/>
  <c r="C953" i="55" s="1"/>
  <c r="C954" i="55" s="1"/>
  <c r="C955" i="55" s="1"/>
  <c r="C956" i="55" s="1"/>
  <c r="C957" i="55" s="1"/>
  <c r="C958" i="55" s="1"/>
  <c r="C959" i="55" s="1"/>
  <c r="C960" i="55" s="1"/>
  <c r="C961" i="55" s="1"/>
  <c r="C962" i="55" s="1"/>
  <c r="C963" i="55" s="1"/>
  <c r="C964" i="55" s="1"/>
  <c r="C965" i="55" s="1"/>
  <c r="C966" i="55" s="1"/>
  <c r="C967" i="55" s="1"/>
  <c r="C968" i="55" s="1"/>
  <c r="C969" i="55" s="1"/>
  <c r="C970" i="55" s="1"/>
  <c r="C971" i="55" s="1"/>
  <c r="C972" i="55" s="1"/>
  <c r="C973" i="55" s="1"/>
  <c r="C974" i="55" s="1"/>
  <c r="C975" i="55" s="1"/>
  <c r="C976" i="55" s="1"/>
  <c r="C977" i="55" s="1"/>
  <c r="C978" i="55" s="1"/>
  <c r="C979" i="55" s="1"/>
  <c r="C980" i="55" s="1"/>
  <c r="C981" i="55" s="1"/>
  <c r="C982" i="55" s="1"/>
  <c r="C983" i="55" s="1"/>
  <c r="C984" i="55" s="1"/>
  <c r="C985" i="55" s="1"/>
  <c r="C986" i="55" s="1"/>
  <c r="C987" i="55" s="1"/>
  <c r="C988" i="55" s="1"/>
  <c r="C989" i="55" s="1"/>
  <c r="C990" i="55" s="1"/>
  <c r="C991" i="55" s="1"/>
  <c r="C992" i="55" s="1"/>
  <c r="C993" i="55" s="1"/>
  <c r="C994" i="55" s="1"/>
  <c r="C995" i="55" s="1"/>
  <c r="C996" i="55" s="1"/>
  <c r="C997" i="55" s="1"/>
  <c r="C998" i="55" s="1"/>
  <c r="C999" i="55" s="1"/>
  <c r="C1000" i="55" s="1"/>
  <c r="C1001" i="55" s="1"/>
  <c r="C1002" i="55" s="1"/>
  <c r="C1003" i="55" s="1"/>
  <c r="C1004" i="55" s="1"/>
  <c r="C1005" i="55" s="1"/>
  <c r="C1006" i="55" s="1"/>
  <c r="C1007" i="55" s="1"/>
  <c r="C1008" i="55" s="1"/>
  <c r="C1009" i="55" s="1"/>
  <c r="C1010" i="55" s="1"/>
  <c r="C1011" i="55" s="1"/>
  <c r="C1012" i="55" s="1"/>
  <c r="C1013" i="55" s="1"/>
  <c r="C1014" i="55" s="1"/>
  <c r="C1015" i="55" s="1"/>
  <c r="C1016" i="55" s="1"/>
  <c r="C1017" i="55" s="1"/>
  <c r="C1018" i="55" s="1"/>
  <c r="C1019" i="55" s="1"/>
  <c r="C1020" i="55" s="1"/>
  <c r="C1021" i="55" s="1"/>
  <c r="C1022" i="55" s="1"/>
  <c r="C1023" i="55" s="1"/>
  <c r="C1024" i="55" s="1"/>
  <c r="C1025" i="55" s="1"/>
  <c r="C1026" i="55" s="1"/>
  <c r="C1027" i="55" s="1"/>
  <c r="C1028" i="55" s="1"/>
  <c r="C1029" i="55" s="1"/>
  <c r="C1030" i="55" s="1"/>
  <c r="C1031" i="55" s="1"/>
  <c r="C1032" i="55" s="1"/>
  <c r="C1033" i="55" s="1"/>
  <c r="C1034" i="55" s="1"/>
  <c r="C1035" i="55" s="1"/>
  <c r="C1036" i="55" s="1"/>
  <c r="C1037" i="55" s="1"/>
  <c r="C1038" i="55" s="1"/>
  <c r="C1039" i="55" s="1"/>
  <c r="C1040" i="55" s="1"/>
  <c r="C1041" i="55" s="1"/>
  <c r="C1042" i="55" s="1"/>
  <c r="C1043" i="55" s="1"/>
  <c r="C1044" i="55" s="1"/>
  <c r="C1045" i="55" s="1"/>
  <c r="C1046" i="55" s="1"/>
  <c r="C1047" i="55" s="1"/>
  <c r="C1048" i="55" s="1"/>
  <c r="C1049" i="55" s="1"/>
  <c r="C1050" i="55" s="1"/>
  <c r="C1051" i="55" s="1"/>
  <c r="C1052" i="55" s="1"/>
  <c r="C1053" i="55" s="1"/>
  <c r="C1054" i="55" s="1"/>
  <c r="C1055" i="55" s="1"/>
  <c r="C1056" i="55" s="1"/>
  <c r="C1057" i="55" s="1"/>
  <c r="C1058" i="55" s="1"/>
  <c r="C1059" i="55" s="1"/>
  <c r="C1060" i="55" s="1"/>
  <c r="C1061" i="55" s="1"/>
  <c r="C1062" i="55" s="1"/>
  <c r="C1063" i="55" s="1"/>
  <c r="C1064" i="55" s="1"/>
  <c r="C1065" i="55" s="1"/>
  <c r="C1066" i="55" s="1"/>
  <c r="C1067" i="55" s="1"/>
  <c r="C1068" i="55" s="1"/>
  <c r="C1069" i="55" s="1"/>
  <c r="C1070" i="55" s="1"/>
  <c r="C1071" i="55" s="1"/>
  <c r="C1072" i="55" s="1"/>
  <c r="C1073" i="55" s="1"/>
  <c r="C1074" i="55" s="1"/>
  <c r="C1075" i="55" s="1"/>
  <c r="C1076" i="55" s="1"/>
  <c r="C1077" i="55" s="1"/>
  <c r="C1078" i="55" s="1"/>
  <c r="C1079" i="55" s="1"/>
  <c r="C1080" i="55" s="1"/>
  <c r="C1081" i="55" s="1"/>
  <c r="C1082" i="55" s="1"/>
  <c r="C1083" i="55" s="1"/>
  <c r="C1084" i="55" s="1"/>
  <c r="C1085" i="55" s="1"/>
  <c r="C1086" i="55" s="1"/>
  <c r="C1087" i="55" s="1"/>
  <c r="C1088" i="55" s="1"/>
  <c r="C1089" i="55" s="1"/>
  <c r="C1090" i="55" s="1"/>
  <c r="C1091" i="55" s="1"/>
  <c r="C1092" i="55" s="1"/>
  <c r="C1093" i="55" s="1"/>
  <c r="C1094" i="55" s="1"/>
  <c r="C1095" i="55" s="1"/>
  <c r="C1096" i="55" s="1"/>
  <c r="C1097" i="55" s="1"/>
  <c r="C1098" i="55" s="1"/>
  <c r="C1099" i="55" s="1"/>
  <c r="C1100" i="55" s="1"/>
  <c r="C1101" i="55" s="1"/>
  <c r="C1102" i="55" s="1"/>
  <c r="C1103" i="55" s="1"/>
  <c r="C1104" i="55" s="1"/>
  <c r="C1105" i="55" s="1"/>
  <c r="C1106" i="55" s="1"/>
  <c r="C1107" i="55" s="1"/>
  <c r="C1108" i="55" s="1"/>
  <c r="C1109" i="55" s="1"/>
  <c r="C1110" i="55" s="1"/>
  <c r="C1111" i="55" s="1"/>
  <c r="C1112" i="55" s="1"/>
  <c r="C1113" i="55" s="1"/>
  <c r="C1114" i="55" s="1"/>
  <c r="C1115" i="55" s="1"/>
  <c r="C1116" i="55" s="1"/>
  <c r="C1117" i="55" s="1"/>
  <c r="C1118" i="55" s="1"/>
  <c r="C1119" i="55" s="1"/>
  <c r="C1120" i="55" s="1"/>
  <c r="C1121" i="55" s="1"/>
  <c r="C1122" i="55" s="1"/>
  <c r="C1123" i="55" s="1"/>
  <c r="C1124" i="55" s="1"/>
  <c r="C1125" i="55" s="1"/>
  <c r="C1126" i="55" s="1"/>
  <c r="C1127" i="55" s="1"/>
  <c r="C1128" i="55" s="1"/>
  <c r="C1129" i="55" s="1"/>
  <c r="C1130" i="55" s="1"/>
  <c r="C1131" i="55" s="1"/>
  <c r="C1132" i="55" s="1"/>
  <c r="C1133" i="55" s="1"/>
  <c r="C1134" i="55" s="1"/>
  <c r="C1135" i="55" s="1"/>
  <c r="C1136" i="55" s="1"/>
  <c r="C1137" i="55" s="1"/>
  <c r="C1138" i="55" s="1"/>
  <c r="C1139" i="55" s="1"/>
  <c r="C1140" i="55" s="1"/>
  <c r="C1141" i="55" s="1"/>
  <c r="C1142" i="55" s="1"/>
  <c r="C1143" i="55" s="1"/>
  <c r="C1144" i="55" s="1"/>
  <c r="C1145" i="55" s="1"/>
  <c r="C1146" i="55" s="1"/>
  <c r="C1147" i="55" s="1"/>
  <c r="C1148" i="55" s="1"/>
  <c r="C1149" i="55" s="1"/>
  <c r="C1150" i="55" s="1"/>
  <c r="C1151" i="55" s="1"/>
  <c r="C1152" i="55" s="1"/>
  <c r="C1153" i="55" s="1"/>
  <c r="C1154" i="55" s="1"/>
  <c r="C1155" i="55" s="1"/>
  <c r="C1156" i="55" s="1"/>
  <c r="C1157" i="55" s="1"/>
  <c r="C1158" i="55" s="1"/>
  <c r="C1159" i="55" s="1"/>
  <c r="C1160" i="55" s="1"/>
  <c r="C1161" i="55" s="1"/>
  <c r="C1162" i="55" s="1"/>
  <c r="C1163" i="55" s="1"/>
  <c r="C1164" i="55" s="1"/>
  <c r="C1165" i="55" s="1"/>
  <c r="C1166" i="55" s="1"/>
  <c r="C1167" i="55" s="1"/>
  <c r="C1168" i="55" s="1"/>
  <c r="C1169" i="55" s="1"/>
  <c r="C1170" i="55" s="1"/>
  <c r="C1171" i="55" s="1"/>
  <c r="C1172" i="55" s="1"/>
  <c r="C1173" i="55" s="1"/>
  <c r="C1174" i="55" s="1"/>
  <c r="C1175" i="55" s="1"/>
  <c r="C1176" i="55" s="1"/>
  <c r="C1177" i="55" s="1"/>
  <c r="C1178" i="55" s="1"/>
  <c r="C1179" i="55" s="1"/>
  <c r="C1180" i="55" s="1"/>
  <c r="C1181" i="55" s="1"/>
  <c r="C1182" i="55" s="1"/>
  <c r="C1183" i="55" s="1"/>
  <c r="C1184" i="55" s="1"/>
  <c r="C1185" i="55" s="1"/>
  <c r="C1186" i="55" s="1"/>
  <c r="C1187" i="55" s="1"/>
  <c r="C1188" i="55" s="1"/>
  <c r="C1189" i="55" s="1"/>
  <c r="C1190" i="55" s="1"/>
  <c r="C1191" i="55" s="1"/>
  <c r="C1192" i="55" s="1"/>
  <c r="C1193" i="55" s="1"/>
  <c r="C1194" i="55" s="1"/>
  <c r="C1195" i="55" s="1"/>
  <c r="C1196" i="55" s="1"/>
  <c r="C1197" i="55" s="1"/>
  <c r="C1198" i="55" s="1"/>
  <c r="C1199" i="55" s="1"/>
  <c r="C1200" i="55" s="1"/>
  <c r="C1201" i="55" s="1"/>
  <c r="C1202" i="55" s="1"/>
  <c r="C1203" i="55" s="1"/>
  <c r="C1204" i="55" s="1"/>
  <c r="C1205" i="55" s="1"/>
  <c r="C1206" i="55" s="1"/>
  <c r="C1207" i="55" s="1"/>
  <c r="C1208" i="55" s="1"/>
  <c r="C1209" i="55" s="1"/>
  <c r="C1210" i="55" s="1"/>
  <c r="C1211" i="55" s="1"/>
  <c r="C1212" i="55" s="1"/>
  <c r="C1213" i="55" s="1"/>
  <c r="C1214" i="55" s="1"/>
  <c r="C1215" i="55" s="1"/>
  <c r="C1216" i="55" s="1"/>
  <c r="C1217" i="55" s="1"/>
  <c r="C1218" i="55" s="1"/>
  <c r="C1219" i="55" s="1"/>
  <c r="C1220" i="55" s="1"/>
  <c r="C1221" i="55" s="1"/>
  <c r="C1222" i="55" s="1"/>
  <c r="C1223" i="55" s="1"/>
  <c r="C1224" i="55" s="1"/>
  <c r="C1225" i="55" s="1"/>
  <c r="C1226" i="55" s="1"/>
  <c r="C1227" i="55" s="1"/>
  <c r="C1228" i="55" s="1"/>
  <c r="C1229" i="55" s="1"/>
  <c r="C1230" i="55" s="1"/>
  <c r="C1231" i="55" s="1"/>
  <c r="C1232" i="55" s="1"/>
  <c r="C1233" i="55" s="1"/>
  <c r="C1234" i="55" s="1"/>
  <c r="C1235" i="55" s="1"/>
  <c r="C1236" i="55" s="1"/>
  <c r="C1237" i="55" s="1"/>
  <c r="C1238" i="55" s="1"/>
  <c r="C1239" i="55" s="1"/>
  <c r="C1240" i="55" s="1"/>
  <c r="C1241" i="55" s="1"/>
  <c r="C1242" i="55" s="1"/>
  <c r="C1243" i="55" s="1"/>
  <c r="C1244" i="55" s="1"/>
  <c r="C1245" i="55" s="1"/>
  <c r="C1246" i="55" s="1"/>
  <c r="C1247" i="55" s="1"/>
  <c r="C1248" i="55" s="1"/>
  <c r="C1249" i="55" s="1"/>
  <c r="C1250" i="55" s="1"/>
  <c r="C1251" i="55" s="1"/>
  <c r="C1252" i="55" s="1"/>
  <c r="C1253" i="55" s="1"/>
  <c r="C1254" i="55" s="1"/>
  <c r="C1255" i="55" s="1"/>
  <c r="C1256" i="55" s="1"/>
  <c r="C1257" i="55" s="1"/>
  <c r="C1258" i="55" s="1"/>
  <c r="C1259" i="55" s="1"/>
  <c r="C1260" i="55" s="1"/>
  <c r="C1261" i="55" s="1"/>
  <c r="C1262" i="55" s="1"/>
  <c r="C1263" i="55" s="1"/>
  <c r="C1264" i="55" s="1"/>
  <c r="C1265" i="55" s="1"/>
  <c r="C1266" i="55" s="1"/>
  <c r="C1267" i="55" s="1"/>
  <c r="C1268" i="55" s="1"/>
  <c r="C1269" i="55" s="1"/>
  <c r="C1270" i="55" s="1"/>
  <c r="C1271" i="55" s="1"/>
  <c r="C1272" i="55" s="1"/>
  <c r="C1273" i="55" s="1"/>
  <c r="C1274" i="55" s="1"/>
  <c r="C1275" i="55" s="1"/>
  <c r="C1276" i="55" s="1"/>
  <c r="C1277" i="55" s="1"/>
  <c r="C1278" i="55" s="1"/>
  <c r="C1279" i="55" s="1"/>
  <c r="C1280" i="55" s="1"/>
  <c r="C1281" i="55" s="1"/>
  <c r="C1282" i="55" s="1"/>
  <c r="C1283" i="55" s="1"/>
  <c r="C1284" i="55" s="1"/>
  <c r="C1285" i="55" s="1"/>
  <c r="C1286" i="55" s="1"/>
  <c r="C1287" i="55" s="1"/>
  <c r="C1288" i="55" s="1"/>
  <c r="C1289" i="55" s="1"/>
  <c r="C1290" i="55" s="1"/>
  <c r="C1291" i="55" s="1"/>
  <c r="C1292" i="55" s="1"/>
  <c r="C1293" i="55" s="1"/>
  <c r="C1294" i="55" s="1"/>
  <c r="C1295" i="55" s="1"/>
  <c r="C1296" i="55" s="1"/>
  <c r="C1297" i="55" s="1"/>
  <c r="C1298" i="55" s="1"/>
  <c r="C1299" i="55" s="1"/>
  <c r="C1300" i="55" s="1"/>
  <c r="C1301" i="55" s="1"/>
  <c r="C1302" i="55" s="1"/>
  <c r="C1303" i="55" s="1"/>
  <c r="C1304" i="55" s="1"/>
  <c r="C1305" i="55" s="1"/>
  <c r="C1306" i="55" s="1"/>
  <c r="C1307" i="55" s="1"/>
  <c r="C1308" i="55" s="1"/>
  <c r="C1309" i="55" s="1"/>
  <c r="C1310" i="55" s="1"/>
  <c r="C1311" i="55" s="1"/>
  <c r="C1312" i="55" s="1"/>
  <c r="C1313" i="55" s="1"/>
  <c r="C1314" i="55" s="1"/>
  <c r="C1315" i="55" s="1"/>
  <c r="C1316" i="55" s="1"/>
  <c r="C1317" i="55" s="1"/>
  <c r="C1318" i="55" s="1"/>
  <c r="C1319" i="55" s="1"/>
  <c r="C1320" i="55" s="1"/>
  <c r="C1321" i="55" s="1"/>
  <c r="C1322" i="55" s="1"/>
  <c r="C1323" i="55" s="1"/>
  <c r="C1324" i="55" s="1"/>
  <c r="C1325" i="55" s="1"/>
  <c r="C1326" i="55" s="1"/>
  <c r="C1327" i="55" s="1"/>
  <c r="C1328" i="55" s="1"/>
  <c r="C1329" i="55" s="1"/>
  <c r="C1330" i="55" s="1"/>
  <c r="C1331" i="55" s="1"/>
  <c r="C1332" i="55" s="1"/>
  <c r="C1333" i="55" s="1"/>
  <c r="C1334" i="55" s="1"/>
  <c r="C1335" i="55" s="1"/>
  <c r="C1336" i="55" s="1"/>
  <c r="C1337" i="55" s="1"/>
  <c r="C1338" i="55" s="1"/>
  <c r="C1339" i="55" s="1"/>
  <c r="C1340" i="55" s="1"/>
  <c r="C1341" i="55" s="1"/>
  <c r="C1342" i="55" s="1"/>
  <c r="C1343" i="55" s="1"/>
  <c r="C1344" i="55" s="1"/>
  <c r="C1345" i="55" s="1"/>
  <c r="C1346" i="55" s="1"/>
  <c r="C1347" i="55" s="1"/>
  <c r="C1348" i="55" s="1"/>
  <c r="C1349" i="55" s="1"/>
  <c r="C1350" i="55" s="1"/>
  <c r="C1351" i="55" s="1"/>
  <c r="C1352" i="55" s="1"/>
  <c r="C1353" i="55" s="1"/>
  <c r="C1354" i="55" s="1"/>
  <c r="C1355" i="55" s="1"/>
  <c r="C1356" i="55" s="1"/>
  <c r="C1357" i="55" s="1"/>
  <c r="C1358" i="55" s="1"/>
  <c r="C1359" i="55" s="1"/>
  <c r="C1360" i="55" s="1"/>
  <c r="C1361" i="55" s="1"/>
  <c r="C1362" i="55" s="1"/>
  <c r="C1363" i="55" s="1"/>
  <c r="C1364" i="55" s="1"/>
  <c r="C1365" i="55" s="1"/>
  <c r="C1366" i="55" s="1"/>
  <c r="C1367" i="55" s="1"/>
  <c r="C1368" i="55" s="1"/>
  <c r="C1369" i="55" s="1"/>
  <c r="C1370" i="55" s="1"/>
  <c r="C1371" i="55" s="1"/>
  <c r="C1372" i="55" s="1"/>
  <c r="C1373" i="55" s="1"/>
  <c r="C1374" i="55" s="1"/>
  <c r="C1375" i="55" s="1"/>
  <c r="C1376" i="55" s="1"/>
  <c r="C1377" i="55" s="1"/>
  <c r="C1378" i="55" s="1"/>
  <c r="C1379" i="55" s="1"/>
  <c r="C1380" i="55" s="1"/>
  <c r="C1381" i="55" s="1"/>
  <c r="C1382" i="55" s="1"/>
  <c r="C1383" i="55" s="1"/>
  <c r="C1384" i="55" s="1"/>
  <c r="C1385" i="55" s="1"/>
  <c r="C1386" i="55" s="1"/>
  <c r="C1387" i="55" s="1"/>
  <c r="C1388" i="55" s="1"/>
  <c r="C1389" i="55" s="1"/>
  <c r="C1390" i="55" s="1"/>
  <c r="C1391" i="55" s="1"/>
  <c r="C1392" i="55" s="1"/>
  <c r="C1393" i="55" s="1"/>
  <c r="C1394" i="55" s="1"/>
  <c r="C1395" i="55" s="1"/>
  <c r="C1396" i="55" s="1"/>
  <c r="C1397" i="55" s="1"/>
  <c r="C1398" i="55" s="1"/>
  <c r="C1399" i="55" s="1"/>
  <c r="C1400" i="55" s="1"/>
  <c r="C1401" i="55" s="1"/>
  <c r="C1402" i="55" s="1"/>
  <c r="C1403" i="55" s="1"/>
  <c r="C1404" i="55" s="1"/>
  <c r="C1405" i="55" s="1"/>
  <c r="C1406" i="55" s="1"/>
  <c r="C1407" i="55" s="1"/>
  <c r="C1408" i="55" s="1"/>
  <c r="C1409" i="55" s="1"/>
  <c r="C1410" i="55" s="1"/>
  <c r="C1411" i="55" s="1"/>
  <c r="C1412" i="55" s="1"/>
  <c r="C1413" i="55" s="1"/>
  <c r="C1414" i="55" s="1"/>
  <c r="C1415" i="55" s="1"/>
  <c r="C1416" i="55" s="1"/>
  <c r="C1417" i="55" s="1"/>
  <c r="C1418" i="55" s="1"/>
  <c r="C1419" i="55" s="1"/>
  <c r="C1420" i="55" s="1"/>
  <c r="C1421" i="55" s="1"/>
  <c r="C1422" i="55" s="1"/>
  <c r="C1423" i="55" s="1"/>
  <c r="C1424" i="55" s="1"/>
  <c r="C1425" i="55" s="1"/>
  <c r="C1426" i="55" s="1"/>
  <c r="C1427" i="55" s="1"/>
  <c r="C1428" i="55" s="1"/>
  <c r="C1429" i="55" s="1"/>
  <c r="C1430" i="55" s="1"/>
  <c r="C1431" i="55" s="1"/>
  <c r="C1432" i="55" s="1"/>
  <c r="C1433" i="55" s="1"/>
  <c r="C1434" i="55" s="1"/>
  <c r="C1435" i="55" s="1"/>
  <c r="C1436" i="55" s="1"/>
  <c r="C1437" i="55" s="1"/>
  <c r="C1438" i="55" s="1"/>
  <c r="C1439" i="55" s="1"/>
  <c r="C1440" i="55" s="1"/>
  <c r="C1441" i="55" s="1"/>
  <c r="C1442" i="55" s="1"/>
  <c r="C1443" i="55" s="1"/>
  <c r="C1444" i="55" s="1"/>
  <c r="C1445" i="55" s="1"/>
  <c r="C1446" i="55" s="1"/>
  <c r="C1447" i="55" s="1"/>
  <c r="C1448" i="55" s="1"/>
  <c r="C1449" i="55" s="1"/>
  <c r="C1450" i="55" s="1"/>
  <c r="C1451" i="55" s="1"/>
  <c r="C1452" i="55" s="1"/>
  <c r="C1453" i="55" s="1"/>
  <c r="C1454" i="55" s="1"/>
  <c r="C1455" i="55" s="1"/>
  <c r="C1456" i="55" s="1"/>
  <c r="C1457" i="55" s="1"/>
  <c r="C1458" i="55" s="1"/>
  <c r="C1459" i="55" s="1"/>
  <c r="C1460" i="55" s="1"/>
  <c r="C1461" i="55" s="1"/>
  <c r="C1462" i="55" s="1"/>
  <c r="C1463" i="55" s="1"/>
  <c r="C1464" i="55" s="1"/>
  <c r="C1465" i="55" s="1"/>
  <c r="C1466" i="55" s="1"/>
  <c r="C1467" i="55" s="1"/>
  <c r="C1468" i="55" s="1"/>
  <c r="C1469" i="55" s="1"/>
  <c r="C1470" i="55" s="1"/>
  <c r="C1471" i="55" s="1"/>
  <c r="C1472" i="55" s="1"/>
  <c r="C1473" i="55" s="1"/>
  <c r="C1474" i="55" s="1"/>
  <c r="C1475" i="55" s="1"/>
  <c r="C1476" i="55" s="1"/>
  <c r="C1477" i="55" s="1"/>
  <c r="C1478" i="55" s="1"/>
  <c r="C1479" i="55" s="1"/>
  <c r="C1480" i="55" s="1"/>
  <c r="C1481" i="55" s="1"/>
  <c r="C1482" i="55" s="1"/>
  <c r="C1483" i="55" s="1"/>
  <c r="C1484" i="55" s="1"/>
  <c r="C1485" i="55" s="1"/>
  <c r="C1486" i="55" s="1"/>
  <c r="C1487" i="55" s="1"/>
  <c r="C1488" i="55" s="1"/>
  <c r="C1489" i="55" s="1"/>
  <c r="C1490" i="55" s="1"/>
  <c r="C1491" i="55" s="1"/>
  <c r="C1492" i="55" s="1"/>
  <c r="C1493" i="55" s="1"/>
  <c r="C1494" i="55" s="1"/>
  <c r="C1495" i="55" s="1"/>
  <c r="C1496" i="55" s="1"/>
  <c r="C1497" i="55" s="1"/>
  <c r="C1498" i="55" s="1"/>
  <c r="C1499" i="55" s="1"/>
  <c r="C1500" i="55" s="1"/>
  <c r="C1501" i="55" s="1"/>
  <c r="C1502" i="55" s="1"/>
  <c r="C1503" i="55" s="1"/>
  <c r="C1504" i="55" s="1"/>
  <c r="C1505" i="55" s="1"/>
  <c r="C1506" i="55" s="1"/>
  <c r="C1507" i="55" s="1"/>
  <c r="C1508" i="55" s="1"/>
  <c r="C1509" i="55" s="1"/>
  <c r="C1510" i="55" s="1"/>
  <c r="C1511" i="55" s="1"/>
  <c r="C1512" i="55" s="1"/>
  <c r="C1513" i="55" s="1"/>
  <c r="C1514" i="55" s="1"/>
  <c r="C1515" i="55" s="1"/>
  <c r="C1516" i="55" s="1"/>
  <c r="C1517" i="55" s="1"/>
  <c r="C1518" i="55" s="1"/>
  <c r="C1519" i="55" s="1"/>
  <c r="C1520" i="55" s="1"/>
  <c r="C1521" i="55" s="1"/>
  <c r="C1522" i="55" s="1"/>
  <c r="C1523" i="55" s="1"/>
  <c r="C1524" i="55" s="1"/>
  <c r="C1525" i="55" s="1"/>
  <c r="C1526" i="55" s="1"/>
  <c r="C1527" i="55" s="1"/>
  <c r="C1528" i="55" s="1"/>
  <c r="C1529" i="55" s="1"/>
  <c r="C1530" i="55" s="1"/>
  <c r="C1531" i="55" s="1"/>
  <c r="C1532" i="55" s="1"/>
  <c r="C1533" i="55" s="1"/>
  <c r="C1534" i="55" s="1"/>
  <c r="C1535" i="55" s="1"/>
  <c r="C1536" i="55" s="1"/>
  <c r="C1537" i="55" s="1"/>
  <c r="C1538" i="55" s="1"/>
  <c r="C1539" i="55" s="1"/>
  <c r="C1540" i="55" s="1"/>
  <c r="C1541" i="55" s="1"/>
  <c r="C1542" i="55" s="1"/>
  <c r="C1543" i="55" s="1"/>
  <c r="C1544" i="55" s="1"/>
  <c r="C1545" i="55" s="1"/>
  <c r="C1546" i="55" s="1"/>
  <c r="C1547" i="55" s="1"/>
  <c r="C1548" i="55" s="1"/>
  <c r="C1549" i="55" s="1"/>
  <c r="C1550" i="55" s="1"/>
  <c r="C1551" i="55" s="1"/>
  <c r="C1552" i="55" s="1"/>
  <c r="C1553" i="55" s="1"/>
  <c r="C1554" i="55" s="1"/>
  <c r="C1555" i="55" s="1"/>
  <c r="C1556" i="55" s="1"/>
  <c r="C1557" i="55" s="1"/>
  <c r="C1558" i="55" s="1"/>
  <c r="C1559" i="55" s="1"/>
  <c r="C1560" i="55" s="1"/>
  <c r="C1561" i="55" s="1"/>
  <c r="C1562" i="55" s="1"/>
  <c r="C1563" i="55" s="1"/>
  <c r="C1564" i="55" s="1"/>
  <c r="C1565" i="55" s="1"/>
  <c r="C1566" i="55" s="1"/>
  <c r="C1567" i="55" s="1"/>
  <c r="C1568" i="55" s="1"/>
  <c r="C1569" i="55" s="1"/>
  <c r="C1570" i="55" s="1"/>
  <c r="C1571" i="55" s="1"/>
  <c r="C1572" i="55" s="1"/>
  <c r="C1573" i="55" s="1"/>
  <c r="C1574" i="55" s="1"/>
  <c r="C1575" i="55" s="1"/>
  <c r="C1576" i="55" s="1"/>
  <c r="C1577" i="55" s="1"/>
  <c r="C1578" i="55" s="1"/>
  <c r="C1579" i="55" s="1"/>
  <c r="C1580" i="55" s="1"/>
  <c r="C1581" i="55" s="1"/>
  <c r="C1582" i="55" s="1"/>
  <c r="C1583" i="55" s="1"/>
  <c r="C1584" i="55" s="1"/>
  <c r="C1585" i="55" s="1"/>
  <c r="C1586" i="55" s="1"/>
  <c r="C1587" i="55" s="1"/>
  <c r="C1588" i="55" s="1"/>
  <c r="C1589" i="55" s="1"/>
  <c r="C1590" i="55" s="1"/>
  <c r="C1591" i="55" s="1"/>
  <c r="C1592" i="55" s="1"/>
  <c r="C1593" i="55" s="1"/>
  <c r="C1594" i="55" s="1"/>
  <c r="C1595" i="55" s="1"/>
  <c r="C1596" i="55" s="1"/>
  <c r="C1597" i="55" s="1"/>
  <c r="C1598" i="55" s="1"/>
  <c r="C1599" i="55" s="1"/>
  <c r="C1600" i="55" s="1"/>
  <c r="C1601" i="55" s="1"/>
  <c r="C1602" i="55" s="1"/>
  <c r="C1603" i="55" s="1"/>
  <c r="C1604" i="55" s="1"/>
  <c r="C1605" i="55" s="1"/>
  <c r="C1606" i="55" s="1"/>
  <c r="C1607" i="55" s="1"/>
  <c r="C1608" i="55" s="1"/>
  <c r="C1609" i="55" s="1"/>
  <c r="C1610" i="55" s="1"/>
  <c r="C1611" i="55" s="1"/>
  <c r="C1612" i="55" s="1"/>
  <c r="C1613" i="55" s="1"/>
  <c r="C1614" i="55" s="1"/>
  <c r="C1615" i="55" s="1"/>
  <c r="C1616" i="55" s="1"/>
  <c r="C1617" i="55" s="1"/>
  <c r="C1618" i="55" s="1"/>
  <c r="C1619" i="55" s="1"/>
  <c r="C1620" i="55" s="1"/>
  <c r="C1621" i="55" s="1"/>
  <c r="C1622" i="55" s="1"/>
  <c r="C1623" i="55" s="1"/>
  <c r="C1624" i="55" s="1"/>
  <c r="C1625" i="55" s="1"/>
  <c r="C1626" i="55" s="1"/>
  <c r="C1627" i="55" s="1"/>
  <c r="C1628" i="55" s="1"/>
  <c r="C1629" i="55" s="1"/>
  <c r="C1630" i="55" s="1"/>
  <c r="C1631" i="55" s="1"/>
  <c r="C1632" i="55" s="1"/>
  <c r="C1633" i="55" s="1"/>
  <c r="C1634" i="55" s="1"/>
  <c r="C1635" i="55" s="1"/>
  <c r="C1636" i="55" s="1"/>
  <c r="C1637" i="55" s="1"/>
  <c r="C1638" i="55" s="1"/>
  <c r="C1639" i="55" s="1"/>
  <c r="C1640" i="55" s="1"/>
  <c r="C1641" i="55" s="1"/>
  <c r="C1642" i="55" s="1"/>
  <c r="C1643" i="55" s="1"/>
  <c r="C1644" i="55" s="1"/>
  <c r="C1645" i="55" s="1"/>
  <c r="C1646" i="55" s="1"/>
  <c r="C1647" i="55" s="1"/>
  <c r="C1648" i="55" s="1"/>
  <c r="C1649" i="55" s="1"/>
  <c r="C1650" i="55" s="1"/>
  <c r="C1651" i="55" s="1"/>
  <c r="C1652" i="55" s="1"/>
  <c r="C1653" i="55" s="1"/>
  <c r="C1654" i="55" s="1"/>
  <c r="C1655" i="55" s="1"/>
  <c r="C1656" i="55" s="1"/>
  <c r="C1657" i="55" s="1"/>
  <c r="C1658" i="55" s="1"/>
  <c r="C1659" i="55" s="1"/>
  <c r="C1660" i="55" s="1"/>
  <c r="C1661" i="55" s="1"/>
  <c r="C1662" i="55" s="1"/>
  <c r="C1663" i="55" s="1"/>
  <c r="C1664" i="55" s="1"/>
  <c r="C1665" i="55" s="1"/>
  <c r="C1666" i="55" s="1"/>
  <c r="C1667" i="55" s="1"/>
  <c r="C1668" i="55" s="1"/>
  <c r="C1669" i="55" s="1"/>
  <c r="C1670" i="55" s="1"/>
  <c r="C1671" i="55" s="1"/>
  <c r="C1672" i="55" s="1"/>
  <c r="C1673" i="55" s="1"/>
  <c r="C1674" i="55" s="1"/>
  <c r="C1675" i="55" s="1"/>
  <c r="C1676" i="55" s="1"/>
  <c r="C1677" i="55" s="1"/>
  <c r="C1678" i="55" s="1"/>
  <c r="C1679" i="55" s="1"/>
  <c r="C1680" i="55" s="1"/>
  <c r="C1681" i="55" s="1"/>
  <c r="C1682" i="55" s="1"/>
  <c r="C1683" i="55" s="1"/>
  <c r="C1684" i="55" s="1"/>
  <c r="C1685" i="55" s="1"/>
  <c r="C1686" i="55" s="1"/>
  <c r="C1687" i="55" s="1"/>
  <c r="C1688" i="55" s="1"/>
  <c r="C1689" i="55" s="1"/>
  <c r="C1690" i="55" s="1"/>
  <c r="C1691" i="55" s="1"/>
  <c r="C1692" i="55" s="1"/>
  <c r="C1693" i="55" s="1"/>
  <c r="C1694" i="55" s="1"/>
  <c r="C1695" i="55" s="1"/>
  <c r="C1696" i="55" s="1"/>
  <c r="C1697" i="55" s="1"/>
  <c r="C1698" i="55" s="1"/>
  <c r="C1699" i="55" s="1"/>
  <c r="C1700" i="55" s="1"/>
  <c r="C1701" i="55" s="1"/>
  <c r="C1702" i="55" s="1"/>
  <c r="C1703" i="55" s="1"/>
  <c r="C1704" i="55" s="1"/>
  <c r="C1705" i="55" s="1"/>
  <c r="C1706" i="55" s="1"/>
  <c r="C1707" i="55" s="1"/>
  <c r="C1708" i="55" s="1"/>
  <c r="C1709" i="55" s="1"/>
  <c r="C1710" i="55" s="1"/>
  <c r="C1711" i="55" s="1"/>
  <c r="C1712" i="55" s="1"/>
  <c r="C1713" i="55" s="1"/>
  <c r="C1714" i="55" s="1"/>
  <c r="C1715" i="55" s="1"/>
  <c r="C1716" i="55" s="1"/>
  <c r="C1717" i="55" s="1"/>
  <c r="C1718" i="55" s="1"/>
  <c r="C1719" i="55" s="1"/>
  <c r="C1720" i="55" s="1"/>
  <c r="C1721" i="55" s="1"/>
  <c r="C1722" i="55" s="1"/>
  <c r="C1723" i="55" s="1"/>
  <c r="C1724" i="55" s="1"/>
  <c r="C1725" i="55" s="1"/>
  <c r="C1726" i="55" s="1"/>
  <c r="C1727" i="55" s="1"/>
  <c r="C1728" i="55" s="1"/>
  <c r="C1729" i="55" s="1"/>
  <c r="C1730" i="55" s="1"/>
  <c r="C1731" i="55" s="1"/>
  <c r="C1732" i="55" s="1"/>
  <c r="C1733" i="55" s="1"/>
  <c r="C1734" i="55" s="1"/>
  <c r="C1735" i="55" s="1"/>
  <c r="C1736" i="55" s="1"/>
  <c r="C1737" i="55" s="1"/>
  <c r="C1738" i="55" s="1"/>
  <c r="C1739" i="55" s="1"/>
  <c r="C1740" i="55" s="1"/>
  <c r="C1741" i="55" s="1"/>
  <c r="C1742" i="55" s="1"/>
  <c r="C1743" i="55" s="1"/>
  <c r="C1744" i="55" s="1"/>
  <c r="C1745" i="55" s="1"/>
  <c r="C1746" i="55" s="1"/>
  <c r="C1747" i="55" s="1"/>
  <c r="C1748" i="55" s="1"/>
  <c r="C1749" i="55" s="1"/>
  <c r="C1750" i="55" s="1"/>
  <c r="C1751" i="55" s="1"/>
  <c r="C1752" i="55" s="1"/>
  <c r="C1753" i="55" s="1"/>
  <c r="C1754" i="55" s="1"/>
  <c r="C1755" i="55" s="1"/>
  <c r="C1756" i="55" s="1"/>
  <c r="C1757" i="55" s="1"/>
  <c r="C1758" i="55" s="1"/>
  <c r="C1759" i="55" s="1"/>
  <c r="C1760" i="55" s="1"/>
  <c r="C1761" i="55" s="1"/>
  <c r="C1762" i="55" s="1"/>
  <c r="C1763" i="55" s="1"/>
  <c r="C1764" i="55" s="1"/>
  <c r="C1765" i="55" s="1"/>
  <c r="C1766" i="55" s="1"/>
  <c r="C1767" i="55" s="1"/>
  <c r="C1768" i="55" s="1"/>
  <c r="C1769" i="55" s="1"/>
  <c r="C1770" i="55" s="1"/>
  <c r="C1771" i="55" s="1"/>
  <c r="C1772" i="55" s="1"/>
  <c r="C1773" i="55" s="1"/>
  <c r="C1774" i="55" s="1"/>
  <c r="C1775" i="55" s="1"/>
  <c r="C1776" i="55" s="1"/>
  <c r="C1777" i="55" s="1"/>
  <c r="C1778" i="55" s="1"/>
  <c r="C1779" i="55" s="1"/>
  <c r="C1780" i="55" s="1"/>
  <c r="C1781" i="55" s="1"/>
  <c r="C1782" i="55" s="1"/>
  <c r="C1783" i="55" s="1"/>
  <c r="C1784" i="55" s="1"/>
  <c r="C1785" i="55" s="1"/>
  <c r="C1786" i="55" s="1"/>
  <c r="C1787" i="55" s="1"/>
  <c r="C1788" i="55" s="1"/>
  <c r="C1789" i="55" s="1"/>
  <c r="C1790" i="55" s="1"/>
  <c r="C1791" i="55" s="1"/>
  <c r="C1792" i="55" s="1"/>
  <c r="C1793" i="55" s="1"/>
  <c r="C1794" i="55" s="1"/>
  <c r="C1795" i="55" s="1"/>
  <c r="C1796" i="55" s="1"/>
  <c r="C1797" i="55" s="1"/>
  <c r="C1798" i="55" s="1"/>
  <c r="C1799" i="55" s="1"/>
  <c r="C1800" i="55" s="1"/>
  <c r="C1801" i="55" s="1"/>
  <c r="C1802" i="55" s="1"/>
  <c r="C1803" i="55" s="1"/>
  <c r="C1804" i="55" s="1"/>
  <c r="C1805" i="55" s="1"/>
  <c r="C1806" i="55" s="1"/>
  <c r="C1807" i="55" s="1"/>
  <c r="C1808" i="55" s="1"/>
  <c r="C1809" i="55" s="1"/>
  <c r="C1810" i="55" s="1"/>
  <c r="C1811" i="55" s="1"/>
  <c r="C1812" i="55" s="1"/>
  <c r="C1813" i="55" s="1"/>
  <c r="C1814" i="55" s="1"/>
  <c r="C1815" i="55" s="1"/>
  <c r="C1816" i="55" s="1"/>
  <c r="C1817" i="55" s="1"/>
  <c r="C1818" i="55" s="1"/>
  <c r="C1819" i="55" s="1"/>
  <c r="C1820" i="55" s="1"/>
  <c r="C1821" i="55" s="1"/>
  <c r="C1822" i="55" s="1"/>
  <c r="C1823" i="55" s="1"/>
  <c r="C1824" i="55" s="1"/>
  <c r="C1825" i="55" s="1"/>
  <c r="C1826" i="55" s="1"/>
  <c r="C1827" i="55" s="1"/>
  <c r="C1828" i="55" s="1"/>
  <c r="C1829" i="55" s="1"/>
  <c r="C1830" i="55" s="1"/>
  <c r="C1831" i="55" s="1"/>
  <c r="C1832" i="55" s="1"/>
  <c r="C1833" i="55" s="1"/>
  <c r="C1834" i="55" s="1"/>
  <c r="C1835" i="55" s="1"/>
  <c r="C1836" i="55" s="1"/>
  <c r="C1837" i="55" s="1"/>
  <c r="C1838" i="55" s="1"/>
  <c r="C1839" i="55" s="1"/>
  <c r="C1840" i="55" s="1"/>
  <c r="C1841" i="55" s="1"/>
  <c r="C1842" i="55" s="1"/>
  <c r="C1843" i="55" s="1"/>
  <c r="C1844" i="55" s="1"/>
  <c r="C1845" i="55" s="1"/>
  <c r="C1846" i="55" s="1"/>
  <c r="C1847" i="55" s="1"/>
  <c r="C1848" i="55" s="1"/>
  <c r="C1849" i="55" s="1"/>
  <c r="C1850" i="55" s="1"/>
  <c r="C1851" i="55" s="1"/>
  <c r="C1852" i="55" s="1"/>
  <c r="C1853" i="55" s="1"/>
  <c r="C1854" i="55" s="1"/>
  <c r="C1855" i="55" s="1"/>
  <c r="C1856" i="55" s="1"/>
  <c r="C1857" i="55" s="1"/>
  <c r="C1858" i="55" s="1"/>
  <c r="C1859" i="55" s="1"/>
  <c r="C1860" i="55" s="1"/>
  <c r="C1861" i="55" s="1"/>
  <c r="C1862" i="55" s="1"/>
  <c r="C1863" i="55" s="1"/>
  <c r="C1864" i="55" s="1"/>
  <c r="C1865" i="55" s="1"/>
  <c r="C1866" i="55" s="1"/>
  <c r="C1867" i="55" s="1"/>
  <c r="C1868" i="55" s="1"/>
  <c r="C1869" i="55" s="1"/>
  <c r="C1870" i="55" s="1"/>
  <c r="C1871" i="55" s="1"/>
  <c r="C1872" i="55" s="1"/>
  <c r="C1873" i="55" s="1"/>
  <c r="C1874" i="55" s="1"/>
  <c r="C1875" i="55" s="1"/>
  <c r="C1876" i="55" s="1"/>
  <c r="C1877" i="55" s="1"/>
  <c r="C1878" i="55" s="1"/>
  <c r="C1879" i="55" s="1"/>
  <c r="C1880" i="55" s="1"/>
  <c r="C1881" i="55" s="1"/>
  <c r="C1882" i="55" s="1"/>
  <c r="C1883" i="55" s="1"/>
  <c r="C1884" i="55" s="1"/>
  <c r="C1885" i="55" s="1"/>
  <c r="C1886" i="55" s="1"/>
  <c r="C1887" i="55" s="1"/>
  <c r="C1888" i="55" s="1"/>
  <c r="C1889" i="55" s="1"/>
  <c r="C1890" i="55" s="1"/>
  <c r="C1891" i="55" s="1"/>
  <c r="C1892" i="55" s="1"/>
  <c r="C1893" i="55" s="1"/>
  <c r="C1894" i="55" s="1"/>
  <c r="C1895" i="55" s="1"/>
  <c r="C1896" i="55" s="1"/>
  <c r="C1897" i="55" s="1"/>
  <c r="C1898" i="55" s="1"/>
  <c r="C1899" i="55" s="1"/>
  <c r="C1900" i="55" s="1"/>
  <c r="C1901" i="55" s="1"/>
  <c r="C1902" i="55" s="1"/>
  <c r="C1903" i="55" s="1"/>
  <c r="C1904" i="55" s="1"/>
  <c r="C1905" i="55" s="1"/>
  <c r="C1906" i="55" s="1"/>
  <c r="C1907" i="55" s="1"/>
  <c r="C1908" i="55" s="1"/>
  <c r="C1909" i="55" s="1"/>
  <c r="C1910" i="55" s="1"/>
  <c r="C1911" i="55" s="1"/>
  <c r="C1912" i="55" s="1"/>
  <c r="C1913" i="55" s="1"/>
  <c r="C1914" i="55" s="1"/>
  <c r="C1915" i="55" s="1"/>
  <c r="C1916" i="55" s="1"/>
  <c r="C1917" i="55" s="1"/>
  <c r="C1918" i="55" s="1"/>
  <c r="C1919" i="55" s="1"/>
  <c r="C1920" i="55" s="1"/>
  <c r="C1921" i="55" s="1"/>
  <c r="C1922" i="55" s="1"/>
  <c r="C1923" i="55" s="1"/>
  <c r="C1924" i="55" s="1"/>
  <c r="C1925" i="55" s="1"/>
  <c r="C1926" i="55" s="1"/>
  <c r="C1927" i="55" s="1"/>
  <c r="C1928" i="55" s="1"/>
  <c r="C1929" i="55" s="1"/>
  <c r="C1930" i="55" s="1"/>
  <c r="C1931" i="55" s="1"/>
  <c r="C1932" i="55" s="1"/>
  <c r="C1933" i="55" s="1"/>
  <c r="C1934" i="55" s="1"/>
  <c r="C1935" i="55" s="1"/>
  <c r="C1936" i="55" s="1"/>
  <c r="C1937" i="55" s="1"/>
  <c r="C1938" i="55" s="1"/>
  <c r="C1939" i="55" s="1"/>
  <c r="C1940" i="55" s="1"/>
  <c r="C1941" i="55" s="1"/>
  <c r="C1942" i="55" s="1"/>
  <c r="C1943" i="55" s="1"/>
  <c r="C1944" i="55" s="1"/>
  <c r="C1945" i="55" s="1"/>
  <c r="C1946" i="55" s="1"/>
  <c r="C1947" i="55" s="1"/>
  <c r="C1948" i="55" s="1"/>
  <c r="C1949" i="55" s="1"/>
  <c r="C1950" i="55" s="1"/>
  <c r="C1951" i="55" s="1"/>
  <c r="C1952" i="55" s="1"/>
  <c r="C1953" i="55" s="1"/>
  <c r="C1954" i="55" s="1"/>
  <c r="C1955" i="55" s="1"/>
  <c r="C1956" i="55" s="1"/>
  <c r="C1957" i="55" s="1"/>
  <c r="C1958" i="55" s="1"/>
  <c r="C1959" i="55" s="1"/>
  <c r="C1960" i="55" s="1"/>
  <c r="C1961" i="55" s="1"/>
  <c r="C1962" i="55" s="1"/>
  <c r="C1963" i="55" s="1"/>
  <c r="C1964" i="55" s="1"/>
  <c r="C1965" i="55" s="1"/>
  <c r="C1966" i="55" s="1"/>
  <c r="C1967" i="55" s="1"/>
  <c r="C1968" i="55" s="1"/>
  <c r="C1969" i="55" s="1"/>
  <c r="C1970" i="55" s="1"/>
  <c r="C1971" i="55" s="1"/>
  <c r="C1972" i="55" s="1"/>
  <c r="C1973" i="55" s="1"/>
  <c r="C1974" i="55" s="1"/>
  <c r="C1975" i="55" s="1"/>
  <c r="C1976" i="55" s="1"/>
  <c r="C1977" i="55" s="1"/>
  <c r="C1978" i="55" s="1"/>
  <c r="C1979" i="55" s="1"/>
  <c r="C1980" i="55" s="1"/>
  <c r="C1981" i="55" s="1"/>
  <c r="C1982" i="55" s="1"/>
  <c r="C1983" i="55" s="1"/>
  <c r="C1984" i="55" s="1"/>
  <c r="C1985" i="55" s="1"/>
  <c r="C1986" i="55" s="1"/>
  <c r="C1987" i="55" s="1"/>
  <c r="C1988" i="55" s="1"/>
  <c r="C1989" i="55" s="1"/>
  <c r="C1990" i="55" s="1"/>
  <c r="C1991" i="55" s="1"/>
  <c r="C1992" i="55" s="1"/>
  <c r="C1993" i="55" s="1"/>
  <c r="C1994" i="55" s="1"/>
  <c r="C1995" i="55" s="1"/>
  <c r="C1996" i="55" s="1"/>
  <c r="C1997" i="55" s="1"/>
  <c r="C1998" i="55" s="1"/>
  <c r="C1999" i="55" s="1"/>
  <c r="C2000" i="55" s="1"/>
  <c r="C2001" i="55" s="1"/>
  <c r="C2002" i="55" s="1"/>
  <c r="C2003" i="55" s="1"/>
  <c r="C2004" i="55" s="1"/>
  <c r="C2005" i="55" s="1"/>
  <c r="C2006" i="55" s="1"/>
  <c r="C2007" i="55" s="1"/>
  <c r="C2008" i="55" s="1"/>
  <c r="C2009" i="55" s="1"/>
  <c r="C2010" i="55" s="1"/>
  <c r="C2011" i="55" s="1"/>
  <c r="C2012" i="55" s="1"/>
  <c r="C2013" i="55" s="1"/>
  <c r="C2014" i="55" s="1"/>
  <c r="C2015" i="55" s="1"/>
  <c r="C2016" i="55" s="1"/>
  <c r="C2017" i="55" s="1"/>
  <c r="C2018" i="55" s="1"/>
  <c r="C2019" i="55" s="1"/>
  <c r="C2020" i="55" s="1"/>
  <c r="C2021" i="55" s="1"/>
  <c r="C2022" i="55" s="1"/>
  <c r="C2023" i="55" s="1"/>
  <c r="C2024" i="55" s="1"/>
  <c r="C2025" i="55" s="1"/>
  <c r="C2026" i="55" s="1"/>
  <c r="C2027" i="55" s="1"/>
  <c r="C2028" i="55" s="1"/>
  <c r="C2029" i="55" s="1"/>
  <c r="C2030" i="55" s="1"/>
  <c r="C2031" i="55" s="1"/>
  <c r="C2032" i="55" s="1"/>
  <c r="C2033" i="55" s="1"/>
  <c r="C2034" i="55" s="1"/>
  <c r="C2035" i="55" s="1"/>
  <c r="C2036" i="55" s="1"/>
  <c r="C2037" i="55" s="1"/>
  <c r="C2038" i="55" s="1"/>
  <c r="C2039" i="55" s="1"/>
  <c r="C2040" i="55" s="1"/>
  <c r="C2041" i="55" s="1"/>
  <c r="C2042" i="55" s="1"/>
  <c r="C2043" i="55" s="1"/>
  <c r="C2044" i="55" s="1"/>
  <c r="C2045" i="55" s="1"/>
  <c r="C2046" i="55" s="1"/>
  <c r="C2047" i="55" s="1"/>
  <c r="C2048" i="55" s="1"/>
  <c r="C2049" i="55" s="1"/>
  <c r="C2050" i="55" s="1"/>
  <c r="C2051" i="55" s="1"/>
  <c r="C2052" i="55" s="1"/>
  <c r="C2053" i="55" s="1"/>
  <c r="C2054" i="55" s="1"/>
  <c r="C2055" i="55" s="1"/>
  <c r="C2056" i="55" s="1"/>
  <c r="C2057" i="55" s="1"/>
  <c r="C2058" i="55" s="1"/>
  <c r="C2059" i="55" s="1"/>
  <c r="C2060" i="55" s="1"/>
  <c r="C2061" i="55" s="1"/>
  <c r="C2062" i="55" s="1"/>
  <c r="C2063" i="55" s="1"/>
  <c r="C2064" i="55" s="1"/>
  <c r="C2065" i="55" s="1"/>
  <c r="C2066" i="55" s="1"/>
  <c r="C2067" i="55" s="1"/>
  <c r="C2068" i="55" s="1"/>
  <c r="C2069" i="55" s="1"/>
  <c r="C2070" i="55" s="1"/>
  <c r="C2071" i="55" s="1"/>
  <c r="C2072" i="55" s="1"/>
  <c r="C2073" i="55" s="1"/>
  <c r="C2074" i="55" s="1"/>
  <c r="C2075" i="55" s="1"/>
  <c r="C2076" i="55" s="1"/>
  <c r="C2077" i="55" s="1"/>
  <c r="C2078" i="55" s="1"/>
  <c r="C2079" i="55" s="1"/>
  <c r="C2080" i="55" s="1"/>
  <c r="C2081" i="55" s="1"/>
  <c r="C2082" i="55" s="1"/>
  <c r="C2083" i="55" s="1"/>
  <c r="C2084" i="55" s="1"/>
  <c r="C2085" i="55" s="1"/>
  <c r="C2086" i="55" s="1"/>
  <c r="C2087" i="55" s="1"/>
  <c r="C2088" i="55" s="1"/>
  <c r="C2089" i="55" s="1"/>
  <c r="C2090" i="55" s="1"/>
  <c r="C2091" i="55" s="1"/>
  <c r="C2092" i="55" s="1"/>
  <c r="C2093" i="55" s="1"/>
  <c r="C2094" i="55" s="1"/>
  <c r="C2095" i="55" s="1"/>
  <c r="C2096" i="55" s="1"/>
  <c r="C2097" i="55" s="1"/>
  <c r="C2098" i="55" s="1"/>
  <c r="C2099" i="55" s="1"/>
  <c r="C2100" i="55" s="1"/>
  <c r="C2101" i="55" s="1"/>
  <c r="C2102" i="55" s="1"/>
  <c r="C2103" i="55" s="1"/>
  <c r="C2104" i="55" s="1"/>
  <c r="C2105" i="55" s="1"/>
  <c r="C2106" i="55" s="1"/>
  <c r="C2107" i="55" s="1"/>
  <c r="C2108" i="55" s="1"/>
  <c r="C2109" i="55" s="1"/>
  <c r="C2110" i="55" s="1"/>
  <c r="C2111" i="55" s="1"/>
  <c r="C2112" i="55" s="1"/>
  <c r="C2113" i="55" s="1"/>
  <c r="C2114" i="55" s="1"/>
  <c r="C2115" i="55" s="1"/>
  <c r="C2116" i="55" s="1"/>
  <c r="C2117" i="55" s="1"/>
  <c r="C2118" i="55" s="1"/>
  <c r="C2119" i="55" s="1"/>
  <c r="C2120" i="55" s="1"/>
  <c r="C2121" i="55" s="1"/>
  <c r="C2122" i="55" s="1"/>
  <c r="C2123" i="55" s="1"/>
  <c r="C2124" i="55" s="1"/>
  <c r="C2125" i="55" s="1"/>
  <c r="C2126" i="55" s="1"/>
  <c r="C2127" i="55" s="1"/>
  <c r="C2128" i="55" s="1"/>
  <c r="C2129" i="55" s="1"/>
  <c r="C2130" i="55" s="1"/>
  <c r="C2131" i="55" s="1"/>
  <c r="C2132" i="55" s="1"/>
  <c r="C2133" i="55" s="1"/>
  <c r="C2134" i="55" s="1"/>
  <c r="C2135" i="55" s="1"/>
  <c r="C2136" i="55" s="1"/>
  <c r="C2137" i="55" s="1"/>
  <c r="C2138" i="55" s="1"/>
  <c r="C2139" i="55" s="1"/>
  <c r="C2140" i="55" s="1"/>
  <c r="C2141" i="55" s="1"/>
  <c r="C2142" i="55" s="1"/>
  <c r="C2143" i="55" s="1"/>
  <c r="C2144" i="55" s="1"/>
  <c r="C2145" i="55" s="1"/>
  <c r="C2146" i="55" s="1"/>
  <c r="C2147" i="55" s="1"/>
  <c r="C2148" i="55" s="1"/>
  <c r="C2149" i="55" s="1"/>
  <c r="C2150" i="55" s="1"/>
  <c r="C2151" i="55" s="1"/>
  <c r="C2152" i="55" s="1"/>
  <c r="C2153" i="55" s="1"/>
  <c r="C2154" i="55" s="1"/>
  <c r="C2155" i="55" s="1"/>
  <c r="C2156" i="55" s="1"/>
  <c r="C2157" i="55" s="1"/>
  <c r="C2158" i="55" s="1"/>
  <c r="C2159" i="55" s="1"/>
  <c r="C2160" i="55" s="1"/>
  <c r="C2161" i="55" s="1"/>
  <c r="C2162" i="55" s="1"/>
  <c r="C2163" i="55" s="1"/>
  <c r="C2164" i="55" s="1"/>
  <c r="C2165" i="55" s="1"/>
  <c r="C2166" i="55" s="1"/>
  <c r="C2167" i="55" s="1"/>
  <c r="C2168" i="55" s="1"/>
  <c r="C2169" i="55" s="1"/>
  <c r="C2170" i="55" s="1"/>
  <c r="C2171" i="55" s="1"/>
  <c r="C2172" i="55" s="1"/>
  <c r="C2173" i="55" s="1"/>
  <c r="C2174" i="55" s="1"/>
  <c r="C2175" i="55" s="1"/>
  <c r="C2176" i="55" s="1"/>
  <c r="C2177" i="55" s="1"/>
  <c r="C2178" i="55" s="1"/>
  <c r="C2179" i="55" s="1"/>
  <c r="C2180" i="55" s="1"/>
  <c r="C2181" i="55" s="1"/>
  <c r="C2182" i="55" s="1"/>
  <c r="C2183" i="55" s="1"/>
  <c r="C2184" i="55" s="1"/>
  <c r="C2185" i="55" s="1"/>
  <c r="C2186" i="55" s="1"/>
  <c r="C2187" i="55" s="1"/>
  <c r="C2188" i="55" s="1"/>
  <c r="C2189" i="55" s="1"/>
  <c r="C2190" i="55" s="1"/>
  <c r="C2191" i="55" s="1"/>
  <c r="C2192" i="55" s="1"/>
  <c r="C2193" i="55" s="1"/>
  <c r="C2194" i="55" s="1"/>
  <c r="C2195" i="55" s="1"/>
  <c r="C2196" i="55" s="1"/>
  <c r="C2197" i="55" s="1"/>
  <c r="C2198" i="55" s="1"/>
  <c r="C2199" i="55" s="1"/>
  <c r="C2200" i="55" s="1"/>
  <c r="C2201" i="55" s="1"/>
  <c r="C2202" i="55" s="1"/>
  <c r="C2203" i="55" s="1"/>
  <c r="C2204" i="55" s="1"/>
  <c r="C2205" i="55" s="1"/>
  <c r="C2206" i="55" s="1"/>
  <c r="C2207" i="55" s="1"/>
  <c r="C2208" i="55" s="1"/>
  <c r="C2209" i="55" s="1"/>
  <c r="C2210" i="55" s="1"/>
  <c r="C2211" i="55" s="1"/>
  <c r="C2212" i="55" s="1"/>
  <c r="C2213" i="55" s="1"/>
  <c r="C2214" i="55" s="1"/>
  <c r="C2215" i="55" s="1"/>
  <c r="C2216" i="55" s="1"/>
  <c r="C2217" i="55" s="1"/>
  <c r="C2218" i="55" s="1"/>
  <c r="C2219" i="55" s="1"/>
  <c r="C2220" i="55" s="1"/>
  <c r="C2221" i="55" s="1"/>
  <c r="C2222" i="55" s="1"/>
  <c r="C2223" i="55" s="1"/>
  <c r="C2224" i="55" s="1"/>
  <c r="C2225" i="55" s="1"/>
  <c r="C2226" i="55" s="1"/>
  <c r="C2227" i="55" s="1"/>
  <c r="C2228" i="55" s="1"/>
  <c r="C2229" i="55" s="1"/>
  <c r="C2230" i="55" s="1"/>
  <c r="C2231" i="55" s="1"/>
  <c r="C2232" i="55" s="1"/>
  <c r="C2233" i="55" s="1"/>
  <c r="C2234" i="55" s="1"/>
  <c r="C2235" i="55" s="1"/>
  <c r="C2236" i="55" s="1"/>
  <c r="C2237" i="55" s="1"/>
  <c r="C2238" i="55" s="1"/>
  <c r="C2239" i="55" s="1"/>
  <c r="C2240" i="55" s="1"/>
  <c r="C2241" i="55" s="1"/>
  <c r="C2242" i="55" s="1"/>
  <c r="C2243" i="55" s="1"/>
  <c r="C2244" i="55" s="1"/>
  <c r="C2245" i="55" s="1"/>
  <c r="C2246" i="55" s="1"/>
  <c r="C2247" i="55" s="1"/>
  <c r="C2248" i="55" s="1"/>
  <c r="C2249" i="55" s="1"/>
  <c r="C2250" i="55" s="1"/>
  <c r="C2251" i="55" s="1"/>
  <c r="C2252" i="55" s="1"/>
  <c r="C2253" i="55" s="1"/>
  <c r="C2254" i="55" s="1"/>
  <c r="C2255" i="55" s="1"/>
  <c r="C2256" i="55" s="1"/>
  <c r="C2257" i="55" s="1"/>
  <c r="C2258" i="55" s="1"/>
  <c r="C2259" i="55" s="1"/>
  <c r="C2260" i="55" s="1"/>
  <c r="C2261" i="55" s="1"/>
  <c r="C2262" i="55" s="1"/>
  <c r="C2263" i="55" s="1"/>
  <c r="C2264" i="55" s="1"/>
  <c r="C2265" i="55" s="1"/>
  <c r="C2266" i="55" s="1"/>
  <c r="C2267" i="55" s="1"/>
  <c r="C2268" i="55" s="1"/>
  <c r="C2269" i="55" s="1"/>
  <c r="C2270" i="55" s="1"/>
  <c r="C2271" i="55" s="1"/>
  <c r="C2272" i="55" s="1"/>
  <c r="C2273" i="55" s="1"/>
  <c r="C2274" i="55" s="1"/>
  <c r="C2275" i="55" s="1"/>
  <c r="C2276" i="55" s="1"/>
  <c r="C2277" i="55" s="1"/>
  <c r="C2278" i="55" s="1"/>
  <c r="C2279" i="55" s="1"/>
  <c r="C2280" i="55" s="1"/>
  <c r="C2281" i="55" s="1"/>
  <c r="C2282" i="55" s="1"/>
  <c r="C2283" i="55" s="1"/>
  <c r="C2284" i="55" s="1"/>
  <c r="C2285" i="55" s="1"/>
  <c r="C2286" i="55" s="1"/>
  <c r="C2287" i="55" s="1"/>
  <c r="C2288" i="55" s="1"/>
  <c r="C2289" i="55" s="1"/>
  <c r="C2290" i="55" s="1"/>
  <c r="C2291" i="55" s="1"/>
  <c r="C2292" i="55" s="1"/>
  <c r="C2293" i="55" s="1"/>
  <c r="C2294" i="55" s="1"/>
  <c r="C2295" i="55" s="1"/>
  <c r="C2296" i="55" s="1"/>
  <c r="C2297" i="55" s="1"/>
  <c r="C2298" i="55" s="1"/>
  <c r="C2299" i="55" s="1"/>
  <c r="C2300" i="55" s="1"/>
  <c r="C2301" i="55" s="1"/>
  <c r="C2302" i="55" s="1"/>
  <c r="C2303" i="55" s="1"/>
  <c r="C2304" i="55" s="1"/>
  <c r="C2305" i="55" s="1"/>
  <c r="C2306" i="55" s="1"/>
  <c r="C2307" i="55" s="1"/>
  <c r="C2308" i="55" s="1"/>
  <c r="C2309" i="55" s="1"/>
  <c r="C2310" i="55" s="1"/>
  <c r="C2311" i="55" s="1"/>
  <c r="C2312" i="55" s="1"/>
  <c r="C2313" i="55" s="1"/>
  <c r="C2314" i="55" s="1"/>
  <c r="C2315" i="55" s="1"/>
  <c r="C2316" i="55" s="1"/>
  <c r="C2317" i="55" s="1"/>
  <c r="C2318" i="55" s="1"/>
  <c r="C2319" i="55" s="1"/>
  <c r="C2320" i="55" s="1"/>
  <c r="C2321" i="55" s="1"/>
  <c r="C2322" i="55" s="1"/>
  <c r="C2323" i="55" s="1"/>
  <c r="C2324" i="55" s="1"/>
  <c r="C2325" i="55" s="1"/>
  <c r="C2326" i="55" s="1"/>
  <c r="C2327" i="55" s="1"/>
  <c r="C2328" i="55" s="1"/>
  <c r="C2329" i="55" s="1"/>
  <c r="C2330" i="55" s="1"/>
  <c r="C2331" i="55" s="1"/>
  <c r="C2332" i="55" s="1"/>
  <c r="C2333" i="55" s="1"/>
  <c r="C2334" i="55" s="1"/>
  <c r="C2335" i="55" s="1"/>
  <c r="C2336" i="55" s="1"/>
  <c r="C2337" i="55" s="1"/>
  <c r="C2338" i="55" s="1"/>
  <c r="C2339" i="55" s="1"/>
  <c r="C2340" i="55" s="1"/>
  <c r="C2341" i="55" s="1"/>
  <c r="C2342" i="55" s="1"/>
  <c r="C2343" i="55" s="1"/>
  <c r="C2344" i="55" s="1"/>
  <c r="C2345" i="55" s="1"/>
  <c r="C2346" i="55" s="1"/>
  <c r="C2347" i="55" s="1"/>
  <c r="C2348" i="55" s="1"/>
  <c r="C2349" i="55" s="1"/>
  <c r="C2350" i="55" s="1"/>
  <c r="C2351" i="55" s="1"/>
  <c r="C2352" i="55" s="1"/>
  <c r="C2353" i="55" s="1"/>
  <c r="C2354" i="55" s="1"/>
  <c r="C2355" i="55" s="1"/>
  <c r="C2356" i="55" s="1"/>
  <c r="C2357" i="55" s="1"/>
  <c r="C2358" i="55" s="1"/>
  <c r="C2359" i="55" s="1"/>
  <c r="C2360" i="55" s="1"/>
  <c r="C2361" i="55" s="1"/>
  <c r="C2362" i="55" s="1"/>
  <c r="C2363" i="55" s="1"/>
  <c r="C2364" i="55" s="1"/>
  <c r="C2365" i="55" s="1"/>
  <c r="C2366" i="55" s="1"/>
  <c r="C2367" i="55" s="1"/>
  <c r="C2368" i="55" s="1"/>
  <c r="C2369" i="55" s="1"/>
  <c r="C2370" i="55" s="1"/>
  <c r="C2371" i="55" s="1"/>
  <c r="C2372" i="55" s="1"/>
  <c r="C2373" i="55" s="1"/>
  <c r="C2374" i="55" s="1"/>
  <c r="C2375" i="55" s="1"/>
  <c r="C2376" i="55" s="1"/>
  <c r="C2377" i="55" s="1"/>
  <c r="C2378" i="55" s="1"/>
  <c r="C2379" i="55" s="1"/>
  <c r="C2380" i="55" s="1"/>
  <c r="C2381" i="55" s="1"/>
  <c r="C2382" i="55" s="1"/>
  <c r="C2383" i="55" s="1"/>
  <c r="C2384" i="55" s="1"/>
  <c r="C2385" i="55" s="1"/>
  <c r="C2386" i="55" s="1"/>
  <c r="C2387" i="55" s="1"/>
  <c r="C2388" i="55" s="1"/>
  <c r="C2389" i="55" s="1"/>
  <c r="C2390" i="55" s="1"/>
  <c r="C2391" i="55" s="1"/>
  <c r="C2392" i="55" s="1"/>
  <c r="C2393" i="55" s="1"/>
  <c r="C2394" i="55" s="1"/>
  <c r="C2395" i="55" s="1"/>
  <c r="C2396" i="55" s="1"/>
  <c r="C2397" i="55" s="1"/>
  <c r="C2398" i="55" s="1"/>
  <c r="C2399" i="55" s="1"/>
  <c r="C2400" i="55" s="1"/>
  <c r="C2401" i="55" s="1"/>
  <c r="C2402" i="55" s="1"/>
  <c r="C2403" i="55" s="1"/>
  <c r="C2404" i="55" s="1"/>
  <c r="C2405" i="55" s="1"/>
  <c r="C2406" i="55" s="1"/>
  <c r="C2407" i="55" s="1"/>
  <c r="C2408" i="55" s="1"/>
  <c r="C2409" i="55" s="1"/>
  <c r="C2410" i="55" s="1"/>
  <c r="C2411" i="55" s="1"/>
  <c r="C2412" i="55" s="1"/>
  <c r="C2413" i="55" s="1"/>
  <c r="C2414" i="55" s="1"/>
  <c r="C2415" i="55" s="1"/>
  <c r="C2416" i="55" s="1"/>
  <c r="C2417" i="55" s="1"/>
  <c r="C2418" i="55" s="1"/>
  <c r="C2419" i="55" s="1"/>
  <c r="C2420" i="55" s="1"/>
  <c r="C2421" i="55" s="1"/>
  <c r="C2422" i="55" s="1"/>
  <c r="C2423" i="55" s="1"/>
  <c r="C2424" i="55" s="1"/>
  <c r="C2425" i="55" s="1"/>
  <c r="C2426" i="55" s="1"/>
  <c r="C2427" i="55" s="1"/>
  <c r="C2428" i="55" s="1"/>
  <c r="C2429" i="55" s="1"/>
  <c r="C2430" i="55" s="1"/>
  <c r="C2431" i="55" s="1"/>
  <c r="C2432" i="55" s="1"/>
  <c r="C2433" i="55" s="1"/>
  <c r="C2434" i="55" s="1"/>
  <c r="C2435" i="55" s="1"/>
  <c r="C2436" i="55" s="1"/>
  <c r="C2437" i="55" s="1"/>
  <c r="C2438" i="55" s="1"/>
  <c r="C2439" i="55" s="1"/>
  <c r="C2440" i="55" s="1"/>
  <c r="C2441" i="55" s="1"/>
  <c r="C2442" i="55" s="1"/>
  <c r="C2443" i="55" s="1"/>
  <c r="C2444" i="55" s="1"/>
  <c r="C2445" i="55" s="1"/>
  <c r="C2446" i="55" s="1"/>
  <c r="C2447" i="55" s="1"/>
  <c r="C2448" i="55" s="1"/>
  <c r="C2449" i="55" s="1"/>
  <c r="C2450" i="55" s="1"/>
  <c r="C2451" i="55" s="1"/>
  <c r="C2452" i="55" s="1"/>
  <c r="C2453" i="55" s="1"/>
  <c r="C2454" i="55" s="1"/>
  <c r="C2455" i="55" s="1"/>
  <c r="C2456" i="55" s="1"/>
  <c r="C2457" i="55" s="1"/>
  <c r="C2458" i="55" s="1"/>
  <c r="C2459" i="55" s="1"/>
  <c r="C2460" i="55" s="1"/>
  <c r="C2461" i="55" s="1"/>
  <c r="C2462" i="55" s="1"/>
  <c r="C2463" i="55" s="1"/>
  <c r="C2464" i="55" s="1"/>
  <c r="C2465" i="55" s="1"/>
  <c r="C2466" i="55" s="1"/>
  <c r="C2467" i="55" s="1"/>
  <c r="C2468" i="55" s="1"/>
  <c r="C2469" i="55" s="1"/>
  <c r="C2470" i="55" s="1"/>
  <c r="C2471" i="55" s="1"/>
  <c r="C2472" i="55" s="1"/>
  <c r="C2473" i="55" s="1"/>
  <c r="C2474" i="55" s="1"/>
  <c r="C2475" i="55" s="1"/>
  <c r="C2476" i="55" s="1"/>
  <c r="C2477" i="55" s="1"/>
  <c r="C2478" i="55" s="1"/>
  <c r="C2479" i="55" s="1"/>
  <c r="C2480" i="55" s="1"/>
  <c r="C2481" i="55" s="1"/>
  <c r="C2482" i="55" s="1"/>
  <c r="C2483" i="55" s="1"/>
  <c r="C2484" i="55" s="1"/>
  <c r="C2485" i="55" s="1"/>
  <c r="C2486" i="55" s="1"/>
  <c r="C2487" i="55" s="1"/>
  <c r="C2488" i="55" s="1"/>
  <c r="C2489" i="55" s="1"/>
  <c r="C2490" i="55" s="1"/>
  <c r="C2491" i="55" s="1"/>
  <c r="C2492" i="55" s="1"/>
  <c r="C2493" i="55" s="1"/>
  <c r="C2494" i="55" s="1"/>
  <c r="C2495" i="55" s="1"/>
  <c r="C2496" i="55" s="1"/>
  <c r="C2497" i="55" s="1"/>
  <c r="C2498" i="55" s="1"/>
  <c r="C2499" i="55" s="1"/>
  <c r="C2500" i="55" s="1"/>
  <c r="C2501" i="55" s="1"/>
  <c r="C2502" i="55" s="1"/>
  <c r="C2503" i="55" s="1"/>
  <c r="C2504" i="55" s="1"/>
  <c r="C2505" i="55" s="1"/>
  <c r="C2506" i="55" s="1"/>
  <c r="C2507" i="55" s="1"/>
  <c r="C2508" i="55" s="1"/>
  <c r="C2509" i="55" s="1"/>
  <c r="C2510" i="55" s="1"/>
  <c r="C2511" i="55" s="1"/>
  <c r="C2512" i="55" s="1"/>
  <c r="C2513" i="55" s="1"/>
  <c r="C2514" i="55" s="1"/>
  <c r="C2515" i="55" s="1"/>
  <c r="C2516" i="55" s="1"/>
  <c r="C2517" i="55" s="1"/>
  <c r="C2518" i="55" s="1"/>
  <c r="C2519" i="55" s="1"/>
  <c r="C2520" i="55" s="1"/>
  <c r="C2521" i="55" s="1"/>
  <c r="C2522" i="55" s="1"/>
  <c r="C2523" i="55" s="1"/>
  <c r="C2524" i="55" s="1"/>
  <c r="C2525" i="55" s="1"/>
  <c r="C2526" i="55" s="1"/>
  <c r="C2527" i="55" s="1"/>
  <c r="C2528" i="55" s="1"/>
  <c r="C2529" i="55" s="1"/>
  <c r="C2530" i="55" s="1"/>
  <c r="C2531" i="55" s="1"/>
  <c r="C2532" i="55" s="1"/>
  <c r="C2533" i="55" s="1"/>
  <c r="C2534" i="55" s="1"/>
  <c r="C2535" i="55" s="1"/>
  <c r="C2536" i="55" s="1"/>
  <c r="C2537" i="55" s="1"/>
  <c r="C2538" i="55" s="1"/>
  <c r="C2539" i="55" s="1"/>
  <c r="C2540" i="55" s="1"/>
  <c r="C2541" i="55" s="1"/>
  <c r="C2542" i="55" s="1"/>
  <c r="C2543" i="55" s="1"/>
  <c r="C2544" i="55" s="1"/>
  <c r="C2545" i="55" s="1"/>
  <c r="C2546" i="55" s="1"/>
  <c r="C2547" i="55" s="1"/>
  <c r="C2548" i="55" s="1"/>
  <c r="C2549" i="55" s="1"/>
  <c r="C2550" i="55" s="1"/>
  <c r="C2551" i="55" s="1"/>
  <c r="C2552" i="55" s="1"/>
  <c r="C2553" i="55" s="1"/>
  <c r="C2554" i="55" s="1"/>
  <c r="C2555" i="55" s="1"/>
  <c r="C2556" i="55" s="1"/>
  <c r="C2557" i="55" s="1"/>
  <c r="C2558" i="55" s="1"/>
  <c r="C2559" i="55" s="1"/>
  <c r="C2560" i="55" s="1"/>
  <c r="C2561" i="55" s="1"/>
  <c r="C2562" i="55" s="1"/>
  <c r="C2563" i="55" s="1"/>
  <c r="C2564" i="55" s="1"/>
  <c r="C2565" i="55" s="1"/>
  <c r="C2566" i="55" s="1"/>
  <c r="C2567" i="55" s="1"/>
  <c r="C2568" i="55" s="1"/>
  <c r="C2569" i="55" s="1"/>
  <c r="C2570" i="55" s="1"/>
  <c r="C2571" i="55" s="1"/>
  <c r="C2572" i="55" s="1"/>
  <c r="C2573" i="55" s="1"/>
  <c r="C2574" i="55" s="1"/>
  <c r="C2575" i="55" s="1"/>
  <c r="C2576" i="55" s="1"/>
  <c r="C2577" i="55" s="1"/>
  <c r="C2578" i="55" s="1"/>
  <c r="C2579" i="55" s="1"/>
  <c r="C2580" i="55" s="1"/>
  <c r="C2581" i="55" s="1"/>
  <c r="C2582" i="55" s="1"/>
  <c r="C2583" i="55" s="1"/>
  <c r="C2584" i="55" s="1"/>
  <c r="C2585" i="55" s="1"/>
  <c r="C2586" i="55" s="1"/>
  <c r="C2587" i="55" s="1"/>
  <c r="C2588" i="55" s="1"/>
  <c r="C2589" i="55" s="1"/>
  <c r="C2590" i="55" s="1"/>
  <c r="C2591" i="55" s="1"/>
  <c r="C2592" i="55" s="1"/>
  <c r="C2593" i="55" s="1"/>
  <c r="C2594" i="55" s="1"/>
  <c r="C2595" i="55" s="1"/>
  <c r="C2596" i="55" s="1"/>
  <c r="C2597" i="55" s="1"/>
  <c r="C2598" i="55" s="1"/>
  <c r="C2599" i="55" s="1"/>
  <c r="C2600" i="55" s="1"/>
  <c r="C2601" i="55" s="1"/>
  <c r="C2602" i="55" s="1"/>
  <c r="C2603" i="55" s="1"/>
  <c r="C2604" i="55" s="1"/>
  <c r="C2605" i="55" s="1"/>
  <c r="C2606" i="55" s="1"/>
  <c r="C2607" i="55" s="1"/>
  <c r="C2608" i="55" s="1"/>
  <c r="C2609" i="55" s="1"/>
  <c r="C2610" i="55" s="1"/>
  <c r="C2611" i="55" s="1"/>
  <c r="C2612" i="55" s="1"/>
  <c r="C2613" i="55" s="1"/>
  <c r="C2614" i="55" s="1"/>
  <c r="C2615" i="55" s="1"/>
  <c r="C2616" i="55" s="1"/>
  <c r="C2617" i="55" s="1"/>
  <c r="C2618" i="55" s="1"/>
  <c r="C2619" i="55" s="1"/>
  <c r="C2620" i="55" s="1"/>
  <c r="C2621" i="55" s="1"/>
  <c r="C2622" i="55" s="1"/>
  <c r="C2623" i="55" s="1"/>
  <c r="C2624" i="55" s="1"/>
  <c r="C2625" i="55" s="1"/>
  <c r="C2626" i="55" s="1"/>
  <c r="C2627" i="55" s="1"/>
  <c r="C2628" i="55" s="1"/>
  <c r="C2629" i="55" s="1"/>
  <c r="C2630" i="55" s="1"/>
  <c r="C2631" i="55" s="1"/>
  <c r="C2632" i="55" s="1"/>
  <c r="C2633" i="55" s="1"/>
  <c r="C2634" i="55" s="1"/>
  <c r="C2635" i="55" s="1"/>
  <c r="C2636" i="55" s="1"/>
  <c r="C2637" i="55" s="1"/>
  <c r="C2638" i="55" s="1"/>
  <c r="C2639" i="55" s="1"/>
  <c r="C2640" i="55" s="1"/>
  <c r="C2641" i="55" s="1"/>
  <c r="C2642" i="55" s="1"/>
  <c r="C2643" i="55" s="1"/>
  <c r="C2644" i="55" s="1"/>
  <c r="C2645" i="55" s="1"/>
  <c r="C2646" i="55" s="1"/>
  <c r="C2647" i="55" s="1"/>
  <c r="C2648" i="55" s="1"/>
  <c r="C2649" i="55" s="1"/>
  <c r="C2650" i="55" s="1"/>
  <c r="C2651" i="55" s="1"/>
  <c r="C2652" i="55" s="1"/>
  <c r="C2653" i="55" s="1"/>
  <c r="C2654" i="55" s="1"/>
  <c r="C2655" i="55" s="1"/>
  <c r="C2656" i="55" s="1"/>
  <c r="C2657" i="55" s="1"/>
  <c r="C2658" i="55" s="1"/>
  <c r="C2659" i="55" s="1"/>
  <c r="C2660" i="55" s="1"/>
  <c r="C2661" i="55" s="1"/>
  <c r="C2662" i="55" s="1"/>
  <c r="C2663" i="55" s="1"/>
  <c r="C2664" i="55" s="1"/>
  <c r="C2665" i="55" s="1"/>
  <c r="C2666" i="55" s="1"/>
  <c r="C2667" i="55" s="1"/>
  <c r="C2668" i="55" s="1"/>
  <c r="C2669" i="55" s="1"/>
  <c r="C2670" i="55" s="1"/>
  <c r="C2671" i="55" s="1"/>
  <c r="C2672" i="55" s="1"/>
  <c r="C2673" i="55" s="1"/>
  <c r="C2674" i="55" s="1"/>
  <c r="C2675" i="55" s="1"/>
  <c r="C2676" i="55" s="1"/>
  <c r="C2677" i="55" s="1"/>
  <c r="C2678" i="55" s="1"/>
  <c r="C2679" i="55" s="1"/>
  <c r="C2680" i="55" s="1"/>
  <c r="C2681" i="55" s="1"/>
  <c r="C2682" i="55" s="1"/>
  <c r="C2683" i="55" s="1"/>
  <c r="C2684" i="55" s="1"/>
  <c r="C2685" i="55" s="1"/>
  <c r="C2686" i="55" s="1"/>
  <c r="C2687" i="55" s="1"/>
  <c r="C2688" i="55" s="1"/>
  <c r="C2689" i="55" s="1"/>
  <c r="C2690" i="55" s="1"/>
  <c r="C2691" i="55" s="1"/>
  <c r="C2692" i="55" s="1"/>
  <c r="C2693" i="55" s="1"/>
  <c r="C2694" i="55" s="1"/>
  <c r="C2695" i="55" s="1"/>
  <c r="C2696" i="55" s="1"/>
  <c r="C2697" i="55" s="1"/>
  <c r="C2698" i="55" s="1"/>
  <c r="C2699" i="55" s="1"/>
  <c r="C2700" i="55" s="1"/>
  <c r="C2701" i="55" s="1"/>
  <c r="C2702" i="55" s="1"/>
  <c r="C2703" i="55" s="1"/>
  <c r="C2704" i="55" s="1"/>
  <c r="C2705" i="55" s="1"/>
  <c r="C2706" i="55" s="1"/>
  <c r="C2707" i="55" s="1"/>
  <c r="C2708" i="55" s="1"/>
  <c r="C2709" i="55" s="1"/>
  <c r="C2710" i="55" s="1"/>
  <c r="C2711" i="55" s="1"/>
  <c r="C2712" i="55" s="1"/>
  <c r="C2713" i="55" s="1"/>
  <c r="C2714" i="55" s="1"/>
  <c r="C2715" i="55" s="1"/>
  <c r="C2716" i="55" s="1"/>
  <c r="C2717" i="55" s="1"/>
  <c r="C2718" i="55" s="1"/>
  <c r="C2719" i="55" s="1"/>
  <c r="C2720" i="55" s="1"/>
  <c r="C2721" i="55" s="1"/>
  <c r="C2722" i="55" s="1"/>
  <c r="C2723" i="55" s="1"/>
  <c r="C2724" i="55" s="1"/>
  <c r="C2725" i="55" s="1"/>
  <c r="C2726" i="55" s="1"/>
  <c r="C2727" i="55" s="1"/>
  <c r="C2728" i="55" s="1"/>
  <c r="C2729" i="55" s="1"/>
  <c r="C2730" i="55" s="1"/>
  <c r="C2731" i="55" s="1"/>
  <c r="C2732" i="55" s="1"/>
  <c r="C2733" i="55" s="1"/>
  <c r="C2734" i="55" s="1"/>
  <c r="C2735" i="55" s="1"/>
  <c r="C2736" i="55" s="1"/>
  <c r="C2737" i="55" s="1"/>
  <c r="C2738" i="55" s="1"/>
  <c r="C2739" i="55" s="1"/>
  <c r="C2740" i="55" s="1"/>
  <c r="C2741" i="55" s="1"/>
  <c r="C2742" i="55" s="1"/>
  <c r="C2743" i="55" s="1"/>
  <c r="C2744" i="55" s="1"/>
  <c r="C2745" i="55" s="1"/>
  <c r="C2746" i="55" s="1"/>
  <c r="C2747" i="55" s="1"/>
  <c r="C2748" i="55" s="1"/>
  <c r="C2749" i="55" s="1"/>
  <c r="C2750" i="55" s="1"/>
  <c r="C2751" i="55" s="1"/>
  <c r="C2752" i="55" s="1"/>
  <c r="C2753" i="55" s="1"/>
  <c r="C2754" i="55" s="1"/>
  <c r="C2755" i="55" s="1"/>
  <c r="C2756" i="55" s="1"/>
  <c r="C2757" i="55" s="1"/>
  <c r="C2758" i="55" s="1"/>
  <c r="C2759" i="55" s="1"/>
  <c r="C2760" i="55" s="1"/>
  <c r="C2761" i="55" s="1"/>
  <c r="C2762" i="55" s="1"/>
  <c r="C2763" i="55" s="1"/>
  <c r="C2764" i="55" s="1"/>
  <c r="C2765" i="55" s="1"/>
  <c r="C2766" i="55" s="1"/>
  <c r="C2767" i="55" s="1"/>
  <c r="C2768" i="55" s="1"/>
  <c r="C2769" i="55" s="1"/>
  <c r="C2770" i="55" s="1"/>
  <c r="C2771" i="55" s="1"/>
  <c r="C2772" i="55" s="1"/>
  <c r="C2773" i="55" s="1"/>
  <c r="C2774" i="55" s="1"/>
  <c r="C2775" i="55" s="1"/>
  <c r="C2776" i="55" s="1"/>
  <c r="C2777" i="55" s="1"/>
  <c r="C2778" i="55" s="1"/>
  <c r="C2779" i="55" s="1"/>
  <c r="C2780" i="55" s="1"/>
  <c r="C2781" i="55" s="1"/>
  <c r="C2782" i="55" s="1"/>
  <c r="C2783" i="55" s="1"/>
  <c r="C2784" i="55" s="1"/>
  <c r="C2785" i="55" s="1"/>
  <c r="C2786" i="55" s="1"/>
  <c r="C2787" i="55" s="1"/>
  <c r="C2788" i="55" s="1"/>
  <c r="C2789" i="55" s="1"/>
  <c r="C2790" i="55" s="1"/>
  <c r="C2791" i="55" s="1"/>
  <c r="C2792" i="55" s="1"/>
  <c r="C2793" i="55" s="1"/>
  <c r="C2794" i="55" s="1"/>
  <c r="C2795" i="55" s="1"/>
  <c r="C2796" i="55" s="1"/>
  <c r="C2797" i="55" s="1"/>
  <c r="C2798" i="55" s="1"/>
  <c r="C2799" i="55" s="1"/>
  <c r="C2800" i="55" s="1"/>
  <c r="C2801" i="55" s="1"/>
  <c r="C2802" i="55" s="1"/>
  <c r="C2803" i="55" s="1"/>
  <c r="C2804" i="55" s="1"/>
  <c r="C2805" i="55" s="1"/>
  <c r="C2806" i="55" s="1"/>
  <c r="C2807" i="55" s="1"/>
  <c r="C2808" i="55" s="1"/>
  <c r="C2809" i="55" s="1"/>
  <c r="C2810" i="55" s="1"/>
  <c r="C2811" i="55" s="1"/>
  <c r="C2812" i="55" s="1"/>
  <c r="C2813" i="55" s="1"/>
  <c r="C2814" i="55" s="1"/>
  <c r="C2815" i="55" s="1"/>
  <c r="C2816" i="55" s="1"/>
  <c r="C2817" i="55" s="1"/>
  <c r="C2818" i="55" s="1"/>
  <c r="C2819" i="55" s="1"/>
  <c r="C2820" i="55" s="1"/>
  <c r="C2821" i="55" s="1"/>
  <c r="C2822" i="55" s="1"/>
  <c r="C2823" i="55" s="1"/>
  <c r="C2824" i="55" s="1"/>
  <c r="C2825" i="55" s="1"/>
  <c r="C2826" i="55" s="1"/>
  <c r="C2827" i="55" s="1"/>
  <c r="C2828" i="55" s="1"/>
  <c r="C2829" i="55" s="1"/>
  <c r="C2830" i="55" s="1"/>
  <c r="C2831" i="55" s="1"/>
  <c r="C2832" i="55" s="1"/>
  <c r="C2833" i="55" s="1"/>
  <c r="C2834" i="55" s="1"/>
  <c r="C2835" i="55" s="1"/>
  <c r="C2836" i="55" s="1"/>
  <c r="C2837" i="55" s="1"/>
  <c r="C2838" i="55" s="1"/>
  <c r="C2839" i="55" s="1"/>
  <c r="C2840" i="55" s="1"/>
  <c r="C2841" i="55" s="1"/>
  <c r="C2842" i="55" s="1"/>
  <c r="C2843" i="55" s="1"/>
  <c r="C2844" i="55" s="1"/>
  <c r="C2845" i="55" s="1"/>
  <c r="C2846" i="55" s="1"/>
  <c r="C2847" i="55" s="1"/>
  <c r="C2848" i="55" s="1"/>
  <c r="C2849" i="55" s="1"/>
  <c r="C2850" i="55" s="1"/>
  <c r="C2851" i="55" s="1"/>
  <c r="C2852" i="55" s="1"/>
  <c r="C2853" i="55" s="1"/>
  <c r="C2854" i="55" s="1"/>
  <c r="C2855" i="55" s="1"/>
  <c r="C2856" i="55" s="1"/>
  <c r="C2857" i="55" s="1"/>
  <c r="C2858" i="55" s="1"/>
  <c r="C2859" i="55" s="1"/>
  <c r="C2860" i="55" s="1"/>
  <c r="C2861" i="55" s="1"/>
  <c r="C2862" i="55" s="1"/>
  <c r="C2863" i="55" s="1"/>
  <c r="C2864" i="55" s="1"/>
  <c r="C2865" i="55" s="1"/>
  <c r="C2866" i="55" s="1"/>
  <c r="C2867" i="55" s="1"/>
  <c r="C2868" i="55" s="1"/>
  <c r="C2869" i="55" s="1"/>
  <c r="C2870" i="55" s="1"/>
  <c r="C2871" i="55" s="1"/>
  <c r="C2872" i="55" s="1"/>
  <c r="C2873" i="55" s="1"/>
  <c r="C2874" i="55" s="1"/>
  <c r="C2875" i="55" s="1"/>
  <c r="C2876" i="55" s="1"/>
  <c r="C2877" i="55" s="1"/>
  <c r="C2878" i="55" s="1"/>
  <c r="C2879" i="55" s="1"/>
  <c r="C2880" i="55" s="1"/>
  <c r="C2881" i="55" s="1"/>
  <c r="C2882" i="55" s="1"/>
  <c r="C2883" i="55" s="1"/>
  <c r="C2884" i="55" s="1"/>
  <c r="C2885" i="55" s="1"/>
  <c r="C2886" i="55" s="1"/>
  <c r="C2887" i="55" s="1"/>
  <c r="C2888" i="55" s="1"/>
  <c r="C2889" i="55" s="1"/>
  <c r="C2890" i="55" s="1"/>
  <c r="C2891" i="55" s="1"/>
  <c r="C2892" i="55" s="1"/>
  <c r="C2893" i="55" s="1"/>
  <c r="C2894" i="55" s="1"/>
  <c r="C2895" i="55" s="1"/>
  <c r="C2896" i="55" s="1"/>
  <c r="C2897" i="55" s="1"/>
  <c r="C2898" i="55" s="1"/>
  <c r="C2899" i="55" s="1"/>
  <c r="C2900" i="55" s="1"/>
  <c r="C2901" i="55" s="1"/>
  <c r="C2902" i="55" s="1"/>
  <c r="C2903" i="55" s="1"/>
  <c r="C2904" i="55" s="1"/>
  <c r="C2905" i="55" s="1"/>
  <c r="C2906" i="55" s="1"/>
  <c r="C2907" i="55" s="1"/>
  <c r="C2908" i="55" s="1"/>
  <c r="C2909" i="55" s="1"/>
  <c r="C2910" i="55" s="1"/>
  <c r="C2911" i="55" s="1"/>
  <c r="C2912" i="55" s="1"/>
  <c r="C2913" i="55" s="1"/>
  <c r="C2914" i="55" s="1"/>
  <c r="C2915" i="55" s="1"/>
  <c r="C2916" i="55" s="1"/>
  <c r="C2917" i="55" s="1"/>
  <c r="C2918" i="55" s="1"/>
  <c r="C2919" i="55" s="1"/>
  <c r="C2920" i="55" s="1"/>
  <c r="C2921" i="55" s="1"/>
  <c r="C2922" i="55" s="1"/>
  <c r="C2923" i="55" s="1"/>
  <c r="C2924" i="55" s="1"/>
  <c r="C2925" i="55" s="1"/>
  <c r="C2926" i="55" s="1"/>
  <c r="C2927" i="55" s="1"/>
  <c r="C2928" i="55" s="1"/>
  <c r="C2929" i="55" s="1"/>
  <c r="C2930" i="55" s="1"/>
  <c r="C2931" i="55" s="1"/>
  <c r="C2932" i="55" s="1"/>
  <c r="C2933" i="55" s="1"/>
  <c r="C2934" i="55" s="1"/>
  <c r="C2935" i="55" s="1"/>
  <c r="C2936" i="55" s="1"/>
  <c r="C2937" i="55" s="1"/>
  <c r="C2938" i="55" s="1"/>
  <c r="C2939" i="55" s="1"/>
  <c r="C2940" i="55" s="1"/>
  <c r="C2941" i="55" s="1"/>
  <c r="C2942" i="55" s="1"/>
  <c r="C2943" i="55" s="1"/>
  <c r="C2944" i="55" s="1"/>
  <c r="C2945" i="55" s="1"/>
  <c r="C2946" i="55" s="1"/>
  <c r="C2947" i="55" s="1"/>
  <c r="C2948" i="55" s="1"/>
  <c r="C2949" i="55" s="1"/>
  <c r="C2950" i="55" s="1"/>
  <c r="C2951" i="55" s="1"/>
  <c r="C2952" i="55" s="1"/>
  <c r="C2953" i="55" s="1"/>
  <c r="C2954" i="55" s="1"/>
  <c r="C2955" i="55" s="1"/>
  <c r="C2956" i="55" s="1"/>
  <c r="C2957" i="55" s="1"/>
  <c r="C2958" i="55" s="1"/>
  <c r="C2959" i="55" s="1"/>
  <c r="C2960" i="55" s="1"/>
  <c r="C2961" i="55" s="1"/>
  <c r="C2962" i="55" s="1"/>
  <c r="C2963" i="55" s="1"/>
  <c r="C2964" i="55" s="1"/>
  <c r="C2965" i="55" s="1"/>
  <c r="C2966" i="55" s="1"/>
  <c r="C2967" i="55" s="1"/>
  <c r="C2968" i="55" s="1"/>
  <c r="C2969" i="55" s="1"/>
  <c r="C2970" i="55" s="1"/>
  <c r="C2971" i="55" s="1"/>
  <c r="C2972" i="55" s="1"/>
  <c r="C2973" i="55" s="1"/>
  <c r="C2974" i="55" s="1"/>
  <c r="C2975" i="55" s="1"/>
  <c r="C2976" i="55" s="1"/>
  <c r="C2977" i="55" s="1"/>
  <c r="C2978" i="55" s="1"/>
  <c r="C2979" i="55" s="1"/>
  <c r="C2980" i="55" s="1"/>
  <c r="C2981" i="55" s="1"/>
  <c r="C2982" i="55" s="1"/>
  <c r="C2983" i="55" s="1"/>
  <c r="C2984" i="55" s="1"/>
  <c r="C2985" i="55" s="1"/>
  <c r="C2986" i="55" s="1"/>
  <c r="C2987" i="55" s="1"/>
  <c r="C2988" i="55" s="1"/>
  <c r="C2989" i="55" s="1"/>
  <c r="C2990" i="55" s="1"/>
  <c r="C2991" i="55" s="1"/>
  <c r="C2992" i="55" s="1"/>
  <c r="C2993" i="55" s="1"/>
  <c r="C2994" i="55" s="1"/>
  <c r="C2995" i="55" s="1"/>
  <c r="C2996" i="55" s="1"/>
  <c r="C2997" i="55" s="1"/>
  <c r="C2998" i="55" s="1"/>
  <c r="C2999" i="55" s="1"/>
  <c r="C3000" i="55" s="1"/>
  <c r="C3001" i="55" s="1"/>
  <c r="C3002" i="55" s="1"/>
  <c r="C3003" i="55" s="1"/>
  <c r="C3004" i="55" s="1"/>
  <c r="C3005" i="55" s="1"/>
  <c r="C3006" i="55" s="1"/>
  <c r="C3007" i="55" s="1"/>
  <c r="C3008" i="55" s="1"/>
  <c r="C3009" i="55" s="1"/>
  <c r="C3010" i="55" s="1"/>
  <c r="C3011" i="55" s="1"/>
  <c r="C3012" i="55" s="1"/>
  <c r="K14" i="55"/>
  <c r="K15" i="55"/>
  <c r="K16" i="55"/>
  <c r="O10" i="55" s="1"/>
  <c r="K17"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1931" i="55"/>
  <c r="K1932" i="55"/>
  <c r="K1933" i="55"/>
  <c r="K1934" i="55"/>
  <c r="K1935" i="55"/>
  <c r="K1936" i="55"/>
  <c r="K1937" i="55"/>
  <c r="K1938" i="55"/>
  <c r="K1939" i="55"/>
  <c r="K1940" i="55"/>
  <c r="K1941" i="55"/>
  <c r="K1942" i="55"/>
  <c r="K1943" i="55"/>
  <c r="K1944" i="55"/>
  <c r="K1945" i="55"/>
  <c r="K1946" i="55"/>
  <c r="K1947" i="55"/>
  <c r="K1948" i="55"/>
  <c r="K1949" i="55"/>
  <c r="K1950" i="55"/>
  <c r="K1951" i="55"/>
  <c r="K1952" i="55"/>
  <c r="K1953" i="55"/>
  <c r="K1954" i="55"/>
  <c r="K1955" i="55"/>
  <c r="K1956" i="55"/>
  <c r="K1957" i="55"/>
  <c r="K1958" i="55"/>
  <c r="K1959" i="55"/>
  <c r="K1960" i="55"/>
  <c r="K1961" i="55"/>
  <c r="K1962" i="55"/>
  <c r="K1963" i="55"/>
  <c r="K1964" i="55"/>
  <c r="K1965" i="55"/>
  <c r="K1966" i="55"/>
  <c r="K1967" i="55"/>
  <c r="K1968" i="55"/>
  <c r="K1969" i="55"/>
  <c r="K1970" i="55"/>
  <c r="K1971" i="55"/>
  <c r="K1972" i="55"/>
  <c r="K1973" i="55"/>
  <c r="K1974" i="55"/>
  <c r="K1975" i="55"/>
  <c r="K1976" i="55"/>
  <c r="K1977" i="55"/>
  <c r="K1978" i="55"/>
  <c r="K1979" i="55"/>
  <c r="K1980" i="55"/>
  <c r="K1981" i="55"/>
  <c r="K1982" i="55"/>
  <c r="K1983" i="55"/>
  <c r="K1984" i="55"/>
  <c r="K1985" i="55"/>
  <c r="K1986" i="55"/>
  <c r="K1987" i="55"/>
  <c r="K1988" i="55"/>
  <c r="K1989" i="55"/>
  <c r="K1990" i="55"/>
  <c r="K1991" i="55"/>
  <c r="K1992" i="55"/>
  <c r="K1993" i="55"/>
  <c r="K1994" i="55"/>
  <c r="K1995" i="55"/>
  <c r="K1996" i="55"/>
  <c r="K1997" i="55"/>
  <c r="K1998" i="55"/>
  <c r="K1999" i="55"/>
  <c r="K2000" i="55"/>
  <c r="K2001" i="55"/>
  <c r="K2002" i="55"/>
  <c r="K2003" i="55"/>
  <c r="K2004" i="55"/>
  <c r="K2005" i="55"/>
  <c r="K2006" i="55"/>
  <c r="K2007" i="55"/>
  <c r="K2008" i="55"/>
  <c r="K2009" i="55"/>
  <c r="K2010" i="55"/>
  <c r="K2011" i="55"/>
  <c r="K2012" i="55"/>
  <c r="K2013" i="55"/>
  <c r="K2014" i="55"/>
  <c r="K2015" i="55"/>
  <c r="K2016" i="55"/>
  <c r="K2017" i="55"/>
  <c r="K2018" i="55"/>
  <c r="K2019" i="55"/>
  <c r="K2020" i="55"/>
  <c r="K2021" i="55"/>
  <c r="K2022" i="55"/>
  <c r="K2023" i="55"/>
  <c r="K2024" i="55"/>
  <c r="K2025" i="55"/>
  <c r="K2026" i="55"/>
  <c r="K2027" i="55"/>
  <c r="K2028" i="55"/>
  <c r="K2029" i="55"/>
  <c r="K2030" i="55"/>
  <c r="K2031" i="55"/>
  <c r="K2032" i="55"/>
  <c r="K2033" i="55"/>
  <c r="K2034" i="55"/>
  <c r="K2035" i="55"/>
  <c r="K2036" i="55"/>
  <c r="K2037" i="55"/>
  <c r="K2038" i="55"/>
  <c r="K2039" i="55"/>
  <c r="K2040" i="55"/>
  <c r="K2041" i="55"/>
  <c r="K2042" i="55"/>
  <c r="K2043" i="55"/>
  <c r="K2044" i="55"/>
  <c r="K2045" i="55"/>
  <c r="K2046" i="55"/>
  <c r="K2047" i="55"/>
  <c r="K2048" i="55"/>
  <c r="K2049" i="55"/>
  <c r="K2050" i="55"/>
  <c r="K2051" i="55"/>
  <c r="K2052" i="55"/>
  <c r="K2053" i="55"/>
  <c r="K2054" i="55"/>
  <c r="K2055" i="55"/>
  <c r="K2056" i="55"/>
  <c r="K2057" i="55"/>
  <c r="K2058" i="55"/>
  <c r="K2059" i="55"/>
  <c r="K2060" i="55"/>
  <c r="K2061" i="55"/>
  <c r="K2062" i="55"/>
  <c r="K2063" i="55"/>
  <c r="K2064" i="55"/>
  <c r="K2065" i="55"/>
  <c r="K2066" i="55"/>
  <c r="K2067" i="55"/>
  <c r="K2068" i="55"/>
  <c r="K2069" i="55"/>
  <c r="K2070" i="55"/>
  <c r="K2071" i="55"/>
  <c r="K2072" i="55"/>
  <c r="K2073" i="55"/>
  <c r="K2074" i="55"/>
  <c r="K2075" i="55"/>
  <c r="K2076" i="55"/>
  <c r="K2077" i="55"/>
  <c r="K2078" i="55"/>
  <c r="K2079" i="55"/>
  <c r="K2080" i="55"/>
  <c r="K2081" i="55"/>
  <c r="K2082" i="55"/>
  <c r="K2083" i="55"/>
  <c r="K2084" i="55"/>
  <c r="K2085" i="55"/>
  <c r="K2086" i="55"/>
  <c r="K2087" i="55"/>
  <c r="K2088" i="55"/>
  <c r="K2089" i="55"/>
  <c r="K2090" i="55"/>
  <c r="K2091" i="55"/>
  <c r="K2092" i="55"/>
  <c r="K2093" i="55"/>
  <c r="K2094" i="55"/>
  <c r="K2095" i="55"/>
  <c r="K2096" i="55"/>
  <c r="K2097" i="55"/>
  <c r="K2098" i="55"/>
  <c r="K2099" i="55"/>
  <c r="K2100" i="55"/>
  <c r="K2101" i="55"/>
  <c r="K2102" i="55"/>
  <c r="K2103" i="55"/>
  <c r="K2104" i="55"/>
  <c r="K2105" i="55"/>
  <c r="K2106" i="55"/>
  <c r="K2107" i="55"/>
  <c r="K2108" i="55"/>
  <c r="K2109" i="55"/>
  <c r="K2110" i="55"/>
  <c r="K2111" i="55"/>
  <c r="K2112" i="55"/>
  <c r="K2113" i="55"/>
  <c r="K2114" i="55"/>
  <c r="K2115" i="55"/>
  <c r="K2116" i="55"/>
  <c r="K2117" i="55"/>
  <c r="K2118" i="55"/>
  <c r="K2119" i="55"/>
  <c r="K2120" i="55"/>
  <c r="K2121" i="55"/>
  <c r="K2122" i="55"/>
  <c r="K2123" i="55"/>
  <c r="K2124" i="55"/>
  <c r="K2125" i="55"/>
  <c r="K2126" i="55"/>
  <c r="K2127" i="55"/>
  <c r="K2128" i="55"/>
  <c r="K2129" i="55"/>
  <c r="K2130" i="55"/>
  <c r="K2131" i="55"/>
  <c r="K2132" i="55"/>
  <c r="K2133" i="55"/>
  <c r="K2134" i="55"/>
  <c r="K2135" i="55"/>
  <c r="K2136" i="55"/>
  <c r="K2137" i="55"/>
  <c r="K2138" i="55"/>
  <c r="K2139" i="55"/>
  <c r="K2140" i="55"/>
  <c r="K2141" i="55"/>
  <c r="K2142" i="55"/>
  <c r="K2143" i="55"/>
  <c r="K2144" i="55"/>
  <c r="K2145" i="55"/>
  <c r="K2146" i="55"/>
  <c r="K2147" i="55"/>
  <c r="K2148" i="55"/>
  <c r="K2149" i="55"/>
  <c r="K2150" i="55"/>
  <c r="K2151" i="55"/>
  <c r="K2152" i="55"/>
  <c r="K2153" i="55"/>
  <c r="K2154" i="55"/>
  <c r="K2155" i="55"/>
  <c r="K2156" i="55"/>
  <c r="K2157" i="55"/>
  <c r="K2158" i="55"/>
  <c r="K2159" i="55"/>
  <c r="K2160" i="55"/>
  <c r="K2161" i="55"/>
  <c r="K2162" i="55"/>
  <c r="K2163" i="55"/>
  <c r="K2164" i="55"/>
  <c r="K2165" i="55"/>
  <c r="K2166" i="55"/>
  <c r="K2167" i="55"/>
  <c r="K2168" i="55"/>
  <c r="K2169" i="55"/>
  <c r="K2170" i="55"/>
  <c r="K2171" i="55"/>
  <c r="K2172" i="55"/>
  <c r="K2173" i="55"/>
  <c r="K2174" i="55"/>
  <c r="K2175" i="55"/>
  <c r="K2176" i="55"/>
  <c r="K2177" i="55"/>
  <c r="K2178" i="55"/>
  <c r="K2179" i="55"/>
  <c r="K2180" i="55"/>
  <c r="K2181" i="55"/>
  <c r="K2182" i="55"/>
  <c r="K2183" i="55"/>
  <c r="K2184" i="55"/>
  <c r="K2185" i="55"/>
  <c r="K2186" i="55"/>
  <c r="K2187" i="55"/>
  <c r="K2188" i="55"/>
  <c r="K2189" i="55"/>
  <c r="K2190" i="55"/>
  <c r="K2191" i="55"/>
  <c r="K2192" i="55"/>
  <c r="K2193" i="55"/>
  <c r="K2194" i="55"/>
  <c r="K2195" i="55"/>
  <c r="K2196" i="55"/>
  <c r="K2197" i="55"/>
  <c r="K2198" i="55"/>
  <c r="K2199" i="55"/>
  <c r="K2200" i="55"/>
  <c r="K2201" i="55"/>
  <c r="K2202" i="55"/>
  <c r="K2203" i="55"/>
  <c r="K2204" i="55"/>
  <c r="K2205" i="55"/>
  <c r="K2206" i="55"/>
  <c r="K2207" i="55"/>
  <c r="K2208" i="55"/>
  <c r="K2209" i="55"/>
  <c r="K2210" i="55"/>
  <c r="K2211" i="55"/>
  <c r="K2212" i="55"/>
  <c r="K2213" i="55"/>
  <c r="K2214" i="55"/>
  <c r="K2215" i="55"/>
  <c r="K2216" i="55"/>
  <c r="K2217" i="55"/>
  <c r="K2218" i="55"/>
  <c r="K2219" i="55"/>
  <c r="K2220" i="55"/>
  <c r="K2221" i="55"/>
  <c r="K2222" i="55"/>
  <c r="K2223" i="55"/>
  <c r="K2224" i="55"/>
  <c r="K2225" i="55"/>
  <c r="K2226" i="55"/>
  <c r="K2227" i="55"/>
  <c r="K2228" i="55"/>
  <c r="K2229" i="55"/>
  <c r="K2230" i="55"/>
  <c r="K2231" i="55"/>
  <c r="K2232" i="55"/>
  <c r="K2233" i="55"/>
  <c r="K2234" i="55"/>
  <c r="K2235" i="55"/>
  <c r="K2236" i="55"/>
  <c r="K2237" i="55"/>
  <c r="K2238" i="55"/>
  <c r="K2239" i="55"/>
  <c r="K2240" i="55"/>
  <c r="K2241" i="55"/>
  <c r="K2242" i="55"/>
  <c r="K2243" i="55"/>
  <c r="K2244" i="55"/>
  <c r="K2245" i="55"/>
  <c r="K2246" i="55"/>
  <c r="K2247" i="55"/>
  <c r="K2248" i="55"/>
  <c r="K2249" i="55"/>
  <c r="K2250" i="55"/>
  <c r="K2251" i="55"/>
  <c r="K2252" i="55"/>
  <c r="K2253" i="55"/>
  <c r="K2254" i="55"/>
  <c r="K2255" i="55"/>
  <c r="K2256" i="55"/>
  <c r="K2257" i="55"/>
  <c r="K2258" i="55"/>
  <c r="K2259" i="55"/>
  <c r="K2260" i="55"/>
  <c r="K2261" i="55"/>
  <c r="K2262" i="55"/>
  <c r="K2263" i="55"/>
  <c r="K2264" i="55"/>
  <c r="K2265" i="55"/>
  <c r="K2266" i="55"/>
  <c r="K2267" i="55"/>
  <c r="K2268" i="55"/>
  <c r="K2269" i="55"/>
  <c r="K2270" i="55"/>
  <c r="K2271" i="55"/>
  <c r="K2272" i="55"/>
  <c r="K2273" i="55"/>
  <c r="K2274" i="55"/>
  <c r="K2275" i="55"/>
  <c r="K2276" i="55"/>
  <c r="K2277" i="55"/>
  <c r="K2278" i="55"/>
  <c r="K2279" i="55"/>
  <c r="K2280" i="55"/>
  <c r="K2281" i="55"/>
  <c r="K2282" i="55"/>
  <c r="K2283" i="55"/>
  <c r="K2284" i="55"/>
  <c r="K2285" i="55"/>
  <c r="K2286" i="55"/>
  <c r="K2287" i="55"/>
  <c r="K2288" i="55"/>
  <c r="K2289" i="55"/>
  <c r="K2290" i="55"/>
  <c r="K2291" i="55"/>
  <c r="K2292" i="55"/>
  <c r="K2293" i="55"/>
  <c r="K2294" i="55"/>
  <c r="K2295" i="55"/>
  <c r="K2296" i="55"/>
  <c r="K2297" i="55"/>
  <c r="K2298" i="55"/>
  <c r="K2299" i="55"/>
  <c r="K2300" i="55"/>
  <c r="K2301" i="55"/>
  <c r="K2302" i="55"/>
  <c r="K2303" i="55"/>
  <c r="K2304" i="55"/>
  <c r="K2305" i="55"/>
  <c r="K2306" i="55"/>
  <c r="K2307" i="55"/>
  <c r="K2308" i="55"/>
  <c r="K2309" i="55"/>
  <c r="K2310" i="55"/>
  <c r="K2311" i="55"/>
  <c r="K2312" i="55"/>
  <c r="K2313" i="55"/>
  <c r="K2314" i="55"/>
  <c r="K2315" i="55"/>
  <c r="K2316" i="55"/>
  <c r="K2317" i="55"/>
  <c r="K2318" i="55"/>
  <c r="K2319" i="55"/>
  <c r="K2320" i="55"/>
  <c r="K2321" i="55"/>
  <c r="K2322" i="55"/>
  <c r="K2323" i="55"/>
  <c r="K2324" i="55"/>
  <c r="K2325" i="55"/>
  <c r="K2326" i="55"/>
  <c r="K2327" i="55"/>
  <c r="K2328" i="55"/>
  <c r="K2329" i="55"/>
  <c r="K2330" i="55"/>
  <c r="K2331" i="55"/>
  <c r="K2332" i="55"/>
  <c r="K2333" i="55"/>
  <c r="K2334" i="55"/>
  <c r="K2335" i="55"/>
  <c r="K2336" i="55"/>
  <c r="K2337" i="55"/>
  <c r="K2338" i="55"/>
  <c r="K2339" i="55"/>
  <c r="K2340" i="55"/>
  <c r="K2341" i="55"/>
  <c r="K2342" i="55"/>
  <c r="K2343" i="55"/>
  <c r="K2344" i="55"/>
  <c r="K2345" i="55"/>
  <c r="K2346" i="55"/>
  <c r="K2347" i="55"/>
  <c r="K2348" i="55"/>
  <c r="K2349" i="55"/>
  <c r="K2350" i="55"/>
  <c r="K2351" i="55"/>
  <c r="K2352" i="55"/>
  <c r="K2353" i="55"/>
  <c r="K2354" i="55"/>
  <c r="K2355" i="55"/>
  <c r="K2356" i="55"/>
  <c r="K2357" i="55"/>
  <c r="K2358" i="55"/>
  <c r="K2359" i="55"/>
  <c r="K2360" i="55"/>
  <c r="K2361" i="55"/>
  <c r="K2362" i="55"/>
  <c r="K2363" i="55"/>
  <c r="K2364" i="55"/>
  <c r="K2365" i="55"/>
  <c r="K2366" i="55"/>
  <c r="K2367" i="55"/>
  <c r="K2368" i="55"/>
  <c r="K2369" i="55"/>
  <c r="K2370" i="55"/>
  <c r="K2371" i="55"/>
  <c r="K2372" i="55"/>
  <c r="K2373" i="55"/>
  <c r="K2374" i="55"/>
  <c r="K2375" i="55"/>
  <c r="K2376" i="55"/>
  <c r="K2377" i="55"/>
  <c r="K2378" i="55"/>
  <c r="K2379" i="55"/>
  <c r="K2380" i="55"/>
  <c r="K2381" i="55"/>
  <c r="K2382" i="55"/>
  <c r="K2383" i="55"/>
  <c r="K2384" i="55"/>
  <c r="K2385" i="55"/>
  <c r="K2386" i="55"/>
  <c r="K2387" i="55"/>
  <c r="K2388" i="55"/>
  <c r="K2389" i="55"/>
  <c r="K2390" i="55"/>
  <c r="K2391" i="55"/>
  <c r="K2392" i="55"/>
  <c r="K2393" i="55"/>
  <c r="K2394" i="55"/>
  <c r="K2395" i="55"/>
  <c r="K2396" i="55"/>
  <c r="K2397" i="55"/>
  <c r="K2398" i="55"/>
  <c r="K2399" i="55"/>
  <c r="K2400" i="55"/>
  <c r="K2401" i="55"/>
  <c r="K2402" i="55"/>
  <c r="K2403" i="55"/>
  <c r="K2404" i="55"/>
  <c r="K2405" i="55"/>
  <c r="K2406" i="55"/>
  <c r="K2407" i="55"/>
  <c r="K2408" i="55"/>
  <c r="K2409" i="55"/>
  <c r="K2410" i="55"/>
  <c r="K2411" i="55"/>
  <c r="K2412" i="55"/>
  <c r="K2413" i="55"/>
  <c r="K2414" i="55"/>
  <c r="K2415" i="55"/>
  <c r="K2416" i="55"/>
  <c r="K2417" i="55"/>
  <c r="K2418" i="55"/>
  <c r="K2419" i="55"/>
  <c r="K2420" i="55"/>
  <c r="K2421" i="55"/>
  <c r="K2422" i="55"/>
  <c r="K2423" i="55"/>
  <c r="K2424" i="55"/>
  <c r="K2425" i="55"/>
  <c r="K2426" i="55"/>
  <c r="K2427" i="55"/>
  <c r="K2428" i="55"/>
  <c r="K2429" i="55"/>
  <c r="K2430" i="55"/>
  <c r="K2431" i="55"/>
  <c r="K2432" i="55"/>
  <c r="K2433" i="55"/>
  <c r="K2434" i="55"/>
  <c r="K2435" i="55"/>
  <c r="K2436" i="55"/>
  <c r="K2437" i="55"/>
  <c r="K2438" i="55"/>
  <c r="K2439" i="55"/>
  <c r="K2440" i="55"/>
  <c r="K2441" i="55"/>
  <c r="K2442" i="55"/>
  <c r="K2443" i="55"/>
  <c r="K2444" i="55"/>
  <c r="K2445" i="55"/>
  <c r="K2446" i="55"/>
  <c r="K2447" i="55"/>
  <c r="K2448" i="55"/>
  <c r="K2449" i="55"/>
  <c r="K2450" i="55"/>
  <c r="K2451" i="55"/>
  <c r="K2452" i="55"/>
  <c r="K2453" i="55"/>
  <c r="K2454" i="55"/>
  <c r="K2455" i="55"/>
  <c r="K2456" i="55"/>
  <c r="K2457" i="55"/>
  <c r="K2458" i="55"/>
  <c r="K2459" i="55"/>
  <c r="K2460" i="55"/>
  <c r="K2461" i="55"/>
  <c r="K2462" i="55"/>
  <c r="K2463" i="55"/>
  <c r="K2464" i="55"/>
  <c r="K2465" i="55"/>
  <c r="K2466" i="55"/>
  <c r="K2467" i="55"/>
  <c r="K2468" i="55"/>
  <c r="K2469" i="55"/>
  <c r="K2470" i="55"/>
  <c r="K2471" i="55"/>
  <c r="K2472" i="55"/>
  <c r="K2473" i="55"/>
  <c r="K2474" i="55"/>
  <c r="K2475" i="55"/>
  <c r="K2476" i="55"/>
  <c r="K2477" i="55"/>
  <c r="K2478" i="55"/>
  <c r="K2479" i="55"/>
  <c r="K2480" i="55"/>
  <c r="K2481" i="55"/>
  <c r="K2482" i="55"/>
  <c r="K2483" i="55"/>
  <c r="K2484" i="55"/>
  <c r="K2485" i="55"/>
  <c r="K2486" i="55"/>
  <c r="K2487" i="55"/>
  <c r="K2488" i="55"/>
  <c r="K2489" i="55"/>
  <c r="K2490" i="55"/>
  <c r="K2491" i="55"/>
  <c r="K2492" i="55"/>
  <c r="K2493" i="55"/>
  <c r="K2494" i="55"/>
  <c r="K2495" i="55"/>
  <c r="K2496" i="55"/>
  <c r="K2497" i="55"/>
  <c r="K2498" i="55"/>
  <c r="K2499" i="55"/>
  <c r="K2500" i="55"/>
  <c r="K2501" i="55"/>
  <c r="K2502" i="55"/>
  <c r="K2503" i="55"/>
  <c r="K2504" i="55"/>
  <c r="K2505" i="55"/>
  <c r="K2506" i="55"/>
  <c r="K2507" i="55"/>
  <c r="K2508" i="55"/>
  <c r="K2509" i="55"/>
  <c r="K2510" i="55"/>
  <c r="K2511" i="55"/>
  <c r="K2512" i="55"/>
  <c r="K2513" i="55"/>
  <c r="K2514" i="55"/>
  <c r="K2515" i="55"/>
  <c r="K2516" i="55"/>
  <c r="K2517" i="55"/>
  <c r="K2518" i="55"/>
  <c r="K2519" i="55"/>
  <c r="K2520" i="55"/>
  <c r="K2521" i="55"/>
  <c r="K2522" i="55"/>
  <c r="K2523" i="55"/>
  <c r="K2524" i="55"/>
  <c r="K2525" i="55"/>
  <c r="K2526" i="55"/>
  <c r="K2527" i="55"/>
  <c r="K2528" i="55"/>
  <c r="K2529" i="55"/>
  <c r="K2530" i="55"/>
  <c r="K2531" i="55"/>
  <c r="K2532" i="55"/>
  <c r="K2533" i="55"/>
  <c r="K2534" i="55"/>
  <c r="K2535" i="55"/>
  <c r="K2536" i="55"/>
  <c r="K2537" i="55"/>
  <c r="K2538" i="55"/>
  <c r="K2539" i="55"/>
  <c r="K2540" i="55"/>
  <c r="K2541" i="55"/>
  <c r="K2542" i="55"/>
  <c r="K2543" i="55"/>
  <c r="K2544" i="55"/>
  <c r="K2545" i="55"/>
  <c r="K2546" i="55"/>
  <c r="K2547" i="55"/>
  <c r="K2548" i="55"/>
  <c r="K2549" i="55"/>
  <c r="K2550" i="55"/>
  <c r="K2551" i="55"/>
  <c r="K2552" i="55"/>
  <c r="K2553" i="55"/>
  <c r="K2554" i="55"/>
  <c r="K2555" i="55"/>
  <c r="K2556" i="55"/>
  <c r="K2557" i="55"/>
  <c r="K2558" i="55"/>
  <c r="K2559" i="55"/>
  <c r="K2560" i="55"/>
  <c r="K2561" i="55"/>
  <c r="K2562" i="55"/>
  <c r="K2563" i="55"/>
  <c r="K2564" i="55"/>
  <c r="K2565" i="55"/>
  <c r="K2566" i="55"/>
  <c r="K2567" i="55"/>
  <c r="K2568" i="55"/>
  <c r="K2569" i="55"/>
  <c r="K2570" i="55"/>
  <c r="K2571" i="55"/>
  <c r="K2572" i="55"/>
  <c r="K2573" i="55"/>
  <c r="K2574" i="55"/>
  <c r="K2575" i="55"/>
  <c r="K2576" i="55"/>
  <c r="K2577" i="55"/>
  <c r="K2578" i="55"/>
  <c r="K2579" i="55"/>
  <c r="K2580" i="55"/>
  <c r="K2581" i="55"/>
  <c r="K2582" i="55"/>
  <c r="K2583" i="55"/>
  <c r="K2584" i="55"/>
  <c r="K2585" i="55"/>
  <c r="K2586" i="55"/>
  <c r="K2587" i="55"/>
  <c r="K2588" i="55"/>
  <c r="K2589" i="55"/>
  <c r="K2590" i="55"/>
  <c r="K2591" i="55"/>
  <c r="K2592" i="55"/>
  <c r="K2593" i="55"/>
  <c r="K2594" i="55"/>
  <c r="K2595" i="55"/>
  <c r="K2596" i="55"/>
  <c r="K2597" i="55"/>
  <c r="K2598" i="55"/>
  <c r="K2599" i="55"/>
  <c r="K2600" i="55"/>
  <c r="K2601" i="55"/>
  <c r="K2602" i="55"/>
  <c r="K2603" i="55"/>
  <c r="K2604" i="55"/>
  <c r="K2605" i="55"/>
  <c r="K2606" i="55"/>
  <c r="K2607" i="55"/>
  <c r="K2608" i="55"/>
  <c r="K2609" i="55"/>
  <c r="K2610" i="55"/>
  <c r="K2611" i="55"/>
  <c r="K2612" i="55"/>
  <c r="K2613" i="55"/>
  <c r="K2614" i="55"/>
  <c r="K2615" i="55"/>
  <c r="K2616" i="55"/>
  <c r="K2617" i="55"/>
  <c r="K2618" i="55"/>
  <c r="K2619" i="55"/>
  <c r="K2620" i="55"/>
  <c r="K2621" i="55"/>
  <c r="K2622" i="55"/>
  <c r="K2623" i="55"/>
  <c r="K2624" i="55"/>
  <c r="K2625" i="55"/>
  <c r="K2626" i="55"/>
  <c r="K2627" i="55"/>
  <c r="K2628" i="55"/>
  <c r="K2629" i="55"/>
  <c r="K2630" i="55"/>
  <c r="K2631" i="55"/>
  <c r="K2632" i="55"/>
  <c r="K2633" i="55"/>
  <c r="K2634" i="55"/>
  <c r="K2635" i="55"/>
  <c r="K2636" i="55"/>
  <c r="K2637" i="55"/>
  <c r="K2638" i="55"/>
  <c r="K2639" i="55"/>
  <c r="K2640" i="55"/>
  <c r="K2641" i="55"/>
  <c r="K2642" i="55"/>
  <c r="K2643" i="55"/>
  <c r="K2644" i="55"/>
  <c r="K2645" i="55"/>
  <c r="K2646" i="55"/>
  <c r="K2647" i="55"/>
  <c r="K2648" i="55"/>
  <c r="K2649" i="55"/>
  <c r="K2650" i="55"/>
  <c r="K2651" i="55"/>
  <c r="K2652" i="55"/>
  <c r="K2653" i="55"/>
  <c r="K2654" i="55"/>
  <c r="K2655" i="55"/>
  <c r="K2656" i="55"/>
  <c r="K2657" i="55"/>
  <c r="K2658" i="55"/>
  <c r="K2659" i="55"/>
  <c r="K2660" i="55"/>
  <c r="K2661" i="55"/>
  <c r="K2662" i="55"/>
  <c r="K2663" i="55"/>
  <c r="K2664" i="55"/>
  <c r="K2665" i="55"/>
  <c r="K2666" i="55"/>
  <c r="K2667" i="55"/>
  <c r="K2668" i="55"/>
  <c r="K2669" i="55"/>
  <c r="K2670" i="55"/>
  <c r="K2671" i="55"/>
  <c r="K2672" i="55"/>
  <c r="K2673" i="55"/>
  <c r="K2674" i="55"/>
  <c r="K2675" i="55"/>
  <c r="K2676" i="55"/>
  <c r="K2677" i="55"/>
  <c r="K2678" i="55"/>
  <c r="K2679" i="55"/>
  <c r="K2680" i="55"/>
  <c r="K2681" i="55"/>
  <c r="K2682" i="55"/>
  <c r="K2683" i="55"/>
  <c r="K2684" i="55"/>
  <c r="K2685" i="55"/>
  <c r="K2686" i="55"/>
  <c r="K2687" i="55"/>
  <c r="K2688" i="55"/>
  <c r="K2689" i="55"/>
  <c r="K2690" i="55"/>
  <c r="K2691" i="55"/>
  <c r="K2692" i="55"/>
  <c r="K2693" i="55"/>
  <c r="K2694" i="55"/>
  <c r="K2695" i="55"/>
  <c r="K2696" i="55"/>
  <c r="K2697" i="55"/>
  <c r="K2698" i="55"/>
  <c r="K2699" i="55"/>
  <c r="K2700" i="55"/>
  <c r="K2701" i="55"/>
  <c r="K2702" i="55"/>
  <c r="K2703" i="55"/>
  <c r="K2704" i="55"/>
  <c r="K2705" i="55"/>
  <c r="K2706" i="55"/>
  <c r="K2707" i="55"/>
  <c r="K2708" i="55"/>
  <c r="K2709" i="55"/>
  <c r="K2710" i="55"/>
  <c r="K2711" i="55"/>
  <c r="K2712" i="55"/>
  <c r="K2713" i="55"/>
  <c r="K2714" i="55"/>
  <c r="K2715" i="55"/>
  <c r="K2716" i="55"/>
  <c r="K2717" i="55"/>
  <c r="K2718" i="55"/>
  <c r="K2719" i="55"/>
  <c r="K2720" i="55"/>
  <c r="K2721" i="55"/>
  <c r="K2722" i="55"/>
  <c r="K2723" i="55"/>
  <c r="K2724" i="55"/>
  <c r="K2725" i="55"/>
  <c r="K2726" i="55"/>
  <c r="K2727" i="55"/>
  <c r="K2728" i="55"/>
  <c r="K2729" i="55"/>
  <c r="K2730" i="55"/>
  <c r="K2731" i="55"/>
  <c r="K2732" i="55"/>
  <c r="K2733" i="55"/>
  <c r="K2734" i="55"/>
  <c r="K2735" i="55"/>
  <c r="K2736" i="55"/>
  <c r="K2737" i="55"/>
  <c r="K2738" i="55"/>
  <c r="K2739" i="55"/>
  <c r="K2740" i="55"/>
  <c r="K2741" i="55"/>
  <c r="K2742" i="55"/>
  <c r="K2743" i="55"/>
  <c r="K2744" i="55"/>
  <c r="K2745" i="55"/>
  <c r="K2746" i="55"/>
  <c r="K2747" i="55"/>
  <c r="K2748" i="55"/>
  <c r="K2749" i="55"/>
  <c r="K2750" i="55"/>
  <c r="K2751" i="55"/>
  <c r="K2752" i="55"/>
  <c r="K2753" i="55"/>
  <c r="K2754" i="55"/>
  <c r="K2755" i="55"/>
  <c r="K2756" i="55"/>
  <c r="K2757" i="55"/>
  <c r="K2758" i="55"/>
  <c r="K2759" i="55"/>
  <c r="K2760" i="55"/>
  <c r="K2761" i="55"/>
  <c r="K2762" i="55"/>
  <c r="K2763" i="55"/>
  <c r="K2764" i="55"/>
  <c r="K2765" i="55"/>
  <c r="K2766" i="55"/>
  <c r="K2767" i="55"/>
  <c r="K2768" i="55"/>
  <c r="K2769" i="55"/>
  <c r="K2770" i="55"/>
  <c r="K2771" i="55"/>
  <c r="K2772" i="55"/>
  <c r="K2773" i="55"/>
  <c r="K2774" i="55"/>
  <c r="K2775" i="55"/>
  <c r="K2776" i="55"/>
  <c r="K2777" i="55"/>
  <c r="K2778" i="55"/>
  <c r="K2779" i="55"/>
  <c r="K2780" i="55"/>
  <c r="K2781" i="55"/>
  <c r="K2782" i="55"/>
  <c r="K2783" i="55"/>
  <c r="K2784" i="55"/>
  <c r="K2785" i="55"/>
  <c r="K2786" i="55"/>
  <c r="K2787" i="55"/>
  <c r="K2788" i="55"/>
  <c r="K2789" i="55"/>
  <c r="K2790" i="55"/>
  <c r="K2791" i="55"/>
  <c r="K2792" i="55"/>
  <c r="K2793" i="55"/>
  <c r="K2794" i="55"/>
  <c r="K2795" i="55"/>
  <c r="K2796" i="55"/>
  <c r="K2797" i="55"/>
  <c r="K2798" i="55"/>
  <c r="K2799" i="55"/>
  <c r="K2800" i="55"/>
  <c r="K2801" i="55"/>
  <c r="K2802" i="55"/>
  <c r="K2803" i="55"/>
  <c r="K2804" i="55"/>
  <c r="K2805" i="55"/>
  <c r="K2806" i="55"/>
  <c r="K2807" i="55"/>
  <c r="K2808" i="55"/>
  <c r="K2809" i="55"/>
  <c r="K2810" i="55"/>
  <c r="K2811" i="55"/>
  <c r="K2812" i="55"/>
  <c r="K2813" i="55"/>
  <c r="K2814" i="55"/>
  <c r="K2859" i="55"/>
  <c r="K2860" i="55"/>
  <c r="K2861" i="55"/>
  <c r="K2862" i="55"/>
  <c r="K2903" i="55"/>
  <c r="K2904" i="55"/>
  <c r="K2905" i="55"/>
  <c r="K2906" i="55"/>
  <c r="K2907" i="55"/>
  <c r="K2908" i="55"/>
  <c r="K2909" i="55"/>
  <c r="K2910" i="55"/>
  <c r="K2911" i="55"/>
  <c r="K2912" i="55"/>
  <c r="K2913" i="55"/>
  <c r="K2914" i="55"/>
  <c r="K2915" i="55"/>
  <c r="K2943" i="55"/>
  <c r="K2944" i="55"/>
  <c r="K2945" i="55"/>
  <c r="K2946" i="55"/>
  <c r="K2947" i="55"/>
  <c r="K2948" i="55"/>
  <c r="K2949" i="55"/>
  <c r="K2991" i="55"/>
  <c r="K2992" i="55"/>
  <c r="K2993" i="55"/>
  <c r="K2994" i="55"/>
  <c r="K2995" i="55"/>
  <c r="K2996" i="55"/>
  <c r="K2997" i="55"/>
  <c r="K2998" i="55"/>
  <c r="K2999" i="55"/>
  <c r="K3000" i="55"/>
  <c r="K3001" i="55"/>
  <c r="K3002" i="55"/>
  <c r="K3003" i="55"/>
  <c r="K3004" i="55"/>
  <c r="K3005" i="55"/>
  <c r="K3006" i="55"/>
  <c r="K3007" i="55"/>
  <c r="K3008" i="55"/>
  <c r="K3011" i="55"/>
  <c r="K3012" i="55"/>
  <c r="R5" i="54"/>
  <c r="R6" i="54" s="1" a="1"/>
  <c r="R6" i="54" s="1"/>
  <c r="I10" i="54"/>
  <c r="J10" i="54"/>
  <c r="AJ172" i="60" s="1"/>
  <c r="K10" i="54" a="1"/>
  <c r="K10" i="54" s="1"/>
  <c r="L10" i="54" a="1"/>
  <c r="L10" i="54" s="1"/>
  <c r="M10" i="54" a="1"/>
  <c r="M10" i="54" s="1"/>
  <c r="N10" i="54" a="1"/>
  <c r="N10" i="54" s="1"/>
  <c r="C14" i="54"/>
  <c r="C15" i="54" s="1"/>
  <c r="C16" i="54" s="1"/>
  <c r="C17" i="54" s="1"/>
  <c r="C18" i="54" s="1"/>
  <c r="C19" i="54" s="1"/>
  <c r="C20" i="54" s="1"/>
  <c r="C21" i="54" s="1"/>
  <c r="C22" i="54" s="1"/>
  <c r="C23" i="54" s="1"/>
  <c r="C24" i="54" s="1"/>
  <c r="C25" i="54" s="1"/>
  <c r="C26" i="54" s="1"/>
  <c r="C27" i="54" s="1"/>
  <c r="C28" i="54" s="1"/>
  <c r="C29" i="54" s="1"/>
  <c r="C30" i="54" s="1"/>
  <c r="C31" i="54" s="1"/>
  <c r="C32" i="54" s="1"/>
  <c r="C33" i="54" s="1"/>
  <c r="C34" i="54" s="1"/>
  <c r="C35" i="54" s="1"/>
  <c r="C36" i="54" s="1"/>
  <c r="C37" i="54" s="1"/>
  <c r="C38" i="54" s="1"/>
  <c r="C39" i="54" s="1"/>
  <c r="C40" i="54" s="1"/>
  <c r="C41" i="54" s="1"/>
  <c r="C42" i="54" s="1"/>
  <c r="C43" i="54" s="1"/>
  <c r="C44" i="54" s="1"/>
  <c r="C45" i="54" s="1"/>
  <c r="C46" i="54" s="1"/>
  <c r="C47" i="54" s="1"/>
  <c r="C48" i="54" s="1"/>
  <c r="C49" i="54" s="1"/>
  <c r="C50" i="54" s="1"/>
  <c r="C51" i="54" s="1"/>
  <c r="C52" i="54" s="1"/>
  <c r="C53" i="54" s="1"/>
  <c r="C54" i="54" s="1"/>
  <c r="C55" i="54" s="1"/>
  <c r="C56" i="54" s="1"/>
  <c r="C57" i="54" s="1"/>
  <c r="C58" i="54" s="1"/>
  <c r="C59" i="54" s="1"/>
  <c r="C60" i="54" s="1"/>
  <c r="C61" i="54" s="1"/>
  <c r="C62" i="54" s="1"/>
  <c r="C63" i="54" s="1"/>
  <c r="C64" i="54" s="1"/>
  <c r="C65" i="54" s="1"/>
  <c r="C66" i="54" s="1"/>
  <c r="C67" i="54" s="1"/>
  <c r="C68" i="54" s="1"/>
  <c r="C69" i="54" s="1"/>
  <c r="C70" i="54" s="1"/>
  <c r="C71" i="54" s="1"/>
  <c r="C72" i="54" s="1"/>
  <c r="C73" i="54" s="1"/>
  <c r="C74" i="54" s="1"/>
  <c r="C75" i="54" s="1"/>
  <c r="C76" i="54" s="1"/>
  <c r="C77" i="54" s="1"/>
  <c r="C78" i="54" s="1"/>
  <c r="C79" i="54" s="1"/>
  <c r="C80" i="54" s="1"/>
  <c r="C81" i="54" s="1"/>
  <c r="C82" i="54" s="1"/>
  <c r="C83" i="54" s="1"/>
  <c r="C84" i="54" s="1"/>
  <c r="C85" i="54" s="1"/>
  <c r="C86" i="54" s="1"/>
  <c r="C87" i="54" s="1"/>
  <c r="C88" i="54" s="1"/>
  <c r="C89" i="54" s="1"/>
  <c r="C90" i="54" s="1"/>
  <c r="C91" i="54" s="1"/>
  <c r="C92" i="54" s="1"/>
  <c r="C93" i="54" s="1"/>
  <c r="C94" i="54" s="1"/>
  <c r="C95" i="54" s="1"/>
  <c r="C96" i="54" s="1"/>
  <c r="C97" i="54" s="1"/>
  <c r="C98" i="54" s="1"/>
  <c r="C99" i="54" s="1"/>
  <c r="C100" i="54" s="1"/>
  <c r="C101" i="54" s="1"/>
  <c r="C102" i="54" s="1"/>
  <c r="C103" i="54" s="1"/>
  <c r="C104" i="54" s="1"/>
  <c r="C105" i="54" s="1"/>
  <c r="C106" i="54" s="1"/>
  <c r="C107" i="54" s="1"/>
  <c r="C108" i="54" s="1"/>
  <c r="C109" i="54" s="1"/>
  <c r="C110" i="54" s="1"/>
  <c r="C111" i="54" s="1"/>
  <c r="C112" i="54" s="1"/>
  <c r="C113" i="54" s="1"/>
  <c r="C114" i="54" s="1"/>
  <c r="C115" i="54" s="1"/>
  <c r="C116" i="54" s="1"/>
  <c r="C117" i="54" s="1"/>
  <c r="C118" i="54" s="1"/>
  <c r="C119" i="54" s="1"/>
  <c r="C120" i="54" s="1"/>
  <c r="C121" i="54" s="1"/>
  <c r="C122" i="54" s="1"/>
  <c r="C123" i="54" s="1"/>
  <c r="C124" i="54" s="1"/>
  <c r="C125" i="54" s="1"/>
  <c r="C126" i="54" s="1"/>
  <c r="C127" i="54" s="1"/>
  <c r="C128" i="54" s="1"/>
  <c r="C129" i="54" s="1"/>
  <c r="C130" i="54" s="1"/>
  <c r="C131" i="54" s="1"/>
  <c r="C132" i="54" s="1"/>
  <c r="C133" i="54" s="1"/>
  <c r="C134" i="54" s="1"/>
  <c r="C135" i="54" s="1"/>
  <c r="C136" i="54" s="1"/>
  <c r="C137" i="54" s="1"/>
  <c r="C138" i="54" s="1"/>
  <c r="C139" i="54" s="1"/>
  <c r="C140" i="54" s="1"/>
  <c r="C141" i="54" s="1"/>
  <c r="C142" i="54" s="1"/>
  <c r="C143" i="54" s="1"/>
  <c r="C144" i="54" s="1"/>
  <c r="C145" i="54" s="1"/>
  <c r="C146" i="54" s="1"/>
  <c r="C147" i="54" s="1"/>
  <c r="C148" i="54" s="1"/>
  <c r="C149" i="54" s="1"/>
  <c r="C150" i="54" s="1"/>
  <c r="C151" i="54" s="1"/>
  <c r="C152" i="54" s="1"/>
  <c r="C153" i="54" s="1"/>
  <c r="C154" i="54" s="1"/>
  <c r="C155" i="54" s="1"/>
  <c r="C156" i="54" s="1"/>
  <c r="C157" i="54" s="1"/>
  <c r="C158" i="54" s="1"/>
  <c r="C159" i="54" s="1"/>
  <c r="C160" i="54" s="1"/>
  <c r="C161" i="54" s="1"/>
  <c r="C162" i="54" s="1"/>
  <c r="C163" i="54" s="1"/>
  <c r="C164" i="54" s="1"/>
  <c r="C165" i="54" s="1"/>
  <c r="C166" i="54" s="1"/>
  <c r="C167" i="54" s="1"/>
  <c r="C168" i="54" s="1"/>
  <c r="C169" i="54" s="1"/>
  <c r="C170" i="54" s="1"/>
  <c r="C171" i="54" s="1"/>
  <c r="C172" i="54" s="1"/>
  <c r="C173" i="54" s="1"/>
  <c r="C174" i="54" s="1"/>
  <c r="C175" i="54" s="1"/>
  <c r="C176" i="54" s="1"/>
  <c r="C177" i="54" s="1"/>
  <c r="C178" i="54" s="1"/>
  <c r="C179" i="54" s="1"/>
  <c r="C180" i="54" s="1"/>
  <c r="C181" i="54" s="1"/>
  <c r="C182" i="54" s="1"/>
  <c r="C183" i="54" s="1"/>
  <c r="C184" i="54" s="1"/>
  <c r="C185" i="54" s="1"/>
  <c r="C186" i="54" s="1"/>
  <c r="C187" i="54" s="1"/>
  <c r="C188" i="54" s="1"/>
  <c r="C189" i="54" s="1"/>
  <c r="C190" i="54" s="1"/>
  <c r="C191" i="54" s="1"/>
  <c r="C192" i="54" s="1"/>
  <c r="C193" i="54" s="1"/>
  <c r="C194" i="54" s="1"/>
  <c r="C195" i="54" s="1"/>
  <c r="C196" i="54" s="1"/>
  <c r="C197" i="54" s="1"/>
  <c r="C198" i="54" s="1"/>
  <c r="C199" i="54" s="1"/>
  <c r="C200" i="54" s="1"/>
  <c r="C201" i="54" s="1"/>
  <c r="C202" i="54" s="1"/>
  <c r="C203" i="54" s="1"/>
  <c r="C204" i="54" s="1"/>
  <c r="C205" i="54" s="1"/>
  <c r="C206" i="54" s="1"/>
  <c r="C207" i="54" s="1"/>
  <c r="C208" i="54" s="1"/>
  <c r="C209" i="54" s="1"/>
  <c r="C210" i="54" s="1"/>
  <c r="C211" i="54" s="1"/>
  <c r="C212" i="54" s="1"/>
  <c r="C213" i="54" s="1"/>
  <c r="C214" i="54" s="1"/>
  <c r="C215" i="54" s="1"/>
  <c r="C216" i="54" s="1"/>
  <c r="C217" i="54" s="1"/>
  <c r="C218" i="54" s="1"/>
  <c r="C219" i="54" s="1"/>
  <c r="C220" i="54" s="1"/>
  <c r="C221" i="54" s="1"/>
  <c r="C222" i="54" s="1"/>
  <c r="C223" i="54" s="1"/>
  <c r="C224" i="54" s="1"/>
  <c r="C225" i="54" s="1"/>
  <c r="C226" i="54" s="1"/>
  <c r="C227" i="54" s="1"/>
  <c r="C228" i="54" s="1"/>
  <c r="C229" i="54" s="1"/>
  <c r="C230" i="54" s="1"/>
  <c r="C231" i="54" s="1"/>
  <c r="C232" i="54" s="1"/>
  <c r="C233" i="54" s="1"/>
  <c r="C234" i="54" s="1"/>
  <c r="C235" i="54" s="1"/>
  <c r="C236" i="54" s="1"/>
  <c r="C237" i="54" s="1"/>
  <c r="C238" i="54" s="1"/>
  <c r="C239" i="54" s="1"/>
  <c r="C240" i="54" s="1"/>
  <c r="C241" i="54" s="1"/>
  <c r="C242" i="54" s="1"/>
  <c r="C243" i="54" s="1"/>
  <c r="C244" i="54" s="1"/>
  <c r="C245" i="54" s="1"/>
  <c r="C246" i="54" s="1"/>
  <c r="C247" i="54" s="1"/>
  <c r="C248" i="54" s="1"/>
  <c r="C249" i="54" s="1"/>
  <c r="C250" i="54" s="1"/>
  <c r="C251" i="54" s="1"/>
  <c r="C252" i="54" s="1"/>
  <c r="C253" i="54" s="1"/>
  <c r="C254" i="54" s="1"/>
  <c r="C255" i="54" s="1"/>
  <c r="C256" i="54" s="1"/>
  <c r="C257" i="54" s="1"/>
  <c r="C258" i="54" s="1"/>
  <c r="C259" i="54" s="1"/>
  <c r="C260" i="54" s="1"/>
  <c r="C261" i="54" s="1"/>
  <c r="C262" i="54" s="1"/>
  <c r="C263" i="54" s="1"/>
  <c r="C264" i="54" s="1"/>
  <c r="C265" i="54" s="1"/>
  <c r="C266" i="54" s="1"/>
  <c r="C267" i="54" s="1"/>
  <c r="C268" i="54" s="1"/>
  <c r="C269" i="54" s="1"/>
  <c r="C270" i="54" s="1"/>
  <c r="C271" i="54" s="1"/>
  <c r="C272" i="54" s="1"/>
  <c r="C273" i="54" s="1"/>
  <c r="C274" i="54" s="1"/>
  <c r="C275" i="54" s="1"/>
  <c r="C276" i="54" s="1"/>
  <c r="C277" i="54" s="1"/>
  <c r="C278" i="54" s="1"/>
  <c r="C279" i="54" s="1"/>
  <c r="C280" i="54" s="1"/>
  <c r="C281" i="54" s="1"/>
  <c r="C282" i="54" s="1"/>
  <c r="C283" i="54" s="1"/>
  <c r="C284" i="54" s="1"/>
  <c r="C285" i="54" s="1"/>
  <c r="C286" i="54" s="1"/>
  <c r="C287" i="54" s="1"/>
  <c r="C288" i="54" s="1"/>
  <c r="C289" i="54" s="1"/>
  <c r="C290" i="54" s="1"/>
  <c r="C291" i="54" s="1"/>
  <c r="C292" i="54" s="1"/>
  <c r="C293" i="54" s="1"/>
  <c r="C294" i="54" s="1"/>
  <c r="C295" i="54" s="1"/>
  <c r="C296" i="54" s="1"/>
  <c r="C297" i="54" s="1"/>
  <c r="C298" i="54" s="1"/>
  <c r="C299" i="54" s="1"/>
  <c r="C300" i="54" s="1"/>
  <c r="C301" i="54" s="1"/>
  <c r="C302" i="54" s="1"/>
  <c r="C303" i="54" s="1"/>
  <c r="C304" i="54" s="1"/>
  <c r="C305" i="54" s="1"/>
  <c r="C306" i="54" s="1"/>
  <c r="C307" i="54" s="1"/>
  <c r="C308" i="54" s="1"/>
  <c r="C309" i="54" s="1"/>
  <c r="C310" i="54" s="1"/>
  <c r="C311" i="54" s="1"/>
  <c r="C312" i="54" s="1"/>
  <c r="C313" i="54" s="1"/>
  <c r="C314" i="54" s="1"/>
  <c r="C315" i="54" s="1"/>
  <c r="C316" i="54" s="1"/>
  <c r="C317" i="54" s="1"/>
  <c r="C318" i="54" s="1"/>
  <c r="C319" i="54" s="1"/>
  <c r="C320" i="54" s="1"/>
  <c r="C321" i="54" s="1"/>
  <c r="C322" i="54" s="1"/>
  <c r="C323" i="54" s="1"/>
  <c r="C324" i="54" s="1"/>
  <c r="C325" i="54" s="1"/>
  <c r="C326" i="54" s="1"/>
  <c r="C327" i="54" s="1"/>
  <c r="C328" i="54" s="1"/>
  <c r="C329" i="54" s="1"/>
  <c r="C330" i="54" s="1"/>
  <c r="C331" i="54" s="1"/>
  <c r="C332" i="54" s="1"/>
  <c r="C333" i="54" s="1"/>
  <c r="C334" i="54" s="1"/>
  <c r="C335" i="54" s="1"/>
  <c r="C336" i="54" s="1"/>
  <c r="C337" i="54" s="1"/>
  <c r="C338" i="54" s="1"/>
  <c r="C339" i="54" s="1"/>
  <c r="C340" i="54" s="1"/>
  <c r="C341" i="54" s="1"/>
  <c r="C342" i="54" s="1"/>
  <c r="C343" i="54" s="1"/>
  <c r="C344" i="54" s="1"/>
  <c r="C345" i="54" s="1"/>
  <c r="C346" i="54" s="1"/>
  <c r="C347" i="54" s="1"/>
  <c r="C348" i="54" s="1"/>
  <c r="C349" i="54" s="1"/>
  <c r="C350" i="54" s="1"/>
  <c r="C351" i="54" s="1"/>
  <c r="C352" i="54" s="1"/>
  <c r="C353" i="54" s="1"/>
  <c r="C354" i="54" s="1"/>
  <c r="C355" i="54" s="1"/>
  <c r="C356" i="54" s="1"/>
  <c r="C357" i="54" s="1"/>
  <c r="C358" i="54" s="1"/>
  <c r="C359" i="54" s="1"/>
  <c r="C360" i="54" s="1"/>
  <c r="C361" i="54" s="1"/>
  <c r="C362" i="54" s="1"/>
  <c r="C363" i="54" s="1"/>
  <c r="C364" i="54" s="1"/>
  <c r="C365" i="54" s="1"/>
  <c r="C366" i="54" s="1"/>
  <c r="C367" i="54" s="1"/>
  <c r="C368" i="54" s="1"/>
  <c r="C369" i="54" s="1"/>
  <c r="C370" i="54" s="1"/>
  <c r="C371" i="54" s="1"/>
  <c r="C372" i="54" s="1"/>
  <c r="C373" i="54" s="1"/>
  <c r="C374" i="54" s="1"/>
  <c r="C375" i="54" s="1"/>
  <c r="C376" i="54" s="1"/>
  <c r="C377" i="54" s="1"/>
  <c r="C378" i="54" s="1"/>
  <c r="C379" i="54" s="1"/>
  <c r="C380" i="54" s="1"/>
  <c r="C381" i="54" s="1"/>
  <c r="C382" i="54" s="1"/>
  <c r="C383" i="54" s="1"/>
  <c r="C384" i="54" s="1"/>
  <c r="C385" i="54" s="1"/>
  <c r="C386" i="54" s="1"/>
  <c r="C387" i="54" s="1"/>
  <c r="C388" i="54" s="1"/>
  <c r="C389" i="54" s="1"/>
  <c r="C390" i="54" s="1"/>
  <c r="C391" i="54" s="1"/>
  <c r="C392" i="54" s="1"/>
  <c r="C393" i="54" s="1"/>
  <c r="C394" i="54" s="1"/>
  <c r="C395" i="54" s="1"/>
  <c r="C396" i="54" s="1"/>
  <c r="C397" i="54" s="1"/>
  <c r="C398" i="54" s="1"/>
  <c r="C399" i="54" s="1"/>
  <c r="C400" i="54" s="1"/>
  <c r="C401" i="54" s="1"/>
  <c r="C402" i="54" s="1"/>
  <c r="C403" i="54" s="1"/>
  <c r="C404" i="54" s="1"/>
  <c r="C405" i="54" s="1"/>
  <c r="C406" i="54" s="1"/>
  <c r="C407" i="54" s="1"/>
  <c r="C408" i="54" s="1"/>
  <c r="C409" i="54" s="1"/>
  <c r="C410" i="54" s="1"/>
  <c r="C411" i="54" s="1"/>
  <c r="C412" i="54" s="1"/>
  <c r="C413" i="54" s="1"/>
  <c r="C414" i="54" s="1"/>
  <c r="C415" i="54" s="1"/>
  <c r="C416" i="54" s="1"/>
  <c r="C417" i="54" s="1"/>
  <c r="C418" i="54" s="1"/>
  <c r="C419" i="54" s="1"/>
  <c r="C420" i="54" s="1"/>
  <c r="C421" i="54" s="1"/>
  <c r="C422" i="54" s="1"/>
  <c r="C423" i="54" s="1"/>
  <c r="C424" i="54" s="1"/>
  <c r="C425" i="54" s="1"/>
  <c r="C426" i="54" s="1"/>
  <c r="C427" i="54" s="1"/>
  <c r="C428" i="54" s="1"/>
  <c r="C429" i="54" s="1"/>
  <c r="C430" i="54" s="1"/>
  <c r="C431" i="54" s="1"/>
  <c r="C432" i="54" s="1"/>
  <c r="C433" i="54" s="1"/>
  <c r="C434" i="54" s="1"/>
  <c r="C435" i="54" s="1"/>
  <c r="C436" i="54" s="1"/>
  <c r="C437" i="54" s="1"/>
  <c r="C438" i="54" s="1"/>
  <c r="C439" i="54" s="1"/>
  <c r="C440" i="54" s="1"/>
  <c r="C441" i="54" s="1"/>
  <c r="C442" i="54" s="1"/>
  <c r="C443" i="54" s="1"/>
  <c r="C444" i="54" s="1"/>
  <c r="C445" i="54" s="1"/>
  <c r="C446" i="54" s="1"/>
  <c r="C447" i="54" s="1"/>
  <c r="C448" i="54" s="1"/>
  <c r="C449" i="54" s="1"/>
  <c r="C450" i="54" s="1"/>
  <c r="C451" i="54" s="1"/>
  <c r="C452" i="54" s="1"/>
  <c r="C453" i="54" s="1"/>
  <c r="C454" i="54" s="1"/>
  <c r="C455" i="54" s="1"/>
  <c r="C456" i="54" s="1"/>
  <c r="C457" i="54" s="1"/>
  <c r="C458" i="54" s="1"/>
  <c r="C459" i="54" s="1"/>
  <c r="C460" i="54" s="1"/>
  <c r="C461" i="54" s="1"/>
  <c r="C462" i="54" s="1"/>
  <c r="C463" i="54" s="1"/>
  <c r="C464" i="54" s="1"/>
  <c r="C465" i="54" s="1"/>
  <c r="C466" i="54" s="1"/>
  <c r="C467" i="54" s="1"/>
  <c r="C468" i="54" s="1"/>
  <c r="C469" i="54" s="1"/>
  <c r="C470" i="54" s="1"/>
  <c r="C471" i="54" s="1"/>
  <c r="C472" i="54" s="1"/>
  <c r="C473" i="54" s="1"/>
  <c r="C474" i="54" s="1"/>
  <c r="C475" i="54" s="1"/>
  <c r="C476" i="54" s="1"/>
  <c r="C477" i="54" s="1"/>
  <c r="C478" i="54" s="1"/>
  <c r="C479" i="54" s="1"/>
  <c r="C480" i="54" s="1"/>
  <c r="C481" i="54" s="1"/>
  <c r="C482" i="54" s="1"/>
  <c r="C483" i="54" s="1"/>
  <c r="C484" i="54" s="1"/>
  <c r="C485" i="54" s="1"/>
  <c r="C486" i="54" s="1"/>
  <c r="C487" i="54" s="1"/>
  <c r="C488" i="54" s="1"/>
  <c r="C489" i="54" s="1"/>
  <c r="C490" i="54" s="1"/>
  <c r="C491" i="54" s="1"/>
  <c r="C492" i="54" s="1"/>
  <c r="C493" i="54" s="1"/>
  <c r="C494" i="54" s="1"/>
  <c r="C495" i="54" s="1"/>
  <c r="C496" i="54" s="1"/>
  <c r="C497" i="54" s="1"/>
  <c r="C498" i="54" s="1"/>
  <c r="C499" i="54" s="1"/>
  <c r="C500" i="54" s="1"/>
  <c r="C501" i="54" s="1"/>
  <c r="C502" i="54" s="1"/>
  <c r="C503" i="54" s="1"/>
  <c r="C504" i="54" s="1"/>
  <c r="C505" i="54" s="1"/>
  <c r="C506" i="54" s="1"/>
  <c r="C507" i="54" s="1"/>
  <c r="C508" i="54" s="1"/>
  <c r="C509" i="54" s="1"/>
  <c r="C510" i="54" s="1"/>
  <c r="C511" i="54" s="1"/>
  <c r="C512" i="54" s="1"/>
  <c r="C513" i="54" s="1"/>
  <c r="C514" i="54" s="1"/>
  <c r="C515" i="54" s="1"/>
  <c r="C516" i="54" s="1"/>
  <c r="C517" i="54" s="1"/>
  <c r="C518" i="54" s="1"/>
  <c r="C519" i="54" s="1"/>
  <c r="C520" i="54" s="1"/>
  <c r="C521" i="54" s="1"/>
  <c r="C522" i="54" s="1"/>
  <c r="C523" i="54" s="1"/>
  <c r="C524" i="54" s="1"/>
  <c r="C525" i="54" s="1"/>
  <c r="C526" i="54" s="1"/>
  <c r="C527" i="54" s="1"/>
  <c r="C528" i="54" s="1"/>
  <c r="C529" i="54" s="1"/>
  <c r="C530" i="54" s="1"/>
  <c r="C531" i="54" s="1"/>
  <c r="C532" i="54" s="1"/>
  <c r="C533" i="54" s="1"/>
  <c r="C534" i="54" s="1"/>
  <c r="C535" i="54" s="1"/>
  <c r="C536" i="54" s="1"/>
  <c r="C537" i="54" s="1"/>
  <c r="C538" i="54" s="1"/>
  <c r="C539" i="54" s="1"/>
  <c r="C540" i="54" s="1"/>
  <c r="C541" i="54" s="1"/>
  <c r="C542" i="54" s="1"/>
  <c r="C543" i="54" s="1"/>
  <c r="C544" i="54" s="1"/>
  <c r="C545" i="54" s="1"/>
  <c r="C546" i="54" s="1"/>
  <c r="C547" i="54" s="1"/>
  <c r="C548" i="54" s="1"/>
  <c r="C549" i="54" s="1"/>
  <c r="C550" i="54" s="1"/>
  <c r="C551" i="54" s="1"/>
  <c r="C552" i="54" s="1"/>
  <c r="C553" i="54" s="1"/>
  <c r="C554" i="54" s="1"/>
  <c r="C555" i="54" s="1"/>
  <c r="C556" i="54" s="1"/>
  <c r="C557" i="54" s="1"/>
  <c r="C558" i="54" s="1"/>
  <c r="C559" i="54" s="1"/>
  <c r="C560" i="54" s="1"/>
  <c r="C561" i="54" s="1"/>
  <c r="C562" i="54" s="1"/>
  <c r="C563" i="54" s="1"/>
  <c r="C564" i="54" s="1"/>
  <c r="C565" i="54" s="1"/>
  <c r="C566" i="54" s="1"/>
  <c r="C567" i="54" s="1"/>
  <c r="C568" i="54" s="1"/>
  <c r="C569" i="54" s="1"/>
  <c r="C570" i="54" s="1"/>
  <c r="C571" i="54" s="1"/>
  <c r="C572" i="54" s="1"/>
  <c r="C573" i="54" s="1"/>
  <c r="C574" i="54" s="1"/>
  <c r="C575" i="54" s="1"/>
  <c r="C576" i="54" s="1"/>
  <c r="C577" i="54" s="1"/>
  <c r="C578" i="54" s="1"/>
  <c r="C579" i="54" s="1"/>
  <c r="C580" i="54" s="1"/>
  <c r="C581" i="54" s="1"/>
  <c r="C582" i="54" s="1"/>
  <c r="C583" i="54" s="1"/>
  <c r="C584" i="54" s="1"/>
  <c r="C585" i="54" s="1"/>
  <c r="C586" i="54" s="1"/>
  <c r="C587" i="54" s="1"/>
  <c r="C588" i="54" s="1"/>
  <c r="C589" i="54" s="1"/>
  <c r="C590" i="54" s="1"/>
  <c r="C591" i="54" s="1"/>
  <c r="C592" i="54" s="1"/>
  <c r="C593" i="54" s="1"/>
  <c r="C594" i="54" s="1"/>
  <c r="C595" i="54" s="1"/>
  <c r="C596" i="54" s="1"/>
  <c r="C597" i="54" s="1"/>
  <c r="C598" i="54" s="1"/>
  <c r="C599" i="54" s="1"/>
  <c r="C600" i="54" s="1"/>
  <c r="C601" i="54" s="1"/>
  <c r="C602" i="54" s="1"/>
  <c r="C603" i="54" s="1"/>
  <c r="C604" i="54" s="1"/>
  <c r="C605" i="54" s="1"/>
  <c r="C606" i="54" s="1"/>
  <c r="C607" i="54" s="1"/>
  <c r="C608" i="54" s="1"/>
  <c r="C609" i="54" s="1"/>
  <c r="C610" i="54" s="1"/>
  <c r="C611" i="54" s="1"/>
  <c r="C612" i="54" s="1"/>
  <c r="C613" i="54" s="1"/>
  <c r="C614" i="54" s="1"/>
  <c r="C615" i="54" s="1"/>
  <c r="C616" i="54" s="1"/>
  <c r="C617" i="54" s="1"/>
  <c r="C618" i="54" s="1"/>
  <c r="C619" i="54" s="1"/>
  <c r="C620" i="54" s="1"/>
  <c r="C621" i="54" s="1"/>
  <c r="C622" i="54" s="1"/>
  <c r="C623" i="54" s="1"/>
  <c r="C624" i="54" s="1"/>
  <c r="C625" i="54" s="1"/>
  <c r="C626" i="54" s="1"/>
  <c r="C627" i="54" s="1"/>
  <c r="C628" i="54" s="1"/>
  <c r="C629" i="54" s="1"/>
  <c r="C630" i="54" s="1"/>
  <c r="C631" i="54" s="1"/>
  <c r="C632" i="54" s="1"/>
  <c r="C633" i="54" s="1"/>
  <c r="C634" i="54" s="1"/>
  <c r="C635" i="54" s="1"/>
  <c r="C636" i="54" s="1"/>
  <c r="C637" i="54" s="1"/>
  <c r="C638" i="54" s="1"/>
  <c r="C639" i="54" s="1"/>
  <c r="C640" i="54" s="1"/>
  <c r="C641" i="54" s="1"/>
  <c r="C642" i="54" s="1"/>
  <c r="C643" i="54" s="1"/>
  <c r="C644" i="54" s="1"/>
  <c r="C645" i="54" s="1"/>
  <c r="C646" i="54" s="1"/>
  <c r="C647" i="54" s="1"/>
  <c r="C648" i="54" s="1"/>
  <c r="C649" i="54" s="1"/>
  <c r="C650" i="54" s="1"/>
  <c r="C651" i="54" s="1"/>
  <c r="C652" i="54" s="1"/>
  <c r="C653" i="54" s="1"/>
  <c r="C654" i="54" s="1"/>
  <c r="C655" i="54" s="1"/>
  <c r="C656" i="54" s="1"/>
  <c r="C657" i="54" s="1"/>
  <c r="C658" i="54" s="1"/>
  <c r="C659" i="54" s="1"/>
  <c r="C660" i="54" s="1"/>
  <c r="C661" i="54" s="1"/>
  <c r="C662" i="54" s="1"/>
  <c r="C663" i="54" s="1"/>
  <c r="C664" i="54" s="1"/>
  <c r="C665" i="54" s="1"/>
  <c r="C666" i="54" s="1"/>
  <c r="C667" i="54" s="1"/>
  <c r="C668" i="54" s="1"/>
  <c r="C669" i="54" s="1"/>
  <c r="C670" i="54" s="1"/>
  <c r="C671" i="54" s="1"/>
  <c r="C672" i="54" s="1"/>
  <c r="C673" i="54" s="1"/>
  <c r="C674" i="54" s="1"/>
  <c r="C675" i="54" s="1"/>
  <c r="C676" i="54" s="1"/>
  <c r="C677" i="54" s="1"/>
  <c r="C678" i="54" s="1"/>
  <c r="C679" i="54" s="1"/>
  <c r="C680" i="54" s="1"/>
  <c r="C681" i="54" s="1"/>
  <c r="C682" i="54" s="1"/>
  <c r="C683" i="54" s="1"/>
  <c r="C684" i="54" s="1"/>
  <c r="C685" i="54" s="1"/>
  <c r="C686" i="54" s="1"/>
  <c r="C687" i="54" s="1"/>
  <c r="C688" i="54" s="1"/>
  <c r="C689" i="54" s="1"/>
  <c r="C690" i="54" s="1"/>
  <c r="C691" i="54" s="1"/>
  <c r="C692" i="54" s="1"/>
  <c r="C693" i="54" s="1"/>
  <c r="C694" i="54" s="1"/>
  <c r="C695" i="54" s="1"/>
  <c r="C696" i="54" s="1"/>
  <c r="C697" i="54" s="1"/>
  <c r="C698" i="54" s="1"/>
  <c r="C699" i="54" s="1"/>
  <c r="C700" i="54" s="1"/>
  <c r="C701" i="54" s="1"/>
  <c r="C702" i="54" s="1"/>
  <c r="C703" i="54" s="1"/>
  <c r="C704" i="54" s="1"/>
  <c r="C705" i="54" s="1"/>
  <c r="C706" i="54" s="1"/>
  <c r="C707" i="54" s="1"/>
  <c r="C708" i="54" s="1"/>
  <c r="C709" i="54" s="1"/>
  <c r="C710" i="54" s="1"/>
  <c r="C711" i="54" s="1"/>
  <c r="C712" i="54" s="1"/>
  <c r="C713" i="54" s="1"/>
  <c r="C714" i="54" s="1"/>
  <c r="C715" i="54" s="1"/>
  <c r="C716" i="54" s="1"/>
  <c r="C717" i="54" s="1"/>
  <c r="C718" i="54" s="1"/>
  <c r="C719" i="54" s="1"/>
  <c r="C720" i="54" s="1"/>
  <c r="C721" i="54" s="1"/>
  <c r="C722" i="54" s="1"/>
  <c r="C723" i="54" s="1"/>
  <c r="C724" i="54" s="1"/>
  <c r="C725" i="54" s="1"/>
  <c r="C726" i="54" s="1"/>
  <c r="C727" i="54" s="1"/>
  <c r="C728" i="54" s="1"/>
  <c r="C729" i="54" s="1"/>
  <c r="C730" i="54" s="1"/>
  <c r="C731" i="54" s="1"/>
  <c r="C732" i="54" s="1"/>
  <c r="C733" i="54" s="1"/>
  <c r="C734" i="54" s="1"/>
  <c r="C735" i="54" s="1"/>
  <c r="C736" i="54" s="1"/>
  <c r="C737" i="54" s="1"/>
  <c r="C738" i="54" s="1"/>
  <c r="C739" i="54" s="1"/>
  <c r="C740" i="54" s="1"/>
  <c r="C741" i="54" s="1"/>
  <c r="C742" i="54" s="1"/>
  <c r="C743" i="54" s="1"/>
  <c r="C744" i="54" s="1"/>
  <c r="C745" i="54" s="1"/>
  <c r="C746" i="54" s="1"/>
  <c r="C747" i="54" s="1"/>
  <c r="C748" i="54" s="1"/>
  <c r="C749" i="54" s="1"/>
  <c r="C750" i="54" s="1"/>
  <c r="C751" i="54" s="1"/>
  <c r="C752" i="54" s="1"/>
  <c r="C753" i="54" s="1"/>
  <c r="C754" i="54" s="1"/>
  <c r="C755" i="54" s="1"/>
  <c r="C756" i="54" s="1"/>
  <c r="C757" i="54" s="1"/>
  <c r="C758" i="54" s="1"/>
  <c r="C759" i="54" s="1"/>
  <c r="C760" i="54" s="1"/>
  <c r="C761" i="54" s="1"/>
  <c r="C762" i="54" s="1"/>
  <c r="C763" i="54" s="1"/>
  <c r="C764" i="54" s="1"/>
  <c r="C765" i="54" s="1"/>
  <c r="C766" i="54" s="1"/>
  <c r="C767" i="54" s="1"/>
  <c r="C768" i="54" s="1"/>
  <c r="C769" i="54" s="1"/>
  <c r="C770" i="54" s="1"/>
  <c r="C771" i="54" s="1"/>
  <c r="C772" i="54" s="1"/>
  <c r="C773" i="54" s="1"/>
  <c r="C774" i="54" s="1"/>
  <c r="C775" i="54" s="1"/>
  <c r="C776" i="54" s="1"/>
  <c r="C777" i="54" s="1"/>
  <c r="C778" i="54" s="1"/>
  <c r="C779" i="54" s="1"/>
  <c r="C780" i="54" s="1"/>
  <c r="C781" i="54" s="1"/>
  <c r="C782" i="54" s="1"/>
  <c r="C783" i="54" s="1"/>
  <c r="C784" i="54" s="1"/>
  <c r="C785" i="54" s="1"/>
  <c r="C786" i="54" s="1"/>
  <c r="C787" i="54" s="1"/>
  <c r="C788" i="54" s="1"/>
  <c r="C789" i="54" s="1"/>
  <c r="C790" i="54" s="1"/>
  <c r="C791" i="54" s="1"/>
  <c r="C792" i="54" s="1"/>
  <c r="C793" i="54" s="1"/>
  <c r="C794" i="54" s="1"/>
  <c r="C795" i="54" s="1"/>
  <c r="C796" i="54" s="1"/>
  <c r="C797" i="54" s="1"/>
  <c r="C798" i="54" s="1"/>
  <c r="C799" i="54" s="1"/>
  <c r="C800" i="54" s="1"/>
  <c r="C801" i="54" s="1"/>
  <c r="C802" i="54" s="1"/>
  <c r="C803" i="54" s="1"/>
  <c r="C804" i="54" s="1"/>
  <c r="C805" i="54" s="1"/>
  <c r="C806" i="54" s="1"/>
  <c r="C807" i="54" s="1"/>
  <c r="C808" i="54" s="1"/>
  <c r="C809" i="54" s="1"/>
  <c r="C810" i="54" s="1"/>
  <c r="C811" i="54" s="1"/>
  <c r="C812" i="54" s="1"/>
  <c r="C813" i="54" s="1"/>
  <c r="C814" i="54" s="1"/>
  <c r="C815" i="54" s="1"/>
  <c r="C816" i="54" s="1"/>
  <c r="C817" i="54" s="1"/>
  <c r="C818" i="54" s="1"/>
  <c r="C819" i="54" s="1"/>
  <c r="C820" i="54" s="1"/>
  <c r="C821" i="54" s="1"/>
  <c r="C822" i="54" s="1"/>
  <c r="C823" i="54" s="1"/>
  <c r="C824" i="54" s="1"/>
  <c r="C825" i="54" s="1"/>
  <c r="C826" i="54" s="1"/>
  <c r="C827" i="54" s="1"/>
  <c r="C828" i="54" s="1"/>
  <c r="C829" i="54" s="1"/>
  <c r="C830" i="54" s="1"/>
  <c r="C831" i="54" s="1"/>
  <c r="C832" i="54" s="1"/>
  <c r="C833" i="54" s="1"/>
  <c r="C834" i="54" s="1"/>
  <c r="C835" i="54" s="1"/>
  <c r="C836" i="54" s="1"/>
  <c r="C837" i="54" s="1"/>
  <c r="C838" i="54" s="1"/>
  <c r="C839" i="54" s="1"/>
  <c r="C840" i="54" s="1"/>
  <c r="C841" i="54" s="1"/>
  <c r="C842" i="54" s="1"/>
  <c r="C843" i="54" s="1"/>
  <c r="C844" i="54" s="1"/>
  <c r="C845" i="54" s="1"/>
  <c r="C846" i="54" s="1"/>
  <c r="C847" i="54" s="1"/>
  <c r="C848" i="54" s="1"/>
  <c r="C849" i="54" s="1"/>
  <c r="C850" i="54" s="1"/>
  <c r="C851" i="54" s="1"/>
  <c r="C852" i="54" s="1"/>
  <c r="C853" i="54" s="1"/>
  <c r="C854" i="54" s="1"/>
  <c r="C855" i="54" s="1"/>
  <c r="C856" i="54" s="1"/>
  <c r="C857" i="54" s="1"/>
  <c r="C858" i="54" s="1"/>
  <c r="C859" i="54" s="1"/>
  <c r="C860" i="54" s="1"/>
  <c r="C861" i="54" s="1"/>
  <c r="C862" i="54" s="1"/>
  <c r="C863" i="54" s="1"/>
  <c r="C864" i="54" s="1"/>
  <c r="C865" i="54" s="1"/>
  <c r="C866" i="54" s="1"/>
  <c r="C867" i="54" s="1"/>
  <c r="C868" i="54" s="1"/>
  <c r="C869" i="54" s="1"/>
  <c r="C870" i="54" s="1"/>
  <c r="C871" i="54" s="1"/>
  <c r="C872" i="54" s="1"/>
  <c r="C873" i="54" s="1"/>
  <c r="C874" i="54" s="1"/>
  <c r="C875" i="54" s="1"/>
  <c r="C876" i="54" s="1"/>
  <c r="C877" i="54" s="1"/>
  <c r="C878" i="54" s="1"/>
  <c r="C879" i="54" s="1"/>
  <c r="C880" i="54" s="1"/>
  <c r="C881" i="54" s="1"/>
  <c r="C882" i="54" s="1"/>
  <c r="C883" i="54" s="1"/>
  <c r="C884" i="54" s="1"/>
  <c r="C885" i="54" s="1"/>
  <c r="C886" i="54" s="1"/>
  <c r="C887" i="54" s="1"/>
  <c r="C888" i="54" s="1"/>
  <c r="C889" i="54" s="1"/>
  <c r="C890" i="54" s="1"/>
  <c r="C891" i="54" s="1"/>
  <c r="C892" i="54" s="1"/>
  <c r="C893" i="54" s="1"/>
  <c r="C894" i="54" s="1"/>
  <c r="C895" i="54" s="1"/>
  <c r="C896" i="54" s="1"/>
  <c r="C897" i="54" s="1"/>
  <c r="C898" i="54" s="1"/>
  <c r="C899" i="54" s="1"/>
  <c r="C900" i="54" s="1"/>
  <c r="C901" i="54" s="1"/>
  <c r="C902" i="54" s="1"/>
  <c r="C903" i="54" s="1"/>
  <c r="C904" i="54" s="1"/>
  <c r="C905" i="54" s="1"/>
  <c r="C906" i="54" s="1"/>
  <c r="C907" i="54" s="1"/>
  <c r="C908" i="54" s="1"/>
  <c r="C909" i="54" s="1"/>
  <c r="C910" i="54" s="1"/>
  <c r="C911" i="54" s="1"/>
  <c r="C912" i="54" s="1"/>
  <c r="C913" i="54" s="1"/>
  <c r="C914" i="54" s="1"/>
  <c r="C915" i="54" s="1"/>
  <c r="C916" i="54" s="1"/>
  <c r="C917" i="54" s="1"/>
  <c r="C918" i="54" s="1"/>
  <c r="C919" i="54" s="1"/>
  <c r="C920" i="54" s="1"/>
  <c r="C921" i="54" s="1"/>
  <c r="C922" i="54" s="1"/>
  <c r="C923" i="54" s="1"/>
  <c r="C924" i="54" s="1"/>
  <c r="C925" i="54" s="1"/>
  <c r="C926" i="54" s="1"/>
  <c r="C927" i="54" s="1"/>
  <c r="C928" i="54" s="1"/>
  <c r="C929" i="54" s="1"/>
  <c r="C930" i="54" s="1"/>
  <c r="C931" i="54" s="1"/>
  <c r="C932" i="54" s="1"/>
  <c r="C933" i="54" s="1"/>
  <c r="C934" i="54" s="1"/>
  <c r="C935" i="54" s="1"/>
  <c r="C936" i="54" s="1"/>
  <c r="C937" i="54" s="1"/>
  <c r="C938" i="54" s="1"/>
  <c r="C939" i="54" s="1"/>
  <c r="C940" i="54" s="1"/>
  <c r="C941" i="54" s="1"/>
  <c r="C942" i="54" s="1"/>
  <c r="C943" i="54" s="1"/>
  <c r="C944" i="54" s="1"/>
  <c r="C945" i="54" s="1"/>
  <c r="C946" i="54" s="1"/>
  <c r="C947" i="54" s="1"/>
  <c r="C948" i="54" s="1"/>
  <c r="C949" i="54" s="1"/>
  <c r="C950" i="54" s="1"/>
  <c r="C951" i="54" s="1"/>
  <c r="C952" i="54" s="1"/>
  <c r="C953" i="54" s="1"/>
  <c r="C954" i="54" s="1"/>
  <c r="C955" i="54" s="1"/>
  <c r="C956" i="54" s="1"/>
  <c r="C957" i="54" s="1"/>
  <c r="C958" i="54" s="1"/>
  <c r="C959" i="54" s="1"/>
  <c r="C960" i="54" s="1"/>
  <c r="C961" i="54" s="1"/>
  <c r="C962" i="54" s="1"/>
  <c r="C963" i="54" s="1"/>
  <c r="C964" i="54" s="1"/>
  <c r="C965" i="54" s="1"/>
  <c r="C966" i="54" s="1"/>
  <c r="C967" i="54" s="1"/>
  <c r="C968" i="54" s="1"/>
  <c r="C969" i="54" s="1"/>
  <c r="C970" i="54" s="1"/>
  <c r="C971" i="54" s="1"/>
  <c r="C972" i="54" s="1"/>
  <c r="C973" i="54" s="1"/>
  <c r="C974" i="54" s="1"/>
  <c r="C975" i="54" s="1"/>
  <c r="C976" i="54" s="1"/>
  <c r="C977" i="54" s="1"/>
  <c r="C978" i="54" s="1"/>
  <c r="C979" i="54" s="1"/>
  <c r="C980" i="54" s="1"/>
  <c r="C981" i="54" s="1"/>
  <c r="C982" i="54" s="1"/>
  <c r="C983" i="54" s="1"/>
  <c r="C984" i="54" s="1"/>
  <c r="C985" i="54" s="1"/>
  <c r="C986" i="54" s="1"/>
  <c r="C987" i="54" s="1"/>
  <c r="C988" i="54" s="1"/>
  <c r="C989" i="54" s="1"/>
  <c r="C990" i="54" s="1"/>
  <c r="C991" i="54" s="1"/>
  <c r="C992" i="54" s="1"/>
  <c r="C993" i="54" s="1"/>
  <c r="C994" i="54" s="1"/>
  <c r="C995" i="54" s="1"/>
  <c r="C996" i="54" s="1"/>
  <c r="C997" i="54" s="1"/>
  <c r="C998" i="54" s="1"/>
  <c r="C999" i="54" s="1"/>
  <c r="C1000" i="54" s="1"/>
  <c r="C1001" i="54" s="1"/>
  <c r="C1002" i="54" s="1"/>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85" i="54"/>
  <c r="D86" i="54"/>
  <c r="D87" i="54"/>
  <c r="D88" i="54"/>
  <c r="D89" i="54"/>
  <c r="D90" i="54"/>
  <c r="D91" i="54"/>
  <c r="D92" i="54"/>
  <c r="D93" i="54"/>
  <c r="D94" i="54"/>
  <c r="D95" i="54"/>
  <c r="D96" i="54"/>
  <c r="D97" i="54"/>
  <c r="D98" i="54"/>
  <c r="D99" i="54"/>
  <c r="D100" i="54"/>
  <c r="D101" i="54"/>
  <c r="D102" i="54"/>
  <c r="D103" i="54"/>
  <c r="D104" i="54"/>
  <c r="D105" i="54"/>
  <c r="D106" i="54"/>
  <c r="D107" i="54"/>
  <c r="D108" i="54"/>
  <c r="D109" i="54"/>
  <c r="D110" i="54"/>
  <c r="D111" i="54"/>
  <c r="D112" i="54"/>
  <c r="D113" i="54"/>
  <c r="D114" i="54"/>
  <c r="D115" i="54"/>
  <c r="D116" i="54"/>
  <c r="D117" i="54"/>
  <c r="D118" i="54"/>
  <c r="D119" i="54"/>
  <c r="D120" i="54"/>
  <c r="D121" i="54"/>
  <c r="D122" i="54"/>
  <c r="D123" i="54"/>
  <c r="D124" i="54"/>
  <c r="D125" i="54"/>
  <c r="D126" i="54"/>
  <c r="D127" i="54"/>
  <c r="D128" i="54"/>
  <c r="D129" i="54"/>
  <c r="D130" i="54"/>
  <c r="D131" i="54"/>
  <c r="D132" i="54"/>
  <c r="D133" i="54"/>
  <c r="D134" i="54"/>
  <c r="D135" i="54"/>
  <c r="D136" i="54"/>
  <c r="D137" i="54"/>
  <c r="D138" i="54"/>
  <c r="D139" i="54"/>
  <c r="D140" i="54"/>
  <c r="D141" i="54"/>
  <c r="D142" i="54"/>
  <c r="D143" i="54"/>
  <c r="D144" i="54"/>
  <c r="D145" i="54"/>
  <c r="D146" i="54"/>
  <c r="D147" i="54"/>
  <c r="D148" i="54"/>
  <c r="D149" i="54"/>
  <c r="D150" i="54"/>
  <c r="D151" i="54"/>
  <c r="D152" i="54"/>
  <c r="D153" i="54"/>
  <c r="D154" i="54"/>
  <c r="D155" i="54"/>
  <c r="D156" i="54"/>
  <c r="D157" i="54"/>
  <c r="D158" i="54"/>
  <c r="D159" i="54"/>
  <c r="D160" i="54"/>
  <c r="D161" i="54"/>
  <c r="D162" i="54"/>
  <c r="D163" i="54"/>
  <c r="D164" i="54"/>
  <c r="D165" i="54"/>
  <c r="D166" i="54"/>
  <c r="D167" i="54"/>
  <c r="D168" i="54"/>
  <c r="D169" i="54"/>
  <c r="D170" i="54"/>
  <c r="D171" i="54"/>
  <c r="D172" i="54"/>
  <c r="D173" i="54"/>
  <c r="D174" i="54"/>
  <c r="D175" i="54"/>
  <c r="D176" i="54"/>
  <c r="D177" i="54"/>
  <c r="D178" i="54"/>
  <c r="D179" i="54"/>
  <c r="D180" i="54"/>
  <c r="D181" i="54"/>
  <c r="D182" i="54"/>
  <c r="D183" i="54"/>
  <c r="D184" i="54"/>
  <c r="D185" i="54"/>
  <c r="D186" i="54"/>
  <c r="D187" i="54"/>
  <c r="D188" i="54"/>
  <c r="D189" i="54"/>
  <c r="D190" i="54"/>
  <c r="D191" i="54"/>
  <c r="D192" i="54"/>
  <c r="D193" i="54"/>
  <c r="D194" i="54"/>
  <c r="D195" i="54"/>
  <c r="D196" i="54"/>
  <c r="D197" i="54"/>
  <c r="D198" i="54"/>
  <c r="D199" i="54"/>
  <c r="D200" i="54"/>
  <c r="D201" i="54"/>
  <c r="D202" i="54"/>
  <c r="D203" i="54"/>
  <c r="D204" i="54"/>
  <c r="D205" i="54"/>
  <c r="D206" i="54"/>
  <c r="D207" i="54"/>
  <c r="D208" i="54"/>
  <c r="D209" i="54"/>
  <c r="D210" i="54"/>
  <c r="D211" i="54"/>
  <c r="D212" i="54"/>
  <c r="D213" i="54"/>
  <c r="D214" i="54"/>
  <c r="D215" i="54"/>
  <c r="D216" i="54"/>
  <c r="D217" i="54"/>
  <c r="D218" i="54"/>
  <c r="D219" i="54"/>
  <c r="D220" i="54"/>
  <c r="D221" i="54"/>
  <c r="D222" i="54"/>
  <c r="D223" i="54"/>
  <c r="D224" i="54"/>
  <c r="D225" i="54"/>
  <c r="D226" i="54"/>
  <c r="D227" i="54"/>
  <c r="D228" i="54"/>
  <c r="D229" i="54"/>
  <c r="D230" i="54"/>
  <c r="D231" i="54"/>
  <c r="D232" i="54"/>
  <c r="D233" i="54"/>
  <c r="D234" i="54"/>
  <c r="D235" i="54"/>
  <c r="D236" i="54"/>
  <c r="D237" i="54"/>
  <c r="D238" i="54"/>
  <c r="D239" i="54"/>
  <c r="D240" i="54"/>
  <c r="D241" i="54"/>
  <c r="D242" i="54"/>
  <c r="D243" i="54"/>
  <c r="D244" i="54"/>
  <c r="D245" i="54"/>
  <c r="D246" i="54"/>
  <c r="D247" i="54"/>
  <c r="D248" i="54"/>
  <c r="D249" i="54"/>
  <c r="D250" i="54"/>
  <c r="D251" i="54"/>
  <c r="D252" i="54"/>
  <c r="D253" i="54"/>
  <c r="D254" i="54"/>
  <c r="D255" i="54"/>
  <c r="D256" i="54"/>
  <c r="D257" i="54"/>
  <c r="D258" i="54"/>
  <c r="D259" i="54"/>
  <c r="D260" i="54"/>
  <c r="D261" i="54"/>
  <c r="D262" i="54"/>
  <c r="D263" i="54"/>
  <c r="D264" i="54"/>
  <c r="D265" i="54"/>
  <c r="D266" i="54"/>
  <c r="D267" i="54"/>
  <c r="D268" i="54"/>
  <c r="D269" i="54"/>
  <c r="D270" i="54"/>
  <c r="D271" i="54"/>
  <c r="D272" i="54"/>
  <c r="D273" i="54"/>
  <c r="D274" i="54"/>
  <c r="D275" i="54"/>
  <c r="D276" i="54"/>
  <c r="D277" i="54"/>
  <c r="D278" i="54"/>
  <c r="D279" i="54"/>
  <c r="D280" i="54"/>
  <c r="D281" i="54"/>
  <c r="D282" i="54"/>
  <c r="D283" i="54"/>
  <c r="D284" i="54"/>
  <c r="D285" i="54"/>
  <c r="D286" i="54"/>
  <c r="D287" i="54"/>
  <c r="D288" i="54"/>
  <c r="D289" i="54"/>
  <c r="D290" i="54"/>
  <c r="D291" i="54"/>
  <c r="D292" i="54"/>
  <c r="D293" i="54"/>
  <c r="D294" i="54"/>
  <c r="D295" i="54"/>
  <c r="D296" i="54"/>
  <c r="D297" i="54"/>
  <c r="D298" i="54"/>
  <c r="D299" i="54"/>
  <c r="D300" i="54"/>
  <c r="D301" i="54"/>
  <c r="D302" i="54"/>
  <c r="D303" i="54"/>
  <c r="D304" i="54"/>
  <c r="D305" i="54"/>
  <c r="D306" i="54"/>
  <c r="D307" i="54"/>
  <c r="D308" i="54"/>
  <c r="D309" i="54"/>
  <c r="D310" i="54"/>
  <c r="D311" i="54"/>
  <c r="D312" i="54"/>
  <c r="D313" i="54"/>
  <c r="D314" i="54"/>
  <c r="D315" i="54"/>
  <c r="D316" i="54"/>
  <c r="D317" i="54"/>
  <c r="D318" i="54"/>
  <c r="D319" i="54"/>
  <c r="D320" i="54"/>
  <c r="D321" i="54"/>
  <c r="D322" i="54"/>
  <c r="D323" i="54"/>
  <c r="D324" i="54"/>
  <c r="D325" i="54"/>
  <c r="D326" i="54"/>
  <c r="D327" i="54"/>
  <c r="D328" i="54"/>
  <c r="D329" i="54"/>
  <c r="D330" i="54"/>
  <c r="D331" i="54"/>
  <c r="D332" i="54"/>
  <c r="D333" i="54"/>
  <c r="D334" i="54"/>
  <c r="D335" i="54"/>
  <c r="D336" i="54"/>
  <c r="D337" i="54"/>
  <c r="D338" i="54"/>
  <c r="D339" i="54"/>
  <c r="D340" i="54"/>
  <c r="D341" i="54"/>
  <c r="D342" i="54"/>
  <c r="D343" i="54"/>
  <c r="D344" i="54"/>
  <c r="D345" i="54"/>
  <c r="D346" i="54"/>
  <c r="D347" i="54"/>
  <c r="D348" i="54"/>
  <c r="D349" i="54"/>
  <c r="D350" i="54"/>
  <c r="D351" i="54"/>
  <c r="D352" i="54"/>
  <c r="D353" i="54"/>
  <c r="D354" i="54"/>
  <c r="D355" i="54"/>
  <c r="D356" i="54"/>
  <c r="D357" i="54"/>
  <c r="D358" i="54"/>
  <c r="D359" i="54"/>
  <c r="D360" i="54"/>
  <c r="D361" i="54"/>
  <c r="D362" i="54"/>
  <c r="D363" i="54"/>
  <c r="D364" i="54"/>
  <c r="D365" i="54"/>
  <c r="D366" i="54"/>
  <c r="D367" i="54"/>
  <c r="D368" i="54"/>
  <c r="D369" i="54"/>
  <c r="D370" i="54"/>
  <c r="D371" i="54"/>
  <c r="D372" i="54"/>
  <c r="D373" i="54"/>
  <c r="D374" i="54"/>
  <c r="D375" i="54"/>
  <c r="D376" i="54"/>
  <c r="D377" i="54"/>
  <c r="D378" i="54"/>
  <c r="D379" i="54"/>
  <c r="D380" i="54"/>
  <c r="D381" i="54"/>
  <c r="D382" i="54"/>
  <c r="D383" i="54"/>
  <c r="D384" i="54"/>
  <c r="D385" i="54"/>
  <c r="D386" i="54"/>
  <c r="D387" i="54"/>
  <c r="D388" i="54"/>
  <c r="D389" i="54"/>
  <c r="D390" i="54"/>
  <c r="D391" i="54"/>
  <c r="D392" i="54"/>
  <c r="D393" i="54"/>
  <c r="D394" i="54"/>
  <c r="D395" i="54"/>
  <c r="D396" i="54"/>
  <c r="D397" i="54"/>
  <c r="D398" i="54"/>
  <c r="D399" i="54"/>
  <c r="D400" i="54"/>
  <c r="D401" i="54"/>
  <c r="D402" i="54"/>
  <c r="D403" i="54"/>
  <c r="D404" i="54"/>
  <c r="D405" i="54"/>
  <c r="D406" i="54"/>
  <c r="D407" i="54"/>
  <c r="D408" i="54"/>
  <c r="D409" i="54"/>
  <c r="D410" i="54"/>
  <c r="D411" i="54"/>
  <c r="D412" i="54"/>
  <c r="D413" i="54"/>
  <c r="D414" i="54"/>
  <c r="D415" i="54"/>
  <c r="D416" i="54"/>
  <c r="D417" i="54"/>
  <c r="D418" i="54"/>
  <c r="D419" i="54"/>
  <c r="D420" i="54"/>
  <c r="D421" i="54"/>
  <c r="D422" i="54"/>
  <c r="D423" i="54"/>
  <c r="D424" i="54"/>
  <c r="D425" i="54"/>
  <c r="D426" i="54"/>
  <c r="D427" i="54"/>
  <c r="D428" i="54"/>
  <c r="D429" i="54"/>
  <c r="D430" i="54"/>
  <c r="D431" i="54"/>
  <c r="D432" i="54"/>
  <c r="D433" i="54"/>
  <c r="D434" i="54"/>
  <c r="D435" i="54"/>
  <c r="D436" i="54"/>
  <c r="D437" i="54"/>
  <c r="D438" i="54"/>
  <c r="D439" i="54"/>
  <c r="D440" i="54"/>
  <c r="D441" i="54"/>
  <c r="D442" i="54"/>
  <c r="D443" i="54"/>
  <c r="D444" i="54"/>
  <c r="D445" i="54"/>
  <c r="D446" i="54"/>
  <c r="D447" i="54"/>
  <c r="D448" i="54"/>
  <c r="D449" i="54"/>
  <c r="D450" i="54"/>
  <c r="D451" i="54"/>
  <c r="D452" i="54"/>
  <c r="D453" i="54"/>
  <c r="D454" i="54"/>
  <c r="D455" i="54"/>
  <c r="D456" i="54"/>
  <c r="D457" i="54"/>
  <c r="D458" i="54"/>
  <c r="D459" i="54"/>
  <c r="D460" i="54"/>
  <c r="D461" i="54"/>
  <c r="D462" i="54"/>
  <c r="D463" i="54"/>
  <c r="D464" i="54"/>
  <c r="D465" i="54"/>
  <c r="D466" i="54"/>
  <c r="D467" i="54"/>
  <c r="D468" i="54"/>
  <c r="D469" i="54"/>
  <c r="D470" i="54"/>
  <c r="D471" i="54"/>
  <c r="D472" i="54"/>
  <c r="D473" i="54"/>
  <c r="D474" i="54"/>
  <c r="D475" i="54"/>
  <c r="D476" i="54"/>
  <c r="D477" i="54"/>
  <c r="D478" i="54"/>
  <c r="D479" i="54"/>
  <c r="D480" i="54"/>
  <c r="D481" i="54"/>
  <c r="D482" i="54"/>
  <c r="D483" i="54"/>
  <c r="D484" i="54"/>
  <c r="D485" i="54"/>
  <c r="D486" i="54"/>
  <c r="D487" i="54"/>
  <c r="D488" i="54"/>
  <c r="D489" i="54"/>
  <c r="D490" i="54"/>
  <c r="D491" i="54"/>
  <c r="D492" i="54"/>
  <c r="D493" i="54"/>
  <c r="D494" i="54"/>
  <c r="D495" i="54"/>
  <c r="D496" i="54"/>
  <c r="D497" i="54"/>
  <c r="D498" i="54"/>
  <c r="D499" i="54"/>
  <c r="D500" i="54"/>
  <c r="D501" i="54"/>
  <c r="D502" i="54"/>
  <c r="D503" i="54"/>
  <c r="D504" i="54"/>
  <c r="D505" i="54"/>
  <c r="D506" i="54"/>
  <c r="D507" i="54"/>
  <c r="D508" i="54"/>
  <c r="D509" i="54"/>
  <c r="D510" i="54"/>
  <c r="D511" i="54"/>
  <c r="D512" i="54"/>
  <c r="D513" i="54"/>
  <c r="D514" i="54"/>
  <c r="D515" i="54"/>
  <c r="D516" i="54"/>
  <c r="D517" i="54"/>
  <c r="D518" i="54"/>
  <c r="D519" i="54"/>
  <c r="D520" i="54"/>
  <c r="D521" i="54"/>
  <c r="D522" i="54"/>
  <c r="D523" i="54"/>
  <c r="D524" i="54"/>
  <c r="D525" i="54"/>
  <c r="D526" i="54"/>
  <c r="D527" i="54"/>
  <c r="D528" i="54"/>
  <c r="D529" i="54"/>
  <c r="D530" i="54"/>
  <c r="D531" i="54"/>
  <c r="D532" i="54"/>
  <c r="D533" i="54"/>
  <c r="D534" i="54"/>
  <c r="D535" i="54"/>
  <c r="D536" i="54"/>
  <c r="D537" i="54"/>
  <c r="D538" i="54"/>
  <c r="D539" i="54"/>
  <c r="D540" i="54"/>
  <c r="D541" i="54"/>
  <c r="D542" i="54"/>
  <c r="D543" i="54"/>
  <c r="D544" i="54"/>
  <c r="D545" i="54"/>
  <c r="D546" i="54"/>
  <c r="D547" i="54"/>
  <c r="D548" i="54"/>
  <c r="D549" i="54"/>
  <c r="D550" i="54"/>
  <c r="D551" i="54"/>
  <c r="D552" i="54"/>
  <c r="D553" i="54"/>
  <c r="D554" i="54"/>
  <c r="D555" i="54"/>
  <c r="D556" i="54"/>
  <c r="D557" i="54"/>
  <c r="D558" i="54"/>
  <c r="D559" i="54"/>
  <c r="D560" i="54"/>
  <c r="D561" i="54"/>
  <c r="D562" i="54"/>
  <c r="D563" i="54"/>
  <c r="D564" i="54"/>
  <c r="D565" i="54"/>
  <c r="D566" i="54"/>
  <c r="D567" i="54"/>
  <c r="D568" i="54"/>
  <c r="D569" i="54"/>
  <c r="D570" i="54"/>
  <c r="D571" i="54"/>
  <c r="D572" i="54"/>
  <c r="D573" i="54"/>
  <c r="D574" i="54"/>
  <c r="D575" i="54"/>
  <c r="D576" i="54"/>
  <c r="D577" i="54"/>
  <c r="D578" i="54"/>
  <c r="D579" i="54"/>
  <c r="D580" i="54"/>
  <c r="D581" i="54"/>
  <c r="D582" i="54"/>
  <c r="D583" i="54"/>
  <c r="D584" i="54"/>
  <c r="D585" i="54"/>
  <c r="D586" i="54"/>
  <c r="D587" i="54"/>
  <c r="D588" i="54"/>
  <c r="D589" i="54"/>
  <c r="D590" i="54"/>
  <c r="D591" i="54"/>
  <c r="D592" i="54"/>
  <c r="D593" i="54"/>
  <c r="D594" i="54"/>
  <c r="D595" i="54"/>
  <c r="D596" i="54"/>
  <c r="D597" i="54"/>
  <c r="D598" i="54"/>
  <c r="D599" i="54"/>
  <c r="D600" i="54"/>
  <c r="D601" i="54"/>
  <c r="D602" i="54"/>
  <c r="D603" i="54"/>
  <c r="D604" i="54"/>
  <c r="D605" i="54"/>
  <c r="D606" i="54"/>
  <c r="D607" i="54"/>
  <c r="D608" i="54"/>
  <c r="D609" i="54"/>
  <c r="D610" i="54"/>
  <c r="D611" i="54"/>
  <c r="D612" i="54"/>
  <c r="D613" i="54"/>
  <c r="D614" i="54"/>
  <c r="D615" i="54"/>
  <c r="D616" i="54"/>
  <c r="D617" i="54"/>
  <c r="D618" i="54"/>
  <c r="D619" i="54"/>
  <c r="D620" i="54"/>
  <c r="D621" i="54"/>
  <c r="D622" i="54"/>
  <c r="D623" i="54"/>
  <c r="D624" i="54"/>
  <c r="D625" i="54"/>
  <c r="D626" i="54"/>
  <c r="D627" i="54"/>
  <c r="D628" i="54"/>
  <c r="D629" i="54"/>
  <c r="D630" i="54"/>
  <c r="D631" i="54"/>
  <c r="D632" i="54"/>
  <c r="D633" i="54"/>
  <c r="D634" i="54"/>
  <c r="D635" i="54"/>
  <c r="D636" i="54"/>
  <c r="D637" i="54"/>
  <c r="D638" i="54"/>
  <c r="D639" i="54"/>
  <c r="D640" i="54"/>
  <c r="D641" i="54"/>
  <c r="D642" i="54"/>
  <c r="D643" i="54"/>
  <c r="D644" i="54"/>
  <c r="D645" i="54"/>
  <c r="D646" i="54"/>
  <c r="D647" i="54"/>
  <c r="D648" i="54"/>
  <c r="D649" i="54"/>
  <c r="D650" i="54"/>
  <c r="D651" i="54"/>
  <c r="D652" i="54"/>
  <c r="D653" i="54"/>
  <c r="D654" i="54"/>
  <c r="D655" i="54"/>
  <c r="D656" i="54"/>
  <c r="D657" i="54"/>
  <c r="D658" i="54"/>
  <c r="D659" i="54"/>
  <c r="D660" i="54"/>
  <c r="D661" i="54"/>
  <c r="D662" i="54"/>
  <c r="D663" i="54"/>
  <c r="D664" i="54"/>
  <c r="D665" i="54"/>
  <c r="D666" i="54"/>
  <c r="D667" i="54"/>
  <c r="D668" i="54"/>
  <c r="D669" i="54"/>
  <c r="D670" i="54"/>
  <c r="D671" i="54"/>
  <c r="D672" i="54"/>
  <c r="D673" i="54"/>
  <c r="D674" i="54"/>
  <c r="D675" i="54"/>
  <c r="D676" i="54"/>
  <c r="D677" i="54"/>
  <c r="D678" i="54"/>
  <c r="D679" i="54"/>
  <c r="D680" i="54"/>
  <c r="D681" i="54"/>
  <c r="D682" i="54"/>
  <c r="D683" i="54"/>
  <c r="D684" i="54"/>
  <c r="D685" i="54"/>
  <c r="D686" i="54"/>
  <c r="D687" i="54"/>
  <c r="D688" i="54"/>
  <c r="D689" i="54"/>
  <c r="D690" i="54"/>
  <c r="D691" i="54"/>
  <c r="D692" i="54"/>
  <c r="D693" i="54"/>
  <c r="D694" i="54"/>
  <c r="D695" i="54"/>
  <c r="D696" i="54"/>
  <c r="D697" i="54"/>
  <c r="D698" i="54"/>
  <c r="D699" i="54"/>
  <c r="D700" i="54"/>
  <c r="D701" i="54"/>
  <c r="D702" i="54"/>
  <c r="D703" i="54"/>
  <c r="D704" i="54"/>
  <c r="D705" i="54"/>
  <c r="D706" i="54"/>
  <c r="D707" i="54"/>
  <c r="D708" i="54"/>
  <c r="D709" i="54"/>
  <c r="D710" i="54"/>
  <c r="D711" i="54"/>
  <c r="D712" i="54"/>
  <c r="D713" i="54"/>
  <c r="D714" i="54"/>
  <c r="D715" i="54"/>
  <c r="D716" i="54"/>
  <c r="D717" i="54"/>
  <c r="D718" i="54"/>
  <c r="D719" i="54"/>
  <c r="D720" i="54"/>
  <c r="D721" i="54"/>
  <c r="D722" i="54"/>
  <c r="D723" i="54"/>
  <c r="D724" i="54"/>
  <c r="D725" i="54"/>
  <c r="D726" i="54"/>
  <c r="D727" i="54"/>
  <c r="D728" i="54"/>
  <c r="D729" i="54"/>
  <c r="D730" i="54"/>
  <c r="D731" i="54"/>
  <c r="D732" i="54"/>
  <c r="D733" i="54"/>
  <c r="D734" i="54"/>
  <c r="D735" i="54"/>
  <c r="D736" i="54"/>
  <c r="D737" i="54"/>
  <c r="D738" i="54"/>
  <c r="D739" i="54"/>
  <c r="D740" i="54"/>
  <c r="D741" i="54"/>
  <c r="D742" i="54"/>
  <c r="D743" i="54"/>
  <c r="D744" i="54"/>
  <c r="D745" i="54"/>
  <c r="D746" i="54"/>
  <c r="D747" i="54"/>
  <c r="D748" i="54"/>
  <c r="D749" i="54"/>
  <c r="D750" i="54"/>
  <c r="D751" i="54"/>
  <c r="D752" i="54"/>
  <c r="D753" i="54"/>
  <c r="D754" i="54"/>
  <c r="D755" i="54"/>
  <c r="D756" i="54"/>
  <c r="D757" i="54"/>
  <c r="D758" i="54"/>
  <c r="D759" i="54"/>
  <c r="D760" i="54"/>
  <c r="D761" i="54"/>
  <c r="D762" i="54"/>
  <c r="D763" i="54"/>
  <c r="D764" i="54"/>
  <c r="D765" i="54"/>
  <c r="D766" i="54"/>
  <c r="D767" i="54"/>
  <c r="D768" i="54"/>
  <c r="D769" i="54"/>
  <c r="D770" i="54"/>
  <c r="D771" i="54"/>
  <c r="D772" i="54"/>
  <c r="D773" i="54"/>
  <c r="D774" i="54"/>
  <c r="D775" i="54"/>
  <c r="D776" i="54"/>
  <c r="D777" i="54"/>
  <c r="D778" i="54"/>
  <c r="D779" i="54"/>
  <c r="D780" i="54"/>
  <c r="D781" i="54"/>
  <c r="D782" i="54"/>
  <c r="D783" i="54"/>
  <c r="D784" i="54"/>
  <c r="D785" i="54"/>
  <c r="D786" i="54"/>
  <c r="D787" i="54"/>
  <c r="D788" i="54"/>
  <c r="D789" i="54"/>
  <c r="D790" i="54"/>
  <c r="D791" i="54"/>
  <c r="D792" i="54"/>
  <c r="D793" i="54"/>
  <c r="D794" i="54"/>
  <c r="D795" i="54"/>
  <c r="D796" i="54"/>
  <c r="D797" i="54"/>
  <c r="D798" i="54"/>
  <c r="D799" i="54"/>
  <c r="D800" i="54"/>
  <c r="D801" i="54"/>
  <c r="D802" i="54"/>
  <c r="D803" i="54"/>
  <c r="D804" i="54"/>
  <c r="D805" i="54"/>
  <c r="D806" i="54"/>
  <c r="D807" i="54"/>
  <c r="D808" i="54"/>
  <c r="D809" i="54"/>
  <c r="D810" i="54"/>
  <c r="D811" i="54"/>
  <c r="D812" i="54"/>
  <c r="D813" i="54"/>
  <c r="D814" i="54"/>
  <c r="D815" i="54"/>
  <c r="D816" i="54"/>
  <c r="D817" i="54"/>
  <c r="D818" i="54"/>
  <c r="D819" i="54"/>
  <c r="D820" i="54"/>
  <c r="D821" i="54"/>
  <c r="D822" i="54"/>
  <c r="D823" i="54"/>
  <c r="D824" i="54"/>
  <c r="D825" i="54"/>
  <c r="D826" i="54"/>
  <c r="D827" i="54"/>
  <c r="D828" i="54"/>
  <c r="D829" i="54"/>
  <c r="D830" i="54"/>
  <c r="D831" i="54"/>
  <c r="D832" i="54"/>
  <c r="D833" i="54"/>
  <c r="D834" i="54"/>
  <c r="D835" i="54"/>
  <c r="D836" i="54"/>
  <c r="D837" i="54"/>
  <c r="D838" i="54"/>
  <c r="D839" i="54"/>
  <c r="D840" i="54"/>
  <c r="D841" i="54"/>
  <c r="D842" i="54"/>
  <c r="D843" i="54"/>
  <c r="D844" i="54"/>
  <c r="D845" i="54"/>
  <c r="D846" i="54"/>
  <c r="D847" i="54"/>
  <c r="D848" i="54"/>
  <c r="D849" i="54"/>
  <c r="D850" i="54"/>
  <c r="D851" i="54"/>
  <c r="D852" i="54"/>
  <c r="D853" i="54"/>
  <c r="D854" i="54"/>
  <c r="D855" i="54"/>
  <c r="D856" i="54"/>
  <c r="D857" i="54"/>
  <c r="D858" i="54"/>
  <c r="D859" i="54"/>
  <c r="D860" i="54"/>
  <c r="D861" i="54"/>
  <c r="D862" i="54"/>
  <c r="D863" i="54"/>
  <c r="D864" i="54"/>
  <c r="D865" i="54"/>
  <c r="D866" i="54"/>
  <c r="D867" i="54"/>
  <c r="D868" i="54"/>
  <c r="D869" i="54"/>
  <c r="D870" i="54"/>
  <c r="D871" i="54"/>
  <c r="D872" i="54"/>
  <c r="D873" i="54"/>
  <c r="D874" i="54"/>
  <c r="D875" i="54"/>
  <c r="D876" i="54"/>
  <c r="D877" i="54"/>
  <c r="D878" i="54"/>
  <c r="D879" i="54"/>
  <c r="D880" i="54"/>
  <c r="D881" i="54"/>
  <c r="D882" i="54"/>
  <c r="D883" i="54"/>
  <c r="D884" i="54"/>
  <c r="D885" i="54"/>
  <c r="D886" i="54"/>
  <c r="D887" i="54"/>
  <c r="D888" i="54"/>
  <c r="D889" i="54"/>
  <c r="D890" i="54"/>
  <c r="D891" i="54"/>
  <c r="D892" i="54"/>
  <c r="D893" i="54"/>
  <c r="D894" i="54"/>
  <c r="D895" i="54"/>
  <c r="D896" i="54"/>
  <c r="D897" i="54"/>
  <c r="D898" i="54"/>
  <c r="D899" i="54"/>
  <c r="D900" i="54"/>
  <c r="D901" i="54"/>
  <c r="D902" i="54"/>
  <c r="D903" i="54"/>
  <c r="D904" i="54"/>
  <c r="D905" i="54"/>
  <c r="D906" i="54"/>
  <c r="D907" i="54"/>
  <c r="D908" i="54"/>
  <c r="D909" i="54"/>
  <c r="D910" i="54"/>
  <c r="D911" i="54"/>
  <c r="D912" i="54"/>
  <c r="D913" i="54"/>
  <c r="D914" i="54"/>
  <c r="D915" i="54"/>
  <c r="D916" i="54"/>
  <c r="D917" i="54"/>
  <c r="D918" i="54"/>
  <c r="D919" i="54"/>
  <c r="D920" i="54"/>
  <c r="D921" i="54"/>
  <c r="D922" i="54"/>
  <c r="D923" i="54"/>
  <c r="D924" i="54"/>
  <c r="D925" i="54"/>
  <c r="D926" i="54"/>
  <c r="D927" i="54"/>
  <c r="D928" i="54"/>
  <c r="D929" i="54"/>
  <c r="D930" i="54"/>
  <c r="D931" i="54"/>
  <c r="D932" i="54"/>
  <c r="D933" i="54"/>
  <c r="D934" i="54"/>
  <c r="D935" i="54"/>
  <c r="D936" i="54"/>
  <c r="D937" i="54"/>
  <c r="D938" i="54"/>
  <c r="D939" i="54"/>
  <c r="D940" i="54"/>
  <c r="D941" i="54"/>
  <c r="D942" i="54"/>
  <c r="D943" i="54"/>
  <c r="D944" i="54"/>
  <c r="D945" i="54"/>
  <c r="D946" i="54"/>
  <c r="D947" i="54"/>
  <c r="D948" i="54"/>
  <c r="D949" i="54"/>
  <c r="D950" i="54"/>
  <c r="D951" i="54"/>
  <c r="D952" i="54"/>
  <c r="D953" i="54"/>
  <c r="D954" i="54"/>
  <c r="D955" i="54"/>
  <c r="D956" i="54"/>
  <c r="D957" i="54"/>
  <c r="D958" i="54"/>
  <c r="D959" i="54"/>
  <c r="D960" i="54"/>
  <c r="D961" i="54"/>
  <c r="D962" i="54"/>
  <c r="D963" i="54"/>
  <c r="D964" i="54"/>
  <c r="D965" i="54"/>
  <c r="D966" i="54"/>
  <c r="D967" i="54"/>
  <c r="D968" i="54"/>
  <c r="D969" i="54"/>
  <c r="D970" i="54"/>
  <c r="D971" i="54"/>
  <c r="D972" i="54"/>
  <c r="D973" i="54"/>
  <c r="D974" i="54"/>
  <c r="D975" i="54"/>
  <c r="D976" i="54"/>
  <c r="D977" i="54"/>
  <c r="D978" i="54"/>
  <c r="D979" i="54"/>
  <c r="D980" i="54"/>
  <c r="D981" i="54"/>
  <c r="D982" i="54"/>
  <c r="D983" i="54"/>
  <c r="D984" i="54"/>
  <c r="D985" i="54"/>
  <c r="D986" i="54"/>
  <c r="D987" i="54"/>
  <c r="D988" i="54"/>
  <c r="D989" i="54"/>
  <c r="D990" i="54"/>
  <c r="D991" i="54"/>
  <c r="D992" i="54"/>
  <c r="D993" i="54"/>
  <c r="D994" i="54"/>
  <c r="D995" i="54"/>
  <c r="D996" i="54"/>
  <c r="D997" i="54"/>
  <c r="D998" i="54"/>
  <c r="D999" i="54"/>
  <c r="D1000" i="54"/>
  <c r="D1001" i="54"/>
  <c r="D1002" i="54"/>
  <c r="X10" i="53" a="1"/>
  <c r="X10" i="53" s="1"/>
  <c r="AD5" i="53"/>
  <c r="AD6" i="53" s="1" a="1"/>
  <c r="AD6" i="53" s="1"/>
  <c r="AA10" i="53" a="1"/>
  <c r="AA10" i="53" s="1"/>
  <c r="AB10" i="53" a="1"/>
  <c r="AB10" i="53" s="1"/>
  <c r="I10" i="53" a="1"/>
  <c r="I10" i="53" s="1"/>
  <c r="J10" i="53" a="1"/>
  <c r="J10" i="53" s="1"/>
  <c r="K10" i="53" a="1"/>
  <c r="K10" i="53" s="1"/>
  <c r="L10" i="53"/>
  <c r="M10" i="53"/>
  <c r="N10" i="53"/>
  <c r="AJ156" i="60" s="1"/>
  <c r="Q10" i="53" a="1"/>
  <c r="Q10" i="53" s="1"/>
  <c r="R10" i="53" a="1"/>
  <c r="R10" i="53" s="1"/>
  <c r="T10" i="53" a="1"/>
  <c r="T10" i="53" s="1"/>
  <c r="C14" i="53"/>
  <c r="C15" i="53" s="1"/>
  <c r="C16" i="53" s="1"/>
  <c r="C17" i="53" s="1"/>
  <c r="C18" i="53" s="1"/>
  <c r="C19" i="53" s="1"/>
  <c r="C20" i="53" s="1"/>
  <c r="C21" i="53" s="1"/>
  <c r="C22" i="53" s="1"/>
  <c r="C23" i="53" s="1"/>
  <c r="C24" i="53" s="1"/>
  <c r="C25" i="53" s="1"/>
  <c r="C26" i="53" s="1"/>
  <c r="C27" i="53" s="1"/>
  <c r="C28" i="53" s="1"/>
  <c r="C29" i="53" s="1"/>
  <c r="C30" i="53" s="1"/>
  <c r="C31" i="53" s="1"/>
  <c r="C32" i="53" s="1"/>
  <c r="C33" i="53" s="1"/>
  <c r="C34" i="53" s="1"/>
  <c r="C35" i="53" s="1"/>
  <c r="C36" i="53" s="1"/>
  <c r="C37" i="53" s="1"/>
  <c r="C38" i="53" s="1"/>
  <c r="C39" i="53" s="1"/>
  <c r="C40" i="53" s="1"/>
  <c r="C41" i="53" s="1"/>
  <c r="C42" i="53" s="1"/>
  <c r="C43" i="53" s="1"/>
  <c r="C44" i="53" s="1"/>
  <c r="C45" i="53" s="1"/>
  <c r="C46" i="53" s="1"/>
  <c r="C47" i="53" s="1"/>
  <c r="C48" i="53" s="1"/>
  <c r="C49" i="53" s="1"/>
  <c r="C50" i="53" s="1"/>
  <c r="C51" i="53" s="1"/>
  <c r="C52" i="53" s="1"/>
  <c r="C53" i="53" s="1"/>
  <c r="C54" i="53" s="1"/>
  <c r="C55" i="53" s="1"/>
  <c r="C56" i="53" s="1"/>
  <c r="C57" i="53" s="1"/>
  <c r="C58" i="53" s="1"/>
  <c r="C59" i="53" s="1"/>
  <c r="C60" i="53" s="1"/>
  <c r="C61" i="53" s="1"/>
  <c r="C62" i="53" s="1"/>
  <c r="C63" i="53" s="1"/>
  <c r="C64" i="53" s="1"/>
  <c r="C65" i="53" s="1"/>
  <c r="C66" i="53" s="1"/>
  <c r="C67" i="53" s="1"/>
  <c r="C68" i="53" s="1"/>
  <c r="C69" i="53" s="1"/>
  <c r="C70" i="53" s="1"/>
  <c r="C71" i="53" s="1"/>
  <c r="C72" i="53" s="1"/>
  <c r="C73" i="53" s="1"/>
  <c r="C74" i="53" s="1"/>
  <c r="C75" i="53" s="1"/>
  <c r="C76" i="53" s="1"/>
  <c r="C77" i="53" s="1"/>
  <c r="C78" i="53" s="1"/>
  <c r="C79" i="53" s="1"/>
  <c r="C80" i="53" s="1"/>
  <c r="C81" i="53" s="1"/>
  <c r="C82" i="53" s="1"/>
  <c r="C83" i="53" s="1"/>
  <c r="C84" i="53" s="1"/>
  <c r="C85" i="53" s="1"/>
  <c r="C86" i="53" s="1"/>
  <c r="C87" i="53" s="1"/>
  <c r="C88" i="53" s="1"/>
  <c r="C89" i="53" s="1"/>
  <c r="C90" i="53" s="1"/>
  <c r="C91" i="53" s="1"/>
  <c r="C92" i="53" s="1"/>
  <c r="C93" i="53" s="1"/>
  <c r="C94" i="53" s="1"/>
  <c r="C95" i="53" s="1"/>
  <c r="C96" i="53" s="1"/>
  <c r="C97" i="53" s="1"/>
  <c r="C98" i="53" s="1"/>
  <c r="C99" i="53" s="1"/>
  <c r="C100" i="53" s="1"/>
  <c r="C101" i="53" s="1"/>
  <c r="C102" i="53" s="1"/>
  <c r="C103" i="53" s="1"/>
  <c r="C104" i="53" s="1"/>
  <c r="C105" i="53" s="1"/>
  <c r="C106" i="53" s="1"/>
  <c r="C107" i="53" s="1"/>
  <c r="C108" i="53" s="1"/>
  <c r="C109" i="53" s="1"/>
  <c r="C110" i="53" s="1"/>
  <c r="C111" i="53" s="1"/>
  <c r="C112" i="53" s="1"/>
  <c r="C113" i="53" s="1"/>
  <c r="C114" i="53" s="1"/>
  <c r="C115" i="53" s="1"/>
  <c r="C116" i="53" s="1"/>
  <c r="C117" i="53" s="1"/>
  <c r="C118" i="53" s="1"/>
  <c r="C119" i="53" s="1"/>
  <c r="C120" i="53" s="1"/>
  <c r="C121" i="53" s="1"/>
  <c r="C122" i="53" s="1"/>
  <c r="C123" i="53" s="1"/>
  <c r="C124" i="53" s="1"/>
  <c r="C125" i="53" s="1"/>
  <c r="C126" i="53" s="1"/>
  <c r="C127" i="53" s="1"/>
  <c r="C128" i="53" s="1"/>
  <c r="C129" i="53" s="1"/>
  <c r="C130" i="53" s="1"/>
  <c r="C131" i="53" s="1"/>
  <c r="C132" i="53" s="1"/>
  <c r="C133" i="53" s="1"/>
  <c r="C134" i="53" s="1"/>
  <c r="C135" i="53" s="1"/>
  <c r="C136" i="53" s="1"/>
  <c r="C137" i="53" s="1"/>
  <c r="C138" i="53" s="1"/>
  <c r="C139" i="53" s="1"/>
  <c r="C140" i="53" s="1"/>
  <c r="C141" i="53" s="1"/>
  <c r="C142" i="53" s="1"/>
  <c r="C143" i="53" s="1"/>
  <c r="C144" i="53" s="1"/>
  <c r="C145" i="53" s="1"/>
  <c r="C146" i="53" s="1"/>
  <c r="C147" i="53" s="1"/>
  <c r="C148" i="53" s="1"/>
  <c r="C149" i="53" s="1"/>
  <c r="C150" i="53" s="1"/>
  <c r="C151" i="53" s="1"/>
  <c r="C152" i="53" s="1"/>
  <c r="C153" i="53" s="1"/>
  <c r="C154" i="53" s="1"/>
  <c r="C155" i="53" s="1"/>
  <c r="C156" i="53" s="1"/>
  <c r="C157" i="53" s="1"/>
  <c r="C158" i="53" s="1"/>
  <c r="C159" i="53" s="1"/>
  <c r="C160" i="53" s="1"/>
  <c r="C161" i="53" s="1"/>
  <c r="C162" i="53" s="1"/>
  <c r="C163" i="53" s="1"/>
  <c r="C164" i="53" s="1"/>
  <c r="C165" i="53" s="1"/>
  <c r="C166" i="53" s="1"/>
  <c r="C167" i="53" s="1"/>
  <c r="C168" i="53" s="1"/>
  <c r="C169" i="53" s="1"/>
  <c r="C170" i="53" s="1"/>
  <c r="C171" i="53" s="1"/>
  <c r="C172" i="53" s="1"/>
  <c r="C173" i="53" s="1"/>
  <c r="C174" i="53" s="1"/>
  <c r="C175" i="53" s="1"/>
  <c r="C176" i="53" s="1"/>
  <c r="C177" i="53" s="1"/>
  <c r="C178" i="53" s="1"/>
  <c r="C179" i="53" s="1"/>
  <c r="C180" i="53" s="1"/>
  <c r="C181" i="53" s="1"/>
  <c r="C182" i="53" s="1"/>
  <c r="C183" i="53" s="1"/>
  <c r="C184" i="53" s="1"/>
  <c r="C185" i="53" s="1"/>
  <c r="C186" i="53" s="1"/>
  <c r="C187" i="53" s="1"/>
  <c r="C188" i="53" s="1"/>
  <c r="C189" i="53" s="1"/>
  <c r="C190" i="53" s="1"/>
  <c r="C191" i="53" s="1"/>
  <c r="C192" i="53" s="1"/>
  <c r="C193" i="53" s="1"/>
  <c r="C194" i="53" s="1"/>
  <c r="C195" i="53" s="1"/>
  <c r="C196" i="53" s="1"/>
  <c r="C197" i="53" s="1"/>
  <c r="C198" i="53" s="1"/>
  <c r="C199" i="53" s="1"/>
  <c r="C200" i="53" s="1"/>
  <c r="C201" i="53" s="1"/>
  <c r="C202" i="53" s="1"/>
  <c r="C203" i="53" s="1"/>
  <c r="C204" i="53" s="1"/>
  <c r="C205" i="53" s="1"/>
  <c r="C206" i="53" s="1"/>
  <c r="C207" i="53" s="1"/>
  <c r="C208" i="53" s="1"/>
  <c r="C209" i="53" s="1"/>
  <c r="C210" i="53" s="1"/>
  <c r="C211" i="53" s="1"/>
  <c r="C212" i="53" s="1"/>
  <c r="C213" i="53" s="1"/>
  <c r="C214" i="53" s="1"/>
  <c r="C215" i="53" s="1"/>
  <c r="C216" i="53" s="1"/>
  <c r="C217" i="53" s="1"/>
  <c r="C218" i="53" s="1"/>
  <c r="C219" i="53" s="1"/>
  <c r="C220" i="53" s="1"/>
  <c r="C221" i="53" s="1"/>
  <c r="C222" i="53" s="1"/>
  <c r="C223" i="53" s="1"/>
  <c r="C224" i="53" s="1"/>
  <c r="C225" i="53" s="1"/>
  <c r="C226" i="53" s="1"/>
  <c r="C227" i="53" s="1"/>
  <c r="C228" i="53" s="1"/>
  <c r="C229" i="53" s="1"/>
  <c r="C230" i="53" s="1"/>
  <c r="C231" i="53" s="1"/>
  <c r="C232" i="53" s="1"/>
  <c r="C233" i="53" s="1"/>
  <c r="C234" i="53" s="1"/>
  <c r="C235" i="53" s="1"/>
  <c r="C236" i="53" s="1"/>
  <c r="C237" i="53" s="1"/>
  <c r="C238" i="53" s="1"/>
  <c r="C239" i="53" s="1"/>
  <c r="C240" i="53" s="1"/>
  <c r="C241" i="53" s="1"/>
  <c r="C242" i="53" s="1"/>
  <c r="C243" i="53" s="1"/>
  <c r="C244" i="53" s="1"/>
  <c r="C245" i="53" s="1"/>
  <c r="C246" i="53" s="1"/>
  <c r="C247" i="53" s="1"/>
  <c r="C248" i="53" s="1"/>
  <c r="C249" i="53" s="1"/>
  <c r="C250" i="53" s="1"/>
  <c r="C251" i="53" s="1"/>
  <c r="C252" i="53" s="1"/>
  <c r="C253" i="53" s="1"/>
  <c r="C254" i="53" s="1"/>
  <c r="C255" i="53" s="1"/>
  <c r="C256" i="53" s="1"/>
  <c r="C257" i="53" s="1"/>
  <c r="C258" i="53" s="1"/>
  <c r="C259" i="53" s="1"/>
  <c r="C260" i="53" s="1"/>
  <c r="C261" i="53" s="1"/>
  <c r="C262" i="53" s="1"/>
  <c r="C263" i="53" s="1"/>
  <c r="C264" i="53" s="1"/>
  <c r="C265" i="53" s="1"/>
  <c r="C266" i="53" s="1"/>
  <c r="C267" i="53" s="1"/>
  <c r="C268" i="53" s="1"/>
  <c r="C269" i="53" s="1"/>
  <c r="C270" i="53" s="1"/>
  <c r="C271" i="53" s="1"/>
  <c r="C272" i="53" s="1"/>
  <c r="C273" i="53" s="1"/>
  <c r="C274" i="53" s="1"/>
  <c r="C275" i="53" s="1"/>
  <c r="C276" i="53" s="1"/>
  <c r="C277" i="53" s="1"/>
  <c r="C278" i="53" s="1"/>
  <c r="C279" i="53" s="1"/>
  <c r="C280" i="53" s="1"/>
  <c r="C281" i="53" s="1"/>
  <c r="C282" i="53" s="1"/>
  <c r="C283" i="53" s="1"/>
  <c r="C284" i="53" s="1"/>
  <c r="C285" i="53" s="1"/>
  <c r="C286" i="53" s="1"/>
  <c r="C287" i="53" s="1"/>
  <c r="C288" i="53" s="1"/>
  <c r="C289" i="53" s="1"/>
  <c r="C290" i="53" s="1"/>
  <c r="C291" i="53" s="1"/>
  <c r="C292" i="53" s="1"/>
  <c r="C293" i="53" s="1"/>
  <c r="C294" i="53" s="1"/>
  <c r="C295" i="53" s="1"/>
  <c r="C296" i="53" s="1"/>
  <c r="C297" i="53" s="1"/>
  <c r="C298" i="53" s="1"/>
  <c r="C299" i="53" s="1"/>
  <c r="C300" i="53" s="1"/>
  <c r="C301" i="53" s="1"/>
  <c r="C302" i="53" s="1"/>
  <c r="C303" i="53" s="1"/>
  <c r="C304" i="53" s="1"/>
  <c r="C305" i="53" s="1"/>
  <c r="C306" i="53" s="1"/>
  <c r="C307" i="53" s="1"/>
  <c r="C308" i="53" s="1"/>
  <c r="C309" i="53" s="1"/>
  <c r="C310" i="53" s="1"/>
  <c r="C311" i="53" s="1"/>
  <c r="C312" i="53" s="1"/>
  <c r="C313" i="53" s="1"/>
  <c r="C314" i="53" s="1"/>
  <c r="C315" i="53" s="1"/>
  <c r="C316" i="53" s="1"/>
  <c r="C317" i="53" s="1"/>
  <c r="C318" i="53" s="1"/>
  <c r="C319" i="53" s="1"/>
  <c r="C320" i="53" s="1"/>
  <c r="C321" i="53" s="1"/>
  <c r="C322" i="53" s="1"/>
  <c r="C323" i="53" s="1"/>
  <c r="C324" i="53" s="1"/>
  <c r="C325" i="53" s="1"/>
  <c r="C326" i="53" s="1"/>
  <c r="C327" i="53" s="1"/>
  <c r="C328" i="53" s="1"/>
  <c r="C329" i="53" s="1"/>
  <c r="C330" i="53" s="1"/>
  <c r="C331" i="53" s="1"/>
  <c r="C332" i="53" s="1"/>
  <c r="C333" i="53" s="1"/>
  <c r="C334" i="53" s="1"/>
  <c r="C335" i="53" s="1"/>
  <c r="C336" i="53" s="1"/>
  <c r="C337" i="53" s="1"/>
  <c r="C338" i="53" s="1"/>
  <c r="C339" i="53" s="1"/>
  <c r="C340" i="53" s="1"/>
  <c r="C341" i="53" s="1"/>
  <c r="C342" i="53" s="1"/>
  <c r="C343" i="53" s="1"/>
  <c r="C344" i="53" s="1"/>
  <c r="C345" i="53" s="1"/>
  <c r="C346" i="53" s="1"/>
  <c r="C347" i="53" s="1"/>
  <c r="C348" i="53" s="1"/>
  <c r="C349" i="53" s="1"/>
  <c r="C350" i="53" s="1"/>
  <c r="C351" i="53" s="1"/>
  <c r="C352" i="53" s="1"/>
  <c r="C353" i="53" s="1"/>
  <c r="C354" i="53" s="1"/>
  <c r="C355" i="53" s="1"/>
  <c r="C356" i="53" s="1"/>
  <c r="C357" i="53" s="1"/>
  <c r="C358" i="53" s="1"/>
  <c r="C359" i="53" s="1"/>
  <c r="C360" i="53" s="1"/>
  <c r="C361" i="53" s="1"/>
  <c r="C362" i="53" s="1"/>
  <c r="C363" i="53" s="1"/>
  <c r="C364" i="53" s="1"/>
  <c r="C365" i="53" s="1"/>
  <c r="C366" i="53" s="1"/>
  <c r="C367" i="53" s="1"/>
  <c r="C368" i="53" s="1"/>
  <c r="C369" i="53" s="1"/>
  <c r="C370" i="53" s="1"/>
  <c r="C371" i="53" s="1"/>
  <c r="C372" i="53" s="1"/>
  <c r="C373" i="53" s="1"/>
  <c r="C374" i="53" s="1"/>
  <c r="C375" i="53" s="1"/>
  <c r="C376" i="53" s="1"/>
  <c r="C377" i="53" s="1"/>
  <c r="C378" i="53" s="1"/>
  <c r="C379" i="53" s="1"/>
  <c r="C380" i="53" s="1"/>
  <c r="C381" i="53" s="1"/>
  <c r="C382" i="53" s="1"/>
  <c r="C383" i="53" s="1"/>
  <c r="C384" i="53" s="1"/>
  <c r="C385" i="53" s="1"/>
  <c r="C386" i="53" s="1"/>
  <c r="C387" i="53" s="1"/>
  <c r="C388" i="53" s="1"/>
  <c r="C389" i="53" s="1"/>
  <c r="C390" i="53" s="1"/>
  <c r="C391" i="53" s="1"/>
  <c r="C392" i="53" s="1"/>
  <c r="C393" i="53" s="1"/>
  <c r="C394" i="53" s="1"/>
  <c r="C395" i="53" s="1"/>
  <c r="C396" i="53" s="1"/>
  <c r="C397" i="53" s="1"/>
  <c r="C398" i="53" s="1"/>
  <c r="C399" i="53" s="1"/>
  <c r="C400" i="53" s="1"/>
  <c r="C401" i="53" s="1"/>
  <c r="C402" i="53" s="1"/>
  <c r="C403" i="53" s="1"/>
  <c r="C404" i="53" s="1"/>
  <c r="C405" i="53" s="1"/>
  <c r="C406" i="53" s="1"/>
  <c r="C407" i="53" s="1"/>
  <c r="C408" i="53" s="1"/>
  <c r="C409" i="53" s="1"/>
  <c r="C410" i="53" s="1"/>
  <c r="C411" i="53" s="1"/>
  <c r="C412" i="53" s="1"/>
  <c r="C413" i="53" s="1"/>
  <c r="C414" i="53" s="1"/>
  <c r="C415" i="53" s="1"/>
  <c r="C416" i="53" s="1"/>
  <c r="C417" i="53" s="1"/>
  <c r="C418" i="53" s="1"/>
  <c r="C419" i="53" s="1"/>
  <c r="C420" i="53" s="1"/>
  <c r="C421" i="53" s="1"/>
  <c r="C422" i="53" s="1"/>
  <c r="C423" i="53" s="1"/>
  <c r="C424" i="53" s="1"/>
  <c r="C425" i="53" s="1"/>
  <c r="C426" i="53" s="1"/>
  <c r="C427" i="53" s="1"/>
  <c r="C428" i="53" s="1"/>
  <c r="C429" i="53" s="1"/>
  <c r="C430" i="53" s="1"/>
  <c r="C431" i="53" s="1"/>
  <c r="C432" i="53" s="1"/>
  <c r="C433" i="53" s="1"/>
  <c r="C434" i="53" s="1"/>
  <c r="C435" i="53" s="1"/>
  <c r="C436" i="53" s="1"/>
  <c r="C437" i="53" s="1"/>
  <c r="C438" i="53" s="1"/>
  <c r="C439" i="53" s="1"/>
  <c r="C440" i="53" s="1"/>
  <c r="C441" i="53" s="1"/>
  <c r="C442" i="53" s="1"/>
  <c r="C443" i="53" s="1"/>
  <c r="C444" i="53" s="1"/>
  <c r="C445" i="53" s="1"/>
  <c r="C446" i="53" s="1"/>
  <c r="C447" i="53" s="1"/>
  <c r="C448" i="53" s="1"/>
  <c r="C449" i="53" s="1"/>
  <c r="C450" i="53" s="1"/>
  <c r="C451" i="53" s="1"/>
  <c r="C452" i="53" s="1"/>
  <c r="C453" i="53" s="1"/>
  <c r="C454" i="53" s="1"/>
  <c r="C455" i="53" s="1"/>
  <c r="C456" i="53" s="1"/>
  <c r="C457" i="53" s="1"/>
  <c r="C458" i="53" s="1"/>
  <c r="C459" i="53" s="1"/>
  <c r="C460" i="53" s="1"/>
  <c r="C461" i="53" s="1"/>
  <c r="C462" i="53" s="1"/>
  <c r="C463" i="53" s="1"/>
  <c r="C464" i="53" s="1"/>
  <c r="C465" i="53" s="1"/>
  <c r="C466" i="53" s="1"/>
  <c r="C467" i="53" s="1"/>
  <c r="C468" i="53" s="1"/>
  <c r="C469" i="53" s="1"/>
  <c r="C470" i="53" s="1"/>
  <c r="C471" i="53" s="1"/>
  <c r="C472" i="53" s="1"/>
  <c r="C473" i="53" s="1"/>
  <c r="C474" i="53" s="1"/>
  <c r="C475" i="53" s="1"/>
  <c r="C476" i="53" s="1"/>
  <c r="C477" i="53" s="1"/>
  <c r="C478" i="53" s="1"/>
  <c r="C479" i="53" s="1"/>
  <c r="C480" i="53" s="1"/>
  <c r="C481" i="53" s="1"/>
  <c r="C482" i="53" s="1"/>
  <c r="C483" i="53" s="1"/>
  <c r="C484" i="53" s="1"/>
  <c r="C485" i="53" s="1"/>
  <c r="C486" i="53" s="1"/>
  <c r="C487" i="53" s="1"/>
  <c r="C488" i="53" s="1"/>
  <c r="C489" i="53" s="1"/>
  <c r="C490" i="53" s="1"/>
  <c r="C491" i="53" s="1"/>
  <c r="C492" i="53" s="1"/>
  <c r="C493" i="53" s="1"/>
  <c r="C494" i="53" s="1"/>
  <c r="C495" i="53" s="1"/>
  <c r="C496" i="53" s="1"/>
  <c r="C497" i="53" s="1"/>
  <c r="C498" i="53" s="1"/>
  <c r="C499" i="53" s="1"/>
  <c r="C500" i="53" s="1"/>
  <c r="C501" i="53" s="1"/>
  <c r="C502" i="53" s="1"/>
  <c r="C503" i="53" s="1"/>
  <c r="C504" i="53" s="1"/>
  <c r="C505" i="53" s="1"/>
  <c r="C506" i="53" s="1"/>
  <c r="C507" i="53" s="1"/>
  <c r="C508" i="53" s="1"/>
  <c r="C509" i="53" s="1"/>
  <c r="C510" i="53" s="1"/>
  <c r="C511" i="53" s="1"/>
  <c r="C512" i="53" s="1"/>
  <c r="C513" i="53" s="1"/>
  <c r="C514" i="53" s="1"/>
  <c r="C515" i="53" s="1"/>
  <c r="C516" i="53" s="1"/>
  <c r="C517" i="53" s="1"/>
  <c r="C518" i="53" s="1"/>
  <c r="C519" i="53" s="1"/>
  <c r="C520" i="53" s="1"/>
  <c r="C521" i="53" s="1"/>
  <c r="C522" i="53" s="1"/>
  <c r="C523" i="53" s="1"/>
  <c r="C524" i="53" s="1"/>
  <c r="C525" i="53" s="1"/>
  <c r="C526" i="53" s="1"/>
  <c r="C527" i="53" s="1"/>
  <c r="C528" i="53" s="1"/>
  <c r="C529" i="53" s="1"/>
  <c r="C530" i="53" s="1"/>
  <c r="C531" i="53" s="1"/>
  <c r="C532" i="53" s="1"/>
  <c r="C533" i="53" s="1"/>
  <c r="C534" i="53" s="1"/>
  <c r="C535" i="53" s="1"/>
  <c r="C536" i="53" s="1"/>
  <c r="C537" i="53" s="1"/>
  <c r="C538" i="53" s="1"/>
  <c r="C539" i="53" s="1"/>
  <c r="C540" i="53" s="1"/>
  <c r="C541" i="53" s="1"/>
  <c r="C542" i="53" s="1"/>
  <c r="C543" i="53" s="1"/>
  <c r="C544" i="53" s="1"/>
  <c r="C545" i="53" s="1"/>
  <c r="C546" i="53" s="1"/>
  <c r="C547" i="53" s="1"/>
  <c r="C548" i="53" s="1"/>
  <c r="C549" i="53" s="1"/>
  <c r="C550" i="53" s="1"/>
  <c r="C551" i="53" s="1"/>
  <c r="C552" i="53" s="1"/>
  <c r="C553" i="53" s="1"/>
  <c r="C554" i="53" s="1"/>
  <c r="C555" i="53" s="1"/>
  <c r="C556" i="53" s="1"/>
  <c r="C557" i="53" s="1"/>
  <c r="C558" i="53" s="1"/>
  <c r="C559" i="53" s="1"/>
  <c r="C560" i="53" s="1"/>
  <c r="C561" i="53" s="1"/>
  <c r="C562" i="53" s="1"/>
  <c r="C563" i="53" s="1"/>
  <c r="C564" i="53" s="1"/>
  <c r="C565" i="53" s="1"/>
  <c r="C566" i="53" s="1"/>
  <c r="C567" i="53" s="1"/>
  <c r="C568" i="53" s="1"/>
  <c r="C569" i="53" s="1"/>
  <c r="C570" i="53" s="1"/>
  <c r="C571" i="53" s="1"/>
  <c r="C572" i="53" s="1"/>
  <c r="C573" i="53" s="1"/>
  <c r="C574" i="53" s="1"/>
  <c r="C575" i="53" s="1"/>
  <c r="C576" i="53" s="1"/>
  <c r="C577" i="53" s="1"/>
  <c r="C578" i="53" s="1"/>
  <c r="C579" i="53" s="1"/>
  <c r="C580" i="53" s="1"/>
  <c r="C581" i="53" s="1"/>
  <c r="C582" i="53" s="1"/>
  <c r="C583" i="53" s="1"/>
  <c r="C584" i="53" s="1"/>
  <c r="C585" i="53" s="1"/>
  <c r="C586" i="53" s="1"/>
  <c r="C587" i="53" s="1"/>
  <c r="C588" i="53" s="1"/>
  <c r="C589" i="53" s="1"/>
  <c r="C590" i="53" s="1"/>
  <c r="C591" i="53" s="1"/>
  <c r="C592" i="53" s="1"/>
  <c r="C593" i="53" s="1"/>
  <c r="C594" i="53" s="1"/>
  <c r="C595" i="53" s="1"/>
  <c r="C596" i="53" s="1"/>
  <c r="C597" i="53" s="1"/>
  <c r="C598" i="53" s="1"/>
  <c r="C599" i="53" s="1"/>
  <c r="C600" i="53" s="1"/>
  <c r="C601" i="53" s="1"/>
  <c r="C602" i="53" s="1"/>
  <c r="C603" i="53" s="1"/>
  <c r="C604" i="53" s="1"/>
  <c r="C605" i="53" s="1"/>
  <c r="C606" i="53" s="1"/>
  <c r="C607" i="53" s="1"/>
  <c r="C608" i="53" s="1"/>
  <c r="C609" i="53" s="1"/>
  <c r="C610" i="53" s="1"/>
  <c r="C611" i="53" s="1"/>
  <c r="C612" i="53" s="1"/>
  <c r="C613" i="53" s="1"/>
  <c r="C614" i="53" s="1"/>
  <c r="C615" i="53" s="1"/>
  <c r="C616" i="53" s="1"/>
  <c r="C617" i="53" s="1"/>
  <c r="C618" i="53" s="1"/>
  <c r="C619" i="53" s="1"/>
  <c r="C620" i="53" s="1"/>
  <c r="C621" i="53" s="1"/>
  <c r="C622" i="53" s="1"/>
  <c r="C623" i="53" s="1"/>
  <c r="C624" i="53" s="1"/>
  <c r="C625" i="53" s="1"/>
  <c r="C626" i="53" s="1"/>
  <c r="C627" i="53" s="1"/>
  <c r="C628" i="53" s="1"/>
  <c r="C629" i="53" s="1"/>
  <c r="C630" i="53" s="1"/>
  <c r="C631" i="53" s="1"/>
  <c r="C632" i="53" s="1"/>
  <c r="C633" i="53" s="1"/>
  <c r="C634" i="53" s="1"/>
  <c r="C635" i="53" s="1"/>
  <c r="C636" i="53" s="1"/>
  <c r="C637" i="53" s="1"/>
  <c r="C638" i="53" s="1"/>
  <c r="C639" i="53" s="1"/>
  <c r="C640" i="53" s="1"/>
  <c r="C641" i="53" s="1"/>
  <c r="C642" i="53" s="1"/>
  <c r="C643" i="53" s="1"/>
  <c r="C644" i="53" s="1"/>
  <c r="C645" i="53" s="1"/>
  <c r="C646" i="53" s="1"/>
  <c r="C647" i="53" s="1"/>
  <c r="C648" i="53" s="1"/>
  <c r="C649" i="53" s="1"/>
  <c r="C650" i="53" s="1"/>
  <c r="C651" i="53" s="1"/>
  <c r="C652" i="53" s="1"/>
  <c r="C653" i="53" s="1"/>
  <c r="C654" i="53" s="1"/>
  <c r="C655" i="53" s="1"/>
  <c r="C656" i="53" s="1"/>
  <c r="C657" i="53" s="1"/>
  <c r="C658" i="53" s="1"/>
  <c r="C659" i="53" s="1"/>
  <c r="C660" i="53" s="1"/>
  <c r="C661" i="53" s="1"/>
  <c r="C662" i="53" s="1"/>
  <c r="C663" i="53" s="1"/>
  <c r="C664" i="53" s="1"/>
  <c r="C665" i="53" s="1"/>
  <c r="C666" i="53" s="1"/>
  <c r="C667" i="53" s="1"/>
  <c r="C668" i="53" s="1"/>
  <c r="C669" i="53" s="1"/>
  <c r="C670" i="53" s="1"/>
  <c r="C671" i="53" s="1"/>
  <c r="C672" i="53" s="1"/>
  <c r="C673" i="53" s="1"/>
  <c r="C674" i="53" s="1"/>
  <c r="C675" i="53" s="1"/>
  <c r="C676" i="53" s="1"/>
  <c r="C677" i="53" s="1"/>
  <c r="C678" i="53" s="1"/>
  <c r="C679" i="53" s="1"/>
  <c r="C680" i="53" s="1"/>
  <c r="C681" i="53" s="1"/>
  <c r="C682" i="53" s="1"/>
  <c r="C683" i="53" s="1"/>
  <c r="C684" i="53" s="1"/>
  <c r="C685" i="53" s="1"/>
  <c r="C686" i="53" s="1"/>
  <c r="C687" i="53" s="1"/>
  <c r="C688" i="53" s="1"/>
  <c r="C689" i="53" s="1"/>
  <c r="C690" i="53" s="1"/>
  <c r="C691" i="53" s="1"/>
  <c r="C692" i="53" s="1"/>
  <c r="C693" i="53" s="1"/>
  <c r="C694" i="53" s="1"/>
  <c r="C695" i="53" s="1"/>
  <c r="C696" i="53" s="1"/>
  <c r="C697" i="53" s="1"/>
  <c r="C698" i="53" s="1"/>
  <c r="C699" i="53" s="1"/>
  <c r="C700" i="53" s="1"/>
  <c r="C701" i="53" s="1"/>
  <c r="C702" i="53" s="1"/>
  <c r="C703" i="53" s="1"/>
  <c r="C704" i="53" s="1"/>
  <c r="C705" i="53" s="1"/>
  <c r="C706" i="53" s="1"/>
  <c r="C707" i="53" s="1"/>
  <c r="C708" i="53" s="1"/>
  <c r="C709" i="53" s="1"/>
  <c r="C710" i="53" s="1"/>
  <c r="C711" i="53" s="1"/>
  <c r="C712" i="53" s="1"/>
  <c r="C713" i="53" s="1"/>
  <c r="C714" i="53" s="1"/>
  <c r="C715" i="53" s="1"/>
  <c r="C716" i="53" s="1"/>
  <c r="C717" i="53" s="1"/>
  <c r="C718" i="53" s="1"/>
  <c r="C719" i="53" s="1"/>
  <c r="C720" i="53" s="1"/>
  <c r="C721" i="53" s="1"/>
  <c r="C722" i="53" s="1"/>
  <c r="C723" i="53" s="1"/>
  <c r="C724" i="53" s="1"/>
  <c r="C725" i="53" s="1"/>
  <c r="C726" i="53" s="1"/>
  <c r="C727" i="53" s="1"/>
  <c r="C728" i="53" s="1"/>
  <c r="C729" i="53" s="1"/>
  <c r="C730" i="53" s="1"/>
  <c r="C731" i="53" s="1"/>
  <c r="C732" i="53" s="1"/>
  <c r="C733" i="53" s="1"/>
  <c r="C734" i="53" s="1"/>
  <c r="C735" i="53" s="1"/>
  <c r="C736" i="53" s="1"/>
  <c r="C737" i="53" s="1"/>
  <c r="C738" i="53" s="1"/>
  <c r="C739" i="53" s="1"/>
  <c r="C740" i="53" s="1"/>
  <c r="C741" i="53" s="1"/>
  <c r="C742" i="53" s="1"/>
  <c r="C743" i="53" s="1"/>
  <c r="C744" i="53" s="1"/>
  <c r="C745" i="53" s="1"/>
  <c r="C746" i="53" s="1"/>
  <c r="C747" i="53" s="1"/>
  <c r="C748" i="53" s="1"/>
  <c r="C749" i="53" s="1"/>
  <c r="C750" i="53" s="1"/>
  <c r="C751" i="53" s="1"/>
  <c r="C752" i="53" s="1"/>
  <c r="C753" i="53" s="1"/>
  <c r="C754" i="53" s="1"/>
  <c r="C755" i="53" s="1"/>
  <c r="C756" i="53" s="1"/>
  <c r="C757" i="53" s="1"/>
  <c r="C758" i="53" s="1"/>
  <c r="C759" i="53" s="1"/>
  <c r="C760" i="53" s="1"/>
  <c r="C761" i="53" s="1"/>
  <c r="C762" i="53" s="1"/>
  <c r="C763" i="53" s="1"/>
  <c r="C764" i="53" s="1"/>
  <c r="C765" i="53" s="1"/>
  <c r="C766" i="53" s="1"/>
  <c r="C767" i="53" s="1"/>
  <c r="C768" i="53" s="1"/>
  <c r="C769" i="53" s="1"/>
  <c r="C770" i="53" s="1"/>
  <c r="C771" i="53" s="1"/>
  <c r="C772" i="53" s="1"/>
  <c r="C773" i="53" s="1"/>
  <c r="C774" i="53" s="1"/>
  <c r="C775" i="53" s="1"/>
  <c r="C776" i="53" s="1"/>
  <c r="C777" i="53" s="1"/>
  <c r="C778" i="53" s="1"/>
  <c r="C779" i="53" s="1"/>
  <c r="C780" i="53" s="1"/>
  <c r="C781" i="53" s="1"/>
  <c r="C782" i="53" s="1"/>
  <c r="C783" i="53" s="1"/>
  <c r="C784" i="53" s="1"/>
  <c r="C785" i="53" s="1"/>
  <c r="C786" i="53" s="1"/>
  <c r="C787" i="53" s="1"/>
  <c r="C788" i="53" s="1"/>
  <c r="C789" i="53" s="1"/>
  <c r="C790" i="53" s="1"/>
  <c r="C791" i="53" s="1"/>
  <c r="C792" i="53" s="1"/>
  <c r="C793" i="53" s="1"/>
  <c r="C794" i="53" s="1"/>
  <c r="C795" i="53" s="1"/>
  <c r="C796" i="53" s="1"/>
  <c r="C797" i="53" s="1"/>
  <c r="C798" i="53" s="1"/>
  <c r="C799" i="53" s="1"/>
  <c r="C800" i="53" s="1"/>
  <c r="C801" i="53" s="1"/>
  <c r="C802" i="53" s="1"/>
  <c r="C803" i="53" s="1"/>
  <c r="C804" i="53" s="1"/>
  <c r="C805" i="53" s="1"/>
  <c r="C806" i="53" s="1"/>
  <c r="C807" i="53" s="1"/>
  <c r="C808" i="53" s="1"/>
  <c r="C809" i="53" s="1"/>
  <c r="C810" i="53" s="1"/>
  <c r="C811" i="53" s="1"/>
  <c r="C812" i="53" s="1"/>
  <c r="C813" i="53" s="1"/>
  <c r="C814" i="53" s="1"/>
  <c r="C815" i="53" s="1"/>
  <c r="C816" i="53" s="1"/>
  <c r="C817" i="53" s="1"/>
  <c r="C818" i="53" s="1"/>
  <c r="C819" i="53" s="1"/>
  <c r="C820" i="53" s="1"/>
  <c r="C821" i="53" s="1"/>
  <c r="C822" i="53" s="1"/>
  <c r="C823" i="53" s="1"/>
  <c r="C824" i="53" s="1"/>
  <c r="C825" i="53" s="1"/>
  <c r="C826" i="53" s="1"/>
  <c r="C827" i="53" s="1"/>
  <c r="C828" i="53" s="1"/>
  <c r="C829" i="53" s="1"/>
  <c r="C830" i="53" s="1"/>
  <c r="C831" i="53" s="1"/>
  <c r="C832" i="53" s="1"/>
  <c r="C833" i="53" s="1"/>
  <c r="C834" i="53" s="1"/>
  <c r="C835" i="53" s="1"/>
  <c r="C836" i="53" s="1"/>
  <c r="C837" i="53" s="1"/>
  <c r="C838" i="53" s="1"/>
  <c r="C839" i="53" s="1"/>
  <c r="C840" i="53" s="1"/>
  <c r="C841" i="53" s="1"/>
  <c r="C842" i="53" s="1"/>
  <c r="C843" i="53" s="1"/>
  <c r="C844" i="53" s="1"/>
  <c r="C845" i="53" s="1"/>
  <c r="C846" i="53" s="1"/>
  <c r="C847" i="53" s="1"/>
  <c r="C848" i="53" s="1"/>
  <c r="C849" i="53" s="1"/>
  <c r="C850" i="53" s="1"/>
  <c r="C851" i="53" s="1"/>
  <c r="C852" i="53" s="1"/>
  <c r="C853" i="53" s="1"/>
  <c r="C854" i="53" s="1"/>
  <c r="C855" i="53" s="1"/>
  <c r="C856" i="53" s="1"/>
  <c r="C857" i="53" s="1"/>
  <c r="C858" i="53" s="1"/>
  <c r="C859" i="53" s="1"/>
  <c r="C860" i="53" s="1"/>
  <c r="C861" i="53" s="1"/>
  <c r="C862" i="53" s="1"/>
  <c r="C863" i="53" s="1"/>
  <c r="C864" i="53" s="1"/>
  <c r="C865" i="53" s="1"/>
  <c r="C866" i="53" s="1"/>
  <c r="C867" i="53" s="1"/>
  <c r="C868" i="53" s="1"/>
  <c r="C869" i="53" s="1"/>
  <c r="C870" i="53" s="1"/>
  <c r="C871" i="53" s="1"/>
  <c r="C872" i="53" s="1"/>
  <c r="C873" i="53" s="1"/>
  <c r="C874" i="53" s="1"/>
  <c r="C875" i="53" s="1"/>
  <c r="C876" i="53" s="1"/>
  <c r="C877" i="53" s="1"/>
  <c r="C878" i="53" s="1"/>
  <c r="C879" i="53" s="1"/>
  <c r="C880" i="53" s="1"/>
  <c r="C881" i="53" s="1"/>
  <c r="C882" i="53" s="1"/>
  <c r="C883" i="53" s="1"/>
  <c r="C884" i="53" s="1"/>
  <c r="C885" i="53" s="1"/>
  <c r="C886" i="53" s="1"/>
  <c r="C887" i="53" s="1"/>
  <c r="C888" i="53" s="1"/>
  <c r="C889" i="53" s="1"/>
  <c r="C890" i="53" s="1"/>
  <c r="C891" i="53" s="1"/>
  <c r="C892" i="53" s="1"/>
  <c r="C893" i="53" s="1"/>
  <c r="C894" i="53" s="1"/>
  <c r="C895" i="53" s="1"/>
  <c r="C896" i="53" s="1"/>
  <c r="C897" i="53" s="1"/>
  <c r="C898" i="53" s="1"/>
  <c r="C899" i="53" s="1"/>
  <c r="C900" i="53" s="1"/>
  <c r="C901" i="53" s="1"/>
  <c r="C902" i="53" s="1"/>
  <c r="C903" i="53" s="1"/>
  <c r="C904" i="53" s="1"/>
  <c r="C905" i="53" s="1"/>
  <c r="C906" i="53" s="1"/>
  <c r="C907" i="53" s="1"/>
  <c r="C908" i="53" s="1"/>
  <c r="C909" i="53" s="1"/>
  <c r="C910" i="53" s="1"/>
  <c r="C911" i="53" s="1"/>
  <c r="C912" i="53" s="1"/>
  <c r="D20" i="53"/>
  <c r="S20" i="53"/>
  <c r="D21" i="53"/>
  <c r="S21" i="53"/>
  <c r="D22" i="53"/>
  <c r="S22" i="53"/>
  <c r="D23" i="53"/>
  <c r="S23" i="53"/>
  <c r="D24" i="53"/>
  <c r="S24" i="53"/>
  <c r="D25" i="53"/>
  <c r="S25" i="53"/>
  <c r="D26" i="53"/>
  <c r="S26" i="53"/>
  <c r="D27" i="53"/>
  <c r="S27" i="53"/>
  <c r="D28" i="53"/>
  <c r="S28" i="53"/>
  <c r="D29" i="53"/>
  <c r="S29" i="53"/>
  <c r="D30" i="53"/>
  <c r="S30" i="53"/>
  <c r="D31" i="53"/>
  <c r="S31" i="53"/>
  <c r="D32" i="53"/>
  <c r="S32" i="53"/>
  <c r="D33" i="53"/>
  <c r="S33" i="53"/>
  <c r="D34" i="53"/>
  <c r="S34" i="53"/>
  <c r="D35" i="53"/>
  <c r="S35" i="53"/>
  <c r="D36" i="53"/>
  <c r="S36" i="53"/>
  <c r="D37" i="53"/>
  <c r="S37" i="53"/>
  <c r="D38" i="53"/>
  <c r="S38" i="53"/>
  <c r="D39" i="53"/>
  <c r="S39" i="53"/>
  <c r="D40" i="53"/>
  <c r="S40" i="53"/>
  <c r="D41" i="53"/>
  <c r="S41" i="53"/>
  <c r="D42" i="53"/>
  <c r="S42" i="53"/>
  <c r="D43" i="53"/>
  <c r="S43" i="53"/>
  <c r="D44" i="53"/>
  <c r="S44" i="53"/>
  <c r="D45" i="53"/>
  <c r="S45" i="53"/>
  <c r="D46" i="53"/>
  <c r="S46" i="53"/>
  <c r="D47" i="53"/>
  <c r="S47" i="53"/>
  <c r="D48" i="53"/>
  <c r="S48" i="53"/>
  <c r="D49" i="53"/>
  <c r="S49" i="53"/>
  <c r="D50" i="53"/>
  <c r="S50" i="53"/>
  <c r="D51" i="53"/>
  <c r="S51" i="53"/>
  <c r="D52" i="53"/>
  <c r="S52" i="53"/>
  <c r="D53" i="53"/>
  <c r="S53" i="53"/>
  <c r="D54" i="53"/>
  <c r="S54" i="53"/>
  <c r="D55" i="53"/>
  <c r="S55" i="53"/>
  <c r="D56" i="53"/>
  <c r="S56" i="53"/>
  <c r="D57" i="53"/>
  <c r="S57" i="53"/>
  <c r="D58" i="53"/>
  <c r="S58" i="53"/>
  <c r="D59" i="53"/>
  <c r="S59" i="53"/>
  <c r="D60" i="53"/>
  <c r="S60" i="53"/>
  <c r="D61" i="53"/>
  <c r="S61" i="53"/>
  <c r="D62" i="53"/>
  <c r="S62" i="53"/>
  <c r="D63" i="53"/>
  <c r="S63" i="53"/>
  <c r="D64" i="53"/>
  <c r="S64" i="53"/>
  <c r="D65" i="53"/>
  <c r="S65" i="53"/>
  <c r="D66" i="53"/>
  <c r="S66" i="53"/>
  <c r="D67" i="53"/>
  <c r="S67" i="53"/>
  <c r="D68" i="53"/>
  <c r="S68" i="53"/>
  <c r="D69" i="53"/>
  <c r="S69" i="53"/>
  <c r="D70" i="53"/>
  <c r="S70" i="53"/>
  <c r="D71" i="53"/>
  <c r="S71" i="53"/>
  <c r="D72" i="53"/>
  <c r="S72" i="53"/>
  <c r="D73" i="53"/>
  <c r="S73" i="53"/>
  <c r="D74" i="53"/>
  <c r="S74" i="53"/>
  <c r="D75" i="53"/>
  <c r="S75" i="53"/>
  <c r="D76" i="53"/>
  <c r="S76" i="53"/>
  <c r="D77" i="53"/>
  <c r="S77" i="53"/>
  <c r="D78" i="53"/>
  <c r="S78" i="53"/>
  <c r="D79" i="53"/>
  <c r="S79" i="53"/>
  <c r="D80" i="53"/>
  <c r="S80" i="53"/>
  <c r="D81" i="53"/>
  <c r="S81" i="53"/>
  <c r="D82" i="53"/>
  <c r="S82" i="53"/>
  <c r="D83" i="53"/>
  <c r="S83" i="53"/>
  <c r="D84" i="53"/>
  <c r="S84" i="53"/>
  <c r="D85" i="53"/>
  <c r="S85" i="53"/>
  <c r="D86" i="53"/>
  <c r="S86" i="53"/>
  <c r="D87" i="53"/>
  <c r="S87" i="53"/>
  <c r="D88" i="53"/>
  <c r="S88" i="53"/>
  <c r="D89" i="53"/>
  <c r="S89" i="53"/>
  <c r="D90" i="53"/>
  <c r="S90" i="53"/>
  <c r="D91" i="53"/>
  <c r="S91" i="53"/>
  <c r="D92" i="53"/>
  <c r="S92" i="53"/>
  <c r="D93" i="53"/>
  <c r="S93" i="53"/>
  <c r="D94" i="53"/>
  <c r="S94" i="53"/>
  <c r="D95" i="53"/>
  <c r="S95" i="53"/>
  <c r="D96" i="53"/>
  <c r="S96" i="53"/>
  <c r="D97" i="53"/>
  <c r="S97" i="53"/>
  <c r="D98" i="53"/>
  <c r="S98" i="53"/>
  <c r="D99" i="53"/>
  <c r="S99" i="53"/>
  <c r="D100" i="53"/>
  <c r="S100" i="53"/>
  <c r="D101" i="53"/>
  <c r="S101" i="53"/>
  <c r="D102" i="53"/>
  <c r="S102" i="53"/>
  <c r="D103" i="53"/>
  <c r="S103" i="53"/>
  <c r="D104" i="53"/>
  <c r="S104" i="53"/>
  <c r="D105" i="53"/>
  <c r="S105" i="53"/>
  <c r="D106" i="53"/>
  <c r="S106" i="53"/>
  <c r="D107" i="53"/>
  <c r="S107" i="53"/>
  <c r="D108" i="53"/>
  <c r="S108" i="53"/>
  <c r="D109" i="53"/>
  <c r="S109" i="53"/>
  <c r="D110" i="53"/>
  <c r="S110" i="53"/>
  <c r="D111" i="53"/>
  <c r="S111" i="53"/>
  <c r="D112" i="53"/>
  <c r="S112" i="53"/>
  <c r="D113" i="53"/>
  <c r="S113" i="53"/>
  <c r="D114" i="53"/>
  <c r="S114" i="53"/>
  <c r="D115" i="53"/>
  <c r="S115" i="53"/>
  <c r="D116" i="53"/>
  <c r="S116" i="53"/>
  <c r="D117" i="53"/>
  <c r="S117" i="53"/>
  <c r="D118" i="53"/>
  <c r="S118" i="53"/>
  <c r="D119" i="53"/>
  <c r="S119" i="53"/>
  <c r="D120" i="53"/>
  <c r="S120" i="53"/>
  <c r="D121" i="53"/>
  <c r="S121" i="53"/>
  <c r="D122" i="53"/>
  <c r="S122" i="53"/>
  <c r="D123" i="53"/>
  <c r="S123" i="53"/>
  <c r="D124" i="53"/>
  <c r="S124" i="53"/>
  <c r="D125" i="53"/>
  <c r="S125" i="53"/>
  <c r="D126" i="53"/>
  <c r="S126" i="53"/>
  <c r="D127" i="53"/>
  <c r="S127" i="53"/>
  <c r="D128" i="53"/>
  <c r="S128" i="53"/>
  <c r="D129" i="53"/>
  <c r="S129" i="53"/>
  <c r="D130" i="53"/>
  <c r="S130" i="53"/>
  <c r="D131" i="53"/>
  <c r="S131" i="53"/>
  <c r="D132" i="53"/>
  <c r="S132" i="53"/>
  <c r="D133" i="53"/>
  <c r="S133" i="53"/>
  <c r="D134" i="53"/>
  <c r="S134" i="53"/>
  <c r="D135" i="53"/>
  <c r="S135" i="53"/>
  <c r="D136" i="53"/>
  <c r="S136" i="53"/>
  <c r="D137" i="53"/>
  <c r="S137" i="53"/>
  <c r="D138" i="53"/>
  <c r="S138" i="53"/>
  <c r="D139" i="53"/>
  <c r="S139" i="53"/>
  <c r="D140" i="53"/>
  <c r="S140" i="53"/>
  <c r="D141" i="53"/>
  <c r="S141" i="53"/>
  <c r="D142" i="53"/>
  <c r="S142" i="53"/>
  <c r="D143" i="53"/>
  <c r="S143" i="53"/>
  <c r="D144" i="53"/>
  <c r="S144" i="53"/>
  <c r="D145" i="53"/>
  <c r="S145" i="53"/>
  <c r="D146" i="53"/>
  <c r="S146" i="53"/>
  <c r="D147" i="53"/>
  <c r="S147" i="53"/>
  <c r="D148" i="53"/>
  <c r="S148" i="53"/>
  <c r="D149" i="53"/>
  <c r="S149" i="53"/>
  <c r="D150" i="53"/>
  <c r="S150" i="53"/>
  <c r="D151" i="53"/>
  <c r="S151" i="53"/>
  <c r="D152" i="53"/>
  <c r="S152" i="53"/>
  <c r="D153" i="53"/>
  <c r="S153" i="53"/>
  <c r="D154" i="53"/>
  <c r="S154" i="53"/>
  <c r="D155" i="53"/>
  <c r="S155" i="53"/>
  <c r="D156" i="53"/>
  <c r="S156" i="53"/>
  <c r="D157" i="53"/>
  <c r="S157" i="53"/>
  <c r="D158" i="53"/>
  <c r="S158" i="53"/>
  <c r="D159" i="53"/>
  <c r="S159" i="53"/>
  <c r="D160" i="53"/>
  <c r="S160" i="53"/>
  <c r="D161" i="53"/>
  <c r="S161" i="53"/>
  <c r="D162" i="53"/>
  <c r="S162" i="53"/>
  <c r="D163" i="53"/>
  <c r="S163" i="53"/>
  <c r="D164" i="53"/>
  <c r="S164" i="53"/>
  <c r="D165" i="53"/>
  <c r="S165" i="53"/>
  <c r="D166" i="53"/>
  <c r="S166" i="53"/>
  <c r="D167" i="53"/>
  <c r="S167" i="53"/>
  <c r="D168" i="53"/>
  <c r="S168" i="53"/>
  <c r="D169" i="53"/>
  <c r="S169" i="53"/>
  <c r="D170" i="53"/>
  <c r="S170" i="53"/>
  <c r="D171" i="53"/>
  <c r="S171" i="53"/>
  <c r="D172" i="53"/>
  <c r="S172" i="53"/>
  <c r="D173" i="53"/>
  <c r="S173" i="53"/>
  <c r="D174" i="53"/>
  <c r="S174" i="53"/>
  <c r="D175" i="53"/>
  <c r="S175" i="53"/>
  <c r="D176" i="53"/>
  <c r="S176" i="53"/>
  <c r="D177" i="53"/>
  <c r="S177" i="53"/>
  <c r="D178" i="53"/>
  <c r="S178" i="53"/>
  <c r="D179" i="53"/>
  <c r="S179" i="53"/>
  <c r="D180" i="53"/>
  <c r="S180" i="53"/>
  <c r="D181" i="53"/>
  <c r="S181" i="53"/>
  <c r="D182" i="53"/>
  <c r="S182" i="53"/>
  <c r="D183" i="53"/>
  <c r="S183" i="53"/>
  <c r="D184" i="53"/>
  <c r="S184" i="53"/>
  <c r="D185" i="53"/>
  <c r="S185" i="53"/>
  <c r="D186" i="53"/>
  <c r="S186" i="53"/>
  <c r="D187" i="53"/>
  <c r="S187" i="53"/>
  <c r="D188" i="53"/>
  <c r="S188" i="53"/>
  <c r="D189" i="53"/>
  <c r="S189" i="53"/>
  <c r="D190" i="53"/>
  <c r="S190" i="53"/>
  <c r="D191" i="53"/>
  <c r="S191" i="53"/>
  <c r="D192" i="53"/>
  <c r="S192" i="53"/>
  <c r="D193" i="53"/>
  <c r="S193" i="53"/>
  <c r="D194" i="53"/>
  <c r="S194" i="53"/>
  <c r="D195" i="53"/>
  <c r="S195" i="53"/>
  <c r="D196" i="53"/>
  <c r="S196" i="53"/>
  <c r="D197" i="53"/>
  <c r="S197" i="53"/>
  <c r="D198" i="53"/>
  <c r="S198" i="53"/>
  <c r="D199" i="53"/>
  <c r="S199" i="53"/>
  <c r="D200" i="53"/>
  <c r="S200" i="53"/>
  <c r="D201" i="53"/>
  <c r="S201" i="53"/>
  <c r="D202" i="53"/>
  <c r="S202" i="53"/>
  <c r="D203" i="53"/>
  <c r="S203" i="53"/>
  <c r="D204" i="53"/>
  <c r="S204" i="53"/>
  <c r="D205" i="53"/>
  <c r="S205" i="53"/>
  <c r="D206" i="53"/>
  <c r="S206" i="53"/>
  <c r="D207" i="53"/>
  <c r="S207" i="53"/>
  <c r="D208" i="53"/>
  <c r="S208" i="53"/>
  <c r="D209" i="53"/>
  <c r="S209" i="53"/>
  <c r="D210" i="53"/>
  <c r="S210" i="53"/>
  <c r="D211" i="53"/>
  <c r="S211" i="53"/>
  <c r="D212" i="53"/>
  <c r="S212" i="53"/>
  <c r="D213" i="53"/>
  <c r="S213" i="53"/>
  <c r="D214" i="53"/>
  <c r="S214" i="53"/>
  <c r="D215" i="53"/>
  <c r="S215" i="53"/>
  <c r="D216" i="53"/>
  <c r="S216" i="53"/>
  <c r="D217" i="53"/>
  <c r="S217" i="53"/>
  <c r="D218" i="53"/>
  <c r="S218" i="53"/>
  <c r="D219" i="53"/>
  <c r="S219" i="53"/>
  <c r="D220" i="53"/>
  <c r="S220" i="53"/>
  <c r="D221" i="53"/>
  <c r="S221" i="53"/>
  <c r="D222" i="53"/>
  <c r="S222" i="53"/>
  <c r="D223" i="53"/>
  <c r="S223" i="53"/>
  <c r="D224" i="53"/>
  <c r="S224" i="53"/>
  <c r="D225" i="53"/>
  <c r="S225" i="53"/>
  <c r="D226" i="53"/>
  <c r="S226" i="53"/>
  <c r="D227" i="53"/>
  <c r="S227" i="53"/>
  <c r="D228" i="53"/>
  <c r="S228" i="53"/>
  <c r="D229" i="53"/>
  <c r="S229" i="53"/>
  <c r="D230" i="53"/>
  <c r="S230" i="53"/>
  <c r="D231" i="53"/>
  <c r="S231" i="53"/>
  <c r="D232" i="53"/>
  <c r="S232" i="53"/>
  <c r="D233" i="53"/>
  <c r="S233" i="53"/>
  <c r="D234" i="53"/>
  <c r="S234" i="53"/>
  <c r="D235" i="53"/>
  <c r="S235" i="53"/>
  <c r="D236" i="53"/>
  <c r="S236" i="53"/>
  <c r="D237" i="53"/>
  <c r="S237" i="53"/>
  <c r="D238" i="53"/>
  <c r="S238" i="53"/>
  <c r="D239" i="53"/>
  <c r="S239" i="53"/>
  <c r="D240" i="53"/>
  <c r="S240" i="53"/>
  <c r="D241" i="53"/>
  <c r="S241" i="53"/>
  <c r="D242" i="53"/>
  <c r="S242" i="53"/>
  <c r="D243" i="53"/>
  <c r="S243" i="53"/>
  <c r="D244" i="53"/>
  <c r="S244" i="53"/>
  <c r="D245" i="53"/>
  <c r="S245" i="53"/>
  <c r="D246" i="53"/>
  <c r="S246" i="53"/>
  <c r="D247" i="53"/>
  <c r="S247" i="53"/>
  <c r="D248" i="53"/>
  <c r="S248" i="53"/>
  <c r="D249" i="53"/>
  <c r="S249" i="53"/>
  <c r="D250" i="53"/>
  <c r="S250" i="53"/>
  <c r="D251" i="53"/>
  <c r="S251" i="53"/>
  <c r="D252" i="53"/>
  <c r="S252" i="53"/>
  <c r="D253" i="53"/>
  <c r="S253" i="53"/>
  <c r="D254" i="53"/>
  <c r="S254" i="53"/>
  <c r="D255" i="53"/>
  <c r="S255" i="53"/>
  <c r="D256" i="53"/>
  <c r="S256" i="53"/>
  <c r="D257" i="53"/>
  <c r="S257" i="53"/>
  <c r="D258" i="53"/>
  <c r="S258" i="53"/>
  <c r="D259" i="53"/>
  <c r="S259" i="53"/>
  <c r="D260" i="53"/>
  <c r="S260" i="53"/>
  <c r="D261" i="53"/>
  <c r="S261" i="53"/>
  <c r="D262" i="53"/>
  <c r="S262" i="53"/>
  <c r="D263" i="53"/>
  <c r="S263" i="53"/>
  <c r="D264" i="53"/>
  <c r="S264" i="53"/>
  <c r="D265" i="53"/>
  <c r="S265" i="53"/>
  <c r="D266" i="53"/>
  <c r="S266" i="53"/>
  <c r="D267" i="53"/>
  <c r="S267" i="53"/>
  <c r="D268" i="53"/>
  <c r="S268" i="53"/>
  <c r="D269" i="53"/>
  <c r="S269" i="53"/>
  <c r="D270" i="53"/>
  <c r="S270" i="53"/>
  <c r="D271" i="53"/>
  <c r="S271" i="53"/>
  <c r="D272" i="53"/>
  <c r="S272" i="53"/>
  <c r="D273" i="53"/>
  <c r="S273" i="53"/>
  <c r="D274" i="53"/>
  <c r="S274" i="53"/>
  <c r="D275" i="53"/>
  <c r="S275" i="53"/>
  <c r="D276" i="53"/>
  <c r="S276" i="53"/>
  <c r="D277" i="53"/>
  <c r="S277" i="53"/>
  <c r="D278" i="53"/>
  <c r="S278" i="53"/>
  <c r="D279" i="53"/>
  <c r="S279" i="53"/>
  <c r="D280" i="53"/>
  <c r="S280" i="53"/>
  <c r="D281" i="53"/>
  <c r="S281" i="53"/>
  <c r="D282" i="53"/>
  <c r="S282" i="53"/>
  <c r="D283" i="53"/>
  <c r="S283" i="53"/>
  <c r="D284" i="53"/>
  <c r="S284" i="53"/>
  <c r="D285" i="53"/>
  <c r="S285" i="53"/>
  <c r="D286" i="53"/>
  <c r="S286" i="53"/>
  <c r="D287" i="53"/>
  <c r="S287" i="53"/>
  <c r="D288" i="53"/>
  <c r="S288" i="53"/>
  <c r="D289" i="53"/>
  <c r="S289" i="53"/>
  <c r="D290" i="53"/>
  <c r="S290" i="53"/>
  <c r="D291" i="53"/>
  <c r="S291" i="53"/>
  <c r="D292" i="53"/>
  <c r="S292" i="53"/>
  <c r="D293" i="53"/>
  <c r="S293" i="53"/>
  <c r="D294" i="53"/>
  <c r="S294" i="53"/>
  <c r="D295" i="53"/>
  <c r="S295" i="53"/>
  <c r="D296" i="53"/>
  <c r="S296" i="53"/>
  <c r="D297" i="53"/>
  <c r="S297" i="53"/>
  <c r="D298" i="53"/>
  <c r="S298" i="53"/>
  <c r="D299" i="53"/>
  <c r="S299" i="53"/>
  <c r="D300" i="53"/>
  <c r="S300" i="53"/>
  <c r="D301" i="53"/>
  <c r="S301" i="53"/>
  <c r="D302" i="53"/>
  <c r="S302" i="53"/>
  <c r="D303" i="53"/>
  <c r="S303" i="53"/>
  <c r="D304" i="53"/>
  <c r="S304" i="53"/>
  <c r="D305" i="53"/>
  <c r="S305" i="53"/>
  <c r="D306" i="53"/>
  <c r="S306" i="53"/>
  <c r="D307" i="53"/>
  <c r="S307" i="53"/>
  <c r="D308" i="53"/>
  <c r="S308" i="53"/>
  <c r="D309" i="53"/>
  <c r="S309" i="53"/>
  <c r="D310" i="53"/>
  <c r="S310" i="53"/>
  <c r="D311" i="53"/>
  <c r="S311" i="53"/>
  <c r="D312" i="53"/>
  <c r="S312" i="53"/>
  <c r="D313" i="53"/>
  <c r="S313" i="53"/>
  <c r="D314" i="53"/>
  <c r="S314" i="53"/>
  <c r="D315" i="53"/>
  <c r="S315" i="53"/>
  <c r="D316" i="53"/>
  <c r="S316" i="53"/>
  <c r="D317" i="53"/>
  <c r="S317" i="53"/>
  <c r="D318" i="53"/>
  <c r="S318" i="53"/>
  <c r="D319" i="53"/>
  <c r="S319" i="53"/>
  <c r="D320" i="53"/>
  <c r="S320" i="53"/>
  <c r="D321" i="53"/>
  <c r="S321" i="53"/>
  <c r="D322" i="53"/>
  <c r="S322" i="53"/>
  <c r="D323" i="53"/>
  <c r="S323" i="53"/>
  <c r="D324" i="53"/>
  <c r="S324" i="53"/>
  <c r="D325" i="53"/>
  <c r="S325" i="53"/>
  <c r="D326" i="53"/>
  <c r="S326" i="53"/>
  <c r="D327" i="53"/>
  <c r="S327" i="53"/>
  <c r="D328" i="53"/>
  <c r="S328" i="53"/>
  <c r="D329" i="53"/>
  <c r="S329" i="53"/>
  <c r="D330" i="53"/>
  <c r="S330" i="53"/>
  <c r="D331" i="53"/>
  <c r="S331" i="53"/>
  <c r="D332" i="53"/>
  <c r="S332" i="53"/>
  <c r="D333" i="53"/>
  <c r="S333" i="53"/>
  <c r="D334" i="53"/>
  <c r="S334" i="53"/>
  <c r="D335" i="53"/>
  <c r="S335" i="53"/>
  <c r="D336" i="53"/>
  <c r="S336" i="53"/>
  <c r="D337" i="53"/>
  <c r="S337" i="53"/>
  <c r="D338" i="53"/>
  <c r="S338" i="53"/>
  <c r="D339" i="53"/>
  <c r="S339" i="53"/>
  <c r="D340" i="53"/>
  <c r="S340" i="53"/>
  <c r="D341" i="53"/>
  <c r="S341" i="53"/>
  <c r="D342" i="53"/>
  <c r="S342" i="53"/>
  <c r="D343" i="53"/>
  <c r="S343" i="53"/>
  <c r="D344" i="53"/>
  <c r="S344" i="53"/>
  <c r="D345" i="53"/>
  <c r="S345" i="53"/>
  <c r="D346" i="53"/>
  <c r="S346" i="53"/>
  <c r="D347" i="53"/>
  <c r="S347" i="53"/>
  <c r="D348" i="53"/>
  <c r="S348" i="53"/>
  <c r="D349" i="53"/>
  <c r="S349" i="53"/>
  <c r="D350" i="53"/>
  <c r="S350" i="53"/>
  <c r="D351" i="53"/>
  <c r="S351" i="53"/>
  <c r="D352" i="53"/>
  <c r="S352" i="53"/>
  <c r="D353" i="53"/>
  <c r="S353" i="53"/>
  <c r="D354" i="53"/>
  <c r="S354" i="53"/>
  <c r="D355" i="53"/>
  <c r="S355" i="53"/>
  <c r="D356" i="53"/>
  <c r="S356" i="53"/>
  <c r="D357" i="53"/>
  <c r="S357" i="53"/>
  <c r="D358" i="53"/>
  <c r="S358" i="53"/>
  <c r="D359" i="53"/>
  <c r="S359" i="53"/>
  <c r="D360" i="53"/>
  <c r="S360" i="53"/>
  <c r="D361" i="53"/>
  <c r="S361" i="53"/>
  <c r="D362" i="53"/>
  <c r="S362" i="53"/>
  <c r="D363" i="53"/>
  <c r="S363" i="53"/>
  <c r="D364" i="53"/>
  <c r="S364" i="53"/>
  <c r="D365" i="53"/>
  <c r="S365" i="53"/>
  <c r="D366" i="53"/>
  <c r="S366" i="53"/>
  <c r="D367" i="53"/>
  <c r="S367" i="53"/>
  <c r="D368" i="53"/>
  <c r="S368" i="53"/>
  <c r="D369" i="53"/>
  <c r="S369" i="53"/>
  <c r="D370" i="53"/>
  <c r="S370" i="53"/>
  <c r="D371" i="53"/>
  <c r="S371" i="53"/>
  <c r="D372" i="53"/>
  <c r="S372" i="53"/>
  <c r="D373" i="53"/>
  <c r="S373" i="53"/>
  <c r="D374" i="53"/>
  <c r="S374" i="53"/>
  <c r="D375" i="53"/>
  <c r="S375" i="53"/>
  <c r="D376" i="53"/>
  <c r="S376" i="53"/>
  <c r="D377" i="53"/>
  <c r="S377" i="53"/>
  <c r="D378" i="53"/>
  <c r="S378" i="53"/>
  <c r="D379" i="53"/>
  <c r="S379" i="53"/>
  <c r="D380" i="53"/>
  <c r="S380" i="53"/>
  <c r="D381" i="53"/>
  <c r="S381" i="53"/>
  <c r="D382" i="53"/>
  <c r="S382" i="53"/>
  <c r="D383" i="53"/>
  <c r="S383" i="53"/>
  <c r="D384" i="53"/>
  <c r="S384" i="53"/>
  <c r="D385" i="53"/>
  <c r="S385" i="53"/>
  <c r="D386" i="53"/>
  <c r="S386" i="53"/>
  <c r="D387" i="53"/>
  <c r="S387" i="53"/>
  <c r="D388" i="53"/>
  <c r="S388" i="53"/>
  <c r="D389" i="53"/>
  <c r="S389" i="53"/>
  <c r="D390" i="53"/>
  <c r="S390" i="53"/>
  <c r="D391" i="53"/>
  <c r="S391" i="53"/>
  <c r="D392" i="53"/>
  <c r="S392" i="53"/>
  <c r="D393" i="53"/>
  <c r="S393" i="53"/>
  <c r="D394" i="53"/>
  <c r="S394" i="53"/>
  <c r="D395" i="53"/>
  <c r="S395" i="53"/>
  <c r="D396" i="53"/>
  <c r="S396" i="53"/>
  <c r="D397" i="53"/>
  <c r="S397" i="53"/>
  <c r="D398" i="53"/>
  <c r="S398" i="53"/>
  <c r="D399" i="53"/>
  <c r="S399" i="53"/>
  <c r="D400" i="53"/>
  <c r="S400" i="53"/>
  <c r="D401" i="53"/>
  <c r="S401" i="53"/>
  <c r="D402" i="53"/>
  <c r="S402" i="53"/>
  <c r="D403" i="53"/>
  <c r="S403" i="53"/>
  <c r="D404" i="53"/>
  <c r="S404" i="53"/>
  <c r="D405" i="53"/>
  <c r="S405" i="53"/>
  <c r="D406" i="53"/>
  <c r="S406" i="53"/>
  <c r="D407" i="53"/>
  <c r="S407" i="53"/>
  <c r="D408" i="53"/>
  <c r="S408" i="53"/>
  <c r="D409" i="53"/>
  <c r="S409" i="53"/>
  <c r="D410" i="53"/>
  <c r="S410" i="53"/>
  <c r="D411" i="53"/>
  <c r="S411" i="53"/>
  <c r="D412" i="53"/>
  <c r="S412" i="53"/>
  <c r="D413" i="53"/>
  <c r="S413" i="53"/>
  <c r="D414" i="53"/>
  <c r="S414" i="53"/>
  <c r="D415" i="53"/>
  <c r="S415" i="53"/>
  <c r="D416" i="53"/>
  <c r="S416" i="53"/>
  <c r="D417" i="53"/>
  <c r="S417" i="53"/>
  <c r="D418" i="53"/>
  <c r="S418" i="53"/>
  <c r="D419" i="53"/>
  <c r="S419" i="53"/>
  <c r="D420" i="53"/>
  <c r="S420" i="53"/>
  <c r="D421" i="53"/>
  <c r="S421" i="53"/>
  <c r="D422" i="53"/>
  <c r="S422" i="53"/>
  <c r="D423" i="53"/>
  <c r="S423" i="53"/>
  <c r="D424" i="53"/>
  <c r="S424" i="53"/>
  <c r="D425" i="53"/>
  <c r="S425" i="53"/>
  <c r="D426" i="53"/>
  <c r="S426" i="53"/>
  <c r="D427" i="53"/>
  <c r="S427" i="53"/>
  <c r="D428" i="53"/>
  <c r="S428" i="53"/>
  <c r="D429" i="53"/>
  <c r="S429" i="53"/>
  <c r="D430" i="53"/>
  <c r="S430" i="53"/>
  <c r="D431" i="53"/>
  <c r="S431" i="53"/>
  <c r="D432" i="53"/>
  <c r="S432" i="53"/>
  <c r="D433" i="53"/>
  <c r="S433" i="53"/>
  <c r="D434" i="53"/>
  <c r="S434" i="53"/>
  <c r="D435" i="53"/>
  <c r="S435" i="53"/>
  <c r="D436" i="53"/>
  <c r="S436" i="53"/>
  <c r="D437" i="53"/>
  <c r="S437" i="53"/>
  <c r="D438" i="53"/>
  <c r="S438" i="53"/>
  <c r="D439" i="53"/>
  <c r="S439" i="53"/>
  <c r="D440" i="53"/>
  <c r="S440" i="53"/>
  <c r="D441" i="53"/>
  <c r="S441" i="53"/>
  <c r="D442" i="53"/>
  <c r="S442" i="53"/>
  <c r="D443" i="53"/>
  <c r="S443" i="53"/>
  <c r="D444" i="53"/>
  <c r="S444" i="53"/>
  <c r="D445" i="53"/>
  <c r="S445" i="53"/>
  <c r="D446" i="53"/>
  <c r="S446" i="53"/>
  <c r="D447" i="53"/>
  <c r="S447" i="53"/>
  <c r="D448" i="53"/>
  <c r="S448" i="53"/>
  <c r="D449" i="53"/>
  <c r="S449" i="53"/>
  <c r="D450" i="53"/>
  <c r="S450" i="53"/>
  <c r="D451" i="53"/>
  <c r="S451" i="53"/>
  <c r="D452" i="53"/>
  <c r="S452" i="53"/>
  <c r="D453" i="53"/>
  <c r="S453" i="53"/>
  <c r="D454" i="53"/>
  <c r="S454" i="53"/>
  <c r="D455" i="53"/>
  <c r="S455" i="53"/>
  <c r="D456" i="53"/>
  <c r="S456" i="53"/>
  <c r="D457" i="53"/>
  <c r="S457" i="53"/>
  <c r="D458" i="53"/>
  <c r="S458" i="53"/>
  <c r="D459" i="53"/>
  <c r="S459" i="53"/>
  <c r="D460" i="53"/>
  <c r="S460" i="53"/>
  <c r="D461" i="53"/>
  <c r="S461" i="53"/>
  <c r="D462" i="53"/>
  <c r="S462" i="53"/>
  <c r="D463" i="53"/>
  <c r="S463" i="53"/>
  <c r="D464" i="53"/>
  <c r="S464" i="53"/>
  <c r="D465" i="53"/>
  <c r="S465" i="53"/>
  <c r="D466" i="53"/>
  <c r="S466" i="53"/>
  <c r="D467" i="53"/>
  <c r="S467" i="53"/>
  <c r="D468" i="53"/>
  <c r="S468" i="53"/>
  <c r="D469" i="53"/>
  <c r="S469" i="53"/>
  <c r="D470" i="53"/>
  <c r="S470" i="53"/>
  <c r="D471" i="53"/>
  <c r="S471" i="53"/>
  <c r="D472" i="53"/>
  <c r="S472" i="53"/>
  <c r="D473" i="53"/>
  <c r="S473" i="53"/>
  <c r="D474" i="53"/>
  <c r="S474" i="53"/>
  <c r="D475" i="53"/>
  <c r="S475" i="53"/>
  <c r="D476" i="53"/>
  <c r="S476" i="53"/>
  <c r="D477" i="53"/>
  <c r="S477" i="53"/>
  <c r="D478" i="53"/>
  <c r="S478" i="53"/>
  <c r="D479" i="53"/>
  <c r="S479" i="53"/>
  <c r="D480" i="53"/>
  <c r="S480" i="53"/>
  <c r="D481" i="53"/>
  <c r="S481" i="53"/>
  <c r="D482" i="53"/>
  <c r="S482" i="53"/>
  <c r="D483" i="53"/>
  <c r="S483" i="53"/>
  <c r="D484" i="53"/>
  <c r="S484" i="53"/>
  <c r="D485" i="53"/>
  <c r="S485" i="53"/>
  <c r="D486" i="53"/>
  <c r="S486" i="53"/>
  <c r="D487" i="53"/>
  <c r="S487" i="53"/>
  <c r="D488" i="53"/>
  <c r="S488" i="53"/>
  <c r="D489" i="53"/>
  <c r="S489" i="53"/>
  <c r="D490" i="53"/>
  <c r="S490" i="53"/>
  <c r="D491" i="53"/>
  <c r="S491" i="53"/>
  <c r="D492" i="53"/>
  <c r="S492" i="53"/>
  <c r="D493" i="53"/>
  <c r="S493" i="53"/>
  <c r="D494" i="53"/>
  <c r="S494" i="53"/>
  <c r="D495" i="53"/>
  <c r="S495" i="53"/>
  <c r="D496" i="53"/>
  <c r="S496" i="53"/>
  <c r="D497" i="53"/>
  <c r="S497" i="53"/>
  <c r="D498" i="53"/>
  <c r="S498" i="53"/>
  <c r="D499" i="53"/>
  <c r="S499" i="53"/>
  <c r="D500" i="53"/>
  <c r="S500" i="53"/>
  <c r="D501" i="53"/>
  <c r="S501" i="53"/>
  <c r="D502" i="53"/>
  <c r="S502" i="53"/>
  <c r="D503" i="53"/>
  <c r="S503" i="53"/>
  <c r="D504" i="53"/>
  <c r="S504" i="53"/>
  <c r="D505" i="53"/>
  <c r="S505" i="53"/>
  <c r="D506" i="53"/>
  <c r="S506" i="53"/>
  <c r="D507" i="53"/>
  <c r="S507" i="53"/>
  <c r="D508" i="53"/>
  <c r="S508" i="53"/>
  <c r="D509" i="53"/>
  <c r="S509" i="53"/>
  <c r="D510" i="53"/>
  <c r="S510" i="53"/>
  <c r="D511" i="53"/>
  <c r="S511" i="53"/>
  <c r="D512" i="53"/>
  <c r="S512" i="53"/>
  <c r="D513" i="53"/>
  <c r="S513" i="53"/>
  <c r="D514" i="53"/>
  <c r="S514" i="53"/>
  <c r="D515" i="53"/>
  <c r="S515" i="53"/>
  <c r="D516" i="53"/>
  <c r="S516" i="53"/>
  <c r="D517" i="53"/>
  <c r="S517" i="53"/>
  <c r="D518" i="53"/>
  <c r="S518" i="53"/>
  <c r="D519" i="53"/>
  <c r="S519" i="53"/>
  <c r="D520" i="53"/>
  <c r="S520" i="53"/>
  <c r="D521" i="53"/>
  <c r="S521" i="53"/>
  <c r="D522" i="53"/>
  <c r="S522" i="53"/>
  <c r="D523" i="53"/>
  <c r="S523" i="53"/>
  <c r="D524" i="53"/>
  <c r="S524" i="53"/>
  <c r="D525" i="53"/>
  <c r="S525" i="53"/>
  <c r="D526" i="53"/>
  <c r="S526" i="53"/>
  <c r="D527" i="53"/>
  <c r="S527" i="53"/>
  <c r="D528" i="53"/>
  <c r="S528" i="53"/>
  <c r="D529" i="53"/>
  <c r="S529" i="53"/>
  <c r="D530" i="53"/>
  <c r="S530" i="53"/>
  <c r="D531" i="53"/>
  <c r="S531" i="53"/>
  <c r="D532" i="53"/>
  <c r="S532" i="53"/>
  <c r="D533" i="53"/>
  <c r="S533" i="53"/>
  <c r="D534" i="53"/>
  <c r="S534" i="53"/>
  <c r="D535" i="53"/>
  <c r="S535" i="53"/>
  <c r="D536" i="53"/>
  <c r="S536" i="53"/>
  <c r="D537" i="53"/>
  <c r="S537" i="53"/>
  <c r="D538" i="53"/>
  <c r="S538" i="53"/>
  <c r="D539" i="53"/>
  <c r="S539" i="53"/>
  <c r="D540" i="53"/>
  <c r="S540" i="53"/>
  <c r="D541" i="53"/>
  <c r="S541" i="53"/>
  <c r="D542" i="53"/>
  <c r="S542" i="53"/>
  <c r="D543" i="53"/>
  <c r="S543" i="53"/>
  <c r="D544" i="53"/>
  <c r="S544" i="53"/>
  <c r="D545" i="53"/>
  <c r="S545" i="53"/>
  <c r="D546" i="53"/>
  <c r="S546" i="53"/>
  <c r="D547" i="53"/>
  <c r="S547" i="53"/>
  <c r="D548" i="53"/>
  <c r="S548" i="53"/>
  <c r="D549" i="53"/>
  <c r="S549" i="53"/>
  <c r="D550" i="53"/>
  <c r="S550" i="53"/>
  <c r="D551" i="53"/>
  <c r="S551" i="53"/>
  <c r="D552" i="53"/>
  <c r="S552" i="53"/>
  <c r="D553" i="53"/>
  <c r="S553" i="53"/>
  <c r="D554" i="53"/>
  <c r="S554" i="53"/>
  <c r="D555" i="53"/>
  <c r="S555" i="53"/>
  <c r="D556" i="53"/>
  <c r="S556" i="53"/>
  <c r="D557" i="53"/>
  <c r="S557" i="53"/>
  <c r="D558" i="53"/>
  <c r="S558" i="53"/>
  <c r="D559" i="53"/>
  <c r="S559" i="53"/>
  <c r="D560" i="53"/>
  <c r="S560" i="53"/>
  <c r="D561" i="53"/>
  <c r="S561" i="53"/>
  <c r="D562" i="53"/>
  <c r="S562" i="53"/>
  <c r="D563" i="53"/>
  <c r="S563" i="53"/>
  <c r="D564" i="53"/>
  <c r="S564" i="53"/>
  <c r="D565" i="53"/>
  <c r="S565" i="53"/>
  <c r="D566" i="53"/>
  <c r="S566" i="53"/>
  <c r="D567" i="53"/>
  <c r="S567" i="53"/>
  <c r="D568" i="53"/>
  <c r="S568" i="53"/>
  <c r="D569" i="53"/>
  <c r="S569" i="53"/>
  <c r="D570" i="53"/>
  <c r="S570" i="53"/>
  <c r="D571" i="53"/>
  <c r="S571" i="53"/>
  <c r="D572" i="53"/>
  <c r="S572" i="53"/>
  <c r="D573" i="53"/>
  <c r="S573" i="53"/>
  <c r="D574" i="53"/>
  <c r="S574" i="53"/>
  <c r="D575" i="53"/>
  <c r="S575" i="53"/>
  <c r="D576" i="53"/>
  <c r="S576" i="53"/>
  <c r="D577" i="53"/>
  <c r="S577" i="53"/>
  <c r="D578" i="53"/>
  <c r="S578" i="53"/>
  <c r="D579" i="53"/>
  <c r="S579" i="53"/>
  <c r="D580" i="53"/>
  <c r="S580" i="53"/>
  <c r="D581" i="53"/>
  <c r="S581" i="53"/>
  <c r="D582" i="53"/>
  <c r="S582" i="53"/>
  <c r="D583" i="53"/>
  <c r="S583" i="53"/>
  <c r="D584" i="53"/>
  <c r="S584" i="53"/>
  <c r="D585" i="53"/>
  <c r="S585" i="53"/>
  <c r="D586" i="53"/>
  <c r="S586" i="53"/>
  <c r="D587" i="53"/>
  <c r="S587" i="53"/>
  <c r="D588" i="53"/>
  <c r="S588" i="53"/>
  <c r="D589" i="53"/>
  <c r="S589" i="53"/>
  <c r="D590" i="53"/>
  <c r="S590" i="53"/>
  <c r="D591" i="53"/>
  <c r="S591" i="53"/>
  <c r="D592" i="53"/>
  <c r="S592" i="53"/>
  <c r="D593" i="53"/>
  <c r="S593" i="53"/>
  <c r="D594" i="53"/>
  <c r="S594" i="53"/>
  <c r="D595" i="53"/>
  <c r="S595" i="53"/>
  <c r="D596" i="53"/>
  <c r="S596" i="53"/>
  <c r="D597" i="53"/>
  <c r="S597" i="53"/>
  <c r="D598" i="53"/>
  <c r="S598" i="53"/>
  <c r="D599" i="53"/>
  <c r="S599" i="53"/>
  <c r="D600" i="53"/>
  <c r="S600" i="53"/>
  <c r="D601" i="53"/>
  <c r="S601" i="53"/>
  <c r="D602" i="53"/>
  <c r="S602" i="53"/>
  <c r="D603" i="53"/>
  <c r="S603" i="53"/>
  <c r="D604" i="53"/>
  <c r="S604" i="53"/>
  <c r="D605" i="53"/>
  <c r="S605" i="53"/>
  <c r="D606" i="53"/>
  <c r="S606" i="53"/>
  <c r="D607" i="53"/>
  <c r="S607" i="53"/>
  <c r="D608" i="53"/>
  <c r="S608" i="53"/>
  <c r="D609" i="53"/>
  <c r="S609" i="53"/>
  <c r="D610" i="53"/>
  <c r="S610" i="53"/>
  <c r="D611" i="53"/>
  <c r="S611" i="53"/>
  <c r="D612" i="53"/>
  <c r="S612" i="53"/>
  <c r="D613" i="53"/>
  <c r="S613" i="53"/>
  <c r="D614" i="53"/>
  <c r="S614" i="53"/>
  <c r="D615" i="53"/>
  <c r="S615" i="53"/>
  <c r="D616" i="53"/>
  <c r="S616" i="53"/>
  <c r="D617" i="53"/>
  <c r="S617" i="53"/>
  <c r="D618" i="53"/>
  <c r="S618" i="53"/>
  <c r="D619" i="53"/>
  <c r="S619" i="53"/>
  <c r="D620" i="53"/>
  <c r="S620" i="53"/>
  <c r="D621" i="53"/>
  <c r="S621" i="53"/>
  <c r="D622" i="53"/>
  <c r="S622" i="53"/>
  <c r="D623" i="53"/>
  <c r="S623" i="53"/>
  <c r="D624" i="53"/>
  <c r="S624" i="53"/>
  <c r="D625" i="53"/>
  <c r="S625" i="53"/>
  <c r="D626" i="53"/>
  <c r="S626" i="53"/>
  <c r="D627" i="53"/>
  <c r="S627" i="53"/>
  <c r="D628" i="53"/>
  <c r="S628" i="53"/>
  <c r="D629" i="53"/>
  <c r="S629" i="53"/>
  <c r="D630" i="53"/>
  <c r="S630" i="53"/>
  <c r="D631" i="53"/>
  <c r="S631" i="53"/>
  <c r="D632" i="53"/>
  <c r="S632" i="53"/>
  <c r="D633" i="53"/>
  <c r="S633" i="53"/>
  <c r="D634" i="53"/>
  <c r="S634" i="53"/>
  <c r="D635" i="53"/>
  <c r="S635" i="53"/>
  <c r="D636" i="53"/>
  <c r="S636" i="53"/>
  <c r="D637" i="53"/>
  <c r="S637" i="53"/>
  <c r="D638" i="53"/>
  <c r="S638" i="53"/>
  <c r="D639" i="53"/>
  <c r="S639" i="53"/>
  <c r="D640" i="53"/>
  <c r="S640" i="53"/>
  <c r="D641" i="53"/>
  <c r="S641" i="53"/>
  <c r="D642" i="53"/>
  <c r="S642" i="53"/>
  <c r="D643" i="53"/>
  <c r="S643" i="53"/>
  <c r="D644" i="53"/>
  <c r="S644" i="53"/>
  <c r="D645" i="53"/>
  <c r="S645" i="53"/>
  <c r="D646" i="53"/>
  <c r="S646" i="53"/>
  <c r="D647" i="53"/>
  <c r="S647" i="53"/>
  <c r="D648" i="53"/>
  <c r="S648" i="53"/>
  <c r="D649" i="53"/>
  <c r="S649" i="53"/>
  <c r="D650" i="53"/>
  <c r="S650" i="53"/>
  <c r="D651" i="53"/>
  <c r="S651" i="53"/>
  <c r="D652" i="53"/>
  <c r="S652" i="53"/>
  <c r="D653" i="53"/>
  <c r="S653" i="53"/>
  <c r="D654" i="53"/>
  <c r="S654" i="53"/>
  <c r="D655" i="53"/>
  <c r="S655" i="53"/>
  <c r="D656" i="53"/>
  <c r="S656" i="53"/>
  <c r="D657" i="53"/>
  <c r="S657" i="53"/>
  <c r="D658" i="53"/>
  <c r="S658" i="53"/>
  <c r="D659" i="53"/>
  <c r="S659" i="53"/>
  <c r="D660" i="53"/>
  <c r="S660" i="53"/>
  <c r="D661" i="53"/>
  <c r="S661" i="53"/>
  <c r="D662" i="53"/>
  <c r="S662" i="53"/>
  <c r="D663" i="53"/>
  <c r="S663" i="53"/>
  <c r="D664" i="53"/>
  <c r="S664" i="53"/>
  <c r="D665" i="53"/>
  <c r="S665" i="53"/>
  <c r="D666" i="53"/>
  <c r="S666" i="53"/>
  <c r="D667" i="53"/>
  <c r="S667" i="53"/>
  <c r="D668" i="53"/>
  <c r="S668" i="53"/>
  <c r="D669" i="53"/>
  <c r="S669" i="53"/>
  <c r="D670" i="53"/>
  <c r="S670" i="53"/>
  <c r="D671" i="53"/>
  <c r="S671" i="53"/>
  <c r="D672" i="53"/>
  <c r="S672" i="53"/>
  <c r="D673" i="53"/>
  <c r="S673" i="53"/>
  <c r="D674" i="53"/>
  <c r="S674" i="53"/>
  <c r="D675" i="53"/>
  <c r="S675" i="53"/>
  <c r="D676" i="53"/>
  <c r="S676" i="53"/>
  <c r="D677" i="53"/>
  <c r="S677" i="53"/>
  <c r="D678" i="53"/>
  <c r="S678" i="53"/>
  <c r="D679" i="53"/>
  <c r="S679" i="53"/>
  <c r="D680" i="53"/>
  <c r="S680" i="53"/>
  <c r="D681" i="53"/>
  <c r="S681" i="53"/>
  <c r="D682" i="53"/>
  <c r="S682" i="53"/>
  <c r="D683" i="53"/>
  <c r="S683" i="53"/>
  <c r="D684" i="53"/>
  <c r="S684" i="53"/>
  <c r="D685" i="53"/>
  <c r="S685" i="53"/>
  <c r="D686" i="53"/>
  <c r="S686" i="53"/>
  <c r="D687" i="53"/>
  <c r="S687" i="53"/>
  <c r="D688" i="53"/>
  <c r="S688" i="53"/>
  <c r="D689" i="53"/>
  <c r="S689" i="53"/>
  <c r="D690" i="53"/>
  <c r="S690" i="53"/>
  <c r="D691" i="53"/>
  <c r="S691" i="53"/>
  <c r="D692" i="53"/>
  <c r="S692" i="53"/>
  <c r="D693" i="53"/>
  <c r="S693" i="53"/>
  <c r="D694" i="53"/>
  <c r="S694" i="53"/>
  <c r="D695" i="53"/>
  <c r="S695" i="53"/>
  <c r="D696" i="53"/>
  <c r="S696" i="53"/>
  <c r="D697" i="53"/>
  <c r="S697" i="53"/>
  <c r="D698" i="53"/>
  <c r="S698" i="53"/>
  <c r="D699" i="53"/>
  <c r="S699" i="53"/>
  <c r="D700" i="53"/>
  <c r="S700" i="53"/>
  <c r="D701" i="53"/>
  <c r="S701" i="53"/>
  <c r="D702" i="53"/>
  <c r="S702" i="53"/>
  <c r="D703" i="53"/>
  <c r="S703" i="53"/>
  <c r="D704" i="53"/>
  <c r="S704" i="53"/>
  <c r="D705" i="53"/>
  <c r="S705" i="53"/>
  <c r="D706" i="53"/>
  <c r="S706" i="53"/>
  <c r="D707" i="53"/>
  <c r="S707" i="53"/>
  <c r="D708" i="53"/>
  <c r="S708" i="53"/>
  <c r="D709" i="53"/>
  <c r="S709" i="53"/>
  <c r="D710" i="53"/>
  <c r="S710" i="53"/>
  <c r="D711" i="53"/>
  <c r="S711" i="53"/>
  <c r="D712" i="53"/>
  <c r="S712" i="53"/>
  <c r="D713" i="53"/>
  <c r="S713" i="53"/>
  <c r="D714" i="53"/>
  <c r="S714" i="53"/>
  <c r="D715" i="53"/>
  <c r="S715" i="53"/>
  <c r="D716" i="53"/>
  <c r="S716" i="53"/>
  <c r="D717" i="53"/>
  <c r="S717" i="53"/>
  <c r="D718" i="53"/>
  <c r="S718" i="53"/>
  <c r="D719" i="53"/>
  <c r="S719" i="53"/>
  <c r="D720" i="53"/>
  <c r="S720" i="53"/>
  <c r="D721" i="53"/>
  <c r="S721" i="53"/>
  <c r="D722" i="53"/>
  <c r="S722" i="53"/>
  <c r="D723" i="53"/>
  <c r="S723" i="53"/>
  <c r="D724" i="53"/>
  <c r="S724" i="53"/>
  <c r="D725" i="53"/>
  <c r="S725" i="53"/>
  <c r="D726" i="53"/>
  <c r="S726" i="53"/>
  <c r="D727" i="53"/>
  <c r="S727" i="53"/>
  <c r="D728" i="53"/>
  <c r="S728" i="53"/>
  <c r="D729" i="53"/>
  <c r="S729" i="53"/>
  <c r="D730" i="53"/>
  <c r="S730" i="53"/>
  <c r="D731" i="53"/>
  <c r="S731" i="53"/>
  <c r="D732" i="53"/>
  <c r="S732" i="53"/>
  <c r="D733" i="53"/>
  <c r="S733" i="53"/>
  <c r="D734" i="53"/>
  <c r="S734" i="53"/>
  <c r="D735" i="53"/>
  <c r="S735" i="53"/>
  <c r="D736" i="53"/>
  <c r="S736" i="53"/>
  <c r="D737" i="53"/>
  <c r="S737" i="53"/>
  <c r="D738" i="53"/>
  <c r="S738" i="53"/>
  <c r="D739" i="53"/>
  <c r="S739" i="53"/>
  <c r="D740" i="53"/>
  <c r="S740" i="53"/>
  <c r="D741" i="53"/>
  <c r="S741" i="53"/>
  <c r="D742" i="53"/>
  <c r="S742" i="53"/>
  <c r="D743" i="53"/>
  <c r="S743" i="53"/>
  <c r="D744" i="53"/>
  <c r="S744" i="53"/>
  <c r="D745" i="53"/>
  <c r="S745" i="53"/>
  <c r="D746" i="53"/>
  <c r="S746" i="53"/>
  <c r="D747" i="53"/>
  <c r="S747" i="53"/>
  <c r="D748" i="53"/>
  <c r="S748" i="53"/>
  <c r="D749" i="53"/>
  <c r="S749" i="53"/>
  <c r="D750" i="53"/>
  <c r="S750" i="53"/>
  <c r="D751" i="53"/>
  <c r="S751" i="53"/>
  <c r="D752" i="53"/>
  <c r="S752" i="53"/>
  <c r="D753" i="53"/>
  <c r="S753" i="53"/>
  <c r="D754" i="53"/>
  <c r="S754" i="53"/>
  <c r="D755" i="53"/>
  <c r="S755" i="53"/>
  <c r="D756" i="53"/>
  <c r="S756" i="53"/>
  <c r="D757" i="53"/>
  <c r="S757" i="53"/>
  <c r="D758" i="53"/>
  <c r="S758" i="53"/>
  <c r="D759" i="53"/>
  <c r="S759" i="53"/>
  <c r="D760" i="53"/>
  <c r="S760" i="53"/>
  <c r="D761" i="53"/>
  <c r="S761" i="53"/>
  <c r="D762" i="53"/>
  <c r="S762" i="53"/>
  <c r="D763" i="53"/>
  <c r="S763" i="53"/>
  <c r="D764" i="53"/>
  <c r="S764" i="53"/>
  <c r="D765" i="53"/>
  <c r="S765" i="53"/>
  <c r="D766" i="53"/>
  <c r="S766" i="53"/>
  <c r="D767" i="53"/>
  <c r="S767" i="53"/>
  <c r="D768" i="53"/>
  <c r="S768" i="53"/>
  <c r="D769" i="53"/>
  <c r="S769" i="53"/>
  <c r="D770" i="53"/>
  <c r="S770" i="53"/>
  <c r="D771" i="53"/>
  <c r="S771" i="53"/>
  <c r="D772" i="53"/>
  <c r="S772" i="53"/>
  <c r="D773" i="53"/>
  <c r="S773" i="53"/>
  <c r="D774" i="53"/>
  <c r="S774" i="53"/>
  <c r="D775" i="53"/>
  <c r="S775" i="53"/>
  <c r="D776" i="53"/>
  <c r="S776" i="53"/>
  <c r="D777" i="53"/>
  <c r="S777" i="53"/>
  <c r="D778" i="53"/>
  <c r="S778" i="53"/>
  <c r="D779" i="53"/>
  <c r="S779" i="53"/>
  <c r="D780" i="53"/>
  <c r="S780" i="53"/>
  <c r="D781" i="53"/>
  <c r="S781" i="53"/>
  <c r="D782" i="53"/>
  <c r="S782" i="53"/>
  <c r="D783" i="53"/>
  <c r="S783" i="53"/>
  <c r="D784" i="53"/>
  <c r="S784" i="53"/>
  <c r="D785" i="53"/>
  <c r="S785" i="53"/>
  <c r="D786" i="53"/>
  <c r="S786" i="53"/>
  <c r="D787" i="53"/>
  <c r="S787" i="53"/>
  <c r="D788" i="53"/>
  <c r="S788" i="53"/>
  <c r="D789" i="53"/>
  <c r="S789" i="53"/>
  <c r="D790" i="53"/>
  <c r="S790" i="53"/>
  <c r="D791" i="53"/>
  <c r="S791" i="53"/>
  <c r="D792" i="53"/>
  <c r="S792" i="53"/>
  <c r="D793" i="53"/>
  <c r="S793" i="53"/>
  <c r="D794" i="53"/>
  <c r="S794" i="53"/>
  <c r="D795" i="53"/>
  <c r="S795" i="53"/>
  <c r="D796" i="53"/>
  <c r="S796" i="53"/>
  <c r="D797" i="53"/>
  <c r="S797" i="53"/>
  <c r="D798" i="53"/>
  <c r="S798" i="53"/>
  <c r="D799" i="53"/>
  <c r="S799" i="53"/>
  <c r="D800" i="53"/>
  <c r="S800" i="53"/>
  <c r="D801" i="53"/>
  <c r="S801" i="53"/>
  <c r="D802" i="53"/>
  <c r="S802" i="53"/>
  <c r="D803" i="53"/>
  <c r="S803" i="53"/>
  <c r="D804" i="53"/>
  <c r="S804" i="53"/>
  <c r="D805" i="53"/>
  <c r="S805" i="53"/>
  <c r="D806" i="53"/>
  <c r="S806" i="53"/>
  <c r="D807" i="53"/>
  <c r="S807" i="53"/>
  <c r="D808" i="53"/>
  <c r="S808" i="53"/>
  <c r="D809" i="53"/>
  <c r="S809" i="53"/>
  <c r="D810" i="53"/>
  <c r="S810" i="53"/>
  <c r="D811" i="53"/>
  <c r="S811" i="53"/>
  <c r="D812" i="53"/>
  <c r="S812" i="53"/>
  <c r="D813" i="53"/>
  <c r="S813" i="53"/>
  <c r="D814" i="53"/>
  <c r="S814" i="53"/>
  <c r="D815" i="53"/>
  <c r="S815" i="53"/>
  <c r="D816" i="53"/>
  <c r="S816" i="53"/>
  <c r="D817" i="53"/>
  <c r="S817" i="53"/>
  <c r="D818" i="53"/>
  <c r="S818" i="53"/>
  <c r="D819" i="53"/>
  <c r="S819" i="53"/>
  <c r="D820" i="53"/>
  <c r="S820" i="53"/>
  <c r="D821" i="53"/>
  <c r="S821" i="53"/>
  <c r="D822" i="53"/>
  <c r="S822" i="53"/>
  <c r="D823" i="53"/>
  <c r="S823" i="53"/>
  <c r="D824" i="53"/>
  <c r="S824" i="53"/>
  <c r="D825" i="53"/>
  <c r="S825" i="53"/>
  <c r="D826" i="53"/>
  <c r="S826" i="53"/>
  <c r="D827" i="53"/>
  <c r="S827" i="53"/>
  <c r="D828" i="53"/>
  <c r="S828" i="53"/>
  <c r="D829" i="53"/>
  <c r="S829" i="53"/>
  <c r="D830" i="53"/>
  <c r="S830" i="53"/>
  <c r="D831" i="53"/>
  <c r="S831" i="53"/>
  <c r="D832" i="53"/>
  <c r="S832" i="53"/>
  <c r="D833" i="53"/>
  <c r="S833" i="53"/>
  <c r="D834" i="53"/>
  <c r="S834" i="53"/>
  <c r="D835" i="53"/>
  <c r="S835" i="53"/>
  <c r="D836" i="53"/>
  <c r="S836" i="53"/>
  <c r="D837" i="53"/>
  <c r="S837" i="53"/>
  <c r="D838" i="53"/>
  <c r="S838" i="53"/>
  <c r="D839" i="53"/>
  <c r="S839" i="53"/>
  <c r="D840" i="53"/>
  <c r="S840" i="53"/>
  <c r="D841" i="53"/>
  <c r="S841" i="53"/>
  <c r="D842" i="53"/>
  <c r="S842" i="53"/>
  <c r="D843" i="53"/>
  <c r="S843" i="53"/>
  <c r="D844" i="53"/>
  <c r="S844" i="53"/>
  <c r="D845" i="53"/>
  <c r="S845" i="53"/>
  <c r="D846" i="53"/>
  <c r="S846" i="53"/>
  <c r="D847" i="53"/>
  <c r="S847" i="53"/>
  <c r="D848" i="53"/>
  <c r="S848" i="53"/>
  <c r="D849" i="53"/>
  <c r="S849" i="53"/>
  <c r="D850" i="53"/>
  <c r="S850" i="53"/>
  <c r="D851" i="53"/>
  <c r="S851" i="53"/>
  <c r="D852" i="53"/>
  <c r="S852" i="53"/>
  <c r="D853" i="53"/>
  <c r="S853" i="53"/>
  <c r="D854" i="53"/>
  <c r="S854" i="53"/>
  <c r="D855" i="53"/>
  <c r="S855" i="53"/>
  <c r="D856" i="53"/>
  <c r="S856" i="53"/>
  <c r="D857" i="53"/>
  <c r="S857" i="53"/>
  <c r="D858" i="53"/>
  <c r="S858" i="53"/>
  <c r="D859" i="53"/>
  <c r="S859" i="53"/>
  <c r="D860" i="53"/>
  <c r="S860" i="53"/>
  <c r="D861" i="53"/>
  <c r="S861" i="53"/>
  <c r="D862" i="53"/>
  <c r="S862" i="53"/>
  <c r="D863" i="53"/>
  <c r="S863" i="53"/>
  <c r="D864" i="53"/>
  <c r="S864" i="53"/>
  <c r="D865" i="53"/>
  <c r="S865" i="53"/>
  <c r="D866" i="53"/>
  <c r="S866" i="53"/>
  <c r="D867" i="53"/>
  <c r="S867" i="53"/>
  <c r="D868" i="53"/>
  <c r="S868" i="53"/>
  <c r="D869" i="53"/>
  <c r="S869" i="53"/>
  <c r="D870" i="53"/>
  <c r="S870" i="53"/>
  <c r="D871" i="53"/>
  <c r="S871" i="53"/>
  <c r="D872" i="53"/>
  <c r="S872" i="53"/>
  <c r="D873" i="53"/>
  <c r="S873" i="53"/>
  <c r="D874" i="53"/>
  <c r="S874" i="53"/>
  <c r="D875" i="53"/>
  <c r="S875" i="53"/>
  <c r="D876" i="53"/>
  <c r="S876" i="53"/>
  <c r="D877" i="53"/>
  <c r="S877" i="53"/>
  <c r="D878" i="53"/>
  <c r="S878" i="53"/>
  <c r="D879" i="53"/>
  <c r="S879" i="53"/>
  <c r="D880" i="53"/>
  <c r="S880" i="53"/>
  <c r="D881" i="53"/>
  <c r="S881" i="53"/>
  <c r="D882" i="53"/>
  <c r="S882" i="53"/>
  <c r="D883" i="53"/>
  <c r="S883" i="53"/>
  <c r="D884" i="53"/>
  <c r="S884" i="53"/>
  <c r="D885" i="53"/>
  <c r="S885" i="53"/>
  <c r="D886" i="53"/>
  <c r="S886" i="53"/>
  <c r="D887" i="53"/>
  <c r="S887" i="53"/>
  <c r="D888" i="53"/>
  <c r="S888" i="53"/>
  <c r="D889" i="53"/>
  <c r="S889" i="53"/>
  <c r="D890" i="53"/>
  <c r="S890" i="53"/>
  <c r="D891" i="53"/>
  <c r="S891" i="53"/>
  <c r="D892" i="53"/>
  <c r="S892" i="53"/>
  <c r="D893" i="53"/>
  <c r="S893" i="53"/>
  <c r="D894" i="53"/>
  <c r="S894" i="53"/>
  <c r="D895" i="53"/>
  <c r="S895" i="53"/>
  <c r="D896" i="53"/>
  <c r="S896" i="53"/>
  <c r="D897" i="53"/>
  <c r="S897" i="53"/>
  <c r="D898" i="53"/>
  <c r="S898" i="53"/>
  <c r="D899" i="53"/>
  <c r="S899" i="53"/>
  <c r="D900" i="53"/>
  <c r="S900" i="53"/>
  <c r="D901" i="53"/>
  <c r="S901" i="53"/>
  <c r="D902" i="53"/>
  <c r="S902" i="53"/>
  <c r="D903" i="53"/>
  <c r="S903" i="53"/>
  <c r="D904" i="53"/>
  <c r="S904" i="53"/>
  <c r="D905" i="53"/>
  <c r="S905" i="53"/>
  <c r="D906" i="53"/>
  <c r="S906" i="53"/>
  <c r="D907" i="53"/>
  <c r="S907" i="53"/>
  <c r="D908" i="53"/>
  <c r="S908" i="53"/>
  <c r="D909" i="53"/>
  <c r="S909" i="53"/>
  <c r="D910" i="53"/>
  <c r="S910" i="53"/>
  <c r="D911" i="53"/>
  <c r="S911" i="53"/>
  <c r="D912" i="53"/>
  <c r="S912" i="53"/>
  <c r="T5" i="52"/>
  <c r="T6" i="52" s="1" a="1"/>
  <c r="T6" i="52" s="1"/>
  <c r="I10" i="52"/>
  <c r="J10" i="52"/>
  <c r="AJ147" i="60" s="1"/>
  <c r="K10" i="52" a="1"/>
  <c r="K10" i="52" s="1"/>
  <c r="L10" i="52" a="1"/>
  <c r="L10" i="52" s="1"/>
  <c r="M10" i="52" a="1"/>
  <c r="M10" i="52" s="1"/>
  <c r="N10" i="52" a="1"/>
  <c r="N10" i="52" s="1"/>
  <c r="O10" i="52" a="1"/>
  <c r="O10" i="52" s="1"/>
  <c r="P10" i="52" a="1"/>
  <c r="P10" i="52" s="1"/>
  <c r="C14" i="52"/>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35" i="52" s="1"/>
  <c r="C36" i="52" s="1"/>
  <c r="C37" i="52" s="1"/>
  <c r="C38" i="52" s="1"/>
  <c r="C39" i="52" s="1"/>
  <c r="C40" i="52" s="1"/>
  <c r="C41" i="52" s="1"/>
  <c r="C42" i="52" s="1"/>
  <c r="C43" i="52" s="1"/>
  <c r="C44" i="52" s="1"/>
  <c r="C45" i="52" s="1"/>
  <c r="C46" i="52" s="1"/>
  <c r="C47" i="52" s="1"/>
  <c r="C48" i="52" s="1"/>
  <c r="C49" i="52" s="1"/>
  <c r="C50" i="52" s="1"/>
  <c r="C51" i="52" s="1"/>
  <c r="C52" i="52" s="1"/>
  <c r="C53" i="52" s="1"/>
  <c r="C54" i="52" s="1"/>
  <c r="C55" i="52" s="1"/>
  <c r="C56" i="52" s="1"/>
  <c r="C57" i="52" s="1"/>
  <c r="C58" i="52" s="1"/>
  <c r="C59" i="52" s="1"/>
  <c r="C60" i="52" s="1"/>
  <c r="C61" i="52" s="1"/>
  <c r="C62" i="52" s="1"/>
  <c r="C63" i="52" s="1"/>
  <c r="C64" i="52" s="1"/>
  <c r="C65" i="52" s="1"/>
  <c r="C66" i="52" s="1"/>
  <c r="C67" i="52" s="1"/>
  <c r="C68" i="52" s="1"/>
  <c r="C69" i="52" s="1"/>
  <c r="C70" i="52" s="1"/>
  <c r="C71" i="52" s="1"/>
  <c r="C72" i="52" s="1"/>
  <c r="C73" i="52" s="1"/>
  <c r="C74" i="52" s="1"/>
  <c r="C75" i="52" s="1"/>
  <c r="C76" i="52" s="1"/>
  <c r="C77" i="52" s="1"/>
  <c r="C78" i="52" s="1"/>
  <c r="C79" i="52" s="1"/>
  <c r="C80" i="52" s="1"/>
  <c r="C81" i="52" s="1"/>
  <c r="C82" i="52" s="1"/>
  <c r="C83" i="52" s="1"/>
  <c r="C84" i="52" s="1"/>
  <c r="C85" i="52" s="1"/>
  <c r="C86" i="52" s="1"/>
  <c r="C87" i="52" s="1"/>
  <c r="C88" i="52" s="1"/>
  <c r="C89" i="52" s="1"/>
  <c r="C90" i="52" s="1"/>
  <c r="C91" i="52" s="1"/>
  <c r="C92" i="52" s="1"/>
  <c r="C93" i="52" s="1"/>
  <c r="C94" i="52" s="1"/>
  <c r="C95" i="52" s="1"/>
  <c r="C96" i="52" s="1"/>
  <c r="C97" i="52" s="1"/>
  <c r="C98" i="52" s="1"/>
  <c r="C99" i="52" s="1"/>
  <c r="C100" i="52" s="1"/>
  <c r="C101" i="52" s="1"/>
  <c r="C102" i="52" s="1"/>
  <c r="C103" i="52" s="1"/>
  <c r="C104" i="52" s="1"/>
  <c r="C105" i="52" s="1"/>
  <c r="C106" i="52" s="1"/>
  <c r="C107" i="52" s="1"/>
  <c r="C108" i="52" s="1"/>
  <c r="C109" i="52" s="1"/>
  <c r="C110" i="52" s="1"/>
  <c r="C111" i="52" s="1"/>
  <c r="C112" i="52" s="1"/>
  <c r="C113" i="52" s="1"/>
  <c r="C114" i="52" s="1"/>
  <c r="C115" i="52" s="1"/>
  <c r="C116" i="52" s="1"/>
  <c r="C117" i="52" s="1"/>
  <c r="C118" i="52" s="1"/>
  <c r="C119" i="52" s="1"/>
  <c r="C120" i="52" s="1"/>
  <c r="C121" i="52" s="1"/>
  <c r="C122" i="52" s="1"/>
  <c r="C123" i="52" s="1"/>
  <c r="C124" i="52" s="1"/>
  <c r="C125" i="52" s="1"/>
  <c r="C126" i="52" s="1"/>
  <c r="C127" i="52" s="1"/>
  <c r="C128" i="52" s="1"/>
  <c r="C129" i="52" s="1"/>
  <c r="C130" i="52" s="1"/>
  <c r="C131" i="52" s="1"/>
  <c r="C132" i="52" s="1"/>
  <c r="C133" i="52" s="1"/>
  <c r="C134" i="52" s="1"/>
  <c r="C135" i="52" s="1"/>
  <c r="C136" i="52" s="1"/>
  <c r="C137" i="52" s="1"/>
  <c r="C138" i="52" s="1"/>
  <c r="C139" i="52" s="1"/>
  <c r="C140" i="52" s="1"/>
  <c r="C141" i="52" s="1"/>
  <c r="C142" i="52" s="1"/>
  <c r="C143" i="52" s="1"/>
  <c r="C144" i="52" s="1"/>
  <c r="C145" i="52" s="1"/>
  <c r="C146" i="52" s="1"/>
  <c r="C147" i="52" s="1"/>
  <c r="C148" i="52" s="1"/>
  <c r="C149" i="52" s="1"/>
  <c r="C150" i="52" s="1"/>
  <c r="C151" i="52" s="1"/>
  <c r="C152" i="52" s="1"/>
  <c r="C153" i="52" s="1"/>
  <c r="C154" i="52" s="1"/>
  <c r="C155" i="52" s="1"/>
  <c r="C156" i="52" s="1"/>
  <c r="C157" i="52" s="1"/>
  <c r="C158" i="52" s="1"/>
  <c r="C159" i="52" s="1"/>
  <c r="C160" i="52" s="1"/>
  <c r="C161" i="52" s="1"/>
  <c r="C162" i="52" s="1"/>
  <c r="C163" i="52" s="1"/>
  <c r="C164" i="52" s="1"/>
  <c r="C165" i="52" s="1"/>
  <c r="C166" i="52" s="1"/>
  <c r="C167" i="52" s="1"/>
  <c r="C168" i="52" s="1"/>
  <c r="C169" i="52" s="1"/>
  <c r="C170" i="52" s="1"/>
  <c r="C171" i="52" s="1"/>
  <c r="C172" i="52" s="1"/>
  <c r="C173" i="52" s="1"/>
  <c r="C174" i="52" s="1"/>
  <c r="C175" i="52" s="1"/>
  <c r="C176" i="52" s="1"/>
  <c r="C177" i="52" s="1"/>
  <c r="C178" i="52" s="1"/>
  <c r="C179" i="52" s="1"/>
  <c r="C180" i="52" s="1"/>
  <c r="C181" i="52" s="1"/>
  <c r="C182" i="52" s="1"/>
  <c r="C183" i="52" s="1"/>
  <c r="C184" i="52" s="1"/>
  <c r="C185" i="52" s="1"/>
  <c r="C186" i="52" s="1"/>
  <c r="C187" i="52" s="1"/>
  <c r="C188" i="52" s="1"/>
  <c r="C189" i="52" s="1"/>
  <c r="C190" i="52" s="1"/>
  <c r="C191" i="52" s="1"/>
  <c r="C192" i="52" s="1"/>
  <c r="C193" i="52" s="1"/>
  <c r="C194" i="52" s="1"/>
  <c r="C195" i="52" s="1"/>
  <c r="C196" i="52" s="1"/>
  <c r="C197" i="52" s="1"/>
  <c r="C198" i="52" s="1"/>
  <c r="C199" i="52" s="1"/>
  <c r="C200" i="52" s="1"/>
  <c r="C201" i="52" s="1"/>
  <c r="C202" i="52" s="1"/>
  <c r="C203" i="52" s="1"/>
  <c r="C204" i="52" s="1"/>
  <c r="C205" i="52" s="1"/>
  <c r="C206" i="52" s="1"/>
  <c r="C207" i="52" s="1"/>
  <c r="C208" i="52" s="1"/>
  <c r="C209" i="52" s="1"/>
  <c r="C210" i="52" s="1"/>
  <c r="C211" i="52" s="1"/>
  <c r="C212" i="52" s="1"/>
  <c r="C213" i="52" s="1"/>
  <c r="C214" i="52" s="1"/>
  <c r="C215" i="52" s="1"/>
  <c r="C216" i="52" s="1"/>
  <c r="C217" i="52" s="1"/>
  <c r="C218" i="52" s="1"/>
  <c r="C219" i="52" s="1"/>
  <c r="C220" i="52" s="1"/>
  <c r="C221" i="52" s="1"/>
  <c r="C222" i="52" s="1"/>
  <c r="C223" i="52" s="1"/>
  <c r="C224" i="52" s="1"/>
  <c r="C225" i="52" s="1"/>
  <c r="C226" i="52" s="1"/>
  <c r="C227" i="52" s="1"/>
  <c r="C228" i="52" s="1"/>
  <c r="C229" i="52" s="1"/>
  <c r="C230" i="52" s="1"/>
  <c r="C231" i="52" s="1"/>
  <c r="C232" i="52" s="1"/>
  <c r="C233" i="52" s="1"/>
  <c r="C234" i="52" s="1"/>
  <c r="C235" i="52" s="1"/>
  <c r="C236" i="52" s="1"/>
  <c r="C237" i="52" s="1"/>
  <c r="C238" i="52" s="1"/>
  <c r="C239" i="52" s="1"/>
  <c r="C240" i="52" s="1"/>
  <c r="C241" i="52" s="1"/>
  <c r="C242" i="52" s="1"/>
  <c r="C243" i="52" s="1"/>
  <c r="C244" i="52" s="1"/>
  <c r="C245" i="52" s="1"/>
  <c r="C246" i="52" s="1"/>
  <c r="C247" i="52" s="1"/>
  <c r="C248" i="52" s="1"/>
  <c r="C249" i="52" s="1"/>
  <c r="C250" i="52" s="1"/>
  <c r="C251" i="52" s="1"/>
  <c r="C252" i="52" s="1"/>
  <c r="C253" i="52" s="1"/>
  <c r="C254" i="52" s="1"/>
  <c r="C255" i="52" s="1"/>
  <c r="C256" i="52" s="1"/>
  <c r="C257" i="52" s="1"/>
  <c r="C258" i="52" s="1"/>
  <c r="C259" i="52" s="1"/>
  <c r="C260" i="52" s="1"/>
  <c r="C261" i="52" s="1"/>
  <c r="C262" i="52" s="1"/>
  <c r="C263" i="52" s="1"/>
  <c r="C264" i="52" s="1"/>
  <c r="C265" i="52" s="1"/>
  <c r="C266" i="52" s="1"/>
  <c r="C267" i="52" s="1"/>
  <c r="C268" i="52" s="1"/>
  <c r="C269" i="52" s="1"/>
  <c r="C270" i="52" s="1"/>
  <c r="C271" i="52" s="1"/>
  <c r="C272" i="52" s="1"/>
  <c r="C273" i="52" s="1"/>
  <c r="C274" i="52" s="1"/>
  <c r="C275" i="52" s="1"/>
  <c r="C276" i="52" s="1"/>
  <c r="C277" i="52" s="1"/>
  <c r="C278" i="52" s="1"/>
  <c r="C279" i="52" s="1"/>
  <c r="C280" i="52" s="1"/>
  <c r="C281" i="52" s="1"/>
  <c r="C282" i="52" s="1"/>
  <c r="C283" i="52" s="1"/>
  <c r="C284" i="52" s="1"/>
  <c r="C285" i="52" s="1"/>
  <c r="C286" i="52" s="1"/>
  <c r="C287" i="52" s="1"/>
  <c r="C288" i="52" s="1"/>
  <c r="C289" i="52" s="1"/>
  <c r="C290" i="52" s="1"/>
  <c r="C291" i="52" s="1"/>
  <c r="C292" i="52" s="1"/>
  <c r="C293" i="52" s="1"/>
  <c r="C294" i="52" s="1"/>
  <c r="C295" i="52" s="1"/>
  <c r="C296" i="52" s="1"/>
  <c r="C297" i="52" s="1"/>
  <c r="C298" i="52" s="1"/>
  <c r="C299" i="52" s="1"/>
  <c r="C300" i="52" s="1"/>
  <c r="C301" i="52" s="1"/>
  <c r="C302" i="52" s="1"/>
  <c r="C303" i="52" s="1"/>
  <c r="C304" i="52" s="1"/>
  <c r="C305" i="52" s="1"/>
  <c r="C306" i="52" s="1"/>
  <c r="C307" i="52" s="1"/>
  <c r="C308" i="52" s="1"/>
  <c r="C309" i="52" s="1"/>
  <c r="C310" i="52" s="1"/>
  <c r="C311" i="52" s="1"/>
  <c r="C312" i="52" s="1"/>
  <c r="C313" i="52" s="1"/>
  <c r="C314" i="52" s="1"/>
  <c r="C315" i="52" s="1"/>
  <c r="C316" i="52" s="1"/>
  <c r="C317" i="52" s="1"/>
  <c r="C318" i="52" s="1"/>
  <c r="C319" i="52" s="1"/>
  <c r="C320" i="52" s="1"/>
  <c r="C321" i="52" s="1"/>
  <c r="C322" i="52" s="1"/>
  <c r="C323" i="52" s="1"/>
  <c r="C324" i="52" s="1"/>
  <c r="C325" i="52" s="1"/>
  <c r="C326" i="52" s="1"/>
  <c r="C327" i="52" s="1"/>
  <c r="C328" i="52" s="1"/>
  <c r="C329" i="52" s="1"/>
  <c r="C330" i="52" s="1"/>
  <c r="C331" i="52" s="1"/>
  <c r="C332" i="52" s="1"/>
  <c r="C333" i="52" s="1"/>
  <c r="C334" i="52" s="1"/>
  <c r="C335" i="52" s="1"/>
  <c r="C336" i="52" s="1"/>
  <c r="C337" i="52" s="1"/>
  <c r="C338" i="52" s="1"/>
  <c r="C339" i="52" s="1"/>
  <c r="C340" i="52" s="1"/>
  <c r="C341" i="52" s="1"/>
  <c r="C342" i="52" s="1"/>
  <c r="C343" i="52" s="1"/>
  <c r="C344" i="52" s="1"/>
  <c r="C345" i="52" s="1"/>
  <c r="C346" i="52" s="1"/>
  <c r="C347" i="52" s="1"/>
  <c r="C348" i="52" s="1"/>
  <c r="C349" i="52" s="1"/>
  <c r="C350" i="52" s="1"/>
  <c r="C351" i="52" s="1"/>
  <c r="C352" i="52" s="1"/>
  <c r="C353" i="52" s="1"/>
  <c r="C354" i="52" s="1"/>
  <c r="C355" i="52" s="1"/>
  <c r="C356" i="52" s="1"/>
  <c r="C357" i="52" s="1"/>
  <c r="C358" i="52" s="1"/>
  <c r="C359" i="52" s="1"/>
  <c r="C360" i="52" s="1"/>
  <c r="C361" i="52" s="1"/>
  <c r="C362" i="52" s="1"/>
  <c r="C363" i="52" s="1"/>
  <c r="C364" i="52" s="1"/>
  <c r="C365" i="52" s="1"/>
  <c r="C366" i="52" s="1"/>
  <c r="C367" i="52" s="1"/>
  <c r="C368" i="52" s="1"/>
  <c r="C369" i="52" s="1"/>
  <c r="C370" i="52" s="1"/>
  <c r="C371" i="52" s="1"/>
  <c r="C372" i="52" s="1"/>
  <c r="C373" i="52" s="1"/>
  <c r="C374" i="52" s="1"/>
  <c r="C375" i="52" s="1"/>
  <c r="C376" i="52" s="1"/>
  <c r="C377" i="52" s="1"/>
  <c r="C378" i="52" s="1"/>
  <c r="C379" i="52" s="1"/>
  <c r="C380" i="52" s="1"/>
  <c r="C381" i="52" s="1"/>
  <c r="C382" i="52" s="1"/>
  <c r="C383" i="52" s="1"/>
  <c r="C384" i="52" s="1"/>
  <c r="C385" i="52" s="1"/>
  <c r="C386" i="52" s="1"/>
  <c r="C387" i="52" s="1"/>
  <c r="C388" i="52" s="1"/>
  <c r="C389" i="52" s="1"/>
  <c r="C390" i="52" s="1"/>
  <c r="C391" i="52" s="1"/>
  <c r="C392" i="52" s="1"/>
  <c r="C393" i="52" s="1"/>
  <c r="C394" i="52" s="1"/>
  <c r="C395" i="52" s="1"/>
  <c r="C396" i="52" s="1"/>
  <c r="C397" i="52" s="1"/>
  <c r="C398" i="52" s="1"/>
  <c r="C399" i="52" s="1"/>
  <c r="C400" i="52" s="1"/>
  <c r="C401" i="52" s="1"/>
  <c r="C402" i="52" s="1"/>
  <c r="C403" i="52" s="1"/>
  <c r="C404" i="52" s="1"/>
  <c r="C405" i="52" s="1"/>
  <c r="C406" i="52" s="1"/>
  <c r="C407" i="52" s="1"/>
  <c r="C408" i="52" s="1"/>
  <c r="C409" i="52" s="1"/>
  <c r="C410" i="52" s="1"/>
  <c r="C411" i="52" s="1"/>
  <c r="C412" i="52" s="1"/>
  <c r="C413" i="52" s="1"/>
  <c r="C414" i="52" s="1"/>
  <c r="C415" i="52" s="1"/>
  <c r="C416" i="52" s="1"/>
  <c r="C417" i="52" s="1"/>
  <c r="C418" i="52" s="1"/>
  <c r="C419" i="52" s="1"/>
  <c r="C420" i="52" s="1"/>
  <c r="C421" i="52" s="1"/>
  <c r="C422" i="52" s="1"/>
  <c r="C423" i="52" s="1"/>
  <c r="C424" i="52" s="1"/>
  <c r="C425" i="52" s="1"/>
  <c r="C426" i="52" s="1"/>
  <c r="C427" i="52" s="1"/>
  <c r="C428" i="52" s="1"/>
  <c r="C429" i="52" s="1"/>
  <c r="C430" i="52" s="1"/>
  <c r="C431" i="52" s="1"/>
  <c r="C432" i="52" s="1"/>
  <c r="C433" i="52" s="1"/>
  <c r="C434" i="52" s="1"/>
  <c r="C435" i="52" s="1"/>
  <c r="C436" i="52" s="1"/>
  <c r="C437" i="52" s="1"/>
  <c r="C438" i="52" s="1"/>
  <c r="C439" i="52" s="1"/>
  <c r="C440" i="52" s="1"/>
  <c r="C441" i="52" s="1"/>
  <c r="C442" i="52" s="1"/>
  <c r="C443" i="52" s="1"/>
  <c r="C444" i="52" s="1"/>
  <c r="C445" i="52" s="1"/>
  <c r="C446" i="52" s="1"/>
  <c r="C447" i="52" s="1"/>
  <c r="C448" i="52" s="1"/>
  <c r="C449" i="52" s="1"/>
  <c r="C450" i="52" s="1"/>
  <c r="C451" i="52" s="1"/>
  <c r="C452" i="52" s="1"/>
  <c r="C453" i="52" s="1"/>
  <c r="C454" i="52" s="1"/>
  <c r="C455" i="52" s="1"/>
  <c r="C456" i="52" s="1"/>
  <c r="C457" i="52" s="1"/>
  <c r="C458" i="52" s="1"/>
  <c r="C459" i="52" s="1"/>
  <c r="C460" i="52" s="1"/>
  <c r="C461" i="52" s="1"/>
  <c r="C462" i="52" s="1"/>
  <c r="C463" i="52" s="1"/>
  <c r="C464" i="52" s="1"/>
  <c r="C465" i="52" s="1"/>
  <c r="C466" i="52" s="1"/>
  <c r="C467" i="52" s="1"/>
  <c r="C468" i="52" s="1"/>
  <c r="C469" i="52" s="1"/>
  <c r="C470" i="52" s="1"/>
  <c r="C471" i="52" s="1"/>
  <c r="C472" i="52" s="1"/>
  <c r="C473" i="52" s="1"/>
  <c r="C474" i="52" s="1"/>
  <c r="C475" i="52" s="1"/>
  <c r="C476" i="52" s="1"/>
  <c r="C477" i="52" s="1"/>
  <c r="C478" i="52" s="1"/>
  <c r="C479" i="52" s="1"/>
  <c r="C480" i="52" s="1"/>
  <c r="C481" i="52" s="1"/>
  <c r="C482" i="52" s="1"/>
  <c r="C483" i="52" s="1"/>
  <c r="C484" i="52" s="1"/>
  <c r="C485" i="52" s="1"/>
  <c r="C486" i="52" s="1"/>
  <c r="C487" i="52" s="1"/>
  <c r="C488" i="52" s="1"/>
  <c r="C489" i="52" s="1"/>
  <c r="C490" i="52" s="1"/>
  <c r="C491" i="52" s="1"/>
  <c r="C492" i="52" s="1"/>
  <c r="C493" i="52" s="1"/>
  <c r="C494" i="52" s="1"/>
  <c r="C495" i="52" s="1"/>
  <c r="C496" i="52" s="1"/>
  <c r="C497" i="52" s="1"/>
  <c r="C498" i="52" s="1"/>
  <c r="C499" i="52" s="1"/>
  <c r="C500" i="52" s="1"/>
  <c r="C501" i="52" s="1"/>
  <c r="C502" i="52" s="1"/>
  <c r="C503" i="52" s="1"/>
  <c r="C504" i="52" s="1"/>
  <c r="C505" i="52" s="1"/>
  <c r="C506" i="52" s="1"/>
  <c r="C507" i="52" s="1"/>
  <c r="C508" i="52" s="1"/>
  <c r="C509" i="52" s="1"/>
  <c r="C510" i="52" s="1"/>
  <c r="C511" i="52" s="1"/>
  <c r="C512" i="52" s="1"/>
  <c r="C513" i="52" s="1"/>
  <c r="C514" i="52" s="1"/>
  <c r="C515" i="52" s="1"/>
  <c r="C516" i="52" s="1"/>
  <c r="C517" i="52" s="1"/>
  <c r="C518" i="52" s="1"/>
  <c r="C519" i="52" s="1"/>
  <c r="C520" i="52" s="1"/>
  <c r="C521" i="52" s="1"/>
  <c r="C522" i="52" s="1"/>
  <c r="C523" i="52" s="1"/>
  <c r="C524" i="52" s="1"/>
  <c r="C525" i="52" s="1"/>
  <c r="C526" i="52" s="1"/>
  <c r="C527" i="52" s="1"/>
  <c r="C528" i="52" s="1"/>
  <c r="C529" i="52" s="1"/>
  <c r="C530" i="52" s="1"/>
  <c r="C531" i="52" s="1"/>
  <c r="C532" i="52" s="1"/>
  <c r="C533" i="52" s="1"/>
  <c r="C534" i="52" s="1"/>
  <c r="C535" i="52" s="1"/>
  <c r="C536" i="52" s="1"/>
  <c r="C537" i="52" s="1"/>
  <c r="C538" i="52" s="1"/>
  <c r="C539" i="52" s="1"/>
  <c r="C540" i="52" s="1"/>
  <c r="C541" i="52" s="1"/>
  <c r="C542" i="52" s="1"/>
  <c r="C543" i="52" s="1"/>
  <c r="C544" i="52" s="1"/>
  <c r="C545" i="52" s="1"/>
  <c r="C546" i="52" s="1"/>
  <c r="C547" i="52" s="1"/>
  <c r="C548" i="52" s="1"/>
  <c r="C549" i="52" s="1"/>
  <c r="C550" i="52" s="1"/>
  <c r="C551" i="52" s="1"/>
  <c r="C552" i="52" s="1"/>
  <c r="C553" i="52" s="1"/>
  <c r="C554" i="52" s="1"/>
  <c r="C555" i="52" s="1"/>
  <c r="C556" i="52" s="1"/>
  <c r="C557" i="52" s="1"/>
  <c r="C558" i="52" s="1"/>
  <c r="C559" i="52" s="1"/>
  <c r="C560" i="52" s="1"/>
  <c r="C561" i="52" s="1"/>
  <c r="C562" i="52" s="1"/>
  <c r="C563" i="52" s="1"/>
  <c r="C564" i="52" s="1"/>
  <c r="C565" i="52" s="1"/>
  <c r="C566" i="52" s="1"/>
  <c r="C567" i="52" s="1"/>
  <c r="C568" i="52" s="1"/>
  <c r="C569" i="52" s="1"/>
  <c r="C570" i="52" s="1"/>
  <c r="C571" i="52" s="1"/>
  <c r="C572" i="52" s="1"/>
  <c r="C573" i="52" s="1"/>
  <c r="C574" i="52" s="1"/>
  <c r="C575" i="52" s="1"/>
  <c r="C576" i="52" s="1"/>
  <c r="C577" i="52" s="1"/>
  <c r="C578" i="52" s="1"/>
  <c r="C579" i="52" s="1"/>
  <c r="C580" i="52" s="1"/>
  <c r="C581" i="52" s="1"/>
  <c r="C582" i="52" s="1"/>
  <c r="C583" i="52" s="1"/>
  <c r="C584" i="52" s="1"/>
  <c r="C585" i="52" s="1"/>
  <c r="C586" i="52" s="1"/>
  <c r="C587" i="52" s="1"/>
  <c r="C588" i="52" s="1"/>
  <c r="C589" i="52" s="1"/>
  <c r="C590" i="52" s="1"/>
  <c r="C591" i="52" s="1"/>
  <c r="C592" i="52" s="1"/>
  <c r="C593" i="52" s="1"/>
  <c r="C594" i="52" s="1"/>
  <c r="C595" i="52" s="1"/>
  <c r="C596" i="52" s="1"/>
  <c r="C597" i="52" s="1"/>
  <c r="C598" i="52" s="1"/>
  <c r="C599" i="52" s="1"/>
  <c r="C600" i="52" s="1"/>
  <c r="C601" i="52" s="1"/>
  <c r="C602" i="52" s="1"/>
  <c r="C603" i="52" s="1"/>
  <c r="C604" i="52" s="1"/>
  <c r="C605" i="52" s="1"/>
  <c r="C606" i="52" s="1"/>
  <c r="C607" i="52" s="1"/>
  <c r="C608" i="52" s="1"/>
  <c r="C609" i="52" s="1"/>
  <c r="C610" i="52" s="1"/>
  <c r="C611" i="52" s="1"/>
  <c r="C612" i="52" s="1"/>
  <c r="D43" i="52"/>
  <c r="D44" i="52"/>
  <c r="D45" i="52"/>
  <c r="D46" i="52"/>
  <c r="D47" i="52"/>
  <c r="D48" i="52"/>
  <c r="D49" i="52"/>
  <c r="D50" i="52"/>
  <c r="D51" i="52"/>
  <c r="D52" i="52"/>
  <c r="D53" i="52"/>
  <c r="D54" i="52"/>
  <c r="D55" i="52"/>
  <c r="D56" i="52"/>
  <c r="D57" i="52"/>
  <c r="D58" i="52"/>
  <c r="D59" i="52"/>
  <c r="D60" i="52"/>
  <c r="D61" i="52"/>
  <c r="D62" i="52"/>
  <c r="D63"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D94" i="52"/>
  <c r="D95" i="52"/>
  <c r="D96" i="52"/>
  <c r="D97" i="52"/>
  <c r="D98" i="52"/>
  <c r="D99" i="52"/>
  <c r="D100" i="52"/>
  <c r="D101" i="52"/>
  <c r="D102" i="52"/>
  <c r="D103" i="52"/>
  <c r="D104"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5" i="52"/>
  <c r="D136" i="52"/>
  <c r="D137" i="52"/>
  <c r="D138" i="52"/>
  <c r="D139" i="52"/>
  <c r="D140" i="52"/>
  <c r="D141" i="52"/>
  <c r="D142" i="52"/>
  <c r="D143" i="52"/>
  <c r="D144" i="52"/>
  <c r="D145" i="52"/>
  <c r="D146" i="52"/>
  <c r="D147" i="52"/>
  <c r="D148" i="52"/>
  <c r="D149" i="52"/>
  <c r="D150" i="52"/>
  <c r="D151" i="52"/>
  <c r="D152" i="52"/>
  <c r="D153" i="52"/>
  <c r="D154" i="52"/>
  <c r="D155" i="52"/>
  <c r="D156" i="52"/>
  <c r="D157" i="52"/>
  <c r="D158" i="52"/>
  <c r="D159" i="52"/>
  <c r="D160" i="52"/>
  <c r="D161" i="52"/>
  <c r="D162" i="52"/>
  <c r="D163" i="52"/>
  <c r="D164" i="52"/>
  <c r="D165" i="52"/>
  <c r="D166" i="52"/>
  <c r="D167" i="52"/>
  <c r="D168" i="52"/>
  <c r="D169" i="52"/>
  <c r="D170" i="52"/>
  <c r="D171" i="52"/>
  <c r="D172" i="52"/>
  <c r="D173" i="52"/>
  <c r="D174" i="52"/>
  <c r="D175" i="52"/>
  <c r="D176" i="52"/>
  <c r="D177" i="52"/>
  <c r="D178" i="52"/>
  <c r="D179" i="52"/>
  <c r="D180" i="52"/>
  <c r="D181" i="52"/>
  <c r="D182" i="52"/>
  <c r="D183" i="52"/>
  <c r="D184" i="52"/>
  <c r="D185" i="52"/>
  <c r="D186" i="52"/>
  <c r="D187" i="52"/>
  <c r="D188" i="52"/>
  <c r="D189" i="52"/>
  <c r="D190" i="52"/>
  <c r="D191" i="52"/>
  <c r="D192" i="52"/>
  <c r="D193" i="52"/>
  <c r="D194" i="52"/>
  <c r="D195" i="52"/>
  <c r="D196" i="52"/>
  <c r="D197" i="52"/>
  <c r="D198" i="52"/>
  <c r="D199" i="52"/>
  <c r="D200" i="52"/>
  <c r="D201" i="52"/>
  <c r="D202" i="52"/>
  <c r="D203" i="52"/>
  <c r="D204" i="52"/>
  <c r="D205" i="52"/>
  <c r="D206" i="52"/>
  <c r="D207" i="52"/>
  <c r="D208" i="52"/>
  <c r="D209" i="52"/>
  <c r="D210" i="52"/>
  <c r="D211" i="52"/>
  <c r="D212" i="52"/>
  <c r="D213" i="52"/>
  <c r="D214" i="52"/>
  <c r="D215" i="52"/>
  <c r="D216" i="52"/>
  <c r="D217" i="52"/>
  <c r="D218" i="52"/>
  <c r="D219" i="52"/>
  <c r="D220" i="52"/>
  <c r="D221" i="52"/>
  <c r="D222" i="52"/>
  <c r="D223" i="52"/>
  <c r="D224" i="52"/>
  <c r="D225" i="52"/>
  <c r="D226" i="52"/>
  <c r="D227" i="52"/>
  <c r="D228" i="52"/>
  <c r="D229" i="52"/>
  <c r="D230" i="52"/>
  <c r="D231" i="52"/>
  <c r="D232" i="52"/>
  <c r="D233" i="52"/>
  <c r="D234" i="52"/>
  <c r="D235" i="52"/>
  <c r="D236" i="52"/>
  <c r="D237" i="52"/>
  <c r="D238" i="52"/>
  <c r="D239" i="52"/>
  <c r="D240" i="52"/>
  <c r="D241" i="52"/>
  <c r="D242" i="52"/>
  <c r="D243" i="52"/>
  <c r="D244" i="52"/>
  <c r="D245" i="52"/>
  <c r="D246" i="52"/>
  <c r="D247" i="52"/>
  <c r="D248" i="52"/>
  <c r="D249" i="52"/>
  <c r="D250" i="52"/>
  <c r="D251" i="52"/>
  <c r="D252" i="52"/>
  <c r="D253" i="52"/>
  <c r="D254" i="52"/>
  <c r="D255" i="52"/>
  <c r="D256" i="52"/>
  <c r="D257" i="52"/>
  <c r="D258" i="52"/>
  <c r="D259" i="52"/>
  <c r="D260" i="52"/>
  <c r="D261" i="52"/>
  <c r="D262" i="52"/>
  <c r="D263" i="52"/>
  <c r="D264" i="52"/>
  <c r="D265" i="52"/>
  <c r="D266" i="52"/>
  <c r="D267" i="52"/>
  <c r="D268" i="52"/>
  <c r="D269" i="52"/>
  <c r="D270" i="52"/>
  <c r="D271" i="52"/>
  <c r="D272" i="52"/>
  <c r="D273" i="52"/>
  <c r="D274" i="52"/>
  <c r="D275" i="52"/>
  <c r="D276" i="52"/>
  <c r="D277" i="52"/>
  <c r="D278" i="52"/>
  <c r="D279" i="52"/>
  <c r="D280" i="52"/>
  <c r="D281" i="52"/>
  <c r="D282" i="52"/>
  <c r="D283" i="52"/>
  <c r="D284" i="52"/>
  <c r="D285" i="52"/>
  <c r="D286" i="52"/>
  <c r="D287" i="52"/>
  <c r="D288" i="52"/>
  <c r="D289" i="52"/>
  <c r="D290" i="52"/>
  <c r="D291" i="52"/>
  <c r="D292" i="52"/>
  <c r="D293" i="52"/>
  <c r="D294" i="52"/>
  <c r="D295" i="52"/>
  <c r="D296" i="52"/>
  <c r="D297" i="52"/>
  <c r="D298" i="52"/>
  <c r="D299" i="52"/>
  <c r="D300" i="52"/>
  <c r="D301" i="52"/>
  <c r="D302" i="52"/>
  <c r="D303" i="52"/>
  <c r="D304" i="52"/>
  <c r="D305" i="52"/>
  <c r="D306" i="52"/>
  <c r="D307" i="52"/>
  <c r="D308" i="52"/>
  <c r="D309" i="52"/>
  <c r="D310" i="52"/>
  <c r="D311" i="52"/>
  <c r="D312" i="52"/>
  <c r="D313" i="52"/>
  <c r="D314" i="52"/>
  <c r="D315" i="52"/>
  <c r="D316" i="52"/>
  <c r="D317" i="52"/>
  <c r="D318" i="52"/>
  <c r="D319" i="52"/>
  <c r="D320" i="52"/>
  <c r="D321" i="52"/>
  <c r="D322" i="52"/>
  <c r="D323" i="52"/>
  <c r="D324" i="52"/>
  <c r="D325" i="52"/>
  <c r="D326" i="52"/>
  <c r="D327" i="52"/>
  <c r="D328" i="52"/>
  <c r="D329" i="52"/>
  <c r="D330" i="52"/>
  <c r="D331" i="52"/>
  <c r="D332" i="52"/>
  <c r="D333" i="52"/>
  <c r="D334" i="52"/>
  <c r="D335" i="52"/>
  <c r="D336" i="52"/>
  <c r="D337" i="52"/>
  <c r="D338" i="52"/>
  <c r="D339" i="52"/>
  <c r="D340" i="52"/>
  <c r="D341" i="52"/>
  <c r="D342" i="52"/>
  <c r="D343" i="52"/>
  <c r="D344" i="52"/>
  <c r="D345" i="52"/>
  <c r="D346" i="52"/>
  <c r="D347" i="52"/>
  <c r="D348" i="52"/>
  <c r="D349" i="52"/>
  <c r="D350" i="52"/>
  <c r="D351" i="52"/>
  <c r="D352" i="52"/>
  <c r="D353" i="52"/>
  <c r="D354" i="52"/>
  <c r="D355" i="52"/>
  <c r="D356" i="52"/>
  <c r="D357" i="52"/>
  <c r="D358" i="52"/>
  <c r="D359" i="52"/>
  <c r="D360" i="52"/>
  <c r="D361" i="52"/>
  <c r="D362" i="52"/>
  <c r="D363" i="52"/>
  <c r="D364" i="52"/>
  <c r="D365" i="52"/>
  <c r="D366" i="52"/>
  <c r="D367" i="52"/>
  <c r="D368" i="52"/>
  <c r="D369" i="52"/>
  <c r="D370" i="52"/>
  <c r="D371" i="52"/>
  <c r="D372" i="52"/>
  <c r="D373" i="52"/>
  <c r="D374" i="52"/>
  <c r="D375" i="52"/>
  <c r="D376" i="52"/>
  <c r="D377" i="52"/>
  <c r="D378" i="52"/>
  <c r="D379" i="52"/>
  <c r="D380" i="52"/>
  <c r="D381" i="52"/>
  <c r="D382" i="52"/>
  <c r="D383" i="52"/>
  <c r="D384" i="52"/>
  <c r="D385" i="52"/>
  <c r="D386" i="52"/>
  <c r="D387" i="52"/>
  <c r="D388" i="52"/>
  <c r="D389" i="52"/>
  <c r="D390" i="52"/>
  <c r="D391" i="52"/>
  <c r="D392" i="52"/>
  <c r="D393" i="52"/>
  <c r="D394" i="52"/>
  <c r="D395" i="52"/>
  <c r="D396" i="52"/>
  <c r="D397" i="52"/>
  <c r="D398" i="52"/>
  <c r="D399" i="52"/>
  <c r="D400" i="52"/>
  <c r="D401" i="52"/>
  <c r="D402" i="52"/>
  <c r="D403" i="52"/>
  <c r="D404" i="52"/>
  <c r="D405" i="52"/>
  <c r="D406" i="52"/>
  <c r="D407" i="52"/>
  <c r="D408" i="52"/>
  <c r="D409" i="52"/>
  <c r="D410" i="52"/>
  <c r="D411" i="52"/>
  <c r="D412" i="52"/>
  <c r="D413" i="52"/>
  <c r="D414" i="52"/>
  <c r="D415" i="52"/>
  <c r="D416" i="52"/>
  <c r="D417" i="52"/>
  <c r="D418" i="52"/>
  <c r="D419" i="52"/>
  <c r="D420" i="52"/>
  <c r="D421" i="52"/>
  <c r="D422" i="52"/>
  <c r="D423" i="52"/>
  <c r="D424" i="52"/>
  <c r="D425" i="52"/>
  <c r="D426" i="52"/>
  <c r="D427" i="52"/>
  <c r="D428" i="52"/>
  <c r="D429" i="52"/>
  <c r="D430" i="52"/>
  <c r="D431" i="52"/>
  <c r="D432" i="52"/>
  <c r="D433" i="52"/>
  <c r="D434" i="52"/>
  <c r="D435" i="52"/>
  <c r="D436" i="52"/>
  <c r="D437" i="52"/>
  <c r="D438" i="52"/>
  <c r="D439" i="52"/>
  <c r="D440" i="52"/>
  <c r="D441" i="52"/>
  <c r="D442" i="52"/>
  <c r="D443" i="52"/>
  <c r="D444" i="52"/>
  <c r="D445" i="52"/>
  <c r="D446" i="52"/>
  <c r="D447" i="52"/>
  <c r="D448" i="52"/>
  <c r="D449" i="52"/>
  <c r="D450" i="52"/>
  <c r="D451" i="52"/>
  <c r="D452" i="52"/>
  <c r="D453" i="52"/>
  <c r="D454" i="52"/>
  <c r="D455" i="52"/>
  <c r="D456" i="52"/>
  <c r="D457" i="52"/>
  <c r="D458" i="52"/>
  <c r="D459" i="52"/>
  <c r="D460" i="52"/>
  <c r="D461" i="52"/>
  <c r="D462" i="52"/>
  <c r="D463" i="52"/>
  <c r="D464" i="52"/>
  <c r="D465" i="52"/>
  <c r="D466" i="52"/>
  <c r="D467" i="52"/>
  <c r="D468" i="52"/>
  <c r="D469" i="52"/>
  <c r="D470" i="52"/>
  <c r="D471" i="52"/>
  <c r="D472" i="52"/>
  <c r="D473" i="52"/>
  <c r="D474" i="52"/>
  <c r="D475" i="52"/>
  <c r="D476" i="52"/>
  <c r="D477" i="52"/>
  <c r="D478" i="52"/>
  <c r="D479" i="52"/>
  <c r="D480" i="52"/>
  <c r="D481" i="52"/>
  <c r="D482" i="52"/>
  <c r="D483" i="52"/>
  <c r="D484" i="52"/>
  <c r="D485" i="52"/>
  <c r="D486" i="52"/>
  <c r="D487" i="52"/>
  <c r="D488" i="52"/>
  <c r="D489" i="52"/>
  <c r="D490" i="52"/>
  <c r="D491" i="52"/>
  <c r="D492" i="52"/>
  <c r="D493" i="52"/>
  <c r="D494" i="52"/>
  <c r="D495" i="52"/>
  <c r="D496" i="52"/>
  <c r="D497" i="52"/>
  <c r="D498" i="52"/>
  <c r="D499" i="52"/>
  <c r="D500" i="52"/>
  <c r="D501" i="52"/>
  <c r="D502" i="52"/>
  <c r="D503" i="52"/>
  <c r="D504" i="52"/>
  <c r="D505" i="52"/>
  <c r="D506" i="52"/>
  <c r="D507" i="52"/>
  <c r="D508" i="52"/>
  <c r="D509" i="52"/>
  <c r="D510" i="52"/>
  <c r="D511" i="52"/>
  <c r="D512" i="52"/>
  <c r="D513" i="52"/>
  <c r="D514" i="52"/>
  <c r="D515" i="52"/>
  <c r="D516" i="52"/>
  <c r="D517" i="52"/>
  <c r="D518" i="52"/>
  <c r="D519" i="52"/>
  <c r="D520" i="52"/>
  <c r="D521" i="52"/>
  <c r="D522" i="52"/>
  <c r="D523" i="52"/>
  <c r="D524" i="52"/>
  <c r="D525" i="52"/>
  <c r="D526" i="52"/>
  <c r="D527" i="52"/>
  <c r="D528" i="52"/>
  <c r="D529" i="52"/>
  <c r="D530" i="52"/>
  <c r="D531" i="52"/>
  <c r="D532" i="52"/>
  <c r="D533" i="52"/>
  <c r="D534" i="52"/>
  <c r="D535" i="52"/>
  <c r="D536" i="52"/>
  <c r="D537" i="52"/>
  <c r="D538" i="52"/>
  <c r="D539" i="52"/>
  <c r="D540" i="52"/>
  <c r="D541" i="52"/>
  <c r="D542" i="52"/>
  <c r="D543" i="52"/>
  <c r="D544" i="52"/>
  <c r="D545" i="52"/>
  <c r="D546" i="52"/>
  <c r="D547" i="52"/>
  <c r="D548" i="52"/>
  <c r="D549" i="52"/>
  <c r="D550" i="52"/>
  <c r="D551" i="52"/>
  <c r="D552" i="52"/>
  <c r="D553" i="52"/>
  <c r="D554" i="52"/>
  <c r="D555" i="52"/>
  <c r="D556" i="52"/>
  <c r="D557" i="52"/>
  <c r="D558" i="52"/>
  <c r="D559" i="52"/>
  <c r="D560" i="52"/>
  <c r="D561" i="52"/>
  <c r="D562" i="52"/>
  <c r="D563" i="52"/>
  <c r="D564" i="52"/>
  <c r="D565" i="52"/>
  <c r="D566" i="52"/>
  <c r="D567" i="52"/>
  <c r="D568" i="52"/>
  <c r="D569" i="52"/>
  <c r="D570" i="52"/>
  <c r="D571" i="52"/>
  <c r="D572" i="52"/>
  <c r="D573" i="52"/>
  <c r="D574" i="52"/>
  <c r="D575" i="52"/>
  <c r="D576" i="52"/>
  <c r="D577" i="52"/>
  <c r="D578" i="52"/>
  <c r="D579" i="52"/>
  <c r="D580" i="52"/>
  <c r="D581" i="52"/>
  <c r="D582" i="52"/>
  <c r="D583" i="52"/>
  <c r="D584" i="52"/>
  <c r="D585" i="52"/>
  <c r="D586" i="52"/>
  <c r="D587" i="52"/>
  <c r="D588" i="52"/>
  <c r="D589" i="52"/>
  <c r="D590" i="52"/>
  <c r="D591" i="52"/>
  <c r="D592" i="52"/>
  <c r="D593" i="52"/>
  <c r="D594" i="52"/>
  <c r="D595" i="52"/>
  <c r="D596" i="52"/>
  <c r="D597" i="52"/>
  <c r="D598" i="52"/>
  <c r="D599" i="52"/>
  <c r="D600" i="52"/>
  <c r="D601" i="52"/>
  <c r="D602" i="52"/>
  <c r="D603" i="52"/>
  <c r="D604" i="52"/>
  <c r="D605" i="52"/>
  <c r="D606" i="52"/>
  <c r="D607" i="52"/>
  <c r="D608" i="52"/>
  <c r="D609" i="52"/>
  <c r="D610" i="52"/>
  <c r="D611" i="52"/>
  <c r="D612" i="52"/>
  <c r="W5" i="51"/>
  <c r="W4" i="51" s="1"/>
  <c r="X5" i="51" s="1"/>
  <c r="X6" i="51" s="1" a="1"/>
  <c r="X6" i="51" s="1"/>
  <c r="H10" i="51" a="1"/>
  <c r="H10" i="51" s="1"/>
  <c r="I10" i="51" a="1"/>
  <c r="I10" i="51" s="1"/>
  <c r="J10" i="51" a="1"/>
  <c r="J10" i="51" s="1"/>
  <c r="K10" i="51"/>
  <c r="L10" i="51"/>
  <c r="AJ114" i="60" s="1"/>
  <c r="M10" i="51" a="1"/>
  <c r="M10" i="51" s="1"/>
  <c r="N10" i="51" a="1"/>
  <c r="N10" i="51" s="1"/>
  <c r="O10" i="51" a="1"/>
  <c r="O10" i="51" s="1"/>
  <c r="P10" i="51" a="1"/>
  <c r="P10" i="51" s="1"/>
  <c r="Q10" i="51" a="1"/>
  <c r="Q10" i="51" s="1"/>
  <c r="R10" i="51" a="1"/>
  <c r="R10" i="51" s="1"/>
  <c r="S10" i="51" a="1"/>
  <c r="S10" i="51" s="1"/>
  <c r="P12" i="51" a="1"/>
  <c r="P12" i="51" s="1"/>
  <c r="Q12" i="51" a="1"/>
  <c r="Q12" i="51" s="1"/>
  <c r="R12" i="51" a="1"/>
  <c r="R12" i="51" s="1"/>
  <c r="S12" i="51" a="1"/>
  <c r="S12" i="51" s="1"/>
  <c r="C14" i="51"/>
  <c r="C15" i="51" s="1"/>
  <c r="C16" i="51" s="1"/>
  <c r="C17" i="51" s="1"/>
  <c r="C18" i="51" s="1"/>
  <c r="C19" i="51" s="1"/>
  <c r="C20" i="51" s="1"/>
  <c r="C21" i="51" s="1"/>
  <c r="C22" i="51" s="1"/>
  <c r="C23" i="51" s="1"/>
  <c r="C24" i="51" s="1"/>
  <c r="C25" i="51" s="1"/>
  <c r="C26" i="51" s="1"/>
  <c r="C27" i="51" s="1"/>
  <c r="C28" i="51" s="1"/>
  <c r="C29" i="51" s="1"/>
  <c r="C30" i="51" s="1"/>
  <c r="C31" i="51" s="1"/>
  <c r="C32" i="51" s="1"/>
  <c r="C33" i="51" s="1"/>
  <c r="C34" i="51" s="1"/>
  <c r="C35" i="51" s="1"/>
  <c r="C36" i="51" s="1"/>
  <c r="C37" i="51" s="1"/>
  <c r="C38" i="51" s="1"/>
  <c r="C39" i="51" s="1"/>
  <c r="C40" i="51" s="1"/>
  <c r="C41" i="51" s="1"/>
  <c r="C42" i="51" s="1"/>
  <c r="C43" i="51" s="1"/>
  <c r="C44" i="51" s="1"/>
  <c r="C45" i="51" s="1"/>
  <c r="C46" i="51" s="1"/>
  <c r="C47" i="51" s="1"/>
  <c r="C48" i="51" s="1"/>
  <c r="C49" i="51" s="1"/>
  <c r="C50" i="51" s="1"/>
  <c r="C51" i="51" s="1"/>
  <c r="C52" i="51" s="1"/>
  <c r="C53" i="51" s="1"/>
  <c r="C54" i="51" s="1"/>
  <c r="C55" i="51" s="1"/>
  <c r="C56" i="51" s="1"/>
  <c r="C57" i="51" s="1"/>
  <c r="C58" i="51" s="1"/>
  <c r="C59" i="51" s="1"/>
  <c r="C60" i="51" s="1"/>
  <c r="C61" i="51" s="1"/>
  <c r="C62" i="51" s="1"/>
  <c r="C63" i="51" s="1"/>
  <c r="C64" i="51" s="1"/>
  <c r="C65" i="51" s="1"/>
  <c r="C66" i="51" s="1"/>
  <c r="C67" i="51" s="1"/>
  <c r="C68" i="51" s="1"/>
  <c r="C69" i="51" s="1"/>
  <c r="C70" i="51" s="1"/>
  <c r="C71" i="51" s="1"/>
  <c r="C72" i="51" s="1"/>
  <c r="C73" i="51" s="1"/>
  <c r="C74" i="51" s="1"/>
  <c r="C75" i="51" s="1"/>
  <c r="C76" i="51" s="1"/>
  <c r="C77" i="51" s="1"/>
  <c r="C78" i="51" s="1"/>
  <c r="C79" i="51" s="1"/>
  <c r="C80" i="51" s="1"/>
  <c r="C81" i="51" s="1"/>
  <c r="C82" i="51" s="1"/>
  <c r="C83" i="51" s="1"/>
  <c r="C84" i="51" s="1"/>
  <c r="C85" i="51" s="1"/>
  <c r="C86" i="51" s="1"/>
  <c r="C87" i="51" s="1"/>
  <c r="C88" i="51" s="1"/>
  <c r="C89" i="51" s="1"/>
  <c r="C90" i="51" s="1"/>
  <c r="C91" i="51" s="1"/>
  <c r="C92" i="51" s="1"/>
  <c r="C93" i="51" s="1"/>
  <c r="C94" i="51" s="1"/>
  <c r="C95" i="51" s="1"/>
  <c r="C96" i="51" s="1"/>
  <c r="C97" i="51" s="1"/>
  <c r="C98" i="51" s="1"/>
  <c r="C99" i="51" s="1"/>
  <c r="C100" i="51" s="1"/>
  <c r="C101" i="51" s="1"/>
  <c r="C102" i="51" s="1"/>
  <c r="C103" i="51" s="1"/>
  <c r="C104" i="51" s="1"/>
  <c r="C105" i="51" s="1"/>
  <c r="C106" i="51" s="1"/>
  <c r="C107" i="51" s="1"/>
  <c r="C108" i="51" s="1"/>
  <c r="C109" i="51" s="1"/>
  <c r="C110" i="51" s="1"/>
  <c r="C111" i="51" s="1"/>
  <c r="C112" i="51" s="1"/>
  <c r="C113" i="51" s="1"/>
  <c r="C114" i="51" s="1"/>
  <c r="C115" i="51" s="1"/>
  <c r="C116" i="51" s="1"/>
  <c r="C117" i="51" s="1"/>
  <c r="C118" i="51" s="1"/>
  <c r="C119" i="51" s="1"/>
  <c r="C120" i="51" s="1"/>
  <c r="C121" i="51" s="1"/>
  <c r="C122" i="51" s="1"/>
  <c r="C123" i="51" s="1"/>
  <c r="C124" i="51" s="1"/>
  <c r="C125" i="51" s="1"/>
  <c r="C126" i="51" s="1"/>
  <c r="C127" i="51" s="1"/>
  <c r="C128" i="51" s="1"/>
  <c r="C129" i="51" s="1"/>
  <c r="C130" i="51" s="1"/>
  <c r="C131" i="51" s="1"/>
  <c r="C132" i="51" s="1"/>
  <c r="D27" i="51"/>
  <c r="D28" i="51"/>
  <c r="D29" i="51"/>
  <c r="D30" i="51"/>
  <c r="D31" i="51"/>
  <c r="D32" i="51"/>
  <c r="D33" i="51"/>
  <c r="D34" i="51"/>
  <c r="D35" i="51"/>
  <c r="D36" i="51"/>
  <c r="D37" i="51"/>
  <c r="D38" i="51"/>
  <c r="D39" i="51"/>
  <c r="D40" i="51"/>
  <c r="D41" i="51"/>
  <c r="D42" i="51"/>
  <c r="D43" i="51"/>
  <c r="D44" i="51"/>
  <c r="D45" i="51"/>
  <c r="D46" i="51"/>
  <c r="D47" i="51"/>
  <c r="D48" i="51"/>
  <c r="D49" i="51"/>
  <c r="D50" i="51"/>
  <c r="D51" i="51"/>
  <c r="D52" i="51"/>
  <c r="D53" i="51"/>
  <c r="D54" i="51"/>
  <c r="D55" i="51"/>
  <c r="D56" i="51"/>
  <c r="D57" i="51"/>
  <c r="D58" i="51"/>
  <c r="D59" i="51"/>
  <c r="D60" i="51"/>
  <c r="D61" i="51"/>
  <c r="D62" i="51"/>
  <c r="D63" i="51"/>
  <c r="D64" i="51"/>
  <c r="D65" i="51"/>
  <c r="D66" i="51"/>
  <c r="D67" i="51"/>
  <c r="D68" i="51"/>
  <c r="D69" i="51"/>
  <c r="D70" i="51"/>
  <c r="D71" i="51"/>
  <c r="D72" i="51"/>
  <c r="D73" i="51"/>
  <c r="D74" i="51"/>
  <c r="D75" i="51"/>
  <c r="D76" i="51"/>
  <c r="D77" i="51"/>
  <c r="D78" i="51"/>
  <c r="D79" i="51"/>
  <c r="D80" i="51"/>
  <c r="D81" i="51"/>
  <c r="D82" i="51"/>
  <c r="D83" i="51"/>
  <c r="D84" i="51"/>
  <c r="D85" i="51"/>
  <c r="D86" i="51"/>
  <c r="D87" i="51"/>
  <c r="D88" i="51"/>
  <c r="D89" i="51"/>
  <c r="D90" i="51"/>
  <c r="D91" i="51"/>
  <c r="D92" i="51"/>
  <c r="D93" i="51"/>
  <c r="D94" i="51"/>
  <c r="D95" i="51"/>
  <c r="D96" i="51"/>
  <c r="D97" i="51"/>
  <c r="D98" i="51"/>
  <c r="D99" i="51"/>
  <c r="D100" i="51"/>
  <c r="D101" i="51"/>
  <c r="D102" i="51"/>
  <c r="D103" i="51"/>
  <c r="D104" i="51"/>
  <c r="D105" i="51"/>
  <c r="D106" i="51"/>
  <c r="D107" i="51"/>
  <c r="D108" i="51"/>
  <c r="D109" i="51"/>
  <c r="D110" i="51"/>
  <c r="D111" i="51"/>
  <c r="D112" i="51"/>
  <c r="D113" i="51"/>
  <c r="D114" i="51"/>
  <c r="D115" i="51"/>
  <c r="D116" i="51"/>
  <c r="D117" i="51"/>
  <c r="D118" i="51"/>
  <c r="D119" i="51"/>
  <c r="D120" i="51"/>
  <c r="D121" i="51"/>
  <c r="D122" i="51"/>
  <c r="D123" i="51"/>
  <c r="D124" i="51"/>
  <c r="D125" i="51"/>
  <c r="D126" i="51"/>
  <c r="D127" i="51"/>
  <c r="D128" i="51"/>
  <c r="D129" i="51"/>
  <c r="D130" i="51"/>
  <c r="D131" i="51"/>
  <c r="D132" i="51"/>
  <c r="D133" i="51"/>
  <c r="D134" i="51"/>
  <c r="D135" i="51"/>
  <c r="D136" i="51"/>
  <c r="D137" i="51"/>
  <c r="D138" i="51"/>
  <c r="D139" i="51"/>
  <c r="D140" i="51"/>
  <c r="D141" i="51"/>
  <c r="D142" i="51"/>
  <c r="D143" i="51"/>
  <c r="D144" i="51"/>
  <c r="D145" i="51"/>
  <c r="D146" i="51"/>
  <c r="D147" i="51"/>
  <c r="D148" i="51"/>
  <c r="D149" i="51"/>
  <c r="D150" i="51"/>
  <c r="D151" i="51"/>
  <c r="D152" i="51"/>
  <c r="D153" i="51"/>
  <c r="D154" i="51"/>
  <c r="D155" i="51"/>
  <c r="D156" i="51"/>
  <c r="D157" i="51"/>
  <c r="D158" i="51"/>
  <c r="D159" i="51"/>
  <c r="D160" i="51"/>
  <c r="D161" i="51"/>
  <c r="D162" i="51"/>
  <c r="D163" i="51"/>
  <c r="D164" i="51"/>
  <c r="D165" i="51"/>
  <c r="D166" i="51"/>
  <c r="D167" i="51"/>
  <c r="D168" i="51"/>
  <c r="D169" i="51"/>
  <c r="D170" i="51"/>
  <c r="D171" i="51"/>
  <c r="D172" i="51"/>
  <c r="D173" i="51"/>
  <c r="D174" i="51"/>
  <c r="D175" i="51"/>
  <c r="D176" i="51"/>
  <c r="D177" i="51"/>
  <c r="D178" i="51"/>
  <c r="D179" i="51"/>
  <c r="D180" i="51"/>
  <c r="D181" i="51"/>
  <c r="D182" i="51"/>
  <c r="D183" i="51"/>
  <c r="D184" i="51"/>
  <c r="D185" i="51"/>
  <c r="D186" i="51"/>
  <c r="D187" i="51"/>
  <c r="D188" i="51"/>
  <c r="D189" i="51"/>
  <c r="D190" i="51"/>
  <c r="D191" i="51"/>
  <c r="D192" i="51"/>
  <c r="Y5" i="50"/>
  <c r="Y4" i="50" s="1"/>
  <c r="K10" i="50"/>
  <c r="T1" i="50" s="1"/>
  <c r="AG110" i="60" s="1"/>
  <c r="L10" i="50"/>
  <c r="AJ102" i="60" s="1"/>
  <c r="R10" i="50" a="1"/>
  <c r="R10" i="50" s="1"/>
  <c r="S10" i="50" a="1"/>
  <c r="S10" i="50" s="1"/>
  <c r="T10" i="50" a="1"/>
  <c r="T10" i="50" s="1"/>
  <c r="I13" i="50"/>
  <c r="J13" i="50"/>
  <c r="N10" i="50" s="1" a="1"/>
  <c r="N10" i="50" s="1"/>
  <c r="C14" i="50"/>
  <c r="I14" i="50"/>
  <c r="J14" i="50"/>
  <c r="C15" i="50"/>
  <c r="C16" i="50" s="1"/>
  <c r="C17" i="50" s="1"/>
  <c r="C18" i="50" s="1"/>
  <c r="C19" i="50" s="1"/>
  <c r="C20" i="50" s="1"/>
  <c r="C21" i="50" s="1"/>
  <c r="C22" i="50" s="1"/>
  <c r="C23" i="50" s="1"/>
  <c r="C24" i="50" s="1"/>
  <c r="C25" i="50" s="1"/>
  <c r="C26" i="50" s="1"/>
  <c r="C27" i="50" s="1"/>
  <c r="C28" i="50" s="1"/>
  <c r="C29" i="50" s="1"/>
  <c r="C30" i="50" s="1"/>
  <c r="C31" i="50" s="1"/>
  <c r="C32" i="50" s="1"/>
  <c r="C33" i="50" s="1"/>
  <c r="C34" i="50" s="1"/>
  <c r="C35" i="50" s="1"/>
  <c r="C36" i="50" s="1"/>
  <c r="C37" i="50" s="1"/>
  <c r="C38" i="50" s="1"/>
  <c r="C39" i="50" s="1"/>
  <c r="C40" i="50" s="1"/>
  <c r="C41" i="50" s="1"/>
  <c r="C42" i="50" s="1"/>
  <c r="C43" i="50" s="1"/>
  <c r="C44" i="50" s="1"/>
  <c r="C45" i="50" s="1"/>
  <c r="C46" i="50" s="1"/>
  <c r="C47" i="50" s="1"/>
  <c r="C48" i="50" s="1"/>
  <c r="C49" i="50" s="1"/>
  <c r="C50" i="50" s="1"/>
  <c r="C51" i="50" s="1"/>
  <c r="C52" i="50" s="1"/>
  <c r="C53" i="50" s="1"/>
  <c r="C54" i="50" s="1"/>
  <c r="C55" i="50" s="1"/>
  <c r="C56" i="50" s="1"/>
  <c r="C57" i="50" s="1"/>
  <c r="C58" i="50" s="1"/>
  <c r="C59" i="50" s="1"/>
  <c r="C60" i="50" s="1"/>
  <c r="C61" i="50" s="1"/>
  <c r="C62" i="50" s="1"/>
  <c r="C63" i="50" s="1"/>
  <c r="C64" i="50" s="1"/>
  <c r="C65" i="50" s="1"/>
  <c r="C66" i="50" s="1"/>
  <c r="C67" i="50" s="1"/>
  <c r="C68" i="50" s="1"/>
  <c r="C69" i="50" s="1"/>
  <c r="C70" i="50" s="1"/>
  <c r="C71" i="50" s="1"/>
  <c r="C72" i="50" s="1"/>
  <c r="C73" i="50" s="1"/>
  <c r="C74" i="50" s="1"/>
  <c r="C75" i="50" s="1"/>
  <c r="C76" i="50" s="1"/>
  <c r="C77" i="50" s="1"/>
  <c r="C78" i="50" s="1"/>
  <c r="C79" i="50" s="1"/>
  <c r="C80" i="50" s="1"/>
  <c r="C81" i="50" s="1"/>
  <c r="C82" i="50" s="1"/>
  <c r="C83" i="50" s="1"/>
  <c r="C84" i="50" s="1"/>
  <c r="C85" i="50" s="1"/>
  <c r="C86" i="50" s="1"/>
  <c r="C87" i="50" s="1"/>
  <c r="C88" i="50" s="1"/>
  <c r="C89" i="50" s="1"/>
  <c r="C90" i="50" s="1"/>
  <c r="C91" i="50" s="1"/>
  <c r="C92" i="50" s="1"/>
  <c r="C93" i="50" s="1"/>
  <c r="C94" i="50" s="1"/>
  <c r="C95" i="50" s="1"/>
  <c r="C96" i="50" s="1"/>
  <c r="C97" i="50" s="1"/>
  <c r="C98" i="50" s="1"/>
  <c r="C99" i="50" s="1"/>
  <c r="C100" i="50" s="1"/>
  <c r="C101" i="50" s="1"/>
  <c r="C102" i="50" s="1"/>
  <c r="D15" i="50"/>
  <c r="M15" i="50"/>
  <c r="D16" i="50"/>
  <c r="M16" i="50"/>
  <c r="D17" i="50"/>
  <c r="M17" i="50"/>
  <c r="D18" i="50"/>
  <c r="M18" i="50"/>
  <c r="D19" i="50"/>
  <c r="M19" i="50"/>
  <c r="D20" i="50"/>
  <c r="M20" i="50"/>
  <c r="D21" i="50"/>
  <c r="M21" i="50"/>
  <c r="D22" i="50"/>
  <c r="M22" i="50"/>
  <c r="D23" i="50"/>
  <c r="M23" i="50"/>
  <c r="D24" i="50"/>
  <c r="M24" i="50"/>
  <c r="D25" i="50"/>
  <c r="M25" i="50"/>
  <c r="D26" i="50"/>
  <c r="M26" i="50"/>
  <c r="D27" i="50"/>
  <c r="M27" i="50"/>
  <c r="D28" i="50"/>
  <c r="M28" i="50"/>
  <c r="D29" i="50"/>
  <c r="M29" i="50"/>
  <c r="D30" i="50"/>
  <c r="M30" i="50"/>
  <c r="D31" i="50"/>
  <c r="M31" i="50"/>
  <c r="D32" i="50"/>
  <c r="M32" i="50"/>
  <c r="D33" i="50"/>
  <c r="M33" i="50"/>
  <c r="D34" i="50"/>
  <c r="M34" i="50"/>
  <c r="D35" i="50"/>
  <c r="M35" i="50"/>
  <c r="D36" i="50"/>
  <c r="M36" i="50"/>
  <c r="D37" i="50"/>
  <c r="M37" i="50"/>
  <c r="D38" i="50"/>
  <c r="M38" i="50"/>
  <c r="D39" i="50"/>
  <c r="M39" i="50"/>
  <c r="D40" i="50"/>
  <c r="M40" i="50"/>
  <c r="D41" i="50"/>
  <c r="M41" i="50"/>
  <c r="D42" i="50"/>
  <c r="M42" i="50"/>
  <c r="D43" i="50"/>
  <c r="M43" i="50"/>
  <c r="D44" i="50"/>
  <c r="M44" i="50"/>
  <c r="D45" i="50"/>
  <c r="M45" i="50"/>
  <c r="D46" i="50"/>
  <c r="M46" i="50"/>
  <c r="D47" i="50"/>
  <c r="M47" i="50"/>
  <c r="D48" i="50"/>
  <c r="M48" i="50"/>
  <c r="D49" i="50"/>
  <c r="M49" i="50"/>
  <c r="D50" i="50"/>
  <c r="M50" i="50"/>
  <c r="D51" i="50"/>
  <c r="M51" i="50"/>
  <c r="D52" i="50"/>
  <c r="M52" i="50"/>
  <c r="D53" i="50"/>
  <c r="M53" i="50"/>
  <c r="D54" i="50"/>
  <c r="M54" i="50"/>
  <c r="D55" i="50"/>
  <c r="M55" i="50"/>
  <c r="D56" i="50"/>
  <c r="M56" i="50"/>
  <c r="D57" i="50"/>
  <c r="M57" i="50"/>
  <c r="D58" i="50"/>
  <c r="M58" i="50"/>
  <c r="D59" i="50"/>
  <c r="M59" i="50"/>
  <c r="D60" i="50"/>
  <c r="M60" i="50"/>
  <c r="D61" i="50"/>
  <c r="M61" i="50"/>
  <c r="D62" i="50"/>
  <c r="M62" i="50"/>
  <c r="D63" i="50"/>
  <c r="M63" i="50"/>
  <c r="D64" i="50"/>
  <c r="M64" i="50"/>
  <c r="D65" i="50"/>
  <c r="M65" i="50"/>
  <c r="D66" i="50"/>
  <c r="M66" i="50"/>
  <c r="D67" i="50"/>
  <c r="M67" i="50"/>
  <c r="D68" i="50"/>
  <c r="M68" i="50"/>
  <c r="D69" i="50"/>
  <c r="M69" i="50"/>
  <c r="D70" i="50"/>
  <c r="M70" i="50"/>
  <c r="D71" i="50"/>
  <c r="M71" i="50"/>
  <c r="D72" i="50"/>
  <c r="M72" i="50"/>
  <c r="D73" i="50"/>
  <c r="M73" i="50"/>
  <c r="D74" i="50"/>
  <c r="M74" i="50"/>
  <c r="D75" i="50"/>
  <c r="M75" i="50"/>
  <c r="D76" i="50"/>
  <c r="M76" i="50"/>
  <c r="D77" i="50"/>
  <c r="M77" i="50"/>
  <c r="D78" i="50"/>
  <c r="M78" i="50"/>
  <c r="D79" i="50"/>
  <c r="M79" i="50"/>
  <c r="D80" i="50"/>
  <c r="M80" i="50"/>
  <c r="D81" i="50"/>
  <c r="M81" i="50"/>
  <c r="D82" i="50"/>
  <c r="M82" i="50"/>
  <c r="D83" i="50"/>
  <c r="M83" i="50"/>
  <c r="D84" i="50"/>
  <c r="M84" i="50"/>
  <c r="D85" i="50"/>
  <c r="M85" i="50"/>
  <c r="D86" i="50"/>
  <c r="M86" i="50"/>
  <c r="D87" i="50"/>
  <c r="M87" i="50"/>
  <c r="D88" i="50"/>
  <c r="M88" i="50"/>
  <c r="D89" i="50"/>
  <c r="M89" i="50"/>
  <c r="D90" i="50"/>
  <c r="M90" i="50"/>
  <c r="D91" i="50"/>
  <c r="M91" i="50"/>
  <c r="D92" i="50"/>
  <c r="M92" i="50"/>
  <c r="D93" i="50"/>
  <c r="M93" i="50"/>
  <c r="D94" i="50"/>
  <c r="M94" i="50"/>
  <c r="D95" i="50"/>
  <c r="M95" i="50"/>
  <c r="D96" i="50"/>
  <c r="M96" i="50"/>
  <c r="D97" i="50"/>
  <c r="M97" i="50"/>
  <c r="D98" i="50"/>
  <c r="M98" i="50"/>
  <c r="D99" i="50"/>
  <c r="M99" i="50"/>
  <c r="D100" i="50"/>
  <c r="M100" i="50"/>
  <c r="D101" i="50"/>
  <c r="M101" i="50"/>
  <c r="D102" i="50"/>
  <c r="M102" i="50"/>
  <c r="X9" i="49" a="1"/>
  <c r="X9" i="49" s="1"/>
  <c r="Y9" i="49" a="1"/>
  <c r="Y9" i="49" s="1"/>
  <c r="I10" i="49" a="1"/>
  <c r="I10" i="49" s="1"/>
  <c r="K10" i="49"/>
  <c r="O10" i="49"/>
  <c r="P10" i="49"/>
  <c r="Q10" i="49"/>
  <c r="Y10" i="49" a="1"/>
  <c r="Y10" i="49" s="1"/>
  <c r="AB10" i="49"/>
  <c r="J13" i="49"/>
  <c r="S13" i="49"/>
  <c r="AB13" i="49"/>
  <c r="C14" i="49"/>
  <c r="J14" i="49"/>
  <c r="L14" i="49"/>
  <c r="M14" i="49"/>
  <c r="S14" i="49" s="1"/>
  <c r="C15" i="49"/>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45" i="49" s="1"/>
  <c r="C46" i="49" s="1"/>
  <c r="C47" i="49" s="1"/>
  <c r="C48" i="49" s="1"/>
  <c r="C49" i="49" s="1"/>
  <c r="C50" i="49" s="1"/>
  <c r="C51" i="49" s="1"/>
  <c r="C52" i="49" s="1"/>
  <c r="C53" i="49" s="1"/>
  <c r="C54" i="49" s="1"/>
  <c r="C55" i="49" s="1"/>
  <c r="C56" i="49" s="1"/>
  <c r="C57" i="49" s="1"/>
  <c r="C58" i="49" s="1"/>
  <c r="C59" i="49" s="1"/>
  <c r="C60" i="49" s="1"/>
  <c r="C61" i="49" s="1"/>
  <c r="C62" i="49" s="1"/>
  <c r="C63" i="49" s="1"/>
  <c r="C64" i="49" s="1"/>
  <c r="C65" i="49" s="1"/>
  <c r="C66" i="49" s="1"/>
  <c r="C67" i="49" s="1"/>
  <c r="C68" i="49" s="1"/>
  <c r="C69" i="49" s="1"/>
  <c r="C70" i="49" s="1"/>
  <c r="C71" i="49" s="1"/>
  <c r="C72" i="49" s="1"/>
  <c r="J15" i="49"/>
  <c r="R15" i="49" s="1"/>
  <c r="M15" i="49"/>
  <c r="S15" i="49" s="1"/>
  <c r="J16" i="49"/>
  <c r="L16" i="49"/>
  <c r="R16" i="49" s="1"/>
  <c r="M16" i="49"/>
  <c r="S16" i="49" s="1"/>
  <c r="R17" i="49"/>
  <c r="S17" i="49"/>
  <c r="T17" i="49"/>
  <c r="AA17" i="49"/>
  <c r="AB17" i="49"/>
  <c r="R18" i="49"/>
  <c r="S18" i="49"/>
  <c r="AA18" i="49"/>
  <c r="R19" i="49"/>
  <c r="S19" i="49"/>
  <c r="T19" i="49"/>
  <c r="W19" i="49"/>
  <c r="AA19" i="49"/>
  <c r="AB19" i="49"/>
  <c r="R20" i="49"/>
  <c r="S20" i="49"/>
  <c r="T20" i="49"/>
  <c r="AA20" i="49"/>
  <c r="AB20" i="49"/>
  <c r="R21" i="49"/>
  <c r="S21" i="49"/>
  <c r="T21" i="49"/>
  <c r="AA21" i="49"/>
  <c r="AB21" i="49"/>
  <c r="R22" i="49"/>
  <c r="S22" i="49"/>
  <c r="T22" i="49"/>
  <c r="AA22" i="49"/>
  <c r="AB22" i="49"/>
  <c r="R23" i="49"/>
  <c r="S23" i="49"/>
  <c r="T23" i="49"/>
  <c r="AA23" i="49"/>
  <c r="AB23" i="49"/>
  <c r="R24" i="49"/>
  <c r="S24" i="49"/>
  <c r="T24" i="49"/>
  <c r="AA24" i="49"/>
  <c r="AB24" i="49"/>
  <c r="R25" i="49"/>
  <c r="S25" i="49"/>
  <c r="T25" i="49"/>
  <c r="AA25" i="49"/>
  <c r="AB25" i="49"/>
  <c r="R26" i="49"/>
  <c r="S26" i="49"/>
  <c r="T26" i="49"/>
  <c r="AA26" i="49"/>
  <c r="AB26" i="49"/>
  <c r="R27" i="49"/>
  <c r="S27" i="49"/>
  <c r="T27" i="49"/>
  <c r="AA27" i="49"/>
  <c r="AB27" i="49"/>
  <c r="R28" i="49"/>
  <c r="S28" i="49"/>
  <c r="T28" i="49"/>
  <c r="AA28" i="49"/>
  <c r="AB28" i="49"/>
  <c r="R29" i="49"/>
  <c r="S29" i="49"/>
  <c r="T29" i="49"/>
  <c r="AA29" i="49"/>
  <c r="AB29" i="49"/>
  <c r="R30" i="49"/>
  <c r="S30" i="49"/>
  <c r="T30" i="49"/>
  <c r="AA30" i="49"/>
  <c r="AB30" i="49"/>
  <c r="R31" i="49"/>
  <c r="S31" i="49"/>
  <c r="T31" i="49"/>
  <c r="AA31" i="49"/>
  <c r="AB31" i="49"/>
  <c r="R32" i="49"/>
  <c r="S32" i="49"/>
  <c r="T32" i="49"/>
  <c r="AA32" i="49"/>
  <c r="AB32" i="49"/>
  <c r="R33" i="49"/>
  <c r="S33" i="49"/>
  <c r="T33" i="49"/>
  <c r="AA33" i="49"/>
  <c r="AB33" i="49"/>
  <c r="R34" i="49"/>
  <c r="S34" i="49"/>
  <c r="T34" i="49"/>
  <c r="AA34" i="49"/>
  <c r="AB34" i="49"/>
  <c r="R35" i="49"/>
  <c r="S35" i="49"/>
  <c r="T35" i="49"/>
  <c r="AA35" i="49"/>
  <c r="AB35" i="49"/>
  <c r="R36" i="49"/>
  <c r="S36" i="49"/>
  <c r="T36" i="49"/>
  <c r="AA36" i="49"/>
  <c r="AB36" i="49"/>
  <c r="R37" i="49"/>
  <c r="S37" i="49"/>
  <c r="T37" i="49"/>
  <c r="AA37" i="49"/>
  <c r="AB37" i="49"/>
  <c r="R38" i="49"/>
  <c r="S38" i="49"/>
  <c r="T38" i="49"/>
  <c r="AA38" i="49"/>
  <c r="AB38" i="49"/>
  <c r="R39" i="49"/>
  <c r="S39" i="49"/>
  <c r="T39" i="49"/>
  <c r="AA39" i="49"/>
  <c r="AB39" i="49"/>
  <c r="R40" i="49"/>
  <c r="S40" i="49"/>
  <c r="T40" i="49"/>
  <c r="AA40" i="49"/>
  <c r="AB40" i="49"/>
  <c r="R41" i="49"/>
  <c r="S41" i="49"/>
  <c r="T41" i="49"/>
  <c r="AA41" i="49"/>
  <c r="AB41" i="49"/>
  <c r="R42" i="49"/>
  <c r="S42" i="49"/>
  <c r="T42" i="49"/>
  <c r="AA42" i="49"/>
  <c r="AB42" i="49"/>
  <c r="R43" i="49"/>
  <c r="S43" i="49"/>
  <c r="T43" i="49"/>
  <c r="AA43" i="49"/>
  <c r="AB43" i="49"/>
  <c r="R44" i="49"/>
  <c r="S44" i="49"/>
  <c r="T44" i="49"/>
  <c r="AA44" i="49"/>
  <c r="AB44" i="49"/>
  <c r="R45" i="49"/>
  <c r="S45" i="49"/>
  <c r="T45" i="49"/>
  <c r="AA45" i="49"/>
  <c r="AB45" i="49"/>
  <c r="R46" i="49"/>
  <c r="S46" i="49"/>
  <c r="T46" i="49"/>
  <c r="AA46" i="49"/>
  <c r="AB46" i="49"/>
  <c r="R47" i="49"/>
  <c r="S47" i="49"/>
  <c r="T47" i="49"/>
  <c r="AA47" i="49"/>
  <c r="AB47" i="49"/>
  <c r="R48" i="49"/>
  <c r="S48" i="49"/>
  <c r="T48" i="49"/>
  <c r="AA48" i="49"/>
  <c r="AB48" i="49"/>
  <c r="R49" i="49"/>
  <c r="S49" i="49"/>
  <c r="T49" i="49"/>
  <c r="AA49" i="49"/>
  <c r="AB49" i="49"/>
  <c r="R50" i="49"/>
  <c r="S50" i="49"/>
  <c r="T50" i="49"/>
  <c r="AA50" i="49"/>
  <c r="AB50" i="49"/>
  <c r="R51" i="49"/>
  <c r="S51" i="49"/>
  <c r="T51" i="49"/>
  <c r="AA51" i="49"/>
  <c r="AB51" i="49"/>
  <c r="R52" i="49"/>
  <c r="S52" i="49"/>
  <c r="T52" i="49"/>
  <c r="AA52" i="49"/>
  <c r="AB52" i="49"/>
  <c r="R53" i="49"/>
  <c r="S53" i="49"/>
  <c r="T53" i="49"/>
  <c r="AA53" i="49"/>
  <c r="AB53" i="49"/>
  <c r="R54" i="49"/>
  <c r="S54" i="49"/>
  <c r="T54" i="49"/>
  <c r="AA54" i="49"/>
  <c r="AB54" i="49"/>
  <c r="R55" i="49"/>
  <c r="S55" i="49"/>
  <c r="T55" i="49"/>
  <c r="AA55" i="49"/>
  <c r="AB55" i="49"/>
  <c r="R56" i="49"/>
  <c r="S56" i="49"/>
  <c r="T56" i="49"/>
  <c r="AA56" i="49"/>
  <c r="AB56" i="49"/>
  <c r="R57" i="49"/>
  <c r="S57" i="49"/>
  <c r="T57" i="49"/>
  <c r="AA57" i="49"/>
  <c r="AB57" i="49"/>
  <c r="R58" i="49"/>
  <c r="S58" i="49"/>
  <c r="T58" i="49"/>
  <c r="AA58" i="49"/>
  <c r="AB58" i="49"/>
  <c r="R59" i="49"/>
  <c r="S59" i="49"/>
  <c r="T59" i="49"/>
  <c r="AA59" i="49"/>
  <c r="AB59" i="49"/>
  <c r="R60" i="49"/>
  <c r="S60" i="49"/>
  <c r="T60" i="49"/>
  <c r="AA60" i="49"/>
  <c r="AB60" i="49"/>
  <c r="R61" i="49"/>
  <c r="S61" i="49"/>
  <c r="T61" i="49"/>
  <c r="AA61" i="49"/>
  <c r="AB61" i="49"/>
  <c r="R62" i="49"/>
  <c r="S62" i="49"/>
  <c r="T62" i="49"/>
  <c r="AA62" i="49"/>
  <c r="AB62" i="49"/>
  <c r="R63" i="49"/>
  <c r="S63" i="49"/>
  <c r="T63" i="49"/>
  <c r="AA63" i="49"/>
  <c r="AB63" i="49"/>
  <c r="R64" i="49"/>
  <c r="S64" i="49"/>
  <c r="T64" i="49"/>
  <c r="AA64" i="49"/>
  <c r="AB64" i="49"/>
  <c r="R65" i="49"/>
  <c r="S65" i="49"/>
  <c r="T65" i="49"/>
  <c r="AA65" i="49"/>
  <c r="AB65" i="49"/>
  <c r="R66" i="49"/>
  <c r="S66" i="49"/>
  <c r="T66" i="49"/>
  <c r="AA66" i="49"/>
  <c r="AB66" i="49"/>
  <c r="R67" i="49"/>
  <c r="S67" i="49"/>
  <c r="T67" i="49"/>
  <c r="AA67" i="49"/>
  <c r="AB67" i="49"/>
  <c r="R68" i="49"/>
  <c r="S68" i="49"/>
  <c r="T68" i="49"/>
  <c r="AA68" i="49"/>
  <c r="AB68" i="49"/>
  <c r="R69" i="49"/>
  <c r="S69" i="49"/>
  <c r="T69" i="49"/>
  <c r="AA69" i="49"/>
  <c r="AB69" i="49"/>
  <c r="R70" i="49"/>
  <c r="S70" i="49"/>
  <c r="T70" i="49"/>
  <c r="AA70" i="49"/>
  <c r="AB70" i="49"/>
  <c r="R71" i="49"/>
  <c r="S71" i="49"/>
  <c r="T71" i="49"/>
  <c r="AA71" i="49"/>
  <c r="AB71" i="49"/>
  <c r="R72" i="49"/>
  <c r="S72" i="49"/>
  <c r="T72" i="49"/>
  <c r="AA72" i="49"/>
  <c r="AB72" i="49"/>
  <c r="AL4" i="60"/>
  <c r="I106" i="60" s="1"/>
  <c r="AM4" i="60"/>
  <c r="I230" i="60" s="1"/>
  <c r="AN4" i="60"/>
  <c r="X132" i="60" s="1"/>
  <c r="AO4" i="60"/>
  <c r="I151" i="60" s="1"/>
  <c r="AP4" i="60"/>
  <c r="Z2" i="53" s="1"/>
  <c r="I160" i="60"/>
  <c r="AQ4" i="60"/>
  <c r="AA2" i="53" s="1"/>
  <c r="AR4" i="60"/>
  <c r="AS4" i="60"/>
  <c r="T2" i="55" s="1"/>
  <c r="AT4" i="60"/>
  <c r="I211" i="60" s="1"/>
  <c r="AU4" i="60"/>
  <c r="I245" i="60" s="1"/>
  <c r="AX4" i="60"/>
  <c r="W2" i="59" s="1"/>
  <c r="D13" i="59" s="1"/>
  <c r="X91" i="60"/>
  <c r="S98" i="60"/>
  <c r="S99" i="60"/>
  <c r="K100" i="60"/>
  <c r="M100" i="60"/>
  <c r="O100" i="60"/>
  <c r="S100" i="60" s="1"/>
  <c r="Q100" i="60"/>
  <c r="X123" i="60"/>
  <c r="X124" i="60"/>
  <c r="R22" i="61" s="1"/>
  <c r="X127" i="60"/>
  <c r="R25" i="61" s="1"/>
  <c r="T129" i="60"/>
  <c r="AL130" i="60"/>
  <c r="AM130" i="60"/>
  <c r="AN130" i="60"/>
  <c r="AL131" i="60"/>
  <c r="N132" i="60"/>
  <c r="R132" i="60"/>
  <c r="S132" i="60"/>
  <c r="AE132" i="60"/>
  <c r="AH132" i="60"/>
  <c r="AL132" i="60"/>
  <c r="N133" i="60"/>
  <c r="R133" i="60"/>
  <c r="S133" i="60"/>
  <c r="X133" i="60"/>
  <c r="AE133" i="60"/>
  <c r="AH133" i="60"/>
  <c r="AL133" i="60"/>
  <c r="AK133" i="60" s="1"/>
  <c r="N134" i="60"/>
  <c r="R134" i="60"/>
  <c r="S134" i="60"/>
  <c r="X134" i="60"/>
  <c r="Z134" i="60" s="1"/>
  <c r="AE134" i="60"/>
  <c r="AH134" i="60"/>
  <c r="X135" i="60"/>
  <c r="R27" i="61" s="1"/>
  <c r="X136" i="60"/>
  <c r="AE136" i="60" s="1"/>
  <c r="Y28" i="61" s="1"/>
  <c r="X137" i="60"/>
  <c r="R29" i="61" s="1"/>
  <c r="X138" i="60"/>
  <c r="AE138" i="60" s="1"/>
  <c r="Y30" i="61" s="1"/>
  <c r="X139" i="60"/>
  <c r="R31" i="61" s="1"/>
  <c r="X141" i="60"/>
  <c r="R33" i="61"/>
  <c r="X142" i="60"/>
  <c r="AD142" i="60" s="1"/>
  <c r="X34" i="61" s="1"/>
  <c r="X143" i="60"/>
  <c r="R35" i="61" s="1"/>
  <c r="X144" i="60"/>
  <c r="AF144" i="60" s="1"/>
  <c r="AA146" i="60"/>
  <c r="AA153" i="60"/>
  <c r="AA161" i="60"/>
  <c r="X162" i="60"/>
  <c r="AF162" i="60" s="1"/>
  <c r="Z39" i="61" s="1"/>
  <c r="X163" i="60"/>
  <c r="R40" i="61" s="1"/>
  <c r="X164" i="60"/>
  <c r="AF164" i="60" s="1"/>
  <c r="R41" i="61"/>
  <c r="X165" i="60"/>
  <c r="X166" i="60"/>
  <c r="R43" i="61" s="1"/>
  <c r="X167" i="60"/>
  <c r="R44" i="61" s="1"/>
  <c r="X168" i="60"/>
  <c r="R45" i="61" s="1"/>
  <c r="X169" i="60"/>
  <c r="R46" i="61" s="1"/>
  <c r="X170" i="60"/>
  <c r="R47" i="61" s="1"/>
  <c r="AA174" i="60"/>
  <c r="AA176" i="60"/>
  <c r="X177" i="60"/>
  <c r="X179" i="60"/>
  <c r="R50" i="61" s="1"/>
  <c r="X180" i="60"/>
  <c r="R51" i="61" s="1"/>
  <c r="X181" i="60"/>
  <c r="R52" i="61" s="1"/>
  <c r="X182" i="60"/>
  <c r="AH184" i="60"/>
  <c r="AH185" i="60"/>
  <c r="AQ185" i="60"/>
  <c r="AH186" i="60"/>
  <c r="AQ186" i="60"/>
  <c r="AH187" i="60"/>
  <c r="AQ187" i="60"/>
  <c r="AH188" i="60"/>
  <c r="AQ188" i="60"/>
  <c r="AH189" i="60"/>
  <c r="AQ189" i="60"/>
  <c r="AY189" i="60"/>
  <c r="X190" i="60"/>
  <c r="R55" i="61" s="1"/>
  <c r="X191" i="60"/>
  <c r="AF191" i="60" s="1"/>
  <c r="X192" i="60"/>
  <c r="R57" i="61" s="1"/>
  <c r="X193" i="60"/>
  <c r="X194" i="60"/>
  <c r="AE194" i="60"/>
  <c r="Y59" i="61" s="1"/>
  <c r="AJ208" i="60"/>
  <c r="AA211" i="60"/>
  <c r="X218" i="60"/>
  <c r="R67" i="61" s="1"/>
  <c r="AA226" i="60"/>
  <c r="AJ227" i="60"/>
  <c r="AH228" i="60"/>
  <c r="X232" i="60"/>
  <c r="R71" i="61" s="1"/>
  <c r="X233" i="60"/>
  <c r="R72" i="61" s="1"/>
  <c r="X234" i="60"/>
  <c r="R73" i="61" s="1"/>
  <c r="X235" i="60"/>
  <c r="X237" i="60"/>
  <c r="AH237" i="60"/>
  <c r="X238" i="60"/>
  <c r="R76" i="61" s="1"/>
  <c r="AH238" i="60"/>
  <c r="X239" i="60"/>
  <c r="R77" i="61" s="1"/>
  <c r="AH239" i="60"/>
  <c r="AA241" i="60"/>
  <c r="W90" i="61"/>
  <c r="R10" i="61"/>
  <c r="S10" i="61"/>
  <c r="T10" i="61"/>
  <c r="U10" i="61"/>
  <c r="V10" i="61"/>
  <c r="W10" i="61"/>
  <c r="X10" i="61"/>
  <c r="Y10" i="61"/>
  <c r="Z10" i="61"/>
  <c r="E11" i="61"/>
  <c r="F11" i="61"/>
  <c r="G11" i="61"/>
  <c r="H11" i="61"/>
  <c r="S11" i="61"/>
  <c r="T11" i="61"/>
  <c r="U11" i="61"/>
  <c r="V11" i="61"/>
  <c r="W11" i="61"/>
  <c r="C12" i="61"/>
  <c r="E12" i="61"/>
  <c r="F12" i="61"/>
  <c r="G12" i="61"/>
  <c r="S12" i="61"/>
  <c r="U12" i="61"/>
  <c r="E13" i="61"/>
  <c r="F13" i="61"/>
  <c r="G13" i="61"/>
  <c r="H13" i="61"/>
  <c r="S13" i="61"/>
  <c r="U13" i="61"/>
  <c r="I14" i="61"/>
  <c r="S14" i="61"/>
  <c r="U14" i="61"/>
  <c r="E15" i="61"/>
  <c r="F15" i="61"/>
  <c r="G15" i="61"/>
  <c r="H15" i="61"/>
  <c r="S15" i="61"/>
  <c r="U15" i="61"/>
  <c r="I16" i="61"/>
  <c r="S16" i="61"/>
  <c r="I17" i="61"/>
  <c r="S17" i="61"/>
  <c r="I18" i="61"/>
  <c r="S18" i="61"/>
  <c r="I19" i="61"/>
  <c r="S19" i="61"/>
  <c r="E20" i="61"/>
  <c r="F20" i="61"/>
  <c r="G20" i="61"/>
  <c r="H20" i="61"/>
  <c r="S20" i="61"/>
  <c r="U20" i="61"/>
  <c r="E21" i="61"/>
  <c r="F21" i="61"/>
  <c r="G21" i="61"/>
  <c r="H21" i="61"/>
  <c r="S21" i="61"/>
  <c r="U21" i="61"/>
  <c r="E22" i="61"/>
  <c r="F22" i="61"/>
  <c r="G22" i="61"/>
  <c r="H22" i="61"/>
  <c r="S22" i="61"/>
  <c r="U22" i="61"/>
  <c r="E25" i="61"/>
  <c r="F25" i="61"/>
  <c r="G25" i="61"/>
  <c r="H25" i="61"/>
  <c r="S25" i="61"/>
  <c r="U25" i="61"/>
  <c r="E26" i="61"/>
  <c r="F26" i="61"/>
  <c r="G26" i="61"/>
  <c r="H26" i="61"/>
  <c r="S26" i="61"/>
  <c r="U26" i="61"/>
  <c r="W26" i="61"/>
  <c r="E27" i="61"/>
  <c r="F27" i="61"/>
  <c r="H27" i="61"/>
  <c r="S27" i="61"/>
  <c r="U27" i="61"/>
  <c r="V27" i="61"/>
  <c r="E28" i="61"/>
  <c r="F28" i="61"/>
  <c r="G28" i="61"/>
  <c r="H28" i="61"/>
  <c r="S28" i="61"/>
  <c r="U28" i="61"/>
  <c r="V28" i="61"/>
  <c r="E29" i="61"/>
  <c r="F29" i="61"/>
  <c r="G29" i="61"/>
  <c r="H29" i="61"/>
  <c r="S29" i="61"/>
  <c r="U29" i="61"/>
  <c r="V29" i="61"/>
  <c r="E30" i="61"/>
  <c r="F30" i="61"/>
  <c r="G30" i="61"/>
  <c r="H30" i="61"/>
  <c r="S30" i="61"/>
  <c r="U30" i="61"/>
  <c r="V30" i="61"/>
  <c r="E31" i="61"/>
  <c r="F31" i="61"/>
  <c r="G31" i="61"/>
  <c r="H31" i="61"/>
  <c r="S31" i="61"/>
  <c r="U31" i="61"/>
  <c r="V31" i="61"/>
  <c r="E32" i="61"/>
  <c r="F32" i="61"/>
  <c r="H32" i="61"/>
  <c r="S32" i="61"/>
  <c r="U32" i="61"/>
  <c r="V32" i="61"/>
  <c r="E33" i="61"/>
  <c r="F33" i="61"/>
  <c r="G33" i="61"/>
  <c r="H33" i="61"/>
  <c r="S33" i="61"/>
  <c r="U33" i="61"/>
  <c r="V33" i="61"/>
  <c r="E34" i="61"/>
  <c r="F34" i="61"/>
  <c r="H34" i="61"/>
  <c r="S34" i="61"/>
  <c r="U34" i="61"/>
  <c r="V34" i="61"/>
  <c r="E35" i="61"/>
  <c r="F35" i="61"/>
  <c r="G35" i="61"/>
  <c r="H35" i="61"/>
  <c r="S35" i="61"/>
  <c r="U35" i="61"/>
  <c r="V35" i="61"/>
  <c r="E36" i="61"/>
  <c r="F36" i="61"/>
  <c r="H36" i="61"/>
  <c r="S36" i="61"/>
  <c r="U36" i="61"/>
  <c r="V36" i="61"/>
  <c r="C37" i="61"/>
  <c r="E37" i="61"/>
  <c r="F37" i="61"/>
  <c r="G37" i="61"/>
  <c r="H37" i="61"/>
  <c r="S37" i="61"/>
  <c r="U37" i="61"/>
  <c r="E38" i="61"/>
  <c r="F38" i="61"/>
  <c r="G38" i="61"/>
  <c r="H38" i="61"/>
  <c r="S38" i="61"/>
  <c r="U38" i="61"/>
  <c r="E39" i="61"/>
  <c r="F39" i="61"/>
  <c r="G39" i="61"/>
  <c r="H39" i="61"/>
  <c r="S39" i="61"/>
  <c r="U39" i="61"/>
  <c r="W39" i="61"/>
  <c r="E40" i="61"/>
  <c r="F40" i="61"/>
  <c r="G40" i="61"/>
  <c r="H40" i="61"/>
  <c r="S40" i="61"/>
  <c r="U40" i="61"/>
  <c r="E41" i="61"/>
  <c r="F41" i="61"/>
  <c r="G41" i="61"/>
  <c r="H41" i="61"/>
  <c r="S41" i="61"/>
  <c r="U41" i="61"/>
  <c r="W41" i="61"/>
  <c r="E42" i="61"/>
  <c r="F42" i="61"/>
  <c r="G42" i="61"/>
  <c r="H42" i="61"/>
  <c r="S42" i="61"/>
  <c r="U42" i="61"/>
  <c r="E43" i="61"/>
  <c r="F43" i="61"/>
  <c r="G43" i="61"/>
  <c r="H43" i="61"/>
  <c r="S43" i="61"/>
  <c r="U43" i="61"/>
  <c r="W43" i="61"/>
  <c r="E44" i="61"/>
  <c r="F44" i="61"/>
  <c r="G44" i="61"/>
  <c r="H44" i="61"/>
  <c r="S44" i="61"/>
  <c r="U44" i="61"/>
  <c r="E45" i="61"/>
  <c r="F45" i="61"/>
  <c r="G45" i="61"/>
  <c r="H45" i="61"/>
  <c r="S45" i="61"/>
  <c r="U45" i="61"/>
  <c r="W45" i="61"/>
  <c r="E46" i="61"/>
  <c r="F46" i="61"/>
  <c r="G46" i="61"/>
  <c r="H46" i="61"/>
  <c r="S46" i="61"/>
  <c r="U46" i="61"/>
  <c r="W46" i="61"/>
  <c r="E47" i="61"/>
  <c r="F47" i="61"/>
  <c r="G47" i="61"/>
  <c r="H47" i="61"/>
  <c r="S47" i="61"/>
  <c r="U47" i="61"/>
  <c r="E48" i="61"/>
  <c r="F48" i="61"/>
  <c r="G48" i="61"/>
  <c r="H48" i="61"/>
  <c r="S48" i="61"/>
  <c r="U48" i="61"/>
  <c r="W48" i="61"/>
  <c r="E49" i="61"/>
  <c r="F49" i="61"/>
  <c r="G49" i="61"/>
  <c r="H49" i="61"/>
  <c r="S49" i="61"/>
  <c r="U49" i="61"/>
  <c r="W49" i="61"/>
  <c r="E50" i="61"/>
  <c r="F50" i="61"/>
  <c r="G50" i="61"/>
  <c r="H50" i="61"/>
  <c r="I50" i="61"/>
  <c r="S50" i="61"/>
  <c r="U50" i="61"/>
  <c r="I51" i="61"/>
  <c r="S51" i="61"/>
  <c r="U51" i="61"/>
  <c r="E52" i="61"/>
  <c r="F52" i="61"/>
  <c r="G52" i="61"/>
  <c r="H52" i="61"/>
  <c r="S52" i="61"/>
  <c r="U52" i="61"/>
  <c r="W52" i="61"/>
  <c r="E53" i="61"/>
  <c r="F53" i="61"/>
  <c r="G53" i="61"/>
  <c r="H53" i="61"/>
  <c r="S53" i="61"/>
  <c r="V53" i="61"/>
  <c r="W53" i="61"/>
  <c r="E54" i="61"/>
  <c r="F54" i="61"/>
  <c r="H54" i="61"/>
  <c r="S54" i="61"/>
  <c r="V54" i="61"/>
  <c r="W54" i="61"/>
  <c r="E55" i="61"/>
  <c r="F55" i="61"/>
  <c r="G55" i="61"/>
  <c r="H55" i="61"/>
  <c r="S55" i="61"/>
  <c r="U55" i="61"/>
  <c r="V55" i="61"/>
  <c r="W55" i="61"/>
  <c r="E56" i="61"/>
  <c r="F56" i="61"/>
  <c r="G56" i="61"/>
  <c r="H56" i="61"/>
  <c r="S56" i="61"/>
  <c r="V56" i="61"/>
  <c r="W56" i="61"/>
  <c r="E57" i="61"/>
  <c r="F57" i="61"/>
  <c r="G57" i="61"/>
  <c r="H57" i="61"/>
  <c r="S57" i="61"/>
  <c r="U57" i="61"/>
  <c r="V57" i="61"/>
  <c r="W57" i="61"/>
  <c r="E58" i="61"/>
  <c r="F58" i="61"/>
  <c r="G58" i="61"/>
  <c r="H58" i="61"/>
  <c r="S58" i="61"/>
  <c r="U58" i="61"/>
  <c r="V58" i="61"/>
  <c r="W58" i="61"/>
  <c r="E59" i="61"/>
  <c r="F59" i="61"/>
  <c r="G59" i="61"/>
  <c r="H59" i="61"/>
  <c r="S59" i="61"/>
  <c r="U59" i="61"/>
  <c r="V59" i="61"/>
  <c r="W59" i="61"/>
  <c r="E60" i="61"/>
  <c r="F60" i="61"/>
  <c r="G60" i="61"/>
  <c r="H60" i="61"/>
  <c r="S60" i="61"/>
  <c r="U60" i="61"/>
  <c r="V60" i="61"/>
  <c r="W60" i="61"/>
  <c r="S61" i="61"/>
  <c r="U61" i="61"/>
  <c r="V61" i="61"/>
  <c r="I62" i="61"/>
  <c r="S62" i="61"/>
  <c r="U62" i="61"/>
  <c r="V62" i="61"/>
  <c r="I63" i="61"/>
  <c r="S63" i="61"/>
  <c r="U63" i="61"/>
  <c r="V63" i="61"/>
  <c r="E64" i="61"/>
  <c r="F64" i="61"/>
  <c r="G64" i="61"/>
  <c r="H64" i="61"/>
  <c r="S64" i="61"/>
  <c r="U64" i="61"/>
  <c r="V64" i="61"/>
  <c r="W64" i="61"/>
  <c r="E65" i="61"/>
  <c r="F65" i="61"/>
  <c r="G65" i="61"/>
  <c r="H65" i="61"/>
  <c r="S65" i="61"/>
  <c r="U65" i="61"/>
  <c r="V65" i="61"/>
  <c r="W65" i="61"/>
  <c r="E66" i="61"/>
  <c r="F66" i="61"/>
  <c r="G66" i="61"/>
  <c r="H66" i="61"/>
  <c r="S66" i="61"/>
  <c r="U66" i="61"/>
  <c r="V66" i="61"/>
  <c r="W66" i="61"/>
  <c r="E67" i="61"/>
  <c r="F67" i="61"/>
  <c r="G67" i="61"/>
  <c r="H67" i="61"/>
  <c r="S67" i="61"/>
  <c r="U67" i="61"/>
  <c r="V67" i="61"/>
  <c r="W67" i="61"/>
  <c r="E68" i="61"/>
  <c r="F68" i="61"/>
  <c r="G68" i="61"/>
  <c r="H68" i="61"/>
  <c r="S68" i="61"/>
  <c r="U68" i="61"/>
  <c r="V68" i="61"/>
  <c r="W68" i="61"/>
  <c r="E69" i="61"/>
  <c r="F69" i="61"/>
  <c r="G69" i="61"/>
  <c r="H69" i="61"/>
  <c r="S69" i="61"/>
  <c r="U69" i="61"/>
  <c r="V69" i="61"/>
  <c r="W69" i="61"/>
  <c r="E70" i="61"/>
  <c r="F70" i="61"/>
  <c r="G70" i="61"/>
  <c r="H70" i="61"/>
  <c r="S70" i="61"/>
  <c r="U70" i="61"/>
  <c r="V70" i="61"/>
  <c r="W70" i="61"/>
  <c r="E71" i="61"/>
  <c r="F71" i="61"/>
  <c r="G71" i="61"/>
  <c r="H71" i="61"/>
  <c r="S71" i="61"/>
  <c r="U71" i="61"/>
  <c r="V71" i="61"/>
  <c r="W71" i="61"/>
  <c r="E72" i="61"/>
  <c r="F72" i="61"/>
  <c r="G72" i="61"/>
  <c r="H72" i="61"/>
  <c r="S72" i="61"/>
  <c r="U72" i="61"/>
  <c r="V72" i="61"/>
  <c r="W72" i="61"/>
  <c r="E73" i="61"/>
  <c r="F73" i="61"/>
  <c r="G73" i="61"/>
  <c r="H73" i="61"/>
  <c r="S73" i="61"/>
  <c r="U73" i="61"/>
  <c r="V73" i="61"/>
  <c r="W73" i="61"/>
  <c r="E74" i="61"/>
  <c r="F74" i="61"/>
  <c r="G74" i="61"/>
  <c r="H74" i="61"/>
  <c r="S74" i="61"/>
  <c r="U74" i="61"/>
  <c r="V74" i="61"/>
  <c r="W74" i="61"/>
  <c r="E75" i="61"/>
  <c r="F75" i="61"/>
  <c r="G75" i="61"/>
  <c r="H75" i="61"/>
  <c r="I75" i="61"/>
  <c r="S75" i="61"/>
  <c r="U75" i="61"/>
  <c r="V75" i="61"/>
  <c r="W75" i="61"/>
  <c r="I76" i="61"/>
  <c r="S76" i="61"/>
  <c r="U76" i="61"/>
  <c r="V76" i="61"/>
  <c r="W76" i="61"/>
  <c r="I77" i="61"/>
  <c r="S77" i="61"/>
  <c r="U77" i="61"/>
  <c r="V77" i="61"/>
  <c r="W77" i="61"/>
  <c r="E78" i="61"/>
  <c r="F78" i="61"/>
  <c r="G78" i="61"/>
  <c r="H78" i="61"/>
  <c r="I78" i="61"/>
  <c r="S78" i="61"/>
  <c r="U78" i="61"/>
  <c r="V78" i="61"/>
  <c r="W78" i="61"/>
  <c r="I79" i="61"/>
  <c r="S79" i="61"/>
  <c r="U79" i="61"/>
  <c r="V79" i="61"/>
  <c r="W79" i="61"/>
  <c r="E90" i="61"/>
  <c r="F90" i="61"/>
  <c r="G90" i="61"/>
  <c r="H90" i="61"/>
  <c r="S90" i="61"/>
  <c r="U90" i="61"/>
  <c r="V90" i="61"/>
  <c r="C52" i="47"/>
  <c r="F52" i="47"/>
  <c r="I52" i="47"/>
  <c r="L52" i="47"/>
  <c r="O52" i="47"/>
  <c r="R52" i="47"/>
  <c r="U52" i="47"/>
  <c r="X52" i="47"/>
  <c r="AA52" i="47"/>
  <c r="AD52" i="47"/>
  <c r="AP52" i="47"/>
  <c r="D801" i="64"/>
  <c r="D809" i="64"/>
  <c r="D802" i="64"/>
  <c r="D805" i="64"/>
  <c r="D810" i="64"/>
  <c r="D806" i="64"/>
  <c r="D15" i="64"/>
  <c r="D804" i="64"/>
  <c r="D808" i="64"/>
  <c r="D803" i="64"/>
  <c r="D807" i="64"/>
  <c r="W38" i="61"/>
  <c r="W36" i="61"/>
  <c r="W16" i="61"/>
  <c r="W12" i="61"/>
  <c r="W17" i="61"/>
  <c r="W28" i="61"/>
  <c r="W15" i="61"/>
  <c r="W13" i="61"/>
  <c r="W27" i="61"/>
  <c r="W34" i="61"/>
  <c r="W31" i="61"/>
  <c r="W30" i="61"/>
  <c r="W37" i="61"/>
  <c r="W18" i="61"/>
  <c r="W20" i="61"/>
  <c r="W25" i="61"/>
  <c r="W19" i="61"/>
  <c r="W40" i="61"/>
  <c r="W47" i="61"/>
  <c r="W21" i="61"/>
  <c r="W35" i="61"/>
  <c r="W42" i="61"/>
  <c r="W14" i="61"/>
  <c r="W29" i="61"/>
  <c r="W32" i="61"/>
  <c r="W33" i="61"/>
  <c r="W22" i="61"/>
  <c r="V20" i="61"/>
  <c r="V41" i="61"/>
  <c r="V39" i="61"/>
  <c r="W51" i="61"/>
  <c r="W50" i="61"/>
  <c r="V49" i="61"/>
  <c r="V21" i="61"/>
  <c r="V42" i="61"/>
  <c r="V51" i="61"/>
  <c r="V17" i="61"/>
  <c r="V45" i="61"/>
  <c r="V46" i="61"/>
  <c r="V22" i="61"/>
  <c r="V19" i="61"/>
  <c r="V52" i="61"/>
  <c r="V38" i="61"/>
  <c r="V37" i="61"/>
  <c r="V18" i="61"/>
  <c r="V15" i="61"/>
  <c r="V48" i="61"/>
  <c r="V16" i="61"/>
  <c r="V13" i="61"/>
  <c r="V26" i="61"/>
  <c r="V50" i="61"/>
  <c r="V44" i="61"/>
  <c r="V12" i="61"/>
  <c r="V40" i="61"/>
  <c r="V25" i="61"/>
  <c r="V47" i="61"/>
  <c r="V43" i="61"/>
  <c r="V14" i="61"/>
  <c r="W63" i="61"/>
  <c r="W62" i="61"/>
  <c r="AD164" i="60"/>
  <c r="X41" i="61" s="1"/>
  <c r="D45" i="55"/>
  <c r="D50" i="55"/>
  <c r="N9" i="54"/>
  <c r="AI176" i="60" s="1"/>
  <c r="L1944" i="55"/>
  <c r="L1972" i="55"/>
  <c r="L2042" i="55"/>
  <c r="L2074" i="55"/>
  <c r="L2082" i="55"/>
  <c r="L2318" i="55"/>
  <c r="L2326" i="55"/>
  <c r="L2334" i="55"/>
  <c r="L2342" i="55"/>
  <c r="L2354" i="55"/>
  <c r="L1959" i="55"/>
  <c r="L2014" i="55"/>
  <c r="L2142" i="55"/>
  <c r="L2182" i="55"/>
  <c r="L2270" i="55"/>
  <c r="D55" i="55"/>
  <c r="L1931" i="55"/>
  <c r="L1942" i="55"/>
  <c r="L1950" i="55"/>
  <c r="L1966" i="55"/>
  <c r="L2070" i="55"/>
  <c r="L2078" i="55"/>
  <c r="L2314" i="55"/>
  <c r="L2322" i="55"/>
  <c r="L2330" i="55"/>
  <c r="L2338" i="55"/>
  <c r="L2391" i="55"/>
  <c r="L2387" i="55"/>
  <c r="L2371" i="55"/>
  <c r="L2367" i="55"/>
  <c r="L2363" i="55"/>
  <c r="L2359" i="55"/>
  <c r="L2355" i="55"/>
  <c r="L2347" i="55"/>
  <c r="L2343" i="55"/>
  <c r="L2339" i="55"/>
  <c r="L2335" i="55"/>
  <c r="L2331" i="55"/>
  <c r="L2327" i="55"/>
  <c r="L2323" i="55"/>
  <c r="L2319" i="55"/>
  <c r="L2311" i="55"/>
  <c r="L2307" i="55"/>
  <c r="L2303" i="55"/>
  <c r="L2299" i="55"/>
  <c r="L2295" i="55"/>
  <c r="L2291" i="55"/>
  <c r="L2287" i="55"/>
  <c r="L2283" i="55"/>
  <c r="L2271" i="55"/>
  <c r="L2263" i="55"/>
  <c r="L2259" i="55"/>
  <c r="L2251" i="55"/>
  <c r="L2247" i="55"/>
  <c r="L2243" i="55"/>
  <c r="L2239" i="55"/>
  <c r="L2235" i="55"/>
  <c r="L2227" i="55"/>
  <c r="L2223" i="55"/>
  <c r="L2215" i="55"/>
  <c r="L2207" i="55"/>
  <c r="L2199" i="55"/>
  <c r="L2191" i="55"/>
  <c r="L2187" i="55"/>
  <c r="L2183" i="55"/>
  <c r="L2175" i="55"/>
  <c r="L2171" i="55"/>
  <c r="L2167" i="55"/>
  <c r="L2163" i="55"/>
  <c r="L2155" i="55"/>
  <c r="L2151" i="55"/>
  <c r="L2147" i="55"/>
  <c r="L2143" i="55"/>
  <c r="L2131" i="55"/>
  <c r="L2127" i="55"/>
  <c r="L2123" i="55"/>
  <c r="L2119" i="55"/>
  <c r="L2115" i="55"/>
  <c r="L2111" i="55"/>
  <c r="L2107" i="55"/>
  <c r="L2103" i="55"/>
  <c r="L2099" i="55"/>
  <c r="L2091" i="55"/>
  <c r="L2087" i="55"/>
  <c r="L2083" i="55"/>
  <c r="L2079" i="55"/>
  <c r="L2067" i="55"/>
  <c r="L2059" i="55"/>
  <c r="L2055" i="55"/>
  <c r="L2051" i="55"/>
  <c r="L2047" i="55"/>
  <c r="L2043" i="55"/>
  <c r="L2039" i="55"/>
  <c r="L2035" i="55"/>
  <c r="L2027" i="55"/>
  <c r="L2023" i="55"/>
  <c r="L2019" i="55"/>
  <c r="L2011" i="55"/>
  <c r="L2007" i="55"/>
  <c r="L2003" i="55"/>
  <c r="L1999" i="55"/>
  <c r="L1995" i="55"/>
  <c r="L1991" i="55"/>
  <c r="L1987" i="55"/>
  <c r="L1983" i="55"/>
  <c r="L1979" i="55"/>
  <c r="L1975" i="55"/>
  <c r="L1971" i="55"/>
  <c r="L1967" i="55"/>
  <c r="L2392" i="55"/>
  <c r="L2384" i="55"/>
  <c r="L2380" i="55"/>
  <c r="L2376" i="55"/>
  <c r="L2372" i="55"/>
  <c r="L2368" i="55"/>
  <c r="L2364" i="55"/>
  <c r="L2356" i="55"/>
  <c r="L2352" i="55"/>
  <c r="L2348" i="55"/>
  <c r="L2344" i="55"/>
  <c r="L2340" i="55"/>
  <c r="L2332" i="55"/>
  <c r="L2328" i="55"/>
  <c r="L2324" i="55"/>
  <c r="L2316" i="55"/>
  <c r="L2312" i="55"/>
  <c r="L2308" i="55"/>
  <c r="L2304" i="55"/>
  <c r="L2300" i="55"/>
  <c r="L2292" i="55"/>
  <c r="L2280" i="55"/>
  <c r="L2276" i="55"/>
  <c r="L2268" i="55"/>
  <c r="L2264" i="55"/>
  <c r="L2256" i="55"/>
  <c r="L2248" i="55"/>
  <c r="L2244" i="55"/>
  <c r="L2240" i="55"/>
  <c r="L2236" i="55"/>
  <c r="L2232" i="55"/>
  <c r="L2224" i="55"/>
  <c r="L2220" i="55"/>
  <c r="L2216" i="55"/>
  <c r="L2212" i="55"/>
  <c r="L2208" i="55"/>
  <c r="L2196" i="55"/>
  <c r="L2192" i="55"/>
  <c r="L2188" i="55"/>
  <c r="L2184" i="55"/>
  <c r="L2180" i="55"/>
  <c r="L2176" i="55"/>
  <c r="L2172" i="55"/>
  <c r="L2168" i="55"/>
  <c r="L2164" i="55"/>
  <c r="L2160" i="55"/>
  <c r="L2156" i="55"/>
  <c r="L2152" i="55"/>
  <c r="L2148" i="55"/>
  <c r="L2140" i="55"/>
  <c r="L2136" i="55"/>
  <c r="L2132" i="55"/>
  <c r="L2128" i="55"/>
  <c r="L2116" i="55"/>
  <c r="L2112" i="55"/>
  <c r="L2108" i="55"/>
  <c r="L2104" i="55"/>
  <c r="L2100" i="55"/>
  <c r="L2096" i="55"/>
  <c r="L2092" i="55"/>
  <c r="L2088" i="55"/>
  <c r="L2084" i="55"/>
  <c r="L2076" i="55"/>
  <c r="L2072" i="55"/>
  <c r="L2068" i="55"/>
  <c r="L2052" i="55"/>
  <c r="L2048" i="55"/>
  <c r="L2044" i="55"/>
  <c r="L2040" i="55"/>
  <c r="L2032" i="55"/>
  <c r="L2028" i="55"/>
  <c r="L2024" i="55"/>
  <c r="L2020" i="55"/>
  <c r="L2016" i="55"/>
  <c r="L2393" i="55"/>
  <c r="L2389" i="55"/>
  <c r="L2385" i="55"/>
  <c r="L2381" i="55"/>
  <c r="L2377" i="55"/>
  <c r="L2373" i="55"/>
  <c r="L2369" i="55"/>
  <c r="L2361" i="55"/>
  <c r="L2357" i="55"/>
  <c r="L2349" i="55"/>
  <c r="L2345" i="55"/>
  <c r="L2337" i="55"/>
  <c r="L2321" i="55"/>
  <c r="L2317" i="55"/>
  <c r="L2313" i="55"/>
  <c r="L2305" i="55"/>
  <c r="L2297" i="55"/>
  <c r="L2289" i="55"/>
  <c r="L2285" i="55"/>
  <c r="L2281" i="55"/>
  <c r="L2277" i="55"/>
  <c r="L2273" i="55"/>
  <c r="L2269" i="55"/>
  <c r="L2265" i="55"/>
  <c r="L2257" i="55"/>
  <c r="L2253" i="55"/>
  <c r="L2249" i="55"/>
  <c r="L2245" i="55"/>
  <c r="L2233" i="55"/>
  <c r="L2229" i="55"/>
  <c r="L2225" i="55"/>
  <c r="L2221" i="55"/>
  <c r="L2213" i="55"/>
  <c r="L2209" i="55"/>
  <c r="L2205" i="55"/>
  <c r="L2197" i="55"/>
  <c r="L2193" i="55"/>
  <c r="L2189" i="55"/>
  <c r="L2181" i="55"/>
  <c r="L2177" i="55"/>
  <c r="L2173" i="55"/>
  <c r="L2161" i="55"/>
  <c r="L2157" i="55"/>
  <c r="L2153" i="55"/>
  <c r="L2145" i="55"/>
  <c r="L2141" i="55"/>
  <c r="L2137" i="55"/>
  <c r="L2133" i="55"/>
  <c r="L2125" i="55"/>
  <c r="L2121" i="55"/>
  <c r="L2117" i="55"/>
  <c r="L2113" i="55"/>
  <c r="L2097" i="55"/>
  <c r="L2093" i="55"/>
  <c r="L2089" i="55"/>
  <c r="L2085" i="55"/>
  <c r="L2081" i="55"/>
  <c r="L2077" i="55"/>
  <c r="L2073" i="55"/>
  <c r="L2069" i="55"/>
  <c r="L2057" i="55"/>
  <c r="L2053" i="55"/>
  <c r="L2049" i="55"/>
  <c r="L2045" i="55"/>
  <c r="L2041" i="55"/>
  <c r="L2037" i="55"/>
  <c r="L2033" i="55"/>
  <c r="L2029" i="55"/>
  <c r="L2017" i="55"/>
  <c r="L2013" i="55"/>
  <c r="L2009" i="55"/>
  <c r="L2005" i="55"/>
  <c r="L2001" i="55"/>
  <c r="L1997" i="55"/>
  <c r="L1993" i="55"/>
  <c r="L1989" i="55"/>
  <c r="L1973" i="55"/>
  <c r="L1965" i="55"/>
  <c r="L1953" i="55"/>
  <c r="L1949" i="55"/>
  <c r="L1945" i="55"/>
  <c r="L1941" i="55"/>
  <c r="L1937" i="55"/>
  <c r="L1933" i="55"/>
  <c r="L2386" i="55"/>
  <c r="L2378" i="55"/>
  <c r="L2366" i="55"/>
  <c r="L2358" i="55"/>
  <c r="L2310" i="55"/>
  <c r="L2250" i="55"/>
  <c r="L2238" i="55"/>
  <c r="L2126" i="55"/>
  <c r="L2118" i="55"/>
  <c r="L2106" i="55"/>
  <c r="L2098" i="55"/>
  <c r="L2066" i="55"/>
  <c r="L2058" i="55"/>
  <c r="L2034" i="55"/>
  <c r="L2008" i="55"/>
  <c r="L2000" i="55"/>
  <c r="L1992" i="55"/>
  <c r="L1980" i="55"/>
  <c r="L1974" i="55"/>
  <c r="L1968" i="55"/>
  <c r="L1962" i="55"/>
  <c r="L1958" i="55"/>
  <c r="L1948" i="55"/>
  <c r="L1938" i="55"/>
  <c r="L1932" i="55"/>
  <c r="L2390" i="55"/>
  <c r="L2382" i="55"/>
  <c r="L2374" i="55"/>
  <c r="L2362" i="55"/>
  <c r="L2262" i="55"/>
  <c r="L2254" i="55"/>
  <c r="L2242" i="55"/>
  <c r="L2234" i="55"/>
  <c r="L2130" i="55"/>
  <c r="L2122" i="55"/>
  <c r="L2110" i="55"/>
  <c r="L2102" i="55"/>
  <c r="L2094" i="55"/>
  <c r="L2054" i="55"/>
  <c r="L2038" i="55"/>
  <c r="L2030" i="55"/>
  <c r="L2004" i="55"/>
  <c r="L1996" i="55"/>
  <c r="L1988" i="55"/>
  <c r="L1982" i="55"/>
  <c r="L1970" i="55"/>
  <c r="L1964" i="55"/>
  <c r="L1960" i="55"/>
  <c r="L1956" i="55"/>
  <c r="L1951" i="55"/>
  <c r="L1946" i="55"/>
  <c r="L1940" i="55"/>
  <c r="L1935" i="55"/>
  <c r="L2200" i="55"/>
  <c r="D63" i="55"/>
  <c r="L1934" i="55"/>
  <c r="L1952" i="55"/>
  <c r="L1978" i="55"/>
  <c r="L1986" i="55"/>
  <c r="L2022" i="55"/>
  <c r="L2134" i="55"/>
  <c r="L2162" i="55"/>
  <c r="L2170" i="55"/>
  <c r="L2194" i="55"/>
  <c r="L2214" i="55"/>
  <c r="L2226" i="55"/>
  <c r="L2278" i="55"/>
  <c r="L2286" i="55"/>
  <c r="L2294" i="55"/>
  <c r="L2302" i="55"/>
  <c r="L1939" i="55"/>
  <c r="L1947" i="55"/>
  <c r="L1955" i="55"/>
  <c r="L1963" i="55"/>
  <c r="L1976" i="55"/>
  <c r="L1984" i="55"/>
  <c r="L1994" i="55"/>
  <c r="L2010" i="55"/>
  <c r="L2018" i="55"/>
  <c r="L2026" i="55"/>
  <c r="L2138" i="55"/>
  <c r="L2146" i="55"/>
  <c r="L2158" i="55"/>
  <c r="L2166" i="55"/>
  <c r="L2178" i="55"/>
  <c r="L2186" i="55"/>
  <c r="L2198" i="55"/>
  <c r="L2210" i="55"/>
  <c r="L2230" i="55"/>
  <c r="L2266" i="55"/>
  <c r="L2274" i="55"/>
  <c r="L2282" i="55"/>
  <c r="L2290" i="55"/>
  <c r="L2298" i="55"/>
  <c r="L2063" i="55"/>
  <c r="L2064" i="55"/>
  <c r="L2061" i="55"/>
  <c r="L2217" i="55"/>
  <c r="L2353" i="55"/>
  <c r="L2204" i="55"/>
  <c r="L2260" i="55"/>
  <c r="AE126" i="60"/>
  <c r="Y24" i="61" s="1"/>
  <c r="R32" i="61"/>
  <c r="R81" i="61"/>
  <c r="L29" i="55"/>
  <c r="L32" i="55"/>
  <c r="R91" i="61"/>
  <c r="AF126" i="60"/>
  <c r="T126" i="60" s="1"/>
  <c r="N24" i="61" s="1"/>
  <c r="R24" i="61"/>
  <c r="AD126" i="60"/>
  <c r="U126" i="60" s="1"/>
  <c r="AD138" i="60"/>
  <c r="X30" i="61" s="1"/>
  <c r="R30" i="61"/>
  <c r="X61" i="60"/>
  <c r="I61" i="60" s="1"/>
  <c r="G68" i="60"/>
  <c r="L47" i="55"/>
  <c r="Y6" i="64" a="1"/>
  <c r="Y6" i="64" s="1"/>
  <c r="AC10" i="53" a="1"/>
  <c r="AC10" i="53" s="1"/>
  <c r="R28" i="61"/>
  <c r="R21" i="61"/>
  <c r="I266" i="60"/>
  <c r="Z2" i="64"/>
  <c r="D13" i="64" s="1"/>
  <c r="X68" i="60"/>
  <c r="I68" i="60" s="1"/>
  <c r="D13" i="62"/>
  <c r="S13" i="53"/>
  <c r="S18" i="53"/>
  <c r="S19" i="53"/>
  <c r="S14" i="53"/>
  <c r="S16" i="53"/>
  <c r="S17" i="53"/>
  <c r="Y10" i="53" a="1"/>
  <c r="Y10" i="53" s="1"/>
  <c r="S15" i="53"/>
  <c r="L71" i="55"/>
  <c r="L69" i="55"/>
  <c r="L38" i="55"/>
  <c r="L66" i="55"/>
  <c r="L28" i="55"/>
  <c r="G61" i="60" l="1"/>
  <c r="Z279" i="60"/>
  <c r="AJ75" i="60"/>
  <c r="Z272" i="60"/>
  <c r="Z268" i="60"/>
  <c r="Z265" i="60"/>
  <c r="Z264" i="60"/>
  <c r="Z263" i="60"/>
  <c r="AJ78" i="60"/>
  <c r="AJ77" i="60"/>
  <c r="AD139" i="60"/>
  <c r="X31" i="61" s="1"/>
  <c r="M1" i="64"/>
  <c r="AG263" i="60" s="1"/>
  <c r="AD144" i="60"/>
  <c r="X36" i="61" s="1"/>
  <c r="M10" i="55"/>
  <c r="R1" i="50"/>
  <c r="AG108" i="60" s="1"/>
  <c r="K9" i="54"/>
  <c r="AI173" i="60" s="1"/>
  <c r="S59" i="60"/>
  <c r="AJ59" i="60" s="1"/>
  <c r="Z24" i="61"/>
  <c r="G70" i="60"/>
  <c r="G63" i="60"/>
  <c r="I64" i="60" s="1"/>
  <c r="S9" i="64"/>
  <c r="L12" i="62" a="1"/>
  <c r="L12" i="62" s="1"/>
  <c r="L1" i="62" s="1"/>
  <c r="AG251" i="60" s="1"/>
  <c r="X24" i="61"/>
  <c r="AI108" i="60"/>
  <c r="R56" i="61"/>
  <c r="I10" i="50"/>
  <c r="AE191" i="60"/>
  <c r="Y56" i="61" s="1"/>
  <c r="S2" i="56"/>
  <c r="D34" i="56" s="1"/>
  <c r="R9" i="59"/>
  <c r="AI285" i="60" s="1"/>
  <c r="S70" i="60"/>
  <c r="AJ70" i="60" s="1"/>
  <c r="U2" i="52"/>
  <c r="D26" i="52" s="1"/>
  <c r="S49" i="60"/>
  <c r="AJ49" i="60" s="1"/>
  <c r="Z209" i="60" s="1"/>
  <c r="T65" i="61" s="1"/>
  <c r="AF142" i="60"/>
  <c r="Z34" i="61" s="1"/>
  <c r="AF135" i="60"/>
  <c r="AF233" i="60"/>
  <c r="Z72" i="61" s="1"/>
  <c r="P10" i="50" a="1"/>
  <c r="P10" i="50" s="1"/>
  <c r="S57" i="60"/>
  <c r="AJ57" i="60" s="1"/>
  <c r="T18" i="49"/>
  <c r="M9" i="54"/>
  <c r="AI175" i="60" s="1"/>
  <c r="O2" i="58"/>
  <c r="D19" i="58" s="1"/>
  <c r="AD135" i="60"/>
  <c r="X27" i="61" s="1"/>
  <c r="AD136" i="60"/>
  <c r="X28" i="61" s="1"/>
  <c r="S6" i="57" a="1"/>
  <c r="S6" i="57" s="1"/>
  <c r="R11" i="61"/>
  <c r="D26" i="55"/>
  <c r="D37" i="55"/>
  <c r="S64" i="60"/>
  <c r="S51" i="60"/>
  <c r="AJ51" i="60" s="1"/>
  <c r="Z235" i="60" s="1"/>
  <c r="T74" i="61" s="1"/>
  <c r="S47" i="60"/>
  <c r="AJ47" i="60" s="1"/>
  <c r="S68" i="60"/>
  <c r="D14" i="49"/>
  <c r="D15" i="49"/>
  <c r="D16" i="49"/>
  <c r="D13" i="49"/>
  <c r="D18" i="49"/>
  <c r="S55" i="60"/>
  <c r="S52" i="60"/>
  <c r="AJ52" i="60" s="1"/>
  <c r="Z233" i="60" s="1"/>
  <c r="T72" i="61" s="1"/>
  <c r="S72" i="60"/>
  <c r="AJ72" i="60" s="1"/>
  <c r="D16" i="58"/>
  <c r="X66" i="60"/>
  <c r="I66" i="60" s="1"/>
  <c r="AD125" i="60"/>
  <c r="X23" i="61" s="1"/>
  <c r="AE139" i="60"/>
  <c r="Y31" i="61" s="1"/>
  <c r="AD91" i="60"/>
  <c r="X11" i="61" s="1"/>
  <c r="R14" i="49"/>
  <c r="T14" i="49" s="1"/>
  <c r="M14" i="50"/>
  <c r="M9" i="64"/>
  <c r="AJ263" i="60" s="1"/>
  <c r="R263" i="60" s="1"/>
  <c r="AH263" i="60" s="1"/>
  <c r="AB18" i="49"/>
  <c r="S61" i="60"/>
  <c r="S69" i="60"/>
  <c r="S62" i="60"/>
  <c r="AF125" i="60"/>
  <c r="T125" i="60" s="1"/>
  <c r="N23" i="61" s="1"/>
  <c r="S71" i="60"/>
  <c r="AJ71" i="60" s="1"/>
  <c r="S53" i="60"/>
  <c r="AJ53" i="60" s="1"/>
  <c r="I252" i="60"/>
  <c r="R23" i="61"/>
  <c r="AE233" i="60"/>
  <c r="Y72" i="61" s="1"/>
  <c r="S67" i="60"/>
  <c r="AJ67" i="60" s="1"/>
  <c r="S44" i="60"/>
  <c r="AJ44" i="60" s="1"/>
  <c r="Z122" i="60" s="1"/>
  <c r="T20" i="61" s="1"/>
  <c r="S56" i="60"/>
  <c r="S58" i="60"/>
  <c r="D40" i="52"/>
  <c r="L27" i="55"/>
  <c r="AE122" i="60"/>
  <c r="Y20" i="61" s="1"/>
  <c r="W213" i="60"/>
  <c r="X213" i="60" s="1"/>
  <c r="R66" i="61" s="1"/>
  <c r="O10" i="53"/>
  <c r="O9" i="53" s="1"/>
  <c r="D21" i="52"/>
  <c r="I203" i="60"/>
  <c r="S6" i="55" a="1"/>
  <c r="S6" i="55" s="1"/>
  <c r="AD122" i="60"/>
  <c r="X20" i="61" s="1"/>
  <c r="N4" i="58"/>
  <c r="O5" i="58" s="1"/>
  <c r="O4" i="58" s="1"/>
  <c r="M13" i="50"/>
  <c r="AD4" i="53"/>
  <c r="AE5" i="53" s="1"/>
  <c r="AE4" i="53" s="1"/>
  <c r="S50" i="60"/>
  <c r="AJ50" i="60" s="1"/>
  <c r="Z258" i="60" s="1"/>
  <c r="T81" i="61" s="1"/>
  <c r="S45" i="60"/>
  <c r="AJ45" i="60" s="1"/>
  <c r="AE162" i="60"/>
  <c r="Y39" i="61" s="1"/>
  <c r="I9" i="58"/>
  <c r="AJ244" i="60" s="1"/>
  <c r="R244" i="60" s="1"/>
  <c r="AH244" i="60" s="1"/>
  <c r="S63" i="60"/>
  <c r="AJ63" i="60" s="1"/>
  <c r="S65" i="60"/>
  <c r="AJ65" i="60" s="1"/>
  <c r="S54" i="60"/>
  <c r="AJ54" i="60" s="1"/>
  <c r="AF122" i="60"/>
  <c r="T122" i="60" s="1"/>
  <c r="N20" i="61" s="1"/>
  <c r="L62" i="55"/>
  <c r="T162" i="60"/>
  <c r="N39" i="61" s="1"/>
  <c r="S46" i="60"/>
  <c r="AJ46" i="60" s="1"/>
  <c r="Z103" i="60" s="1"/>
  <c r="T13" i="61" s="1"/>
  <c r="S66" i="60"/>
  <c r="AJ66" i="60" s="1"/>
  <c r="S60" i="60"/>
  <c r="AJ60" i="60" s="1"/>
  <c r="L67" i="55"/>
  <c r="L18" i="55"/>
  <c r="AF136" i="60"/>
  <c r="T136" i="60" s="1"/>
  <c r="N28" i="61" s="1"/>
  <c r="L41" i="55"/>
  <c r="X67" i="60"/>
  <c r="I67" i="60" s="1"/>
  <c r="AK131" i="60"/>
  <c r="W6" i="51" a="1"/>
  <c r="W6" i="51" s="1"/>
  <c r="L9" i="54"/>
  <c r="AI174" i="60" s="1"/>
  <c r="X65" i="60"/>
  <c r="I65" i="60" s="1"/>
  <c r="N9" i="64"/>
  <c r="AJ264" i="60" s="1"/>
  <c r="R264" i="60" s="1"/>
  <c r="AH264" i="60" s="1"/>
  <c r="AK132" i="60"/>
  <c r="T9" i="53"/>
  <c r="AI161" i="60" s="1"/>
  <c r="Q9" i="51"/>
  <c r="AI119" i="60" s="1"/>
  <c r="D70" i="55"/>
  <c r="D23" i="56"/>
  <c r="D16" i="56"/>
  <c r="D32" i="56"/>
  <c r="D27" i="56"/>
  <c r="D36" i="56"/>
  <c r="D22" i="56"/>
  <c r="D33" i="56"/>
  <c r="D19" i="56"/>
  <c r="D24" i="56"/>
  <c r="D25" i="56"/>
  <c r="D39" i="56"/>
  <c r="D17" i="56"/>
  <c r="D21" i="56"/>
  <c r="D29" i="56"/>
  <c r="AD235" i="60"/>
  <c r="X74" i="61" s="1"/>
  <c r="AE235" i="60"/>
  <c r="Y74" i="61" s="1"/>
  <c r="R74" i="61"/>
  <c r="AJ64" i="60"/>
  <c r="AJ68" i="60"/>
  <c r="K10" i="55"/>
  <c r="X62" i="60"/>
  <c r="I62" i="60" s="1"/>
  <c r="G62" i="60"/>
  <c r="P9" i="64"/>
  <c r="AI266" i="60" s="1"/>
  <c r="O9" i="64"/>
  <c r="D39" i="55"/>
  <c r="D13" i="55"/>
  <c r="D44" i="55"/>
  <c r="D16" i="55"/>
  <c r="D19" i="55"/>
  <c r="D73" i="55"/>
  <c r="D25" i="55"/>
  <c r="D59" i="55"/>
  <c r="D23" i="55"/>
  <c r="D60" i="55"/>
  <c r="D64" i="55"/>
  <c r="D47" i="55"/>
  <c r="D66" i="55"/>
  <c r="D15" i="55"/>
  <c r="D57" i="55"/>
  <c r="D49" i="55"/>
  <c r="D31" i="55"/>
  <c r="D36" i="55"/>
  <c r="D24" i="55"/>
  <c r="D67" i="55"/>
  <c r="D29" i="55"/>
  <c r="D21" i="55"/>
  <c r="D54" i="55"/>
  <c r="D58" i="55"/>
  <c r="D43" i="55"/>
  <c r="D46" i="55"/>
  <c r="AD177" i="60"/>
  <c r="X49" i="61" s="1"/>
  <c r="R49" i="61"/>
  <c r="AF177" i="60"/>
  <c r="J10" i="50"/>
  <c r="U12" i="50" a="1"/>
  <c r="U12" i="50" s="1"/>
  <c r="H10" i="50" a="1"/>
  <c r="H10" i="50" s="1"/>
  <c r="AJ229" i="60"/>
  <c r="R229" i="60" s="1"/>
  <c r="AH229" i="60" s="1"/>
  <c r="T9" i="64"/>
  <c r="AJ270" i="60" s="1"/>
  <c r="R270" i="60" s="1"/>
  <c r="AH270" i="60" s="1"/>
  <c r="R9" i="64"/>
  <c r="AI268" i="60" s="1"/>
  <c r="U9" i="64"/>
  <c r="S4" i="56"/>
  <c r="T5" i="56" s="1"/>
  <c r="AJ285" i="60"/>
  <c r="R285" i="60" s="1"/>
  <c r="AH285" i="60" s="1"/>
  <c r="N9" i="59"/>
  <c r="D14" i="56"/>
  <c r="D17" i="55"/>
  <c r="AA133" i="60"/>
  <c r="AD133" i="60" s="1"/>
  <c r="AC133" i="60"/>
  <c r="AA132" i="60"/>
  <c r="AB132" i="60"/>
  <c r="AC132" i="60"/>
  <c r="Z132" i="60"/>
  <c r="T15" i="49"/>
  <c r="AA15" i="49"/>
  <c r="H10" i="49" a="1"/>
  <c r="H10" i="49" s="1"/>
  <c r="W9" i="49"/>
  <c r="D28" i="56"/>
  <c r="D35" i="55"/>
  <c r="D30" i="56"/>
  <c r="D14" i="58"/>
  <c r="D17" i="58"/>
  <c r="D18" i="58"/>
  <c r="D13" i="58"/>
  <c r="D15" i="58"/>
  <c r="AF194" i="60"/>
  <c r="R59" i="61"/>
  <c r="AD194" i="60"/>
  <c r="X59" i="61" s="1"/>
  <c r="AC134" i="60"/>
  <c r="AA134" i="60"/>
  <c r="AD134" i="60" s="1"/>
  <c r="AI134" i="60"/>
  <c r="AB134" i="60"/>
  <c r="D18" i="55"/>
  <c r="AE177" i="60"/>
  <c r="Y49" i="61" s="1"/>
  <c r="Z23" i="61"/>
  <c r="I176" i="60"/>
  <c r="S2" i="54"/>
  <c r="D18" i="54" s="1"/>
  <c r="AB16" i="49"/>
  <c r="P10" i="53"/>
  <c r="P9" i="53" s="1"/>
  <c r="AJ158" i="60" s="1"/>
  <c r="R158" i="60" s="1"/>
  <c r="AH158" i="60" s="1"/>
  <c r="M9" i="59"/>
  <c r="AI280" i="60" s="1"/>
  <c r="AJ161" i="60"/>
  <c r="R161" i="60" s="1"/>
  <c r="AH161" i="60" s="1"/>
  <c r="X69" i="60"/>
  <c r="I69" i="60" s="1"/>
  <c r="G69" i="60"/>
  <c r="AH80" i="60" s="1"/>
  <c r="T4" i="55"/>
  <c r="U5" i="55" s="1"/>
  <c r="T6" i="55" a="1"/>
  <c r="T6" i="55" s="1"/>
  <c r="Z41" i="61"/>
  <c r="T164" i="60"/>
  <c r="N41" i="61" s="1"/>
  <c r="I118" i="60"/>
  <c r="X2" i="51"/>
  <c r="D17" i="51" s="1"/>
  <c r="T2" i="57"/>
  <c r="D16" i="57" s="1"/>
  <c r="AJ56" i="60"/>
  <c r="Z173" i="60" s="1"/>
  <c r="T48" i="61" s="1"/>
  <c r="AJ58" i="60"/>
  <c r="Z244" i="60" s="1"/>
  <c r="T78" i="61" s="1"/>
  <c r="AB14" i="49"/>
  <c r="D22" i="55"/>
  <c r="N10" i="55"/>
  <c r="D23" i="52"/>
  <c r="D35" i="52"/>
  <c r="D20" i="52"/>
  <c r="D30" i="52"/>
  <c r="D29" i="52"/>
  <c r="D25" i="52"/>
  <c r="D15" i="52"/>
  <c r="D38" i="52"/>
  <c r="D39" i="52"/>
  <c r="Z36" i="61"/>
  <c r="T144" i="60"/>
  <c r="N36" i="61" s="1"/>
  <c r="O9" i="56"/>
  <c r="AJ48" i="60"/>
  <c r="Z128" i="60" s="1"/>
  <c r="T26" i="61" s="1"/>
  <c r="AF138" i="60"/>
  <c r="N1" i="64"/>
  <c r="AG264" i="60" s="1"/>
  <c r="R39" i="61"/>
  <c r="R36" i="61"/>
  <c r="L22" i="55"/>
  <c r="AD162" i="60"/>
  <c r="X39" i="61" s="1"/>
  <c r="AE164" i="60"/>
  <c r="Y41" i="61" s="1"/>
  <c r="X71" i="60"/>
  <c r="I71" i="60" s="1"/>
  <c r="AJ279" i="60"/>
  <c r="R279" i="60" s="1"/>
  <c r="AH279" i="60" s="1"/>
  <c r="T4" i="52"/>
  <c r="U5" i="52" s="1"/>
  <c r="V6" i="59" a="1"/>
  <c r="V6" i="59" s="1"/>
  <c r="V6" i="62" a="1"/>
  <c r="V6" i="62" s="1"/>
  <c r="AA39" i="60"/>
  <c r="AJ61" i="60"/>
  <c r="AJ69" i="60"/>
  <c r="AB15" i="49"/>
  <c r="S9" i="50"/>
  <c r="Q9" i="53"/>
  <c r="AJ159" i="60" s="1"/>
  <c r="R159" i="60" s="1"/>
  <c r="AH159" i="60" s="1"/>
  <c r="AJ110" i="60"/>
  <c r="R110" i="60" s="1"/>
  <c r="AH110" i="60" s="1"/>
  <c r="Q9" i="64"/>
  <c r="AJ267" i="60" s="1"/>
  <c r="R267" i="60" s="1"/>
  <c r="AH267" i="60" s="1"/>
  <c r="AJ55" i="60"/>
  <c r="Z168" i="60" s="1"/>
  <c r="AJ62" i="60"/>
  <c r="AE144" i="60"/>
  <c r="Y36" i="61" s="1"/>
  <c r="I282" i="60"/>
  <c r="L36" i="55"/>
  <c r="AJ109" i="60"/>
  <c r="R109" i="60" s="1"/>
  <c r="AH109" i="60" s="1"/>
  <c r="R4" i="54"/>
  <c r="S5" i="54" s="1"/>
  <c r="J9" i="58"/>
  <c r="AI245" i="60" s="1"/>
  <c r="AD233" i="60"/>
  <c r="X72" i="61" s="1"/>
  <c r="S10" i="53" a="1"/>
  <c r="S10" i="53" s="1"/>
  <c r="S9" i="53" s="1"/>
  <c r="L44" i="55"/>
  <c r="AE91" i="60"/>
  <c r="Y11" i="61" s="1"/>
  <c r="AF139" i="60"/>
  <c r="Z31" i="61" s="1"/>
  <c r="W184" i="60"/>
  <c r="X184" i="60" s="1"/>
  <c r="R54" i="61" s="1"/>
  <c r="AI109" i="60"/>
  <c r="X4" i="51"/>
  <c r="Y5" i="51" s="1"/>
  <c r="L25" i="55"/>
  <c r="L60" i="55"/>
  <c r="L48" i="55"/>
  <c r="L49" i="55"/>
  <c r="L65" i="55"/>
  <c r="L20" i="55"/>
  <c r="L72" i="55"/>
  <c r="D18" i="52"/>
  <c r="D42" i="52"/>
  <c r="D34" i="52"/>
  <c r="L46" i="55"/>
  <c r="L43" i="55"/>
  <c r="L59" i="55"/>
  <c r="D28" i="52"/>
  <c r="D13" i="52"/>
  <c r="D27" i="52"/>
  <c r="D36" i="52"/>
  <c r="D22" i="52"/>
  <c r="D19" i="52"/>
  <c r="L52" i="55"/>
  <c r="L56" i="55"/>
  <c r="L40" i="55"/>
  <c r="L42" i="55"/>
  <c r="L17" i="55"/>
  <c r="L51" i="55"/>
  <c r="D37" i="52"/>
  <c r="D15" i="53"/>
  <c r="L70" i="55"/>
  <c r="L26" i="55"/>
  <c r="L19" i="55"/>
  <c r="D17" i="52"/>
  <c r="L35" i="55"/>
  <c r="L68" i="55"/>
  <c r="L33" i="55"/>
  <c r="L53" i="55"/>
  <c r="D18" i="51"/>
  <c r="D13" i="51"/>
  <c r="D33" i="52"/>
  <c r="D31" i="52"/>
  <c r="D14" i="52"/>
  <c r="D24" i="52"/>
  <c r="D42" i="55"/>
  <c r="D56" i="55"/>
  <c r="D20" i="55"/>
  <c r="D52" i="55"/>
  <c r="D40" i="55"/>
  <c r="D27" i="55"/>
  <c r="D68" i="55"/>
  <c r="D65" i="55"/>
  <c r="D51" i="55"/>
  <c r="D41" i="55"/>
  <c r="D30" i="55"/>
  <c r="D16" i="52"/>
  <c r="L61" i="55"/>
  <c r="L14" i="55"/>
  <c r="L57" i="55"/>
  <c r="L23" i="55"/>
  <c r="D32" i="52"/>
  <c r="L64" i="55"/>
  <c r="L16" i="55"/>
  <c r="L58" i="55"/>
  <c r="L34" i="55"/>
  <c r="L54" i="55"/>
  <c r="S9" i="51"/>
  <c r="AI121" i="60" s="1"/>
  <c r="P9" i="51"/>
  <c r="AI118" i="60" s="1"/>
  <c r="AI269" i="60"/>
  <c r="AJ269" i="60"/>
  <c r="R269" i="60" s="1"/>
  <c r="AH269" i="60" s="1"/>
  <c r="P9" i="50"/>
  <c r="AI106" i="60" s="1"/>
  <c r="L9" i="57"/>
  <c r="AI228" i="60" s="1"/>
  <c r="AJ228" i="60"/>
  <c r="Q12" i="59" a="1"/>
  <c r="Q12" i="59" s="1"/>
  <c r="Q1" i="59" s="1"/>
  <c r="AG284" i="60" s="1"/>
  <c r="M12" i="59" a="1"/>
  <c r="M12" i="59" s="1"/>
  <c r="M1" i="59" s="1"/>
  <c r="AG280" i="60" s="1"/>
  <c r="T233" i="60"/>
  <c r="N72" i="61" s="1"/>
  <c r="N12" i="62" a="1"/>
  <c r="N12" i="62" s="1"/>
  <c r="N1" i="62" s="1"/>
  <c r="AG253" i="60" s="1"/>
  <c r="H11" i="62" a="1"/>
  <c r="H11" i="62" s="1"/>
  <c r="H1" i="62" s="1"/>
  <c r="AJ247" i="60" s="1"/>
  <c r="L252" i="60" s="1"/>
  <c r="N252" i="60" s="1"/>
  <c r="K12" i="62" a="1"/>
  <c r="K12" i="62" s="1"/>
  <c r="K1" i="62" s="1"/>
  <c r="AG250" i="60" s="1"/>
  <c r="M12" i="62" a="1"/>
  <c r="M12" i="62" s="1"/>
  <c r="M1" i="62" s="1"/>
  <c r="AG252" i="60" s="1"/>
  <c r="Z259" i="60"/>
  <c r="Z249" i="60"/>
  <c r="T80" i="61" s="1"/>
  <c r="Z163" i="60"/>
  <c r="Z162" i="60"/>
  <c r="T39" i="61" s="1"/>
  <c r="Z166" i="60"/>
  <c r="T191" i="60"/>
  <c r="N56" i="61" s="1"/>
  <c r="Z56" i="61"/>
  <c r="T16" i="49"/>
  <c r="AA16" i="49"/>
  <c r="C163" i="51"/>
  <c r="C164" i="51" s="1"/>
  <c r="C165" i="51" s="1"/>
  <c r="C166" i="51" s="1"/>
  <c r="C167" i="51" s="1"/>
  <c r="C168" i="51" s="1"/>
  <c r="C169" i="51" s="1"/>
  <c r="C170" i="51" s="1"/>
  <c r="C171" i="51" s="1"/>
  <c r="C172" i="51" s="1"/>
  <c r="C173" i="51" s="1"/>
  <c r="C174" i="51" s="1"/>
  <c r="C175" i="51" s="1"/>
  <c r="C176" i="51" s="1"/>
  <c r="C177" i="51" s="1"/>
  <c r="C178" i="51" s="1"/>
  <c r="C179" i="51" s="1"/>
  <c r="C180" i="51" s="1"/>
  <c r="C181" i="51" s="1"/>
  <c r="C182" i="51" s="1"/>
  <c r="C183" i="51" s="1"/>
  <c r="C184" i="51" s="1"/>
  <c r="C185" i="51" s="1"/>
  <c r="C186" i="51" s="1"/>
  <c r="C187" i="51" s="1"/>
  <c r="C188" i="51" s="1"/>
  <c r="C189" i="51" s="1"/>
  <c r="C190" i="51" s="1"/>
  <c r="C191" i="51" s="1"/>
  <c r="C192" i="51" s="1"/>
  <c r="C133" i="51"/>
  <c r="C134" i="51" s="1"/>
  <c r="C135" i="51" s="1"/>
  <c r="C136" i="51" s="1"/>
  <c r="C137" i="51" s="1"/>
  <c r="C138" i="51" s="1"/>
  <c r="C139" i="51" s="1"/>
  <c r="C140" i="51" s="1"/>
  <c r="C141" i="51" s="1"/>
  <c r="C142" i="51" s="1"/>
  <c r="C143" i="51" s="1"/>
  <c r="C144" i="51" s="1"/>
  <c r="C145" i="51" s="1"/>
  <c r="C146" i="51" s="1"/>
  <c r="C147" i="51" s="1"/>
  <c r="C148" i="51" s="1"/>
  <c r="C149" i="51" s="1"/>
  <c r="C150" i="51" s="1"/>
  <c r="C151" i="51" s="1"/>
  <c r="C152" i="51" s="1"/>
  <c r="C153" i="51" s="1"/>
  <c r="C154" i="51" s="1"/>
  <c r="C155" i="51" s="1"/>
  <c r="C156" i="51" s="1"/>
  <c r="C157" i="51" s="1"/>
  <c r="C158" i="51" s="1"/>
  <c r="C159" i="51" s="1"/>
  <c r="C160" i="51" s="1"/>
  <c r="C161" i="51" s="1"/>
  <c r="C162" i="51" s="1"/>
  <c r="T5" i="57"/>
  <c r="Z5" i="50"/>
  <c r="O9" i="51"/>
  <c r="AJ117" i="60" s="1"/>
  <c r="R117" i="60" s="1"/>
  <c r="AH117" i="60" s="1"/>
  <c r="L9" i="52"/>
  <c r="AJ149" i="60" s="1"/>
  <c r="R149" i="60" s="1"/>
  <c r="AH149" i="60" s="1"/>
  <c r="P9" i="52"/>
  <c r="AJ153" i="60" s="1"/>
  <c r="R153" i="60" s="1"/>
  <c r="AH153" i="60" s="1"/>
  <c r="K9" i="52"/>
  <c r="AJ148" i="60" s="1"/>
  <c r="R148" i="60" s="1"/>
  <c r="AH148" i="60" s="1"/>
  <c r="O9" i="52"/>
  <c r="AJ152" i="60" s="1"/>
  <c r="R152" i="60" s="1"/>
  <c r="AH152" i="60" s="1"/>
  <c r="M9" i="51"/>
  <c r="AI115" i="60" s="1"/>
  <c r="D19" i="53"/>
  <c r="Z4" i="64"/>
  <c r="D41" i="52"/>
  <c r="AF235" i="60"/>
  <c r="W4" i="62"/>
  <c r="X5" i="62" s="1"/>
  <c r="R58" i="61"/>
  <c r="R42" i="61"/>
  <c r="AI149" i="60"/>
  <c r="AE142" i="60"/>
  <c r="Y34" i="61" s="1"/>
  <c r="AB133" i="60"/>
  <c r="AJ108" i="60"/>
  <c r="R108" i="60" s="1"/>
  <c r="AH108" i="60" s="1"/>
  <c r="Z2" i="50"/>
  <c r="J10" i="49"/>
  <c r="L1" i="53" s="1"/>
  <c r="AJ155" i="60" s="1"/>
  <c r="T9" i="50"/>
  <c r="Y6" i="50" a="1"/>
  <c r="Y6" i="50" s="1"/>
  <c r="S1" i="50"/>
  <c r="AG109" i="60" s="1"/>
  <c r="N9" i="51"/>
  <c r="AJ116" i="60" s="1"/>
  <c r="R116" i="60" s="1"/>
  <c r="AF5" i="53"/>
  <c r="P9" i="62"/>
  <c r="AJ255" i="60" s="1"/>
  <c r="R255" i="60" s="1"/>
  <c r="AH255" i="60" s="1"/>
  <c r="M9" i="62"/>
  <c r="Q9" i="62"/>
  <c r="AI256" i="60" s="1"/>
  <c r="L9" i="62"/>
  <c r="N9" i="62"/>
  <c r="AI253" i="60" s="1"/>
  <c r="K9" i="62"/>
  <c r="O9" i="62"/>
  <c r="AJ254" i="60" s="1"/>
  <c r="R254" i="60" s="1"/>
  <c r="AH254" i="60" s="1"/>
  <c r="D23" i="51"/>
  <c r="D25" i="51"/>
  <c r="R53" i="61"/>
  <c r="R75" i="61"/>
  <c r="AD191" i="60"/>
  <c r="X56" i="61" s="1"/>
  <c r="AI133" i="60"/>
  <c r="AE135" i="60"/>
  <c r="Y27" i="61" s="1"/>
  <c r="AJ119" i="60"/>
  <c r="R119" i="60" s="1"/>
  <c r="Z133" i="60"/>
  <c r="R34" i="61"/>
  <c r="AI110" i="60"/>
  <c r="L13" i="49"/>
  <c r="R13" i="49" s="1"/>
  <c r="U10" i="50" a="1"/>
  <c r="U10" i="50" s="1"/>
  <c r="Q10" i="50" a="1"/>
  <c r="Q10" i="50" s="1"/>
  <c r="O10" i="50" a="1"/>
  <c r="O10" i="50" s="1"/>
  <c r="O9" i="50" s="1"/>
  <c r="R9" i="51"/>
  <c r="AI120" i="60" s="1"/>
  <c r="M9" i="52"/>
  <c r="AJ150" i="60" s="1"/>
  <c r="R150" i="60" s="1"/>
  <c r="AH150" i="60" s="1"/>
  <c r="L1" i="59"/>
  <c r="AG279" i="60" s="1"/>
  <c r="L9" i="59"/>
  <c r="D14" i="53"/>
  <c r="P12" i="62" a="1"/>
  <c r="P12" i="62" s="1"/>
  <c r="P1" i="62" s="1"/>
  <c r="AG255" i="60" s="1"/>
  <c r="D17" i="53"/>
  <c r="I11" i="62"/>
  <c r="D13" i="53"/>
  <c r="D48" i="55"/>
  <c r="D62" i="55"/>
  <c r="D61" i="55"/>
  <c r="D69" i="55"/>
  <c r="D32" i="55"/>
  <c r="D28" i="55"/>
  <c r="D14" i="55"/>
  <c r="D71" i="55"/>
  <c r="D34" i="55"/>
  <c r="D72" i="55"/>
  <c r="D38" i="55"/>
  <c r="D53" i="55"/>
  <c r="D33" i="55"/>
  <c r="AI132" i="60"/>
  <c r="D18" i="53"/>
  <c r="R9" i="50"/>
  <c r="N9" i="52"/>
  <c r="AJ151" i="60" s="1"/>
  <c r="R151" i="60" s="1"/>
  <c r="J9" i="62"/>
  <c r="AI249" i="60" s="1"/>
  <c r="R9" i="62"/>
  <c r="AI257" i="60" s="1"/>
  <c r="AJ173" i="60"/>
  <c r="R173" i="60" s="1"/>
  <c r="AH173" i="60" s="1"/>
  <c r="AJ175" i="60"/>
  <c r="R175" i="60" s="1"/>
  <c r="AH175" i="60" s="1"/>
  <c r="AJ176" i="60"/>
  <c r="R176" i="60" s="1"/>
  <c r="AH176" i="60" s="1"/>
  <c r="M9" i="56"/>
  <c r="N9" i="56"/>
  <c r="W5" i="59"/>
  <c r="R9" i="53"/>
  <c r="O9" i="59"/>
  <c r="P9" i="59"/>
  <c r="H1" i="57"/>
  <c r="AN226" i="60" s="1"/>
  <c r="N9" i="57"/>
  <c r="O9" i="57"/>
  <c r="Q9" i="59"/>
  <c r="X223" i="60"/>
  <c r="AJ245" i="60"/>
  <c r="R245" i="60" s="1"/>
  <c r="AH245" i="60" s="1"/>
  <c r="D16" i="53"/>
  <c r="D13" i="56"/>
  <c r="I11" i="59" a="1"/>
  <c r="I11" i="59" s="1"/>
  <c r="Q12" i="62" a="1"/>
  <c r="Q12" i="62" s="1"/>
  <c r="Q1" i="62" s="1"/>
  <c r="AG256" i="60" s="1"/>
  <c r="J12" i="62" a="1"/>
  <c r="J12" i="62" s="1"/>
  <c r="J1" i="62" s="1"/>
  <c r="AG249" i="60" s="1"/>
  <c r="O12" i="62" a="1"/>
  <c r="O12" i="62" s="1"/>
  <c r="O1" i="62" s="1"/>
  <c r="AG254" i="60" s="1"/>
  <c r="R12" i="62" a="1"/>
  <c r="R12" i="62" s="1"/>
  <c r="R1" i="62" s="1"/>
  <c r="AG257" i="60" s="1"/>
  <c r="D14" i="64"/>
  <c r="S12" i="64" s="1" a="1"/>
  <c r="S12" i="64" s="1"/>
  <c r="S1" i="64" s="1"/>
  <c r="AG269" i="60" s="1"/>
  <c r="D38" i="56"/>
  <c r="K11" i="59"/>
  <c r="O12" i="59" a="1"/>
  <c r="O12" i="59" s="1"/>
  <c r="O1" i="59" s="1"/>
  <c r="AG282" i="60" s="1"/>
  <c r="J11" i="59" a="1"/>
  <c r="J11" i="59" s="1"/>
  <c r="J1" i="59" s="1"/>
  <c r="AJ277" i="60" s="1"/>
  <c r="L282" i="60" s="1"/>
  <c r="N282" i="60" s="1"/>
  <c r="L12" i="59" a="1"/>
  <c r="L12" i="59" s="1"/>
  <c r="R12" i="59" a="1"/>
  <c r="R12" i="59" s="1"/>
  <c r="R1" i="59" s="1"/>
  <c r="AG285" i="60" s="1"/>
  <c r="P12" i="59" a="1"/>
  <c r="P12" i="59" s="1"/>
  <c r="P1" i="59" s="1"/>
  <c r="AG283" i="60" s="1"/>
  <c r="N12" i="59" a="1"/>
  <c r="N12" i="59" s="1"/>
  <c r="N1" i="59" s="1"/>
  <c r="AG281" i="60" s="1"/>
  <c r="AJ157" i="60" l="1"/>
  <c r="R157" i="60" s="1"/>
  <c r="AH157" i="60" s="1"/>
  <c r="AI157" i="60"/>
  <c r="Z218" i="60"/>
  <c r="T67" i="61" s="1"/>
  <c r="Z203" i="60"/>
  <c r="T61" i="61" s="1"/>
  <c r="Z220" i="60"/>
  <c r="T68" i="61" s="1"/>
  <c r="N12" i="55" a="1"/>
  <c r="N12" i="55" s="1"/>
  <c r="N1" i="55" s="1"/>
  <c r="AG204" i="60" s="1"/>
  <c r="D35" i="56"/>
  <c r="AI148" i="60"/>
  <c r="D41" i="54"/>
  <c r="D21" i="54"/>
  <c r="I12" i="58" a="1"/>
  <c r="I12" i="58" s="1"/>
  <c r="I1" i="58" s="1"/>
  <c r="AG244" i="60" s="1"/>
  <c r="L12" i="55" a="1"/>
  <c r="L12" i="55" s="1"/>
  <c r="AI153" i="60"/>
  <c r="T90" i="61"/>
  <c r="AE258" i="60"/>
  <c r="U125" i="60"/>
  <c r="AH64" i="60"/>
  <c r="T142" i="60"/>
  <c r="N34" i="61" s="1"/>
  <c r="AH70" i="60"/>
  <c r="AD258" i="60"/>
  <c r="X81" i="61" s="1"/>
  <c r="AH45" i="60"/>
  <c r="AH66" i="60"/>
  <c r="AH46" i="60"/>
  <c r="AH82" i="60"/>
  <c r="AH55" i="60"/>
  <c r="Z127" i="60"/>
  <c r="Z137" i="60"/>
  <c r="AE137" i="60" s="1"/>
  <c r="Y29" i="61" s="1"/>
  <c r="Z136" i="60"/>
  <c r="T28" i="61" s="1"/>
  <c r="Z139" i="60"/>
  <c r="T31" i="61" s="1"/>
  <c r="M12" i="55" a="1"/>
  <c r="M12" i="55" s="1"/>
  <c r="M1" i="55" s="1"/>
  <c r="AG203" i="60" s="1"/>
  <c r="AH56" i="60"/>
  <c r="Z157" i="60"/>
  <c r="T38" i="61" s="1"/>
  <c r="H11" i="49" a="1"/>
  <c r="H11" i="49" s="1"/>
  <c r="X119" i="60"/>
  <c r="AA14" i="49"/>
  <c r="AH48" i="60"/>
  <c r="Z194" i="60"/>
  <c r="T59" i="61" s="1"/>
  <c r="Z20" i="61"/>
  <c r="AJ253" i="60"/>
  <c r="R253" i="60" s="1"/>
  <c r="AH253" i="60" s="1"/>
  <c r="AH49" i="60"/>
  <c r="D43" i="54"/>
  <c r="Z177" i="60"/>
  <c r="T49" i="61" s="1"/>
  <c r="D44" i="54"/>
  <c r="AI244" i="60"/>
  <c r="X244" i="60" s="1"/>
  <c r="AD244" i="60" s="1"/>
  <c r="X78" i="61" s="1"/>
  <c r="D37" i="56"/>
  <c r="D31" i="56"/>
  <c r="D15" i="56"/>
  <c r="D20" i="56"/>
  <c r="D18" i="56"/>
  <c r="AH47" i="60"/>
  <c r="AH67" i="60"/>
  <c r="AH68" i="60"/>
  <c r="AH63" i="60"/>
  <c r="AJ268" i="60"/>
  <c r="R268" i="60" s="1"/>
  <c r="AH268" i="60" s="1"/>
  <c r="AH84" i="60"/>
  <c r="Z28" i="61"/>
  <c r="AE6" i="53" a="1"/>
  <c r="AE6" i="53" s="1"/>
  <c r="AH50" i="60"/>
  <c r="AH62" i="60"/>
  <c r="D26" i="56"/>
  <c r="M12" i="56" s="1" a="1"/>
  <c r="M12" i="56" s="1"/>
  <c r="M1" i="56" s="1"/>
  <c r="AG209" i="60" s="1"/>
  <c r="AH81" i="60"/>
  <c r="AI158" i="60"/>
  <c r="AH76" i="60"/>
  <c r="S73" i="60"/>
  <c r="AJ266" i="60"/>
  <c r="R266" i="60" s="1"/>
  <c r="AH266" i="60" s="1"/>
  <c r="AH51" i="60"/>
  <c r="D17" i="57"/>
  <c r="AB12" i="49"/>
  <c r="M10" i="50" a="1"/>
  <c r="M10" i="50" s="1"/>
  <c r="M9" i="50" s="1"/>
  <c r="AJ103" i="60" s="1"/>
  <c r="R103" i="60" s="1"/>
  <c r="AH103" i="60" s="1"/>
  <c r="O12" i="55" a="1"/>
  <c r="O12" i="55" s="1"/>
  <c r="O1" i="55" s="1"/>
  <c r="AG205" i="60" s="1"/>
  <c r="T135" i="60"/>
  <c r="N27" i="61" s="1"/>
  <c r="Z27" i="61"/>
  <c r="AF91" i="60"/>
  <c r="Z180" i="60"/>
  <c r="AD180" i="60" s="1"/>
  <c r="X51" i="61" s="1"/>
  <c r="Z179" i="60"/>
  <c r="AE179" i="60" s="1"/>
  <c r="T84" i="61"/>
  <c r="T85" i="61"/>
  <c r="AE272" i="60"/>
  <c r="T83" i="61"/>
  <c r="Z118" i="60"/>
  <c r="T16" i="61" s="1"/>
  <c r="Z119" i="60"/>
  <c r="T17" i="61" s="1"/>
  <c r="D20" i="54"/>
  <c r="AI264" i="60"/>
  <c r="X264" i="60" s="1"/>
  <c r="R84" i="61" s="1"/>
  <c r="I11" i="49" a="1"/>
  <c r="I11" i="49" s="1"/>
  <c r="AH71" i="60"/>
  <c r="Z245" i="60"/>
  <c r="T79" i="61" s="1"/>
  <c r="Z124" i="60"/>
  <c r="AE124" i="60" s="1"/>
  <c r="D38" i="54"/>
  <c r="D39" i="54"/>
  <c r="D46" i="54"/>
  <c r="O6" i="58" a="1"/>
  <c r="O6" i="58" s="1"/>
  <c r="AH59" i="60"/>
  <c r="AH52" i="60"/>
  <c r="D31" i="54"/>
  <c r="AH83" i="60"/>
  <c r="D30" i="54"/>
  <c r="D15" i="54"/>
  <c r="AJ115" i="60"/>
  <c r="R115" i="60" s="1"/>
  <c r="AH115" i="60" s="1"/>
  <c r="Z234" i="60"/>
  <c r="T73" i="61" s="1"/>
  <c r="AH75" i="60"/>
  <c r="AH69" i="60"/>
  <c r="AH85" i="60"/>
  <c r="AH74" i="60"/>
  <c r="D35" i="54"/>
  <c r="D14" i="54"/>
  <c r="D29" i="54"/>
  <c r="Z181" i="60"/>
  <c r="AD181" i="60" s="1"/>
  <c r="X52" i="61" s="1"/>
  <c r="AH53" i="60"/>
  <c r="D32" i="54"/>
  <c r="Z239" i="60"/>
  <c r="AD239" i="60" s="1"/>
  <c r="X77" i="61" s="1"/>
  <c r="AH72" i="60"/>
  <c r="D23" i="54"/>
  <c r="G11" i="58" a="1"/>
  <c r="G11" i="58" s="1"/>
  <c r="G1" i="58" s="1"/>
  <c r="AJ242" i="60" s="1"/>
  <c r="L245" i="60" s="1"/>
  <c r="D36" i="54"/>
  <c r="AI263" i="60"/>
  <c r="X263" i="60" s="1"/>
  <c r="D47" i="54"/>
  <c r="Z111" i="60"/>
  <c r="T14" i="61" s="1"/>
  <c r="Z238" i="60"/>
  <c r="AE238" i="60" s="1"/>
  <c r="AH78" i="60"/>
  <c r="AH77" i="60"/>
  <c r="AH58" i="60"/>
  <c r="D13" i="54"/>
  <c r="D28" i="54"/>
  <c r="D22" i="54"/>
  <c r="Z190" i="60"/>
  <c r="AD190" i="60" s="1"/>
  <c r="X55" i="61" s="1"/>
  <c r="AI130" i="60"/>
  <c r="X128" i="60" s="1"/>
  <c r="AE128" i="60" s="1"/>
  <c r="Y26" i="61" s="1"/>
  <c r="D33" i="54"/>
  <c r="D24" i="54"/>
  <c r="D45" i="54"/>
  <c r="U9" i="50"/>
  <c r="AI111" i="60" s="1"/>
  <c r="X111" i="60" s="1"/>
  <c r="AI255" i="60"/>
  <c r="AH73" i="60"/>
  <c r="Z237" i="60"/>
  <c r="T75" i="61" s="1"/>
  <c r="AH79" i="60"/>
  <c r="D19" i="54"/>
  <c r="D37" i="54"/>
  <c r="J12" i="58" a="1"/>
  <c r="J12" i="58" s="1"/>
  <c r="J1" i="58" s="1"/>
  <c r="AG245" i="60" s="1"/>
  <c r="T139" i="60"/>
  <c r="N31" i="61" s="1"/>
  <c r="AH65" i="60"/>
  <c r="AH54" i="60"/>
  <c r="X245" i="60"/>
  <c r="D42" i="54"/>
  <c r="D34" i="54"/>
  <c r="AJ174" i="60"/>
  <c r="R174" i="60" s="1"/>
  <c r="AH174" i="60" s="1"/>
  <c r="AH60" i="60"/>
  <c r="D27" i="54"/>
  <c r="D16" i="54"/>
  <c r="Z192" i="60"/>
  <c r="AD192" i="60" s="1"/>
  <c r="X57" i="61" s="1"/>
  <c r="D20" i="51"/>
  <c r="K12" i="52" a="1"/>
  <c r="K12" i="52" s="1"/>
  <c r="K1" i="52" s="1"/>
  <c r="AG148" i="60" s="1"/>
  <c r="Z275" i="60"/>
  <c r="L10" i="55"/>
  <c r="L9" i="55" s="1"/>
  <c r="AJ204" i="60" s="1"/>
  <c r="R204" i="60" s="1"/>
  <c r="AH204" i="60" s="1"/>
  <c r="H11" i="58"/>
  <c r="Z223" i="60"/>
  <c r="T69" i="61" s="1"/>
  <c r="Z232" i="60"/>
  <c r="T71" i="61" s="1"/>
  <c r="Z205" i="60"/>
  <c r="T63" i="61" s="1"/>
  <c r="Z228" i="60"/>
  <c r="T70" i="61" s="1"/>
  <c r="Z164" i="60"/>
  <c r="T41" i="61" s="1"/>
  <c r="Q9" i="50"/>
  <c r="Z204" i="60"/>
  <c r="T62" i="61" s="1"/>
  <c r="AJ118" i="60"/>
  <c r="R118" i="60" s="1"/>
  <c r="AH118" i="60" s="1"/>
  <c r="T86" i="61"/>
  <c r="D24" i="51"/>
  <c r="D19" i="57"/>
  <c r="AJ280" i="60"/>
  <c r="R280" i="60" s="1"/>
  <c r="AH280" i="60" s="1"/>
  <c r="T177" i="60"/>
  <c r="N49" i="61" s="1"/>
  <c r="Z49" i="61"/>
  <c r="D14" i="51"/>
  <c r="AJ249" i="60"/>
  <c r="R249" i="60" s="1"/>
  <c r="AH249" i="60" s="1"/>
  <c r="Z167" i="60"/>
  <c r="Z213" i="60"/>
  <c r="AD213" i="60" s="1"/>
  <c r="X66" i="61" s="1"/>
  <c r="D26" i="51"/>
  <c r="D19" i="51"/>
  <c r="Z59" i="61"/>
  <c r="T194" i="60"/>
  <c r="N59" i="61" s="1"/>
  <c r="AI270" i="60"/>
  <c r="AH61" i="60"/>
  <c r="Z30" i="61"/>
  <c r="T138" i="60"/>
  <c r="N30" i="61" s="1"/>
  <c r="D18" i="57"/>
  <c r="D14" i="57"/>
  <c r="D20" i="57"/>
  <c r="S12" i="53" a="1"/>
  <c r="S12" i="53" s="1"/>
  <c r="S1" i="53" s="1"/>
  <c r="AG157" i="60" s="1"/>
  <c r="D40" i="54"/>
  <c r="D25" i="54"/>
  <c r="D26" i="54"/>
  <c r="D17" i="54"/>
  <c r="Z125" i="60"/>
  <c r="T23" i="61" s="1"/>
  <c r="Z126" i="60"/>
  <c r="T24" i="61" s="1"/>
  <c r="AJ74" i="60"/>
  <c r="AD132" i="60"/>
  <c r="AH128" i="60" s="1"/>
  <c r="AJ281" i="60"/>
  <c r="R281" i="60" s="1"/>
  <c r="AH281" i="60" s="1"/>
  <c r="AI281" i="60"/>
  <c r="AJ76" i="60"/>
  <c r="AI159" i="60"/>
  <c r="Z121" i="60"/>
  <c r="T19" i="61" s="1"/>
  <c r="Z115" i="60"/>
  <c r="T15" i="61" s="1"/>
  <c r="N12" i="52" a="1"/>
  <c r="N12" i="52" s="1"/>
  <c r="N1" i="52" s="1"/>
  <c r="AG151" i="60" s="1"/>
  <c r="AI117" i="60"/>
  <c r="P12" i="52" a="1"/>
  <c r="P12" i="52" s="1"/>
  <c r="P1" i="52" s="1"/>
  <c r="AG153" i="60" s="1"/>
  <c r="D13" i="57"/>
  <c r="AJ256" i="60"/>
  <c r="R256" i="60" s="1"/>
  <c r="AH256" i="60" s="1"/>
  <c r="O11" i="49"/>
  <c r="AJ73" i="60"/>
  <c r="Z141" i="60"/>
  <c r="AD141" i="60" s="1"/>
  <c r="X33" i="61" s="1"/>
  <c r="Z165" i="60"/>
  <c r="AJ106" i="60"/>
  <c r="R106" i="60" s="1"/>
  <c r="AH106" i="60" s="1"/>
  <c r="D15" i="57"/>
  <c r="Q11" i="49"/>
  <c r="AI254" i="60"/>
  <c r="AI151" i="60"/>
  <c r="Z202" i="60"/>
  <c r="T60" i="61" s="1"/>
  <c r="Z123" i="60"/>
  <c r="AE123" i="60" s="1"/>
  <c r="N9" i="50"/>
  <c r="AI104" i="60" s="1"/>
  <c r="AI211" i="60"/>
  <c r="AJ211" i="60"/>
  <c r="R211" i="60" s="1"/>
  <c r="AH211" i="60" s="1"/>
  <c r="K11" i="49" a="1"/>
  <c r="K11" i="49" s="1"/>
  <c r="AI267" i="60"/>
  <c r="M9" i="55"/>
  <c r="AI203" i="60" s="1"/>
  <c r="O9" i="55"/>
  <c r="AI205" i="60" s="1"/>
  <c r="N9" i="55"/>
  <c r="AI204" i="60" s="1"/>
  <c r="J11" i="49" a="1"/>
  <c r="J11" i="49" s="1"/>
  <c r="D22" i="51"/>
  <c r="D15" i="51"/>
  <c r="AI271" i="60"/>
  <c r="AJ271" i="60"/>
  <c r="R271" i="60" s="1"/>
  <c r="AH271" i="60" s="1"/>
  <c r="Z148" i="60"/>
  <c r="T37" i="61" s="1"/>
  <c r="Z170" i="60"/>
  <c r="Z138" i="60"/>
  <c r="T30" i="61" s="1"/>
  <c r="D21" i="51"/>
  <c r="L12" i="52" a="1"/>
  <c r="L12" i="52" s="1"/>
  <c r="L1" i="52" s="1"/>
  <c r="AG149" i="60" s="1"/>
  <c r="D16" i="51"/>
  <c r="K11" i="51" s="1" a="1"/>
  <c r="K11" i="51" s="1"/>
  <c r="K1" i="51" s="1"/>
  <c r="AJ113" i="60" s="1"/>
  <c r="L118" i="60" s="1"/>
  <c r="N118" i="60" s="1"/>
  <c r="P11" i="49"/>
  <c r="Z120" i="60"/>
  <c r="T18" i="61" s="1"/>
  <c r="Z169" i="60"/>
  <c r="T46" i="61" s="1"/>
  <c r="Z206" i="60"/>
  <c r="AE206" i="60" s="1"/>
  <c r="AJ265" i="60"/>
  <c r="R265" i="60" s="1"/>
  <c r="AH265" i="60" s="1"/>
  <c r="AI265" i="60"/>
  <c r="L11" i="53" a="1"/>
  <c r="L11" i="53" s="1"/>
  <c r="N1" i="53" s="1"/>
  <c r="AJ154" i="60" s="1"/>
  <c r="L160" i="60" s="1"/>
  <c r="N160" i="60" s="1"/>
  <c r="I11" i="52" a="1"/>
  <c r="I11" i="52" s="1"/>
  <c r="I1" i="52" s="1"/>
  <c r="AJ146" i="60" s="1"/>
  <c r="L151" i="60" s="1"/>
  <c r="N151" i="60" s="1"/>
  <c r="L1" i="55"/>
  <c r="AG202" i="60" s="1"/>
  <c r="O12" i="52" a="1"/>
  <c r="O12" i="52" s="1"/>
  <c r="O1" i="52" s="1"/>
  <c r="AG152" i="60" s="1"/>
  <c r="N11" i="53"/>
  <c r="J11" i="52"/>
  <c r="AJ105" i="60"/>
  <c r="R105" i="60" s="1"/>
  <c r="AH105" i="60" s="1"/>
  <c r="AI105" i="60"/>
  <c r="AH151" i="60"/>
  <c r="R69" i="61"/>
  <c r="AJ282" i="60"/>
  <c r="R282" i="60" s="1"/>
  <c r="AI282" i="60"/>
  <c r="AJ210" i="60"/>
  <c r="R210" i="60" s="1"/>
  <c r="AH210" i="60" s="1"/>
  <c r="AI210" i="60"/>
  <c r="S4" i="54"/>
  <c r="S6" i="54" a="1"/>
  <c r="S6" i="54" s="1"/>
  <c r="X6" i="62" a="1"/>
  <c r="X6" i="62" s="1"/>
  <c r="X4" i="62"/>
  <c r="T82" i="61"/>
  <c r="AE259" i="60"/>
  <c r="AD259" i="60"/>
  <c r="X82" i="61" s="1"/>
  <c r="U4" i="55"/>
  <c r="U6" i="55" a="1"/>
  <c r="U6" i="55" s="1"/>
  <c r="AD220" i="60"/>
  <c r="X68" i="61" s="1"/>
  <c r="AE220" i="60"/>
  <c r="AJ231" i="60"/>
  <c r="R231" i="60" s="1"/>
  <c r="AH231" i="60" s="1"/>
  <c r="AI231" i="60"/>
  <c r="AI283" i="60"/>
  <c r="AJ283" i="60"/>
  <c r="R283" i="60" s="1"/>
  <c r="AH283" i="60" s="1"/>
  <c r="AJ160" i="60"/>
  <c r="R160" i="60" s="1"/>
  <c r="AI160" i="60"/>
  <c r="T4" i="56"/>
  <c r="T6" i="56" a="1"/>
  <c r="T6" i="56" s="1"/>
  <c r="Y6" i="51" a="1"/>
  <c r="Y6" i="51" s="1"/>
  <c r="Y4" i="51"/>
  <c r="U4" i="52"/>
  <c r="U6" i="52" a="1"/>
  <c r="U6" i="52" s="1"/>
  <c r="T43" i="61"/>
  <c r="AD166" i="60"/>
  <c r="X43" i="61" s="1"/>
  <c r="AE166" i="60"/>
  <c r="T12" i="64" a="1"/>
  <c r="T12" i="64" s="1"/>
  <c r="T1" i="64" s="1"/>
  <c r="AG270" i="60" s="1"/>
  <c r="T12" i="53" a="1"/>
  <c r="T12" i="53" s="1"/>
  <c r="T1" i="53" s="1"/>
  <c r="AG161" i="60" s="1"/>
  <c r="M11" i="53" a="1"/>
  <c r="M11" i="53" s="1"/>
  <c r="AH116" i="60"/>
  <c r="AI116" i="60"/>
  <c r="W4" i="59"/>
  <c r="W6" i="59" a="1"/>
  <c r="W6" i="59" s="1"/>
  <c r="J11" i="55"/>
  <c r="AI250" i="60"/>
  <c r="AJ250" i="60"/>
  <c r="R250" i="60" s="1"/>
  <c r="AH250" i="60" s="1"/>
  <c r="AJ251" i="60"/>
  <c r="R251" i="60" s="1"/>
  <c r="AH251" i="60" s="1"/>
  <c r="AI251" i="60"/>
  <c r="AI252" i="60"/>
  <c r="AJ252" i="60"/>
  <c r="R252" i="60" s="1"/>
  <c r="AH252" i="60" s="1"/>
  <c r="Z6" i="50" a="1"/>
  <c r="Z6" i="50" s="1"/>
  <c r="Z4" i="50"/>
  <c r="Y81" i="61"/>
  <c r="AF258" i="60"/>
  <c r="T4" i="57"/>
  <c r="T6" i="57" a="1"/>
  <c r="T6" i="57" s="1"/>
  <c r="P5" i="58"/>
  <c r="I11" i="53" a="1"/>
  <c r="I11" i="53" s="1"/>
  <c r="K11" i="53" a="1"/>
  <c r="K11" i="53" s="1"/>
  <c r="AH119" i="60"/>
  <c r="O12" i="64" a="1"/>
  <c r="O12" i="64" s="1"/>
  <c r="O1" i="64" s="1"/>
  <c r="AG265" i="60" s="1"/>
  <c r="AI152" i="60"/>
  <c r="M12" i="52" a="1"/>
  <c r="M12" i="52" s="1"/>
  <c r="M1" i="52" s="1"/>
  <c r="AG150" i="60" s="1"/>
  <c r="AJ121" i="60"/>
  <c r="R121" i="60" s="1"/>
  <c r="AH121" i="60" s="1"/>
  <c r="AJ284" i="60"/>
  <c r="R284" i="60" s="1"/>
  <c r="AH284" i="60" s="1"/>
  <c r="AI284" i="60"/>
  <c r="AI230" i="60"/>
  <c r="AJ230" i="60"/>
  <c r="R230" i="60" s="1"/>
  <c r="AH230" i="60" s="1"/>
  <c r="AI209" i="60"/>
  <c r="AJ209" i="60"/>
  <c r="R209" i="60" s="1"/>
  <c r="AH209" i="60" s="1"/>
  <c r="T13" i="49"/>
  <c r="AA13" i="49"/>
  <c r="AF4" i="53"/>
  <c r="AF6" i="53" a="1"/>
  <c r="AF6" i="53" s="1"/>
  <c r="D13" i="50"/>
  <c r="D14" i="50"/>
  <c r="T235" i="60"/>
  <c r="N74" i="61" s="1"/>
  <c r="Z74" i="61"/>
  <c r="AA5" i="64"/>
  <c r="AE168" i="60"/>
  <c r="T45" i="61"/>
  <c r="AD168" i="60"/>
  <c r="X45" i="61" s="1"/>
  <c r="AD163" i="60"/>
  <c r="X40" i="61" s="1"/>
  <c r="AE163" i="60"/>
  <c r="T40" i="61"/>
  <c r="J11" i="53" a="1"/>
  <c r="J11" i="53" s="1"/>
  <c r="I11" i="64" a="1"/>
  <c r="I11" i="64" s="1"/>
  <c r="AI150" i="60"/>
  <c r="K11" i="55"/>
  <c r="K1" i="55" s="1"/>
  <c r="AJ200" i="60" s="1"/>
  <c r="L203" i="60" s="1"/>
  <c r="N203" i="60" s="1"/>
  <c r="AJ257" i="60"/>
  <c r="R257" i="60" s="1"/>
  <c r="AH257" i="60" s="1"/>
  <c r="AJ120" i="60"/>
  <c r="R120" i="60" s="1"/>
  <c r="AH120" i="60" s="1"/>
  <c r="P12" i="64" a="1"/>
  <c r="P12" i="64" s="1"/>
  <c r="P1" i="64" s="1"/>
  <c r="AG266" i="60" s="1"/>
  <c r="K11" i="64" a="1"/>
  <c r="K11" i="64" s="1"/>
  <c r="K1" i="64" s="1"/>
  <c r="AJ261" i="60" s="1"/>
  <c r="L266" i="60" s="1"/>
  <c r="N266" i="60" s="1"/>
  <c r="Q12" i="64" a="1"/>
  <c r="Q12" i="64" s="1"/>
  <c r="Q1" i="64" s="1"/>
  <c r="AG267" i="60" s="1"/>
  <c r="R17" i="61"/>
  <c r="U12" i="64" a="1"/>
  <c r="U12" i="64" s="1"/>
  <c r="U1" i="64" s="1"/>
  <c r="AG271" i="60" s="1"/>
  <c r="R12" i="64" a="1"/>
  <c r="R12" i="64" s="1"/>
  <c r="R1" i="64" s="1"/>
  <c r="AG268" i="60" s="1"/>
  <c r="H11" i="64" a="1"/>
  <c r="H11" i="64" s="1"/>
  <c r="L11" i="64"/>
  <c r="J11" i="64" a="1"/>
  <c r="J11" i="64" s="1"/>
  <c r="AE218" i="60" l="1"/>
  <c r="Y67" i="61" s="1"/>
  <c r="AD218" i="60"/>
  <c r="X67" i="61" s="1"/>
  <c r="AF244" i="60"/>
  <c r="Z78" i="61" s="1"/>
  <c r="AF218" i="60"/>
  <c r="T218" i="60" s="1"/>
  <c r="N67" i="61" s="1"/>
  <c r="AE244" i="60"/>
  <c r="Y78" i="61" s="1"/>
  <c r="AJ111" i="60"/>
  <c r="R111" i="60" s="1"/>
  <c r="AH111" i="60" s="1"/>
  <c r="R78" i="61"/>
  <c r="K11" i="50" a="1"/>
  <c r="K11" i="50" s="1"/>
  <c r="O12" i="56" a="1"/>
  <c r="O12" i="56" s="1"/>
  <c r="O1" i="56" s="1"/>
  <c r="AG211" i="60" s="1"/>
  <c r="AD264" i="60"/>
  <c r="X84" i="61" s="1"/>
  <c r="AD234" i="60"/>
  <c r="X73" i="61" s="1"/>
  <c r="T22" i="61"/>
  <c r="AF264" i="60"/>
  <c r="Z84" i="61" s="1"/>
  <c r="AE234" i="60"/>
  <c r="AD223" i="60"/>
  <c r="X69" i="61" s="1"/>
  <c r="AD238" i="60"/>
  <c r="X76" i="61" s="1"/>
  <c r="T76" i="61"/>
  <c r="AE180" i="60"/>
  <c r="Y51" i="61" s="1"/>
  <c r="T29" i="61"/>
  <c r="AE223" i="60"/>
  <c r="Y69" i="61" s="1"/>
  <c r="AD137" i="60"/>
  <c r="X29" i="61" s="1"/>
  <c r="T51" i="61"/>
  <c r="AE264" i="60"/>
  <c r="Y84" i="61" s="1"/>
  <c r="AE141" i="60"/>
  <c r="AF141" i="60" s="1"/>
  <c r="T21" i="61"/>
  <c r="AF137" i="60"/>
  <c r="T137" i="60" s="1"/>
  <c r="N29" i="61" s="1"/>
  <c r="AE237" i="60"/>
  <c r="Y75" i="61" s="1"/>
  <c r="AE181" i="60"/>
  <c r="Y52" i="61" s="1"/>
  <c r="AF245" i="60"/>
  <c r="Z79" i="61" s="1"/>
  <c r="AE232" i="60"/>
  <c r="Y71" i="61" s="1"/>
  <c r="AD123" i="60"/>
  <c r="X21" i="61" s="1"/>
  <c r="AH57" i="60"/>
  <c r="T50" i="61"/>
  <c r="AD179" i="60"/>
  <c r="X50" i="61" s="1"/>
  <c r="AE239" i="60"/>
  <c r="Y77" i="61" s="1"/>
  <c r="AD272" i="60"/>
  <c r="X87" i="61" s="1"/>
  <c r="T87" i="61"/>
  <c r="T33" i="61"/>
  <c r="AE190" i="60"/>
  <c r="AF190" i="60" s="1"/>
  <c r="T55" i="61"/>
  <c r="AD263" i="60"/>
  <c r="X83" i="61" s="1"/>
  <c r="AF263" i="60"/>
  <c r="Z83" i="61" s="1"/>
  <c r="AD237" i="60"/>
  <c r="X75" i="61" s="1"/>
  <c r="AE119" i="60"/>
  <c r="Y17" i="61" s="1"/>
  <c r="AE245" i="60"/>
  <c r="Y79" i="61" s="1"/>
  <c r="K11" i="56" a="1"/>
  <c r="K11" i="56" s="1"/>
  <c r="K1" i="56" s="1"/>
  <c r="AJ207" i="60" s="1"/>
  <c r="L211" i="60" s="1"/>
  <c r="N211" i="60" s="1"/>
  <c r="AA12" i="49"/>
  <c r="Z12" i="49" s="1"/>
  <c r="X94" i="60" s="1"/>
  <c r="R12" i="61" s="1"/>
  <c r="N12" i="56" a="1"/>
  <c r="N12" i="56" s="1"/>
  <c r="N1" i="56" s="1"/>
  <c r="AG210" i="60" s="1"/>
  <c r="T52" i="61"/>
  <c r="N12" i="54" a="1"/>
  <c r="N12" i="54" s="1"/>
  <c r="N1" i="54" s="1"/>
  <c r="AG176" i="60" s="1"/>
  <c r="AE169" i="60"/>
  <c r="Y46" i="61" s="1"/>
  <c r="AD169" i="60"/>
  <c r="X46" i="61" s="1"/>
  <c r="W268" i="60"/>
  <c r="X268" i="60" s="1"/>
  <c r="R86" i="61" s="1"/>
  <c r="I11" i="54" a="1"/>
  <c r="I11" i="54" s="1"/>
  <c r="I1" i="54" s="1"/>
  <c r="AJ171" i="60" s="1"/>
  <c r="L176" i="60" s="1"/>
  <c r="N176" i="60" s="1"/>
  <c r="J11" i="57" a="1"/>
  <c r="J11" i="57" s="1"/>
  <c r="J1" i="57" s="1"/>
  <c r="AJ226" i="60" s="1"/>
  <c r="L230" i="60" s="1"/>
  <c r="N230" i="60" s="1"/>
  <c r="AD245" i="60"/>
  <c r="X79" i="61" s="1"/>
  <c r="AJ202" i="60"/>
  <c r="R202" i="60" s="1"/>
  <c r="AH202" i="60" s="1"/>
  <c r="R79" i="61"/>
  <c r="L11" i="56"/>
  <c r="T25" i="61"/>
  <c r="AE127" i="60"/>
  <c r="AD127" i="60"/>
  <c r="X25" i="61" s="1"/>
  <c r="T91" i="60"/>
  <c r="N11" i="61" s="1"/>
  <c r="Z11" i="61"/>
  <c r="AD124" i="60"/>
  <c r="X22" i="61" s="1"/>
  <c r="L12" i="54" a="1"/>
  <c r="L12" i="54" s="1"/>
  <c r="L1" i="54" s="1"/>
  <c r="AG174" i="60" s="1"/>
  <c r="O12" i="57" a="1"/>
  <c r="O12" i="57" s="1"/>
  <c r="O1" i="57" s="1"/>
  <c r="AG231" i="60" s="1"/>
  <c r="AD232" i="60"/>
  <c r="X71" i="61" s="1"/>
  <c r="Z286" i="60"/>
  <c r="AD286" i="60" s="1"/>
  <c r="X91" i="61" s="1"/>
  <c r="T77" i="61"/>
  <c r="AJ205" i="60"/>
  <c r="R205" i="60" s="1"/>
  <c r="AH205" i="60" s="1"/>
  <c r="K11" i="57"/>
  <c r="J11" i="54"/>
  <c r="K12" i="54" a="1"/>
  <c r="K12" i="54" s="1"/>
  <c r="K1" i="54" s="1"/>
  <c r="AG173" i="60" s="1"/>
  <c r="AJ203" i="60"/>
  <c r="R203" i="60" s="1"/>
  <c r="AH203" i="60" s="1"/>
  <c r="O12" i="51" a="1"/>
  <c r="O12" i="51" s="1"/>
  <c r="O1" i="51" s="1"/>
  <c r="AG117" i="60" s="1"/>
  <c r="Z276" i="60"/>
  <c r="AD276" i="60" s="1"/>
  <c r="X89" i="61" s="1"/>
  <c r="T57" i="61"/>
  <c r="AD128" i="60"/>
  <c r="X26" i="61" s="1"/>
  <c r="J11" i="51" a="1"/>
  <c r="J11" i="51" s="1"/>
  <c r="AE263" i="60"/>
  <c r="Y83" i="61" s="1"/>
  <c r="AE192" i="60"/>
  <c r="AF192" i="60" s="1"/>
  <c r="AI156" i="60"/>
  <c r="W157" i="60" s="1"/>
  <c r="X157" i="60" s="1"/>
  <c r="R26" i="61"/>
  <c r="H11" i="51" a="1"/>
  <c r="H11" i="51" s="1"/>
  <c r="R83" i="61"/>
  <c r="W173" i="60"/>
  <c r="X173" i="60" s="1"/>
  <c r="AD119" i="60"/>
  <c r="X17" i="61" s="1"/>
  <c r="AI202" i="60"/>
  <c r="X202" i="60"/>
  <c r="R60" i="61" s="1"/>
  <c r="X204" i="60"/>
  <c r="R62" i="61" s="1"/>
  <c r="AF128" i="60"/>
  <c r="Z26" i="61" s="1"/>
  <c r="T66" i="61"/>
  <c r="AD170" i="60"/>
  <c r="X47" i="61" s="1"/>
  <c r="T47" i="61"/>
  <c r="AE170" i="60"/>
  <c r="T44" i="61"/>
  <c r="AE167" i="60"/>
  <c r="AD167" i="60"/>
  <c r="X44" i="61" s="1"/>
  <c r="L12" i="57" a="1"/>
  <c r="L12" i="57" s="1"/>
  <c r="L1" i="57" s="1"/>
  <c r="AG228" i="60" s="1"/>
  <c r="I11" i="51" a="1"/>
  <c r="I11" i="51" s="1"/>
  <c r="T64" i="61"/>
  <c r="AE213" i="60"/>
  <c r="AF213" i="60" s="1"/>
  <c r="AJ104" i="60"/>
  <c r="R104" i="60" s="1"/>
  <c r="AH104" i="60" s="1"/>
  <c r="M12" i="54" a="1"/>
  <c r="M12" i="54" s="1"/>
  <c r="M1" i="54" s="1"/>
  <c r="AG175" i="60" s="1"/>
  <c r="N12" i="51" a="1"/>
  <c r="N12" i="51" s="1"/>
  <c r="N1" i="51" s="1"/>
  <c r="AG116" i="60" s="1"/>
  <c r="AD268" i="60"/>
  <c r="X86" i="61" s="1"/>
  <c r="AD206" i="60"/>
  <c r="X64" i="61" s="1"/>
  <c r="AI107" i="60"/>
  <c r="AJ107" i="60"/>
  <c r="R107" i="60" s="1"/>
  <c r="AH107" i="60" s="1"/>
  <c r="Z193" i="60"/>
  <c r="Z182" i="60"/>
  <c r="Z184" i="60"/>
  <c r="Z191" i="60"/>
  <c r="T56" i="61" s="1"/>
  <c r="I11" i="57" a="1"/>
  <c r="I11" i="57" s="1"/>
  <c r="H11" i="57" a="1"/>
  <c r="H11" i="57" s="1"/>
  <c r="T42" i="61"/>
  <c r="AE165" i="60"/>
  <c r="N12" i="57" a="1"/>
  <c r="N12" i="57" s="1"/>
  <c r="N1" i="57" s="1"/>
  <c r="AG230" i="60" s="1"/>
  <c r="AF268" i="60"/>
  <c r="Z86" i="61" s="1"/>
  <c r="M12" i="51" a="1"/>
  <c r="M12" i="51" s="1"/>
  <c r="M1" i="51" s="1"/>
  <c r="AG115" i="60" s="1"/>
  <c r="W115" i="60"/>
  <c r="X115" i="60" s="1"/>
  <c r="R15" i="61" s="1"/>
  <c r="X121" i="60"/>
  <c r="AE121" i="60" s="1"/>
  <c r="Y19" i="61" s="1"/>
  <c r="W265" i="60"/>
  <c r="X265" i="60" s="1"/>
  <c r="AI103" i="60"/>
  <c r="Z135" i="60"/>
  <c r="T27" i="61" s="1"/>
  <c r="Z143" i="60"/>
  <c r="Z142" i="60"/>
  <c r="T34" i="61" s="1"/>
  <c r="Z140" i="60"/>
  <c r="Z94" i="60"/>
  <c r="T12" i="61" s="1"/>
  <c r="Z144" i="60"/>
  <c r="T36" i="61" s="1"/>
  <c r="M12" i="57" a="1"/>
  <c r="M12" i="57" s="1"/>
  <c r="M1" i="57" s="1"/>
  <c r="AG229" i="60" s="1"/>
  <c r="L11" i="51"/>
  <c r="AD165" i="60"/>
  <c r="X42" i="61" s="1"/>
  <c r="X118" i="60"/>
  <c r="W148" i="60"/>
  <c r="X148" i="60" s="1"/>
  <c r="R37" i="61" s="1"/>
  <c r="W209" i="60"/>
  <c r="X209" i="60" s="1"/>
  <c r="R65" i="61" s="1"/>
  <c r="AD115" i="60"/>
  <c r="X15" i="61" s="1"/>
  <c r="AF179" i="60"/>
  <c r="Y50" i="61"/>
  <c r="AG5" i="53"/>
  <c r="AF234" i="60"/>
  <c r="Y73" i="61"/>
  <c r="AF123" i="60"/>
  <c r="Y21" i="61"/>
  <c r="AA4" i="64"/>
  <c r="AA6" i="64" a="1"/>
  <c r="AA6" i="64" s="1"/>
  <c r="Y76" i="61"/>
  <c r="AF238" i="60"/>
  <c r="Z76" i="61" s="1"/>
  <c r="AA5" i="50"/>
  <c r="Z67" i="61"/>
  <c r="T5" i="54"/>
  <c r="W249" i="60"/>
  <c r="X249" i="60" s="1"/>
  <c r="P6" i="58" a="1"/>
  <c r="P6" i="58" s="1"/>
  <c r="P4" i="58"/>
  <c r="AF166" i="60"/>
  <c r="Y43" i="61"/>
  <c r="V5" i="52"/>
  <c r="U5" i="56"/>
  <c r="V5" i="55"/>
  <c r="Y40" i="61"/>
  <c r="AF163" i="60"/>
  <c r="Y45" i="61"/>
  <c r="AF168" i="60"/>
  <c r="Q12" i="50" a="1"/>
  <c r="Q12" i="50" s="1"/>
  <c r="Q1" i="50" s="1"/>
  <c r="AG107" i="60" s="1"/>
  <c r="L11" i="50"/>
  <c r="H11" i="50" a="1"/>
  <c r="H11" i="50" s="1"/>
  <c r="T12" i="50" a="1"/>
  <c r="T12" i="50" s="1"/>
  <c r="O12" i="50" a="1"/>
  <c r="O12" i="50" s="1"/>
  <c r="O1" i="50" s="1"/>
  <c r="AG105" i="60" s="1"/>
  <c r="I11" i="50" a="1"/>
  <c r="I11" i="50" s="1"/>
  <c r="I1" i="50" s="1"/>
  <c r="AJ101" i="60" s="1"/>
  <c r="L106" i="60" s="1"/>
  <c r="N106" i="60" s="1"/>
  <c r="J11" i="50" a="1"/>
  <c r="J11" i="50" s="1"/>
  <c r="S12" i="50" a="1"/>
  <c r="S12" i="50" s="1"/>
  <c r="P12" i="50" a="1"/>
  <c r="P12" i="50" s="1"/>
  <c r="P1" i="50" s="1"/>
  <c r="AG106" i="60" s="1"/>
  <c r="N12" i="50" a="1"/>
  <c r="N12" i="50" s="1"/>
  <c r="N1" i="50" s="1"/>
  <c r="AG104" i="60" s="1"/>
  <c r="M12" i="50" a="1"/>
  <c r="M12" i="50" s="1"/>
  <c r="M1" i="50" s="1"/>
  <c r="AG103" i="60" s="1"/>
  <c r="R12" i="50" a="1"/>
  <c r="R12" i="50" s="1"/>
  <c r="W10" i="49" a="1"/>
  <c r="W10" i="49" s="1"/>
  <c r="X10" i="49" a="1"/>
  <c r="X10" i="49" s="1"/>
  <c r="W12" i="49" a="1"/>
  <c r="W12" i="49" s="1"/>
  <c r="X12" i="49" a="1"/>
  <c r="X12" i="49" s="1"/>
  <c r="Y12" i="49" a="1"/>
  <c r="Y12" i="49" s="1"/>
  <c r="Y87" i="61"/>
  <c r="AF272" i="60"/>
  <c r="T258" i="60"/>
  <c r="N81" i="61" s="1"/>
  <c r="Z81" i="61"/>
  <c r="X5" i="59"/>
  <c r="Y64" i="61"/>
  <c r="AF206" i="60"/>
  <c r="Z5" i="51"/>
  <c r="Y22" i="61"/>
  <c r="AF124" i="60"/>
  <c r="AH160" i="60"/>
  <c r="AH156" i="60" s="1"/>
  <c r="AD111" i="60"/>
  <c r="X14" i="61" s="1"/>
  <c r="R14" i="61"/>
  <c r="AE111" i="60"/>
  <c r="U5" i="57"/>
  <c r="AD275" i="60"/>
  <c r="X88" i="61" s="1"/>
  <c r="AE275" i="60"/>
  <c r="T88" i="61"/>
  <c r="AF220" i="60"/>
  <c r="Y68" i="61"/>
  <c r="AF259" i="60"/>
  <c r="Y82" i="61"/>
  <c r="AH282" i="60"/>
  <c r="W279" i="60" s="1"/>
  <c r="X279" i="60" s="1"/>
  <c r="X120" i="60"/>
  <c r="Y5" i="62"/>
  <c r="W228" i="60"/>
  <c r="X228" i="60" s="1"/>
  <c r="AF202" i="60"/>
  <c r="AF181" i="60" l="1"/>
  <c r="T181" i="60" s="1"/>
  <c r="N52" i="61" s="1"/>
  <c r="AF223" i="60"/>
  <c r="AF237" i="60"/>
  <c r="Z75" i="61" s="1"/>
  <c r="Y33" i="61"/>
  <c r="AF119" i="60"/>
  <c r="Z17" i="61" s="1"/>
  <c r="Y55" i="61"/>
  <c r="AF180" i="60"/>
  <c r="Z51" i="61" s="1"/>
  <c r="AF232" i="60"/>
  <c r="Z71" i="61" s="1"/>
  <c r="AF243" i="60"/>
  <c r="T242" i="60" s="1"/>
  <c r="N78" i="61" s="1"/>
  <c r="Z29" i="61"/>
  <c r="AF239" i="60"/>
  <c r="Z77" i="61" s="1"/>
  <c r="T89" i="61"/>
  <c r="T128" i="60"/>
  <c r="N26" i="61" s="1"/>
  <c r="AE286" i="60"/>
  <c r="Y91" i="61" s="1"/>
  <c r="AF169" i="60"/>
  <c r="T169" i="60" s="1"/>
  <c r="N46" i="61" s="1"/>
  <c r="AE276" i="60"/>
  <c r="AF276" i="60" s="1"/>
  <c r="Y57" i="61"/>
  <c r="AE202" i="60"/>
  <c r="Y60" i="61" s="1"/>
  <c r="AD202" i="60"/>
  <c r="X60" i="61" s="1"/>
  <c r="AE268" i="60"/>
  <c r="Y86" i="61" s="1"/>
  <c r="AD204" i="60"/>
  <c r="X62" i="61" s="1"/>
  <c r="AF127" i="60"/>
  <c r="Y25" i="61"/>
  <c r="AE204" i="60"/>
  <c r="Y62" i="61" s="1"/>
  <c r="AF204" i="60"/>
  <c r="Z62" i="61" s="1"/>
  <c r="Y66" i="61"/>
  <c r="AD121" i="60"/>
  <c r="X19" i="61" s="1"/>
  <c r="R19" i="61"/>
  <c r="AD173" i="60"/>
  <c r="X48" i="61" s="1"/>
  <c r="AE173" i="60"/>
  <c r="Y48" i="61" s="1"/>
  <c r="R48" i="61"/>
  <c r="AF173" i="60"/>
  <c r="X203" i="60"/>
  <c r="T91" i="61"/>
  <c r="W103" i="60"/>
  <c r="X103" i="60" s="1"/>
  <c r="AF103" i="60" s="1"/>
  <c r="Z13" i="61" s="1"/>
  <c r="X205" i="60"/>
  <c r="AF228" i="60"/>
  <c r="Z70" i="61" s="1"/>
  <c r="AD140" i="60"/>
  <c r="X32" i="61" s="1"/>
  <c r="T32" i="61"/>
  <c r="AE140" i="60"/>
  <c r="AE115" i="60"/>
  <c r="Y15" i="61" s="1"/>
  <c r="AD118" i="60"/>
  <c r="X16" i="61" s="1"/>
  <c r="R16" i="61"/>
  <c r="AE118" i="60"/>
  <c r="T35" i="61"/>
  <c r="AD143" i="60"/>
  <c r="X35" i="61" s="1"/>
  <c r="AE143" i="60"/>
  <c r="AD182" i="60"/>
  <c r="X53" i="61" s="1"/>
  <c r="T53" i="61"/>
  <c r="AE182" i="60"/>
  <c r="AD148" i="60"/>
  <c r="X37" i="61" s="1"/>
  <c r="T58" i="61"/>
  <c r="AD193" i="60"/>
  <c r="X58" i="61" s="1"/>
  <c r="AE193" i="60"/>
  <c r="AF170" i="60"/>
  <c r="Y47" i="61"/>
  <c r="AF148" i="60"/>
  <c r="Y42" i="61"/>
  <c r="AF165" i="60"/>
  <c r="AF115" i="60"/>
  <c r="Z15" i="61" s="1"/>
  <c r="R85" i="61"/>
  <c r="AF265" i="60"/>
  <c r="AD265" i="60"/>
  <c r="X85" i="61" s="1"/>
  <c r="AE265" i="60"/>
  <c r="Y85" i="61" s="1"/>
  <c r="AD94" i="60"/>
  <c r="X12" i="61" s="1"/>
  <c r="T54" i="61"/>
  <c r="AE184" i="60"/>
  <c r="AD184" i="60"/>
  <c r="X54" i="61" s="1"/>
  <c r="Y44" i="61"/>
  <c r="AF167" i="60"/>
  <c r="AE94" i="60"/>
  <c r="Y12" i="61" s="1"/>
  <c r="AD209" i="60"/>
  <c r="X65" i="61" s="1"/>
  <c r="AE209" i="60"/>
  <c r="Y65" i="61" s="1"/>
  <c r="AF209" i="60"/>
  <c r="AE148" i="60"/>
  <c r="Y37" i="61" s="1"/>
  <c r="AE279" i="60"/>
  <c r="Y90" i="61" s="1"/>
  <c r="R90" i="61"/>
  <c r="AF279" i="60"/>
  <c r="AD279" i="60"/>
  <c r="X90" i="61" s="1"/>
  <c r="T1" i="49"/>
  <c r="AJ94" i="60" s="1"/>
  <c r="AF94" i="60" s="1"/>
  <c r="T12" i="49"/>
  <c r="AE120" i="60"/>
  <c r="Y18" i="61" s="1"/>
  <c r="AD120" i="60"/>
  <c r="X18" i="61" s="1"/>
  <c r="R18" i="61"/>
  <c r="U6" i="57" a="1"/>
  <c r="U6" i="57" s="1"/>
  <c r="U4" i="57"/>
  <c r="AB5" i="64"/>
  <c r="Y6" i="62" a="1"/>
  <c r="Y6" i="62" s="1"/>
  <c r="Y4" i="62"/>
  <c r="AF219" i="60"/>
  <c r="T219" i="60" s="1"/>
  <c r="N68" i="61" s="1"/>
  <c r="Z68" i="61"/>
  <c r="Z64" i="61"/>
  <c r="T206" i="60"/>
  <c r="N64" i="61" s="1"/>
  <c r="T6" i="54" a="1"/>
  <c r="T6" i="54" s="1"/>
  <c r="T4" i="54"/>
  <c r="AD228" i="60"/>
  <c r="X70" i="61" s="1"/>
  <c r="R70" i="61"/>
  <c r="AE228" i="60"/>
  <c r="Y70" i="61" s="1"/>
  <c r="AE157" i="60"/>
  <c r="Y38" i="61" s="1"/>
  <c r="AF157" i="60"/>
  <c r="R38" i="61"/>
  <c r="AD157" i="60"/>
  <c r="X38" i="61" s="1"/>
  <c r="Z6" i="51" a="1"/>
  <c r="Z6" i="51" s="1"/>
  <c r="Z4" i="51"/>
  <c r="X4" i="59"/>
  <c r="X6" i="59" a="1"/>
  <c r="X6" i="59" s="1"/>
  <c r="T10" i="49"/>
  <c r="T9" i="49"/>
  <c r="AF286" i="60"/>
  <c r="Z55" i="61"/>
  <c r="T190" i="60"/>
  <c r="N55" i="61" s="1"/>
  <c r="Z21" i="61"/>
  <c r="T123" i="60"/>
  <c r="N21" i="61" s="1"/>
  <c r="T234" i="60"/>
  <c r="N73" i="61" s="1"/>
  <c r="Z73" i="61"/>
  <c r="AG4" i="53"/>
  <c r="AG6" i="53" a="1"/>
  <c r="AG6" i="53" s="1"/>
  <c r="T124" i="60"/>
  <c r="N22" i="61" s="1"/>
  <c r="Z22" i="61"/>
  <c r="T272" i="60"/>
  <c r="N87" i="61" s="1"/>
  <c r="Z87" i="61"/>
  <c r="T168" i="60"/>
  <c r="N45" i="61" s="1"/>
  <c r="Z45" i="61"/>
  <c r="T166" i="60"/>
  <c r="N43" i="61" s="1"/>
  <c r="Z43" i="61"/>
  <c r="R80" i="61"/>
  <c r="AF249" i="60"/>
  <c r="AE249" i="60"/>
  <c r="Y80" i="61" s="1"/>
  <c r="AD249" i="60"/>
  <c r="X80" i="61" s="1"/>
  <c r="T259" i="60"/>
  <c r="N82" i="61" s="1"/>
  <c r="Z82" i="61"/>
  <c r="Z57" i="61"/>
  <c r="T192" i="60"/>
  <c r="N57" i="61" s="1"/>
  <c r="AF275" i="60"/>
  <c r="Y88" i="61"/>
  <c r="Y14" i="61"/>
  <c r="AF111" i="60"/>
  <c r="Z14" i="61" s="1"/>
  <c r="AF212" i="60"/>
  <c r="T212" i="60" s="1"/>
  <c r="N66" i="61" s="1"/>
  <c r="Z66" i="61"/>
  <c r="Z40" i="61"/>
  <c r="T163" i="60"/>
  <c r="N40" i="61" s="1"/>
  <c r="V6" i="55" a="1"/>
  <c r="V6" i="55" s="1"/>
  <c r="V4" i="55"/>
  <c r="U4" i="56"/>
  <c r="U6" i="56" a="1"/>
  <c r="U6" i="56" s="1"/>
  <c r="V4" i="52"/>
  <c r="V6" i="52" a="1"/>
  <c r="V6" i="52" s="1"/>
  <c r="Q5" i="58"/>
  <c r="Z33" i="61"/>
  <c r="T141" i="60"/>
  <c r="N33" i="61" s="1"/>
  <c r="AA6" i="50" a="1"/>
  <c r="AA6" i="50" s="1"/>
  <c r="AA4" i="50"/>
  <c r="Z50" i="61"/>
  <c r="AF121" i="60"/>
  <c r="Z19" i="61" s="1"/>
  <c r="Z60" i="61"/>
  <c r="Z52" i="61" l="1"/>
  <c r="AF222" i="60"/>
  <c r="T222" i="60" s="1"/>
  <c r="N69" i="61" s="1"/>
  <c r="Z69" i="61"/>
  <c r="AF178" i="60"/>
  <c r="T178" i="60" s="1"/>
  <c r="N50" i="61" s="1"/>
  <c r="T232" i="60"/>
  <c r="N71" i="61" s="1"/>
  <c r="AF236" i="60"/>
  <c r="T236" i="60" s="1"/>
  <c r="N75" i="61" s="1"/>
  <c r="Y89" i="61"/>
  <c r="AF227" i="60"/>
  <c r="T227" i="60" s="1"/>
  <c r="N70" i="61" s="1"/>
  <c r="Z46" i="61"/>
  <c r="Z25" i="61"/>
  <c r="T127" i="60"/>
  <c r="N25" i="61" s="1"/>
  <c r="AF101" i="60"/>
  <c r="T101" i="60" s="1"/>
  <c r="N13" i="61" s="1"/>
  <c r="Z48" i="61"/>
  <c r="AF171" i="60"/>
  <c r="T171" i="60" s="1"/>
  <c r="N48" i="61" s="1"/>
  <c r="AF203" i="60"/>
  <c r="AD203" i="60"/>
  <c r="X61" i="61" s="1"/>
  <c r="R61" i="61"/>
  <c r="AE203" i="60"/>
  <c r="Y61" i="61" s="1"/>
  <c r="AD205" i="60"/>
  <c r="X63" i="61" s="1"/>
  <c r="R63" i="61"/>
  <c r="AF205" i="60"/>
  <c r="Z63" i="61" s="1"/>
  <c r="AE205" i="60"/>
  <c r="Y63" i="61" s="1"/>
  <c r="R13" i="61"/>
  <c r="AD103" i="60"/>
  <c r="X13" i="61" s="1"/>
  <c r="AE103" i="60"/>
  <c r="Y13" i="61" s="1"/>
  <c r="AF147" i="60"/>
  <c r="T147" i="60" s="1"/>
  <c r="N37" i="61" s="1"/>
  <c r="Z37" i="61"/>
  <c r="Y53" i="61"/>
  <c r="AF182" i="60"/>
  <c r="Z47" i="61"/>
  <c r="T170" i="60"/>
  <c r="N47" i="61" s="1"/>
  <c r="Y32" i="61"/>
  <c r="AF140" i="60"/>
  <c r="Z44" i="61"/>
  <c r="T167" i="60"/>
  <c r="N44" i="61" s="1"/>
  <c r="Z85" i="61"/>
  <c r="AF262" i="60"/>
  <c r="T262" i="60" s="1"/>
  <c r="N83" i="61" s="1"/>
  <c r="Y58" i="61"/>
  <c r="AF193" i="60"/>
  <c r="Y35" i="61"/>
  <c r="AF143" i="60"/>
  <c r="Y54" i="61"/>
  <c r="AF184" i="60"/>
  <c r="Z42" i="61"/>
  <c r="T165" i="60"/>
  <c r="N42" i="61" s="1"/>
  <c r="Y16" i="61"/>
  <c r="AF118" i="60"/>
  <c r="Z16" i="61" s="1"/>
  <c r="AF208" i="60"/>
  <c r="T207" i="60" s="1"/>
  <c r="N65" i="61" s="1"/>
  <c r="Z65" i="61"/>
  <c r="T94" i="60"/>
  <c r="N12" i="61" s="1"/>
  <c r="Z12" i="61"/>
  <c r="AB5" i="50"/>
  <c r="V5" i="56"/>
  <c r="T275" i="60"/>
  <c r="N88" i="61" s="1"/>
  <c r="Z88" i="61"/>
  <c r="Z89" i="61"/>
  <c r="T276" i="60"/>
  <c r="N89" i="61" s="1"/>
  <c r="AA5" i="51"/>
  <c r="Z38" i="61"/>
  <c r="AF154" i="60"/>
  <c r="T154" i="60" s="1"/>
  <c r="N38" i="61" s="1"/>
  <c r="AF278" i="60"/>
  <c r="T277" i="60" s="1"/>
  <c r="N90" i="61" s="1"/>
  <c r="Z90" i="61"/>
  <c r="AF248" i="60"/>
  <c r="T248" i="60" s="1"/>
  <c r="N80" i="61" s="1"/>
  <c r="Z80" i="61"/>
  <c r="AH5" i="53"/>
  <c r="T286" i="60"/>
  <c r="N91" i="61" s="1"/>
  <c r="Z91" i="61"/>
  <c r="Y5" i="59"/>
  <c r="U5" i="54"/>
  <c r="AB4" i="64"/>
  <c r="AB6" i="64" a="1"/>
  <c r="AB6" i="64" s="1"/>
  <c r="V5" i="57"/>
  <c r="Q6" i="58" a="1"/>
  <c r="Q6" i="58" s="1"/>
  <c r="Q4" i="58"/>
  <c r="W5" i="52"/>
  <c r="W5" i="55"/>
  <c r="Z5" i="62"/>
  <c r="AF120" i="60"/>
  <c r="X7" i="61" l="1"/>
  <c r="Y7" i="61"/>
  <c r="Z61" i="61"/>
  <c r="AF201" i="60"/>
  <c r="T197" i="60" s="1"/>
  <c r="N60" i="61" s="1"/>
  <c r="Z58" i="61"/>
  <c r="T193" i="60"/>
  <c r="N58" i="61" s="1"/>
  <c r="T182" i="60"/>
  <c r="N53" i="61" s="1"/>
  <c r="Z53" i="61"/>
  <c r="AF183" i="60"/>
  <c r="T183" i="60" s="1"/>
  <c r="N54" i="61" s="1"/>
  <c r="Z54" i="61"/>
  <c r="T143" i="60"/>
  <c r="N35" i="61" s="1"/>
  <c r="Z35" i="61"/>
  <c r="Z32" i="61"/>
  <c r="T140" i="60"/>
  <c r="N32" i="61" s="1"/>
  <c r="Y6" i="59" a="1"/>
  <c r="Y6" i="59" s="1"/>
  <c r="Y4" i="59"/>
  <c r="AB4" i="50"/>
  <c r="AB6" i="50" a="1"/>
  <c r="AB6" i="50" s="1"/>
  <c r="AH6" i="53" a="1"/>
  <c r="AH6" i="53" s="1"/>
  <c r="AH4" i="53"/>
  <c r="W4" i="55"/>
  <c r="W6" i="55" a="1"/>
  <c r="W6" i="55" s="1"/>
  <c r="U4" i="54"/>
  <c r="U6" i="54" a="1"/>
  <c r="U6" i="54" s="1"/>
  <c r="AA4" i="51"/>
  <c r="AA6" i="51" a="1"/>
  <c r="AA6" i="51" s="1"/>
  <c r="Z6" i="62" a="1"/>
  <c r="Z6" i="62" s="1"/>
  <c r="Z4" i="62"/>
  <c r="W4" i="52"/>
  <c r="W6" i="52" a="1"/>
  <c r="W6" i="52" s="1"/>
  <c r="R5" i="58"/>
  <c r="V4" i="57"/>
  <c r="V6" i="57" a="1"/>
  <c r="V6" i="57" s="1"/>
  <c r="AC5" i="64"/>
  <c r="V4" i="56"/>
  <c r="V6" i="56" a="1"/>
  <c r="V6" i="56" s="1"/>
  <c r="Z18" i="61"/>
  <c r="AF112" i="60"/>
  <c r="T112" i="60" s="1"/>
  <c r="N15" i="61" s="1"/>
  <c r="L8" i="61" l="1"/>
  <c r="Z7" i="61"/>
  <c r="W5" i="56"/>
  <c r="X5" i="52"/>
  <c r="AB5" i="51"/>
  <c r="AC6" i="64" a="1"/>
  <c r="AC6" i="64" s="1"/>
  <c r="AC4" i="64"/>
  <c r="AI5" i="53"/>
  <c r="Z5" i="59"/>
  <c r="M8" i="61"/>
  <c r="N8" i="61"/>
  <c r="R4" i="58"/>
  <c r="R6" i="58" a="1"/>
  <c r="R6" i="58" s="1"/>
  <c r="AA5" i="62"/>
  <c r="W5" i="57"/>
  <c r="V5" i="54"/>
  <c r="X5" i="55"/>
  <c r="AC5" i="50"/>
  <c r="W4" i="57" l="1"/>
  <c r="W6" i="57" a="1"/>
  <c r="W6" i="57" s="1"/>
  <c r="AA6" i="62" a="1"/>
  <c r="AA6" i="62" s="1"/>
  <c r="AA4" i="62"/>
  <c r="AC6" i="50" a="1"/>
  <c r="AC6" i="50" s="1"/>
  <c r="AC4" i="50"/>
  <c r="X4" i="55"/>
  <c r="X6" i="55" a="1"/>
  <c r="X6" i="55" s="1"/>
  <c r="S5" i="58"/>
  <c r="AI4" i="53"/>
  <c r="AI6" i="53" a="1"/>
  <c r="AI6" i="53" s="1"/>
  <c r="AD5" i="64"/>
  <c r="V6" i="54" a="1"/>
  <c r="V6" i="54" s="1"/>
  <c r="V4" i="54"/>
  <c r="Z6" i="59" a="1"/>
  <c r="Z6" i="59" s="1"/>
  <c r="Z4" i="59"/>
  <c r="W6" i="56" a="1"/>
  <c r="W6" i="56" s="1"/>
  <c r="W4" i="56"/>
  <c r="AB6" i="51" a="1"/>
  <c r="AB6" i="51" s="1"/>
  <c r="AB4" i="51"/>
  <c r="X6" i="52" a="1"/>
  <c r="X6" i="52" s="1"/>
  <c r="X4" i="52"/>
  <c r="Y5" i="55" l="1"/>
  <c r="AC5" i="51"/>
  <c r="AA5" i="59"/>
  <c r="AD4" i="64"/>
  <c r="AD6" i="64" a="1"/>
  <c r="AD6" i="64" s="1"/>
  <c r="AJ5" i="53"/>
  <c r="X5" i="57"/>
  <c r="S4" i="58"/>
  <c r="S6" i="58" a="1"/>
  <c r="S6" i="58" s="1"/>
  <c r="Y5" i="52"/>
  <c r="X5" i="56"/>
  <c r="W5" i="54"/>
  <c r="AD5" i="50"/>
  <c r="AB5" i="62"/>
  <c r="AB6" i="62" l="1" a="1"/>
  <c r="AB6" i="62" s="1"/>
  <c r="AB4" i="62"/>
  <c r="T5" i="58"/>
  <c r="Y6" i="55" a="1"/>
  <c r="Y6" i="55" s="1"/>
  <c r="Y4" i="55"/>
  <c r="Z5" i="55" s="1"/>
  <c r="Y4" i="52"/>
  <c r="Y6" i="52" a="1"/>
  <c r="Y6" i="52" s="1"/>
  <c r="X4" i="56"/>
  <c r="X6" i="56" a="1"/>
  <c r="X6" i="56" s="1"/>
  <c r="AJ4" i="53"/>
  <c r="AJ6" i="53" a="1"/>
  <c r="AJ6" i="53" s="1"/>
  <c r="AC4" i="51"/>
  <c r="AC6" i="51" a="1"/>
  <c r="AC6" i="51" s="1"/>
  <c r="AD4" i="50"/>
  <c r="AE5" i="50" s="1"/>
  <c r="AD6" i="50" a="1"/>
  <c r="AD6" i="50" s="1"/>
  <c r="W4" i="54"/>
  <c r="W6" i="54" a="1"/>
  <c r="W6" i="54" s="1"/>
  <c r="X6" i="57" a="1"/>
  <c r="X6" i="57" s="1"/>
  <c r="X4" i="57"/>
  <c r="Y5" i="57" s="1"/>
  <c r="AE5" i="64"/>
  <c r="AA4" i="59"/>
  <c r="AA6" i="59" a="1"/>
  <c r="AA6" i="59" s="1"/>
  <c r="AC5" i="62" l="1"/>
  <c r="AE4" i="64"/>
  <c r="AF5" i="64" s="1"/>
  <c r="AE6" i="64" a="1"/>
  <c r="AE6" i="64" s="1"/>
  <c r="X5" i="54"/>
  <c r="AD5" i="51"/>
  <c r="Y5" i="56"/>
  <c r="AB5" i="59"/>
  <c r="AE6" i="50" a="1"/>
  <c r="AE6" i="50" s="1"/>
  <c r="AE4" i="50"/>
  <c r="AF5" i="50" s="1"/>
  <c r="AK5" i="53"/>
  <c r="Z5" i="52"/>
  <c r="T6" i="58" a="1"/>
  <c r="T6" i="58" s="1"/>
  <c r="T4" i="58"/>
  <c r="U5" i="58" s="1"/>
  <c r="Y4" i="57"/>
  <c r="Z5" i="57" s="1"/>
  <c r="Y6" i="57" a="1"/>
  <c r="Y6" i="57" s="1"/>
  <c r="Z6" i="55" a="1"/>
  <c r="Z6" i="55" s="1"/>
  <c r="Z4" i="55"/>
  <c r="AA5" i="55" s="1"/>
  <c r="Y6" i="56" l="1" a="1"/>
  <c r="Y6" i="56" s="1"/>
  <c r="Y4" i="56"/>
  <c r="Z5" i="56" s="1"/>
  <c r="AA6" i="55" a="1"/>
  <c r="AA6" i="55" s="1"/>
  <c r="AA4" i="55"/>
  <c r="AB5" i="55" s="1"/>
  <c r="U4" i="58"/>
  <c r="V5" i="58" s="1"/>
  <c r="U6" i="58" a="1"/>
  <c r="U6" i="58" s="1"/>
  <c r="AB6" i="59" a="1"/>
  <c r="AB6" i="59" s="1"/>
  <c r="AB4" i="59"/>
  <c r="AC5" i="59" s="1"/>
  <c r="AD6" i="51" a="1"/>
  <c r="AD6" i="51" s="1"/>
  <c r="AD4" i="51"/>
  <c r="AE5" i="51" s="1"/>
  <c r="X4" i="54"/>
  <c r="Y5" i="54" s="1"/>
  <c r="X6" i="54" a="1"/>
  <c r="X6" i="54" s="1"/>
  <c r="AC6" i="62" a="1"/>
  <c r="AC6" i="62" s="1"/>
  <c r="AC4" i="62"/>
  <c r="AD5" i="62" s="1"/>
  <c r="Z4" i="57"/>
  <c r="AA5" i="57" s="1"/>
  <c r="Z6" i="57" a="1"/>
  <c r="Z6" i="57" s="1"/>
  <c r="Z4" i="52"/>
  <c r="AA5" i="52" s="1"/>
  <c r="Z6" i="52" a="1"/>
  <c r="Z6" i="52" s="1"/>
  <c r="AF6" i="64" a="1"/>
  <c r="AF6" i="64" s="1"/>
  <c r="AF4" i="64"/>
  <c r="AG5" i="64" s="1"/>
  <c r="AK6" i="53" a="1"/>
  <c r="AK6" i="53" s="1"/>
  <c r="AK4" i="53"/>
  <c r="AL5" i="53" s="1"/>
  <c r="AF4" i="50"/>
  <c r="AG5" i="50" s="1"/>
  <c r="AF6" i="50" a="1"/>
  <c r="AF6" i="50" s="1"/>
  <c r="AA4" i="52" l="1"/>
  <c r="AB5" i="52" s="1"/>
  <c r="AA6" i="52" a="1"/>
  <c r="AA6" i="52" s="1"/>
  <c r="V4" i="58"/>
  <c r="W5" i="58" s="1"/>
  <c r="V6" i="58" a="1"/>
  <c r="V6" i="58" s="1"/>
  <c r="AD6" i="62" a="1"/>
  <c r="AD6" i="62" s="1"/>
  <c r="AD4" i="62"/>
  <c r="AE5" i="62" s="1"/>
  <c r="AE4" i="51"/>
  <c r="AF5" i="51" s="1"/>
  <c r="AE6" i="51" a="1"/>
  <c r="AE6" i="51" s="1"/>
  <c r="Z4" i="56"/>
  <c r="AA5" i="56" s="1"/>
  <c r="Z6" i="56" a="1"/>
  <c r="Z6" i="56" s="1"/>
  <c r="AG6" i="50" a="1"/>
  <c r="AG6" i="50" s="1"/>
  <c r="AG4" i="50"/>
  <c r="AH5" i="50" s="1"/>
  <c r="AL6" i="53" a="1"/>
  <c r="AL6" i="53" s="1"/>
  <c r="AL4" i="53"/>
  <c r="AM5" i="53" s="1"/>
  <c r="AA4" i="57"/>
  <c r="AB5" i="57" s="1"/>
  <c r="AA6" i="57" a="1"/>
  <c r="AA6" i="57" s="1"/>
  <c r="Y4" i="54"/>
  <c r="Z5" i="54" s="1"/>
  <c r="Y6" i="54" a="1"/>
  <c r="Y6" i="54" s="1"/>
  <c r="AG6" i="64" a="1"/>
  <c r="AG6" i="64" s="1"/>
  <c r="AG4" i="64"/>
  <c r="AH5" i="64" s="1"/>
  <c r="AC6" i="59" a="1"/>
  <c r="AC6" i="59" s="1"/>
  <c r="AC4" i="59"/>
  <c r="AD5" i="59" s="1"/>
  <c r="AB4" i="55"/>
  <c r="AC5" i="55" s="1"/>
  <c r="AB6" i="55" a="1"/>
  <c r="AB6" i="55" s="1"/>
  <c r="AD4" i="59" l="1"/>
  <c r="AE5" i="59" s="1"/>
  <c r="AD6" i="59" a="1"/>
  <c r="AD6" i="59" s="1"/>
  <c r="Z6" i="54" a="1"/>
  <c r="Z6" i="54" s="1"/>
  <c r="Z4" i="54"/>
  <c r="AA5" i="54" s="1"/>
  <c r="AA4" i="56"/>
  <c r="AB5" i="56" s="1"/>
  <c r="AA6" i="56" a="1"/>
  <c r="AA6" i="56" s="1"/>
  <c r="AB6" i="52" a="1"/>
  <c r="AB6" i="52" s="1"/>
  <c r="AB4" i="52"/>
  <c r="AC5" i="52" s="1"/>
  <c r="AM4" i="53"/>
  <c r="AN5" i="53" s="1"/>
  <c r="AM6" i="53" a="1"/>
  <c r="AM6" i="53" s="1"/>
  <c r="AE6" i="62" a="1"/>
  <c r="AE6" i="62" s="1"/>
  <c r="AE4" i="62"/>
  <c r="AF5" i="62" s="1"/>
  <c r="AC6" i="55" a="1"/>
  <c r="AC6" i="55" s="1"/>
  <c r="AC4" i="55"/>
  <c r="AD5" i="55" s="1"/>
  <c r="AB4" i="57"/>
  <c r="AC5" i="57" s="1"/>
  <c r="AB6" i="57" a="1"/>
  <c r="AB6" i="57" s="1"/>
  <c r="AF6" i="51" a="1"/>
  <c r="AF6" i="51" s="1"/>
  <c r="AF4" i="51"/>
  <c r="AG5" i="51" s="1"/>
  <c r="W6" i="58" a="1"/>
  <c r="W6" i="58" s="1"/>
  <c r="W4" i="58"/>
  <c r="X5" i="58" s="1"/>
  <c r="AH4" i="64"/>
  <c r="AI5" i="64" s="1"/>
  <c r="AH6" i="64" a="1"/>
  <c r="AH6" i="64" s="1"/>
  <c r="AH4" i="50"/>
  <c r="AI5" i="50" s="1"/>
  <c r="AH6" i="50" a="1"/>
  <c r="AH6" i="50" s="1"/>
  <c r="AG6" i="51" l="1" a="1"/>
  <c r="AG6" i="51" s="1"/>
  <c r="AG4" i="51"/>
  <c r="AH5" i="51" s="1"/>
  <c r="AD6" i="55" a="1"/>
  <c r="AD6" i="55" s="1"/>
  <c r="AD4" i="55"/>
  <c r="AE5" i="55" s="1"/>
  <c r="AI4" i="64"/>
  <c r="AJ5" i="64" s="1"/>
  <c r="AI6" i="64" a="1"/>
  <c r="AI6" i="64" s="1"/>
  <c r="AN4" i="53"/>
  <c r="AO5" i="53" s="1"/>
  <c r="AN6" i="53" a="1"/>
  <c r="AN6" i="53" s="1"/>
  <c r="AE4" i="59"/>
  <c r="AF5" i="59" s="1"/>
  <c r="AE6" i="59" a="1"/>
  <c r="AE6" i="59" s="1"/>
  <c r="AC6" i="57" a="1"/>
  <c r="AC6" i="57" s="1"/>
  <c r="AC4" i="57"/>
  <c r="AD5" i="57" s="1"/>
  <c r="AB4" i="56"/>
  <c r="AC5" i="56" s="1"/>
  <c r="AB6" i="56" a="1"/>
  <c r="AB6" i="56" s="1"/>
  <c r="AI6" i="50" a="1"/>
  <c r="AI6" i="50" s="1"/>
  <c r="AI4" i="50"/>
  <c r="AJ5" i="50" s="1"/>
  <c r="X6" i="58" a="1"/>
  <c r="X6" i="58" s="1"/>
  <c r="X4" i="58"/>
  <c r="Y5" i="58" s="1"/>
  <c r="AF6" i="62" a="1"/>
  <c r="AF6" i="62" s="1"/>
  <c r="AF4" i="62"/>
  <c r="AG5" i="62" s="1"/>
  <c r="AC4" i="52"/>
  <c r="AD5" i="52" s="1"/>
  <c r="AC6" i="52" a="1"/>
  <c r="AC6" i="52" s="1"/>
  <c r="AA4" i="54"/>
  <c r="AB5" i="54" s="1"/>
  <c r="AA6" i="54" a="1"/>
  <c r="AA6" i="54" s="1"/>
  <c r="AB4" i="54" l="1"/>
  <c r="AC5" i="54" s="1"/>
  <c r="AB6" i="54" a="1"/>
  <c r="AB6" i="54" s="1"/>
  <c r="AO4" i="53"/>
  <c r="AP5" i="53" s="1"/>
  <c r="AO6" i="53" a="1"/>
  <c r="AO6" i="53" s="1"/>
  <c r="AD4" i="52"/>
  <c r="AE5" i="52" s="1"/>
  <c r="AD6" i="52" a="1"/>
  <c r="AD6" i="52" s="1"/>
  <c r="AC4" i="56"/>
  <c r="AD5" i="56" s="1"/>
  <c r="AC6" i="56" a="1"/>
  <c r="AC6" i="56" s="1"/>
  <c r="AF4" i="59"/>
  <c r="AG5" i="59" s="1"/>
  <c r="AF6" i="59" a="1"/>
  <c r="AF6" i="59" s="1"/>
  <c r="AJ6" i="64" a="1"/>
  <c r="AJ6" i="64" s="1"/>
  <c r="AJ4" i="64"/>
  <c r="AK5" i="64" s="1"/>
  <c r="Y4" i="58"/>
  <c r="Z5" i="58" s="1"/>
  <c r="Y6" i="58" a="1"/>
  <c r="Y6" i="58" s="1"/>
  <c r="AH6" i="51" a="1"/>
  <c r="AH6" i="51" s="1"/>
  <c r="AH4" i="51"/>
  <c r="AI5" i="51" s="1"/>
  <c r="AG6" i="62" a="1"/>
  <c r="AG6" i="62" s="1"/>
  <c r="AG4" i="62"/>
  <c r="AH5" i="62" s="1"/>
  <c r="AJ4" i="50"/>
  <c r="AK5" i="50" s="1"/>
  <c r="AJ6" i="50" a="1"/>
  <c r="AJ6" i="50" s="1"/>
  <c r="AD4" i="57"/>
  <c r="AE5" i="57" s="1"/>
  <c r="AD6" i="57" a="1"/>
  <c r="AD6" i="57" s="1"/>
  <c r="AE6" i="55" a="1"/>
  <c r="AE6" i="55" s="1"/>
  <c r="AE4" i="55"/>
  <c r="AF5" i="55" s="1"/>
  <c r="Z4" i="58" l="1"/>
  <c r="AA5" i="58" s="1"/>
  <c r="Z6" i="58" a="1"/>
  <c r="Z6" i="58" s="1"/>
  <c r="AG6" i="59" a="1"/>
  <c r="AG6" i="59" s="1"/>
  <c r="AG4" i="59"/>
  <c r="AH5" i="59" s="1"/>
  <c r="AC6" i="54" a="1"/>
  <c r="AC6" i="54" s="1"/>
  <c r="AC4" i="54"/>
  <c r="AD5" i="54" s="1"/>
  <c r="AH4" i="62"/>
  <c r="AI5" i="62" s="1"/>
  <c r="AH6" i="62" a="1"/>
  <c r="AH6" i="62" s="1"/>
  <c r="AK6" i="50" a="1"/>
  <c r="AK6" i="50" s="1"/>
  <c r="AK4" i="50"/>
  <c r="AL5" i="50" s="1"/>
  <c r="AD6" i="56" a="1"/>
  <c r="AD6" i="56" s="1"/>
  <c r="AD4" i="56"/>
  <c r="AE5" i="56" s="1"/>
  <c r="AP6" i="53" a="1"/>
  <c r="AP6" i="53" s="1"/>
  <c r="AP4" i="53"/>
  <c r="AQ5" i="53" s="1"/>
  <c r="AE6" i="57" a="1"/>
  <c r="AE6" i="57" s="1"/>
  <c r="AE4" i="57"/>
  <c r="AF5" i="57" s="1"/>
  <c r="AE4" i="52"/>
  <c r="AF5" i="52" s="1"/>
  <c r="AE6" i="52" a="1"/>
  <c r="AE6" i="52" s="1"/>
  <c r="AF4" i="55"/>
  <c r="AG5" i="55" s="1"/>
  <c r="AF6" i="55" a="1"/>
  <c r="AF6" i="55" s="1"/>
  <c r="AI4" i="51"/>
  <c r="AJ5" i="51" s="1"/>
  <c r="AI6" i="51" a="1"/>
  <c r="AI6" i="51" s="1"/>
  <c r="AK6" i="64" a="1"/>
  <c r="AK6" i="64" s="1"/>
  <c r="AK4" i="64"/>
  <c r="AL5" i="64" s="1"/>
  <c r="AG6" i="55" l="1" a="1"/>
  <c r="AG6" i="55" s="1"/>
  <c r="AG4" i="55"/>
  <c r="AH5" i="55" s="1"/>
  <c r="AI6" i="62" a="1"/>
  <c r="AI6" i="62" s="1"/>
  <c r="AI4" i="62"/>
  <c r="AJ5" i="62" s="1"/>
  <c r="AL4" i="64"/>
  <c r="AM5" i="64" s="1"/>
  <c r="AL6" i="64" a="1"/>
  <c r="AL6" i="64" s="1"/>
  <c r="AJ6" i="51" a="1"/>
  <c r="AJ6" i="51" s="1"/>
  <c r="AJ4" i="51"/>
  <c r="AK5" i="51" s="1"/>
  <c r="AF6" i="52" a="1"/>
  <c r="AF6" i="52" s="1"/>
  <c r="AF4" i="52"/>
  <c r="AG5" i="52" s="1"/>
  <c r="AA6" i="58" a="1"/>
  <c r="AA6" i="58" s="1"/>
  <c r="AA4" i="58"/>
  <c r="AB5" i="58" s="1"/>
  <c r="AQ4" i="53"/>
  <c r="AR5" i="53" s="1"/>
  <c r="AQ6" i="53" a="1"/>
  <c r="AQ6" i="53" s="1"/>
  <c r="AL4" i="50"/>
  <c r="AM5" i="50" s="1"/>
  <c r="AL6" i="50" a="1"/>
  <c r="AL6" i="50" s="1"/>
  <c r="AD6" i="54" a="1"/>
  <c r="AD6" i="54" s="1"/>
  <c r="AD4" i="54"/>
  <c r="AE5" i="54" s="1"/>
  <c r="AF6" i="57" a="1"/>
  <c r="AF6" i="57" s="1"/>
  <c r="AF4" i="57"/>
  <c r="AG5" i="57" s="1"/>
  <c r="AE6" i="56" a="1"/>
  <c r="AE6" i="56" s="1"/>
  <c r="AE4" i="56"/>
  <c r="AF5" i="56" s="1"/>
  <c r="AH6" i="59" a="1"/>
  <c r="AH6" i="59" s="1"/>
  <c r="AH4" i="59"/>
  <c r="AI5" i="59" s="1"/>
  <c r="AR4" i="53" l="1"/>
  <c r="AS5" i="53" s="1"/>
  <c r="AR6" i="53" a="1"/>
  <c r="AR6" i="53" s="1"/>
  <c r="AM4" i="64"/>
  <c r="AN5" i="64" s="1"/>
  <c r="AM6" i="64" a="1"/>
  <c r="AM6" i="64" s="1"/>
  <c r="AF4" i="56"/>
  <c r="AG5" i="56" s="1"/>
  <c r="AF6" i="56" a="1"/>
  <c r="AF6" i="56" s="1"/>
  <c r="AE4" i="54"/>
  <c r="AF5" i="54" s="1"/>
  <c r="AE6" i="54" a="1"/>
  <c r="AE6" i="54" s="1"/>
  <c r="AG4" i="52"/>
  <c r="AH5" i="52" s="1"/>
  <c r="AG6" i="52" a="1"/>
  <c r="AG6" i="52" s="1"/>
  <c r="AH6" i="55" a="1"/>
  <c r="AH6" i="55" s="1"/>
  <c r="AH4" i="55"/>
  <c r="AI5" i="55" s="1"/>
  <c r="AM6" i="50" a="1"/>
  <c r="AM6" i="50" s="1"/>
  <c r="AM4" i="50"/>
  <c r="AN5" i="50" s="1"/>
  <c r="AI4" i="59"/>
  <c r="AJ5" i="59" s="1"/>
  <c r="AI6" i="59" a="1"/>
  <c r="AI6" i="59" s="1"/>
  <c r="AG4" i="57"/>
  <c r="AH5" i="57" s="1"/>
  <c r="AG6" i="57" a="1"/>
  <c r="AG6" i="57" s="1"/>
  <c r="AB6" i="58" a="1"/>
  <c r="AB6" i="58" s="1"/>
  <c r="AB4" i="58"/>
  <c r="AC5" i="58" s="1"/>
  <c r="AK4" i="51"/>
  <c r="AL5" i="51" s="1"/>
  <c r="AK6" i="51" a="1"/>
  <c r="AK6" i="51" s="1"/>
  <c r="AJ6" i="62" a="1"/>
  <c r="AJ6" i="62" s="1"/>
  <c r="AJ4" i="62"/>
  <c r="AK5" i="62" s="1"/>
  <c r="AL6" i="51" l="1" a="1"/>
  <c r="AL6" i="51" s="1"/>
  <c r="AL4" i="51"/>
  <c r="AM5" i="51" s="1"/>
  <c r="AH4" i="57"/>
  <c r="AI5" i="57" s="1"/>
  <c r="AH6" i="57" a="1"/>
  <c r="AH6" i="57" s="1"/>
  <c r="AH4" i="52"/>
  <c r="AI5" i="52" s="1"/>
  <c r="AH6" i="52" a="1"/>
  <c r="AH6" i="52" s="1"/>
  <c r="AG4" i="56"/>
  <c r="AH5" i="56" s="1"/>
  <c r="AG6" i="56" a="1"/>
  <c r="AG6" i="56" s="1"/>
  <c r="AN4" i="50"/>
  <c r="AO5" i="50" s="1"/>
  <c r="AN6" i="50" a="1"/>
  <c r="AN6" i="50" s="1"/>
  <c r="AJ4" i="59"/>
  <c r="AK5" i="59" s="1"/>
  <c r="AJ6" i="59" a="1"/>
  <c r="AJ6" i="59" s="1"/>
  <c r="AF4" i="54"/>
  <c r="AG5" i="54" s="1"/>
  <c r="AF6" i="54" a="1"/>
  <c r="AF6" i="54" s="1"/>
  <c r="AN6" i="64" a="1"/>
  <c r="AN6" i="64" s="1"/>
  <c r="AN4" i="64"/>
  <c r="AO5" i="64" s="1"/>
  <c r="AS6" i="53" a="1"/>
  <c r="AS6" i="53" s="1"/>
  <c r="AS4" i="53"/>
  <c r="AT5" i="53" s="1"/>
  <c r="AK6" i="62" a="1"/>
  <c r="AK6" i="62" s="1"/>
  <c r="AK4" i="62"/>
  <c r="AL5" i="62" s="1"/>
  <c r="AC4" i="58"/>
  <c r="AD5" i="58" s="1"/>
  <c r="AC6" i="58" a="1"/>
  <c r="AC6" i="58" s="1"/>
  <c r="AI6" i="55" a="1"/>
  <c r="AI6" i="55" s="1"/>
  <c r="AI4" i="55"/>
  <c r="AJ5" i="55" s="1"/>
  <c r="AG4" i="54" l="1"/>
  <c r="AH5" i="54" s="1"/>
  <c r="AG6" i="54" a="1"/>
  <c r="AG6" i="54" s="1"/>
  <c r="AO6" i="50" a="1"/>
  <c r="AO6" i="50" s="1"/>
  <c r="AO4" i="50"/>
  <c r="AP5" i="50" s="1"/>
  <c r="AI4" i="52"/>
  <c r="AJ5" i="52" s="1"/>
  <c r="AI6" i="52" a="1"/>
  <c r="AI6" i="52" s="1"/>
  <c r="AT6" i="53" a="1"/>
  <c r="AT6" i="53" s="1"/>
  <c r="AT4" i="53"/>
  <c r="AU5" i="53" s="1"/>
  <c r="AM4" i="51"/>
  <c r="AN5" i="51" s="1"/>
  <c r="AM6" i="51" a="1"/>
  <c r="AM6" i="51" s="1"/>
  <c r="AK6" i="59" a="1"/>
  <c r="AK6" i="59" s="1"/>
  <c r="AK4" i="59"/>
  <c r="AL5" i="59" s="1"/>
  <c r="AH4" i="56"/>
  <c r="AI5" i="56" s="1"/>
  <c r="AH6" i="56" a="1"/>
  <c r="AH6" i="56" s="1"/>
  <c r="AI4" i="57"/>
  <c r="AJ5" i="57" s="1"/>
  <c r="AI6" i="57" a="1"/>
  <c r="AI6" i="57" s="1"/>
  <c r="AD4" i="58"/>
  <c r="AE5" i="58" s="1"/>
  <c r="AD6" i="58" a="1"/>
  <c r="AD6" i="58" s="1"/>
  <c r="AJ6" i="55" a="1"/>
  <c r="AJ6" i="55" s="1"/>
  <c r="AJ4" i="55"/>
  <c r="AK5" i="55" s="1"/>
  <c r="AL6" i="62" a="1"/>
  <c r="AL6" i="62" s="1"/>
  <c r="AL4" i="62"/>
  <c r="AM5" i="62" s="1"/>
  <c r="AO6" i="64" a="1"/>
  <c r="AO6" i="64" s="1"/>
  <c r="AO4" i="64"/>
  <c r="AP5" i="64" s="1"/>
  <c r="AE6" i="58" l="1" a="1"/>
  <c r="AE6" i="58" s="1"/>
  <c r="AE4" i="58"/>
  <c r="AF5" i="58" s="1"/>
  <c r="AI6" i="56" a="1"/>
  <c r="AI6" i="56" s="1"/>
  <c r="AI4" i="56"/>
  <c r="AJ5" i="56" s="1"/>
  <c r="AN6" i="51" a="1"/>
  <c r="AN6" i="51" s="1"/>
  <c r="AN4" i="51"/>
  <c r="AO5" i="51" s="1"/>
  <c r="AJ6" i="52" a="1"/>
  <c r="AJ6" i="52" s="1"/>
  <c r="AJ4" i="52"/>
  <c r="AK5" i="52" s="1"/>
  <c r="AH6" i="54" a="1"/>
  <c r="AH6" i="54" s="1"/>
  <c r="AH4" i="54"/>
  <c r="AI5" i="54" s="1"/>
  <c r="AM6" i="62" a="1"/>
  <c r="AM6" i="62" s="1"/>
  <c r="AM4" i="62"/>
  <c r="AN5" i="62" s="1"/>
  <c r="AJ4" i="57"/>
  <c r="AK5" i="57" s="1"/>
  <c r="AJ6" i="57" a="1"/>
  <c r="AJ6" i="57" s="1"/>
  <c r="AP4" i="64"/>
  <c r="AQ5" i="64" s="1"/>
  <c r="AP6" i="64" a="1"/>
  <c r="AP6" i="64" s="1"/>
  <c r="AK6" i="55" a="1"/>
  <c r="AK6" i="55" s="1"/>
  <c r="AK4" i="55"/>
  <c r="AL5" i="55" s="1"/>
  <c r="AL4" i="59"/>
  <c r="AM5" i="59" s="1"/>
  <c r="AL6" i="59" a="1"/>
  <c r="AL6" i="59" s="1"/>
  <c r="AU4" i="53"/>
  <c r="AV5" i="53" s="1"/>
  <c r="AU6" i="53" a="1"/>
  <c r="AU6" i="53" s="1"/>
  <c r="AP6" i="50" a="1"/>
  <c r="AP6" i="50" s="1"/>
  <c r="AP4" i="50"/>
  <c r="AQ5" i="50" s="1"/>
  <c r="AK6" i="57" l="1" a="1"/>
  <c r="AK6" i="57" s="1"/>
  <c r="AK4" i="57"/>
  <c r="AL5" i="57" s="1"/>
  <c r="AL4" i="55"/>
  <c r="AL6" i="55" a="1"/>
  <c r="AL6" i="55" s="1"/>
  <c r="R5" i="55" s="1" a="1"/>
  <c r="R5" i="55" s="1"/>
  <c r="L202" i="60" s="1"/>
  <c r="AI4" i="54"/>
  <c r="AJ5" i="54" s="1"/>
  <c r="AI6" i="54" a="1"/>
  <c r="AI6" i="54" s="1"/>
  <c r="AO6" i="51" a="1"/>
  <c r="AO6" i="51" s="1"/>
  <c r="AO4" i="51"/>
  <c r="AP5" i="51" s="1"/>
  <c r="AF6" i="58" a="1"/>
  <c r="AF6" i="58" s="1"/>
  <c r="AF4" i="58"/>
  <c r="AG5" i="58" s="1"/>
  <c r="AM4" i="59"/>
  <c r="AN5" i="59" s="1"/>
  <c r="AM6" i="59" a="1"/>
  <c r="AM6" i="59" s="1"/>
  <c r="AQ4" i="64"/>
  <c r="AR5" i="64" s="1"/>
  <c r="AQ6" i="64" a="1"/>
  <c r="AQ6" i="64" s="1"/>
  <c r="AV4" i="53"/>
  <c r="AW5" i="53" s="1"/>
  <c r="AV6" i="53" a="1"/>
  <c r="AV6" i="53" s="1"/>
  <c r="AQ6" i="50" a="1"/>
  <c r="AQ6" i="50" s="1"/>
  <c r="AQ4" i="50"/>
  <c r="AR5" i="50" s="1"/>
  <c r="AN6" i="62" a="1"/>
  <c r="AN6" i="62" s="1"/>
  <c r="AN4" i="62"/>
  <c r="AO5" i="62" s="1"/>
  <c r="AK4" i="52"/>
  <c r="AL5" i="52" s="1"/>
  <c r="AK6" i="52" a="1"/>
  <c r="AK6" i="52" s="1"/>
  <c r="AJ4" i="56"/>
  <c r="AK5" i="56" s="1"/>
  <c r="AJ6" i="56" a="1"/>
  <c r="AJ6" i="56" s="1"/>
  <c r="AK4" i="56" l="1"/>
  <c r="AL5" i="56" s="1"/>
  <c r="AK6" i="56" a="1"/>
  <c r="AK6" i="56" s="1"/>
  <c r="AW4" i="53"/>
  <c r="AW6" i="53" a="1"/>
  <c r="AW6" i="53" s="1"/>
  <c r="AC5" i="53" s="1"/>
  <c r="L159" i="60" s="1"/>
  <c r="AN4" i="59"/>
  <c r="AO5" i="59" s="1"/>
  <c r="AN6" i="59" a="1"/>
  <c r="AN6" i="59" s="1"/>
  <c r="AP6" i="51" a="1"/>
  <c r="AP6" i="51" s="1"/>
  <c r="V5" i="51" s="1"/>
  <c r="L117" i="60" s="1"/>
  <c r="AP4" i="51"/>
  <c r="AL4" i="52"/>
  <c r="AM5" i="52" s="1"/>
  <c r="AL6" i="52" a="1"/>
  <c r="AL6" i="52" s="1"/>
  <c r="AR6" i="64" a="1"/>
  <c r="AR6" i="64" s="1"/>
  <c r="X5" i="64" s="1"/>
  <c r="L265" i="60" s="1"/>
  <c r="AR4" i="64"/>
  <c r="AJ4" i="54"/>
  <c r="AK5" i="54" s="1"/>
  <c r="AJ6" i="54" a="1"/>
  <c r="AJ6" i="54" s="1"/>
  <c r="AR4" i="50"/>
  <c r="AR6" i="50" a="1"/>
  <c r="AR6" i="50" s="1"/>
  <c r="X5" i="50" s="1"/>
  <c r="L105" i="60" s="1"/>
  <c r="AG6" i="58" a="1"/>
  <c r="AG6" i="58" s="1"/>
  <c r="M5" i="58" s="1"/>
  <c r="L244" i="60" s="1"/>
  <c r="AG4" i="58"/>
  <c r="AL4" i="57"/>
  <c r="AL6" i="57" a="1"/>
  <c r="AL6" i="57" s="1"/>
  <c r="R5" i="57" s="1"/>
  <c r="L229" i="60" s="1"/>
  <c r="AO6" i="62" a="1"/>
  <c r="AO6" i="62" s="1"/>
  <c r="U5" i="62" s="1"/>
  <c r="L251" i="60" s="1"/>
  <c r="AO4" i="62"/>
  <c r="AK4" i="54" l="1"/>
  <c r="AK6" i="54" a="1"/>
  <c r="AK6" i="54" s="1"/>
  <c r="Q5" i="54" s="1"/>
  <c r="L175" i="60" s="1"/>
  <c r="AL4" i="56"/>
  <c r="AL6" i="56" a="1"/>
  <c r="AL6" i="56" s="1"/>
  <c r="R5" i="56" s="1"/>
  <c r="L210" i="60" s="1"/>
  <c r="AO6" i="59" a="1"/>
  <c r="AO6" i="59" s="1"/>
  <c r="U5" i="59" s="1"/>
  <c r="L281" i="60" s="1"/>
  <c r="AO4" i="59"/>
  <c r="AM4" i="52"/>
  <c r="AM6" i="52" a="1"/>
  <c r="AM6" i="52" s="1"/>
  <c r="S5" i="52" s="1"/>
  <c r="L150" i="6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hoshino-s</author>
    <author>-</author>
  </authors>
  <commentList>
    <comment ref="G12" authorId="0" shapeId="0" xr:uid="{00000000-0006-0000-0200-000001000000}">
      <text>
        <r>
          <rPr>
            <b/>
            <sz val="9"/>
            <color indexed="81"/>
            <rFont val="ＭＳ Ｐゴシック"/>
            <family val="3"/>
            <charset val="128"/>
          </rPr>
          <t>提出年度を
西暦で記入する</t>
        </r>
      </text>
    </comment>
    <comment ref="R91" authorId="0" shapeId="0" xr:uid="{00000000-0006-0000-0200-000002000000}">
      <text>
        <r>
          <rPr>
            <b/>
            <sz val="9"/>
            <color indexed="81"/>
            <rFont val="ＭＳ Ｐゴシック"/>
            <family val="3"/>
            <charset val="128"/>
          </rPr>
          <t>BEMSによるフィードバック＋見える化　　　：下記取組みに加えWEB等でテナントや部門等の利用者にエネルギーの見える化を行っている。
詳細計測＋機器効率管理＋フィードバック：下記に加えて、熱源設備等、主要な設備機器の効率管理を定期的に行い運営管理にフィードバック。
用途別＋系統別の把握                      ：下記に加えて、低層・高層系統や、店舗・事務所系統等、場所や利用先別のエネルギー消費を把握。
用途別の把握程度                           ：下記に加えて、照明、コンセント、熱源等主要な用途のエネルギー消費量を把握。
課金メーター程度                            ：事業所全体の電気、ガス量やテナント等の取引・課金のためのメーター程度の把握しかできていない。</t>
        </r>
      </text>
    </comment>
    <comment ref="K130" authorId="1" shapeId="0" xr:uid="{00000000-0006-0000-0200-000003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N130" authorId="1" shapeId="0" xr:uid="{00000000-0006-0000-0200-000004000000}">
      <text>
        <r>
          <rPr>
            <b/>
            <sz val="9"/>
            <color indexed="81"/>
            <rFont val="ＭＳ Ｐゴシック"/>
            <family val="3"/>
            <charset val="128"/>
          </rPr>
          <t>発電効率は低位発熱量基準とする</t>
        </r>
      </text>
    </comment>
  </commentList>
</comments>
</file>

<file path=xl/sharedStrings.xml><?xml version="1.0" encoding="utf-8"?>
<sst xmlns="http://schemas.openxmlformats.org/spreadsheetml/2006/main" count="3529" uniqueCount="1297">
  <si>
    <t>事務室</t>
    <rPh sb="0" eb="3">
      <t>ジムシツ</t>
    </rPh>
    <phoneticPr fontId="3"/>
  </si>
  <si>
    <t>Ⅲ</t>
    <phoneticPr fontId="3"/>
  </si>
  <si>
    <t>燃焼機器無し</t>
    <rPh sb="0" eb="2">
      <t>ネンショウ</t>
    </rPh>
    <rPh sb="2" eb="4">
      <t>キキ</t>
    </rPh>
    <rPh sb="4" eb="5">
      <t>ナ</t>
    </rPh>
    <phoneticPr fontId="3"/>
  </si>
  <si>
    <t>燃料電池</t>
    <rPh sb="0" eb="2">
      <t>ネンリョウ</t>
    </rPh>
    <rPh sb="2" eb="4">
      <t>デンチ</t>
    </rPh>
    <phoneticPr fontId="3"/>
  </si>
  <si>
    <t>直管形蛍光ﾗﾝﾌﾟHf（FHF,FHC）</t>
    <rPh sb="0" eb="2">
      <t>チョクカン</t>
    </rPh>
    <rPh sb="2" eb="3">
      <t>ケイ</t>
    </rPh>
    <rPh sb="3" eb="5">
      <t>ケイコウ</t>
    </rPh>
    <phoneticPr fontId="3"/>
  </si>
  <si>
    <t>ｺﾝﾊﾟｸﾄ形蛍光ﾗﾝﾌﾟHf（FHT,FHP）</t>
    <rPh sb="6" eb="7">
      <t>ケイ</t>
    </rPh>
    <rPh sb="7" eb="9">
      <t>ケイコウ</t>
    </rPh>
    <phoneticPr fontId="3"/>
  </si>
  <si>
    <t>ｺﾝﾊﾟｸﾄ形蛍光ﾗﾝﾌﾟFPR</t>
    <rPh sb="6" eb="7">
      <t>ケイ</t>
    </rPh>
    <rPh sb="7" eb="9">
      <t>ケイコウ</t>
    </rPh>
    <phoneticPr fontId="3"/>
  </si>
  <si>
    <t>ｺﾝﾊﾟｸﾄ形蛍光ﾗﾝﾌﾟFPL,FDL,FML,FWL</t>
    <rPh sb="6" eb="7">
      <t>ケイ</t>
    </rPh>
    <rPh sb="7" eb="9">
      <t>ケイコウ</t>
    </rPh>
    <phoneticPr fontId="3"/>
  </si>
  <si>
    <t>水冷冷凍機無し</t>
    <rPh sb="0" eb="2">
      <t>スイレイ</t>
    </rPh>
    <rPh sb="2" eb="5">
      <t>レイトウキ</t>
    </rPh>
    <rPh sb="5" eb="6">
      <t>ナ</t>
    </rPh>
    <phoneticPr fontId="3"/>
  </si>
  <si>
    <t>空調機の変風量システムの導入</t>
  </si>
  <si>
    <t>冷凍機の冷却水温度設定値の調整</t>
  </si>
  <si>
    <t>蒸気吸収冷凍機</t>
    <rPh sb="0" eb="2">
      <t>ジョウキ</t>
    </rPh>
    <rPh sb="2" eb="4">
      <t>キュウシュウ</t>
    </rPh>
    <rPh sb="4" eb="7">
      <t>レイトウキ</t>
    </rPh>
    <phoneticPr fontId="3"/>
  </si>
  <si>
    <t>温水吸収冷凍機</t>
    <rPh sb="0" eb="2">
      <t>オンスイ</t>
    </rPh>
    <rPh sb="2" eb="4">
      <t>キュウシュウ</t>
    </rPh>
    <rPh sb="4" eb="7">
      <t>レイトウキ</t>
    </rPh>
    <phoneticPr fontId="3"/>
  </si>
  <si>
    <t>排熱投入型直焚吸収冷温水機</t>
  </si>
  <si>
    <t>電算室</t>
    <rPh sb="0" eb="2">
      <t>デンサン</t>
    </rPh>
    <rPh sb="2" eb="3">
      <t>シツ</t>
    </rPh>
    <phoneticPr fontId="3"/>
  </si>
  <si>
    <t>温水ボイラー</t>
    <rPh sb="0" eb="2">
      <t>オンスイ</t>
    </rPh>
    <phoneticPr fontId="3"/>
  </si>
  <si>
    <t>蒸気ボイラー</t>
    <rPh sb="0" eb="2">
      <t>ジョウキ</t>
    </rPh>
    <phoneticPr fontId="3"/>
  </si>
  <si>
    <t>加圧ポンプ割合</t>
    <rPh sb="0" eb="2">
      <t>カアツ</t>
    </rPh>
    <rPh sb="5" eb="7">
      <t>ワリアイ</t>
    </rPh>
    <phoneticPr fontId="3"/>
  </si>
  <si>
    <t>対象機器無し</t>
    <rPh sb="0" eb="2">
      <t>タイショウ</t>
    </rPh>
    <rPh sb="2" eb="4">
      <t>キキ</t>
    </rPh>
    <rPh sb="4" eb="5">
      <t>ナ</t>
    </rPh>
    <phoneticPr fontId="3"/>
  </si>
  <si>
    <t>24時間空調</t>
    <rPh sb="2" eb="4">
      <t>ジカン</t>
    </rPh>
    <rPh sb="4" eb="5">
      <t>クウ</t>
    </rPh>
    <rPh sb="5" eb="6">
      <t>チョウ</t>
    </rPh>
    <phoneticPr fontId="3"/>
  </si>
  <si>
    <t>冷温水無し</t>
    <rPh sb="0" eb="1">
      <t>レイ</t>
    </rPh>
    <rPh sb="1" eb="3">
      <t>オンスイ</t>
    </rPh>
    <rPh sb="3" eb="4">
      <t>ナ</t>
    </rPh>
    <phoneticPr fontId="3"/>
  </si>
  <si>
    <t>[MJ/h]蒸気</t>
    <rPh sb="6" eb="8">
      <t>ジョウキ</t>
    </rPh>
    <phoneticPr fontId="3"/>
  </si>
  <si>
    <t>[MJ/h]温水</t>
    <rPh sb="6" eb="8">
      <t>オンスイ</t>
    </rPh>
    <phoneticPr fontId="3"/>
  </si>
  <si>
    <t>[MJ/h]冷水</t>
    <rPh sb="6" eb="8">
      <t>レイスイ</t>
    </rPh>
    <phoneticPr fontId="3"/>
  </si>
  <si>
    <t>ｴﾝﾄﾗﾝｽﾎｰﾙ及び廊下等で実施</t>
    <rPh sb="9" eb="10">
      <t>オヨ</t>
    </rPh>
    <rPh sb="11" eb="13">
      <t>ロウカ</t>
    </rPh>
    <rPh sb="13" eb="14">
      <t>ナド</t>
    </rPh>
    <rPh sb="15" eb="17">
      <t>ジッシ</t>
    </rPh>
    <phoneticPr fontId="3"/>
  </si>
  <si>
    <t>ｴﾝﾄﾗﾝｽﾎｰﾙ又は廊下等で実施</t>
    <rPh sb="9" eb="10">
      <t>マタ</t>
    </rPh>
    <rPh sb="11" eb="13">
      <t>ロウカ</t>
    </rPh>
    <rPh sb="13" eb="14">
      <t>ナド</t>
    </rPh>
    <rPh sb="15" eb="17">
      <t>ジッシ</t>
    </rPh>
    <phoneticPr fontId="3"/>
  </si>
  <si>
    <t>直管形蛍光ﾗﾝﾌﾟFL,FCL</t>
    <rPh sb="3" eb="5">
      <t>ケイコウ</t>
    </rPh>
    <phoneticPr fontId="3"/>
  </si>
  <si>
    <t>点検項目</t>
    <rPh sb="0" eb="2">
      <t>テンケン</t>
    </rPh>
    <rPh sb="2" eb="4">
      <t>コウモク</t>
    </rPh>
    <phoneticPr fontId="3"/>
  </si>
  <si>
    <t>無し</t>
    <rPh sb="0" eb="1">
      <t>ナ</t>
    </rPh>
    <phoneticPr fontId="3"/>
  </si>
  <si>
    <t>点検内容及び取組状況</t>
    <rPh sb="0" eb="2">
      <t>テンケン</t>
    </rPh>
    <rPh sb="2" eb="4">
      <t>ナイヨウ</t>
    </rPh>
    <rPh sb="4" eb="5">
      <t>オヨ</t>
    </rPh>
    <rPh sb="6" eb="7">
      <t>ト</t>
    </rPh>
    <rPh sb="7" eb="8">
      <t>クミ</t>
    </rPh>
    <rPh sb="8" eb="10">
      <t>ジョウキョウ</t>
    </rPh>
    <phoneticPr fontId="3"/>
  </si>
  <si>
    <t>種別</t>
    <rPh sb="0" eb="2">
      <t>シュベツ</t>
    </rPh>
    <phoneticPr fontId="3"/>
  </si>
  <si>
    <t>大半に導入</t>
    <rPh sb="0" eb="2">
      <t>タイハン</t>
    </rPh>
    <rPh sb="3" eb="5">
      <t>ドウニュウ</t>
    </rPh>
    <phoneticPr fontId="3"/>
  </si>
  <si>
    <t>実施無し</t>
    <rPh sb="0" eb="2">
      <t>ジッシ</t>
    </rPh>
    <rPh sb="2" eb="3">
      <t>ナ</t>
    </rPh>
    <phoneticPr fontId="3"/>
  </si>
  <si>
    <t>熱源回りのみ</t>
    <rPh sb="0" eb="2">
      <t>ネツゲン</t>
    </rPh>
    <phoneticPr fontId="3"/>
  </si>
  <si>
    <t>一部に導入</t>
    <rPh sb="0" eb="2">
      <t>イチブ</t>
    </rPh>
    <rPh sb="3" eb="5">
      <t>ドウニュウ</t>
    </rPh>
    <phoneticPr fontId="3"/>
  </si>
  <si>
    <t>導入無し</t>
    <rPh sb="0" eb="2">
      <t>ドウニュウ</t>
    </rPh>
    <rPh sb="2" eb="3">
      <t>ナ</t>
    </rPh>
    <phoneticPr fontId="3"/>
  </si>
  <si>
    <t>その他</t>
    <rPh sb="2" eb="3">
      <t>ホカ</t>
    </rPh>
    <phoneticPr fontId="3"/>
  </si>
  <si>
    <t>大半が24時間空調</t>
    <rPh sb="0" eb="2">
      <t>タイハン</t>
    </rPh>
    <rPh sb="5" eb="7">
      <t>ジカン</t>
    </rPh>
    <rPh sb="7" eb="8">
      <t>クウ</t>
    </rPh>
    <rPh sb="8" eb="9">
      <t>チョウ</t>
    </rPh>
    <phoneticPr fontId="3"/>
  </si>
  <si>
    <t>年間燃料消費量
[GJ/年]</t>
    <rPh sb="2" eb="3">
      <t>ネン</t>
    </rPh>
    <rPh sb="3" eb="4">
      <t>リョウ</t>
    </rPh>
    <rPh sb="4" eb="6">
      <t>ショウヒ</t>
    </rPh>
    <rPh sb="12" eb="13">
      <t>ネン</t>
    </rPh>
    <phoneticPr fontId="3"/>
  </si>
  <si>
    <t>年間排熱利用量
[GJ/年]</t>
    <rPh sb="0" eb="2">
      <t>ネンカン</t>
    </rPh>
    <rPh sb="2" eb="4">
      <t>ハイネツ</t>
    </rPh>
    <rPh sb="4" eb="6">
      <t>リヨウ</t>
    </rPh>
    <rPh sb="6" eb="7">
      <t>リョウ</t>
    </rPh>
    <phoneticPr fontId="3"/>
  </si>
  <si>
    <t>平均排熱利用</t>
    <rPh sb="0" eb="2">
      <t>ヘイキン</t>
    </rPh>
    <rPh sb="2" eb="4">
      <t>ハイネツ</t>
    </rPh>
    <rPh sb="4" eb="6">
      <t>リヨウ</t>
    </rPh>
    <phoneticPr fontId="3"/>
  </si>
  <si>
    <t>便所洗面給湯の給湯中止又は給湯期間の短縮</t>
    <rPh sb="0" eb="2">
      <t>ベンジョ</t>
    </rPh>
    <phoneticPr fontId="3"/>
  </si>
  <si>
    <t>季節や用途等に応じた給湯温度設定の緩和</t>
    <rPh sb="0" eb="2">
      <t>キセツ</t>
    </rPh>
    <rPh sb="3" eb="5">
      <t>ヨウト</t>
    </rPh>
    <rPh sb="5" eb="6">
      <t>トウ</t>
    </rPh>
    <rPh sb="7" eb="8">
      <t>オウ</t>
    </rPh>
    <rPh sb="10" eb="12">
      <t>キュウトウ</t>
    </rPh>
    <rPh sb="12" eb="14">
      <t>オンド</t>
    </rPh>
    <rPh sb="14" eb="16">
      <t>セッテイ</t>
    </rPh>
    <rPh sb="17" eb="19">
      <t>カンワ</t>
    </rPh>
    <phoneticPr fontId="3"/>
  </si>
  <si>
    <t>契約電力</t>
    <rPh sb="0" eb="2">
      <t>ケイヤク</t>
    </rPh>
    <rPh sb="2" eb="4">
      <t>デンリョク</t>
    </rPh>
    <phoneticPr fontId="3"/>
  </si>
  <si>
    <t>kw</t>
    <phoneticPr fontId="3"/>
  </si>
  <si>
    <t>6℃未満</t>
    <rPh sb="2" eb="4">
      <t>ミマン</t>
    </rPh>
    <phoneticPr fontId="3"/>
  </si>
  <si>
    <t>10℃以上</t>
    <rPh sb="3" eb="5">
      <t>イジョウ</t>
    </rPh>
    <phoneticPr fontId="3"/>
  </si>
  <si>
    <t>○</t>
    <phoneticPr fontId="3"/>
  </si>
  <si>
    <t>冷凍庫
壁面の
高断熱化</t>
    <phoneticPr fontId="3"/>
  </si>
  <si>
    <t>前室の
導入</t>
    <phoneticPr fontId="3"/>
  </si>
  <si>
    <t>着霜制御
(ﾃﾞﾌﾛｽﾄ)</t>
    <phoneticPr fontId="3"/>
  </si>
  <si>
    <t>圧縮機
ｲﾝﾊﾞｰﾀ
制御</t>
    <rPh sb="0" eb="3">
      <t>アッシュクキ</t>
    </rPh>
    <rPh sb="11" eb="13">
      <t>セイギョ</t>
    </rPh>
    <phoneticPr fontId="3"/>
  </si>
  <si>
    <t>大半で実施</t>
    <rPh sb="0" eb="2">
      <t>タイハン</t>
    </rPh>
    <rPh sb="3" eb="5">
      <t>ジッシ</t>
    </rPh>
    <phoneticPr fontId="3"/>
  </si>
  <si>
    <t>一部で実施</t>
    <rPh sb="0" eb="2">
      <t>イチブ</t>
    </rPh>
    <rPh sb="3" eb="5">
      <t>ジッシ</t>
    </rPh>
    <phoneticPr fontId="3"/>
  </si>
  <si>
    <t>定格
発電効率[%]</t>
    <rPh sb="0" eb="2">
      <t>テイカク</t>
    </rPh>
    <rPh sb="3" eb="5">
      <t>ハツデン</t>
    </rPh>
    <rPh sb="5" eb="7">
      <t>コウリツ</t>
    </rPh>
    <phoneticPr fontId="3"/>
  </si>
  <si>
    <t>事業所及び設備の性能・運用に関する点検事項</t>
    <rPh sb="11" eb="13">
      <t>ウンヨウ</t>
    </rPh>
    <rPh sb="17" eb="19">
      <t>テンケン</t>
    </rPh>
    <rPh sb="19" eb="21">
      <t>ジコウ</t>
    </rPh>
    <phoneticPr fontId="3"/>
  </si>
  <si>
    <t>外気処理空調機の風量モード切換制御（強中弱等）</t>
    <rPh sb="0" eb="2">
      <t>ガイキ</t>
    </rPh>
    <rPh sb="2" eb="4">
      <t>ショリ</t>
    </rPh>
    <rPh sb="4" eb="6">
      <t>クウチョウ</t>
    </rPh>
    <rPh sb="6" eb="7">
      <t>キ</t>
    </rPh>
    <rPh sb="8" eb="10">
      <t>フウリョウ</t>
    </rPh>
    <rPh sb="13" eb="15">
      <t>キリカエ</t>
    </rPh>
    <rPh sb="15" eb="17">
      <t>セイギョ</t>
    </rPh>
    <phoneticPr fontId="3"/>
  </si>
  <si>
    <t>t-CO2/年</t>
    <phoneticPr fontId="3"/>
  </si>
  <si>
    <t>GJ/年</t>
    <phoneticPr fontId="3"/>
  </si>
  <si>
    <t>A</t>
    <phoneticPr fontId="3"/>
  </si>
  <si>
    <t>C</t>
    <phoneticPr fontId="3"/>
  </si>
  <si>
    <t>評価</t>
    <rPh sb="0" eb="2">
      <t>ヒョウカ</t>
    </rPh>
    <phoneticPr fontId="3"/>
  </si>
  <si>
    <t>B</t>
    <phoneticPr fontId="3"/>
  </si>
  <si>
    <t>-</t>
    <phoneticPr fontId="3"/>
  </si>
  <si>
    <t>事業所概要</t>
    <rPh sb="0" eb="3">
      <t>ジギョウショ</t>
    </rPh>
    <rPh sb="3" eb="5">
      <t>ガイヨウ</t>
    </rPh>
    <phoneticPr fontId="3"/>
  </si>
  <si>
    <t>大半</t>
    <rPh sb="0" eb="2">
      <t>タイハン</t>
    </rPh>
    <phoneticPr fontId="3"/>
  </si>
  <si>
    <t>半分程度</t>
    <rPh sb="0" eb="2">
      <t>ハンブン</t>
    </rPh>
    <rPh sb="2" eb="4">
      <t>テイド</t>
    </rPh>
    <phoneticPr fontId="3"/>
  </si>
  <si>
    <t>一部</t>
    <rPh sb="0" eb="2">
      <t>イチブ</t>
    </rPh>
    <phoneticPr fontId="3"/>
  </si>
  <si>
    <t>対象年度</t>
    <rPh sb="0" eb="2">
      <t>タイショウ</t>
    </rPh>
    <rPh sb="2" eb="4">
      <t>ネンド</t>
    </rPh>
    <phoneticPr fontId="3"/>
  </si>
  <si>
    <t>改修対象</t>
    <rPh sb="0" eb="2">
      <t>カイシュウ</t>
    </rPh>
    <rPh sb="2" eb="4">
      <t>タイショウ</t>
    </rPh>
    <phoneticPr fontId="3"/>
  </si>
  <si>
    <t>ガスエンジン</t>
  </si>
  <si>
    <t>改修対象</t>
    <phoneticPr fontId="3"/>
  </si>
  <si>
    <t>永久磁石(IPM)モータ</t>
    <rPh sb="0" eb="2">
      <t>エイキュウ</t>
    </rPh>
    <rPh sb="2" eb="4">
      <t>ジシャク</t>
    </rPh>
    <phoneticPr fontId="3"/>
  </si>
  <si>
    <t>圧縮機インバータ制御</t>
    <rPh sb="0" eb="3">
      <t>アッシュクキ</t>
    </rPh>
    <rPh sb="8" eb="10">
      <t>セイギョ</t>
    </rPh>
    <phoneticPr fontId="3"/>
  </si>
  <si>
    <t>メタルハライドランプ</t>
  </si>
  <si>
    <t>ｾﾗﾐｯｸﾒﾀﾙﾊﾗｲﾄﾞﾗﾝﾌﾟ</t>
  </si>
  <si>
    <t>大温度差送水システムの導入</t>
  </si>
  <si>
    <t>蒸気弁・フランジ部の断熱</t>
  </si>
  <si>
    <t>燃焼機器の空気比の管理</t>
  </si>
  <si>
    <t>熱源機器の冷温水出口温度設定値の調整</t>
  </si>
  <si>
    <t>冷温水管、蒸気管等の保温の確認</t>
  </si>
  <si>
    <t>熱源不要期間の熱源機器等停止</t>
  </si>
  <si>
    <t>空調開始時の熱源起動時間の適正化</t>
  </si>
  <si>
    <t>高効率空調機の導入</t>
  </si>
  <si>
    <t>空調機の気化式加湿器の導入</t>
  </si>
  <si>
    <t>外気冷房システムの導入</t>
  </si>
  <si>
    <t>CO2濃度による外気量制御の導入</t>
  </si>
  <si>
    <t>空調の最適起動制御の導入</t>
  </si>
  <si>
    <t>大温度差送風空調システムの導入</t>
  </si>
  <si>
    <t>高効率パッケージ形空調機の導入</t>
  </si>
  <si>
    <t>居室以外の室内温度の緩和</t>
  </si>
  <si>
    <t>省エネファンベルトへの交換</t>
  </si>
  <si>
    <t>高輝度型誘導灯・蓄光型誘導灯の導入</t>
  </si>
  <si>
    <t>高効率変圧器の導入</t>
  </si>
  <si>
    <t>照明のタイムスケジュール制御の導入</t>
  </si>
  <si>
    <t>高効率給水ポンプの導入</t>
  </si>
  <si>
    <t>大便器の節水器具の導入</t>
  </si>
  <si>
    <t>潜熱回収給湯器の導入</t>
  </si>
  <si>
    <t>洗浄便座暖房の夏季停止</t>
  </si>
  <si>
    <t>高効率冷凍・冷蔵設備の導入</t>
  </si>
  <si>
    <t>A</t>
  </si>
  <si>
    <t>B</t>
  </si>
  <si>
    <t>C</t>
  </si>
  <si>
    <t>分類</t>
  </si>
  <si>
    <t>優良特定温暖化対策事業所の認定基準</t>
  </si>
  <si>
    <t>耐用年数一覧</t>
    <rPh sb="0" eb="2">
      <t>タイヨウ</t>
    </rPh>
    <rPh sb="2" eb="4">
      <t>ネンスウ</t>
    </rPh>
    <rPh sb="4" eb="6">
      <t>イチラン</t>
    </rPh>
    <phoneticPr fontId="3"/>
  </si>
  <si>
    <t>選択肢</t>
    <rPh sb="0" eb="3">
      <t>センタクシ</t>
    </rPh>
    <phoneticPr fontId="3"/>
  </si>
  <si>
    <t>5%未満</t>
    <rPh sb="2" eb="4">
      <t>ミマン</t>
    </rPh>
    <phoneticPr fontId="3"/>
  </si>
  <si>
    <t>空調機</t>
    <rPh sb="0" eb="2">
      <t>クウチョウ</t>
    </rPh>
    <rPh sb="2" eb="3">
      <t>キ</t>
    </rPh>
    <phoneticPr fontId="3"/>
  </si>
  <si>
    <t>全てに導入</t>
    <rPh sb="0" eb="1">
      <t>スベ</t>
    </rPh>
    <rPh sb="3" eb="5">
      <t>ドウニュウ</t>
    </rPh>
    <phoneticPr fontId="3"/>
  </si>
  <si>
    <t>95%以上</t>
    <rPh sb="3" eb="5">
      <t>イジョウ</t>
    </rPh>
    <phoneticPr fontId="3"/>
  </si>
  <si>
    <t>70%以上95%未満</t>
    <rPh sb="3" eb="5">
      <t>イジョウ</t>
    </rPh>
    <rPh sb="8" eb="10">
      <t>ミマン</t>
    </rPh>
    <phoneticPr fontId="3"/>
  </si>
  <si>
    <t>30%以上70%未満</t>
    <rPh sb="3" eb="5">
      <t>イジョウ</t>
    </rPh>
    <rPh sb="8" eb="10">
      <t>ミマン</t>
    </rPh>
    <phoneticPr fontId="3"/>
  </si>
  <si>
    <t>5%以上30%未満</t>
    <rPh sb="2" eb="4">
      <t>イジョウ</t>
    </rPh>
    <rPh sb="7" eb="9">
      <t>ミマン</t>
    </rPh>
    <phoneticPr fontId="3"/>
  </si>
  <si>
    <t>冷却塔</t>
    <rPh sb="0" eb="2">
      <t>レイキャク</t>
    </rPh>
    <rPh sb="2" eb="3">
      <t>トウ</t>
    </rPh>
    <phoneticPr fontId="3"/>
  </si>
  <si>
    <t>変圧器</t>
    <rPh sb="0" eb="2">
      <t>ヘンアツ</t>
    </rPh>
    <rPh sb="2" eb="3">
      <t>キ</t>
    </rPh>
    <phoneticPr fontId="3"/>
  </si>
  <si>
    <t>冷凍・冷蔵</t>
    <rPh sb="0" eb="2">
      <t>レイトウ</t>
    </rPh>
    <rPh sb="3" eb="5">
      <t>レイゾウ</t>
    </rPh>
    <phoneticPr fontId="3"/>
  </si>
  <si>
    <t>一般</t>
    <rPh sb="0" eb="2">
      <t>イッパン</t>
    </rPh>
    <phoneticPr fontId="3"/>
  </si>
  <si>
    <t>年度</t>
    <phoneticPr fontId="3"/>
  </si>
  <si>
    <t>通路・廊下</t>
    <rPh sb="0" eb="2">
      <t>ツウロ</t>
    </rPh>
    <rPh sb="3" eb="5">
      <t>ロウカ</t>
    </rPh>
    <phoneticPr fontId="3"/>
  </si>
  <si>
    <t>会議室</t>
    <rPh sb="0" eb="3">
      <t>カイギシツ</t>
    </rPh>
    <phoneticPr fontId="3"/>
  </si>
  <si>
    <t>レストラン客席</t>
    <rPh sb="5" eb="7">
      <t>キャクセキ</t>
    </rPh>
    <phoneticPr fontId="3"/>
  </si>
  <si>
    <t>　提出年度</t>
    <rPh sb="1" eb="3">
      <t>テイシュツ</t>
    </rPh>
    <rPh sb="3" eb="5">
      <t>ネンド</t>
    </rPh>
    <phoneticPr fontId="3"/>
  </si>
  <si>
    <t>※ 燃料消費量は高位発熱量換算とする。なおコージェネレーション設備がない場合は未記入とする。</t>
    <rPh sb="31" eb="33">
      <t>セツビ</t>
    </rPh>
    <rPh sb="36" eb="38">
      <t>バアイ</t>
    </rPh>
    <rPh sb="39" eb="40">
      <t>ミ</t>
    </rPh>
    <rPh sb="40" eb="42">
      <t>キニュウ</t>
    </rPh>
    <phoneticPr fontId="3"/>
  </si>
  <si>
    <t>空調機にウォーミングアップ時（空調立上げ時）の外気遮断制御導入されているか。</t>
    <rPh sb="15" eb="17">
      <t>クウチョウ</t>
    </rPh>
    <rPh sb="17" eb="18">
      <t>タ</t>
    </rPh>
    <rPh sb="18" eb="19">
      <t>ア</t>
    </rPh>
    <rPh sb="20" eb="21">
      <t>ジ</t>
    </rPh>
    <rPh sb="29" eb="31">
      <t>ドウニュウ</t>
    </rPh>
    <phoneticPr fontId="3"/>
  </si>
  <si>
    <t>全て</t>
    <phoneticPr fontId="3"/>
  </si>
  <si>
    <t>高輝度型誘導灯（LED又は冷陰極管）又は蓄光型誘導灯が導入されているか。</t>
    <rPh sb="11" eb="12">
      <t>マタ</t>
    </rPh>
    <rPh sb="18" eb="19">
      <t>マタ</t>
    </rPh>
    <phoneticPr fontId="3"/>
  </si>
  <si>
    <t>照明のタイムスケジュール制御が、主要な居室、廊下等の共用部に導入されているか。（タイムスケジュール制御とは、中央監視設備や照明制御盤のスケジュール機能等によって照明の自動点滅や間引き点灯を行うこと。）</t>
    <rPh sb="0" eb="2">
      <t>ショウメイ</t>
    </rPh>
    <rPh sb="16" eb="18">
      <t>シュヨウ</t>
    </rPh>
    <rPh sb="19" eb="21">
      <t>キョシツ</t>
    </rPh>
    <rPh sb="22" eb="24">
      <t>ロウカ</t>
    </rPh>
    <rPh sb="24" eb="25">
      <t>ナド</t>
    </rPh>
    <rPh sb="26" eb="28">
      <t>キョウヨウ</t>
    </rPh>
    <rPh sb="28" eb="29">
      <t>ブ</t>
    </rPh>
    <rPh sb="30" eb="32">
      <t>ドウニュウ</t>
    </rPh>
    <rPh sb="49" eb="51">
      <t>セイギョ</t>
    </rPh>
    <rPh sb="54" eb="56">
      <t>チュウオウ</t>
    </rPh>
    <rPh sb="56" eb="58">
      <t>カンシ</t>
    </rPh>
    <rPh sb="58" eb="60">
      <t>セツビ</t>
    </rPh>
    <rPh sb="61" eb="63">
      <t>ショウメイ</t>
    </rPh>
    <rPh sb="63" eb="65">
      <t>セイギョ</t>
    </rPh>
    <rPh sb="65" eb="66">
      <t>バン</t>
    </rPh>
    <rPh sb="73" eb="75">
      <t>キノウ</t>
    </rPh>
    <rPh sb="75" eb="76">
      <t>トウ</t>
    </rPh>
    <rPh sb="80" eb="82">
      <t>ショウメイ</t>
    </rPh>
    <rPh sb="83" eb="85">
      <t>ジドウ</t>
    </rPh>
    <rPh sb="85" eb="87">
      <t>テンメツ</t>
    </rPh>
    <rPh sb="88" eb="90">
      <t>マビ</t>
    </rPh>
    <rPh sb="91" eb="93">
      <t>テントウ</t>
    </rPh>
    <rPh sb="94" eb="95">
      <t>オコナ</t>
    </rPh>
    <phoneticPr fontId="3"/>
  </si>
  <si>
    <t>ガス給湯器に、潜熱回収給湯器（エコジョーズ等）が導入されているか。</t>
    <rPh sb="7" eb="8">
      <t>ヒソカ</t>
    </rPh>
    <rPh sb="11" eb="13">
      <t>キュウトウ</t>
    </rPh>
    <rPh sb="13" eb="14">
      <t>キ</t>
    </rPh>
    <rPh sb="21" eb="22">
      <t>トウ</t>
    </rPh>
    <rPh sb="24" eb="26">
      <t>ドウニュウ</t>
    </rPh>
    <phoneticPr fontId="3"/>
  </si>
  <si>
    <t>貯湯容量300ℓ以上の電気給湯器に、自然冷媒ヒートポンプ給湯器（エコキュート等）が導入されているか。</t>
    <rPh sb="0" eb="1">
      <t>チョ</t>
    </rPh>
    <rPh sb="1" eb="2">
      <t>ユ</t>
    </rPh>
    <rPh sb="2" eb="4">
      <t>ヨウリョウ</t>
    </rPh>
    <rPh sb="8" eb="10">
      <t>イジョウ</t>
    </rPh>
    <rPh sb="11" eb="13">
      <t>デンキ</t>
    </rPh>
    <rPh sb="18" eb="20">
      <t>シゼン</t>
    </rPh>
    <rPh sb="20" eb="22">
      <t>レイバイ</t>
    </rPh>
    <rPh sb="28" eb="31">
      <t>キュウトウキ</t>
    </rPh>
    <rPh sb="38" eb="39">
      <t>トウ</t>
    </rPh>
    <rPh sb="41" eb="42">
      <t>ミチビク</t>
    </rPh>
    <rPh sb="42" eb="43">
      <t>イ</t>
    </rPh>
    <phoneticPr fontId="3"/>
  </si>
  <si>
    <t>屋外機の散水システム</t>
    <rPh sb="0" eb="2">
      <t>オクガイ</t>
    </rPh>
    <rPh sb="2" eb="3">
      <t>キ</t>
    </rPh>
    <rPh sb="4" eb="6">
      <t>サンスイ</t>
    </rPh>
    <phoneticPr fontId="3"/>
  </si>
  <si>
    <t>省エネファンベルトへの交換が、ベルト駆動ファンに対して、実施されているか。（省エネファンベルトとは、Vベルトの底面を山型の断面形状としたもの又はファンのプーリーとモータのプーリーの間にベルト張り調整用のプーリーを設置し平ベルトを用いているもの）</t>
    <rPh sb="11" eb="13">
      <t>コウカン</t>
    </rPh>
    <rPh sb="18" eb="20">
      <t>クドウ</t>
    </rPh>
    <rPh sb="24" eb="25">
      <t>タイ</t>
    </rPh>
    <rPh sb="28" eb="30">
      <t>ジッシ</t>
    </rPh>
    <phoneticPr fontId="3"/>
  </si>
  <si>
    <t>蒸気ボイラーにエコノマイザーが導入されているか。（エコノマイザーとは、蒸気ボイラーの燃焼ガスの排熱を熱回収し、蒸気ボイラーの給水を予熱する装置。）</t>
    <rPh sb="0" eb="2">
      <t>ジョウキ</t>
    </rPh>
    <rPh sb="15" eb="17">
      <t>ドウニュウ</t>
    </rPh>
    <rPh sb="69" eb="71">
      <t>ソウチ</t>
    </rPh>
    <phoneticPr fontId="3"/>
  </si>
  <si>
    <t>・提出年度には点検表を提出する年度を西暦で記入してください。</t>
    <rPh sb="1" eb="3">
      <t>テイシュツ</t>
    </rPh>
    <rPh sb="3" eb="5">
      <t>ネンド</t>
    </rPh>
    <rPh sb="7" eb="9">
      <t>テンケン</t>
    </rPh>
    <rPh sb="9" eb="10">
      <t>ヒョウ</t>
    </rPh>
    <rPh sb="11" eb="13">
      <t>テイシュツ</t>
    </rPh>
    <rPh sb="15" eb="17">
      <t>ネンド</t>
    </rPh>
    <rPh sb="18" eb="20">
      <t>セイレキ</t>
    </rPh>
    <rPh sb="21" eb="23">
      <t>キニュウ</t>
    </rPh>
    <phoneticPr fontId="3"/>
  </si>
  <si>
    <t>導入又は実施の割合</t>
    <rPh sb="0" eb="2">
      <t>ドウニュウ</t>
    </rPh>
    <rPh sb="2" eb="3">
      <t>マタ</t>
    </rPh>
    <rPh sb="4" eb="6">
      <t>ジッシ</t>
    </rPh>
    <rPh sb="7" eb="9">
      <t>ワリアイ</t>
    </rPh>
    <phoneticPr fontId="3"/>
  </si>
  <si>
    <t>※事業所に対象となる機器がない場合は除外項目゛～無し゛を選択してください。</t>
    <rPh sb="1" eb="4">
      <t>ジギョウショ</t>
    </rPh>
    <rPh sb="5" eb="7">
      <t>タイショウ</t>
    </rPh>
    <rPh sb="10" eb="12">
      <t>キキ</t>
    </rPh>
    <rPh sb="15" eb="17">
      <t>バアイ</t>
    </rPh>
    <rPh sb="18" eb="20">
      <t>ジョガイ</t>
    </rPh>
    <rPh sb="20" eb="22">
      <t>コウモク</t>
    </rPh>
    <rPh sb="24" eb="25">
      <t>ナ</t>
    </rPh>
    <rPh sb="28" eb="30">
      <t>センタク</t>
    </rPh>
    <phoneticPr fontId="3"/>
  </si>
  <si>
    <t>・省エネ余地は、設備の設置年度に対して、次の表に掲げる標準改修年数を経過した機器のみ対象として算定しています。</t>
    <rPh sb="1" eb="2">
      <t>ショウ</t>
    </rPh>
    <rPh sb="4" eb="6">
      <t>ヨチ</t>
    </rPh>
    <rPh sb="8" eb="10">
      <t>セツビ</t>
    </rPh>
    <rPh sb="11" eb="13">
      <t>セッチ</t>
    </rPh>
    <rPh sb="13" eb="15">
      <t>ネンド</t>
    </rPh>
    <rPh sb="16" eb="17">
      <t>タイ</t>
    </rPh>
    <rPh sb="20" eb="21">
      <t>ツギ</t>
    </rPh>
    <rPh sb="22" eb="23">
      <t>ヒョウ</t>
    </rPh>
    <rPh sb="24" eb="25">
      <t>カカ</t>
    </rPh>
    <rPh sb="38" eb="40">
      <t>キキ</t>
    </rPh>
    <rPh sb="42" eb="44">
      <t>タイショウ</t>
    </rPh>
    <rPh sb="47" eb="49">
      <t>サンテイ</t>
    </rPh>
    <phoneticPr fontId="3"/>
  </si>
  <si>
    <t>　設置年度が新しく、標準改修年数に達している機器が一つもない場合は、”－”が表示されます。</t>
    <rPh sb="1" eb="3">
      <t>セッチ</t>
    </rPh>
    <rPh sb="3" eb="5">
      <t>ネンド</t>
    </rPh>
    <rPh sb="6" eb="7">
      <t>アタラ</t>
    </rPh>
    <rPh sb="10" eb="12">
      <t>ヒョウジュン</t>
    </rPh>
    <rPh sb="12" eb="14">
      <t>カイシュウ</t>
    </rPh>
    <rPh sb="14" eb="16">
      <t>ネンスウ</t>
    </rPh>
    <rPh sb="17" eb="18">
      <t>タッ</t>
    </rPh>
    <rPh sb="22" eb="24">
      <t>キキ</t>
    </rPh>
    <rPh sb="25" eb="26">
      <t>ヒト</t>
    </rPh>
    <rPh sb="30" eb="32">
      <t>バアイ</t>
    </rPh>
    <phoneticPr fontId="3"/>
  </si>
  <si>
    <r>
      <t>　　A：省エネ余地が大きいもの</t>
    </r>
    <r>
      <rPr>
        <sz val="8"/>
        <rFont val="ＭＳ Ｐゴシック"/>
        <family val="3"/>
        <charset val="128"/>
      </rPr>
      <t>（１%以上）</t>
    </r>
    <r>
      <rPr>
        <sz val="9"/>
        <rFont val="ＭＳ Ｐゴシック"/>
        <family val="3"/>
        <charset val="128"/>
      </rPr>
      <t>　　B：省エネ余地が中程度のもの</t>
    </r>
    <r>
      <rPr>
        <sz val="8"/>
        <rFont val="ＭＳ Ｐゴシック"/>
        <family val="3"/>
        <charset val="128"/>
      </rPr>
      <t>（0.5%以上１%未満）</t>
    </r>
    <r>
      <rPr>
        <sz val="9"/>
        <rFont val="ＭＳ Ｐゴシック"/>
        <family val="3"/>
        <charset val="128"/>
      </rPr>
      <t>　　C：省エネ余地が小さいもの</t>
    </r>
    <r>
      <rPr>
        <sz val="8"/>
        <rFont val="ＭＳ Ｐゴシック"/>
        <family val="3"/>
        <charset val="128"/>
      </rPr>
      <t>（0.5%未満）</t>
    </r>
    <rPh sb="4" eb="5">
      <t>ショウ</t>
    </rPh>
    <rPh sb="7" eb="9">
      <t>ヨチ</t>
    </rPh>
    <rPh sb="10" eb="11">
      <t>オオ</t>
    </rPh>
    <rPh sb="25" eb="26">
      <t>ショウ</t>
    </rPh>
    <rPh sb="31" eb="32">
      <t>チュウ</t>
    </rPh>
    <rPh sb="32" eb="34">
      <t>テイド</t>
    </rPh>
    <rPh sb="42" eb="44">
      <t>イジョウ</t>
    </rPh>
    <rPh sb="46" eb="48">
      <t>ミマン</t>
    </rPh>
    <rPh sb="53" eb="54">
      <t>ショウ</t>
    </rPh>
    <rPh sb="56" eb="58">
      <t>ヨチ</t>
    </rPh>
    <rPh sb="59" eb="60">
      <t>チイ</t>
    </rPh>
    <rPh sb="69" eb="71">
      <t>ミマン</t>
    </rPh>
    <phoneticPr fontId="3"/>
  </si>
  <si>
    <t>コジェネ</t>
    <phoneticPr fontId="3"/>
  </si>
  <si>
    <t>ポンプ</t>
    <phoneticPr fontId="3"/>
  </si>
  <si>
    <t>ﾊﾟｯｹｰｼﾞ</t>
    <phoneticPr fontId="3"/>
  </si>
  <si>
    <t>ファン</t>
    <phoneticPr fontId="3"/>
  </si>
  <si>
    <t>削減率</t>
    <rPh sb="0" eb="2">
      <t>サクゲン</t>
    </rPh>
    <rPh sb="2" eb="3">
      <t>リツ</t>
    </rPh>
    <phoneticPr fontId="3"/>
  </si>
  <si>
    <t>エネルギーの見える化</t>
    <rPh sb="6" eb="7">
      <t>ミ</t>
    </rPh>
    <rPh sb="9" eb="10">
      <t>カ</t>
    </rPh>
    <phoneticPr fontId="3"/>
  </si>
  <si>
    <t>温室効果ガス等の排出状況</t>
    <phoneticPr fontId="3"/>
  </si>
  <si>
    <t>　指定番号</t>
    <rPh sb="1" eb="3">
      <t>シテイ</t>
    </rPh>
    <rPh sb="3" eb="5">
      <t>バンゴウ</t>
    </rPh>
    <phoneticPr fontId="3"/>
  </si>
  <si>
    <t>　事業所の名称</t>
    <rPh sb="1" eb="4">
      <t>ジギョウショ</t>
    </rPh>
    <rPh sb="5" eb="7">
      <t>メイショウ</t>
    </rPh>
    <phoneticPr fontId="3"/>
  </si>
  <si>
    <t>　主たる用途</t>
    <rPh sb="1" eb="2">
      <t>シュ</t>
    </rPh>
    <phoneticPr fontId="3"/>
  </si>
  <si>
    <t>モータ直結形ファン</t>
    <rPh sb="3" eb="5">
      <t>チョッケツ</t>
    </rPh>
    <rPh sb="5" eb="6">
      <t>ガタ</t>
    </rPh>
    <phoneticPr fontId="3"/>
  </si>
  <si>
    <t>散水ポンプ</t>
    <rPh sb="0" eb="2">
      <t>サンスイ</t>
    </rPh>
    <phoneticPr fontId="3"/>
  </si>
  <si>
    <t>モータ
直結形
ファン</t>
    <rPh sb="4" eb="6">
      <t>チョッケツ</t>
    </rPh>
    <rPh sb="6" eb="7">
      <t>ガタ</t>
    </rPh>
    <phoneticPr fontId="3"/>
  </si>
  <si>
    <t>永久磁石
（IPM）
モータ</t>
    <rPh sb="0" eb="2">
      <t>エイキュウ</t>
    </rPh>
    <rPh sb="2" eb="4">
      <t>ジシャク</t>
    </rPh>
    <phoneticPr fontId="3"/>
  </si>
  <si>
    <t>機械室</t>
    <rPh sb="0" eb="3">
      <t>キカイシツ</t>
    </rPh>
    <phoneticPr fontId="3"/>
  </si>
  <si>
    <t>エントランスホール、廊下等の居室以外の室内温度が、居室に対して、夏季は高め、冬季は低めに設定されているか。</t>
    <rPh sb="10" eb="13">
      <t>ロウカトウ</t>
    </rPh>
    <rPh sb="14" eb="16">
      <t>キョシツ</t>
    </rPh>
    <rPh sb="16" eb="18">
      <t>イガイ</t>
    </rPh>
    <rPh sb="19" eb="21">
      <t>シツナイ</t>
    </rPh>
    <rPh sb="21" eb="23">
      <t>オンド</t>
    </rPh>
    <rPh sb="25" eb="27">
      <t>キョシツ</t>
    </rPh>
    <rPh sb="28" eb="29">
      <t>タイ</t>
    </rPh>
    <rPh sb="32" eb="33">
      <t>ナツ</t>
    </rPh>
    <rPh sb="35" eb="36">
      <t>タカ</t>
    </rPh>
    <rPh sb="38" eb="39">
      <t>フユ</t>
    </rPh>
    <rPh sb="41" eb="42">
      <t>ヒク</t>
    </rPh>
    <rPh sb="44" eb="46">
      <t>セッテイ</t>
    </rPh>
    <phoneticPr fontId="3"/>
  </si>
  <si>
    <t>駐車場</t>
    <rPh sb="0" eb="3">
      <t>チュウシャジョウ</t>
    </rPh>
    <phoneticPr fontId="3"/>
  </si>
  <si>
    <t>倉庫</t>
    <rPh sb="0" eb="2">
      <t>ソウコ</t>
    </rPh>
    <phoneticPr fontId="3"/>
  </si>
  <si>
    <t>厨房</t>
    <rPh sb="0" eb="2">
      <t>チュウボウ</t>
    </rPh>
    <phoneticPr fontId="3"/>
  </si>
  <si>
    <t>実験排気</t>
    <rPh sb="0" eb="2">
      <t>ジッケン</t>
    </rPh>
    <rPh sb="2" eb="4">
      <t>ハイキ</t>
    </rPh>
    <phoneticPr fontId="3"/>
  </si>
  <si>
    <t>電算用ﾊﾟｯｹｰｼﾞ</t>
    <rPh sb="0" eb="2">
      <t>デンサン</t>
    </rPh>
    <rPh sb="2" eb="3">
      <t>ヨウ</t>
    </rPh>
    <phoneticPr fontId="3"/>
  </si>
  <si>
    <t>便所</t>
    <rPh sb="0" eb="2">
      <t>ベンジョ</t>
    </rPh>
    <phoneticPr fontId="3"/>
  </si>
  <si>
    <t>全て</t>
    <rPh sb="0" eb="1">
      <t>スベ</t>
    </rPh>
    <phoneticPr fontId="3"/>
  </si>
  <si>
    <t>超高効率
変圧器</t>
    <rPh sb="0" eb="1">
      <t>チョウ</t>
    </rPh>
    <rPh sb="1" eb="2">
      <t>コウ</t>
    </rPh>
    <rPh sb="2" eb="4">
      <t>コウリツ</t>
    </rPh>
    <rPh sb="5" eb="8">
      <t>ヘンアツキ</t>
    </rPh>
    <phoneticPr fontId="3"/>
  </si>
  <si>
    <t>相</t>
    <rPh sb="0" eb="1">
      <t>ソウ</t>
    </rPh>
    <phoneticPr fontId="3"/>
  </si>
  <si>
    <t>1φ3W</t>
  </si>
  <si>
    <t>3φ3W</t>
  </si>
  <si>
    <t>3φ4W</t>
  </si>
  <si>
    <t>　その他</t>
    <rPh sb="3" eb="4">
      <t>タ</t>
    </rPh>
    <phoneticPr fontId="3"/>
  </si>
  <si>
    <t>昼休み消灯</t>
    <rPh sb="0" eb="2">
      <t>ヒルヤス</t>
    </rPh>
    <rPh sb="3" eb="5">
      <t>ショウトウ</t>
    </rPh>
    <phoneticPr fontId="3"/>
  </si>
  <si>
    <t>一部実施</t>
    <rPh sb="0" eb="2">
      <t>イチブ</t>
    </rPh>
    <rPh sb="2" eb="4">
      <t>ジッシ</t>
    </rPh>
    <phoneticPr fontId="3"/>
  </si>
  <si>
    <t>課金メーター程度</t>
    <rPh sb="0" eb="2">
      <t>カキン</t>
    </rPh>
    <rPh sb="6" eb="8">
      <t>テイド</t>
    </rPh>
    <phoneticPr fontId="3"/>
  </si>
  <si>
    <t>詳細計測＋機器効率管理＋フィードバック</t>
    <rPh sb="0" eb="2">
      <t>ショウサイ</t>
    </rPh>
    <rPh sb="2" eb="4">
      <t>ケイソク</t>
    </rPh>
    <rPh sb="5" eb="7">
      <t>キキ</t>
    </rPh>
    <rPh sb="7" eb="9">
      <t>コウリツ</t>
    </rPh>
    <rPh sb="9" eb="11">
      <t>カンリ</t>
    </rPh>
    <phoneticPr fontId="3"/>
  </si>
  <si>
    <t>用途別の把握程度</t>
    <rPh sb="0" eb="2">
      <t>ヨウト</t>
    </rPh>
    <rPh sb="2" eb="3">
      <t>ベツ</t>
    </rPh>
    <rPh sb="4" eb="6">
      <t>ハアク</t>
    </rPh>
    <rPh sb="6" eb="8">
      <t>テイド</t>
    </rPh>
    <phoneticPr fontId="3"/>
  </si>
  <si>
    <t>用途別＋系統別の把握</t>
    <rPh sb="0" eb="2">
      <t>ヨウト</t>
    </rPh>
    <rPh sb="2" eb="3">
      <t>ベツ</t>
    </rPh>
    <rPh sb="4" eb="6">
      <t>ケイトウ</t>
    </rPh>
    <rPh sb="6" eb="7">
      <t>ベツ</t>
    </rPh>
    <rPh sb="8" eb="10">
      <t>ハアク</t>
    </rPh>
    <phoneticPr fontId="3"/>
  </si>
  <si>
    <t>基本情報</t>
    <phoneticPr fontId="3"/>
  </si>
  <si>
    <t>省エネ余地</t>
  </si>
  <si>
    <t>省エネ余地の設定</t>
  </si>
  <si>
    <t>冷却塔無し</t>
    <rPh sb="0" eb="2">
      <t>レイキャク</t>
    </rPh>
    <rPh sb="2" eb="3">
      <t>トウ</t>
    </rPh>
    <rPh sb="3" eb="4">
      <t>ナ</t>
    </rPh>
    <phoneticPr fontId="3"/>
  </si>
  <si>
    <t>冷却水ポンプ変流量制御</t>
    <rPh sb="0" eb="3">
      <t>レイキャクスイ</t>
    </rPh>
    <rPh sb="6" eb="7">
      <t>ヘン</t>
    </rPh>
    <rPh sb="7" eb="9">
      <t>リュウリョウ</t>
    </rPh>
    <rPh sb="9" eb="11">
      <t>セイギョ</t>
    </rPh>
    <phoneticPr fontId="3"/>
  </si>
  <si>
    <t>階段室</t>
    <rPh sb="0" eb="2">
      <t>カイダン</t>
    </rPh>
    <rPh sb="2" eb="3">
      <t>シツ</t>
    </rPh>
    <phoneticPr fontId="3"/>
  </si>
  <si>
    <t>推定末端圧一定ｲﾝﾊﾞｰﾀ制御ﾎﾟﾝﾌﾟﾕﾆｯﾄ</t>
    <rPh sb="0" eb="2">
      <t>スイテイ</t>
    </rPh>
    <rPh sb="2" eb="4">
      <t>マッタン</t>
    </rPh>
    <rPh sb="4" eb="5">
      <t>アツ</t>
    </rPh>
    <rPh sb="5" eb="7">
      <t>イッテイ</t>
    </rPh>
    <rPh sb="13" eb="15">
      <t>セイギョ</t>
    </rPh>
    <phoneticPr fontId="3"/>
  </si>
  <si>
    <t>圧縮機入口ガス管の断熱化</t>
    <phoneticPr fontId="3"/>
  </si>
  <si>
    <t>冷凍設備無し</t>
    <rPh sb="0" eb="2">
      <t>レイトウ</t>
    </rPh>
    <rPh sb="2" eb="4">
      <t>セツビ</t>
    </rPh>
    <rPh sb="4" eb="5">
      <t>ナ</t>
    </rPh>
    <phoneticPr fontId="3"/>
  </si>
  <si>
    <t>冷凍庫</t>
    <rPh sb="0" eb="2">
      <t>レイトウ</t>
    </rPh>
    <rPh sb="2" eb="3">
      <t>コ</t>
    </rPh>
    <phoneticPr fontId="3"/>
  </si>
  <si>
    <t>高効率冷凍・冷蔵設備が導入されているか。</t>
    <rPh sb="3" eb="5">
      <t>レイトウ</t>
    </rPh>
    <rPh sb="6" eb="8">
      <t>レイゾウ</t>
    </rPh>
    <rPh sb="8" eb="10">
      <t>セツビ</t>
    </rPh>
    <phoneticPr fontId="3"/>
  </si>
  <si>
    <t>冷温水管、蒸気管等の保温材の脱落がないかを確認し適切に措置されているか。</t>
    <rPh sb="12" eb="13">
      <t>ザイ</t>
    </rPh>
    <rPh sb="14" eb="16">
      <t>ダツラク</t>
    </rPh>
    <rPh sb="24" eb="26">
      <t>テキセツ</t>
    </rPh>
    <rPh sb="27" eb="29">
      <t>ソチ</t>
    </rPh>
    <phoneticPr fontId="3"/>
  </si>
  <si>
    <t>評価点</t>
    <rPh sb="0" eb="2">
      <t>ヒョウカ</t>
    </rPh>
    <rPh sb="2" eb="3">
      <t>テン</t>
    </rPh>
    <phoneticPr fontId="3"/>
  </si>
  <si>
    <t>対象判断</t>
    <rPh sb="0" eb="2">
      <t>タイショウ</t>
    </rPh>
    <rPh sb="2" eb="4">
      <t>ハンダン</t>
    </rPh>
    <phoneticPr fontId="3"/>
  </si>
  <si>
    <t>発電容量総合計</t>
    <rPh sb="0" eb="2">
      <t>ハツデン</t>
    </rPh>
    <rPh sb="2" eb="4">
      <t>ヨウリョウ</t>
    </rPh>
    <rPh sb="4" eb="6">
      <t>ソウゴウ</t>
    </rPh>
    <rPh sb="6" eb="7">
      <t>ケイ</t>
    </rPh>
    <phoneticPr fontId="3"/>
  </si>
  <si>
    <t>対象発電容量合計</t>
    <rPh sb="0" eb="2">
      <t>タイショウ</t>
    </rPh>
    <rPh sb="2" eb="4">
      <t>ハツデン</t>
    </rPh>
    <rPh sb="4" eb="6">
      <t>ヨウリョウ</t>
    </rPh>
    <rPh sb="6" eb="8">
      <t>ゴウケイ</t>
    </rPh>
    <phoneticPr fontId="3"/>
  </si>
  <si>
    <t>空調機無し</t>
    <rPh sb="0" eb="2">
      <t>クウチョウ</t>
    </rPh>
    <rPh sb="2" eb="3">
      <t>キ</t>
    </rPh>
    <rPh sb="3" eb="4">
      <t>ナ</t>
    </rPh>
    <phoneticPr fontId="3"/>
  </si>
  <si>
    <t>厨房無し</t>
    <rPh sb="0" eb="2">
      <t>チュウボウ</t>
    </rPh>
    <rPh sb="2" eb="3">
      <t>ナ</t>
    </rPh>
    <phoneticPr fontId="3"/>
  </si>
  <si>
    <t>手動調整のみ</t>
    <rPh sb="0" eb="2">
      <t>シュドウ</t>
    </rPh>
    <rPh sb="2" eb="4">
      <t>チョウセイ</t>
    </rPh>
    <phoneticPr fontId="3"/>
  </si>
  <si>
    <t>給水ポンプ無し</t>
    <rPh sb="0" eb="2">
      <t>キュウスイ</t>
    </rPh>
    <rPh sb="5" eb="6">
      <t>ナ</t>
    </rPh>
    <phoneticPr fontId="3"/>
  </si>
  <si>
    <t>実施無し</t>
    <phoneticPr fontId="3"/>
  </si>
  <si>
    <t>インバータポンプ無し</t>
    <rPh sb="8" eb="9">
      <t>ナ</t>
    </rPh>
    <phoneticPr fontId="3"/>
  </si>
  <si>
    <t>　　（２）事業所概要の記入について</t>
    <rPh sb="11" eb="13">
      <t>キニュウ</t>
    </rPh>
    <phoneticPr fontId="3"/>
  </si>
  <si>
    <t>・その他の基本情報は、事業所のおおむねの状況を記入してください。</t>
    <rPh sb="3" eb="4">
      <t>ホカ</t>
    </rPh>
    <rPh sb="20" eb="22">
      <t>ジョウキョウ</t>
    </rPh>
    <rPh sb="23" eb="25">
      <t>キニュウ</t>
    </rPh>
    <phoneticPr fontId="3"/>
  </si>
  <si>
    <t>　　（３）事業所及び設備の性能・運用に関する点検事項の記入について</t>
    <rPh sb="27" eb="29">
      <t>キニュウ</t>
    </rPh>
    <phoneticPr fontId="3"/>
  </si>
  <si>
    <t>主要な空調機の設置年度</t>
    <rPh sb="3" eb="5">
      <t>クウチョウ</t>
    </rPh>
    <rPh sb="5" eb="6">
      <t>キ</t>
    </rPh>
    <phoneticPr fontId="3"/>
  </si>
  <si>
    <t>主要なパッケージ形空調機の設置年度</t>
    <rPh sb="8" eb="9">
      <t>ガタ</t>
    </rPh>
    <rPh sb="9" eb="11">
      <t>クウチョウ</t>
    </rPh>
    <rPh sb="11" eb="12">
      <t>キ</t>
    </rPh>
    <phoneticPr fontId="3"/>
  </si>
  <si>
    <t>電動機
出力
[kW]</t>
    <rPh sb="0" eb="3">
      <t>デンドウキ</t>
    </rPh>
    <rPh sb="4" eb="6">
      <t>シュツリョク</t>
    </rPh>
    <phoneticPr fontId="3"/>
  </si>
  <si>
    <t>ファンコイルユニットに比例制御が導入されているか。
（比例制御とは、目標値と制御量の差に比例して操作量を変化させる制御のこと。）</t>
    <rPh sb="11" eb="13">
      <t>ヒレイ</t>
    </rPh>
    <rPh sb="16" eb="18">
      <t>ドウニュウ</t>
    </rPh>
    <rPh sb="27" eb="29">
      <t>ヒレイ</t>
    </rPh>
    <rPh sb="29" eb="31">
      <t>セイギョ</t>
    </rPh>
    <rPh sb="34" eb="37">
      <t>モクヒョウチ</t>
    </rPh>
    <rPh sb="38" eb="40">
      <t>セイギョ</t>
    </rPh>
    <rPh sb="40" eb="41">
      <t>リョウ</t>
    </rPh>
    <rPh sb="42" eb="43">
      <t>サ</t>
    </rPh>
    <rPh sb="44" eb="46">
      <t>ヒレイ</t>
    </rPh>
    <rPh sb="48" eb="50">
      <t>ソウサ</t>
    </rPh>
    <rPh sb="50" eb="51">
      <t>リョウ</t>
    </rPh>
    <rPh sb="52" eb="54">
      <t>ヘンカ</t>
    </rPh>
    <rPh sb="57" eb="59">
      <t>セイギョ</t>
    </rPh>
    <phoneticPr fontId="3"/>
  </si>
  <si>
    <t>電気室</t>
    <rPh sb="0" eb="2">
      <t>デンキ</t>
    </rPh>
    <rPh sb="2" eb="3">
      <t>シツ</t>
    </rPh>
    <phoneticPr fontId="3"/>
  </si>
  <si>
    <t>主要な変圧器の設置年度</t>
    <rPh sb="3" eb="5">
      <t>ヘンアツ</t>
    </rPh>
    <phoneticPr fontId="3"/>
  </si>
  <si>
    <t>主要な給水ポンプの設置年度</t>
    <rPh sb="3" eb="5">
      <t>キュウスイ</t>
    </rPh>
    <phoneticPr fontId="3"/>
  </si>
  <si>
    <t>大便器に節水器具（8ℓ/回以下）が導入されているか。</t>
    <rPh sb="6" eb="8">
      <t>キグ</t>
    </rPh>
    <rPh sb="12" eb="13">
      <t>カイ</t>
    </rPh>
    <rPh sb="13" eb="15">
      <t>イカ</t>
    </rPh>
    <rPh sb="17" eb="19">
      <t>ドウニュウ</t>
    </rPh>
    <phoneticPr fontId="3"/>
  </si>
  <si>
    <t>主要な冷凍・冷蔵設備の設置年度</t>
    <rPh sb="3" eb="5">
      <t>レイトウ</t>
    </rPh>
    <rPh sb="6" eb="8">
      <t>レイゾウ</t>
    </rPh>
    <rPh sb="8" eb="10">
      <t>セツビ</t>
    </rPh>
    <phoneticPr fontId="3"/>
  </si>
  <si>
    <t>平均点</t>
    <rPh sb="0" eb="3">
      <t>ヘイキンテン</t>
    </rPh>
    <phoneticPr fontId="3"/>
  </si>
  <si>
    <t>ファン
電動機
出力
[kW]</t>
    <rPh sb="4" eb="7">
      <t>デンドウキ</t>
    </rPh>
    <rPh sb="8" eb="10">
      <t>シュツリョク</t>
    </rPh>
    <phoneticPr fontId="3"/>
  </si>
  <si>
    <t>年間
発電量
[MWh/年]</t>
    <phoneticPr fontId="3"/>
  </si>
  <si>
    <t>エレベーター機械室及び電気室の室内設定温度の適正化（30℃以上）が、実施されているか。</t>
    <rPh sb="9" eb="10">
      <t>オヨ</t>
    </rPh>
    <rPh sb="22" eb="25">
      <t>テキセイカ</t>
    </rPh>
    <rPh sb="29" eb="31">
      <t>イジョウ</t>
    </rPh>
    <phoneticPr fontId="3"/>
  </si>
  <si>
    <t>給湯設備の省エネ運用が実施されているか。</t>
    <rPh sb="0" eb="2">
      <t>キュウトウ</t>
    </rPh>
    <rPh sb="2" eb="4">
      <t>セツビ</t>
    </rPh>
    <rPh sb="5" eb="6">
      <t>ショウ</t>
    </rPh>
    <rPh sb="8" eb="10">
      <t>ウンヨウ</t>
    </rPh>
    <rPh sb="11" eb="13">
      <t>ジッシ</t>
    </rPh>
    <phoneticPr fontId="3"/>
  </si>
  <si>
    <t>圧縮機
電動機
出力
[kW]</t>
    <rPh sb="0" eb="3">
      <t>アッシュクキ</t>
    </rPh>
    <rPh sb="4" eb="7">
      <t>デンドウキ</t>
    </rPh>
    <rPh sb="8" eb="10">
      <t>シュツリョク</t>
    </rPh>
    <phoneticPr fontId="3"/>
  </si>
  <si>
    <t>室の使用開始時間に合わせた季節ごとの空調起動時間の適正化が、実施されているか。
（起動時間の適正化とは、冷暖房負荷や起動時の室内温度と外気温度差等を考慮し、中間期は起動時間を短くする等）
※自動制御が有効に機能している場合も実施とし、厨房用や年間24時間空調部分は除く。</t>
    <rPh sb="18" eb="19">
      <t>クウ</t>
    </rPh>
    <rPh sb="19" eb="20">
      <t>チョウ</t>
    </rPh>
    <rPh sb="25" eb="28">
      <t>テキセイカ</t>
    </rPh>
    <rPh sb="30" eb="32">
      <t>ジッシ</t>
    </rPh>
    <rPh sb="41" eb="43">
      <t>キドウ</t>
    </rPh>
    <rPh sb="43" eb="45">
      <t>ジカン</t>
    </rPh>
    <rPh sb="46" eb="49">
      <t>テキセイカ</t>
    </rPh>
    <rPh sb="132" eb="133">
      <t>ノゾ</t>
    </rPh>
    <phoneticPr fontId="3"/>
  </si>
  <si>
    <t>※建物全体の内、主たる室用途における取組を対象とする。</t>
    <rPh sb="3" eb="5">
      <t>ゼンタイ</t>
    </rPh>
    <rPh sb="6" eb="7">
      <t>ウチ</t>
    </rPh>
    <rPh sb="8" eb="9">
      <t>オモ</t>
    </rPh>
    <rPh sb="18" eb="19">
      <t>ト</t>
    </rPh>
    <rPh sb="19" eb="20">
      <t>ク</t>
    </rPh>
    <rPh sb="21" eb="23">
      <t>タイショウ</t>
    </rPh>
    <phoneticPr fontId="3"/>
  </si>
  <si>
    <t>　黄色欄については、プルダウンメニューから選択してください。</t>
    <rPh sb="1" eb="2">
      <t>キ</t>
    </rPh>
    <rPh sb="2" eb="3">
      <t>イロ</t>
    </rPh>
    <rPh sb="3" eb="4">
      <t>ラン</t>
    </rPh>
    <rPh sb="21" eb="23">
      <t>センタク</t>
    </rPh>
    <phoneticPr fontId="3"/>
  </si>
  <si>
    <t>　オレンジ色欄については、数値・コメントを記入してください。</t>
    <rPh sb="5" eb="6">
      <t>イロ</t>
    </rPh>
    <rPh sb="6" eb="7">
      <t>ラン</t>
    </rPh>
    <rPh sb="13" eb="15">
      <t>スウチ</t>
    </rPh>
    <rPh sb="21" eb="23">
      <t>キニュウ</t>
    </rPh>
    <phoneticPr fontId="3"/>
  </si>
  <si>
    <t>・全ての点検項目は、主要な機器又は主たる室について記入してください。</t>
    <rPh sb="1" eb="2">
      <t>スベ</t>
    </rPh>
    <rPh sb="4" eb="6">
      <t>テンケン</t>
    </rPh>
    <rPh sb="6" eb="8">
      <t>コウモク</t>
    </rPh>
    <rPh sb="10" eb="12">
      <t>シュヨウ</t>
    </rPh>
    <rPh sb="13" eb="15">
      <t>キキ</t>
    </rPh>
    <rPh sb="15" eb="16">
      <t>マタ</t>
    </rPh>
    <rPh sb="17" eb="18">
      <t>シュ</t>
    </rPh>
    <rPh sb="20" eb="21">
      <t>シツ</t>
    </rPh>
    <rPh sb="25" eb="27">
      <t>キニュウ</t>
    </rPh>
    <phoneticPr fontId="3"/>
  </si>
  <si>
    <t>・省エネ余地一覧シートは、点検項目別の省エネ余地を示すシートです。</t>
    <rPh sb="1" eb="2">
      <t>ショウ</t>
    </rPh>
    <rPh sb="4" eb="6">
      <t>ヨチ</t>
    </rPh>
    <rPh sb="6" eb="8">
      <t>イチラン</t>
    </rPh>
    <rPh sb="13" eb="15">
      <t>テンケン</t>
    </rPh>
    <rPh sb="19" eb="20">
      <t>ショウ</t>
    </rPh>
    <phoneticPr fontId="3"/>
  </si>
  <si>
    <t>・取組が進んでいるものや、遅れているものが一覧で確認できますので、事業所の温室効果ガス削減の取組の参考としてください。</t>
    <phoneticPr fontId="3"/>
  </si>
  <si>
    <t>・性能に関する点検項目は前年度末時点の状況、運用に関する点検項目は前年度の年間実績で記入してください。</t>
    <rPh sb="1" eb="3">
      <t>セイノウ</t>
    </rPh>
    <rPh sb="4" eb="5">
      <t>カン</t>
    </rPh>
    <rPh sb="7" eb="9">
      <t>テンケン</t>
    </rPh>
    <rPh sb="9" eb="11">
      <t>コウモク</t>
    </rPh>
    <rPh sb="12" eb="15">
      <t>ゼンネンド</t>
    </rPh>
    <rPh sb="15" eb="16">
      <t>マツ</t>
    </rPh>
    <rPh sb="16" eb="18">
      <t>ジテン</t>
    </rPh>
    <rPh sb="19" eb="21">
      <t>ジョウキョウ</t>
    </rPh>
    <rPh sb="22" eb="24">
      <t>ウンヨウ</t>
    </rPh>
    <rPh sb="25" eb="26">
      <t>カン</t>
    </rPh>
    <rPh sb="28" eb="30">
      <t>テンケン</t>
    </rPh>
    <rPh sb="30" eb="32">
      <t>コウモク</t>
    </rPh>
    <rPh sb="33" eb="36">
      <t>ゼンネンド</t>
    </rPh>
    <rPh sb="37" eb="39">
      <t>ネンカン</t>
    </rPh>
    <rPh sb="39" eb="41">
      <t>ジッセキ</t>
    </rPh>
    <rPh sb="42" eb="44">
      <t>キニュウ</t>
    </rPh>
    <phoneticPr fontId="3"/>
  </si>
  <si>
    <t>　”空調機無し”を選択することで、点検項目から除外されます。</t>
    <rPh sb="17" eb="19">
      <t>テンケン</t>
    </rPh>
    <rPh sb="19" eb="21">
      <t>コウモク</t>
    </rPh>
    <rPh sb="23" eb="25">
      <t>ジョガイ</t>
    </rPh>
    <phoneticPr fontId="3"/>
  </si>
  <si>
    <t>・同一の事業所内に複数の建物がある場合、取組状況を選択する点検項目は、それらの平均的な取組状況を選択してください。</t>
    <rPh sb="1" eb="3">
      <t>ドウイツ</t>
    </rPh>
    <rPh sb="4" eb="7">
      <t>ジギョウショ</t>
    </rPh>
    <rPh sb="7" eb="8">
      <t>ナイ</t>
    </rPh>
    <rPh sb="9" eb="11">
      <t>フクスウ</t>
    </rPh>
    <rPh sb="12" eb="14">
      <t>タテモノ</t>
    </rPh>
    <rPh sb="17" eb="19">
      <t>バアイ</t>
    </rPh>
    <rPh sb="39" eb="42">
      <t>ヘイキンテキ</t>
    </rPh>
    <rPh sb="43" eb="44">
      <t>ト</t>
    </rPh>
    <rPh sb="44" eb="45">
      <t>クミ</t>
    </rPh>
    <rPh sb="45" eb="47">
      <t>ジョウキョウ</t>
    </rPh>
    <rPh sb="48" eb="50">
      <t>センタク</t>
    </rPh>
    <phoneticPr fontId="3"/>
  </si>
  <si>
    <t>・導入又は実施の割合に関する選択肢は、次の基準を目安に選択してください。</t>
    <rPh sb="1" eb="3">
      <t>ドウニュウ</t>
    </rPh>
    <rPh sb="3" eb="4">
      <t>マタ</t>
    </rPh>
    <rPh sb="5" eb="7">
      <t>ジッシ</t>
    </rPh>
    <rPh sb="8" eb="10">
      <t>ワリアイ</t>
    </rPh>
    <rPh sb="11" eb="12">
      <t>カン</t>
    </rPh>
    <rPh sb="19" eb="20">
      <t>ツギ</t>
    </rPh>
    <rPh sb="27" eb="29">
      <t>センタク</t>
    </rPh>
    <phoneticPr fontId="3"/>
  </si>
  <si>
    <t>　例えば、事業所自体に空調機がない場合、空調機に関連する点検項目では</t>
    <rPh sb="1" eb="2">
      <t>タト</t>
    </rPh>
    <rPh sb="20" eb="22">
      <t>クウチョウ</t>
    </rPh>
    <rPh sb="22" eb="23">
      <t>キ</t>
    </rPh>
    <rPh sb="24" eb="26">
      <t>カンレン</t>
    </rPh>
    <rPh sb="28" eb="30">
      <t>テンケン</t>
    </rPh>
    <rPh sb="30" eb="32">
      <t>コウモク</t>
    </rPh>
    <phoneticPr fontId="3"/>
  </si>
  <si>
    <t>・省エネ余地がない場合、又は対象となる設備がない場合には、”－”が表示されます。</t>
    <rPh sb="1" eb="2">
      <t>ショウ</t>
    </rPh>
    <rPh sb="4" eb="6">
      <t>ヨチ</t>
    </rPh>
    <rPh sb="9" eb="11">
      <t>バアイ</t>
    </rPh>
    <rPh sb="12" eb="13">
      <t>マタ</t>
    </rPh>
    <rPh sb="14" eb="16">
      <t>タイショウ</t>
    </rPh>
    <rPh sb="19" eb="21">
      <t>セツビ</t>
    </rPh>
    <rPh sb="33" eb="35">
      <t>ヒョウジ</t>
    </rPh>
    <phoneticPr fontId="3"/>
  </si>
  <si>
    <t>熱源機種</t>
    <rPh sb="0" eb="2">
      <t>ネツゲン</t>
    </rPh>
    <rPh sb="2" eb="4">
      <t>キシュ</t>
    </rPh>
    <phoneticPr fontId="3"/>
  </si>
  <si>
    <t>省エネ形相当品</t>
    <rPh sb="3" eb="4">
      <t>ガタ</t>
    </rPh>
    <phoneticPr fontId="3"/>
  </si>
  <si>
    <t>定格
燃料
消費量</t>
    <rPh sb="0" eb="2">
      <t>テイカク</t>
    </rPh>
    <rPh sb="3" eb="5">
      <t>ネンリョウ</t>
    </rPh>
    <phoneticPr fontId="3"/>
  </si>
  <si>
    <t>空調機にファンのインバータ制御による変風量システムが導入されているか。</t>
    <rPh sb="13" eb="15">
      <t>セイギョ</t>
    </rPh>
    <rPh sb="18" eb="19">
      <t>ヘン</t>
    </rPh>
    <rPh sb="19" eb="21">
      <t>フウリョウ</t>
    </rPh>
    <phoneticPr fontId="3"/>
  </si>
  <si>
    <t>外気冷房システムが導入されているか。
（外気冷房システムとは、冬期・中間期の外気温度が低い時に自動制御により外気エンタルピーと室内エンタルピーで外気冷房の判断を行い、冷水より優先的に外気で冷房するシステムのこと。）</t>
    <rPh sb="9" eb="11">
      <t>ドウニュウ</t>
    </rPh>
    <rPh sb="20" eb="22">
      <t>ガイキ</t>
    </rPh>
    <rPh sb="22" eb="24">
      <t>レイボウ</t>
    </rPh>
    <rPh sb="31" eb="33">
      <t>トウキ</t>
    </rPh>
    <rPh sb="34" eb="36">
      <t>チュウカン</t>
    </rPh>
    <rPh sb="36" eb="37">
      <t>キ</t>
    </rPh>
    <rPh sb="38" eb="40">
      <t>ガイキ</t>
    </rPh>
    <rPh sb="40" eb="42">
      <t>オンド</t>
    </rPh>
    <rPh sb="43" eb="44">
      <t>ヒク</t>
    </rPh>
    <rPh sb="45" eb="46">
      <t>トキ</t>
    </rPh>
    <rPh sb="47" eb="49">
      <t>ジドウ</t>
    </rPh>
    <rPh sb="49" eb="51">
      <t>セイギョ</t>
    </rPh>
    <rPh sb="54" eb="56">
      <t>ガイキ</t>
    </rPh>
    <rPh sb="63" eb="65">
      <t>シツナイ</t>
    </rPh>
    <rPh sb="72" eb="74">
      <t>ガイキ</t>
    </rPh>
    <rPh sb="74" eb="76">
      <t>レイボウ</t>
    </rPh>
    <rPh sb="77" eb="79">
      <t>ハンダン</t>
    </rPh>
    <rPh sb="80" eb="81">
      <t>オコナ</t>
    </rPh>
    <rPh sb="83" eb="85">
      <t>レイスイ</t>
    </rPh>
    <rPh sb="87" eb="89">
      <t>ユウセン</t>
    </rPh>
    <rPh sb="89" eb="90">
      <t>テキ</t>
    </rPh>
    <rPh sb="91" eb="93">
      <t>ガイキ</t>
    </rPh>
    <rPh sb="94" eb="96">
      <t>レイボウ</t>
    </rPh>
    <phoneticPr fontId="3"/>
  </si>
  <si>
    <r>
      <t>CO</t>
    </r>
    <r>
      <rPr>
        <vertAlign val="subscript"/>
        <sz val="7"/>
        <rFont val="ＭＳ Ｐゴシック"/>
        <family val="3"/>
        <charset val="128"/>
      </rPr>
      <t>2</t>
    </r>
    <r>
      <rPr>
        <sz val="9"/>
        <rFont val="ＭＳ Ｐゴシック"/>
        <family val="3"/>
        <charset val="128"/>
      </rPr>
      <t>濃度による外気量制御が導入されているか。　（手動ダンパー調整を行っている場合も含む。）</t>
    </r>
    <rPh sb="14" eb="16">
      <t>ドウニュウ</t>
    </rPh>
    <rPh sb="25" eb="27">
      <t>シュドウ</t>
    </rPh>
    <rPh sb="31" eb="33">
      <t>チョウセイ</t>
    </rPh>
    <rPh sb="34" eb="35">
      <t>オコナ</t>
    </rPh>
    <rPh sb="39" eb="41">
      <t>バアイ</t>
    </rPh>
    <rPh sb="42" eb="43">
      <t>フク</t>
    </rPh>
    <phoneticPr fontId="3"/>
  </si>
  <si>
    <t>空調の最適起動制御が導入されているか。
（最適起動制御とは、冷暖房負荷や起動時の室内温度と外気温度差等により、室内設定温度に達するまでに要する空調時間が最小となるように制御すること。）</t>
    <rPh sb="0" eb="2">
      <t>クウチョウ</t>
    </rPh>
    <rPh sb="3" eb="5">
      <t>サイテキ</t>
    </rPh>
    <rPh sb="5" eb="7">
      <t>キドウ</t>
    </rPh>
    <rPh sb="7" eb="9">
      <t>セイギョ</t>
    </rPh>
    <rPh sb="10" eb="12">
      <t>ドウニュウ</t>
    </rPh>
    <rPh sb="21" eb="23">
      <t>サイテキ</t>
    </rPh>
    <rPh sb="23" eb="25">
      <t>キドウ</t>
    </rPh>
    <rPh sb="25" eb="27">
      <t>セイギョ</t>
    </rPh>
    <rPh sb="30" eb="31">
      <t>ヒヤ</t>
    </rPh>
    <rPh sb="31" eb="35">
      <t>ダンボウフカ</t>
    </rPh>
    <rPh sb="36" eb="38">
      <t>キドウ</t>
    </rPh>
    <rPh sb="38" eb="39">
      <t>ジ</t>
    </rPh>
    <rPh sb="40" eb="44">
      <t>シツナイオンド</t>
    </rPh>
    <rPh sb="45" eb="47">
      <t>ガイキ</t>
    </rPh>
    <rPh sb="47" eb="51">
      <t>オンドサナド</t>
    </rPh>
    <rPh sb="55" eb="57">
      <t>シツナイ</t>
    </rPh>
    <rPh sb="57" eb="59">
      <t>セッテイ</t>
    </rPh>
    <rPh sb="59" eb="61">
      <t>オンド</t>
    </rPh>
    <rPh sb="62" eb="63">
      <t>タッ</t>
    </rPh>
    <rPh sb="68" eb="69">
      <t>ヨウ</t>
    </rPh>
    <rPh sb="71" eb="73">
      <t>クウチョウ</t>
    </rPh>
    <rPh sb="73" eb="75">
      <t>ジカン</t>
    </rPh>
    <rPh sb="76" eb="78">
      <t>サイショウ</t>
    </rPh>
    <rPh sb="84" eb="86">
      <t>セイギョ</t>
    </rPh>
    <phoneticPr fontId="3"/>
  </si>
  <si>
    <t>空調機に気化式加湿器が導入されているか。　（気化式加湿は中央方式の蒸気加湿よりもロスが小さい。）</t>
    <rPh sb="0" eb="3">
      <t>クウチョウキ</t>
    </rPh>
    <rPh sb="4" eb="6">
      <t>キカ</t>
    </rPh>
    <rPh sb="6" eb="7">
      <t>シキ</t>
    </rPh>
    <rPh sb="7" eb="9">
      <t>カシツ</t>
    </rPh>
    <rPh sb="9" eb="10">
      <t>キ</t>
    </rPh>
    <rPh sb="11" eb="13">
      <t>ドウニュウ</t>
    </rPh>
    <rPh sb="43" eb="44">
      <t>チイ</t>
    </rPh>
    <phoneticPr fontId="3"/>
  </si>
  <si>
    <t>駐車場、機械室、倉庫のファンで間欠運転が実施されているか。　（間欠運転とは、スケジュールにより、年間平均日で1 日12 時間以上停止しているもの。）※自動制御が有効に機能している場合も実施と見なす。</t>
    <rPh sb="20" eb="22">
      <t>ジッシ</t>
    </rPh>
    <phoneticPr fontId="3"/>
  </si>
  <si>
    <t>全体</t>
    <rPh sb="0" eb="2">
      <t>ゼンタイ</t>
    </rPh>
    <phoneticPr fontId="3"/>
  </si>
  <si>
    <t>該当室無し</t>
    <rPh sb="0" eb="2">
      <t>ガイトウ</t>
    </rPh>
    <rPh sb="2" eb="3">
      <t>シツ</t>
    </rPh>
    <rPh sb="3" eb="4">
      <t>ナ</t>
    </rPh>
    <phoneticPr fontId="3"/>
  </si>
  <si>
    <t>残業時間一斉消灯</t>
    <rPh sb="4" eb="6">
      <t>イッセイ</t>
    </rPh>
    <phoneticPr fontId="3"/>
  </si>
  <si>
    <t>昼休み消灯、残業時間帯の一斉消灯や間引点灯を主たる居室で実施しているか。</t>
    <rPh sb="0" eb="2">
      <t>ヒルヤス</t>
    </rPh>
    <rPh sb="3" eb="5">
      <t>ショウトウ</t>
    </rPh>
    <rPh sb="6" eb="8">
      <t>ザンギョウ</t>
    </rPh>
    <rPh sb="8" eb="10">
      <t>ジカン</t>
    </rPh>
    <rPh sb="10" eb="11">
      <t>タイ</t>
    </rPh>
    <rPh sb="12" eb="14">
      <t>イッセイ</t>
    </rPh>
    <rPh sb="14" eb="16">
      <t>ショウトウ</t>
    </rPh>
    <rPh sb="17" eb="19">
      <t>マビ</t>
    </rPh>
    <rPh sb="19" eb="21">
      <t>テントウ</t>
    </rPh>
    <rPh sb="28" eb="30">
      <t>ジッシ</t>
    </rPh>
    <phoneticPr fontId="3"/>
  </si>
  <si>
    <t>把握できていない</t>
    <rPh sb="0" eb="2">
      <t>ハアク</t>
    </rPh>
    <phoneticPr fontId="3"/>
  </si>
  <si>
    <t>半分に導入</t>
    <rPh sb="0" eb="2">
      <t>ハンブン</t>
    </rPh>
    <rPh sb="3" eb="5">
      <t>ドウニュウ</t>
    </rPh>
    <phoneticPr fontId="3"/>
  </si>
  <si>
    <t>半分</t>
    <rPh sb="0" eb="2">
      <t>ハンブン</t>
    </rPh>
    <phoneticPr fontId="3"/>
  </si>
  <si>
    <t>EV機械室</t>
    <rPh sb="2" eb="5">
      <t>キカイシツ</t>
    </rPh>
    <phoneticPr fontId="3"/>
  </si>
  <si>
    <t>半分で実施</t>
    <rPh sb="0" eb="2">
      <t>ハンブン</t>
    </rPh>
    <rPh sb="3" eb="5">
      <t>ジッシ</t>
    </rPh>
    <phoneticPr fontId="3"/>
  </si>
  <si>
    <t>実施無し</t>
    <rPh sb="0" eb="2">
      <t>ジッシ</t>
    </rPh>
    <phoneticPr fontId="3"/>
  </si>
  <si>
    <t>居室及び共用部に導入</t>
    <rPh sb="0" eb="2">
      <t>キョシツ</t>
    </rPh>
    <rPh sb="2" eb="3">
      <t>オヨ</t>
    </rPh>
    <rPh sb="4" eb="6">
      <t>キョウヨウ</t>
    </rPh>
    <rPh sb="6" eb="7">
      <t>ブ</t>
    </rPh>
    <rPh sb="8" eb="10">
      <t>ドウニュウ</t>
    </rPh>
    <phoneticPr fontId="3"/>
  </si>
  <si>
    <t>居室のみに導入</t>
    <rPh sb="0" eb="2">
      <t>キョシツ</t>
    </rPh>
    <rPh sb="5" eb="7">
      <t>ドウニュウ</t>
    </rPh>
    <phoneticPr fontId="3"/>
  </si>
  <si>
    <t>共用部のみに導入</t>
    <rPh sb="6" eb="8">
      <t>ドウニュウ</t>
    </rPh>
    <phoneticPr fontId="3"/>
  </si>
  <si>
    <t>前年度特定温室効果ガス排出量</t>
    <rPh sb="0" eb="3">
      <t>ゼンネンド</t>
    </rPh>
    <rPh sb="3" eb="5">
      <t>トクテイ</t>
    </rPh>
    <rPh sb="5" eb="7">
      <t>オンシツ</t>
    </rPh>
    <rPh sb="7" eb="9">
      <t>コウカ</t>
    </rPh>
    <rPh sb="11" eb="13">
      <t>ハイシュツ</t>
    </rPh>
    <rPh sb="13" eb="14">
      <t>リョウ</t>
    </rPh>
    <phoneticPr fontId="3"/>
  </si>
  <si>
    <t>コージェネ機種</t>
    <rPh sb="5" eb="7">
      <t>キシュ</t>
    </rPh>
    <phoneticPr fontId="3"/>
  </si>
  <si>
    <t>熱源</t>
    <rPh sb="0" eb="2">
      <t>ネツゲン</t>
    </rPh>
    <phoneticPr fontId="3"/>
  </si>
  <si>
    <t>ﾊﾟｯｹｰｼﾞ形空調機無し</t>
    <rPh sb="11" eb="12">
      <t>ナ</t>
    </rPh>
    <phoneticPr fontId="3"/>
  </si>
  <si>
    <t>ターボ冷凍機</t>
  </si>
  <si>
    <t>地域冷暖房受入</t>
  </si>
  <si>
    <t>熱回収ヒートポンプユニット</t>
    <rPh sb="0" eb="1">
      <t>ネツ</t>
    </rPh>
    <rPh sb="1" eb="3">
      <t>カイシュウ</t>
    </rPh>
    <phoneticPr fontId="3"/>
  </si>
  <si>
    <t>熱回収ターボ冷凍機</t>
    <rPh sb="0" eb="1">
      <t>ネツ</t>
    </rPh>
    <rPh sb="1" eb="3">
      <t>カイシュウ</t>
    </rPh>
    <phoneticPr fontId="3"/>
  </si>
  <si>
    <t>ブラインターボ冷凍機</t>
  </si>
  <si>
    <t>No.</t>
  </si>
  <si>
    <t>モータ直結形ファン</t>
    <rPh sb="3" eb="4">
      <t>チョク</t>
    </rPh>
    <rPh sb="4" eb="5">
      <t>ケツ</t>
    </rPh>
    <rPh sb="5" eb="6">
      <t>カタ</t>
    </rPh>
    <phoneticPr fontId="3"/>
  </si>
  <si>
    <t>冷凍・冷蔵設備無し</t>
    <rPh sb="0" eb="2">
      <t>レイトウ</t>
    </rPh>
    <rPh sb="3" eb="5">
      <t>レイゾウ</t>
    </rPh>
    <rPh sb="5" eb="7">
      <t>セツビ</t>
    </rPh>
    <rPh sb="7" eb="8">
      <t>ナ</t>
    </rPh>
    <phoneticPr fontId="3"/>
  </si>
  <si>
    <t>エレベーター無し</t>
    <rPh sb="6" eb="7">
      <t>ナ</t>
    </rPh>
    <phoneticPr fontId="3"/>
  </si>
  <si>
    <t>年間平均
総合効率</t>
    <rPh sb="0" eb="2">
      <t>ネンカン</t>
    </rPh>
    <rPh sb="2" eb="4">
      <t>ヘイキン</t>
    </rPh>
    <rPh sb="5" eb="7">
      <t>ソウゴウ</t>
    </rPh>
    <rPh sb="7" eb="9">
      <t>コウリツ</t>
    </rPh>
    <phoneticPr fontId="3"/>
  </si>
  <si>
    <t>給湯無し</t>
    <rPh sb="0" eb="2">
      <t>キュウトウ</t>
    </rPh>
    <phoneticPr fontId="3"/>
  </si>
  <si>
    <t>全般</t>
    <rPh sb="0" eb="2">
      <t>ゼンパン</t>
    </rPh>
    <phoneticPr fontId="3"/>
  </si>
  <si>
    <t>月1回以上</t>
    <rPh sb="0" eb="1">
      <t>ツキ</t>
    </rPh>
    <rPh sb="2" eb="3">
      <t>カイ</t>
    </rPh>
    <rPh sb="3" eb="5">
      <t>イジョウ</t>
    </rPh>
    <phoneticPr fontId="3"/>
  </si>
  <si>
    <t>年2回程度</t>
    <rPh sb="0" eb="1">
      <t>ネン</t>
    </rPh>
    <rPh sb="2" eb="3">
      <t>カイ</t>
    </rPh>
    <rPh sb="3" eb="5">
      <t>テイド</t>
    </rPh>
    <phoneticPr fontId="3"/>
  </si>
  <si>
    <t>熱源機器無し</t>
    <rPh sb="0" eb="2">
      <t>ネツゲン</t>
    </rPh>
    <rPh sb="2" eb="4">
      <t>キキ</t>
    </rPh>
    <rPh sb="4" eb="5">
      <t>ナ</t>
    </rPh>
    <phoneticPr fontId="3"/>
  </si>
  <si>
    <t>蒸気無し</t>
    <rPh sb="0" eb="2">
      <t>ジョウキ</t>
    </rPh>
    <rPh sb="2" eb="3">
      <t>ナ</t>
    </rPh>
    <phoneticPr fontId="3"/>
  </si>
  <si>
    <t>ベルト駆動ファン無し</t>
    <rPh sb="3" eb="5">
      <t>クドウ</t>
    </rPh>
    <rPh sb="8" eb="9">
      <t>ナ</t>
    </rPh>
    <phoneticPr fontId="3"/>
  </si>
  <si>
    <t>直焚吸収冷温水機</t>
  </si>
  <si>
    <t>小形吸収冷温水機ユニット</t>
    <rPh sb="0" eb="2">
      <t>コガタ</t>
    </rPh>
    <rPh sb="2" eb="4">
      <t>キュウシュウ</t>
    </rPh>
    <rPh sb="4" eb="5">
      <t>レイ</t>
    </rPh>
    <rPh sb="5" eb="7">
      <t>オンスイ</t>
    </rPh>
    <rPh sb="7" eb="8">
      <t>キ</t>
    </rPh>
    <phoneticPr fontId="3"/>
  </si>
  <si>
    <t>目標空気比</t>
    <rPh sb="0" eb="2">
      <t>モクヒョウ</t>
    </rPh>
    <rPh sb="2" eb="4">
      <t>クウキ</t>
    </rPh>
    <rPh sb="4" eb="5">
      <t>ヒ</t>
    </rPh>
    <phoneticPr fontId="3"/>
  </si>
  <si>
    <t>基準空気比</t>
    <rPh sb="0" eb="2">
      <t>キジュン</t>
    </rPh>
    <rPh sb="2" eb="4">
      <t>クウキ</t>
    </rPh>
    <rPh sb="4" eb="5">
      <t>ヒ</t>
    </rPh>
    <phoneticPr fontId="3"/>
  </si>
  <si>
    <t>基準空気比以上</t>
    <rPh sb="0" eb="2">
      <t>キジュン</t>
    </rPh>
    <rPh sb="2" eb="4">
      <t>クウキ</t>
    </rPh>
    <rPh sb="4" eb="5">
      <t>ヒ</t>
    </rPh>
    <rPh sb="5" eb="7">
      <t>イジョウ</t>
    </rPh>
    <phoneticPr fontId="3"/>
  </si>
  <si>
    <t>ハロゲン電球</t>
    <rPh sb="4" eb="6">
      <t>デンキュウ</t>
    </rPh>
    <phoneticPr fontId="3"/>
  </si>
  <si>
    <t>クリプトン電球</t>
    <rPh sb="5" eb="7">
      <t>デンキュウ</t>
    </rPh>
    <phoneticPr fontId="3"/>
  </si>
  <si>
    <t>直管形蛍光ﾗﾝﾌﾟFLR,FSL</t>
    <rPh sb="3" eb="5">
      <t>ケイコウ</t>
    </rPh>
    <phoneticPr fontId="3"/>
  </si>
  <si>
    <t>熱源回り及び空調機回り</t>
    <rPh sb="0" eb="2">
      <t>ネツゲン</t>
    </rPh>
    <rPh sb="4" eb="5">
      <t>オヨ</t>
    </rPh>
    <rPh sb="6" eb="9">
      <t>クウチョウキ</t>
    </rPh>
    <rPh sb="9" eb="10">
      <t>マワ</t>
    </rPh>
    <phoneticPr fontId="3"/>
  </si>
  <si>
    <t>年間平均発電効率</t>
    <phoneticPr fontId="3"/>
  </si>
  <si>
    <t>テナントビル・商業施設緩和</t>
    <rPh sb="11" eb="13">
      <t>カンワ</t>
    </rPh>
    <phoneticPr fontId="3"/>
  </si>
  <si>
    <t>高効率冷媒（R410A）</t>
    <rPh sb="0" eb="3">
      <t>コウコウリツ</t>
    </rPh>
    <rPh sb="3" eb="5">
      <t>レイバイ</t>
    </rPh>
    <phoneticPr fontId="3"/>
  </si>
  <si>
    <t>高圧水銀ランプ</t>
    <rPh sb="0" eb="2">
      <t>コウアツ</t>
    </rPh>
    <rPh sb="2" eb="4">
      <t>スイギン</t>
    </rPh>
    <phoneticPr fontId="3"/>
  </si>
  <si>
    <t>高圧ナトリウムランプ</t>
    <rPh sb="0" eb="2">
      <t>コウアツ</t>
    </rPh>
    <phoneticPr fontId="3"/>
  </si>
  <si>
    <t>冷凍機冷却水温度設定値が冷凍機の冷却水下限温度を目標に調整されているか。</t>
    <rPh sb="12" eb="15">
      <t>レイトウキ</t>
    </rPh>
    <rPh sb="16" eb="19">
      <t>レイキャクスイ</t>
    </rPh>
    <rPh sb="19" eb="21">
      <t>カゲン</t>
    </rPh>
    <rPh sb="21" eb="23">
      <t>オンド</t>
    </rPh>
    <rPh sb="24" eb="26">
      <t>モクヒョウ</t>
    </rPh>
    <phoneticPr fontId="3"/>
  </si>
  <si>
    <t>事業所の名称</t>
    <rPh sb="0" eb="3">
      <t>ジギョウショ</t>
    </rPh>
    <rPh sb="4" eb="6">
      <t>メイショウ</t>
    </rPh>
    <phoneticPr fontId="3"/>
  </si>
  <si>
    <t>計</t>
    <rPh sb="0" eb="1">
      <t>ケイ</t>
    </rPh>
    <phoneticPr fontId="3"/>
  </si>
  <si>
    <t>実施無し</t>
  </si>
  <si>
    <t>冬季・中間期冷房無し</t>
    <rPh sb="0" eb="2">
      <t>トウキ</t>
    </rPh>
    <rPh sb="3" eb="5">
      <t>チュウカン</t>
    </rPh>
    <rPh sb="5" eb="6">
      <t>キ</t>
    </rPh>
    <rPh sb="6" eb="8">
      <t>レイボウ</t>
    </rPh>
    <rPh sb="8" eb="9">
      <t>ナ</t>
    </rPh>
    <phoneticPr fontId="3"/>
  </si>
  <si>
    <t>洗浄便座無し</t>
    <rPh sb="4" eb="5">
      <t>ナ</t>
    </rPh>
    <phoneticPr fontId="3"/>
  </si>
  <si>
    <t>白熱電球</t>
    <rPh sb="0" eb="2">
      <t>ハクネツ</t>
    </rPh>
    <rPh sb="2" eb="4">
      <t>デンキュウ</t>
    </rPh>
    <phoneticPr fontId="3"/>
  </si>
  <si>
    <t>空気熱源ヒートポンプユニット</t>
    <rPh sb="0" eb="2">
      <t>クウキ</t>
    </rPh>
    <rPh sb="2" eb="4">
      <t>ネツゲン</t>
    </rPh>
    <phoneticPr fontId="3"/>
  </si>
  <si>
    <t>空冷チリングユニット</t>
    <rPh sb="0" eb="1">
      <t>クウ</t>
    </rPh>
    <phoneticPr fontId="3"/>
  </si>
  <si>
    <t>インバータ制御機器</t>
    <rPh sb="5" eb="7">
      <t>セイギョ</t>
    </rPh>
    <rPh sb="7" eb="9">
      <t>キキ</t>
    </rPh>
    <phoneticPr fontId="3"/>
  </si>
  <si>
    <t>指定番号</t>
    <rPh sb="0" eb="2">
      <t>シテイ</t>
    </rPh>
    <rPh sb="2" eb="4">
      <t>バンゴウ</t>
    </rPh>
    <phoneticPr fontId="3"/>
  </si>
  <si>
    <t>夜間時間帯</t>
    <rPh sb="0" eb="2">
      <t>ヤカン</t>
    </rPh>
    <rPh sb="2" eb="5">
      <t>ジカンタイ</t>
    </rPh>
    <phoneticPr fontId="3"/>
  </si>
  <si>
    <t>深夜時間帯</t>
    <rPh sb="0" eb="2">
      <t>シンヤ</t>
    </rPh>
    <rPh sb="2" eb="5">
      <t>ジカンタイ</t>
    </rPh>
    <phoneticPr fontId="3"/>
  </si>
  <si>
    <t>発電容量
[kW]</t>
    <rPh sb="0" eb="2">
      <t>ハツデン</t>
    </rPh>
    <phoneticPr fontId="3"/>
  </si>
  <si>
    <t>台数</t>
    <rPh sb="0" eb="2">
      <t>ダイスウ</t>
    </rPh>
    <phoneticPr fontId="3"/>
  </si>
  <si>
    <t>その他</t>
    <rPh sb="2" eb="3">
      <t>タ</t>
    </rPh>
    <phoneticPr fontId="3"/>
  </si>
  <si>
    <t>昇降機</t>
    <rPh sb="0" eb="3">
      <t>ショウコウキ</t>
    </rPh>
    <phoneticPr fontId="3"/>
  </si>
  <si>
    <t>－</t>
    <phoneticPr fontId="3"/>
  </si>
  <si>
    <t>年4回程度</t>
    <rPh sb="0" eb="1">
      <t>ネン</t>
    </rPh>
    <rPh sb="2" eb="3">
      <t>カイ</t>
    </rPh>
    <phoneticPr fontId="3"/>
  </si>
  <si>
    <t>年6回程度</t>
    <rPh sb="0" eb="1">
      <t>ネン</t>
    </rPh>
    <rPh sb="2" eb="3">
      <t>カイ</t>
    </rPh>
    <phoneticPr fontId="3"/>
  </si>
  <si>
    <t>実施</t>
    <rPh sb="0" eb="2">
      <t>ジッシ</t>
    </rPh>
    <phoneticPr fontId="3"/>
  </si>
  <si>
    <t>高効率コージェネレーションの導入</t>
  </si>
  <si>
    <t>廊下及び駐車場で実施</t>
    <rPh sb="0" eb="2">
      <t>ロウカ</t>
    </rPh>
    <rPh sb="2" eb="3">
      <t>オヨ</t>
    </rPh>
    <rPh sb="4" eb="7">
      <t>チュウシャジョウ</t>
    </rPh>
    <rPh sb="8" eb="10">
      <t>ジッシ</t>
    </rPh>
    <phoneticPr fontId="3"/>
  </si>
  <si>
    <t>対象変圧器無し</t>
    <rPh sb="0" eb="2">
      <t>タイショウ</t>
    </rPh>
    <rPh sb="2" eb="5">
      <t>ヘンアツキ</t>
    </rPh>
    <phoneticPr fontId="3"/>
  </si>
  <si>
    <t>冷熱：温熱</t>
    <rPh sb="0" eb="1">
      <t>ヒヤ</t>
    </rPh>
    <rPh sb="1" eb="2">
      <t>ネツ</t>
    </rPh>
    <rPh sb="3" eb="4">
      <t>アツシ</t>
    </rPh>
    <rPh sb="4" eb="5">
      <t>ネツ</t>
    </rPh>
    <phoneticPr fontId="3"/>
  </si>
  <si>
    <t>①</t>
    <phoneticPr fontId="3"/>
  </si>
  <si>
    <t>照明</t>
    <rPh sb="0" eb="2">
      <t>ショウメイ</t>
    </rPh>
    <phoneticPr fontId="3"/>
  </si>
  <si>
    <t>廊下</t>
    <rPh sb="0" eb="2">
      <t>ロウカ</t>
    </rPh>
    <phoneticPr fontId="3"/>
  </si>
  <si>
    <t>冷熱源</t>
    <rPh sb="0" eb="1">
      <t>レイ</t>
    </rPh>
    <rPh sb="1" eb="3">
      <t>ネツゲン</t>
    </rPh>
    <phoneticPr fontId="3"/>
  </si>
  <si>
    <t>温熱源</t>
    <rPh sb="0" eb="1">
      <t>オン</t>
    </rPh>
    <rPh sb="1" eb="3">
      <t>ネツゲン</t>
    </rPh>
    <phoneticPr fontId="3"/>
  </si>
  <si>
    <t>年間燃料消費量</t>
    <rPh sb="2" eb="3">
      <t>ネン</t>
    </rPh>
    <rPh sb="3" eb="4">
      <t>リョウ</t>
    </rPh>
    <rPh sb="4" eb="6">
      <t>ショウヒ</t>
    </rPh>
    <phoneticPr fontId="3"/>
  </si>
  <si>
    <t>年間電気使用量</t>
    <rPh sb="2" eb="4">
      <t>デンキ</t>
    </rPh>
    <rPh sb="4" eb="6">
      <t>シヨウ</t>
    </rPh>
    <rPh sb="6" eb="7">
      <t>リョウ</t>
    </rPh>
    <phoneticPr fontId="3"/>
  </si>
  <si>
    <t>MWh/年</t>
  </si>
  <si>
    <t>区分</t>
    <rPh sb="0" eb="2">
      <t>クブン</t>
    </rPh>
    <phoneticPr fontId="3"/>
  </si>
  <si>
    <t>年間一次ｴﾈﾙｷﾞｰ消費量</t>
    <rPh sb="2" eb="4">
      <t>イチジ</t>
    </rPh>
    <rPh sb="10" eb="12">
      <t>ショウヒ</t>
    </rPh>
    <phoneticPr fontId="3"/>
  </si>
  <si>
    <t>ﾌｧﾝｺｲﾙﾕﾆｯﾄ無し</t>
    <rPh sb="10" eb="11">
      <t>ナ</t>
    </rPh>
    <phoneticPr fontId="3"/>
  </si>
  <si>
    <t>自然冷媒ヒートポンプ給湯器の導入</t>
  </si>
  <si>
    <t>用途</t>
    <rPh sb="0" eb="2">
      <t>ヨウト</t>
    </rPh>
    <phoneticPr fontId="3"/>
  </si>
  <si>
    <t>ファンコイルユニットの比例制御の導入</t>
  </si>
  <si>
    <t>駐車場のみで実施</t>
    <rPh sb="0" eb="3">
      <t>チュウシャジョウ</t>
    </rPh>
    <rPh sb="6" eb="8">
      <t>ジッシ</t>
    </rPh>
    <phoneticPr fontId="3"/>
  </si>
  <si>
    <t>廊下のみで実施</t>
    <rPh sb="5" eb="7">
      <t>ジッシ</t>
    </rPh>
    <phoneticPr fontId="3"/>
  </si>
  <si>
    <t>基準排出量</t>
    <rPh sb="0" eb="2">
      <t>キジュン</t>
    </rPh>
    <rPh sb="2" eb="4">
      <t>ハイシュツ</t>
    </rPh>
    <rPh sb="4" eb="5">
      <t>リョウ</t>
    </rPh>
    <phoneticPr fontId="3"/>
  </si>
  <si>
    <t>△</t>
    <phoneticPr fontId="3"/>
  </si>
  <si>
    <t>水冷チリングユニット</t>
    <phoneticPr fontId="3"/>
  </si>
  <si>
    <t>　</t>
    <phoneticPr fontId="3"/>
  </si>
  <si>
    <t>熱源機器</t>
    <phoneticPr fontId="3"/>
  </si>
  <si>
    <t>No</t>
    <phoneticPr fontId="3"/>
  </si>
  <si>
    <t>設置
年度</t>
    <rPh sb="0" eb="2">
      <t>セッチ</t>
    </rPh>
    <rPh sb="3" eb="5">
      <t>ネンド</t>
    </rPh>
    <phoneticPr fontId="3"/>
  </si>
  <si>
    <t>機器
記号</t>
    <rPh sb="0" eb="2">
      <t>キキ</t>
    </rPh>
    <rPh sb="3" eb="5">
      <t>キゴウ</t>
    </rPh>
    <phoneticPr fontId="3"/>
  </si>
  <si>
    <t>年間熱製造量実績
[GJ/年]</t>
    <rPh sb="0" eb="2">
      <t>ネンカン</t>
    </rPh>
    <rPh sb="2" eb="3">
      <t>ネツ</t>
    </rPh>
    <rPh sb="3" eb="5">
      <t>セイゾウ</t>
    </rPh>
    <rPh sb="5" eb="6">
      <t>リョウ</t>
    </rPh>
    <rPh sb="6" eb="8">
      <t>ジッセキ</t>
    </rPh>
    <rPh sb="13" eb="14">
      <t>トシ</t>
    </rPh>
    <phoneticPr fontId="3"/>
  </si>
  <si>
    <t>定格COP
ﾎﾞｲﾗ効率</t>
    <rPh sb="0" eb="2">
      <t>テイカク</t>
    </rPh>
    <rPh sb="10" eb="11">
      <t>リツ</t>
    </rPh>
    <phoneticPr fontId="3"/>
  </si>
  <si>
    <t>[kW]電気</t>
  </si>
  <si>
    <t>[MJ/h]ガス</t>
  </si>
  <si>
    <t>[kg/h]LPG</t>
  </si>
  <si>
    <t>[ℓ/h]A重油</t>
  </si>
  <si>
    <t>[ℓ/h]灯油</t>
  </si>
  <si>
    <t>冷熱源</t>
    <rPh sb="0" eb="2">
      <t>レイネツ</t>
    </rPh>
    <rPh sb="2" eb="3">
      <t>ミナモト</t>
    </rPh>
    <phoneticPr fontId="3"/>
  </si>
  <si>
    <t>冷却
能力</t>
    <rPh sb="0" eb="2">
      <t>レイキャク</t>
    </rPh>
    <rPh sb="3" eb="5">
      <t>ノウリョク</t>
    </rPh>
    <phoneticPr fontId="3"/>
  </si>
  <si>
    <t>加熱
能力</t>
    <rPh sb="0" eb="2">
      <t>カネツ</t>
    </rPh>
    <phoneticPr fontId="3"/>
  </si>
  <si>
    <t>ｴﾈﾙｷﾞｰ
種別</t>
    <phoneticPr fontId="3"/>
  </si>
  <si>
    <t>取組状況の程度</t>
    <rPh sb="0" eb="2">
      <t>トリクミ</t>
    </rPh>
    <rPh sb="2" eb="4">
      <t>ジョウキョウ</t>
    </rPh>
    <rPh sb="5" eb="7">
      <t>テイド</t>
    </rPh>
    <phoneticPr fontId="3"/>
  </si>
  <si>
    <t>－</t>
    <phoneticPr fontId="3"/>
  </si>
  <si>
    <t>合計</t>
    <rPh sb="0" eb="2">
      <t>ゴウケイ</t>
    </rPh>
    <phoneticPr fontId="3"/>
  </si>
  <si>
    <t>TR-1</t>
  </si>
  <si>
    <t>RH-1</t>
    <phoneticPr fontId="3"/>
  </si>
  <si>
    <t>○</t>
  </si>
  <si>
    <t>RH-2</t>
  </si>
  <si>
    <t>RH-3</t>
  </si>
  <si>
    <t xml:space="preserve"> </t>
    <phoneticPr fontId="3"/>
  </si>
  <si>
    <t>冷却塔</t>
    <phoneticPr fontId="3"/>
  </si>
  <si>
    <t>機器記号</t>
    <rPh sb="0" eb="2">
      <t>キキ</t>
    </rPh>
    <rPh sb="2" eb="4">
      <t>キゴウ</t>
    </rPh>
    <phoneticPr fontId="3"/>
  </si>
  <si>
    <t>機器名称</t>
    <rPh sb="0" eb="2">
      <t>キキ</t>
    </rPh>
    <rPh sb="2" eb="4">
      <t>メイショウ</t>
    </rPh>
    <phoneticPr fontId="3"/>
  </si>
  <si>
    <t>白煙
防止形</t>
    <rPh sb="0" eb="2">
      <t>ハクエン</t>
    </rPh>
    <rPh sb="3" eb="5">
      <t>ボウシ</t>
    </rPh>
    <rPh sb="5" eb="6">
      <t>ガタ</t>
    </rPh>
    <phoneticPr fontId="3"/>
  </si>
  <si>
    <t>冷却
能力
[kW]</t>
    <rPh sb="0" eb="2">
      <t>レイキャク</t>
    </rPh>
    <rPh sb="3" eb="5">
      <t>ノウリョク</t>
    </rPh>
    <phoneticPr fontId="3"/>
  </si>
  <si>
    <t>電動機出力[kW]</t>
    <rPh sb="0" eb="3">
      <t>デンドウキ</t>
    </rPh>
    <rPh sb="3" eb="5">
      <t>シュツリョク</t>
    </rPh>
    <phoneticPr fontId="3"/>
  </si>
  <si>
    <t>冷却塔ファン等の台数制御又は発停制御</t>
    <rPh sb="8" eb="10">
      <t>ダイスウ</t>
    </rPh>
    <rPh sb="10" eb="12">
      <t>セイギョ</t>
    </rPh>
    <rPh sb="12" eb="13">
      <t>マタ</t>
    </rPh>
    <rPh sb="14" eb="15">
      <t>ハツ</t>
    </rPh>
    <rPh sb="15" eb="16">
      <t>テイ</t>
    </rPh>
    <rPh sb="16" eb="18">
      <t>セイギョ</t>
    </rPh>
    <phoneticPr fontId="3"/>
  </si>
  <si>
    <t>ファン</t>
    <phoneticPr fontId="3"/>
  </si>
  <si>
    <t>散水
ポンプ</t>
    <rPh sb="0" eb="2">
      <t>サンスイ</t>
    </rPh>
    <phoneticPr fontId="3"/>
  </si>
  <si>
    <t>省エネ形</t>
    <rPh sb="0" eb="1">
      <t>ショウ</t>
    </rPh>
    <rPh sb="3" eb="4">
      <t>ガタ</t>
    </rPh>
    <phoneticPr fontId="3"/>
  </si>
  <si>
    <t>永久
磁石（IPM）
モータ</t>
    <rPh sb="0" eb="2">
      <t>エイキュウ</t>
    </rPh>
    <rPh sb="3" eb="5">
      <t>ジシャク</t>
    </rPh>
    <phoneticPr fontId="3"/>
  </si>
  <si>
    <t>ﾌﾟﾚﾐｱﾑ
効率
（IE3）
モータ</t>
    <rPh sb="7" eb="9">
      <t>コウリツ</t>
    </rPh>
    <phoneticPr fontId="3"/>
  </si>
  <si>
    <t>高効率
（IE2）
モータ</t>
    <phoneticPr fontId="3"/>
  </si>
  <si>
    <t>－</t>
    <phoneticPr fontId="3"/>
  </si>
  <si>
    <t>－</t>
    <phoneticPr fontId="3"/>
  </si>
  <si>
    <t>CT-TR-1</t>
  </si>
  <si>
    <t>ターボ冷凍機用冷却塔</t>
  </si>
  <si>
    <t>CT-RH-1-3</t>
    <phoneticPr fontId="3"/>
  </si>
  <si>
    <t>冷温水発生機用冷却塔</t>
  </si>
  <si>
    <t>高効率
（IE2）
モータ</t>
  </si>
  <si>
    <t>ｲﾝﾊﾞｰﾀ制御</t>
    <rPh sb="6" eb="8">
      <t>セイギョ</t>
    </rPh>
    <phoneticPr fontId="3"/>
  </si>
  <si>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3"/>
  </si>
  <si>
    <t>冷却水
ポンプ</t>
    <phoneticPr fontId="3"/>
  </si>
  <si>
    <t>CDP-TR-1</t>
  </si>
  <si>
    <t>ターボ冷凍機用冷却水ポンプ</t>
  </si>
  <si>
    <t>CP-TR-1</t>
  </si>
  <si>
    <t>ターボ冷凍機用冷水ポンプ</t>
  </si>
  <si>
    <t>PCD-TR-1</t>
    <phoneticPr fontId="3"/>
  </si>
  <si>
    <t>ターボ冷凍機用冷却水ポンプ</t>
    <rPh sb="3" eb="6">
      <t>レイトウキ</t>
    </rPh>
    <phoneticPr fontId="3"/>
  </si>
  <si>
    <t>PC-TR-1</t>
    <phoneticPr fontId="3"/>
  </si>
  <si>
    <t>ターボ冷凍機用冷水ポンプ</t>
    <phoneticPr fontId="3"/>
  </si>
  <si>
    <t>PCD-RH-1-3</t>
  </si>
  <si>
    <t>直焚吸収冷温水機用冷却水ポンプ</t>
  </si>
  <si>
    <t>PCH-RH-1-3</t>
  </si>
  <si>
    <t>直焚吸収冷温水機用冷温水ポンプ</t>
  </si>
  <si>
    <t>PC-HEX-1</t>
  </si>
  <si>
    <t>蓄熱槽冷水1次ポンプ</t>
  </si>
  <si>
    <t>PC-HEX-2</t>
  </si>
  <si>
    <t>蓄熱槽冷水2次ポンプ</t>
  </si>
  <si>
    <t>PC-L-1-3</t>
    <phoneticPr fontId="3"/>
  </si>
  <si>
    <t>冷水低層系統2次ポンプ</t>
  </si>
  <si>
    <t>PH-L-1-3</t>
    <phoneticPr fontId="3"/>
  </si>
  <si>
    <t>温水低層系統2次ポンプ</t>
  </si>
  <si>
    <t>PC-M-1-3</t>
    <phoneticPr fontId="3"/>
  </si>
  <si>
    <t>冷水中層系統2次ポンプ</t>
    <phoneticPr fontId="3"/>
  </si>
  <si>
    <t>PH-M-1-3</t>
    <phoneticPr fontId="3"/>
  </si>
  <si>
    <t>温水中層系統2次ポンプ</t>
    <rPh sb="2" eb="3">
      <t>チュウ</t>
    </rPh>
    <phoneticPr fontId="3"/>
  </si>
  <si>
    <t>PC-H-1-3</t>
    <phoneticPr fontId="3"/>
  </si>
  <si>
    <t>冷水高層系統2次ポンプ</t>
    <rPh sb="2" eb="3">
      <t>コウ</t>
    </rPh>
    <phoneticPr fontId="3"/>
  </si>
  <si>
    <t>PH-H-1-3</t>
    <phoneticPr fontId="3"/>
  </si>
  <si>
    <t>温水高層系統2次ポンプ</t>
    <phoneticPr fontId="3"/>
  </si>
  <si>
    <t>No</t>
    <phoneticPr fontId="3"/>
  </si>
  <si>
    <t>プラグ
ファン</t>
    <phoneticPr fontId="3"/>
  </si>
  <si>
    <t>永久
磁石
（IPM）
モータ</t>
    <rPh sb="0" eb="2">
      <t>エイキュウ</t>
    </rPh>
    <rPh sb="3" eb="5">
      <t>ジシャク</t>
    </rPh>
    <phoneticPr fontId="3"/>
  </si>
  <si>
    <t>楕円管
熱交換器</t>
    <rPh sb="0" eb="2">
      <t>ダエン</t>
    </rPh>
    <rPh sb="2" eb="3">
      <t>カン</t>
    </rPh>
    <rPh sb="4" eb="8">
      <t>ネツコウカンキ</t>
    </rPh>
    <phoneticPr fontId="3"/>
  </si>
  <si>
    <t>AC-TER-B3F</t>
    <phoneticPr fontId="3"/>
  </si>
  <si>
    <t>B3F特高電気室</t>
    <phoneticPr fontId="3"/>
  </si>
  <si>
    <t>AC-ER-B3F</t>
    <phoneticPr fontId="3"/>
  </si>
  <si>
    <t>B3F電気室1</t>
    <phoneticPr fontId="3"/>
  </si>
  <si>
    <t>OAC-SP1-3-B1F</t>
    <phoneticPr fontId="3"/>
  </si>
  <si>
    <t>B1F店舗1～3</t>
    <phoneticPr fontId="3"/>
  </si>
  <si>
    <t>OAC-SP4-10-B1F</t>
    <phoneticPr fontId="3"/>
  </si>
  <si>
    <t>B1F店舗4～10</t>
    <phoneticPr fontId="3"/>
  </si>
  <si>
    <t>AC-EH-B1F</t>
    <phoneticPr fontId="3"/>
  </si>
  <si>
    <t>B1Fエントランスホール</t>
    <phoneticPr fontId="3"/>
  </si>
  <si>
    <t>AC-EH-1F</t>
    <phoneticPr fontId="3"/>
  </si>
  <si>
    <t>1Fエントランスホール</t>
    <phoneticPr fontId="3"/>
  </si>
  <si>
    <t>AC-OEH-2F</t>
    <phoneticPr fontId="3"/>
  </si>
  <si>
    <t>2Fオフィスエントランスホール</t>
    <phoneticPr fontId="3"/>
  </si>
  <si>
    <t>AC-CE-3F</t>
    <phoneticPr fontId="3"/>
  </si>
  <si>
    <t>3F会議場エントランス</t>
    <rPh sb="2" eb="5">
      <t>カイギジョウ</t>
    </rPh>
    <phoneticPr fontId="3"/>
  </si>
  <si>
    <t>AC-DK-3F</t>
    <phoneticPr fontId="3"/>
  </si>
  <si>
    <t>3F大会議室</t>
    <phoneticPr fontId="3"/>
  </si>
  <si>
    <t>OAC-CK-3F</t>
    <phoneticPr fontId="3"/>
  </si>
  <si>
    <t>3F中小会議室</t>
    <phoneticPr fontId="3"/>
  </si>
  <si>
    <t>OAC-4-33F</t>
  </si>
  <si>
    <t>4～33F事務室外調機</t>
    <rPh sb="7" eb="8">
      <t>シツ</t>
    </rPh>
    <phoneticPr fontId="3"/>
  </si>
  <si>
    <t>AC-1I-4-33F</t>
  </si>
  <si>
    <t>4～33F事務室1ｲﾝﾃﾘｱ</t>
    <rPh sb="7" eb="8">
      <t>シツ</t>
    </rPh>
    <phoneticPr fontId="3"/>
  </si>
  <si>
    <t>AC-1P-4-33F</t>
  </si>
  <si>
    <t>4～33F事務室1ﾍﾟﾘﾒｰﾀ</t>
    <rPh sb="7" eb="8">
      <t>シツ</t>
    </rPh>
    <phoneticPr fontId="3"/>
  </si>
  <si>
    <t>AC-2I-4-33F</t>
  </si>
  <si>
    <t>4～33F事務室2ｲﾝﾃﾘｱ</t>
    <rPh sb="7" eb="8">
      <t>シツ</t>
    </rPh>
    <phoneticPr fontId="3"/>
  </si>
  <si>
    <t>AC-2P-4-33F</t>
  </si>
  <si>
    <t>4～33F事務室2ﾍﾟﾘﾒｰﾀ</t>
    <rPh sb="7" eb="8">
      <t>シツ</t>
    </rPh>
    <phoneticPr fontId="3"/>
  </si>
  <si>
    <t>AC-3I-4-33F</t>
  </si>
  <si>
    <t>4～33F事務室3ｲﾝﾃﾘｱ</t>
    <rPh sb="7" eb="8">
      <t>シツ</t>
    </rPh>
    <phoneticPr fontId="3"/>
  </si>
  <si>
    <t>AC-3P-4-33F</t>
  </si>
  <si>
    <t>4～33F事務室3ﾍﾟﾘﾒｰﾀ</t>
    <rPh sb="7" eb="8">
      <t>シツ</t>
    </rPh>
    <phoneticPr fontId="3"/>
  </si>
  <si>
    <t>AC-4I-4-33F</t>
  </si>
  <si>
    <t>4～33F事務室4ｲﾝﾃﾘｱ</t>
    <rPh sb="7" eb="8">
      <t>シツ</t>
    </rPh>
    <phoneticPr fontId="3"/>
  </si>
  <si>
    <t>AC-4P-4-33F</t>
  </si>
  <si>
    <t>4～33F事務室4ﾍﾟﾘﾒｰﾀ</t>
    <rPh sb="7" eb="8">
      <t>シツ</t>
    </rPh>
    <phoneticPr fontId="3"/>
  </si>
  <si>
    <t>OAC-34F</t>
  </si>
  <si>
    <t>34F事務室外調機</t>
    <rPh sb="5" eb="6">
      <t>シツ</t>
    </rPh>
    <phoneticPr fontId="3"/>
  </si>
  <si>
    <t>AC-1I-34F</t>
  </si>
  <si>
    <t>34F事務室1ｲﾝﾃﾘｱ</t>
    <rPh sb="5" eb="6">
      <t>シツ</t>
    </rPh>
    <phoneticPr fontId="3"/>
  </si>
  <si>
    <t>AC-1P-34F</t>
  </si>
  <si>
    <t>34F事務室1ﾍﾟﾘﾒｰﾀ</t>
    <rPh sb="5" eb="6">
      <t>シツ</t>
    </rPh>
    <phoneticPr fontId="3"/>
  </si>
  <si>
    <t>AC-2I-34F</t>
  </si>
  <si>
    <t>34F事務室2ｲﾝﾃﾘｱ</t>
    <rPh sb="5" eb="6">
      <t>シツ</t>
    </rPh>
    <phoneticPr fontId="3"/>
  </si>
  <si>
    <t>AC-2P-34F</t>
  </si>
  <si>
    <t>34F事務室2ﾍﾟﾘﾒｰﾀ</t>
    <rPh sb="5" eb="6">
      <t>シツ</t>
    </rPh>
    <phoneticPr fontId="3"/>
  </si>
  <si>
    <t>AC-3I-34F</t>
  </si>
  <si>
    <t>34F事務室3ｲﾝﾃﾘｱ</t>
    <rPh sb="5" eb="6">
      <t>シツ</t>
    </rPh>
    <phoneticPr fontId="3"/>
  </si>
  <si>
    <t>AC-3P-34F</t>
  </si>
  <si>
    <t>34F事務室3ﾍﾟﾘﾒｰﾀ</t>
    <rPh sb="5" eb="6">
      <t>シツ</t>
    </rPh>
    <phoneticPr fontId="3"/>
  </si>
  <si>
    <t>AC-4I-34F</t>
  </si>
  <si>
    <t>34F事務室4ｲﾝﾃﾘｱ</t>
    <rPh sb="5" eb="6">
      <t>シツ</t>
    </rPh>
    <phoneticPr fontId="3"/>
  </si>
  <si>
    <t>AC-4P-34F</t>
  </si>
  <si>
    <t>34F事務室4ﾍﾟﾘﾒｰﾀ</t>
    <rPh sb="5" eb="6">
      <t>シツ</t>
    </rPh>
    <phoneticPr fontId="3"/>
  </si>
  <si>
    <t>AC-EV-14F</t>
    <phoneticPr fontId="3"/>
  </si>
  <si>
    <t>14FＥＶ機械室</t>
    <phoneticPr fontId="3"/>
  </si>
  <si>
    <t>AC-EV-25F</t>
    <phoneticPr fontId="3"/>
  </si>
  <si>
    <t>25FＥＶ機械室</t>
    <phoneticPr fontId="3"/>
  </si>
  <si>
    <t>電気</t>
    <phoneticPr fontId="3"/>
  </si>
  <si>
    <t>ガス</t>
    <phoneticPr fontId="3"/>
  </si>
  <si>
    <t>LPG</t>
    <phoneticPr fontId="3"/>
  </si>
  <si>
    <t>パッケージ形空調機</t>
    <phoneticPr fontId="3"/>
  </si>
  <si>
    <t>EHP</t>
    <phoneticPr fontId="3"/>
  </si>
  <si>
    <t>GHP</t>
    <phoneticPr fontId="3"/>
  </si>
  <si>
    <t>電算室用</t>
    <rPh sb="0" eb="2">
      <t>デンサン</t>
    </rPh>
    <rPh sb="2" eb="3">
      <t>シツ</t>
    </rPh>
    <rPh sb="3" eb="4">
      <t>ヨウ</t>
    </rPh>
    <phoneticPr fontId="3"/>
  </si>
  <si>
    <t>APF</t>
    <phoneticPr fontId="3"/>
  </si>
  <si>
    <t>冷房
能力
[kW]</t>
    <rPh sb="0" eb="2">
      <t>レイボウ</t>
    </rPh>
    <rPh sb="3" eb="5">
      <t>ノウリョク</t>
    </rPh>
    <phoneticPr fontId="3"/>
  </si>
  <si>
    <t>暖房
能力
[kW]</t>
    <rPh sb="0" eb="2">
      <t>ダンボウ</t>
    </rPh>
    <rPh sb="3" eb="5">
      <t>ノウリョク</t>
    </rPh>
    <phoneticPr fontId="3"/>
  </si>
  <si>
    <t>COP</t>
    <phoneticPr fontId="3"/>
  </si>
  <si>
    <t>電気式
 EHP</t>
    <rPh sb="0" eb="2">
      <t>デンキ</t>
    </rPh>
    <rPh sb="2" eb="3">
      <t>シキ</t>
    </rPh>
    <phoneticPr fontId="3"/>
  </si>
  <si>
    <t>通年エネルギー消費効率 APF</t>
    <rPh sb="0" eb="2">
      <t>ツウネン</t>
    </rPh>
    <rPh sb="7" eb="9">
      <t>ショウヒ</t>
    </rPh>
    <rPh sb="9" eb="11">
      <t>コウリツ</t>
    </rPh>
    <phoneticPr fontId="3"/>
  </si>
  <si>
    <t>冷暖房平均COP</t>
    <rPh sb="0" eb="3">
      <t>レイダンボウ</t>
    </rPh>
    <rPh sb="3" eb="5">
      <t>ヘイキン</t>
    </rPh>
    <phoneticPr fontId="3"/>
  </si>
  <si>
    <t>屋外機の
散水
シス
テム</t>
    <rPh sb="0" eb="3">
      <t>オクガイキ</t>
    </rPh>
    <rPh sb="5" eb="7">
      <t>サンスイ</t>
    </rPh>
    <phoneticPr fontId="3"/>
  </si>
  <si>
    <t>通年エネルギー消費効率 APF</t>
    <phoneticPr fontId="3"/>
  </si>
  <si>
    <t>冷暖房平均COP</t>
    <phoneticPr fontId="3"/>
  </si>
  <si>
    <t>COP
APF</t>
    <phoneticPr fontId="3"/>
  </si>
  <si>
    <t>OACP-BC-1F</t>
    <phoneticPr fontId="3"/>
  </si>
  <si>
    <t>1F防災センター</t>
  </si>
  <si>
    <t>OACP-MDF-B1F</t>
    <phoneticPr fontId="3"/>
  </si>
  <si>
    <t>B1FMDF室</t>
    <phoneticPr fontId="3"/>
  </si>
  <si>
    <t>OACP-ER1,2-PHF</t>
  </si>
  <si>
    <t>PHF電気室</t>
  </si>
  <si>
    <t>OACP-EV1,2-PHF</t>
  </si>
  <si>
    <t>PHF ELV機械室</t>
  </si>
  <si>
    <t>OACP-EV3-PHF</t>
  </si>
  <si>
    <t>PHF ELV機械室E1</t>
  </si>
  <si>
    <t>OACP-EV4-PHF</t>
  </si>
  <si>
    <t>PHF ELV機械室E2</t>
  </si>
  <si>
    <t>ACP-1</t>
  </si>
  <si>
    <t>サーバー室</t>
    <rPh sb="4" eb="5">
      <t>シツ</t>
    </rPh>
    <phoneticPr fontId="3"/>
  </si>
  <si>
    <t>FS-MR-B3F</t>
    <phoneticPr fontId="3"/>
  </si>
  <si>
    <t>B3F機械室給気</t>
    <phoneticPr fontId="3"/>
  </si>
  <si>
    <t>FE-MR-B3F</t>
    <phoneticPr fontId="3"/>
  </si>
  <si>
    <t>B3F機械室排気</t>
    <phoneticPr fontId="3"/>
  </si>
  <si>
    <t>FS-WT-B3F</t>
    <phoneticPr fontId="3"/>
  </si>
  <si>
    <t>B3F受水槽室給気</t>
    <phoneticPr fontId="3"/>
  </si>
  <si>
    <t>FE-WT-B3F</t>
    <phoneticPr fontId="3"/>
  </si>
  <si>
    <t>B3F受水槽室排気</t>
    <phoneticPr fontId="3"/>
  </si>
  <si>
    <t>FS-WS-B3F</t>
    <phoneticPr fontId="3"/>
  </si>
  <si>
    <t>B3F中水処理室給気</t>
    <phoneticPr fontId="3"/>
  </si>
  <si>
    <t>FE-WS-B3F</t>
    <phoneticPr fontId="3"/>
  </si>
  <si>
    <t>B3F中水処理室排気</t>
    <phoneticPr fontId="3"/>
  </si>
  <si>
    <t>FS-FP-B3F</t>
    <phoneticPr fontId="3"/>
  </si>
  <si>
    <t>B3F消火ポンプ室給気</t>
    <phoneticPr fontId="3"/>
  </si>
  <si>
    <t>FE-FP-B3F</t>
    <phoneticPr fontId="3"/>
  </si>
  <si>
    <t>B3F消火ポンプ室排気</t>
    <phoneticPr fontId="3"/>
  </si>
  <si>
    <t>FS-TER-B3F</t>
    <phoneticPr fontId="3"/>
  </si>
  <si>
    <t>B3F特高電気室給気</t>
    <phoneticPr fontId="3"/>
  </si>
  <si>
    <t>FE-TER-B3F</t>
    <phoneticPr fontId="3"/>
  </si>
  <si>
    <t>B3F特高電気室排気</t>
    <phoneticPr fontId="3"/>
  </si>
  <si>
    <t>FS-ER-B3F</t>
    <phoneticPr fontId="3"/>
  </si>
  <si>
    <t>B3F電気室給気</t>
    <phoneticPr fontId="3"/>
  </si>
  <si>
    <t>FE-ER-B3F</t>
    <phoneticPr fontId="3"/>
  </si>
  <si>
    <t>B3F電気室排気</t>
    <phoneticPr fontId="3"/>
  </si>
  <si>
    <t>FS-FB-B3F</t>
    <phoneticPr fontId="3"/>
  </si>
  <si>
    <t>B3F消火ボンベ室給気</t>
    <phoneticPr fontId="3"/>
  </si>
  <si>
    <t>FE-FB-B3F</t>
    <phoneticPr fontId="3"/>
  </si>
  <si>
    <t>B3F消火ボンベ室排気</t>
    <phoneticPr fontId="3"/>
  </si>
  <si>
    <t>FS-GE-B3F</t>
    <phoneticPr fontId="3"/>
  </si>
  <si>
    <t>B3F発電機室（常用）給気</t>
    <phoneticPr fontId="3"/>
  </si>
  <si>
    <t>FE-GE-B3F</t>
    <phoneticPr fontId="3"/>
  </si>
  <si>
    <t>B3F発電機室（常用）排気</t>
    <rPh sb="8" eb="10">
      <t>ジョウヨウ</t>
    </rPh>
    <phoneticPr fontId="3"/>
  </si>
  <si>
    <t>FS-PK-B2F</t>
    <phoneticPr fontId="3"/>
  </si>
  <si>
    <t>B2F駐車場給気</t>
    <phoneticPr fontId="3"/>
  </si>
  <si>
    <t>FE-PK-B2F</t>
    <phoneticPr fontId="3"/>
  </si>
  <si>
    <t>B2F駐車場排気</t>
    <phoneticPr fontId="3"/>
  </si>
  <si>
    <t>FE-PK-B1F</t>
    <phoneticPr fontId="3"/>
  </si>
  <si>
    <t>B1F駐車場排気</t>
    <phoneticPr fontId="3"/>
  </si>
  <si>
    <t>FE-SP1-10-B1F</t>
    <phoneticPr fontId="3"/>
  </si>
  <si>
    <t>B1F店舗1～3 排気</t>
    <phoneticPr fontId="3"/>
  </si>
  <si>
    <t>B1F店舗客席4～10 排気</t>
    <rPh sb="5" eb="7">
      <t>キャクセキ</t>
    </rPh>
    <phoneticPr fontId="3"/>
  </si>
  <si>
    <t>FE-SPK1-10-B1F</t>
    <phoneticPr fontId="3"/>
  </si>
  <si>
    <t>B1F店舗厨房4～10 排気</t>
    <phoneticPr fontId="3"/>
  </si>
  <si>
    <t>FE-SM-B1F</t>
    <phoneticPr fontId="3"/>
  </si>
  <si>
    <t>B1F喫煙室排気</t>
    <phoneticPr fontId="3"/>
  </si>
  <si>
    <t>FE-WC-B1F</t>
    <phoneticPr fontId="3"/>
  </si>
  <si>
    <t>B1F便所排気</t>
    <phoneticPr fontId="3"/>
  </si>
  <si>
    <t>FE-WC-1F</t>
    <phoneticPr fontId="3"/>
  </si>
  <si>
    <t>1F便所排気</t>
    <phoneticPr fontId="3"/>
  </si>
  <si>
    <t>EF-SM-2F</t>
    <phoneticPr fontId="3"/>
  </si>
  <si>
    <t>2F喫煙室排気</t>
    <phoneticPr fontId="3"/>
  </si>
  <si>
    <t>FE-WC-2F</t>
    <phoneticPr fontId="3"/>
  </si>
  <si>
    <t>2F便所排気</t>
    <phoneticPr fontId="3"/>
  </si>
  <si>
    <t>EF-SM-3F</t>
    <phoneticPr fontId="3"/>
  </si>
  <si>
    <t>3F喫煙室排気</t>
    <phoneticPr fontId="3"/>
  </si>
  <si>
    <t>FE-WC-3F</t>
    <phoneticPr fontId="3"/>
  </si>
  <si>
    <t>3F便所排気</t>
    <phoneticPr fontId="3"/>
  </si>
  <si>
    <t>FE-WC-4-33F</t>
    <phoneticPr fontId="3"/>
  </si>
  <si>
    <t>4～33F便所排気</t>
    <rPh sb="5" eb="7">
      <t>ベンジョ</t>
    </rPh>
    <rPh sb="7" eb="9">
      <t>ハイキ</t>
    </rPh>
    <phoneticPr fontId="3"/>
  </si>
  <si>
    <t>FE-WC-34F</t>
    <phoneticPr fontId="3"/>
  </si>
  <si>
    <t>34F便所排気</t>
    <rPh sb="3" eb="5">
      <t>ベンジョ</t>
    </rPh>
    <rPh sb="5" eb="7">
      <t>ハイキ</t>
    </rPh>
    <phoneticPr fontId="3"/>
  </si>
  <si>
    <t>FS-EV-14F</t>
    <phoneticPr fontId="3"/>
  </si>
  <si>
    <t>14FＥＶ機械室給気</t>
    <rPh sb="8" eb="9">
      <t>キュウ</t>
    </rPh>
    <rPh sb="9" eb="10">
      <t>キ</t>
    </rPh>
    <phoneticPr fontId="3"/>
  </si>
  <si>
    <t>FE-EV-14F</t>
    <phoneticPr fontId="3"/>
  </si>
  <si>
    <t>14FＥＶ機械室排気</t>
    <phoneticPr fontId="3"/>
  </si>
  <si>
    <t>FS-EV-25F</t>
    <phoneticPr fontId="3"/>
  </si>
  <si>
    <t>25FＥＶ機械室給気</t>
    <phoneticPr fontId="3"/>
  </si>
  <si>
    <t>FE-EV-25F</t>
    <phoneticPr fontId="3"/>
  </si>
  <si>
    <t>25FＥＶ機械室排気</t>
    <phoneticPr fontId="3"/>
  </si>
  <si>
    <t>照明器具</t>
    <phoneticPr fontId="3"/>
  </si>
  <si>
    <t>器具
番号</t>
    <rPh sb="0" eb="2">
      <t>キグ</t>
    </rPh>
    <rPh sb="3" eb="5">
      <t>バンゴウ</t>
    </rPh>
    <phoneticPr fontId="3"/>
  </si>
  <si>
    <t>室名称等</t>
    <rPh sb="0" eb="1">
      <t>シツ</t>
    </rPh>
    <rPh sb="1" eb="3">
      <t>メイショウ</t>
    </rPh>
    <rPh sb="3" eb="4">
      <t>ナド</t>
    </rPh>
    <phoneticPr fontId="3"/>
  </si>
  <si>
    <t>1台当たりの消費電力
[W]</t>
    <rPh sb="1" eb="2">
      <t>ダイ</t>
    </rPh>
    <rPh sb="2" eb="3">
      <t>ア</t>
    </rPh>
    <rPh sb="6" eb="8">
      <t>ショウヒ</t>
    </rPh>
    <rPh sb="8" eb="10">
      <t>デンリョク</t>
    </rPh>
    <phoneticPr fontId="3"/>
  </si>
  <si>
    <t>取組状況の程度</t>
    <phoneticPr fontId="3"/>
  </si>
  <si>
    <t/>
  </si>
  <si>
    <t>O402</t>
  </si>
  <si>
    <t>AG：更衣室又は倉庫</t>
  </si>
  <si>
    <t>O401</t>
  </si>
  <si>
    <t>L402</t>
  </si>
  <si>
    <t>AA：事務室</t>
  </si>
  <si>
    <t>ｄLE2001</t>
  </si>
  <si>
    <t>ｄLE1001</t>
  </si>
  <si>
    <t>AI：ロビー</t>
  </si>
  <si>
    <t>FF：事務室</t>
  </si>
  <si>
    <t>Ｏ322</t>
  </si>
  <si>
    <t>FB：軽食店の客室</t>
  </si>
  <si>
    <t>直管形蛍光ﾗﾝﾌﾟHf（FHF,FHC）</t>
  </si>
  <si>
    <t>DB：専門店の売場</t>
  </si>
  <si>
    <t>FI：ロビー</t>
  </si>
  <si>
    <t>dLE19ｳ</t>
  </si>
  <si>
    <t>dLE19ｴ</t>
  </si>
  <si>
    <t>dLE19ｱ</t>
  </si>
  <si>
    <t>duLE19ｱ</t>
  </si>
  <si>
    <t>dLE14ｲ</t>
  </si>
  <si>
    <t>dLE35</t>
  </si>
  <si>
    <t>dLE53</t>
  </si>
  <si>
    <t>A205</t>
  </si>
  <si>
    <t>CH：診察室</t>
  </si>
  <si>
    <t>KLE40ｱ</t>
  </si>
  <si>
    <t>FG：更衣室又は倉庫</t>
  </si>
  <si>
    <t>AH：廊下</t>
  </si>
  <si>
    <t>duLE23</t>
  </si>
  <si>
    <t>スコット</t>
    <phoneticPr fontId="3"/>
  </si>
  <si>
    <t>変圧器</t>
    <phoneticPr fontId="3"/>
  </si>
  <si>
    <t xml:space="preserve">  210-105</t>
    <phoneticPr fontId="3"/>
  </si>
  <si>
    <t>盤名称</t>
    <rPh sb="0" eb="1">
      <t>バン</t>
    </rPh>
    <rPh sb="1" eb="3">
      <t>メイショウ</t>
    </rPh>
    <phoneticPr fontId="3"/>
  </si>
  <si>
    <t>電圧[V]</t>
    <rPh sb="0" eb="2">
      <t>デンアツ</t>
    </rPh>
    <phoneticPr fontId="3"/>
  </si>
  <si>
    <t>２次側</t>
    <rPh sb="1" eb="2">
      <t>ジ</t>
    </rPh>
    <rPh sb="2" eb="3">
      <t>ガワ</t>
    </rPh>
    <phoneticPr fontId="3"/>
  </si>
  <si>
    <t>定格
容量
[kVA]</t>
    <rPh sb="0" eb="2">
      <t>テイカク</t>
    </rPh>
    <rPh sb="3" eb="5">
      <t>ヨウリョウ</t>
    </rPh>
    <phoneticPr fontId="3"/>
  </si>
  <si>
    <t>ﾄｯﾌﾟﾗﾝﾅｰ
変圧器
2014</t>
    <rPh sb="9" eb="12">
      <t>ヘンアツキ</t>
    </rPh>
    <phoneticPr fontId="3"/>
  </si>
  <si>
    <t>ﾄｯﾌﾟﾗﾝﾅｰ
変圧器</t>
    <rPh sb="9" eb="12">
      <t>ヘンアツキ</t>
    </rPh>
    <phoneticPr fontId="3"/>
  </si>
  <si>
    <t>ネットワ－ク変圧器</t>
  </si>
  <si>
    <t>所内変圧器</t>
  </si>
  <si>
    <t xml:space="preserve">  210-105</t>
  </si>
  <si>
    <t>電気室１</t>
  </si>
  <si>
    <t>特殊階照明コンセント</t>
  </si>
  <si>
    <t>一般動力</t>
  </si>
  <si>
    <t>一般商業動力</t>
  </si>
  <si>
    <t>一般照明コンセント</t>
  </si>
  <si>
    <t>OAコンセント</t>
  </si>
  <si>
    <t>保安動力</t>
  </si>
  <si>
    <t>非常動力</t>
  </si>
  <si>
    <t>非常・保安電灯</t>
  </si>
  <si>
    <t>スコット</t>
  </si>
  <si>
    <t>トランス盤</t>
  </si>
  <si>
    <t>電気室2</t>
  </si>
  <si>
    <t>非常コンセント・保安電灯</t>
  </si>
  <si>
    <t>給水ポンプ</t>
    <phoneticPr fontId="3"/>
  </si>
  <si>
    <t>推定末端差圧一定ｲﾝﾊﾞｰﾀ制御ﾎﾟﾝﾌﾟﾕﾆｯﾄ</t>
    <rPh sb="0" eb="2">
      <t>スイテイ</t>
    </rPh>
    <rPh sb="2" eb="4">
      <t>マッタン</t>
    </rPh>
    <rPh sb="4" eb="6">
      <t>サアツ</t>
    </rPh>
    <rPh sb="6" eb="8">
      <t>イッテイ</t>
    </rPh>
    <rPh sb="14" eb="16">
      <t>セイギョ</t>
    </rPh>
    <phoneticPr fontId="3"/>
  </si>
  <si>
    <t>加圧給水
ポンプ
ユニット</t>
    <rPh sb="0" eb="2">
      <t>カアツ</t>
    </rPh>
    <phoneticPr fontId="3"/>
  </si>
  <si>
    <t>揚水
ポンプ</t>
    <phoneticPr fontId="3"/>
  </si>
  <si>
    <t>PU-L-1</t>
    <phoneticPr fontId="3"/>
  </si>
  <si>
    <t>上水低層給水ポンプユニット</t>
  </si>
  <si>
    <t>PW-M-1,2</t>
    <phoneticPr fontId="3"/>
  </si>
  <si>
    <t>上水中層上水揚水ポンプ</t>
    <rPh sb="4" eb="6">
      <t>ジョウスイ</t>
    </rPh>
    <rPh sb="6" eb="8">
      <t>ヨウスイ</t>
    </rPh>
    <phoneticPr fontId="2"/>
  </si>
  <si>
    <t>PW-H-1,2</t>
    <phoneticPr fontId="3"/>
  </si>
  <si>
    <t>上水高層上水揚水ポンプ</t>
    <rPh sb="4" eb="6">
      <t>ジョウスイ</t>
    </rPh>
    <rPh sb="6" eb="8">
      <t>ヨウスイ</t>
    </rPh>
    <phoneticPr fontId="2"/>
  </si>
  <si>
    <t>PU-L-2</t>
    <phoneticPr fontId="3"/>
  </si>
  <si>
    <t>雑用水低層給水ポンプユニット</t>
    <rPh sb="5" eb="7">
      <t>キュウスイ</t>
    </rPh>
    <phoneticPr fontId="2"/>
  </si>
  <si>
    <t>PW-M-3,4</t>
    <phoneticPr fontId="3"/>
  </si>
  <si>
    <t>雑用水中層揚水ポンプ</t>
    <rPh sb="5" eb="7">
      <t>ヨウスイ</t>
    </rPh>
    <phoneticPr fontId="2"/>
  </si>
  <si>
    <t>PW-H-3,4</t>
    <phoneticPr fontId="3"/>
  </si>
  <si>
    <t>雑用水高層揚水ポンプ</t>
    <rPh sb="5" eb="7">
      <t>ヨウスイ</t>
    </rPh>
    <phoneticPr fontId="2"/>
  </si>
  <si>
    <t>PW-CT-1,2</t>
    <phoneticPr fontId="3"/>
  </si>
  <si>
    <t>冷却塔補給水揚水ポンプ</t>
    <rPh sb="0" eb="3">
      <t>レイキャクトウ</t>
    </rPh>
    <rPh sb="3" eb="5">
      <t>ホキュウ</t>
    </rPh>
    <rPh sb="5" eb="6">
      <t>ミズ</t>
    </rPh>
    <rPh sb="6" eb="8">
      <t>ヨウスイ</t>
    </rPh>
    <phoneticPr fontId="2"/>
  </si>
  <si>
    <t>PW-R-1,2</t>
    <phoneticPr fontId="3"/>
  </si>
  <si>
    <t>雨水利用ポンプ</t>
  </si>
  <si>
    <t>昇降機</t>
    <phoneticPr fontId="3"/>
  </si>
  <si>
    <t>号機名</t>
    <rPh sb="0" eb="1">
      <t>ゴウ</t>
    </rPh>
    <rPh sb="1" eb="2">
      <t>キ</t>
    </rPh>
    <rPh sb="2" eb="3">
      <t>メイ</t>
    </rPh>
    <phoneticPr fontId="3"/>
  </si>
  <si>
    <t>電動機
出力
[kW]</t>
    <phoneticPr fontId="3"/>
  </si>
  <si>
    <t>エレベーター</t>
    <phoneticPr fontId="3"/>
  </si>
  <si>
    <t>VVVF
制御方式</t>
    <rPh sb="5" eb="7">
      <t>セイギョ</t>
    </rPh>
    <rPh sb="7" eb="9">
      <t>ホウシキ</t>
    </rPh>
    <phoneticPr fontId="3"/>
  </si>
  <si>
    <t>電力回生
制御</t>
    <rPh sb="0" eb="2">
      <t>デンリョク</t>
    </rPh>
    <rPh sb="2" eb="4">
      <t>カイセイ</t>
    </rPh>
    <rPh sb="5" eb="7">
      <t>セイギョ</t>
    </rPh>
    <phoneticPr fontId="3"/>
  </si>
  <si>
    <t>L-1-6</t>
    <phoneticPr fontId="3"/>
  </si>
  <si>
    <t>M-1-6</t>
    <phoneticPr fontId="3"/>
  </si>
  <si>
    <t>H-1-6</t>
    <phoneticPr fontId="3"/>
  </si>
  <si>
    <t>E-1,2</t>
    <phoneticPr fontId="3"/>
  </si>
  <si>
    <t>P-1,2</t>
    <phoneticPr fontId="3"/>
  </si>
  <si>
    <t>ESC-1,2</t>
    <phoneticPr fontId="3"/>
  </si>
  <si>
    <t>ESC-3</t>
    <phoneticPr fontId="3"/>
  </si>
  <si>
    <t>冷凍・冷蔵設備</t>
    <rPh sb="5" eb="7">
      <t>セツビ</t>
    </rPh>
    <phoneticPr fontId="3"/>
  </si>
  <si>
    <t>室名称</t>
    <rPh sb="0" eb="1">
      <t>シツ</t>
    </rPh>
    <rPh sb="1" eb="3">
      <t>メイショウ</t>
    </rPh>
    <phoneticPr fontId="3"/>
  </si>
  <si>
    <t>冷却器用ファンの
台数制御</t>
    <phoneticPr fontId="3"/>
  </si>
  <si>
    <t>室用途</t>
    <rPh sb="0" eb="1">
      <t>シツ</t>
    </rPh>
    <rPh sb="1" eb="3">
      <t>ヨウト</t>
    </rPh>
    <phoneticPr fontId="3"/>
  </si>
  <si>
    <t>高効率冷凍・冷蔵設備</t>
    <phoneticPr fontId="3"/>
  </si>
  <si>
    <t>空調機</t>
    <phoneticPr fontId="3"/>
  </si>
  <si>
    <t>高効率給水ポンプ</t>
    <rPh sb="0" eb="3">
      <t>コウコウリツ</t>
    </rPh>
    <rPh sb="3" eb="5">
      <t>キュウスイ</t>
    </rPh>
    <phoneticPr fontId="3"/>
  </si>
  <si>
    <t>高効率変圧器</t>
    <rPh sb="0" eb="3">
      <t>コウコウリツ</t>
    </rPh>
    <rPh sb="3" eb="6">
      <t>ヘンアツキ</t>
    </rPh>
    <phoneticPr fontId="3"/>
  </si>
  <si>
    <r>
      <t xml:space="preserve">１次側
</t>
    </r>
    <r>
      <rPr>
        <sz val="8"/>
        <rFont val="ＭＳ Ｐゴシック"/>
        <family val="3"/>
        <charset val="128"/>
      </rPr>
      <t>（600Vを超え7,000V以下のみ）</t>
    </r>
    <rPh sb="1" eb="2">
      <t>ジ</t>
    </rPh>
    <rPh sb="2" eb="3">
      <t>ガワ</t>
    </rPh>
    <phoneticPr fontId="3"/>
  </si>
  <si>
    <t>高効率ファン</t>
    <rPh sb="0" eb="3">
      <t>コウコウリツ</t>
    </rPh>
    <phoneticPr fontId="3"/>
  </si>
  <si>
    <t>高効率空調機</t>
    <rPh sb="0" eb="3">
      <t>コウコウリツ</t>
    </rPh>
    <rPh sb="3" eb="4">
      <t>クウ</t>
    </rPh>
    <rPh sb="4" eb="5">
      <t>チョウ</t>
    </rPh>
    <rPh sb="5" eb="6">
      <t>キ</t>
    </rPh>
    <phoneticPr fontId="3"/>
  </si>
  <si>
    <t>高効率空調用ポンプ</t>
    <rPh sb="0" eb="3">
      <t>コウコウリツ</t>
    </rPh>
    <rPh sb="3" eb="6">
      <t>クウチョウヨウ</t>
    </rPh>
    <phoneticPr fontId="3"/>
  </si>
  <si>
    <t>高効率冷却塔</t>
    <rPh sb="0" eb="3">
      <t>コウコウリツ</t>
    </rPh>
    <rPh sb="3" eb="5">
      <t>レイキャク</t>
    </rPh>
    <rPh sb="5" eb="6">
      <t>トウ</t>
    </rPh>
    <phoneticPr fontId="3"/>
  </si>
  <si>
    <t>定格エネルギー消費量</t>
    <phoneticPr fontId="3"/>
  </si>
  <si>
    <t>熱源容量
[kW]</t>
    <phoneticPr fontId="3"/>
  </si>
  <si>
    <t>高効率冷媒
R410A</t>
    <rPh sb="0" eb="1">
      <t>コウ</t>
    </rPh>
    <rPh sb="1" eb="3">
      <t>コウリツ</t>
    </rPh>
    <rPh sb="3" eb="5">
      <t>レイバイ</t>
    </rPh>
    <phoneticPr fontId="3"/>
  </si>
  <si>
    <t>高効率
（IE2）
モータ</t>
    <phoneticPr fontId="3"/>
  </si>
  <si>
    <t>熱交換器の断熱</t>
    <rPh sb="0" eb="4">
      <t>ネツコウカンキ</t>
    </rPh>
    <rPh sb="5" eb="7">
      <t>ダンネツ</t>
    </rPh>
    <phoneticPr fontId="3"/>
  </si>
  <si>
    <t>トップランナー変圧器</t>
    <rPh sb="7" eb="10">
      <t>ヘンアツキ</t>
    </rPh>
    <phoneticPr fontId="3"/>
  </si>
  <si>
    <t>高効率照明器具</t>
    <rPh sb="0" eb="3">
      <t>コウコウリツ</t>
    </rPh>
    <rPh sb="3" eb="5">
      <t>ショウメイ</t>
    </rPh>
    <rPh sb="5" eb="7">
      <t>キグ</t>
    </rPh>
    <phoneticPr fontId="3"/>
  </si>
  <si>
    <t>照明の初期照度補正制御</t>
    <phoneticPr fontId="3"/>
  </si>
  <si>
    <t>照明の昼光利用照明制御</t>
    <phoneticPr fontId="3"/>
  </si>
  <si>
    <t>主たるランプ種類</t>
    <phoneticPr fontId="3"/>
  </si>
  <si>
    <t>消費
電力
[W]</t>
    <phoneticPr fontId="3"/>
  </si>
  <si>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3"/>
  </si>
  <si>
    <t>熱交換器が断熱されているか。</t>
    <rPh sb="0" eb="4">
      <t>ネツコウカンキ</t>
    </rPh>
    <rPh sb="5" eb="7">
      <t>ダンネツ</t>
    </rPh>
    <phoneticPr fontId="3"/>
  </si>
  <si>
    <t>ボイラー、直焚吸収冷温水機等の燃焼機器の空気比管理が実施されているか。
※基準空気比、目標空気比の判断基準が不明な場合は手引きを参照すること。</t>
    <rPh sb="5" eb="6">
      <t>ジカ</t>
    </rPh>
    <rPh sb="6" eb="7">
      <t>タ</t>
    </rPh>
    <rPh sb="7" eb="9">
      <t>キュウシュウ</t>
    </rPh>
    <rPh sb="9" eb="10">
      <t>レイ</t>
    </rPh>
    <rPh sb="10" eb="12">
      <t>オンスイ</t>
    </rPh>
    <rPh sb="12" eb="13">
      <t>キ</t>
    </rPh>
    <phoneticPr fontId="3"/>
  </si>
  <si>
    <t xml:space="preserve">夏季、居室の室内温度の適正化（26℃程度）やクールビズ（室内設定温度の緩和）が実施されているか。
</t>
    <rPh sb="0" eb="2">
      <t>カキ</t>
    </rPh>
    <rPh sb="3" eb="5">
      <t>キョシツ</t>
    </rPh>
    <rPh sb="6" eb="8">
      <t>シツナイ</t>
    </rPh>
    <rPh sb="8" eb="10">
      <t>オンド</t>
    </rPh>
    <rPh sb="11" eb="14">
      <t>テキセイカ</t>
    </rPh>
    <rPh sb="18" eb="20">
      <t>テイド</t>
    </rPh>
    <rPh sb="28" eb="30">
      <t>シツナイ</t>
    </rPh>
    <rPh sb="30" eb="32">
      <t>セッテイ</t>
    </rPh>
    <rPh sb="32" eb="34">
      <t>オンド</t>
    </rPh>
    <rPh sb="35" eb="37">
      <t>カンワ</t>
    </rPh>
    <rPh sb="39" eb="41">
      <t>ジッシ</t>
    </rPh>
    <phoneticPr fontId="3"/>
  </si>
  <si>
    <t>高効率冷却塔及び省エネ制御の導入</t>
  </si>
  <si>
    <t>照明の人感センサーによる在室検知制御の導入</t>
  </si>
  <si>
    <t>居室の昼休み及び時間外の消灯及び間引点灯</t>
  </si>
  <si>
    <t>給湯設備の省エネ運用</t>
  </si>
  <si>
    <t>[kW]電気</t>
    <phoneticPr fontId="3"/>
  </si>
  <si>
    <t>[MJ/h]ガス</t>
    <phoneticPr fontId="3"/>
  </si>
  <si>
    <t>[kg/h]LPG</t>
    <phoneticPr fontId="3"/>
  </si>
  <si>
    <t>[ℓ/h]A重油</t>
    <phoneticPr fontId="3"/>
  </si>
  <si>
    <t>[ℓ/h]灯油</t>
    <phoneticPr fontId="3"/>
  </si>
  <si>
    <t>-</t>
    <phoneticPr fontId="3"/>
  </si>
  <si>
    <t>8℃以上10℃未満</t>
    <phoneticPr fontId="3"/>
  </si>
  <si>
    <t>7℃以上8℃未満</t>
    <phoneticPr fontId="3"/>
  </si>
  <si>
    <t>6℃以上7℃未満</t>
    <phoneticPr fontId="3"/>
  </si>
  <si>
    <t>地域冷暖房と同一</t>
    <phoneticPr fontId="3"/>
  </si>
  <si>
    <t>空調機回りのみ</t>
    <phoneticPr fontId="3"/>
  </si>
  <si>
    <t>台数</t>
    <phoneticPr fontId="3"/>
  </si>
  <si>
    <t>年間発電量
[MWh/年]</t>
    <phoneticPr fontId="3"/>
  </si>
  <si>
    <t>ガスタービン</t>
    <phoneticPr fontId="3"/>
  </si>
  <si>
    <t>ガスエンジン</t>
    <phoneticPr fontId="3"/>
  </si>
  <si>
    <t>ディーゼルエンジン</t>
    <phoneticPr fontId="3"/>
  </si>
  <si>
    <t>TableNo.</t>
    <phoneticPr fontId="3"/>
  </si>
  <si>
    <t>1000kW～</t>
    <phoneticPr fontId="3"/>
  </si>
  <si>
    <t>実施無し</t>
    <phoneticPr fontId="3"/>
  </si>
  <si>
    <t>全てで実施</t>
    <phoneticPr fontId="3"/>
  </si>
  <si>
    <t>全て</t>
    <phoneticPr fontId="3"/>
  </si>
  <si>
    <t>1年以上に1回又は実施無し</t>
    <phoneticPr fontId="3"/>
  </si>
  <si>
    <t>ｾﾗﾐｯｸﾒﾀﾙﾊﾗｲﾄﾞﾗﾝﾌﾟ</t>
    <phoneticPr fontId="3"/>
  </si>
  <si>
    <t>メタルハライドランプ</t>
    <phoneticPr fontId="3"/>
  </si>
  <si>
    <t>-</t>
    <phoneticPr fontId="3"/>
  </si>
  <si>
    <t>全てで実施</t>
    <phoneticPr fontId="3"/>
  </si>
  <si>
    <t>実施無し</t>
    <phoneticPr fontId="3"/>
  </si>
  <si>
    <t>通年給湯中止</t>
    <phoneticPr fontId="3"/>
  </si>
  <si>
    <t>夏季の給湯中止</t>
    <phoneticPr fontId="3"/>
  </si>
  <si>
    <t>熱交換器無し</t>
    <rPh sb="0" eb="4">
      <t>ネツコウカンキ</t>
    </rPh>
    <rPh sb="4" eb="5">
      <t>ナ</t>
    </rPh>
    <phoneticPr fontId="3"/>
  </si>
  <si>
    <t>ｶﾞｽｴﾝｼﾞﾝﾋｰﾄﾎﾟﾝﾌﾟ式
 GHP</t>
    <phoneticPr fontId="3"/>
  </si>
  <si>
    <t>電算室用</t>
    <phoneticPr fontId="3"/>
  </si>
  <si>
    <t>②</t>
    <phoneticPr fontId="3"/>
  </si>
  <si>
    <t>③</t>
    <phoneticPr fontId="3"/>
  </si>
  <si>
    <r>
      <t>高効率機器</t>
    </r>
    <r>
      <rPr>
        <sz val="8"/>
        <rFont val="ＭＳ Ｐゴシック"/>
        <family val="3"/>
        <charset val="128"/>
      </rPr>
      <t>（①～③のいずれか）</t>
    </r>
    <rPh sb="0" eb="3">
      <t>コウコウリツ</t>
    </rPh>
    <rPh sb="3" eb="5">
      <t>キキ</t>
    </rPh>
    <phoneticPr fontId="3"/>
  </si>
  <si>
    <t>熱源機器の運転の適正化のため、空調負荷と運転台数の関係をグラフ化し分析しているか。</t>
    <rPh sb="0" eb="2">
      <t>ネツゲン</t>
    </rPh>
    <rPh sb="2" eb="4">
      <t>キキ</t>
    </rPh>
    <rPh sb="5" eb="7">
      <t>ウンテン</t>
    </rPh>
    <rPh sb="8" eb="11">
      <t>テキセイカ</t>
    </rPh>
    <rPh sb="15" eb="17">
      <t>クウチョウ</t>
    </rPh>
    <rPh sb="17" eb="19">
      <t>フカ</t>
    </rPh>
    <rPh sb="20" eb="22">
      <t>ウンテン</t>
    </rPh>
    <rPh sb="22" eb="24">
      <t>ダイスウ</t>
    </rPh>
    <rPh sb="25" eb="27">
      <t>カンケイ</t>
    </rPh>
    <rPh sb="31" eb="32">
      <t>カ</t>
    </rPh>
    <rPh sb="33" eb="35">
      <t>ブンセキ</t>
    </rPh>
    <phoneticPr fontId="3"/>
  </si>
  <si>
    <t>② 冷暖房平均COP</t>
    <rPh sb="2" eb="5">
      <t>レイダンボウ</t>
    </rPh>
    <rPh sb="5" eb="7">
      <t>ヘイキン</t>
    </rPh>
    <phoneticPr fontId="3"/>
  </si>
  <si>
    <t>① 通年ｴﾈﾙｷﾞｰ消費効率APF</t>
    <rPh sb="2" eb="4">
      <t>ツウネン</t>
    </rPh>
    <rPh sb="10" eb="12">
      <t>ショウヒ</t>
    </rPh>
    <rPh sb="12" eb="14">
      <t>コウリツ</t>
    </rPh>
    <phoneticPr fontId="3"/>
  </si>
  <si>
    <t>　 別シートの設備台帳に記入できない場合のみ、右欄に記入する。</t>
    <phoneticPr fontId="3"/>
  </si>
  <si>
    <t>搬入口近接センサーによる扉の自動開閉化</t>
    <phoneticPr fontId="3"/>
  </si>
  <si>
    <t>R-1</t>
    <phoneticPr fontId="3"/>
  </si>
  <si>
    <t>ｴﾝﾄﾗﾝｽﾎｰﾙ･ﾛﾋﾞｰ</t>
  </si>
  <si>
    <t>以前の設置機器の割合</t>
    <rPh sb="0" eb="2">
      <t>イゼン</t>
    </rPh>
    <rPh sb="3" eb="5">
      <t>セッチ</t>
    </rPh>
    <rPh sb="5" eb="7">
      <t>キキ</t>
    </rPh>
    <rPh sb="8" eb="10">
      <t>ワリアイ</t>
    </rPh>
    <phoneticPr fontId="3"/>
  </si>
  <si>
    <t>電算用ﾊﾟｯｹｰｼﾞ</t>
    <phoneticPr fontId="3"/>
  </si>
  <si>
    <t>ポンプ</t>
    <phoneticPr fontId="3"/>
  </si>
  <si>
    <t>コジェネ</t>
    <phoneticPr fontId="3"/>
  </si>
  <si>
    <t>ﾊﾟｯｹｰｼﾞ</t>
    <phoneticPr fontId="3"/>
  </si>
  <si>
    <t>ファン</t>
    <phoneticPr fontId="3"/>
  </si>
  <si>
    <t>改修
対象
機器</t>
    <rPh sb="0" eb="2">
      <t>カイシュウ</t>
    </rPh>
    <rPh sb="3" eb="5">
      <t>タイショウ</t>
    </rPh>
    <rPh sb="6" eb="8">
      <t>キキ</t>
    </rPh>
    <phoneticPr fontId="3"/>
  </si>
  <si>
    <t>改修
対象
器具</t>
    <rPh sb="0" eb="2">
      <t>カイシュウ</t>
    </rPh>
    <rPh sb="3" eb="5">
      <t>タイショウ</t>
    </rPh>
    <rPh sb="6" eb="8">
      <t>キグ</t>
    </rPh>
    <phoneticPr fontId="3"/>
  </si>
  <si>
    <t>改修
対象
設備</t>
    <rPh sb="0" eb="2">
      <t>カイシュウ</t>
    </rPh>
    <rPh sb="3" eb="5">
      <t>タイショウ</t>
    </rPh>
    <rPh sb="6" eb="8">
      <t>セツビ</t>
    </rPh>
    <phoneticPr fontId="3"/>
  </si>
  <si>
    <t>改修対象機器</t>
    <rPh sb="0" eb="2">
      <t>カイシュウ</t>
    </rPh>
    <rPh sb="2" eb="4">
      <t>タイショウ</t>
    </rPh>
    <rPh sb="4" eb="6">
      <t>キキ</t>
    </rPh>
    <phoneticPr fontId="3"/>
  </si>
  <si>
    <t>改修対象設備</t>
    <rPh sb="0" eb="2">
      <t>カイシュウ</t>
    </rPh>
    <rPh sb="2" eb="4">
      <t>タイショウ</t>
    </rPh>
    <rPh sb="4" eb="6">
      <t>セツビ</t>
    </rPh>
    <phoneticPr fontId="3"/>
  </si>
  <si>
    <t>ﾊﾟｯｹｰｼﾞ</t>
  </si>
  <si>
    <t>電算用ﾊﾟｯｹｰｼﾞ</t>
  </si>
  <si>
    <t>省エネ余地</t>
    <rPh sb="0" eb="1">
      <t>ショウ</t>
    </rPh>
    <rPh sb="3" eb="5">
      <t>ヨチ</t>
    </rPh>
    <phoneticPr fontId="3"/>
  </si>
  <si>
    <t>直管形蛍光ﾗﾝﾌﾟFLR,FSL</t>
  </si>
  <si>
    <t>ハロゲン電球</t>
  </si>
  <si>
    <t>白熱電球</t>
  </si>
  <si>
    <t>高圧ナトリウムランプ</t>
  </si>
  <si>
    <t>高効率LED（120lm/W以上）</t>
    <rPh sb="14" eb="16">
      <t>イジョウ</t>
    </rPh>
    <phoneticPr fontId="3"/>
  </si>
  <si>
    <t>LED（120lm/W未満）</t>
    <rPh sb="11" eb="13">
      <t>ミマン</t>
    </rPh>
    <phoneticPr fontId="3"/>
  </si>
  <si>
    <t>高効率機器</t>
    <phoneticPr fontId="3"/>
  </si>
  <si>
    <t>高効率機器</t>
    <rPh sb="0" eb="3">
      <t>コウコウリツ</t>
    </rPh>
    <rPh sb="3" eb="5">
      <t>キキ</t>
    </rPh>
    <phoneticPr fontId="3"/>
  </si>
  <si>
    <t>B-1</t>
    <phoneticPr fontId="3"/>
  </si>
  <si>
    <t>改修対象年度</t>
    <rPh sb="0" eb="2">
      <t>カイシュウ</t>
    </rPh>
    <rPh sb="2" eb="4">
      <t>タイショウ</t>
    </rPh>
    <rPh sb="4" eb="6">
      <t>ネンド</t>
    </rPh>
    <phoneticPr fontId="3"/>
  </si>
  <si>
    <t>複数に分けて作成する場合は識別番号を右欄に記入→</t>
    <phoneticPr fontId="3"/>
  </si>
  <si>
    <t>用途補正
係数</t>
    <rPh sb="0" eb="2">
      <t>ヨウト</t>
    </rPh>
    <phoneticPr fontId="3"/>
  </si>
  <si>
    <t>省エネ
ポテンシャル</t>
    <rPh sb="0" eb="1">
      <t>ショウ</t>
    </rPh>
    <phoneticPr fontId="3"/>
  </si>
  <si>
    <t>ｴﾈﾙｷﾞｰ
消費先区分</t>
    <rPh sb="10" eb="12">
      <t>クブン</t>
    </rPh>
    <phoneticPr fontId="3"/>
  </si>
  <si>
    <t>ｴﾈﾙｷﾞｰ
消費先比率</t>
    <rPh sb="9" eb="10">
      <t>サキ</t>
    </rPh>
    <phoneticPr fontId="3"/>
  </si>
  <si>
    <t>省エネ率</t>
    <phoneticPr fontId="3"/>
  </si>
  <si>
    <t>適用範囲
補正係数</t>
    <phoneticPr fontId="3"/>
  </si>
  <si>
    <t>省エネ余地
（現時点）</t>
    <rPh sb="3" eb="5">
      <t>ヨチ</t>
    </rPh>
    <rPh sb="7" eb="10">
      <t>ゲンジテン</t>
    </rPh>
    <phoneticPr fontId="3"/>
  </si>
  <si>
    <t>省エネ効果
（現時点）</t>
    <rPh sb="0" eb="1">
      <t>ショウ</t>
    </rPh>
    <rPh sb="3" eb="5">
      <t>コウカ</t>
    </rPh>
    <phoneticPr fontId="3"/>
  </si>
  <si>
    <t>給排水</t>
    <phoneticPr fontId="3"/>
  </si>
  <si>
    <t>研究施設</t>
    <rPh sb="0" eb="2">
      <t>ケンキュウ</t>
    </rPh>
    <rPh sb="2" eb="4">
      <t>シセツ</t>
    </rPh>
    <phoneticPr fontId="3"/>
  </si>
  <si>
    <t>対象設備無し</t>
    <rPh sb="0" eb="2">
      <t>タイショウ</t>
    </rPh>
    <rPh sb="2" eb="4">
      <t>セツビ</t>
    </rPh>
    <rPh sb="4" eb="5">
      <t>ナ</t>
    </rPh>
    <phoneticPr fontId="3"/>
  </si>
  <si>
    <t>散水ポンプ無し</t>
    <rPh sb="0" eb="2">
      <t>サンスイ</t>
    </rPh>
    <rPh sb="5" eb="6">
      <t>ナ</t>
    </rPh>
    <phoneticPr fontId="3"/>
  </si>
  <si>
    <t>冷却水ポンプ無し</t>
    <rPh sb="6" eb="7">
      <t>ナ</t>
    </rPh>
    <phoneticPr fontId="3"/>
  </si>
  <si>
    <t>実施無し</t>
    <phoneticPr fontId="3"/>
  </si>
  <si>
    <t>熱源機器無し</t>
    <rPh sb="0" eb="4">
      <t>ネツゲンキキ</t>
    </rPh>
    <rPh sb="4" eb="5">
      <t>ナ</t>
    </rPh>
    <phoneticPr fontId="3"/>
  </si>
  <si>
    <t>全て24時間空調</t>
    <rPh sb="0" eb="1">
      <t>スベ</t>
    </rPh>
    <rPh sb="4" eb="6">
      <t>ジカン</t>
    </rPh>
    <rPh sb="6" eb="7">
      <t>クウ</t>
    </rPh>
    <rPh sb="7" eb="8">
      <t>チョウ</t>
    </rPh>
    <phoneticPr fontId="3"/>
  </si>
  <si>
    <t>ｴﾚﾍﾞｰﾀｰ機械室無し</t>
    <rPh sb="7" eb="10">
      <t>キカイシツ</t>
    </rPh>
    <rPh sb="10" eb="11">
      <t>ナ</t>
    </rPh>
    <phoneticPr fontId="3"/>
  </si>
  <si>
    <t>対象室無し</t>
    <rPh sb="0" eb="2">
      <t>タイショウ</t>
    </rPh>
    <rPh sb="2" eb="3">
      <t>シツ</t>
    </rPh>
    <rPh sb="3" eb="4">
      <t>ナ</t>
    </rPh>
    <phoneticPr fontId="3"/>
  </si>
  <si>
    <t>給水ポンプユニット無し</t>
    <rPh sb="0" eb="2">
      <t>キュウスイ</t>
    </rPh>
    <rPh sb="9" eb="10">
      <t>ナ</t>
    </rPh>
    <phoneticPr fontId="3"/>
  </si>
  <si>
    <t>湯沸室</t>
    <rPh sb="0" eb="2">
      <t>トウフツ</t>
    </rPh>
    <rPh sb="2" eb="3">
      <t>ムロ</t>
    </rPh>
    <phoneticPr fontId="3"/>
  </si>
  <si>
    <t>部分負荷時の熱源運転の適正化</t>
    <rPh sb="0" eb="2">
      <t>ブブン</t>
    </rPh>
    <rPh sb="2" eb="4">
      <t>フカ</t>
    </rPh>
    <rPh sb="4" eb="5">
      <t>ジ</t>
    </rPh>
    <rPh sb="6" eb="8">
      <t>ネツゲン</t>
    </rPh>
    <rPh sb="8" eb="10">
      <t>ウンテン</t>
    </rPh>
    <phoneticPr fontId="3"/>
  </si>
  <si>
    <t>インバータ制御系統のバルブの開度調整</t>
    <rPh sb="5" eb="7">
      <t>セイギョ</t>
    </rPh>
    <rPh sb="7" eb="9">
      <t>ケイトウ</t>
    </rPh>
    <phoneticPr fontId="3"/>
  </si>
  <si>
    <t>熱源機器の点検・清掃</t>
    <rPh sb="0" eb="2">
      <t>ネツゲン</t>
    </rPh>
    <rPh sb="2" eb="4">
      <t>キキ</t>
    </rPh>
    <rPh sb="5" eb="7">
      <t>テンケン</t>
    </rPh>
    <phoneticPr fontId="3"/>
  </si>
  <si>
    <t>冷凍機のコンデンサ（凝縮機）及びエバポレータ（蒸発機）の清掃、燃焼機器の伝熱面の清掃及びスケール除去が実施されているか。</t>
    <rPh sb="10" eb="12">
      <t>ギョウシュク</t>
    </rPh>
    <rPh sb="12" eb="13">
      <t>キ</t>
    </rPh>
    <rPh sb="14" eb="15">
      <t>オヨ</t>
    </rPh>
    <rPh sb="23" eb="25">
      <t>ジョウハツ</t>
    </rPh>
    <rPh sb="25" eb="26">
      <t>キ</t>
    </rPh>
    <rPh sb="51" eb="53">
      <t>ジッシ</t>
    </rPh>
    <phoneticPr fontId="3"/>
  </si>
  <si>
    <t>ウォーミングアップ時の外気遮断制御の導入</t>
    <rPh sb="9" eb="10">
      <t>ジ</t>
    </rPh>
    <rPh sb="11" eb="13">
      <t>ガイキ</t>
    </rPh>
    <rPh sb="13" eb="15">
      <t>シャダン</t>
    </rPh>
    <rPh sb="15" eb="17">
      <t>セイギョ</t>
    </rPh>
    <phoneticPr fontId="3"/>
  </si>
  <si>
    <t>置換換気方式又は給排気形フード</t>
    <rPh sb="4" eb="6">
      <t>ホウシキ</t>
    </rPh>
    <rPh sb="6" eb="7">
      <t>マタ</t>
    </rPh>
    <phoneticPr fontId="3"/>
  </si>
  <si>
    <t>夏季居室の室内温度の適正化
・クールビズの実施</t>
    <rPh sb="21" eb="23">
      <t>ジッシ</t>
    </rPh>
    <phoneticPr fontId="3"/>
  </si>
  <si>
    <t>貯湯式電気温水器の夜間・休日の電源停止</t>
    <rPh sb="0" eb="1">
      <t>チョ</t>
    </rPh>
    <rPh sb="1" eb="2">
      <t>ユ</t>
    </rPh>
    <rPh sb="2" eb="3">
      <t>シキ</t>
    </rPh>
    <rPh sb="3" eb="5">
      <t>デンキ</t>
    </rPh>
    <rPh sb="5" eb="8">
      <t>オンスイキ</t>
    </rPh>
    <rPh sb="12" eb="14">
      <t>キュウジツ</t>
    </rPh>
    <phoneticPr fontId="3"/>
  </si>
  <si>
    <t>空気熱源ヒートポンプユニット</t>
    <rPh sb="0" eb="2">
      <t>クウキ</t>
    </rPh>
    <rPh sb="2" eb="4">
      <t>ネツゲン</t>
    </rPh>
    <phoneticPr fontId="4"/>
  </si>
  <si>
    <t>熱回収ヒートポンプユニット</t>
    <rPh sb="0" eb="1">
      <t>ネツ</t>
    </rPh>
    <rPh sb="1" eb="3">
      <t>カイシュウ</t>
    </rPh>
    <phoneticPr fontId="4"/>
  </si>
  <si>
    <t>熱回収ターボ冷凍機</t>
    <rPh sb="0" eb="1">
      <t>ネツ</t>
    </rPh>
    <rPh sb="1" eb="3">
      <t>カイシュウ</t>
    </rPh>
    <phoneticPr fontId="4"/>
  </si>
  <si>
    <t>小形吸収冷温水機ユニット</t>
    <rPh sb="0" eb="2">
      <t>コガタ</t>
    </rPh>
    <rPh sb="2" eb="4">
      <t>キュウシュウ</t>
    </rPh>
    <rPh sb="4" eb="5">
      <t>レイ</t>
    </rPh>
    <rPh sb="5" eb="7">
      <t>オンスイ</t>
    </rPh>
    <rPh sb="7" eb="8">
      <t>キ</t>
    </rPh>
    <phoneticPr fontId="4"/>
  </si>
  <si>
    <t>冷温熱源</t>
    <rPh sb="0" eb="2">
      <t>レイオン</t>
    </rPh>
    <rPh sb="2" eb="4">
      <t>ネツゲン</t>
    </rPh>
    <phoneticPr fontId="3"/>
  </si>
  <si>
    <t xml:space="preserve">パッケージ形空調機（ビル用マルチエアコン等）が高効率化されているか。
</t>
    <rPh sb="23" eb="24">
      <t>コウ</t>
    </rPh>
    <rPh sb="24" eb="26">
      <t>コウリツ</t>
    </rPh>
    <rPh sb="26" eb="27">
      <t>カ</t>
    </rPh>
    <phoneticPr fontId="3"/>
  </si>
  <si>
    <t>←改修対象割合</t>
    <rPh sb="1" eb="3">
      <t>カイシュウ</t>
    </rPh>
    <rPh sb="3" eb="5">
      <t>タイショウ</t>
    </rPh>
    <rPh sb="5" eb="7">
      <t>ワリアイ</t>
    </rPh>
    <phoneticPr fontId="3"/>
  </si>
  <si>
    <t>←台数</t>
    <rPh sb="1" eb="3">
      <t>ダイスウ</t>
    </rPh>
    <phoneticPr fontId="3"/>
  </si>
  <si>
    <t>高効率変圧器が導入されているか。</t>
    <rPh sb="0" eb="1">
      <t>コウ</t>
    </rPh>
    <phoneticPr fontId="3"/>
  </si>
  <si>
    <t>※高効率機器の記入は、①通年エネルギー消費効率APF、②冷暖房平均COP、又は③インバータ制御機器と高効率冷媒（R410A）のいずれか
　 とする。高効率機器は、①又は②が水準を超えているものとし、①と②が不明な場合は③とする。ガスエンジンヒートポンプ式空気調和機に
　 エンジン低速化が導入されている場合は、 インバータ制御機器が導入されているものと同等と見なすものとする。</t>
    <rPh sb="1" eb="4">
      <t>コウコウリツ</t>
    </rPh>
    <rPh sb="4" eb="6">
      <t>キキ</t>
    </rPh>
    <rPh sb="7" eb="9">
      <t>キニュウ</t>
    </rPh>
    <rPh sb="37" eb="38">
      <t>マタ</t>
    </rPh>
    <rPh sb="82" eb="83">
      <t>マタ</t>
    </rPh>
    <rPh sb="89" eb="90">
      <t>コ</t>
    </rPh>
    <rPh sb="103" eb="105">
      <t>フメイ</t>
    </rPh>
    <rPh sb="106" eb="108">
      <t>バアイ</t>
    </rPh>
    <phoneticPr fontId="3"/>
  </si>
  <si>
    <t>係数</t>
    <rPh sb="0" eb="2">
      <t>ケイスウ</t>
    </rPh>
    <phoneticPr fontId="3"/>
  </si>
  <si>
    <t>主要な昇降機設備の設置年度</t>
    <rPh sb="3" eb="6">
      <t>ショウコウキ</t>
    </rPh>
    <rPh sb="6" eb="8">
      <t>セツビ</t>
    </rPh>
    <phoneticPr fontId="3"/>
  </si>
  <si>
    <t>高効率
器具</t>
    <phoneticPr fontId="3"/>
  </si>
  <si>
    <t>AA：教室</t>
    <rPh sb="3" eb="5">
      <t>キョウシツ</t>
    </rPh>
    <phoneticPr fontId="3"/>
  </si>
  <si>
    <t>←適用範囲</t>
    <rPh sb="1" eb="3">
      <t>テキヨウ</t>
    </rPh>
    <rPh sb="3" eb="5">
      <t>ハンイ</t>
    </rPh>
    <phoneticPr fontId="3"/>
  </si>
  <si>
    <t>適用範囲</t>
    <phoneticPr fontId="3"/>
  </si>
  <si>
    <t>高効率照明の導入</t>
    <rPh sb="0" eb="1">
      <t>コウ</t>
    </rPh>
    <rPh sb="1" eb="3">
      <t>コウリツ</t>
    </rPh>
    <rPh sb="6" eb="8">
      <t>ドウニュウ</t>
    </rPh>
    <phoneticPr fontId="3"/>
  </si>
  <si>
    <t>適切な照度での運用</t>
    <rPh sb="0" eb="2">
      <t>テキセツ</t>
    </rPh>
    <rPh sb="3" eb="5">
      <t>ショウド</t>
    </rPh>
    <rPh sb="7" eb="9">
      <t>ウンヨウ</t>
    </rPh>
    <phoneticPr fontId="3"/>
  </si>
  <si>
    <t>高効率冷却塔</t>
    <rPh sb="0" eb="1">
      <t>コウ</t>
    </rPh>
    <rPh sb="1" eb="3">
      <t>コウリツ</t>
    </rPh>
    <rPh sb="3" eb="6">
      <t>レイキャクトウ</t>
    </rPh>
    <phoneticPr fontId="3"/>
  </si>
  <si>
    <t>集計</t>
    <rPh sb="0" eb="2">
      <t>シュウケイ</t>
    </rPh>
    <phoneticPr fontId="3"/>
  </si>
  <si>
    <t>8℃以上10℃未満</t>
  </si>
  <si>
    <t>空調機回りのみ</t>
  </si>
  <si>
    <t>全てで実施</t>
  </si>
  <si>
    <t>通年給湯中止</t>
  </si>
  <si>
    <t>↑</t>
    <phoneticPr fontId="3"/>
  </si>
  <si>
    <t>　⇒事業所に対して非表示エリア</t>
    <phoneticPr fontId="3"/>
  </si>
  <si>
    <t>点検表(第二区分事業所）の記入方法</t>
    <rPh sb="4" eb="5">
      <t>ダイ</t>
    </rPh>
    <rPh sb="5" eb="6">
      <t>ニ</t>
    </rPh>
    <rPh sb="6" eb="8">
      <t>クブン</t>
    </rPh>
    <rPh sb="8" eb="11">
      <t>ジギョウショ</t>
    </rPh>
    <phoneticPr fontId="3"/>
  </si>
  <si>
    <t>点検表（第二区分事業所）による省エネ余地一覧</t>
    <rPh sb="0" eb="2">
      <t>テンケン</t>
    </rPh>
    <rPh sb="2" eb="3">
      <t>ヒョウ</t>
    </rPh>
    <rPh sb="8" eb="11">
      <t>ジギョウショ</t>
    </rPh>
    <rPh sb="20" eb="22">
      <t>イチラン</t>
    </rPh>
    <phoneticPr fontId="3"/>
  </si>
  <si>
    <t>点検表（第二区分事業所）</t>
    <rPh sb="8" eb="11">
      <t>ジギョウショ</t>
    </rPh>
    <phoneticPr fontId="3"/>
  </si>
  <si>
    <t>工　場</t>
    <rPh sb="0" eb="1">
      <t>コウ</t>
    </rPh>
    <rPh sb="2" eb="3">
      <t>バ</t>
    </rPh>
    <phoneticPr fontId="3"/>
  </si>
  <si>
    <t>上水道施設</t>
    <rPh sb="0" eb="3">
      <t>ジョウスイドウ</t>
    </rPh>
    <rPh sb="3" eb="5">
      <t>シセツ</t>
    </rPh>
    <phoneticPr fontId="3"/>
  </si>
  <si>
    <t>下水道施設</t>
    <rPh sb="0" eb="1">
      <t>シタ</t>
    </rPh>
    <rPh sb="1" eb="3">
      <t>スイドウ</t>
    </rPh>
    <rPh sb="3" eb="5">
      <t>シセツ</t>
    </rPh>
    <phoneticPr fontId="3"/>
  </si>
  <si>
    <t>廃棄物処理施設</t>
    <rPh sb="0" eb="3">
      <t>ハイキブツ</t>
    </rPh>
    <rPh sb="3" eb="5">
      <t>ショリ</t>
    </rPh>
    <rPh sb="5" eb="7">
      <t>シセツ</t>
    </rPh>
    <phoneticPr fontId="3"/>
  </si>
  <si>
    <t>発電所</t>
    <rPh sb="0" eb="2">
      <t>ハツデン</t>
    </rPh>
    <rPh sb="2" eb="3">
      <t>ショ</t>
    </rPh>
    <phoneticPr fontId="3"/>
  </si>
  <si>
    <t>発電所（熱供給施設併設）</t>
    <rPh sb="0" eb="2">
      <t>ハツデン</t>
    </rPh>
    <rPh sb="2" eb="3">
      <t>ショ</t>
    </rPh>
    <rPh sb="4" eb="5">
      <t>ネツ</t>
    </rPh>
    <rPh sb="5" eb="7">
      <t>キョウキュウ</t>
    </rPh>
    <rPh sb="7" eb="9">
      <t>シセツ</t>
    </rPh>
    <rPh sb="9" eb="11">
      <t>ヘイセツ</t>
    </rPh>
    <phoneticPr fontId="3"/>
  </si>
  <si>
    <t>床面積</t>
    <rPh sb="0" eb="1">
      <t>ユカ</t>
    </rPh>
    <rPh sb="1" eb="3">
      <t>メンセキ</t>
    </rPh>
    <phoneticPr fontId="3"/>
  </si>
  <si>
    <t>　事業所の床面積</t>
    <phoneticPr fontId="3"/>
  </si>
  <si>
    <t>㎡</t>
    <phoneticPr fontId="3"/>
  </si>
  <si>
    <t>前年度熱量（一次エネルギー）</t>
    <rPh sb="0" eb="3">
      <t>ゼンネンド</t>
    </rPh>
    <rPh sb="3" eb="5">
      <t>ネツリョウ</t>
    </rPh>
    <rPh sb="6" eb="8">
      <t>イチジ</t>
    </rPh>
    <phoneticPr fontId="3"/>
  </si>
  <si>
    <t>その他の基本情報</t>
    <rPh sb="2" eb="3">
      <t>ホカ</t>
    </rPh>
    <rPh sb="4" eb="6">
      <t>キホン</t>
    </rPh>
    <rPh sb="6" eb="8">
      <t>ジョウホウ</t>
    </rPh>
    <phoneticPr fontId="3"/>
  </si>
  <si>
    <t>工場・プラントの一日あたり操業時間</t>
    <rPh sb="0" eb="2">
      <t>コウジョウ</t>
    </rPh>
    <rPh sb="8" eb="10">
      <t>イチニチ</t>
    </rPh>
    <rPh sb="13" eb="15">
      <t>ソウギョウ</t>
    </rPh>
    <rPh sb="15" eb="17">
      <t>ジカン</t>
    </rPh>
    <phoneticPr fontId="3"/>
  </si>
  <si>
    <t>h/日</t>
    <rPh sb="2" eb="3">
      <t>ニチ</t>
    </rPh>
    <phoneticPr fontId="3"/>
  </si>
  <si>
    <t>休業日</t>
    <rPh sb="0" eb="3">
      <t>キュウギョウビ</t>
    </rPh>
    <phoneticPr fontId="3"/>
  </si>
  <si>
    <t>土,日,祝</t>
    <rPh sb="0" eb="1">
      <t>ツチ</t>
    </rPh>
    <rPh sb="2" eb="3">
      <t>ヒ</t>
    </rPh>
    <rPh sb="4" eb="5">
      <t>シュク</t>
    </rPh>
    <phoneticPr fontId="3"/>
  </si>
  <si>
    <t>日,祝</t>
    <rPh sb="0" eb="1">
      <t>ニチ</t>
    </rPh>
    <rPh sb="2" eb="3">
      <t>シュク</t>
    </rPh>
    <phoneticPr fontId="3"/>
  </si>
  <si>
    <t>休業無し</t>
    <rPh sb="0" eb="2">
      <t>キュウギョウ</t>
    </rPh>
    <rPh sb="2" eb="3">
      <t>ナ</t>
    </rPh>
    <phoneticPr fontId="3"/>
  </si>
  <si>
    <t>エネルギー消費先比率</t>
    <rPh sb="7" eb="8">
      <t>サキ</t>
    </rPh>
    <phoneticPr fontId="3"/>
  </si>
  <si>
    <t>エネルギー消費先配分</t>
    <rPh sb="5" eb="7">
      <t>ショウヒ</t>
    </rPh>
    <rPh sb="7" eb="8">
      <t>サキ</t>
    </rPh>
    <rPh sb="8" eb="10">
      <t>ハイブン</t>
    </rPh>
    <phoneticPr fontId="3"/>
  </si>
  <si>
    <t>比率
（自動計算による）</t>
    <rPh sb="0" eb="2">
      <t>ヒリツ</t>
    </rPh>
    <rPh sb="4" eb="6">
      <t>ジドウ</t>
    </rPh>
    <rPh sb="6" eb="8">
      <t>ケイサン</t>
    </rPh>
    <phoneticPr fontId="3"/>
  </si>
  <si>
    <t>採用</t>
    <rPh sb="0" eb="2">
      <t>サイヨウ</t>
    </rPh>
    <phoneticPr fontId="3"/>
  </si>
  <si>
    <t>細　目</t>
  </si>
  <si>
    <t>ユーティリティ設備等</t>
    <rPh sb="7" eb="9">
      <t>セツビ</t>
    </rPh>
    <rPh sb="9" eb="10">
      <t>ナド</t>
    </rPh>
    <phoneticPr fontId="3"/>
  </si>
  <si>
    <t>蒸気供給</t>
  </si>
  <si>
    <t>蒸気ボイラー等</t>
    <rPh sb="0" eb="2">
      <t>ジョウキ</t>
    </rPh>
    <rPh sb="6" eb="7">
      <t>ナド</t>
    </rPh>
    <phoneticPr fontId="3"/>
  </si>
  <si>
    <t>生産・プラント・特殊設備</t>
  </si>
  <si>
    <t>熱　源</t>
  </si>
  <si>
    <t>冷凍機、冷温水機、温水ボイラー 等</t>
    <rPh sb="9" eb="11">
      <t>オンスイ</t>
    </rPh>
    <phoneticPr fontId="3"/>
  </si>
  <si>
    <t>燃料燃焼</t>
  </si>
  <si>
    <t>工業炉、乾燥炉、焼き機 等</t>
    <rPh sb="0" eb="2">
      <t>コウギョウ</t>
    </rPh>
    <rPh sb="2" eb="3">
      <t>ロ</t>
    </rPh>
    <rPh sb="4" eb="6">
      <t>カンソウ</t>
    </rPh>
    <rPh sb="6" eb="7">
      <t>ロ</t>
    </rPh>
    <rPh sb="8" eb="9">
      <t>ヤ</t>
    </rPh>
    <rPh sb="10" eb="11">
      <t>キ</t>
    </rPh>
    <rPh sb="12" eb="13">
      <t>ナド</t>
    </rPh>
    <phoneticPr fontId="3"/>
  </si>
  <si>
    <t>冷却塔</t>
  </si>
  <si>
    <t>熱利用</t>
  </si>
  <si>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3"/>
  </si>
  <si>
    <t>熱搬送</t>
  </si>
  <si>
    <t>空調1次ポンプ、空調2次ポンプ、冷却水ポンプ 等</t>
    <rPh sb="0" eb="2">
      <t>クウチョウ</t>
    </rPh>
    <rPh sb="3" eb="4">
      <t>ジ</t>
    </rPh>
    <phoneticPr fontId="3"/>
  </si>
  <si>
    <t>電動力応用</t>
  </si>
  <si>
    <t>ポンプ、ファン、ブロワ 等</t>
    <rPh sb="12" eb="13">
      <t>ナド</t>
    </rPh>
    <phoneticPr fontId="3"/>
  </si>
  <si>
    <t>コージェネ</t>
  </si>
  <si>
    <t>コージェネレーション 等</t>
    <rPh sb="11" eb="12">
      <t>ナド</t>
    </rPh>
    <phoneticPr fontId="3"/>
  </si>
  <si>
    <t>電気加熱</t>
  </si>
  <si>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3"/>
  </si>
  <si>
    <t>受変電</t>
  </si>
  <si>
    <t>変圧器、蓄電池 等</t>
    <rPh sb="0" eb="3">
      <t>ヘンアツキ</t>
    </rPh>
    <rPh sb="4" eb="5">
      <t>チク</t>
    </rPh>
    <rPh sb="5" eb="7">
      <t>デンチ</t>
    </rPh>
    <rPh sb="8" eb="9">
      <t>ナド</t>
    </rPh>
    <phoneticPr fontId="3"/>
  </si>
  <si>
    <t>特殊ﾊﾟｯｹｰｼﾞ空調</t>
  </si>
  <si>
    <t>クリーンルーム、恒温恒湿室、変温室、動物実験室用パッケージ形空調機 等</t>
    <rPh sb="14" eb="15">
      <t>ヘン</t>
    </rPh>
    <rPh sb="15" eb="17">
      <t>オンシツ</t>
    </rPh>
    <rPh sb="23" eb="24">
      <t>ヨウ</t>
    </rPh>
    <rPh sb="34" eb="35">
      <t>ナド</t>
    </rPh>
    <phoneticPr fontId="3"/>
  </si>
  <si>
    <t>圧縮空気</t>
  </si>
  <si>
    <t>エアコンプレッサー 等</t>
    <rPh sb="10" eb="11">
      <t>ナド</t>
    </rPh>
    <phoneticPr fontId="3"/>
  </si>
  <si>
    <t>特殊空調機</t>
  </si>
  <si>
    <t>クリーンルーム、恒温恒湿室、変温室、動物実験室用空調機 等</t>
    <rPh sb="14" eb="15">
      <t>ヘン</t>
    </rPh>
    <rPh sb="15" eb="17">
      <t>オンシツ</t>
    </rPh>
    <rPh sb="23" eb="24">
      <t>ヨウ</t>
    </rPh>
    <rPh sb="24" eb="26">
      <t>クウチョウ</t>
    </rPh>
    <rPh sb="26" eb="27">
      <t>キ</t>
    </rPh>
    <rPh sb="28" eb="29">
      <t>ナド</t>
    </rPh>
    <phoneticPr fontId="3"/>
  </si>
  <si>
    <t>給排水</t>
  </si>
  <si>
    <t>給水ポンプ 等</t>
    <rPh sb="0" eb="2">
      <t>キュウスイ</t>
    </rPh>
    <rPh sb="6" eb="7">
      <t>ナド</t>
    </rPh>
    <phoneticPr fontId="3"/>
  </si>
  <si>
    <t>冷凍・冷蔵</t>
  </si>
  <si>
    <t>冷凍庫、冷蔵庫 等</t>
    <rPh sb="0" eb="2">
      <t>レイトウ</t>
    </rPh>
    <rPh sb="2" eb="3">
      <t>コ</t>
    </rPh>
    <rPh sb="4" eb="6">
      <t>レイゾウ</t>
    </rPh>
    <rPh sb="6" eb="7">
      <t>コ</t>
    </rPh>
    <rPh sb="8" eb="9">
      <t>ナド</t>
    </rPh>
    <phoneticPr fontId="3"/>
  </si>
  <si>
    <t>給　湯</t>
  </si>
  <si>
    <t>給湯ボイラー、循環ポンプ、電気温水器、ガス湯沸器 等</t>
    <rPh sb="0" eb="2">
      <t>キュウトウ</t>
    </rPh>
    <rPh sb="21" eb="23">
      <t>ユワ</t>
    </rPh>
    <rPh sb="23" eb="24">
      <t>キ</t>
    </rPh>
    <phoneticPr fontId="3"/>
  </si>
  <si>
    <t>特殊排気</t>
  </si>
  <si>
    <t>脱臭装置、ＶＯＣ処理装置、スクラバー 等</t>
    <rPh sb="0" eb="2">
      <t>ダッシュウ</t>
    </rPh>
    <rPh sb="2" eb="4">
      <t>ソウチ</t>
    </rPh>
    <rPh sb="8" eb="10">
      <t>ショリ</t>
    </rPh>
    <rPh sb="10" eb="12">
      <t>ソウチ</t>
    </rPh>
    <phoneticPr fontId="3"/>
  </si>
  <si>
    <t>排水処理</t>
  </si>
  <si>
    <t>排水処理設備、ブロワ 等</t>
    <rPh sb="0" eb="2">
      <t>ハイスイ</t>
    </rPh>
    <rPh sb="2" eb="4">
      <t>ショリ</t>
    </rPh>
    <rPh sb="4" eb="6">
      <t>セツビ</t>
    </rPh>
    <rPh sb="11" eb="12">
      <t>ナド</t>
    </rPh>
    <phoneticPr fontId="3"/>
  </si>
  <si>
    <t>純水供給</t>
  </si>
  <si>
    <t>純水供給設備、ＲＯ装置 等</t>
    <rPh sb="0" eb="2">
      <t>ジュンスイ</t>
    </rPh>
    <rPh sb="2" eb="4">
      <t>キョウキュウ</t>
    </rPh>
    <rPh sb="4" eb="6">
      <t>セツビ</t>
    </rPh>
    <rPh sb="9" eb="11">
      <t>ソウチ</t>
    </rPh>
    <rPh sb="12" eb="13">
      <t>ナド</t>
    </rPh>
    <phoneticPr fontId="3"/>
  </si>
  <si>
    <t>建築設備</t>
    <rPh sb="0" eb="2">
      <t>ケンチク</t>
    </rPh>
    <rPh sb="2" eb="4">
      <t>セツビ</t>
    </rPh>
    <phoneticPr fontId="3"/>
  </si>
  <si>
    <t>一般ﾊﾟｯｹｰｼﾞ空調</t>
  </si>
  <si>
    <t>パッケージ形空調機 等</t>
  </si>
  <si>
    <t>輸　送</t>
  </si>
  <si>
    <t>フォークリフト、重機、場内専用車両 等</t>
    <rPh sb="8" eb="10">
      <t>ジュウキ</t>
    </rPh>
    <rPh sb="11" eb="13">
      <t>ジョウナイ</t>
    </rPh>
    <rPh sb="13" eb="15">
      <t>センヨウ</t>
    </rPh>
    <rPh sb="15" eb="17">
      <t>シャリョウ</t>
    </rPh>
    <rPh sb="18" eb="19">
      <t>ナド</t>
    </rPh>
    <phoneticPr fontId="3"/>
  </si>
  <si>
    <t>一般空調機</t>
  </si>
  <si>
    <t>一般空調用空調機、ファンコイルユニット 等</t>
    <rPh sb="0" eb="2">
      <t>イッパン</t>
    </rPh>
    <rPh sb="2" eb="5">
      <t>クウチョウヨウ</t>
    </rPh>
    <rPh sb="5" eb="8">
      <t>クウチョウキ</t>
    </rPh>
    <rPh sb="20" eb="21">
      <t>ナド</t>
    </rPh>
    <phoneticPr fontId="3"/>
  </si>
  <si>
    <t>燃焼・熱利用</t>
  </si>
  <si>
    <t>換　気</t>
  </si>
  <si>
    <t>給排気ファン 等</t>
    <rPh sb="0" eb="1">
      <t>キュウ</t>
    </rPh>
    <rPh sb="1" eb="3">
      <t>ハイキ</t>
    </rPh>
    <rPh sb="7" eb="8">
      <t>ナド</t>
    </rPh>
    <phoneticPr fontId="3"/>
  </si>
  <si>
    <t>電気使用</t>
  </si>
  <si>
    <t>照　明</t>
  </si>
  <si>
    <t>照明器具 等</t>
    <rPh sb="0" eb="2">
      <t>ショウメイ</t>
    </rPh>
    <rPh sb="2" eb="4">
      <t>キグ</t>
    </rPh>
    <rPh sb="5" eb="6">
      <t>ナド</t>
    </rPh>
    <phoneticPr fontId="3"/>
  </si>
  <si>
    <t>特殊空調</t>
  </si>
  <si>
    <t>昇降機</t>
  </si>
  <si>
    <t>エレベーター、ダムウェーター、リフト 等</t>
    <rPh sb="19" eb="20">
      <t>ナド</t>
    </rPh>
    <phoneticPr fontId="3"/>
  </si>
  <si>
    <t>コンセント</t>
  </si>
  <si>
    <t>オフィス機器、家電 等</t>
    <rPh sb="4" eb="6">
      <t>キキ</t>
    </rPh>
    <rPh sb="7" eb="9">
      <t>カデン</t>
    </rPh>
    <rPh sb="10" eb="11">
      <t>ナド</t>
    </rPh>
    <phoneticPr fontId="3"/>
  </si>
  <si>
    <t>取水・導水</t>
  </si>
  <si>
    <t>ポンプ設備、除塵機 等</t>
    <rPh sb="3" eb="5">
      <t>セツビ</t>
    </rPh>
    <rPh sb="6" eb="7">
      <t>ジョ</t>
    </rPh>
    <rPh sb="7" eb="8">
      <t>ジン</t>
    </rPh>
    <rPh sb="8" eb="9">
      <t>キ</t>
    </rPh>
    <rPh sb="10" eb="11">
      <t>ナド</t>
    </rPh>
    <phoneticPr fontId="3"/>
  </si>
  <si>
    <t>厨　房</t>
  </si>
  <si>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3"/>
  </si>
  <si>
    <t>沈　殿</t>
  </si>
  <si>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3"/>
  </si>
  <si>
    <t>ﾊﾟｯｹｰｼﾞ空調</t>
  </si>
  <si>
    <t>ろ　過</t>
  </si>
  <si>
    <t>ろ過池設備、膜ろ過設備 等</t>
    <rPh sb="1" eb="2">
      <t>カ</t>
    </rPh>
    <rPh sb="2" eb="3">
      <t>イケ</t>
    </rPh>
    <rPh sb="3" eb="5">
      <t>セツビ</t>
    </rPh>
    <rPh sb="6" eb="7">
      <t>マク</t>
    </rPh>
    <rPh sb="8" eb="9">
      <t>カ</t>
    </rPh>
    <rPh sb="9" eb="11">
      <t>セツビ</t>
    </rPh>
    <rPh sb="12" eb="13">
      <t>ナド</t>
    </rPh>
    <phoneticPr fontId="3"/>
  </si>
  <si>
    <t>高度浄水</t>
  </si>
  <si>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3"/>
  </si>
  <si>
    <t>一般空調</t>
  </si>
  <si>
    <t>汚泥濃縮</t>
  </si>
  <si>
    <t>汚泥濃縮設備 等</t>
    <rPh sb="0" eb="2">
      <t>オデイ</t>
    </rPh>
    <rPh sb="2" eb="4">
      <t>ノウシュク</t>
    </rPh>
    <rPh sb="4" eb="6">
      <t>セツビ</t>
    </rPh>
    <rPh sb="7" eb="8">
      <t>ナド</t>
    </rPh>
    <phoneticPr fontId="3"/>
  </si>
  <si>
    <t>汚泥脱水</t>
  </si>
  <si>
    <t>汚泥脱水設備 等</t>
    <rPh sb="0" eb="2">
      <t>オデイ</t>
    </rPh>
    <rPh sb="2" eb="4">
      <t>ダッスイ</t>
    </rPh>
    <rPh sb="4" eb="6">
      <t>セツビ</t>
    </rPh>
    <rPh sb="7" eb="8">
      <t>ナド</t>
    </rPh>
    <phoneticPr fontId="3"/>
  </si>
  <si>
    <t>送水・配水</t>
  </si>
  <si>
    <t>送水・配水施設 等</t>
    <rPh sb="0" eb="2">
      <t>ソウスイ</t>
    </rPh>
    <rPh sb="3" eb="5">
      <t>ハイスイ</t>
    </rPh>
    <rPh sb="5" eb="7">
      <t>シセツ</t>
    </rPh>
    <rPh sb="8" eb="9">
      <t>ナド</t>
    </rPh>
    <phoneticPr fontId="3"/>
  </si>
  <si>
    <t>上水道ポンプ</t>
  </si>
  <si>
    <t>主ポンプ</t>
  </si>
  <si>
    <t>沈砂池設備、主ポンプ設備、スクリーン 等</t>
    <rPh sb="0" eb="1">
      <t>チン</t>
    </rPh>
    <rPh sb="1" eb="2">
      <t>サ</t>
    </rPh>
    <rPh sb="2" eb="3">
      <t>イケ</t>
    </rPh>
    <rPh sb="3" eb="5">
      <t>セツビ</t>
    </rPh>
    <rPh sb="6" eb="7">
      <t>シュ</t>
    </rPh>
    <rPh sb="10" eb="12">
      <t>セツビ</t>
    </rPh>
    <rPh sb="19" eb="20">
      <t>ナド</t>
    </rPh>
    <phoneticPr fontId="3"/>
  </si>
  <si>
    <t>沈殿池</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</si>
  <si>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3"/>
  </si>
  <si>
    <t>反応タンク</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</si>
  <si>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3"/>
  </si>
  <si>
    <t>高度処理</t>
  </si>
  <si>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3"/>
  </si>
  <si>
    <t>上記に該当しない設備 等</t>
    <rPh sb="0" eb="2">
      <t>ジョウキ</t>
    </rPh>
    <rPh sb="3" eb="5">
      <t>ガイトウ</t>
    </rPh>
    <rPh sb="8" eb="10">
      <t>セツビ</t>
    </rPh>
    <rPh sb="11" eb="12">
      <t>トウ</t>
    </rPh>
    <phoneticPr fontId="3"/>
  </si>
  <si>
    <t>全　般</t>
    <rPh sb="0" eb="1">
      <t>ゼン</t>
    </rPh>
    <rPh sb="2" eb="3">
      <t>パン</t>
    </rPh>
    <phoneticPr fontId="3"/>
  </si>
  <si>
    <t>事業所全体のエネルギー消費量の合計</t>
    <rPh sb="0" eb="2">
      <t>ジギョウ</t>
    </rPh>
    <rPh sb="2" eb="3">
      <t>ショ</t>
    </rPh>
    <rPh sb="3" eb="5">
      <t>ゼンタイ</t>
    </rPh>
    <rPh sb="11" eb="14">
      <t>ショウヒリョウ</t>
    </rPh>
    <rPh sb="15" eb="17">
      <t>ゴウケイ</t>
    </rPh>
    <phoneticPr fontId="3"/>
  </si>
  <si>
    <t>汚泥消化</t>
  </si>
  <si>
    <t>汚泥消化タンク設備 等</t>
    <rPh sb="0" eb="2">
      <t>オデイ</t>
    </rPh>
    <rPh sb="2" eb="4">
      <t>ショウカ</t>
    </rPh>
    <rPh sb="7" eb="9">
      <t>セツビ</t>
    </rPh>
    <rPh sb="10" eb="11">
      <t>ナド</t>
    </rPh>
    <phoneticPr fontId="3"/>
  </si>
  <si>
    <t>汚泥脱水設備、脱水機 等</t>
    <rPh sb="0" eb="2">
      <t>オデイ</t>
    </rPh>
    <rPh sb="2" eb="4">
      <t>ダッスイ</t>
    </rPh>
    <rPh sb="4" eb="6">
      <t>セツビ</t>
    </rPh>
    <rPh sb="7" eb="9">
      <t>ダッスイ</t>
    </rPh>
    <rPh sb="9" eb="10">
      <t>キ</t>
    </rPh>
    <rPh sb="11" eb="12">
      <t>ナド</t>
    </rPh>
    <phoneticPr fontId="3"/>
  </si>
  <si>
    <t>汚泥焼却</t>
  </si>
  <si>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3"/>
  </si>
  <si>
    <t>竣工年</t>
    <rPh sb="0" eb="2">
      <t>シュンコウ</t>
    </rPh>
    <rPh sb="2" eb="3">
      <t>ネン</t>
    </rPh>
    <phoneticPr fontId="3"/>
  </si>
  <si>
    <t>年</t>
    <rPh sb="0" eb="1">
      <t>ネン</t>
    </rPh>
    <phoneticPr fontId="3"/>
  </si>
  <si>
    <t>乾　燥</t>
  </si>
  <si>
    <t>乾燥設備、乾燥機 等</t>
    <rPh sb="0" eb="2">
      <t>カンソウ</t>
    </rPh>
    <rPh sb="2" eb="4">
      <t>セツビ</t>
    </rPh>
    <rPh sb="5" eb="7">
      <t>カンソウ</t>
    </rPh>
    <rPh sb="7" eb="8">
      <t>キ</t>
    </rPh>
    <rPh sb="9" eb="10">
      <t>ナド</t>
    </rPh>
    <phoneticPr fontId="3"/>
  </si>
  <si>
    <t>受入供給</t>
  </si>
  <si>
    <t>受入供給設備、ごみ投入扉、ごみクレーン 等</t>
    <rPh sb="0" eb="2">
      <t>ウケイレ</t>
    </rPh>
    <rPh sb="2" eb="4">
      <t>キョウキュウ</t>
    </rPh>
    <rPh sb="4" eb="6">
      <t>セツビ</t>
    </rPh>
    <rPh sb="9" eb="11">
      <t>トウニュウ</t>
    </rPh>
    <rPh sb="11" eb="12">
      <t>トビラ</t>
    </rPh>
    <rPh sb="20" eb="21">
      <t>ナド</t>
    </rPh>
    <phoneticPr fontId="3"/>
  </si>
  <si>
    <t>燃　焼</t>
  </si>
  <si>
    <t>焼却設備、ガス化溶融設備 等</t>
    <rPh sb="0" eb="2">
      <t>ショウキャク</t>
    </rPh>
    <rPh sb="2" eb="4">
      <t>セツビ</t>
    </rPh>
    <rPh sb="7" eb="8">
      <t>カ</t>
    </rPh>
    <rPh sb="8" eb="10">
      <t>ヨウユウ</t>
    </rPh>
    <rPh sb="10" eb="12">
      <t>セツビ</t>
    </rPh>
    <rPh sb="13" eb="14">
      <t>ナド</t>
    </rPh>
    <phoneticPr fontId="3"/>
  </si>
  <si>
    <t>灰溶融</t>
  </si>
  <si>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3"/>
  </si>
  <si>
    <t>ガス冷却</t>
  </si>
  <si>
    <t>ガス冷却設備、廃熱ボイラー 等</t>
    <rPh sb="2" eb="4">
      <t>レイキャク</t>
    </rPh>
    <rPh sb="4" eb="6">
      <t>セツビ</t>
    </rPh>
    <rPh sb="7" eb="9">
      <t>ハイネツ</t>
    </rPh>
    <rPh sb="14" eb="15">
      <t>ナド</t>
    </rPh>
    <phoneticPr fontId="3"/>
  </si>
  <si>
    <t>通　風</t>
  </si>
  <si>
    <t>通風設備、送風機、空気予熱器 等</t>
    <rPh sb="0" eb="2">
      <t>ツウフウ</t>
    </rPh>
    <rPh sb="2" eb="4">
      <t>セツビ</t>
    </rPh>
    <rPh sb="5" eb="8">
      <t>ソウフウキ</t>
    </rPh>
    <rPh sb="9" eb="11">
      <t>クウキ</t>
    </rPh>
    <rPh sb="11" eb="13">
      <t>ヨネツ</t>
    </rPh>
    <rPh sb="13" eb="14">
      <t>キ</t>
    </rPh>
    <rPh sb="15" eb="16">
      <t>ナド</t>
    </rPh>
    <phoneticPr fontId="3"/>
  </si>
  <si>
    <t>排ガス処理</t>
  </si>
  <si>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3"/>
  </si>
  <si>
    <t>灰出し</t>
  </si>
  <si>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3"/>
  </si>
  <si>
    <t>1a.6</t>
  </si>
  <si>
    <t>蒸気ドレン回収設備の導入</t>
    <rPh sb="0" eb="2">
      <t>ジョウキ</t>
    </rPh>
    <rPh sb="5" eb="7">
      <t>カイシュウ</t>
    </rPh>
    <rPh sb="7" eb="9">
      <t>セツビ</t>
    </rPh>
    <rPh sb="10" eb="12">
      <t>ドウニュウ</t>
    </rPh>
    <phoneticPr fontId="3"/>
  </si>
  <si>
    <t>蒸気ドレン回収設備が導入されているか。（蒸気ドレン回収設備とは、蒸気ドレンをスチームトラップやドレン回収ポンプ等を用いて回収し、ボイラー給水として再利用するもの。）</t>
    <rPh sb="0" eb="2">
      <t>ジョウキ</t>
    </rPh>
    <rPh sb="5" eb="7">
      <t>カイシュウ</t>
    </rPh>
    <rPh sb="7" eb="9">
      <t>セツビ</t>
    </rPh>
    <rPh sb="10" eb="12">
      <t>ドウニュウ</t>
    </rPh>
    <rPh sb="20" eb="22">
      <t>ジョウキ</t>
    </rPh>
    <rPh sb="25" eb="27">
      <t>カイシュウ</t>
    </rPh>
    <rPh sb="27" eb="29">
      <t>セツビ</t>
    </rPh>
    <rPh sb="32" eb="34">
      <t>ジョウキ</t>
    </rPh>
    <rPh sb="50" eb="52">
      <t>カイシュウ</t>
    </rPh>
    <rPh sb="55" eb="56">
      <t>トウ</t>
    </rPh>
    <rPh sb="57" eb="58">
      <t>モチ</t>
    </rPh>
    <rPh sb="60" eb="62">
      <t>カイシュウ</t>
    </rPh>
    <rPh sb="68" eb="70">
      <t>キュウスイ</t>
    </rPh>
    <rPh sb="73" eb="74">
      <t>サイ</t>
    </rPh>
    <rPh sb="74" eb="76">
      <t>リヨウ</t>
    </rPh>
    <phoneticPr fontId="3"/>
  </si>
  <si>
    <t>-</t>
    <phoneticPr fontId="3"/>
  </si>
  <si>
    <t>1a.9</t>
  </si>
  <si>
    <t>省エネ型スチームトラップの導入</t>
    <rPh sb="0" eb="1">
      <t>ショウ</t>
    </rPh>
    <rPh sb="3" eb="4">
      <t>カタ</t>
    </rPh>
    <rPh sb="13" eb="15">
      <t>ドウニュウ</t>
    </rPh>
    <phoneticPr fontId="3"/>
  </si>
  <si>
    <t>省エネ型スチームトラップが導入されているか。（省エネ型スチームトラップとは、一般的なディスク式スチームトラップに比べて、凝縮水排水時の蒸気流出が少ないもの。）</t>
    <rPh sb="0" eb="1">
      <t>ショウ</t>
    </rPh>
    <rPh sb="3" eb="4">
      <t>ガタ</t>
    </rPh>
    <rPh sb="13" eb="15">
      <t>ドウニュウ</t>
    </rPh>
    <rPh sb="23" eb="24">
      <t>ショウ</t>
    </rPh>
    <rPh sb="26" eb="27">
      <t>ガタ</t>
    </rPh>
    <rPh sb="38" eb="41">
      <t>イッパンテキ</t>
    </rPh>
    <rPh sb="46" eb="47">
      <t>シキ</t>
    </rPh>
    <rPh sb="56" eb="57">
      <t>クラ</t>
    </rPh>
    <rPh sb="60" eb="62">
      <t>ギョウシュク</t>
    </rPh>
    <rPh sb="62" eb="63">
      <t>スイ</t>
    </rPh>
    <rPh sb="63" eb="65">
      <t>ハイスイ</t>
    </rPh>
    <rPh sb="65" eb="66">
      <t>ジ</t>
    </rPh>
    <rPh sb="67" eb="69">
      <t>ジョウキ</t>
    </rPh>
    <rPh sb="69" eb="71">
      <t>リュウシュツ</t>
    </rPh>
    <rPh sb="72" eb="73">
      <t>スク</t>
    </rPh>
    <phoneticPr fontId="3"/>
  </si>
  <si>
    <t>圧縮空気供給設備</t>
    <rPh sb="0" eb="2">
      <t>アッシュク</t>
    </rPh>
    <rPh sb="2" eb="4">
      <t>クウキ</t>
    </rPh>
    <rPh sb="4" eb="6">
      <t>キョウキュウ</t>
    </rPh>
    <rPh sb="6" eb="8">
      <t>セツビ</t>
    </rPh>
    <phoneticPr fontId="3"/>
  </si>
  <si>
    <t>高効率エアコンプレッサーの導入</t>
    <rPh sb="0" eb="1">
      <t>コウ</t>
    </rPh>
    <rPh sb="1" eb="3">
      <t>コウリツ</t>
    </rPh>
    <rPh sb="13" eb="15">
      <t>ドウニュウ</t>
    </rPh>
    <phoneticPr fontId="3"/>
  </si>
  <si>
    <t>ｲﾝﾊﾞｰﾀ
制御</t>
    <rPh sb="7" eb="9">
      <t>セイギョ</t>
    </rPh>
    <phoneticPr fontId="3"/>
  </si>
  <si>
    <t>ｲﾝﾊﾞｰﾀ
制御
冷却ﾌｧﾝ</t>
    <rPh sb="7" eb="9">
      <t>セイギョ</t>
    </rPh>
    <rPh sb="10" eb="12">
      <t>レイキャク</t>
    </rPh>
    <phoneticPr fontId="3"/>
  </si>
  <si>
    <t>複数台
圧縮機
制御</t>
    <rPh sb="0" eb="2">
      <t>フクスウ</t>
    </rPh>
    <rPh sb="2" eb="3">
      <t>ダイ</t>
    </rPh>
    <rPh sb="4" eb="6">
      <t>アッシュク</t>
    </rPh>
    <rPh sb="6" eb="7">
      <t>キ</t>
    </rPh>
    <rPh sb="8" eb="10">
      <t>セイギョ</t>
    </rPh>
    <phoneticPr fontId="3"/>
  </si>
  <si>
    <t>インバータ制御</t>
    <rPh sb="5" eb="7">
      <t>セイギョ</t>
    </rPh>
    <phoneticPr fontId="3"/>
  </si>
  <si>
    <t>２段圧縮方式</t>
    <rPh sb="1" eb="2">
      <t>ダン</t>
    </rPh>
    <rPh sb="2" eb="4">
      <t>アッシュク</t>
    </rPh>
    <rPh sb="4" eb="6">
      <t>ホウシキ</t>
    </rPh>
    <phoneticPr fontId="3"/>
  </si>
  <si>
    <t>インバータ制御冷却ファン</t>
    <rPh sb="5" eb="7">
      <t>セイギョ</t>
    </rPh>
    <rPh sb="7" eb="9">
      <t>レイキャク</t>
    </rPh>
    <phoneticPr fontId="3"/>
  </si>
  <si>
    <t>増風量制御方式</t>
    <rPh sb="0" eb="1">
      <t>ゾウ</t>
    </rPh>
    <rPh sb="1" eb="3">
      <t>フウリョウ</t>
    </rPh>
    <rPh sb="3" eb="5">
      <t>セイギョ</t>
    </rPh>
    <rPh sb="5" eb="7">
      <t>ホウシキ</t>
    </rPh>
    <phoneticPr fontId="3"/>
  </si>
  <si>
    <t>圧縮機・モータ直結構造</t>
    <rPh sb="0" eb="3">
      <t>アッシュクキ</t>
    </rPh>
    <rPh sb="7" eb="9">
      <t>チョッケツ</t>
    </rPh>
    <rPh sb="9" eb="11">
      <t>コウゾウ</t>
    </rPh>
    <phoneticPr fontId="3"/>
  </si>
  <si>
    <t>複数台圧縮機制御</t>
    <rPh sb="0" eb="2">
      <t>フクスウ</t>
    </rPh>
    <rPh sb="2" eb="3">
      <t>ダイ</t>
    </rPh>
    <rPh sb="3" eb="5">
      <t>アッシュク</t>
    </rPh>
    <rPh sb="5" eb="6">
      <t>キ</t>
    </rPh>
    <rPh sb="6" eb="8">
      <t>セイギョ</t>
    </rPh>
    <phoneticPr fontId="3"/>
  </si>
  <si>
    <t>エアコンプレッサー無し</t>
    <rPh sb="9" eb="10">
      <t>ナ</t>
    </rPh>
    <phoneticPr fontId="3"/>
  </si>
  <si>
    <t xml:space="preserve">エアコンプレッサーの台数制御が導入されているか。※複数のエアコンプレッサーの系統があり制御方法が異なる場合は、最も大きい割合（電動機出力又は年間電力消費量）を占めるエアコンプレッサーの制御方法を記入する。
</t>
    <rPh sb="10" eb="12">
      <t>ダイスウ</t>
    </rPh>
    <rPh sb="12" eb="14">
      <t>セイギョ</t>
    </rPh>
    <rPh sb="15" eb="17">
      <t>ドウニュウ</t>
    </rPh>
    <rPh sb="25" eb="27">
      <t>フクスウ</t>
    </rPh>
    <rPh sb="38" eb="40">
      <t>ケイトウ</t>
    </rPh>
    <rPh sb="43" eb="45">
      <t>セイギョ</t>
    </rPh>
    <rPh sb="45" eb="47">
      <t>ホウホウ</t>
    </rPh>
    <rPh sb="48" eb="49">
      <t>コト</t>
    </rPh>
    <rPh sb="51" eb="53">
      <t>バアイ</t>
    </rPh>
    <rPh sb="63" eb="66">
      <t>デンドウキ</t>
    </rPh>
    <rPh sb="66" eb="68">
      <t>シュツリョク</t>
    </rPh>
    <rPh sb="72" eb="74">
      <t>デンリョク</t>
    </rPh>
    <rPh sb="74" eb="76">
      <t>ショウヒ</t>
    </rPh>
    <rPh sb="76" eb="77">
      <t>リョウ</t>
    </rPh>
    <rPh sb="92" eb="94">
      <t>セイギョ</t>
    </rPh>
    <rPh sb="94" eb="96">
      <t>ホウホウ</t>
    </rPh>
    <phoneticPr fontId="3"/>
  </si>
  <si>
    <t>末端圧力制御</t>
    <rPh sb="0" eb="2">
      <t>マッタン</t>
    </rPh>
    <rPh sb="2" eb="3">
      <t>アツ</t>
    </rPh>
    <rPh sb="3" eb="4">
      <t>チカラ</t>
    </rPh>
    <rPh sb="4" eb="6">
      <t>セイギョ</t>
    </rPh>
    <phoneticPr fontId="3"/>
  </si>
  <si>
    <t>吐出圧力制御</t>
    <rPh sb="0" eb="1">
      <t>ト</t>
    </rPh>
    <rPh sb="1" eb="2">
      <t>シュツ</t>
    </rPh>
    <rPh sb="2" eb="3">
      <t>アツ</t>
    </rPh>
    <rPh sb="4" eb="6">
      <t>セイギョ</t>
    </rPh>
    <phoneticPr fontId="3"/>
  </si>
  <si>
    <t>2e.2</t>
  </si>
  <si>
    <t>エアコンプレッサー吸込みフィルターの清掃</t>
    <rPh sb="9" eb="10">
      <t>ス</t>
    </rPh>
    <rPh sb="10" eb="11">
      <t>コ</t>
    </rPh>
    <rPh sb="18" eb="20">
      <t>セイソウ</t>
    </rPh>
    <phoneticPr fontId="3"/>
  </si>
  <si>
    <t>エアコンプレッサーの吸込みフィルターの清掃が年1回以上実施されているか。</t>
    <rPh sb="22" eb="23">
      <t>ネン</t>
    </rPh>
    <rPh sb="24" eb="25">
      <t>カイ</t>
    </rPh>
    <rPh sb="25" eb="27">
      <t>イジョウ</t>
    </rPh>
    <phoneticPr fontId="3"/>
  </si>
  <si>
    <t>電動力応用設備</t>
    <rPh sb="0" eb="2">
      <t>デンドウ</t>
    </rPh>
    <rPh sb="2" eb="3">
      <t>チカラ</t>
    </rPh>
    <rPh sb="3" eb="5">
      <t>オウヨウ</t>
    </rPh>
    <rPh sb="5" eb="7">
      <t>セツビ</t>
    </rPh>
    <phoneticPr fontId="3"/>
  </si>
  <si>
    <t>生産プロセスにおける電動機の
省エネ制御及び高効率ポンプ・ブロワ・ファンの導入</t>
    <rPh sb="15" eb="16">
      <t>ショウ</t>
    </rPh>
    <rPh sb="18" eb="20">
      <t>セイギョ</t>
    </rPh>
    <rPh sb="20" eb="21">
      <t>オヨ</t>
    </rPh>
    <phoneticPr fontId="3"/>
  </si>
  <si>
    <t>生産プロセス（純水供給設備や特殊排気設備を含む。）において電動機の省エネ制御が導入されているか。また、ポンプ、ブロワ・ファンが高効率化されているか。（複数電動機とは、１つの生産ラインの中の工程やプロセスに同一の役割を担う電動機が多数設置されていることで、生産量の増減により一部の電動機を停止可能である場合とする。）
※電動機出力が7.5kW以上の場合は必ず記入する。その他のポンプ、ブロワ・ファンについてはできる限り記入する。なおポンプ・ブロワ・ファンがない場合は未記入とする。</t>
    <rPh sb="29" eb="32">
      <t>デンドウキ</t>
    </rPh>
    <rPh sb="33" eb="34">
      <t>ショウ</t>
    </rPh>
    <rPh sb="36" eb="38">
      <t>セイギョ</t>
    </rPh>
    <rPh sb="39" eb="41">
      <t>ドウニュウ</t>
    </rPh>
    <rPh sb="63" eb="67">
      <t>コウコウリツカ</t>
    </rPh>
    <rPh sb="75" eb="77">
      <t>フクスウ</t>
    </rPh>
    <rPh sb="77" eb="80">
      <t>デンドウキ</t>
    </rPh>
    <rPh sb="86" eb="88">
      <t>セイサン</t>
    </rPh>
    <rPh sb="92" eb="93">
      <t>ナカ</t>
    </rPh>
    <rPh sb="94" eb="96">
      <t>コウテイ</t>
    </rPh>
    <rPh sb="102" eb="104">
      <t>ドウイツ</t>
    </rPh>
    <rPh sb="105" eb="107">
      <t>ヤクワリ</t>
    </rPh>
    <rPh sb="108" eb="109">
      <t>ニナ</t>
    </rPh>
    <rPh sb="110" eb="113">
      <t>デンドウキ</t>
    </rPh>
    <rPh sb="114" eb="116">
      <t>タスウ</t>
    </rPh>
    <rPh sb="116" eb="118">
      <t>セッチ</t>
    </rPh>
    <rPh sb="127" eb="129">
      <t>セイサン</t>
    </rPh>
    <rPh sb="129" eb="130">
      <t>リョウ</t>
    </rPh>
    <rPh sb="131" eb="133">
      <t>ゾウゲン</t>
    </rPh>
    <rPh sb="136" eb="138">
      <t>イチブ</t>
    </rPh>
    <rPh sb="139" eb="142">
      <t>デンドウキ</t>
    </rPh>
    <rPh sb="143" eb="145">
      <t>テイシ</t>
    </rPh>
    <rPh sb="145" eb="147">
      <t>カノウ</t>
    </rPh>
    <rPh sb="150" eb="152">
      <t>バアイ</t>
    </rPh>
    <rPh sb="229" eb="231">
      <t>バアイ</t>
    </rPh>
    <rPh sb="232" eb="233">
      <t>ミ</t>
    </rPh>
    <rPh sb="233" eb="235">
      <t>キニュウ</t>
    </rPh>
    <phoneticPr fontId="3"/>
  </si>
  <si>
    <t>電動力応用</t>
    <rPh sb="0" eb="2">
      <t>デンドウ</t>
    </rPh>
    <rPh sb="2" eb="3">
      <t>リョク</t>
    </rPh>
    <rPh sb="3" eb="5">
      <t>オウヨウ</t>
    </rPh>
    <phoneticPr fontId="3"/>
  </si>
  <si>
    <t>複数電動機の台数制御</t>
    <rPh sb="0" eb="2">
      <t>フクスウ</t>
    </rPh>
    <rPh sb="2" eb="5">
      <t>デンドウキ</t>
    </rPh>
    <rPh sb="6" eb="8">
      <t>ダイスウ</t>
    </rPh>
    <rPh sb="8" eb="10">
      <t>セイギョ</t>
    </rPh>
    <phoneticPr fontId="3"/>
  </si>
  <si>
    <t>電動機の回転数制御</t>
    <rPh sb="0" eb="3">
      <t>デンドウキ</t>
    </rPh>
    <rPh sb="4" eb="7">
      <t>カイテンスウ</t>
    </rPh>
    <rPh sb="7" eb="9">
      <t>セイギョ</t>
    </rPh>
    <phoneticPr fontId="3"/>
  </si>
  <si>
    <t>モータ直結形</t>
    <rPh sb="3" eb="4">
      <t>チョク</t>
    </rPh>
    <rPh sb="4" eb="5">
      <t>ケツ</t>
    </rPh>
    <rPh sb="5" eb="6">
      <t>カタ</t>
    </rPh>
    <phoneticPr fontId="3"/>
  </si>
  <si>
    <t>油圧・空圧駆動アクチュエータの電動化が導入されているか。</t>
    <rPh sb="0" eb="2">
      <t>ユアツ</t>
    </rPh>
    <rPh sb="3" eb="4">
      <t>クウ</t>
    </rPh>
    <rPh sb="4" eb="5">
      <t>アツ</t>
    </rPh>
    <rPh sb="5" eb="7">
      <t>クドウ</t>
    </rPh>
    <rPh sb="15" eb="17">
      <t>デンドウ</t>
    </rPh>
    <rPh sb="17" eb="18">
      <t>カ</t>
    </rPh>
    <phoneticPr fontId="3"/>
  </si>
  <si>
    <t>特殊空調設備</t>
    <rPh sb="0" eb="2">
      <t>トクシュ</t>
    </rPh>
    <rPh sb="2" eb="4">
      <t>クウチョウ</t>
    </rPh>
    <rPh sb="4" eb="6">
      <t>セツビ</t>
    </rPh>
    <phoneticPr fontId="3"/>
  </si>
  <si>
    <t>クリーンルームのローカルリターン方式の導入</t>
    <rPh sb="19" eb="21">
      <t>ドウニュウ</t>
    </rPh>
    <phoneticPr fontId="3"/>
  </si>
  <si>
    <t>クリーンルームの天井面にファンフィルタユニット（FFU）又はライン式空調機を用いたローカルリターン方式が導入されているか。</t>
    <rPh sb="28" eb="29">
      <t>マタ</t>
    </rPh>
    <rPh sb="33" eb="34">
      <t>シキ</t>
    </rPh>
    <rPh sb="34" eb="37">
      <t>クウチョウキ</t>
    </rPh>
    <rPh sb="52" eb="54">
      <t>ドウニュウ</t>
    </rPh>
    <phoneticPr fontId="3"/>
  </si>
  <si>
    <t>クリーンルーム無し</t>
    <rPh sb="7" eb="8">
      <t>ナ</t>
    </rPh>
    <phoneticPr fontId="3"/>
  </si>
  <si>
    <t>ファンフィルタユニットの台数制御
の導入</t>
    <rPh sb="12" eb="14">
      <t>ダイスウ</t>
    </rPh>
    <rPh sb="14" eb="15">
      <t>セイ</t>
    </rPh>
    <rPh sb="15" eb="16">
      <t>オ</t>
    </rPh>
    <rPh sb="18" eb="20">
      <t>ドウニュウ</t>
    </rPh>
    <phoneticPr fontId="3"/>
  </si>
  <si>
    <t>冷却塔</t>
    <rPh sb="0" eb="3">
      <t>レイキャクトウ</t>
    </rPh>
    <phoneticPr fontId="3"/>
  </si>
  <si>
    <t>蒸気供給</t>
    <phoneticPr fontId="3"/>
  </si>
  <si>
    <t>コージェネ</t>
    <phoneticPr fontId="3"/>
  </si>
  <si>
    <t>熱　源</t>
    <phoneticPr fontId="3"/>
  </si>
  <si>
    <t>熱搬送</t>
    <phoneticPr fontId="3"/>
  </si>
  <si>
    <t>熱　源</t>
    <phoneticPr fontId="3"/>
  </si>
  <si>
    <t>ﾊﾟｯｹｰｼﾞ空調</t>
    <phoneticPr fontId="3"/>
  </si>
  <si>
    <t>一般空調機</t>
    <phoneticPr fontId="3"/>
  </si>
  <si>
    <t>換　気</t>
    <phoneticPr fontId="3"/>
  </si>
  <si>
    <t>厨　房</t>
    <phoneticPr fontId="3"/>
  </si>
  <si>
    <t>一般空調</t>
    <phoneticPr fontId="3"/>
  </si>
  <si>
    <t>換　気</t>
    <rPh sb="0" eb="1">
      <t>カン</t>
    </rPh>
    <rPh sb="2" eb="3">
      <t>キ</t>
    </rPh>
    <phoneticPr fontId="3"/>
  </si>
  <si>
    <t>照　明</t>
    <rPh sb="0" eb="1">
      <t>テラシ</t>
    </rPh>
    <rPh sb="2" eb="3">
      <t>メイ</t>
    </rPh>
    <phoneticPr fontId="3"/>
  </si>
  <si>
    <t>受変電</t>
    <phoneticPr fontId="3"/>
  </si>
  <si>
    <t>△</t>
    <phoneticPr fontId="3"/>
  </si>
  <si>
    <t>エアコンプレッサー</t>
  </si>
  <si>
    <t>No</t>
    <phoneticPr fontId="3"/>
  </si>
  <si>
    <t>永久磁石
(IPM)
モータ</t>
    <phoneticPr fontId="3"/>
  </si>
  <si>
    <t>ﾌﾟﾚﾐｱﾑ効率（IE3）モータ</t>
  </si>
  <si>
    <t>高効率（IE2）モータ</t>
  </si>
  <si>
    <t>増風量
制御
方式</t>
    <rPh sb="0" eb="1">
      <t>ゾウ</t>
    </rPh>
    <rPh sb="1" eb="3">
      <t>フウリョウ</t>
    </rPh>
    <rPh sb="4" eb="6">
      <t>セイギョ</t>
    </rPh>
    <rPh sb="7" eb="9">
      <t>ホウシキ</t>
    </rPh>
    <phoneticPr fontId="3"/>
  </si>
  <si>
    <t>圧縮機・モータ
直結
構造</t>
    <rPh sb="0" eb="3">
      <t>アッシュクキ</t>
    </rPh>
    <rPh sb="8" eb="10">
      <t>チョッケツ</t>
    </rPh>
    <rPh sb="11" eb="13">
      <t>コウゾウ</t>
    </rPh>
    <phoneticPr fontId="3"/>
  </si>
  <si>
    <t>－</t>
    <phoneticPr fontId="3"/>
  </si>
  <si>
    <t>C-1</t>
    <phoneticPr fontId="3"/>
  </si>
  <si>
    <t>エアコンプレッサー1</t>
    <phoneticPr fontId="3"/>
  </si>
  <si>
    <t>C-2</t>
    <phoneticPr fontId="3"/>
  </si>
  <si>
    <t>エアコンプレッサー2</t>
  </si>
  <si>
    <t xml:space="preserve">高効率エアコンプレッサー </t>
    <rPh sb="0" eb="3">
      <t>コウコウリツ</t>
    </rPh>
    <phoneticPr fontId="3"/>
  </si>
  <si>
    <t>ｴｱｺﾝﾌﾟﾚｯｻｰ</t>
    <phoneticPr fontId="3"/>
  </si>
  <si>
    <t>電動力応用</t>
    <phoneticPr fontId="3"/>
  </si>
  <si>
    <t>特殊空調</t>
    <phoneticPr fontId="3"/>
  </si>
  <si>
    <t>圧縮空気</t>
    <phoneticPr fontId="3"/>
  </si>
  <si>
    <t>高効率（IE2）モータ</t>
    <rPh sb="0" eb="3">
      <t>コウコウリツ</t>
    </rPh>
    <phoneticPr fontId="3"/>
  </si>
  <si>
    <t>エアコンプレッサーが高効率化されているか。
※圧縮機の電動機出力が5.5kW以上の場合は必ず記入する。その他のエアコンプレッサーについてはできる限り記入する。なおエアコンプレッサーがない場合は未記入とする。</t>
    <rPh sb="13" eb="14">
      <t>カ</t>
    </rPh>
    <phoneticPr fontId="3"/>
  </si>
  <si>
    <t>一般空調機</t>
    <phoneticPr fontId="3"/>
  </si>
  <si>
    <t>電動力応用設備</t>
    <phoneticPr fontId="3"/>
  </si>
  <si>
    <t>電動機の
ｲﾝﾊﾞｰﾀ
回転数
制御</t>
    <rPh sb="0" eb="3">
      <t>デンドウキ</t>
    </rPh>
    <rPh sb="11" eb="14">
      <t>カイテンスウ</t>
    </rPh>
    <rPh sb="14" eb="15">
      <t xml:space="preserve">
</t>
    </rPh>
    <rPh sb="15" eb="17">
      <t>セイギョ</t>
    </rPh>
    <phoneticPr fontId="3"/>
  </si>
  <si>
    <t>循環ポンプ</t>
    <rPh sb="0" eb="2">
      <t>ジュンカン</t>
    </rPh>
    <phoneticPr fontId="3"/>
  </si>
  <si>
    <t>P-1</t>
    <phoneticPr fontId="3"/>
  </si>
  <si>
    <t>熱源ポンプ</t>
    <rPh sb="0" eb="2">
      <t>ネツゲン</t>
    </rPh>
    <phoneticPr fontId="3"/>
  </si>
  <si>
    <t>高効率熱源ポンプ</t>
    <rPh sb="0" eb="3">
      <t>コウコウリツ</t>
    </rPh>
    <rPh sb="3" eb="5">
      <t>ネツゲン</t>
    </rPh>
    <phoneticPr fontId="3"/>
  </si>
  <si>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3"/>
  </si>
  <si>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3"/>
  </si>
  <si>
    <t>熱源2次ポンプの末端差圧制御</t>
    <rPh sb="3" eb="4">
      <t>ジ</t>
    </rPh>
    <rPh sb="8" eb="10">
      <t>マッタン</t>
    </rPh>
    <rPh sb="10" eb="12">
      <t>サアツ</t>
    </rPh>
    <rPh sb="12" eb="14">
      <t>セイギョ</t>
    </rPh>
    <phoneticPr fontId="3"/>
  </si>
  <si>
    <t>熱源１次
ポンプ</t>
    <phoneticPr fontId="3"/>
  </si>
  <si>
    <t>熱源２次
ポンプ</t>
    <phoneticPr fontId="3"/>
  </si>
  <si>
    <t>熱源ポンプが高効率化されているか。</t>
    <rPh sb="6" eb="7">
      <t>コウ</t>
    </rPh>
    <rPh sb="7" eb="9">
      <t>コウリツ</t>
    </rPh>
    <rPh sb="9" eb="10">
      <t>カ</t>
    </rPh>
    <phoneticPr fontId="3"/>
  </si>
  <si>
    <t>熱源ポンプに省エネ制御が導入されているか。</t>
    <rPh sb="0" eb="2">
      <t>ネツゲン</t>
    </rPh>
    <rPh sb="6" eb="7">
      <t>ショウ</t>
    </rPh>
    <rPh sb="9" eb="11">
      <t>セイギョ</t>
    </rPh>
    <phoneticPr fontId="3"/>
  </si>
  <si>
    <t>主要な熱源ポンプの設置年度</t>
    <rPh sb="3" eb="5">
      <t>ネツゲン</t>
    </rPh>
    <phoneticPr fontId="3"/>
  </si>
  <si>
    <t>熱源2次ポンプ変流量制御</t>
    <rPh sb="0" eb="2">
      <t>ネツゲン</t>
    </rPh>
    <rPh sb="3" eb="4">
      <t>ジ</t>
    </rPh>
    <rPh sb="7" eb="8">
      <t>ヘン</t>
    </rPh>
    <rPh sb="8" eb="10">
      <t>リュウリョウ</t>
    </rPh>
    <rPh sb="10" eb="12">
      <t>セイギョ</t>
    </rPh>
    <phoneticPr fontId="3"/>
  </si>
  <si>
    <t>熱源1次ポンプ変流量制御</t>
    <rPh sb="0" eb="2">
      <t>ネツゲン</t>
    </rPh>
    <rPh sb="3" eb="4">
      <t>ジ</t>
    </rPh>
    <rPh sb="7" eb="8">
      <t>ヘン</t>
    </rPh>
    <rPh sb="8" eb="10">
      <t>リュウリョウ</t>
    </rPh>
    <rPh sb="10" eb="12">
      <t>セイギョ</t>
    </rPh>
    <phoneticPr fontId="3"/>
  </si>
  <si>
    <t>熱源2次ポンプ末端差圧制御</t>
    <rPh sb="3" eb="4">
      <t>ジ</t>
    </rPh>
    <rPh sb="7" eb="9">
      <t>マッタン</t>
    </rPh>
    <rPh sb="9" eb="11">
      <t>サアツ</t>
    </rPh>
    <rPh sb="11" eb="13">
      <t>セイギョ</t>
    </rPh>
    <phoneticPr fontId="3"/>
  </si>
  <si>
    <t>インバータ制御を導入している熱源ポンプ系統のバルブが全開になるように調整されているか。</t>
    <rPh sb="14" eb="16">
      <t>ネツゲン</t>
    </rPh>
    <phoneticPr fontId="3"/>
  </si>
  <si>
    <t>熱源機器・熱源ポンプの起動時間が、季節によって、空調開始時間に合わせて適正に管理されているか。</t>
    <rPh sb="2" eb="4">
      <t>キキ</t>
    </rPh>
    <rPh sb="5" eb="7">
      <t>ネツゲン</t>
    </rPh>
    <rPh sb="28" eb="30">
      <t>ジカン</t>
    </rPh>
    <rPh sb="31" eb="32">
      <t>ア</t>
    </rPh>
    <rPh sb="35" eb="37">
      <t>テキセイ</t>
    </rPh>
    <rPh sb="38" eb="40">
      <t>カンリ</t>
    </rPh>
    <phoneticPr fontId="3"/>
  </si>
  <si>
    <t>熱源ポンプ無し</t>
    <rPh sb="0" eb="2">
      <t>ネツゲン</t>
    </rPh>
    <rPh sb="5" eb="6">
      <t>ナ</t>
    </rPh>
    <phoneticPr fontId="3"/>
  </si>
  <si>
    <t>熱源2次ポンプ無し</t>
    <rPh sb="7" eb="8">
      <t>ナ</t>
    </rPh>
    <phoneticPr fontId="3"/>
  </si>
  <si>
    <t>熱源1次ポンプ無し</t>
    <rPh sb="7" eb="8">
      <t>ナ</t>
    </rPh>
    <phoneticPr fontId="3"/>
  </si>
  <si>
    <t>熱源ポンプ無し</t>
    <rPh sb="5" eb="6">
      <t>ナ</t>
    </rPh>
    <phoneticPr fontId="3"/>
  </si>
  <si>
    <t>熱源機器及び熱源ポンプの夏季温熱源系統の電源供給停止又は夜間の運転停止が実施されているか。</t>
    <rPh sb="4" eb="5">
      <t>オヨ</t>
    </rPh>
    <rPh sb="12" eb="14">
      <t>カキ</t>
    </rPh>
    <rPh sb="14" eb="17">
      <t>オンネツゲン</t>
    </rPh>
    <rPh sb="17" eb="19">
      <t>ケイトウ</t>
    </rPh>
    <rPh sb="28" eb="30">
      <t>ヤカン</t>
    </rPh>
    <rPh sb="31" eb="33">
      <t>ウンテン</t>
    </rPh>
    <phoneticPr fontId="3"/>
  </si>
  <si>
    <t>装置排気ファン</t>
    <rPh sb="0" eb="2">
      <t>ソウチ</t>
    </rPh>
    <rPh sb="2" eb="4">
      <t>ハイキ</t>
    </rPh>
    <phoneticPr fontId="3"/>
  </si>
  <si>
    <t>F-1</t>
    <phoneticPr fontId="3"/>
  </si>
  <si>
    <t>油圧・空圧駆動アクチュエータの電動化</t>
    <rPh sb="0" eb="2">
      <t>ユアツ</t>
    </rPh>
    <rPh sb="3" eb="4">
      <t>クウ</t>
    </rPh>
    <rPh sb="4" eb="5">
      <t>アツ</t>
    </rPh>
    <rPh sb="5" eb="7">
      <t>クドウ</t>
    </rPh>
    <rPh sb="15" eb="17">
      <t>デンドウ</t>
    </rPh>
    <rPh sb="17" eb="18">
      <t>カ</t>
    </rPh>
    <phoneticPr fontId="3"/>
  </si>
  <si>
    <t>複数
電動機</t>
    <phoneticPr fontId="3"/>
  </si>
  <si>
    <t>モータ
直結形</t>
    <phoneticPr fontId="3"/>
  </si>
  <si>
    <t>ブロワ・ファン</t>
    <phoneticPr fontId="3"/>
  </si>
  <si>
    <t>高効率ブロワ・ファン</t>
    <phoneticPr fontId="3"/>
  </si>
  <si>
    <t>高効率ポンプ</t>
    <phoneticPr fontId="3"/>
  </si>
  <si>
    <t>複数
電動機の
台数
制御</t>
    <rPh sb="0" eb="2">
      <t>フクスウ</t>
    </rPh>
    <rPh sb="3" eb="6">
      <t>デンドウキ</t>
    </rPh>
    <rPh sb="8" eb="10">
      <t>ダイスウ</t>
    </rPh>
    <rPh sb="11" eb="13">
      <t>セイギョ</t>
    </rPh>
    <phoneticPr fontId="3"/>
  </si>
  <si>
    <t>1b.14</t>
  </si>
  <si>
    <t>1b.8</t>
  </si>
  <si>
    <t>1b.7</t>
  </si>
  <si>
    <t>2a.22</t>
  </si>
  <si>
    <t>高反射
率板</t>
    <phoneticPr fontId="3"/>
  </si>
  <si>
    <t>工場</t>
    <rPh sb="0" eb="2">
      <t>コウジョウ</t>
    </rPh>
    <phoneticPr fontId="3"/>
  </si>
  <si>
    <t>間引き点灯又は調光等による照度条件の緩和が、工場・プラント内、事務室、廊下等で実施されているか。</t>
    <rPh sb="0" eb="2">
      <t>マビ</t>
    </rPh>
    <rPh sb="3" eb="5">
      <t>テントウ</t>
    </rPh>
    <rPh sb="5" eb="6">
      <t>マタ</t>
    </rPh>
    <rPh sb="7" eb="8">
      <t>チョウ</t>
    </rPh>
    <rPh sb="8" eb="10">
      <t>ヒカリナド</t>
    </rPh>
    <rPh sb="13" eb="15">
      <t>ショウド</t>
    </rPh>
    <rPh sb="15" eb="17">
      <t>ジョウケン</t>
    </rPh>
    <rPh sb="18" eb="20">
      <t>カンワ</t>
    </rPh>
    <rPh sb="22" eb="24">
      <t>コウジョウ</t>
    </rPh>
    <rPh sb="29" eb="30">
      <t>ナイ</t>
    </rPh>
    <rPh sb="31" eb="34">
      <t>ジムシツ</t>
    </rPh>
    <rPh sb="35" eb="38">
      <t>ロウカナド</t>
    </rPh>
    <rPh sb="39" eb="41">
      <t>ジッシ</t>
    </rPh>
    <phoneticPr fontId="3"/>
  </si>
  <si>
    <t>蒸気＋熱源</t>
    <phoneticPr fontId="3"/>
  </si>
  <si>
    <t>蒸気＋熱源</t>
    <phoneticPr fontId="3"/>
  </si>
  <si>
    <t>空調機</t>
    <rPh sb="0" eb="3">
      <t>クウチョウキ</t>
    </rPh>
    <phoneticPr fontId="3"/>
  </si>
  <si>
    <t>高効率ランプ</t>
    <rPh sb="0" eb="3">
      <t>コウコウリツ</t>
    </rPh>
    <phoneticPr fontId="3"/>
  </si>
  <si>
    <t>高反射率板</t>
    <rPh sb="0" eb="1">
      <t>コウ</t>
    </rPh>
    <rPh sb="1" eb="3">
      <t>ハンシャ</t>
    </rPh>
    <rPh sb="3" eb="4">
      <t>リツ</t>
    </rPh>
    <rPh sb="4" eb="5">
      <t>イタ</t>
    </rPh>
    <phoneticPr fontId="3"/>
  </si>
  <si>
    <t>電気室及びエレベーター機械室に、温度制御（室内温度で空調機（パッケージ形空調機を含む。）及び給排気ファンを停止すること。）が導入されているか。</t>
    <rPh sb="3" eb="4">
      <t>オヨ</t>
    </rPh>
    <rPh sb="21" eb="23">
      <t>シツナイ</t>
    </rPh>
    <rPh sb="23" eb="25">
      <t>オンド</t>
    </rPh>
    <rPh sb="26" eb="28">
      <t>クウチョウ</t>
    </rPh>
    <rPh sb="28" eb="29">
      <t>キ</t>
    </rPh>
    <rPh sb="40" eb="41">
      <t>フク</t>
    </rPh>
    <rPh sb="44" eb="45">
      <t>オヨ</t>
    </rPh>
    <rPh sb="46" eb="49">
      <t>キュウハイキ</t>
    </rPh>
    <rPh sb="53" eb="55">
      <t>テイシ</t>
    </rPh>
    <phoneticPr fontId="3"/>
  </si>
  <si>
    <t>電気室・EV機械室換気無し</t>
    <phoneticPr fontId="3"/>
  </si>
  <si>
    <t>主要な照明器具の設置年度</t>
    <rPh sb="3" eb="5">
      <t>ショウメイ</t>
    </rPh>
    <rPh sb="5" eb="7">
      <t>キグ</t>
    </rPh>
    <phoneticPr fontId="3"/>
  </si>
  <si>
    <t>エントランスホール・ロビー</t>
    <phoneticPr fontId="3"/>
  </si>
  <si>
    <t>EV機械室</t>
    <phoneticPr fontId="3"/>
  </si>
  <si>
    <t>クリーンルーム</t>
    <phoneticPr fontId="3"/>
  </si>
  <si>
    <t>空調・換気用ファン無し</t>
    <phoneticPr fontId="3"/>
  </si>
  <si>
    <t>給水・給湯設備、衛生設備</t>
    <rPh sb="8" eb="10">
      <t>エイセイ</t>
    </rPh>
    <rPh sb="10" eb="12">
      <t>セツビ</t>
    </rPh>
    <phoneticPr fontId="3"/>
  </si>
  <si>
    <t>ドラフトチャンバーの換気量可変制御システムの導入</t>
    <rPh sb="10" eb="13">
      <t>カンキリョウ</t>
    </rPh>
    <rPh sb="13" eb="15">
      <t>カヘン</t>
    </rPh>
    <rPh sb="15" eb="17">
      <t>セイギョ</t>
    </rPh>
    <rPh sb="22" eb="24">
      <t>ドウニュウ</t>
    </rPh>
    <phoneticPr fontId="3"/>
  </si>
  <si>
    <t>ドラフトチャンバーのフード開口面積又は人検知センサー制御による換気量可変制御システムが、ドラフトチャンバー全台数に対して、どの程度の割合で導入されているか。</t>
    <rPh sb="17" eb="18">
      <t>マタ</t>
    </rPh>
    <phoneticPr fontId="3"/>
  </si>
  <si>
    <t>↓</t>
    <phoneticPr fontId="3"/>
  </si>
  <si>
    <t>区分Ⅱには無いため全て1</t>
    <rPh sb="0" eb="2">
      <t>クブン</t>
    </rPh>
    <rPh sb="5" eb="6">
      <t>ナ</t>
    </rPh>
    <rPh sb="9" eb="10">
      <t>スベ</t>
    </rPh>
    <phoneticPr fontId="3"/>
  </si>
  <si>
    <t>　緑色欄については、任意記入又は任意選択ですが、エネルギー管理上重要な内容のため、できる限り記入又は選択してください。</t>
    <rPh sb="1" eb="2">
      <t>ミドリ</t>
    </rPh>
    <rPh sb="2" eb="3">
      <t>イロ</t>
    </rPh>
    <rPh sb="3" eb="4">
      <t>ラン</t>
    </rPh>
    <rPh sb="10" eb="12">
      <t>ニンイ</t>
    </rPh>
    <rPh sb="12" eb="14">
      <t>キニュウ</t>
    </rPh>
    <rPh sb="14" eb="15">
      <t>マタ</t>
    </rPh>
    <rPh sb="16" eb="18">
      <t>ニンイ</t>
    </rPh>
    <rPh sb="18" eb="20">
      <t>センタク</t>
    </rPh>
    <rPh sb="29" eb="31">
      <t>カンリ</t>
    </rPh>
    <rPh sb="31" eb="32">
      <t>ジョウ</t>
    </rPh>
    <rPh sb="32" eb="34">
      <t>ジュウヨウ</t>
    </rPh>
    <rPh sb="35" eb="37">
      <t>ナイヨウ</t>
    </rPh>
    <rPh sb="48" eb="49">
      <t>マタ</t>
    </rPh>
    <rPh sb="50" eb="52">
      <t>センタク</t>
    </rPh>
    <phoneticPr fontId="3"/>
  </si>
  <si>
    <t>１．点検表及び設備台帳の記入について</t>
    <rPh sb="5" eb="6">
      <t>オヨ</t>
    </rPh>
    <rPh sb="7" eb="9">
      <t>セツビ</t>
    </rPh>
    <rPh sb="9" eb="11">
      <t>ダイチョウ</t>
    </rPh>
    <rPh sb="12" eb="14">
      <t>キニュウ</t>
    </rPh>
    <phoneticPr fontId="3"/>
  </si>
  <si>
    <t>　　（１）記入方法の概要</t>
    <rPh sb="10" eb="12">
      <t>ガイヨウ</t>
    </rPh>
    <phoneticPr fontId="3"/>
  </si>
  <si>
    <t>・　本ファイル（点検表作成ツール（第二区分事業所））の点検表シート及び設備台帳（熱源機器など）に記入してください。</t>
    <rPh sb="2" eb="3">
      <t>ホン</t>
    </rPh>
    <rPh sb="8" eb="10">
      <t>テンケン</t>
    </rPh>
    <rPh sb="10" eb="11">
      <t>ヒョウ</t>
    </rPh>
    <rPh sb="11" eb="13">
      <t>サクセイ</t>
    </rPh>
    <rPh sb="21" eb="24">
      <t>ジギョウショ</t>
    </rPh>
    <rPh sb="27" eb="29">
      <t>テンケン</t>
    </rPh>
    <rPh sb="29" eb="30">
      <t>ヒョウ</t>
    </rPh>
    <rPh sb="48" eb="50">
      <t>キニュウ</t>
    </rPh>
    <phoneticPr fontId="3"/>
  </si>
  <si>
    <t>・点検表及び設備台帳の記入方法について不明な点がある場合は、点検表作成ツール記入例及び点検表作成の手引きを参照してください。</t>
    <rPh sb="30" eb="32">
      <t>テンケン</t>
    </rPh>
    <rPh sb="32" eb="33">
      <t>ヒョウ</t>
    </rPh>
    <rPh sb="33" eb="35">
      <t>サクセイ</t>
    </rPh>
    <rPh sb="38" eb="40">
      <t>キニュウ</t>
    </rPh>
    <rPh sb="40" eb="41">
      <t>レイ</t>
    </rPh>
    <rPh sb="41" eb="42">
      <t>オヨ</t>
    </rPh>
    <rPh sb="43" eb="45">
      <t>テンケン</t>
    </rPh>
    <rPh sb="45" eb="46">
      <t>ヒョウ</t>
    </rPh>
    <rPh sb="46" eb="48">
      <t>サクセイ</t>
    </rPh>
    <rPh sb="49" eb="51">
      <t>テビ</t>
    </rPh>
    <phoneticPr fontId="3"/>
  </si>
  <si>
    <t>　水色欄については、設備台帳に記入できない場合のみ記入又は選択してください。</t>
    <rPh sb="1" eb="2">
      <t>ミズ</t>
    </rPh>
    <rPh sb="2" eb="3">
      <t>イロ</t>
    </rPh>
    <rPh sb="10" eb="12">
      <t>セツビ</t>
    </rPh>
    <rPh sb="12" eb="14">
      <t>ダイチョウ</t>
    </rPh>
    <rPh sb="15" eb="17">
      <t>キニュウ</t>
    </rPh>
    <rPh sb="21" eb="23">
      <t>バアイ</t>
    </rPh>
    <rPh sb="25" eb="27">
      <t>キニュウ</t>
    </rPh>
    <rPh sb="27" eb="28">
      <t>マタ</t>
    </rPh>
    <rPh sb="29" eb="31">
      <t>センタク</t>
    </rPh>
    <phoneticPr fontId="3"/>
  </si>
  <si>
    <t>　白色欄については、設備台帳の結果が自動的に反映されますが、変更したい場合はプルダウンメニューから再選択可能です。</t>
    <rPh sb="1" eb="2">
      <t>シロ</t>
    </rPh>
    <rPh sb="2" eb="3">
      <t>イロ</t>
    </rPh>
    <rPh sb="3" eb="4">
      <t>ラン</t>
    </rPh>
    <rPh sb="10" eb="12">
      <t>セツビ</t>
    </rPh>
    <rPh sb="12" eb="14">
      <t>ダイチョウ</t>
    </rPh>
    <rPh sb="15" eb="17">
      <t>ケッカ</t>
    </rPh>
    <rPh sb="18" eb="20">
      <t>ジドウ</t>
    </rPh>
    <rPh sb="20" eb="21">
      <t>テキ</t>
    </rPh>
    <rPh sb="22" eb="24">
      <t>ハンエイ</t>
    </rPh>
    <rPh sb="30" eb="32">
      <t>ヘンコウ</t>
    </rPh>
    <rPh sb="35" eb="37">
      <t>バアイ</t>
    </rPh>
    <rPh sb="49" eb="50">
      <t>サイ</t>
    </rPh>
    <rPh sb="50" eb="52">
      <t>センタク</t>
    </rPh>
    <rPh sb="52" eb="54">
      <t>カノウ</t>
    </rPh>
    <phoneticPr fontId="3"/>
  </si>
  <si>
    <t>　地球温暖化対策計画書記載の内容をそのまま記入してください。</t>
    <rPh sb="21" eb="23">
      <t>キニュウ</t>
    </rPh>
    <phoneticPr fontId="3"/>
  </si>
  <si>
    <t>・基本情報のうち、指定番号、事業所の名称、主たる用途、用途別床面積、温室効果ガス等の排出状況については、東京都に提出している</t>
    <rPh sb="1" eb="3">
      <t>キホン</t>
    </rPh>
    <rPh sb="3" eb="5">
      <t>ジョウホウ</t>
    </rPh>
    <phoneticPr fontId="3"/>
  </si>
  <si>
    <t>・点検表を複数に分けて作成する場合は識別番号を右欄に記入してください。</t>
    <phoneticPr fontId="3"/>
  </si>
  <si>
    <t>・「別シートの設備台帳に記入する」と記載のある点検項目については、設備台帳に記入した結果が自動的に反映されます。</t>
    <rPh sb="18" eb="20">
      <t>キサイ</t>
    </rPh>
    <rPh sb="23" eb="25">
      <t>テンケン</t>
    </rPh>
    <rPh sb="25" eb="27">
      <t>コウモク</t>
    </rPh>
    <rPh sb="33" eb="35">
      <t>セツビ</t>
    </rPh>
    <rPh sb="35" eb="37">
      <t>ダイチョウ</t>
    </rPh>
    <rPh sb="38" eb="40">
      <t>キニュウ</t>
    </rPh>
    <rPh sb="42" eb="44">
      <t>ケッカ</t>
    </rPh>
    <rPh sb="49" eb="51">
      <t>ハンエイ</t>
    </rPh>
    <phoneticPr fontId="3"/>
  </si>
  <si>
    <t>　点検表の参照欄に関連する項目No.が記載されています。（点検表作成の手引きの参考資料に抜粋を添付）</t>
    <rPh sb="1" eb="3">
      <t>テンケン</t>
    </rPh>
    <rPh sb="3" eb="4">
      <t>ヒョウ</t>
    </rPh>
    <rPh sb="9" eb="11">
      <t>カンレン</t>
    </rPh>
    <rPh sb="13" eb="15">
      <t>コウモク</t>
    </rPh>
    <rPh sb="19" eb="21">
      <t>キサイ</t>
    </rPh>
    <rPh sb="44" eb="46">
      <t>バッスイ</t>
    </rPh>
    <rPh sb="47" eb="49">
      <t>テンプ</t>
    </rPh>
    <phoneticPr fontId="3"/>
  </si>
  <si>
    <t>・゛実施゛又は゛実施無し゛など除外を除く選択肢が２つしかない場合は、概ね70%以上の場合にのみ゛実施゛又は゛導入゛を選択してください。</t>
    <rPh sb="2" eb="4">
      <t>ジッシ</t>
    </rPh>
    <rPh sb="5" eb="6">
      <t>マタ</t>
    </rPh>
    <rPh sb="8" eb="10">
      <t>ジッシ</t>
    </rPh>
    <rPh sb="10" eb="11">
      <t>ナ</t>
    </rPh>
    <rPh sb="15" eb="17">
      <t>ジョガイ</t>
    </rPh>
    <rPh sb="18" eb="19">
      <t>ノゾ</t>
    </rPh>
    <rPh sb="30" eb="32">
      <t>バアイ</t>
    </rPh>
    <rPh sb="34" eb="35">
      <t>オオム</t>
    </rPh>
    <rPh sb="39" eb="41">
      <t>イジョウ</t>
    </rPh>
    <rPh sb="51" eb="52">
      <t>マタ</t>
    </rPh>
    <rPh sb="54" eb="56">
      <t>ドウニュウ</t>
    </rPh>
    <phoneticPr fontId="3"/>
  </si>
  <si>
    <t>・点検項目の内容について詳しく知りたい場合は、優良特定地球温暖化対策事業所の認定ガイドライン（第二区分事業所）を参照してください。</t>
    <rPh sb="6" eb="8">
      <t>ナイヨウ</t>
    </rPh>
    <rPh sb="12" eb="13">
      <t>クワ</t>
    </rPh>
    <rPh sb="15" eb="16">
      <t>シ</t>
    </rPh>
    <rPh sb="19" eb="21">
      <t>バアイ</t>
    </rPh>
    <rPh sb="23" eb="25">
      <t>ユウリョウ</t>
    </rPh>
    <rPh sb="27" eb="29">
      <t>チキュウ</t>
    </rPh>
    <rPh sb="38" eb="40">
      <t>ニンテイ</t>
    </rPh>
    <rPh sb="47" eb="49">
      <t>ダイニ</t>
    </rPh>
    <rPh sb="49" eb="51">
      <t>クブン</t>
    </rPh>
    <rPh sb="51" eb="54">
      <t>ジギョウショ</t>
    </rPh>
    <phoneticPr fontId="3"/>
  </si>
  <si>
    <t>２．省エネ余地一覧について</t>
    <rPh sb="2" eb="3">
      <t>ショウ</t>
    </rPh>
    <rPh sb="7" eb="9">
      <t>イチラン</t>
    </rPh>
    <phoneticPr fontId="3"/>
  </si>
  <si>
    <t>・省エネ余地の程度（A～C)別の集計結果を確認してください。省エネ余地の程度は、事業所全体のエネルギー消費に対する当該対象</t>
    <rPh sb="1" eb="2">
      <t>ショウ</t>
    </rPh>
    <rPh sb="7" eb="9">
      <t>テイド</t>
    </rPh>
    <rPh sb="14" eb="15">
      <t>ベツ</t>
    </rPh>
    <rPh sb="16" eb="18">
      <t>シュウケイ</t>
    </rPh>
    <rPh sb="18" eb="20">
      <t>ケッカ</t>
    </rPh>
    <rPh sb="21" eb="23">
      <t>カクニン</t>
    </rPh>
    <rPh sb="30" eb="31">
      <t>ショウ</t>
    </rPh>
    <rPh sb="33" eb="35">
      <t>ヨチ</t>
    </rPh>
    <rPh sb="36" eb="38">
      <t>テイド</t>
    </rPh>
    <phoneticPr fontId="3"/>
  </si>
  <si>
    <t>　項目実施による、おおよその削減率を示します。</t>
    <phoneticPr fontId="3"/>
  </si>
  <si>
    <t>　　（４）設備台帳の記入について</t>
    <rPh sb="5" eb="7">
      <t>セツビ</t>
    </rPh>
    <rPh sb="7" eb="9">
      <t>ダイチョウ</t>
    </rPh>
    <rPh sb="10" eb="12">
      <t>キニュウ</t>
    </rPh>
    <phoneticPr fontId="3"/>
  </si>
  <si>
    <t>・設備台帳内のセルが赤色になる場合は、記入又は選択内容がエラーとなっているため、消えるように修正して下さい。</t>
    <rPh sb="15" eb="17">
      <t>バアイ</t>
    </rPh>
    <phoneticPr fontId="3"/>
  </si>
  <si>
    <t>・設備台帳内のセルが濃黄色又は濃灰色になる部分については、現時点で省エネ余地のある機器や制御を示しています。</t>
    <rPh sb="12" eb="13">
      <t>イロ</t>
    </rPh>
    <rPh sb="13" eb="14">
      <t>マタ</t>
    </rPh>
    <rPh sb="17" eb="18">
      <t>イロ</t>
    </rPh>
    <rPh sb="21" eb="23">
      <t>ブブン</t>
    </rPh>
    <phoneticPr fontId="3"/>
  </si>
  <si>
    <r>
      <t>・設備の種類毎（</t>
    </r>
    <r>
      <rPr>
        <sz val="8"/>
        <rFont val="ＭＳ Ｐゴシック"/>
        <family val="3"/>
        <charset val="128"/>
      </rPr>
      <t>熱源機器、冷却塔、熱源ポンプ、空調機、パッケージ形空調機、空調・換気用ファン、照明器具、変圧器、給水ポンプ、昇降機、</t>
    </r>
    <rPh sb="1" eb="3">
      <t>セツビ</t>
    </rPh>
    <rPh sb="4" eb="6">
      <t>シュルイ</t>
    </rPh>
    <rPh sb="6" eb="7">
      <t>ゴト</t>
    </rPh>
    <rPh sb="8" eb="10">
      <t>ネツゲン</t>
    </rPh>
    <rPh sb="10" eb="12">
      <t>キキ</t>
    </rPh>
    <rPh sb="13" eb="16">
      <t>レイキャクトウ</t>
    </rPh>
    <rPh sb="17" eb="19">
      <t>ネツゲン</t>
    </rPh>
    <rPh sb="23" eb="26">
      <t>クウチョウキ</t>
    </rPh>
    <rPh sb="32" eb="33">
      <t>カタ</t>
    </rPh>
    <rPh sb="33" eb="36">
      <t>クウチョウキ</t>
    </rPh>
    <rPh sb="37" eb="39">
      <t>クウチョウ</t>
    </rPh>
    <rPh sb="40" eb="42">
      <t>カンキ</t>
    </rPh>
    <rPh sb="42" eb="43">
      <t>ヨウ</t>
    </rPh>
    <rPh sb="47" eb="49">
      <t>ショウメイ</t>
    </rPh>
    <rPh sb="49" eb="51">
      <t>キグ</t>
    </rPh>
    <rPh sb="52" eb="55">
      <t>ヘンアツキ</t>
    </rPh>
    <rPh sb="56" eb="58">
      <t>キュウスイ</t>
    </rPh>
    <rPh sb="62" eb="65">
      <t>ショウコウキ</t>
    </rPh>
    <phoneticPr fontId="3"/>
  </si>
  <si>
    <t>色欄については、プルダウンメニューから選択してください。</t>
    <rPh sb="0" eb="1">
      <t>イロ</t>
    </rPh>
    <rPh sb="1" eb="2">
      <t>ラン</t>
    </rPh>
    <phoneticPr fontId="3"/>
  </si>
  <si>
    <t>色欄については、数値・コメントを記入してください。</t>
    <rPh sb="0" eb="1">
      <t>イロ</t>
    </rPh>
    <rPh sb="1" eb="2">
      <t>ラン</t>
    </rPh>
    <rPh sb="8" eb="10">
      <t>スウチ</t>
    </rPh>
    <rPh sb="16" eb="18">
      <t>キニュウ</t>
    </rPh>
    <phoneticPr fontId="3"/>
  </si>
  <si>
    <t>色欄については、任意記入又は任意選択ですが、エネルギー管理上重要な内容のため、できる限り記入又は選択してください。</t>
    <rPh sb="0" eb="1">
      <t>イロ</t>
    </rPh>
    <rPh sb="1" eb="2">
      <t>ラン</t>
    </rPh>
    <rPh sb="8" eb="12">
      <t>ニンイキニュウ</t>
    </rPh>
    <rPh sb="12" eb="13">
      <t>マタ</t>
    </rPh>
    <rPh sb="14" eb="16">
      <t>ニンイ</t>
    </rPh>
    <rPh sb="16" eb="18">
      <t>センタク</t>
    </rPh>
    <rPh sb="27" eb="29">
      <t>カンリ</t>
    </rPh>
    <rPh sb="29" eb="30">
      <t>ジョウ</t>
    </rPh>
    <rPh sb="30" eb="32">
      <t>ジュウヨウ</t>
    </rPh>
    <rPh sb="33" eb="35">
      <t>ナイヨウ</t>
    </rPh>
    <rPh sb="42" eb="43">
      <t>カギ</t>
    </rPh>
    <rPh sb="44" eb="46">
      <t>キニュウ</t>
    </rPh>
    <rPh sb="46" eb="47">
      <t>マタ</t>
    </rPh>
    <rPh sb="48" eb="50">
      <t>センタク</t>
    </rPh>
    <phoneticPr fontId="3"/>
  </si>
  <si>
    <t>色欄については、設備台帳に記入できない場合のみ記入又は選択してください。</t>
    <rPh sb="0" eb="1">
      <t>イロ</t>
    </rPh>
    <rPh sb="1" eb="2">
      <t>ラン</t>
    </rPh>
    <rPh sb="8" eb="10">
      <t>セツビ</t>
    </rPh>
    <rPh sb="10" eb="12">
      <t>ダイチョウ</t>
    </rPh>
    <rPh sb="13" eb="15">
      <t>キニュウ</t>
    </rPh>
    <rPh sb="19" eb="21">
      <t>バアイ</t>
    </rPh>
    <rPh sb="23" eb="25">
      <t>キニュウ</t>
    </rPh>
    <rPh sb="25" eb="26">
      <t>マタ</t>
    </rPh>
    <rPh sb="27" eb="29">
      <t>センタク</t>
    </rPh>
    <phoneticPr fontId="3"/>
  </si>
  <si>
    <t>空調・換気用ファン</t>
    <phoneticPr fontId="3"/>
  </si>
  <si>
    <t>※エネルギー消費先区分ごとのエネルギー消費量を計測値や推計等を利用して記入してください。
　 エネルギー消費量の欄に記入ができない場合には、比率（直接入力欄）に、合計が100%になるように割合を直接記入してください。なお、両方とも入力がある場合は
   直接入力欄が優先されます。</t>
    <rPh sb="52" eb="55">
      <t>ショウヒリョウ</t>
    </rPh>
    <rPh sb="56" eb="57">
      <t>ラン</t>
    </rPh>
    <rPh sb="58" eb="60">
      <t>キニュウ</t>
    </rPh>
    <rPh sb="65" eb="67">
      <t>バアイ</t>
    </rPh>
    <rPh sb="70" eb="72">
      <t>ヒリツ</t>
    </rPh>
    <rPh sb="73" eb="75">
      <t>チョクセツ</t>
    </rPh>
    <rPh sb="75" eb="77">
      <t>ニュウリョク</t>
    </rPh>
    <rPh sb="77" eb="78">
      <t>ラン</t>
    </rPh>
    <rPh sb="81" eb="83">
      <t>ゴウケイ</t>
    </rPh>
    <rPh sb="94" eb="96">
      <t>ワリアイ</t>
    </rPh>
    <rPh sb="97" eb="99">
      <t>チョクセツ</t>
    </rPh>
    <rPh sb="99" eb="101">
      <t>キニュウ</t>
    </rPh>
    <rPh sb="111" eb="113">
      <t>リョウホウ</t>
    </rPh>
    <rPh sb="115" eb="117">
      <t>ニュウリョク</t>
    </rPh>
    <rPh sb="120" eb="122">
      <t>バアイ</t>
    </rPh>
    <rPh sb="127" eb="129">
      <t>チョクセツ</t>
    </rPh>
    <rPh sb="129" eb="131">
      <t>ニュウリョク</t>
    </rPh>
    <rPh sb="131" eb="132">
      <t>ラン</t>
    </rPh>
    <rPh sb="133" eb="135">
      <t>ユウセン</t>
    </rPh>
    <phoneticPr fontId="3"/>
  </si>
  <si>
    <t>No.</t>
    <phoneticPr fontId="3"/>
  </si>
  <si>
    <t>参照</t>
    <phoneticPr fontId="3"/>
  </si>
  <si>
    <t>Ⅰ</t>
    <phoneticPr fontId="3"/>
  </si>
  <si>
    <t>エネルギー管理システムの導入</t>
    <phoneticPr fontId="3"/>
  </si>
  <si>
    <t>用途別・系統別の計測計量及びエネルギー管理システムが導入され活用しているか。また、利用者を含めた見える化が行われているか。
※判断基準が不明な場合は手引きを参照すること。</t>
    <rPh sb="0" eb="2">
      <t>ヨウト</t>
    </rPh>
    <rPh sb="2" eb="3">
      <t>ベツ</t>
    </rPh>
    <rPh sb="4" eb="6">
      <t>ケイトウ</t>
    </rPh>
    <rPh sb="6" eb="7">
      <t>ベツ</t>
    </rPh>
    <rPh sb="8" eb="10">
      <t>ケイソク</t>
    </rPh>
    <rPh sb="10" eb="12">
      <t>ケイリョウ</t>
    </rPh>
    <rPh sb="12" eb="13">
      <t>オヨ</t>
    </rPh>
    <rPh sb="26" eb="28">
      <t>ドウニュウ</t>
    </rPh>
    <rPh sb="30" eb="32">
      <t>カツヨウ</t>
    </rPh>
    <rPh sb="41" eb="44">
      <t>リヨウシャ</t>
    </rPh>
    <rPh sb="45" eb="46">
      <t>フク</t>
    </rPh>
    <rPh sb="48" eb="49">
      <t>ミ</t>
    </rPh>
    <rPh sb="51" eb="52">
      <t>カ</t>
    </rPh>
    <rPh sb="53" eb="54">
      <t>オコナ</t>
    </rPh>
    <phoneticPr fontId="3"/>
  </si>
  <si>
    <t>蒸気供給設備、熱源・熱搬送設備、冷却設備、コージェネレーション設備</t>
    <phoneticPr fontId="3"/>
  </si>
  <si>
    <t>Ⅱ</t>
    <phoneticPr fontId="3"/>
  </si>
  <si>
    <t>1a.1</t>
    <phoneticPr fontId="3"/>
  </si>
  <si>
    <t>高効率蒸気ボイラー及び高効率熱源機器の導入</t>
    <phoneticPr fontId="3"/>
  </si>
  <si>
    <t>蒸気ボイラー及び熱源機器が高効率化されているか。</t>
    <rPh sb="8" eb="10">
      <t>ネツゲン</t>
    </rPh>
    <rPh sb="10" eb="12">
      <t>キキ</t>
    </rPh>
    <rPh sb="13" eb="14">
      <t>コウ</t>
    </rPh>
    <rPh sb="14" eb="16">
      <t>コウリツ</t>
    </rPh>
    <rPh sb="16" eb="17">
      <t>カ</t>
    </rPh>
    <phoneticPr fontId="3"/>
  </si>
  <si>
    <t>1b.1</t>
    <phoneticPr fontId="3"/>
  </si>
  <si>
    <t>※全ての蒸気ボイラー及び熱源機器を別シートの設備台帳に記入する。</t>
    <phoneticPr fontId="3"/>
  </si>
  <si>
    <t>年間熱製造量</t>
    <phoneticPr fontId="3"/>
  </si>
  <si>
    <t>ｼｽﾃﾑCOP</t>
    <phoneticPr fontId="3"/>
  </si>
  <si>
    <t>GJ/年</t>
    <phoneticPr fontId="3"/>
  </si>
  <si>
    <t>1b.4
1b.7</t>
    <phoneticPr fontId="3"/>
  </si>
  <si>
    <t>※全ての冷却塔を別シートの設備台帳に記入する。ただし、凍結防止用のポンプは除く。ギア式ファンは直結形とする。
　 なお、冷却塔がない場合は未記入とする。</t>
    <rPh sb="1" eb="2">
      <t>スベ</t>
    </rPh>
    <rPh sb="18" eb="20">
      <t>キニュウ</t>
    </rPh>
    <phoneticPr fontId="3"/>
  </si>
  <si>
    <t>　 別シートの設備台帳に記入できない場合のみ、右欄に記入する。</t>
    <rPh sb="2" eb="3">
      <t>ベツ</t>
    </rPh>
    <rPh sb="7" eb="9">
      <t>セツビ</t>
    </rPh>
    <rPh sb="9" eb="11">
      <t>ダイチョウ</t>
    </rPh>
    <rPh sb="23" eb="24">
      <t>ミギ</t>
    </rPh>
    <rPh sb="24" eb="25">
      <t>ラン</t>
    </rPh>
    <phoneticPr fontId="3"/>
  </si>
  <si>
    <t>ファン</t>
    <phoneticPr fontId="3"/>
  </si>
  <si>
    <t>主要な冷却塔の設置年度</t>
    <phoneticPr fontId="3"/>
  </si>
  <si>
    <t>永久磁石(IPM)モータ</t>
    <phoneticPr fontId="3"/>
  </si>
  <si>
    <t>ﾌﾟﾚﾐｱﾑ効率（IE3）モータ</t>
    <phoneticPr fontId="3"/>
  </si>
  <si>
    <t>高効率（IE2）モータ</t>
    <phoneticPr fontId="3"/>
  </si>
  <si>
    <t>1b.5
1b.8
1b.11
1b.12
1b.13</t>
    <phoneticPr fontId="3"/>
  </si>
  <si>
    <t>高効率熱源ポンプ及び省エネ制御の導入</t>
    <phoneticPr fontId="3"/>
  </si>
  <si>
    <t>※電動機出力が5.5kW以上のポンプは別シートの設備台帳に必ず記入する。5.5kW未満のポンプもできる限り記入する。
　 なお、熱源ポンプがない場合は未記入とする。</t>
    <rPh sb="1" eb="4">
      <t>デンドウキ</t>
    </rPh>
    <rPh sb="4" eb="6">
      <t>シュツリョク</t>
    </rPh>
    <phoneticPr fontId="3"/>
  </si>
  <si>
    <t>　 別シートの設備台帳に記入できない場合のみ、右欄に記入する。</t>
    <phoneticPr fontId="3"/>
  </si>
  <si>
    <t>1a.2</t>
    <phoneticPr fontId="3"/>
  </si>
  <si>
    <t>蒸気ボイラーのエコノマイザー又はエアヒーターの導入</t>
    <phoneticPr fontId="3"/>
  </si>
  <si>
    <t>1b.9</t>
    <phoneticPr fontId="3"/>
  </si>
  <si>
    <t>冷水の標準的な往温度と還温度の差が大きく確保されているか。（大温度差送水とは、往温度と還温度の差が7℃以上のこと。）</t>
    <rPh sb="0" eb="2">
      <t>レイスイ</t>
    </rPh>
    <rPh sb="3" eb="5">
      <t>ヒョウジュン</t>
    </rPh>
    <rPh sb="5" eb="6">
      <t>テキ</t>
    </rPh>
    <rPh sb="7" eb="8">
      <t>イ</t>
    </rPh>
    <rPh sb="8" eb="10">
      <t>オンド</t>
    </rPh>
    <rPh sb="11" eb="12">
      <t>カエ</t>
    </rPh>
    <rPh sb="12" eb="14">
      <t>オンド</t>
    </rPh>
    <rPh sb="15" eb="16">
      <t>サ</t>
    </rPh>
    <rPh sb="17" eb="18">
      <t>オオ</t>
    </rPh>
    <rPh sb="20" eb="22">
      <t>カクホ</t>
    </rPh>
    <rPh sb="30" eb="31">
      <t>ダイ</t>
    </rPh>
    <rPh sb="34" eb="36">
      <t>ソウスイ</t>
    </rPh>
    <rPh sb="51" eb="53">
      <t>イジョウ</t>
    </rPh>
    <phoneticPr fontId="3"/>
  </si>
  <si>
    <t>1a.3</t>
    <phoneticPr fontId="3"/>
  </si>
  <si>
    <t>蒸気弁及びフランジ部が断熱されているか。</t>
    <rPh sb="0" eb="2">
      <t>ジョウキ</t>
    </rPh>
    <rPh sb="3" eb="4">
      <t>オヨ</t>
    </rPh>
    <rPh sb="11" eb="13">
      <t>ダンネツ</t>
    </rPh>
    <phoneticPr fontId="3"/>
  </si>
  <si>
    <t>1c.1</t>
    <phoneticPr fontId="3"/>
  </si>
  <si>
    <t>コージェネレーションが高効率化されているか。</t>
    <phoneticPr fontId="3"/>
  </si>
  <si>
    <t>設置年度</t>
    <phoneticPr fontId="3"/>
  </si>
  <si>
    <t>ｴﾈﾙｷﾞｰ
種別</t>
    <phoneticPr fontId="3"/>
  </si>
  <si>
    <t>台数</t>
    <phoneticPr fontId="3"/>
  </si>
  <si>
    <t>1a.1
1b.1</t>
    <phoneticPr fontId="3"/>
  </si>
  <si>
    <t>Ⅲ</t>
    <phoneticPr fontId="3"/>
  </si>
  <si>
    <t>1b.2</t>
    <phoneticPr fontId="3"/>
  </si>
  <si>
    <t>1b.9</t>
    <phoneticPr fontId="3"/>
  </si>
  <si>
    <t>部分負荷時の熱源ポンプ運転の適正化</t>
    <phoneticPr fontId="3"/>
  </si>
  <si>
    <t>熱源ポンプの運転の適正化のため、空調負荷と運転台数の関係をグラフ化し分析しているか。</t>
    <rPh sb="6" eb="8">
      <t>ウンテン</t>
    </rPh>
    <rPh sb="9" eb="12">
      <t>テキセイカ</t>
    </rPh>
    <rPh sb="16" eb="18">
      <t>クウチョウ</t>
    </rPh>
    <rPh sb="18" eb="20">
      <t>フカ</t>
    </rPh>
    <rPh sb="21" eb="23">
      <t>ウンテン</t>
    </rPh>
    <rPh sb="23" eb="25">
      <t>ダイスウ</t>
    </rPh>
    <rPh sb="26" eb="28">
      <t>カンケイ</t>
    </rPh>
    <rPh sb="32" eb="33">
      <t>カ</t>
    </rPh>
    <rPh sb="34" eb="36">
      <t>ブンセキ</t>
    </rPh>
    <phoneticPr fontId="3"/>
  </si>
  <si>
    <t>熱源機器の効率向上のために、冷温水出口温度設定値が調整されているか。（冷温水出口温度設定値の調整とは、熱源機器の冷水、温水の出口温度を季節ごとに調整し、できる限り効率の良くなる水温に設定すること。）</t>
    <phoneticPr fontId="3"/>
  </si>
  <si>
    <t>1a.7
1b.3</t>
    <phoneticPr fontId="3"/>
  </si>
  <si>
    <t>1b.4</t>
    <phoneticPr fontId="3"/>
  </si>
  <si>
    <t>1a.5
1b.5</t>
    <phoneticPr fontId="3"/>
  </si>
  <si>
    <t>1b.12</t>
    <phoneticPr fontId="3"/>
  </si>
  <si>
    <t>2a.1
2b.1</t>
    <phoneticPr fontId="3"/>
  </si>
  <si>
    <t>空調・換気設備</t>
    <phoneticPr fontId="3"/>
  </si>
  <si>
    <t>No.</t>
    <phoneticPr fontId="3"/>
  </si>
  <si>
    <t>参照</t>
    <phoneticPr fontId="3"/>
  </si>
  <si>
    <t>Ⅱ</t>
    <phoneticPr fontId="3"/>
  </si>
  <si>
    <t>2a.3</t>
    <phoneticPr fontId="3"/>
  </si>
  <si>
    <t>空調機が高効率化されているか。
※空調機の電動機出力が7.5kW以上の場合は別シートの設備台帳に必ず記入する。ただし、7.5kW未満であっても、基準階等で同一仕様の
　 空調機の電動機出力の合計が7.5kW以上になる場合も必ず記入する。その他の空調機についてはできる限り記入する。なお空調機が
　 ない場合は未記入とする。</t>
    <rPh sb="0" eb="3">
      <t>クウチョウキ</t>
    </rPh>
    <rPh sb="4" eb="5">
      <t>コウ</t>
    </rPh>
    <rPh sb="5" eb="8">
      <t>コウリツカ</t>
    </rPh>
    <rPh sb="17" eb="19">
      <t>クウチョウ</t>
    </rPh>
    <rPh sb="19" eb="20">
      <t>キ</t>
    </rPh>
    <rPh sb="21" eb="24">
      <t>デンドウキ</t>
    </rPh>
    <rPh sb="24" eb="26">
      <t>シュツリョク</t>
    </rPh>
    <rPh sb="32" eb="34">
      <t>イジョウ</t>
    </rPh>
    <rPh sb="35" eb="37">
      <t>バアイ</t>
    </rPh>
    <rPh sb="48" eb="49">
      <t>カナラ</t>
    </rPh>
    <rPh sb="50" eb="52">
      <t>キニュウ</t>
    </rPh>
    <rPh sb="64" eb="66">
      <t>ミマン</t>
    </rPh>
    <rPh sb="72" eb="74">
      <t>キジュン</t>
    </rPh>
    <rPh sb="74" eb="75">
      <t>カイ</t>
    </rPh>
    <rPh sb="75" eb="76">
      <t>トウ</t>
    </rPh>
    <rPh sb="89" eb="92">
      <t>デンドウキ</t>
    </rPh>
    <rPh sb="92" eb="94">
      <t>シュツリョク</t>
    </rPh>
    <rPh sb="95" eb="97">
      <t>ゴウケイ</t>
    </rPh>
    <rPh sb="103" eb="105">
      <t>イジョウ</t>
    </rPh>
    <rPh sb="108" eb="110">
      <t>バアイ</t>
    </rPh>
    <rPh sb="111" eb="112">
      <t>カナラ</t>
    </rPh>
    <rPh sb="113" eb="115">
      <t>キニュウ</t>
    </rPh>
    <rPh sb="120" eb="121">
      <t>ホカ</t>
    </rPh>
    <rPh sb="133" eb="134">
      <t>カギ</t>
    </rPh>
    <rPh sb="135" eb="137">
      <t>キニュウ</t>
    </rPh>
    <rPh sb="142" eb="144">
      <t>クウチョウ</t>
    </rPh>
    <rPh sb="144" eb="145">
      <t>キ</t>
    </rPh>
    <rPh sb="151" eb="153">
      <t>バアイ</t>
    </rPh>
    <rPh sb="154" eb="155">
      <t>ミ</t>
    </rPh>
    <rPh sb="155" eb="157">
      <t>キニュウ</t>
    </rPh>
    <phoneticPr fontId="3"/>
  </si>
  <si>
    <t>　 別シートの設備台帳に記入できない場合のみ、右欄に記入する。</t>
    <phoneticPr fontId="3"/>
  </si>
  <si>
    <t>プラグファン</t>
    <phoneticPr fontId="3"/>
  </si>
  <si>
    <t>永久磁石(IPM)モータ</t>
    <phoneticPr fontId="3"/>
  </si>
  <si>
    <t>ﾌﾟﾚﾐｱﾑ効率（IE3）モータ</t>
    <phoneticPr fontId="3"/>
  </si>
  <si>
    <t>高効率（IE2）モータ</t>
    <phoneticPr fontId="3"/>
  </si>
  <si>
    <t>楕円管熱交換器</t>
    <phoneticPr fontId="3"/>
  </si>
  <si>
    <t>2a.1</t>
    <phoneticPr fontId="3"/>
  </si>
  <si>
    <t>※8馬力(冷房能力22.4kW)以上のパッケージ形空調機は別シートの設備台帳に必ず記入する。ただし、8馬力未満であっても、基準階等で同一
　 仕様のパッケージ形空調機の電動機出力の合計が8馬力以上になる場合も必ず記入する。その他のパッケージ形空調機についてはできる
　 限り記入する。なお、パッケージ空調機がない場合は未記入とする。</t>
    <rPh sb="2" eb="4">
      <t>バリキ</t>
    </rPh>
    <rPh sb="5" eb="7">
      <t>レイボウ</t>
    </rPh>
    <rPh sb="7" eb="9">
      <t>ノウリョク</t>
    </rPh>
    <rPh sb="16" eb="18">
      <t>イジョウ</t>
    </rPh>
    <rPh sb="24" eb="25">
      <t>ガタ</t>
    </rPh>
    <rPh sb="25" eb="27">
      <t>クウチョウ</t>
    </rPh>
    <rPh sb="27" eb="28">
      <t>キ</t>
    </rPh>
    <rPh sb="39" eb="40">
      <t>カナラ</t>
    </rPh>
    <rPh sb="51" eb="53">
      <t>バリキ</t>
    </rPh>
    <rPh sb="94" eb="96">
      <t>バリキ</t>
    </rPh>
    <rPh sb="96" eb="98">
      <t>イジョウ</t>
    </rPh>
    <rPh sb="101" eb="103">
      <t>バアイ</t>
    </rPh>
    <rPh sb="104" eb="105">
      <t>カナラ</t>
    </rPh>
    <rPh sb="106" eb="108">
      <t>キニュウ</t>
    </rPh>
    <rPh sb="120" eb="121">
      <t>ガタ</t>
    </rPh>
    <rPh sb="121" eb="123">
      <t>クウチョウ</t>
    </rPh>
    <rPh sb="123" eb="124">
      <t>キ</t>
    </rPh>
    <rPh sb="150" eb="152">
      <t>クウチョウ</t>
    </rPh>
    <rPh sb="152" eb="153">
      <t>キ</t>
    </rPh>
    <rPh sb="156" eb="158">
      <t>バアイ</t>
    </rPh>
    <rPh sb="159" eb="160">
      <t>ミ</t>
    </rPh>
    <rPh sb="160" eb="162">
      <t>キニュウ</t>
    </rPh>
    <phoneticPr fontId="3"/>
  </si>
  <si>
    <t>　 別シートの設備台帳に記入できない場合のみ、右欄に記入する。</t>
    <rPh sb="23" eb="24">
      <t>ミギ</t>
    </rPh>
    <rPh sb="24" eb="25">
      <t>ラン</t>
    </rPh>
    <phoneticPr fontId="3"/>
  </si>
  <si>
    <t>③</t>
    <phoneticPr fontId="3"/>
  </si>
  <si>
    <t>2a.5</t>
    <phoneticPr fontId="3"/>
  </si>
  <si>
    <t>2a.6</t>
    <phoneticPr fontId="3"/>
  </si>
  <si>
    <t>2a.7</t>
    <phoneticPr fontId="3"/>
  </si>
  <si>
    <t>2a.8</t>
    <phoneticPr fontId="3"/>
  </si>
  <si>
    <t>2a.10</t>
    <phoneticPr fontId="3"/>
  </si>
  <si>
    <t>2a.11</t>
    <phoneticPr fontId="3"/>
  </si>
  <si>
    <t>2a.12</t>
    <phoneticPr fontId="3"/>
  </si>
  <si>
    <t>2a.13</t>
    <phoneticPr fontId="3"/>
  </si>
  <si>
    <t>全熱交換器の導入</t>
    <phoneticPr fontId="3"/>
  </si>
  <si>
    <t>全熱交換器が導入されているか。　（全熱交換器組込形空調機、全熱交換ユニット、全熱交換器組込形、外気処理パッケージ形空調機、除加湿可能全熱交換機能付外気処理機等、同等の機能を有するものを含む。）</t>
    <phoneticPr fontId="3"/>
  </si>
  <si>
    <t>2a.14</t>
    <phoneticPr fontId="3"/>
  </si>
  <si>
    <t>大温度差送風空調システム（低温冷風等、冷房吹出温度差12℃以上とする。）が導入されているか。
（外気処理空調機を除く。）</t>
    <phoneticPr fontId="3"/>
  </si>
  <si>
    <t>2a.4</t>
    <phoneticPr fontId="3"/>
  </si>
  <si>
    <t>高効率空調・換気用ファンの導入</t>
    <phoneticPr fontId="3"/>
  </si>
  <si>
    <t>空調・換気用ファンが高効率化されているか。　（空調機内に設置されているものを除く。）</t>
    <rPh sb="3" eb="5">
      <t>カンキ</t>
    </rPh>
    <rPh sb="5" eb="6">
      <t>ヨウ</t>
    </rPh>
    <rPh sb="10" eb="11">
      <t>コウ</t>
    </rPh>
    <rPh sb="11" eb="13">
      <t>コウリツ</t>
    </rPh>
    <rPh sb="13" eb="14">
      <t>カ</t>
    </rPh>
    <phoneticPr fontId="3"/>
  </si>
  <si>
    <t>※ファン電動機出力が7.5kW以上の場合は別シートの設備台帳に必ず記入する。その他のファンについてはできる限り記入する。
　 なお、ファンがない場合は未記入とする。</t>
    <rPh sb="72" eb="74">
      <t>バアイ</t>
    </rPh>
    <rPh sb="75" eb="76">
      <t>ミ</t>
    </rPh>
    <rPh sb="76" eb="78">
      <t>キニュウ</t>
    </rPh>
    <phoneticPr fontId="3"/>
  </si>
  <si>
    <t>主要なファンの設置年度</t>
    <phoneticPr fontId="3"/>
  </si>
  <si>
    <t>2a.2</t>
    <phoneticPr fontId="3"/>
  </si>
  <si>
    <t>電気室・エレベーター機械室の温度制御の導入</t>
    <phoneticPr fontId="3"/>
  </si>
  <si>
    <t>2a.18</t>
    <phoneticPr fontId="3"/>
  </si>
  <si>
    <t>高効率厨房換気システムの導入</t>
    <phoneticPr fontId="3"/>
  </si>
  <si>
    <t>厨房の省エネ対策が導入されているか。</t>
    <phoneticPr fontId="3"/>
  </si>
  <si>
    <t>2a.19</t>
    <phoneticPr fontId="3"/>
  </si>
  <si>
    <t xml:space="preserve">（置換換気方式とは、給気と排気を混合しないで温度成層を形成して換気する方式のこと。給排気フードとは、厨房排気と給気が同時に可能なフードのことで、空調機により処理する空気量の低減が可能になるもの。）
</t>
    <phoneticPr fontId="3"/>
  </si>
  <si>
    <t>ファンの手動調整用インバータの導入</t>
    <phoneticPr fontId="3"/>
  </si>
  <si>
    <t>ファンの手動調整用インバータが導入されているか。</t>
    <phoneticPr fontId="3"/>
  </si>
  <si>
    <t>ファンの手動調整用インバータ</t>
    <phoneticPr fontId="3"/>
  </si>
  <si>
    <t>3a.2</t>
    <phoneticPr fontId="3"/>
  </si>
  <si>
    <t>室使用開始時の空調起動時間の
適正化</t>
    <phoneticPr fontId="3"/>
  </si>
  <si>
    <t>3a.1
3a.4</t>
    <phoneticPr fontId="3"/>
  </si>
  <si>
    <t>※7、8月の室内環境測定結果報告書等に基づき、温度区分ごとの床面積の割合
　 を記入する。</t>
    <phoneticPr fontId="3"/>
  </si>
  <si>
    <t>24℃未満</t>
    <phoneticPr fontId="3"/>
  </si>
  <si>
    <t>24℃以上25℃未満</t>
    <phoneticPr fontId="3"/>
  </si>
  <si>
    <t>25℃以上26℃未満</t>
    <phoneticPr fontId="3"/>
  </si>
  <si>
    <t>26℃以上27℃未満</t>
    <phoneticPr fontId="3"/>
  </si>
  <si>
    <t>27℃以上28℃未満</t>
    <phoneticPr fontId="3"/>
  </si>
  <si>
    <t>28℃以上</t>
    <phoneticPr fontId="3"/>
  </si>
  <si>
    <t>3a.3</t>
    <phoneticPr fontId="3"/>
  </si>
  <si>
    <t>換気ファンの間欠運転の実施</t>
    <phoneticPr fontId="3"/>
  </si>
  <si>
    <t>3a.7</t>
    <phoneticPr fontId="3"/>
  </si>
  <si>
    <t>3a.5</t>
    <phoneticPr fontId="3"/>
  </si>
  <si>
    <t>エレベータ機械室・電気室の室内設定温度の適正化</t>
    <phoneticPr fontId="3"/>
  </si>
  <si>
    <t>4a.1</t>
    <phoneticPr fontId="3"/>
  </si>
  <si>
    <t>空調機等のフィルターの清浄</t>
    <phoneticPr fontId="3"/>
  </si>
  <si>
    <t>空調機、ファンコイルユニット等のフィルター清浄が実施されているか。</t>
    <phoneticPr fontId="3"/>
  </si>
  <si>
    <t>4a.6</t>
    <phoneticPr fontId="3"/>
  </si>
  <si>
    <t>受変電設備、照明設備</t>
    <phoneticPr fontId="3"/>
  </si>
  <si>
    <t>2b.1
2b.6
2b.7</t>
    <phoneticPr fontId="3"/>
  </si>
  <si>
    <t>高効率照明及び省エネ制御の導入</t>
    <phoneticPr fontId="3"/>
  </si>
  <si>
    <t>初期照度補正制御</t>
    <phoneticPr fontId="3"/>
  </si>
  <si>
    <t>昼光利用制御</t>
    <phoneticPr fontId="3"/>
  </si>
  <si>
    <t>2b.2</t>
    <phoneticPr fontId="3"/>
  </si>
  <si>
    <t>1d.1</t>
    <phoneticPr fontId="3"/>
  </si>
  <si>
    <t>※一次側の電圧が600Vを超え7,000V以下の変圧器を別シートの設備台帳に全て記入する。なお、該当する変圧器がない場合は未記入とする。</t>
    <rPh sb="38" eb="39">
      <t>スベ</t>
    </rPh>
    <rPh sb="40" eb="42">
      <t>キニュウ</t>
    </rPh>
    <rPh sb="48" eb="50">
      <t>ガイトウ</t>
    </rPh>
    <rPh sb="52" eb="54">
      <t>ヘンアツ</t>
    </rPh>
    <rPh sb="54" eb="55">
      <t>キ</t>
    </rPh>
    <rPh sb="58" eb="60">
      <t>バアイ</t>
    </rPh>
    <rPh sb="61" eb="62">
      <t>ミ</t>
    </rPh>
    <rPh sb="62" eb="64">
      <t>キニュウ</t>
    </rPh>
    <phoneticPr fontId="3"/>
  </si>
  <si>
    <t>超高効率変圧器</t>
    <phoneticPr fontId="3"/>
  </si>
  <si>
    <t>トップランナー変圧器2014</t>
    <phoneticPr fontId="3"/>
  </si>
  <si>
    <t>2b.4</t>
    <phoneticPr fontId="3"/>
  </si>
  <si>
    <t>廊下、階段室、便所、給湯室等に、照明の人感センサーによる在室・在席検知制御が導入されているか。</t>
    <rPh sb="0" eb="2">
      <t>ロウカ</t>
    </rPh>
    <rPh sb="10" eb="12">
      <t>キュウトウ</t>
    </rPh>
    <rPh sb="12" eb="13">
      <t>シツ</t>
    </rPh>
    <rPh sb="13" eb="14">
      <t>ナド</t>
    </rPh>
    <rPh sb="28" eb="30">
      <t>ザイシツ</t>
    </rPh>
    <rPh sb="31" eb="33">
      <t>ザイセキ</t>
    </rPh>
    <rPh sb="33" eb="35">
      <t>ケンチ</t>
    </rPh>
    <phoneticPr fontId="3"/>
  </si>
  <si>
    <t>2b.8</t>
    <phoneticPr fontId="3"/>
  </si>
  <si>
    <t>3b.1</t>
    <phoneticPr fontId="3"/>
  </si>
  <si>
    <t>照度条件の緩和</t>
    <phoneticPr fontId="3"/>
  </si>
  <si>
    <t>3b.2</t>
    <phoneticPr fontId="3"/>
  </si>
  <si>
    <t>1f.1</t>
    <phoneticPr fontId="3"/>
  </si>
  <si>
    <t>給水ポンプが高効率化されているか。
※全ての給水ポンプを別シートの設備台帳に記入する。なお給水ポンプがない場合は未記入とする。</t>
    <rPh sb="0" eb="2">
      <t>キュウスイ</t>
    </rPh>
    <rPh sb="6" eb="7">
      <t>コウ</t>
    </rPh>
    <rPh sb="7" eb="9">
      <t>コウリツ</t>
    </rPh>
    <rPh sb="9" eb="10">
      <t>カ</t>
    </rPh>
    <rPh sb="19" eb="20">
      <t>スベ</t>
    </rPh>
    <rPh sb="22" eb="24">
      <t>キュウスイ</t>
    </rPh>
    <rPh sb="38" eb="40">
      <t>キニュウ</t>
    </rPh>
    <rPh sb="45" eb="47">
      <t>キュウスイ</t>
    </rPh>
    <rPh sb="53" eb="55">
      <t>バアイ</t>
    </rPh>
    <rPh sb="56" eb="57">
      <t>ミ</t>
    </rPh>
    <rPh sb="57" eb="59">
      <t>キニュウ</t>
    </rPh>
    <phoneticPr fontId="3"/>
  </si>
  <si>
    <t>2c.1</t>
    <phoneticPr fontId="3"/>
  </si>
  <si>
    <t>2c.5</t>
    <phoneticPr fontId="3"/>
  </si>
  <si>
    <t>2c.6</t>
    <phoneticPr fontId="3"/>
  </si>
  <si>
    <t>3c.1</t>
    <phoneticPr fontId="3"/>
  </si>
  <si>
    <t>洗浄便座暖房の夏季停止が実施されているか。</t>
    <phoneticPr fontId="3"/>
  </si>
  <si>
    <t>3c.2
3c.3
3c.4</t>
    <phoneticPr fontId="3"/>
  </si>
  <si>
    <t>昇降機設備</t>
    <phoneticPr fontId="3"/>
  </si>
  <si>
    <t>2d.1
2d.4</t>
    <phoneticPr fontId="3"/>
  </si>
  <si>
    <t>エレベーターの省エネ制御の導入</t>
    <phoneticPr fontId="3"/>
  </si>
  <si>
    <t>エレベーターに、省エネ制御が導入されているか。
（電力回生制御とは、下降運転時に巻上機のモータを発電機として機能させ、それにより得られた回生電力を利用する制御のこと。）
※全てのエレベーターを別シートの設備台帳に記入する。なお、エレベーターがない場合は未記入とする。</t>
    <rPh sb="8" eb="9">
      <t>ショウ</t>
    </rPh>
    <rPh sb="11" eb="13">
      <t>セイギョ</t>
    </rPh>
    <phoneticPr fontId="3"/>
  </si>
  <si>
    <t>エレベーターの可変電圧可変周波数制御方式</t>
    <phoneticPr fontId="3"/>
  </si>
  <si>
    <t xml:space="preserve">エレベーターの電力回生制御
</t>
    <phoneticPr fontId="3"/>
  </si>
  <si>
    <t>1e.1</t>
    <phoneticPr fontId="3"/>
  </si>
  <si>
    <t>主要なエアコンプレッサーの設置年度</t>
    <phoneticPr fontId="3"/>
  </si>
  <si>
    <t>1e.2</t>
    <phoneticPr fontId="3"/>
  </si>
  <si>
    <t>エアコンプレッサーの台数制御の導入</t>
    <phoneticPr fontId="3"/>
  </si>
  <si>
    <t>5e.1
5e.4
5e.8
5e.9</t>
    <phoneticPr fontId="3"/>
  </si>
  <si>
    <t>主要な電動力応用設備の設置年度</t>
    <phoneticPr fontId="3"/>
  </si>
  <si>
    <t>高効率
ポンプ</t>
    <phoneticPr fontId="3"/>
  </si>
  <si>
    <t>高効率ブロワ・ファン</t>
    <phoneticPr fontId="3"/>
  </si>
  <si>
    <t>5e.10</t>
    <phoneticPr fontId="3"/>
  </si>
  <si>
    <t>5f.1</t>
    <phoneticPr fontId="3"/>
  </si>
  <si>
    <t>5f.3</t>
    <phoneticPr fontId="3"/>
  </si>
  <si>
    <t>クリーンルームのファンフィルタユニット（FFU）の台数制御が導入されているか。</t>
    <phoneticPr fontId="3"/>
  </si>
  <si>
    <t>5f.9</t>
    <phoneticPr fontId="3"/>
  </si>
  <si>
    <t>※圧縮機の電動機出力が5.5kW以上の場合は別シートの設備台帳に必ず記入する。その他の冷凍・冷蔵設備についてはできる限り記入する。
　 なお、冷凍・冷蔵設備がない場合は未記入とする。</t>
    <rPh sb="1" eb="3">
      <t>アッシュク</t>
    </rPh>
    <rPh sb="3" eb="4">
      <t>キ</t>
    </rPh>
    <rPh sb="43" eb="45">
      <t>レイトウ</t>
    </rPh>
    <rPh sb="46" eb="48">
      <t>レイゾウ</t>
    </rPh>
    <rPh sb="48" eb="50">
      <t>セツビ</t>
    </rPh>
    <rPh sb="71" eb="73">
      <t>レイトウ</t>
    </rPh>
    <rPh sb="74" eb="76">
      <t>レイゾウ</t>
    </rPh>
    <rPh sb="76" eb="78">
      <t>セツビ</t>
    </rPh>
    <rPh sb="81" eb="83">
      <t>バアイ</t>
    </rPh>
    <rPh sb="84" eb="85">
      <t>ミ</t>
    </rPh>
    <rPh sb="85" eb="87">
      <t>キニュウ</t>
    </rPh>
    <phoneticPr fontId="3"/>
  </si>
  <si>
    <t>冷凍庫壁面の高断熱化</t>
    <phoneticPr fontId="3"/>
  </si>
  <si>
    <t>前室の導入</t>
    <phoneticPr fontId="3"/>
  </si>
  <si>
    <t>搬入口近接ｾﾝｻｰによる扉の自動開閉化</t>
    <phoneticPr fontId="3"/>
  </si>
  <si>
    <t>着霜制御（デフロスト）</t>
    <phoneticPr fontId="3"/>
  </si>
  <si>
    <t>圧縮機入口ガス管の断熱化</t>
    <phoneticPr fontId="3"/>
  </si>
  <si>
    <t>冷却器用ファンの台数制御</t>
    <phoneticPr fontId="3"/>
  </si>
  <si>
    <t>5f.19</t>
    <phoneticPr fontId="3"/>
  </si>
  <si>
    <t>A：大</t>
    <phoneticPr fontId="3"/>
  </si>
  <si>
    <t>B：中</t>
    <phoneticPr fontId="3"/>
  </si>
  <si>
    <t>C：小</t>
    <phoneticPr fontId="3"/>
  </si>
  <si>
    <t>省エネ余地</t>
    <phoneticPr fontId="3"/>
  </si>
  <si>
    <t>性能</t>
    <phoneticPr fontId="3"/>
  </si>
  <si>
    <t>運用</t>
    <phoneticPr fontId="3"/>
  </si>
  <si>
    <t>1a.1, 1b.1</t>
    <phoneticPr fontId="3"/>
  </si>
  <si>
    <t>1a.7, 1b.3</t>
    <phoneticPr fontId="3"/>
  </si>
  <si>
    <t>1a.5, 1b.5</t>
    <phoneticPr fontId="3"/>
  </si>
  <si>
    <t>2a.1, 2b.1</t>
    <phoneticPr fontId="3"/>
  </si>
  <si>
    <t>性能</t>
    <phoneticPr fontId="3"/>
  </si>
  <si>
    <t>3a.1, 3a.4</t>
    <phoneticPr fontId="3"/>
  </si>
  <si>
    <t>色欄については、設備台帳の結果が自動的に反映されますが、変更したい場合はプルダウンメニューから再選択可能です。</t>
    <phoneticPr fontId="3"/>
  </si>
  <si>
    <t>省ｴﾈ余地</t>
    <phoneticPr fontId="3"/>
  </si>
  <si>
    <t>省ｴﾈ余地</t>
    <phoneticPr fontId="3"/>
  </si>
  <si>
    <t>エネルギー消費先区分</t>
    <phoneticPr fontId="3"/>
  </si>
  <si>
    <t>主なエネルギー消費機器等</t>
    <phoneticPr fontId="3"/>
  </si>
  <si>
    <r>
      <t xml:space="preserve">比率
</t>
    </r>
    <r>
      <rPr>
        <sz val="9"/>
        <rFont val="ＭＳ Ｐゴシック"/>
        <family val="3"/>
        <charset val="128"/>
      </rPr>
      <t>（直接入力欄）</t>
    </r>
    <rPh sb="0" eb="2">
      <t>ヒリツ</t>
    </rPh>
    <rPh sb="4" eb="6">
      <t>チョクセツ</t>
    </rPh>
    <rPh sb="6" eb="8">
      <t>ニュウリョク</t>
    </rPh>
    <rPh sb="8" eb="9">
      <t>ラン</t>
    </rPh>
    <phoneticPr fontId="3"/>
  </si>
  <si>
    <t>ｴﾈﾙｷﾞｰ
消費量
[GJ/年]</t>
    <rPh sb="7" eb="9">
      <t>ショウヒ</t>
    </rPh>
    <rPh sb="9" eb="10">
      <t>リョウ</t>
    </rPh>
    <phoneticPr fontId="3"/>
  </si>
  <si>
    <r>
      <rPr>
        <sz val="8"/>
        <rFont val="ＭＳ Ｐゴシック"/>
        <family val="3"/>
        <charset val="128"/>
      </rPr>
      <t xml:space="preserve">  エアコンプレッサー、電動力応用設備、冷凍・冷蔵設備</t>
    </r>
    <r>
      <rPr>
        <sz val="9"/>
        <rFont val="ＭＳ Ｐゴシック"/>
        <family val="3"/>
        <charset val="128"/>
      </rPr>
      <t>）に用意されている別シートの設備台帳に、主要な機器について記入してください。</t>
    </r>
    <rPh sb="29" eb="31">
      <t>ヨウイ</t>
    </rPh>
    <phoneticPr fontId="3"/>
  </si>
  <si>
    <t xml:space="preserve">　　　　　　　　　　　　　熱源システム全体の運転実績　※熱源設備のシステム全体に関わるもののみとし、燃料消費量は高位発熱量換算とする。
</t>
    <rPh sb="13" eb="15">
      <t>ネツゲン</t>
    </rPh>
    <rPh sb="22" eb="24">
      <t>ウンテン</t>
    </rPh>
    <rPh sb="24" eb="26">
      <t>ジッセキ</t>
    </rPh>
    <rPh sb="30" eb="32">
      <t>セツビ</t>
    </rPh>
    <phoneticPr fontId="3"/>
  </si>
  <si>
    <t>冷却塔、冷却塔ファン及び散水ポンプが高効率化されているか。
（省エネ形相当品とは、冷却能力当たりのファン動力が、白煙防止形は10.5W/kW以下、白煙防止形以外は7.5W/kW以下の冷却塔のこと。）</t>
    <rPh sb="0" eb="2">
      <t>レイキャク</t>
    </rPh>
    <rPh sb="2" eb="3">
      <t>トウ</t>
    </rPh>
    <rPh sb="10" eb="11">
      <t>オヨ</t>
    </rPh>
    <rPh sb="18" eb="19">
      <t>コウ</t>
    </rPh>
    <rPh sb="19" eb="21">
      <t>コウリツ</t>
    </rPh>
    <rPh sb="21" eb="22">
      <t>カ</t>
    </rPh>
    <rPh sb="31" eb="32">
      <t>ショウ</t>
    </rPh>
    <rPh sb="34" eb="35">
      <t>ガタ</t>
    </rPh>
    <rPh sb="35" eb="37">
      <t>ソウトウ</t>
    </rPh>
    <rPh sb="37" eb="38">
      <t>ヒン</t>
    </rPh>
    <rPh sb="60" eb="61">
      <t>ガタ</t>
    </rPh>
    <rPh sb="70" eb="72">
      <t>イカ</t>
    </rPh>
    <rPh sb="73" eb="75">
      <t>ハクエン</t>
    </rPh>
    <rPh sb="75" eb="77">
      <t>ボウシ</t>
    </rPh>
    <rPh sb="77" eb="78">
      <t>ガタ</t>
    </rPh>
    <rPh sb="78" eb="80">
      <t>イガイ</t>
    </rPh>
    <rPh sb="91" eb="93">
      <t>レイキャク</t>
    </rPh>
    <rPh sb="93" eb="94">
      <t>トウ</t>
    </rPh>
    <phoneticPr fontId="3"/>
  </si>
  <si>
    <t>※昼光利用制御は、照度センサーが窓面から概ね3m以内の場合で、窓際の照明のみを制御している場合を有効とする。</t>
    <phoneticPr fontId="3"/>
  </si>
  <si>
    <t>東京環境工業株式会社　代表取締役社長　東京　太郎</t>
    <phoneticPr fontId="3"/>
  </si>
  <si>
    <t>受変電設備、照明設備</t>
  </si>
  <si>
    <t>－</t>
  </si>
  <si>
    <t>エネルギー管理システムによるフィードバック＋見える化</t>
    <rPh sb="22" eb="23">
      <t>ミ</t>
    </rPh>
    <rPh sb="25" eb="26">
      <t>カ</t>
    </rPh>
    <phoneticPr fontId="3"/>
  </si>
  <si>
    <t xml:space="preserve">高効率照明が導入されているか。事務室・教室に初期照度補正制御、昼光利用制御が導入されているか。
※照明器具が32W以上の場合は別シートの設備台帳に必ず記入する。
</t>
    <rPh sb="15" eb="18">
      <t>ジムシツ</t>
    </rPh>
    <rPh sb="19" eb="21">
      <t>キョウシツ</t>
    </rPh>
    <rPh sb="22" eb="24">
      <t>ショキ</t>
    </rPh>
    <rPh sb="24" eb="26">
      <t>ショウド</t>
    </rPh>
    <rPh sb="26" eb="28">
      <t>ホセイ</t>
    </rPh>
    <rPh sb="28" eb="30">
      <t>セイギョ</t>
    </rPh>
    <rPh sb="31" eb="32">
      <t>ヒル</t>
    </rPh>
    <rPh sb="32" eb="33">
      <t>ヒカリ</t>
    </rPh>
    <rPh sb="33" eb="35">
      <t>リヨウ</t>
    </rPh>
    <rPh sb="35" eb="37">
      <t>セイギョ</t>
    </rPh>
    <rPh sb="38" eb="40">
      <t>ドウニュウ</t>
    </rPh>
    <rPh sb="49" eb="51">
      <t>ショウメイ</t>
    </rPh>
    <rPh sb="51" eb="53">
      <t>キグ</t>
    </rPh>
    <phoneticPr fontId="3"/>
  </si>
  <si>
    <t>※別シートの設備台帳に記入できない場合のみ、右の欄に記入する。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</si>
</sst>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0.00\ ;\-#,##0.00\ ;&quot;&quot;??"/>
    <numFmt numFmtId="189" formatCode="&quot;最高 &quot;General"/>
    <numFmt numFmtId="190" formatCode="&quot;最低 &quot;General"/>
    <numFmt numFmtId="191" formatCode="&quot;最高 &quot;0%"/>
    <numFmt numFmtId="192" formatCode="&quot;最低 &quot;0%"/>
    <numFmt numFmtId="193" formatCode="&quot;～&quot;General&quot;kW&quot;"/>
    <numFmt numFmtId="194" formatCode="General&quot;kW～&quot;"/>
    <numFmt numFmtId="195" formatCode="0.0%&quot;削減&quot;"/>
    <numFmt numFmtId="196" formatCode="General&quot;：1&quot;"/>
    <numFmt numFmtId="197" formatCode="&quot;水準 &quot;0%"/>
    <numFmt numFmtId="198" formatCode="&quot;最高 &quot;0.000_);[Red]\(0.000\)"/>
    <numFmt numFmtId="199" formatCode="&quot;水準 &quot;0.000_);[Red]\(0.000\)"/>
    <numFmt numFmtId="200" formatCode="&quot;最低 &quot;0.000_);[Red]\(0.000\)"/>
    <numFmt numFmtId="201" formatCode="&quot;DHC最低 &quot;0.000_);[Red]\(0.000\)"/>
    <numFmt numFmtId="202" formatCode="0.000_);[Red]\(0.000\)"/>
    <numFmt numFmtId="203" formatCode="0.0_ "/>
    <numFmt numFmtId="204" formatCode="#,##0_);[Red]\(#,##0\)"/>
    <numFmt numFmtId="205" formatCode="0.0%&quot;以上&quot;"/>
    <numFmt numFmtId="206" formatCode="#,##0.000;[Red]\-#,##0.000"/>
    <numFmt numFmtId="207" formatCode="#,##0.00_ "/>
    <numFmt numFmtId="208" formatCode="General&quot;項目&quot;"/>
    <numFmt numFmtId="209" formatCode="&quot;No.&quot;General"/>
    <numFmt numFmtId="210" formatCode="#,##0&quot;台&quot;"/>
    <numFmt numFmtId="211" formatCode="#,##0&quot;kW&quot;"/>
    <numFmt numFmtId="212" formatCode="#,##0&quot;GJ/年&quot;"/>
    <numFmt numFmtId="213" formatCode="#,##0.0&quot;kW&quot;"/>
    <numFmt numFmtId="214" formatCode="#,##0.0_);[Red]\(#,##0.0\)"/>
    <numFmt numFmtId="215" formatCode="0.0_);[Red]\(0.0\)"/>
    <numFmt numFmtId="216" formatCode="#,##0&quot;m3/h&quot;"/>
    <numFmt numFmtId="217" formatCode="#,##0&quot;㎡&quot;"/>
    <numFmt numFmtId="218" formatCode="#,##0&quot;W&quot;"/>
    <numFmt numFmtId="219" formatCode="#,##0&quot;kVA&quot;"/>
    <numFmt numFmtId="220" formatCode="0.0&quot;kW&quot;"/>
    <numFmt numFmtId="221" formatCode="General&quot;年&quot;"/>
    <numFmt numFmtId="222" formatCode="0_ &quot;年&quot;&quot;度&quot;"/>
    <numFmt numFmtId="223" formatCode="#,##0.000\ ;\-#,##0.000\ ;&quot;&quot;??"/>
    <numFmt numFmtId="224" formatCode="0.0%;\-0.0%;??"/>
    <numFmt numFmtId="225" formatCode="0%;\-0%;??"/>
    <numFmt numFmtId="226" formatCode="#,##0&quot;MWh/年&quot;"/>
  </numFmts>
  <fonts count="58"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b/>
      <sz val="9"/>
      <color indexed="81"/>
      <name val="ＭＳ Ｐゴシック"/>
      <family val="3"/>
      <charset val="128"/>
    </font>
    <font>
      <sz val="7"/>
      <name val="ＭＳ Ｐゴシック"/>
      <family val="3"/>
      <charset val="128"/>
    </font>
    <font>
      <sz val="11"/>
      <color indexed="12"/>
      <name val="ＭＳ Ｐゴシック"/>
      <family val="3"/>
      <charset val="128"/>
    </font>
    <font>
      <sz val="11"/>
      <name val="ＭＳ Ｐ明朝"/>
      <family val="1"/>
      <charset val="128"/>
    </font>
    <font>
      <sz val="9"/>
      <name val="ＭＳ Ｐ明朝"/>
      <family val="1"/>
      <charset val="128"/>
    </font>
    <font>
      <b/>
      <sz val="14"/>
      <name val="ＭＳ Ｐゴシック"/>
      <family val="3"/>
      <charset val="128"/>
    </font>
    <font>
      <sz val="9"/>
      <color indexed="9"/>
      <name val="ＭＳ Ｐゴシック"/>
      <family val="3"/>
      <charset val="128"/>
    </font>
    <font>
      <sz val="14"/>
      <name val="ＭＳ Ｐゴシック"/>
      <family val="3"/>
      <charset val="128"/>
    </font>
    <font>
      <sz val="9"/>
      <name val="ＭＳ 明朝"/>
      <family val="1"/>
      <charset val="128"/>
    </font>
    <font>
      <sz val="9"/>
      <color indexed="57"/>
      <name val="HGP創英角ｺﾞｼｯｸUB"/>
      <family val="3"/>
      <charset val="128"/>
    </font>
    <font>
      <sz val="5"/>
      <name val="ＭＳ Ｐゴシック"/>
      <family val="3"/>
      <charset val="128"/>
    </font>
    <font>
      <b/>
      <sz val="22"/>
      <name val="ＭＳ Ｐゴシック"/>
      <family val="3"/>
      <charset val="128"/>
    </font>
    <font>
      <b/>
      <sz val="18"/>
      <color indexed="17"/>
      <name val="HGSｺﾞｼｯｸE"/>
      <family val="3"/>
      <charset val="128"/>
    </font>
    <font>
      <b/>
      <sz val="16"/>
      <color indexed="17"/>
      <name val="HGSｺﾞｼｯｸE"/>
      <family val="3"/>
      <charset val="128"/>
    </font>
    <font>
      <sz val="9"/>
      <color indexed="10"/>
      <name val="ＭＳ Ｐゴシック"/>
      <family val="3"/>
      <charset val="128"/>
    </font>
    <font>
      <sz val="7.5"/>
      <name val="ＭＳ Ｐゴシック"/>
      <family val="3"/>
      <charset val="128"/>
    </font>
    <font>
      <sz val="8.5"/>
      <name val="ＭＳ Ｐゴシック"/>
      <family val="3"/>
      <charset val="128"/>
    </font>
    <font>
      <sz val="10"/>
      <color indexed="12"/>
      <name val="ＭＳ Ｐゴシック"/>
      <family val="3"/>
      <charset val="128"/>
    </font>
    <font>
      <sz val="9"/>
      <color rgb="FFFF0000"/>
      <name val="ＭＳ Ｐゴシック"/>
      <family val="3"/>
      <charset val="128"/>
    </font>
    <font>
      <sz val="9"/>
      <color rgb="FF0000FF"/>
      <name val="ＭＳ Ｐゴシック"/>
      <family val="3"/>
      <charset val="128"/>
    </font>
    <font>
      <sz val="8"/>
      <color rgb="FFFF0000"/>
      <name val="ＭＳ Ｐゴシック"/>
      <family val="3"/>
      <charset val="128"/>
    </font>
    <font>
      <sz val="10"/>
      <name val="HGP創英角ｺﾞｼｯｸUB"/>
      <family val="3"/>
      <charset val="128"/>
    </font>
    <font>
      <b/>
      <sz val="10"/>
      <name val="ＭＳ Ｐゴシック"/>
      <family val="3"/>
      <charset val="128"/>
    </font>
    <font>
      <sz val="9"/>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theme="0" tint="-0.249977111117893"/>
        <bgColor indexed="64"/>
      </patternFill>
    </fill>
    <fill>
      <patternFill patternType="solid">
        <fgColor rgb="FFFFCCFF"/>
        <bgColor indexed="64"/>
      </patternFill>
    </fill>
    <fill>
      <patternFill patternType="solid">
        <fgColor rgb="FFCCFFCC"/>
        <bgColor indexed="64"/>
      </patternFill>
    </fill>
    <fill>
      <patternFill patternType="solid">
        <fgColor rgb="FF99CCFF"/>
        <bgColor indexed="64"/>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rgb="FFFFCC99"/>
        <bgColor indexed="64"/>
      </patternFill>
    </fill>
  </fills>
  <borders count="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69">
    <xf numFmtId="0" fontId="0" fillId="0" borderId="0">
      <alignment vertical="center"/>
    </xf>
    <xf numFmtId="0" fontId="16" fillId="2" borderId="0" applyNumberFormat="0" applyBorder="0" applyAlignment="0" applyProtection="0">
      <alignment vertical="center"/>
    </xf>
    <xf numFmtId="0" fontId="1" fillId="2" borderId="0" applyNumberFormat="0" applyBorder="0" applyAlignment="0" applyProtection="0">
      <alignment vertical="center"/>
    </xf>
    <xf numFmtId="0" fontId="16" fillId="3" borderId="0" applyNumberFormat="0" applyBorder="0" applyAlignment="0" applyProtection="0">
      <alignment vertical="center"/>
    </xf>
    <xf numFmtId="0" fontId="1" fillId="3" borderId="0" applyNumberFormat="0" applyBorder="0" applyAlignment="0" applyProtection="0">
      <alignment vertical="center"/>
    </xf>
    <xf numFmtId="0" fontId="16" fillId="4" borderId="0" applyNumberFormat="0" applyBorder="0" applyAlignment="0" applyProtection="0">
      <alignment vertical="center"/>
    </xf>
    <xf numFmtId="0" fontId="1" fillId="4"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6" borderId="0" applyNumberFormat="0" applyBorder="0" applyAlignment="0" applyProtection="0">
      <alignment vertical="center"/>
    </xf>
    <xf numFmtId="0" fontId="1" fillId="6" borderId="0" applyNumberFormat="0" applyBorder="0" applyAlignment="0" applyProtection="0">
      <alignment vertical="center"/>
    </xf>
    <xf numFmtId="0" fontId="16" fillId="7" borderId="0" applyNumberFormat="0" applyBorder="0" applyAlignment="0" applyProtection="0">
      <alignment vertical="center"/>
    </xf>
    <xf numFmtId="0" fontId="1" fillId="7"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9" borderId="0" applyNumberFormat="0" applyBorder="0" applyAlignment="0" applyProtection="0">
      <alignment vertical="center"/>
    </xf>
    <xf numFmtId="0" fontId="1" fillId="9" borderId="0" applyNumberFormat="0" applyBorder="0" applyAlignment="0" applyProtection="0">
      <alignment vertical="center"/>
    </xf>
    <xf numFmtId="0" fontId="16" fillId="10" borderId="0" applyNumberFormat="0" applyBorder="0" applyAlignment="0" applyProtection="0">
      <alignment vertical="center"/>
    </xf>
    <xf numFmtId="0" fontId="1" fillId="10"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7" fillId="0" borderId="0" applyNumberFormat="0" applyFont="0" applyFill="0" applyBorder="0" applyAlignment="0" applyProtection="0">
      <alignment horizontal="left"/>
    </xf>
    <xf numFmtId="0" fontId="18"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0" fontId="12" fillId="20" borderId="4" applyNumberFormat="0" applyAlignment="0" applyProtection="0">
      <alignment vertical="center"/>
    </xf>
    <xf numFmtId="0" fontId="20" fillId="2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2" fillId="22" borderId="5" applyNumberFormat="0" applyFont="0" applyAlignment="0" applyProtection="0">
      <alignment vertical="center"/>
    </xf>
    <xf numFmtId="0" fontId="2" fillId="22" borderId="5" applyNumberFormat="0" applyFont="0" applyAlignment="0" applyProtection="0">
      <alignment vertical="center"/>
    </xf>
    <xf numFmtId="0" fontId="21" fillId="0" borderId="6" applyNumberFormat="0" applyFill="0" applyAlignment="0" applyProtection="0">
      <alignment vertical="center"/>
    </xf>
    <xf numFmtId="0" fontId="22" fillId="3" borderId="0" applyNumberFormat="0" applyBorder="0" applyAlignment="0" applyProtection="0">
      <alignment vertical="center"/>
    </xf>
    <xf numFmtId="0" fontId="23" fillId="23" borderId="7" applyNumberFormat="0" applyAlignment="0" applyProtection="0">
      <alignment vertical="center"/>
    </xf>
    <xf numFmtId="0" fontId="23" fillId="23" borderId="7" applyNumberFormat="0" applyAlignment="0" applyProtection="0">
      <alignment vertical="center"/>
    </xf>
    <xf numFmtId="0" fontId="4"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15" fillId="0" borderId="11" applyNumberFormat="0" applyFill="0" applyAlignment="0" applyProtection="0">
      <alignment vertical="center"/>
    </xf>
    <xf numFmtId="0" fontId="15" fillId="0" borderId="11" applyNumberFormat="0" applyFill="0" applyAlignment="0" applyProtection="0">
      <alignment vertical="center"/>
    </xf>
    <xf numFmtId="0" fontId="27" fillId="23" borderId="12" applyNumberFormat="0" applyAlignment="0" applyProtection="0">
      <alignment vertical="center"/>
    </xf>
    <xf numFmtId="0" fontId="27" fillId="23" borderId="12" applyNumberFormat="0" applyAlignment="0" applyProtection="0">
      <alignment vertical="center"/>
    </xf>
    <xf numFmtId="0" fontId="28" fillId="0" borderId="0" applyNumberFormat="0" applyFill="0" applyBorder="0" applyAlignment="0" applyProtection="0">
      <alignment vertical="center"/>
    </xf>
    <xf numFmtId="0" fontId="29" fillId="7" borderId="7" applyNumberFormat="0" applyAlignment="0" applyProtection="0">
      <alignment vertical="center"/>
    </xf>
    <xf numFmtId="0" fontId="29" fillId="7" borderId="7" applyNumberFormat="0" applyAlignment="0" applyProtection="0">
      <alignment vertical="center"/>
    </xf>
    <xf numFmtId="0" fontId="2" fillId="0" borderId="0">
      <alignment vertical="center"/>
    </xf>
    <xf numFmtId="0" fontId="30" fillId="4" borderId="0" applyNumberFormat="0" applyBorder="0" applyAlignment="0" applyProtection="0">
      <alignment vertical="center"/>
    </xf>
  </cellStyleXfs>
  <cellXfs count="1098">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0" xfId="0" applyFont="1">
      <alignment vertical="center"/>
    </xf>
    <xf numFmtId="0" fontId="6" fillId="0" borderId="13" xfId="0" applyFont="1" applyBorder="1">
      <alignment vertical="center"/>
    </xf>
    <xf numFmtId="0" fontId="6" fillId="0" borderId="0" xfId="0" applyNumberFormat="1" applyFont="1" applyFill="1" applyBorder="1" applyAlignment="1">
      <alignment horizontal="center" vertical="center" shrinkToFit="1"/>
    </xf>
    <xf numFmtId="0" fontId="6" fillId="0" borderId="0" xfId="0" applyFont="1" applyBorder="1">
      <alignment vertical="center"/>
    </xf>
    <xf numFmtId="0" fontId="7" fillId="0" borderId="0" xfId="0" applyFont="1">
      <alignment vertical="center"/>
    </xf>
    <xf numFmtId="0" fontId="7" fillId="0" borderId="0"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0" xfId="0" applyFont="1" applyBorder="1" applyAlignment="1">
      <alignment horizontal="center" vertical="center"/>
    </xf>
    <xf numFmtId="178" fontId="6" fillId="0" borderId="0" xfId="54" applyNumberFormat="1" applyFont="1">
      <alignment vertical="center"/>
    </xf>
    <xf numFmtId="0" fontId="6" fillId="0" borderId="0" xfId="0" applyFont="1" applyBorder="1" applyAlignment="1">
      <alignment horizontal="right" vertical="center"/>
    </xf>
    <xf numFmtId="0" fontId="6" fillId="24" borderId="13" xfId="0" applyFont="1" applyFill="1" applyBorder="1" applyAlignment="1">
      <alignment horizontal="center" vertical="center" wrapText="1"/>
    </xf>
    <xf numFmtId="0" fontId="6" fillId="24" borderId="17" xfId="0" applyFont="1" applyFill="1" applyBorder="1" applyAlignment="1">
      <alignment horizontal="center" vertical="center" wrapText="1"/>
    </xf>
    <xf numFmtId="177" fontId="6" fillId="25" borderId="13" xfId="0" applyNumberFormat="1" applyFont="1" applyFill="1" applyBorder="1" applyAlignment="1" applyProtection="1">
      <alignment vertical="center"/>
      <protection locked="0"/>
    </xf>
    <xf numFmtId="186" fontId="6" fillId="25" borderId="18" xfId="0" applyNumberFormat="1" applyFont="1" applyFill="1" applyBorder="1" applyAlignment="1" applyProtection="1">
      <alignment vertical="center" shrinkToFit="1"/>
      <protection locked="0"/>
    </xf>
    <xf numFmtId="0" fontId="6" fillId="0" borderId="19" xfId="0" applyFont="1" applyBorder="1">
      <alignment vertical="center"/>
    </xf>
    <xf numFmtId="0" fontId="6" fillId="0" borderId="20" xfId="0" applyFont="1" applyBorder="1">
      <alignment vertical="center"/>
    </xf>
    <xf numFmtId="0" fontId="37" fillId="0" borderId="0" xfId="0" applyFont="1">
      <alignment vertical="center"/>
    </xf>
    <xf numFmtId="204" fontId="6" fillId="25" borderId="13" xfId="0" applyNumberFormat="1" applyFont="1" applyFill="1" applyBorder="1" applyAlignment="1" applyProtection="1">
      <alignment vertical="center"/>
      <protection locked="0"/>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26" borderId="0" xfId="0" applyFont="1" applyFill="1" applyBorder="1">
      <alignment vertical="center"/>
    </xf>
    <xf numFmtId="0" fontId="6" fillId="24" borderId="23" xfId="0" applyFont="1" applyFill="1" applyBorder="1" applyAlignment="1">
      <alignment horizontal="center" vertical="center" wrapText="1"/>
    </xf>
    <xf numFmtId="0" fontId="40" fillId="0" borderId="0" xfId="0" applyFont="1">
      <alignment vertical="center"/>
    </xf>
    <xf numFmtId="0" fontId="0" fillId="0" borderId="0" xfId="0" applyFont="1">
      <alignment vertical="center"/>
    </xf>
    <xf numFmtId="0" fontId="0" fillId="0" borderId="0" xfId="0" applyFont="1" applyBorder="1">
      <alignment vertical="center"/>
    </xf>
    <xf numFmtId="0" fontId="0" fillId="0" borderId="0" xfId="0" applyFont="1" applyProtection="1">
      <alignment vertical="center"/>
    </xf>
    <xf numFmtId="0" fontId="0" fillId="0" borderId="0" xfId="0" applyFont="1" applyAlignment="1">
      <alignment horizontal="center" vertical="center"/>
    </xf>
    <xf numFmtId="0" fontId="38" fillId="0" borderId="0" xfId="0" applyFont="1">
      <alignment vertical="center"/>
    </xf>
    <xf numFmtId="0" fontId="0" fillId="0" borderId="0" xfId="0" applyAlignment="1" applyProtection="1">
      <alignment horizontal="left" vertical="center"/>
    </xf>
    <xf numFmtId="0" fontId="6"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0" fillId="0" borderId="0" xfId="0" applyFill="1" applyAlignment="1" applyProtection="1">
      <alignment horizontal="left" vertical="center"/>
    </xf>
    <xf numFmtId="0" fontId="6" fillId="0" borderId="0" xfId="0" applyFont="1" applyFill="1" applyBorder="1" applyAlignment="1" applyProtection="1">
      <alignment horizontal="left" vertical="center" shrinkToFit="1"/>
    </xf>
    <xf numFmtId="0" fontId="39" fillId="0" borderId="0" xfId="0" applyFont="1">
      <alignment vertical="center"/>
    </xf>
    <xf numFmtId="0" fontId="42" fillId="0" borderId="0" xfId="0" applyFont="1" applyFill="1" applyBorder="1" applyAlignment="1" applyProtection="1">
      <alignment vertical="center" shrinkToFit="1"/>
    </xf>
    <xf numFmtId="0" fontId="6" fillId="0" borderId="0" xfId="0" applyFont="1" applyAlignment="1">
      <alignment vertical="center"/>
    </xf>
    <xf numFmtId="0" fontId="6" fillId="0" borderId="0" xfId="0" applyFont="1" applyFill="1" applyBorder="1" applyAlignment="1">
      <alignment horizontal="center" vertical="center" wrapText="1"/>
    </xf>
    <xf numFmtId="0" fontId="6" fillId="0" borderId="0" xfId="0" applyFont="1" applyFill="1" applyBorder="1" applyAlignment="1" applyProtection="1">
      <alignment horizontal="center" vertical="center" shrinkToFit="1"/>
    </xf>
    <xf numFmtId="0" fontId="7" fillId="0" borderId="0" xfId="0" applyFont="1" applyBorder="1" applyAlignment="1">
      <alignment horizontal="right"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vertical="center" shrinkToFit="1"/>
    </xf>
    <xf numFmtId="0" fontId="6" fillId="0" borderId="0" xfId="0" applyFont="1" applyFill="1" applyBorder="1" applyAlignment="1" applyProtection="1">
      <alignment horizontal="center" vertical="center"/>
    </xf>
    <xf numFmtId="0" fontId="0" fillId="0" borderId="0" xfId="0" applyFont="1" applyAlignment="1">
      <alignment horizontal="right" vertical="center"/>
    </xf>
    <xf numFmtId="0" fontId="43" fillId="26" borderId="0" xfId="0" applyFont="1" applyFill="1" applyBorder="1">
      <alignment vertical="center"/>
    </xf>
    <xf numFmtId="0" fontId="0" fillId="0" borderId="19" xfId="0" applyBorder="1" applyAlignment="1">
      <alignment vertical="center"/>
    </xf>
    <xf numFmtId="0" fontId="0" fillId="0" borderId="21" xfId="0" applyBorder="1" applyAlignment="1">
      <alignment vertical="center"/>
    </xf>
    <xf numFmtId="0" fontId="0" fillId="0" borderId="16" xfId="0" applyBorder="1" applyAlignment="1">
      <alignment vertical="center"/>
    </xf>
    <xf numFmtId="0" fontId="46" fillId="26" borderId="0" xfId="0" applyFont="1" applyFill="1" applyBorder="1" applyAlignment="1">
      <alignment vertical="center"/>
    </xf>
    <xf numFmtId="0" fontId="0" fillId="26" borderId="0" xfId="0" applyFill="1" applyBorder="1" applyAlignment="1">
      <alignment vertical="center"/>
    </xf>
    <xf numFmtId="0" fontId="6" fillId="26" borderId="0" xfId="0" applyFont="1" applyFill="1">
      <alignment vertical="center"/>
    </xf>
    <xf numFmtId="0" fontId="38" fillId="0" borderId="22" xfId="0" applyFont="1" applyBorder="1" applyAlignment="1">
      <alignment horizontal="right" vertical="center"/>
    </xf>
    <xf numFmtId="0" fontId="7" fillId="0" borderId="0" xfId="0" applyFont="1" applyAlignment="1">
      <alignment horizontal="right" vertical="center"/>
    </xf>
    <xf numFmtId="0" fontId="6" fillId="24" borderId="24" xfId="0" applyFont="1" applyFill="1" applyBorder="1" applyAlignment="1">
      <alignment horizontal="center" vertical="center" shrinkToFit="1"/>
    </xf>
    <xf numFmtId="0" fontId="6" fillId="0" borderId="13" xfId="0" applyFont="1" applyBorder="1" applyAlignment="1">
      <alignment vertical="center" shrinkToFit="1"/>
    </xf>
    <xf numFmtId="0" fontId="47" fillId="26" borderId="0" xfId="0" applyFont="1" applyFill="1" applyBorder="1" applyAlignment="1">
      <alignment vertical="center"/>
    </xf>
    <xf numFmtId="0" fontId="6" fillId="0" borderId="25" xfId="0" applyFont="1" applyBorder="1" applyAlignment="1">
      <alignment horizontal="centerContinuous" vertical="center"/>
    </xf>
    <xf numFmtId="0" fontId="6" fillId="0" borderId="2" xfId="0" applyFont="1" applyBorder="1" applyAlignment="1">
      <alignment horizontal="centerContinuous" vertical="center"/>
    </xf>
    <xf numFmtId="0" fontId="7" fillId="0" borderId="26" xfId="0" applyFont="1" applyBorder="1" applyAlignment="1">
      <alignment horizontal="centerContinuous" vertical="center"/>
    </xf>
    <xf numFmtId="0" fontId="6" fillId="27" borderId="27" xfId="0" applyFont="1" applyFill="1" applyBorder="1">
      <alignment vertical="center"/>
    </xf>
    <xf numFmtId="0" fontId="6" fillId="27" borderId="28" xfId="0" applyFont="1" applyFill="1" applyBorder="1">
      <alignment vertical="center"/>
    </xf>
    <xf numFmtId="0" fontId="6" fillId="25" borderId="27" xfId="0" applyFont="1" applyFill="1" applyBorder="1">
      <alignment vertical="center"/>
    </xf>
    <xf numFmtId="0" fontId="6" fillId="25" borderId="28" xfId="0" applyFont="1" applyFill="1" applyBorder="1">
      <alignment vertical="center"/>
    </xf>
    <xf numFmtId="0" fontId="33" fillId="0" borderId="16" xfId="0" applyFont="1" applyBorder="1">
      <alignment vertical="center"/>
    </xf>
    <xf numFmtId="0" fontId="6" fillId="26" borderId="27" xfId="0" applyFont="1" applyFill="1" applyBorder="1">
      <alignment vertical="center"/>
    </xf>
    <xf numFmtId="0" fontId="6" fillId="26" borderId="28" xfId="0" applyFont="1" applyFill="1" applyBorder="1">
      <alignment vertical="center"/>
    </xf>
    <xf numFmtId="186" fontId="6" fillId="26" borderId="18" xfId="0" applyNumberFormat="1" applyFont="1" applyFill="1" applyBorder="1" applyAlignment="1" applyProtection="1">
      <alignment vertical="center" shrinkToFit="1"/>
      <protection locked="0"/>
    </xf>
    <xf numFmtId="0" fontId="6" fillId="27" borderId="18" xfId="0" applyNumberFormat="1" applyFont="1" applyFill="1" applyBorder="1" applyAlignment="1" applyProtection="1">
      <alignment vertical="center" shrinkToFit="1"/>
      <protection locked="0"/>
    </xf>
    <xf numFmtId="187" fontId="6" fillId="25" borderId="18" xfId="0" applyNumberFormat="1" applyFont="1" applyFill="1" applyBorder="1" applyAlignment="1" applyProtection="1">
      <alignment vertical="center" shrinkToFit="1"/>
      <protection locked="0"/>
    </xf>
    <xf numFmtId="0" fontId="6" fillId="27" borderId="27" xfId="0" applyNumberFormat="1" applyFont="1" applyFill="1" applyBorder="1" applyAlignment="1" applyProtection="1">
      <alignment vertical="center" shrinkToFit="1"/>
      <protection locked="0"/>
    </xf>
    <xf numFmtId="182" fontId="6" fillId="25" borderId="18" xfId="0" applyNumberFormat="1" applyFont="1" applyFill="1" applyBorder="1" applyAlignment="1" applyProtection="1">
      <alignment vertical="center" shrinkToFit="1"/>
      <protection locked="0"/>
    </xf>
    <xf numFmtId="0" fontId="6" fillId="0" borderId="16" xfId="0" applyFont="1" applyBorder="1" applyAlignment="1">
      <alignment vertical="center"/>
    </xf>
    <xf numFmtId="0" fontId="6" fillId="24" borderId="13" xfId="0" applyFont="1" applyFill="1" applyBorder="1" applyAlignment="1" applyProtection="1">
      <alignment horizontal="center" vertical="center" wrapText="1"/>
    </xf>
    <xf numFmtId="0" fontId="0" fillId="0" borderId="0" xfId="0" applyProtection="1">
      <alignment vertical="center"/>
    </xf>
    <xf numFmtId="0" fontId="0" fillId="0" borderId="0" xfId="0" applyFont="1" applyFill="1" applyProtection="1">
      <alignment vertical="center"/>
    </xf>
    <xf numFmtId="0" fontId="0" fillId="27" borderId="27" xfId="0" applyFont="1" applyFill="1" applyBorder="1" applyProtection="1">
      <alignment vertical="center"/>
    </xf>
    <xf numFmtId="0" fontId="0" fillId="27" borderId="28" xfId="0" applyFont="1" applyFill="1" applyBorder="1" applyProtection="1">
      <alignment vertical="center"/>
    </xf>
    <xf numFmtId="0" fontId="8" fillId="0" borderId="0" xfId="0" applyFont="1" applyBorder="1" applyProtection="1">
      <alignment vertical="center"/>
    </xf>
    <xf numFmtId="0" fontId="6" fillId="0" borderId="0" xfId="0" applyFont="1" applyFill="1" applyProtection="1">
      <alignment vertical="center"/>
    </xf>
    <xf numFmtId="0" fontId="6" fillId="0" borderId="0" xfId="0" applyFont="1" applyFill="1" applyAlignment="1" applyProtection="1">
      <alignment horizontal="center" vertical="center"/>
    </xf>
    <xf numFmtId="0" fontId="6" fillId="0" borderId="0" xfId="0" applyFont="1" applyProtection="1">
      <alignment vertical="center"/>
    </xf>
    <xf numFmtId="0" fontId="6" fillId="0" borderId="0" xfId="0" applyFont="1" applyAlignment="1" applyProtection="1">
      <alignment horizontal="center" vertical="center"/>
    </xf>
    <xf numFmtId="0" fontId="0" fillId="0" borderId="0" xfId="0" applyFont="1" applyAlignment="1" applyProtection="1">
      <alignment vertical="center" shrinkToFit="1"/>
    </xf>
    <xf numFmtId="0" fontId="0" fillId="0" borderId="0" xfId="0" applyFont="1" applyAlignment="1" applyProtection="1">
      <alignment horizontal="left" vertical="center"/>
    </xf>
    <xf numFmtId="0" fontId="7" fillId="0" borderId="0" xfId="0" applyFont="1" applyProtection="1">
      <alignment vertical="center"/>
    </xf>
    <xf numFmtId="0" fontId="0" fillId="25" borderId="27" xfId="0" applyFont="1" applyFill="1" applyBorder="1" applyProtection="1">
      <alignment vertical="center"/>
    </xf>
    <xf numFmtId="0" fontId="0" fillId="25" borderId="28" xfId="0" applyFont="1" applyFill="1" applyBorder="1" applyProtection="1">
      <alignment vertical="center"/>
    </xf>
    <xf numFmtId="0" fontId="6" fillId="0" borderId="0" xfId="0" applyFont="1" applyBorder="1" applyProtection="1">
      <alignment vertical="center"/>
    </xf>
    <xf numFmtId="0" fontId="6" fillId="0" borderId="0" xfId="0" applyFont="1" applyFill="1" applyBorder="1" applyProtection="1">
      <alignment vertical="center"/>
    </xf>
    <xf numFmtId="0" fontId="6" fillId="0" borderId="0" xfId="0" applyFont="1" applyAlignment="1" applyProtection="1">
      <alignment horizontal="right" vertical="center"/>
    </xf>
    <xf numFmtId="0" fontId="0" fillId="26" borderId="27" xfId="0" applyFont="1" applyFill="1" applyBorder="1" applyProtection="1">
      <alignment vertical="center"/>
    </xf>
    <xf numFmtId="0" fontId="0" fillId="26" borderId="28" xfId="0" applyFont="1" applyFill="1" applyBorder="1" applyProtection="1">
      <alignment vertical="center"/>
    </xf>
    <xf numFmtId="0" fontId="0" fillId="28" borderId="27" xfId="0" applyFont="1" applyFill="1" applyBorder="1" applyProtection="1">
      <alignment vertical="center"/>
    </xf>
    <xf numFmtId="0" fontId="0" fillId="28" borderId="28" xfId="0" applyFont="1" applyFill="1" applyBorder="1" applyProtection="1">
      <alignment vertical="center"/>
    </xf>
    <xf numFmtId="0" fontId="45" fillId="0" borderId="0" xfId="0" applyFont="1" applyProtection="1">
      <alignment vertical="center"/>
    </xf>
    <xf numFmtId="0" fontId="7" fillId="0" borderId="0" xfId="0" applyFont="1" applyBorder="1" applyProtection="1">
      <alignment vertical="center"/>
    </xf>
    <xf numFmtId="0" fontId="6" fillId="0" borderId="0" xfId="0" applyFont="1" applyBorder="1" applyAlignment="1" applyProtection="1">
      <alignment horizontal="center" vertical="center"/>
    </xf>
    <xf numFmtId="0" fontId="39" fillId="0" borderId="0" xfId="0" applyFont="1" applyBorder="1" applyProtection="1">
      <alignment vertical="center"/>
    </xf>
    <xf numFmtId="0" fontId="7" fillId="0" borderId="0" xfId="0" applyFont="1" applyBorder="1" applyAlignment="1" applyProtection="1">
      <alignment horizontal="right" vertical="center"/>
    </xf>
    <xf numFmtId="0" fontId="6" fillId="0" borderId="0" xfId="0" applyFont="1" applyBorder="1" applyAlignment="1" applyProtection="1">
      <alignment horizontal="right"/>
    </xf>
    <xf numFmtId="0" fontId="6" fillId="0" borderId="13" xfId="0" applyNumberFormat="1" applyFont="1" applyFill="1" applyBorder="1" applyAlignment="1" applyProtection="1">
      <alignment horizontal="left" vertical="center" shrinkToFit="1"/>
    </xf>
    <xf numFmtId="0" fontId="6" fillId="0" borderId="13" xfId="0" applyNumberFormat="1" applyFont="1" applyFill="1" applyBorder="1" applyAlignment="1" applyProtection="1">
      <alignment horizontal="center" vertical="center" shrinkToFit="1"/>
    </xf>
    <xf numFmtId="0" fontId="7" fillId="0" borderId="0" xfId="0" applyFont="1" applyAlignment="1" applyProtection="1">
      <alignment horizontal="right" vertical="center"/>
    </xf>
    <xf numFmtId="0" fontId="7" fillId="0" borderId="13" xfId="0" applyFont="1" applyBorder="1" applyAlignment="1" applyProtection="1">
      <alignment horizontal="left" vertical="center"/>
    </xf>
    <xf numFmtId="177" fontId="6" fillId="0" borderId="0" xfId="0" applyNumberFormat="1" applyFont="1" applyProtection="1">
      <alignment vertical="center"/>
    </xf>
    <xf numFmtId="0" fontId="7" fillId="0" borderId="0" xfId="0" applyFont="1" applyBorder="1" applyAlignment="1" applyProtection="1">
      <alignment vertical="center"/>
    </xf>
    <xf numFmtId="0" fontId="6" fillId="0" borderId="0" xfId="0" applyFont="1" applyAlignment="1" applyProtection="1">
      <alignment vertical="center"/>
    </xf>
    <xf numFmtId="0" fontId="7" fillId="0" borderId="0" xfId="0" applyFont="1" applyAlignment="1" applyProtection="1">
      <alignment vertical="center"/>
    </xf>
    <xf numFmtId="0" fontId="6" fillId="0" borderId="0" xfId="0" applyFont="1" applyBorder="1" applyAlignment="1" applyProtection="1">
      <alignment horizontal="right" vertical="center"/>
    </xf>
    <xf numFmtId="202" fontId="7" fillId="0" borderId="0" xfId="0" applyNumberFormat="1" applyFont="1" applyAlignment="1" applyProtection="1">
      <alignment vertical="center" shrinkToFit="1"/>
    </xf>
    <xf numFmtId="0" fontId="7" fillId="0" borderId="0" xfId="0" applyFont="1" applyAlignment="1" applyProtection="1">
      <alignment horizontal="center" vertical="center"/>
    </xf>
    <xf numFmtId="0" fontId="7" fillId="0" borderId="22" xfId="0" applyFont="1" applyBorder="1" applyProtection="1">
      <alignment vertical="center"/>
    </xf>
    <xf numFmtId="0" fontId="7" fillId="0" borderId="14" xfId="0" applyFont="1" applyBorder="1" applyProtection="1">
      <alignment vertical="center"/>
    </xf>
    <xf numFmtId="0" fontId="7" fillId="0" borderId="20" xfId="0" applyFont="1" applyBorder="1" applyProtection="1">
      <alignment vertical="center"/>
    </xf>
    <xf numFmtId="0" fontId="7" fillId="0" borderId="15" xfId="0" applyFont="1" applyBorder="1" applyProtection="1">
      <alignment vertical="center"/>
    </xf>
    <xf numFmtId="0" fontId="7" fillId="0" borderId="0" xfId="0" applyFont="1" applyAlignment="1" applyProtection="1">
      <alignment horizontal="left" vertical="center"/>
    </xf>
    <xf numFmtId="0" fontId="7" fillId="0" borderId="19" xfId="0" applyFont="1" applyBorder="1" applyProtection="1">
      <alignment vertical="center"/>
    </xf>
    <xf numFmtId="0" fontId="7" fillId="0" borderId="21" xfId="0" applyFont="1" applyBorder="1" applyProtection="1">
      <alignment vertical="center"/>
    </xf>
    <xf numFmtId="0" fontId="7" fillId="0" borderId="23" xfId="0" applyFont="1" applyBorder="1" applyProtection="1">
      <alignment vertical="center"/>
    </xf>
    <xf numFmtId="0" fontId="7" fillId="0" borderId="16" xfId="0" applyFont="1" applyBorder="1" applyProtection="1">
      <alignment vertical="center"/>
    </xf>
    <xf numFmtId="0" fontId="6" fillId="0" borderId="0" xfId="0" applyFont="1" applyBorder="1" applyAlignment="1" applyProtection="1">
      <alignment vertical="top" wrapText="1"/>
    </xf>
    <xf numFmtId="0" fontId="7" fillId="0" borderId="0" xfId="0" applyFont="1" applyFill="1" applyProtection="1">
      <alignment vertical="center"/>
    </xf>
    <xf numFmtId="179" fontId="6" fillId="0" borderId="0" xfId="44" applyNumberFormat="1" applyFont="1" applyBorder="1" applyAlignment="1" applyProtection="1">
      <alignment horizontal="center" vertical="center"/>
    </xf>
    <xf numFmtId="0" fontId="6" fillId="0" borderId="13" xfId="0" applyFont="1" applyBorder="1" applyProtection="1">
      <alignment vertical="center"/>
    </xf>
    <xf numFmtId="0" fontId="6" fillId="0" borderId="13" xfId="0" applyFont="1" applyFill="1" applyBorder="1" applyProtection="1">
      <alignment vertical="center"/>
    </xf>
    <xf numFmtId="0" fontId="6" fillId="0" borderId="13" xfId="0" applyFont="1" applyFill="1" applyBorder="1" applyAlignment="1" applyProtection="1">
      <alignment horizontal="center" vertical="center" shrinkToFit="1"/>
    </xf>
    <xf numFmtId="179" fontId="6" fillId="0" borderId="0" xfId="44" applyNumberFormat="1" applyFont="1" applyBorder="1" applyAlignment="1" applyProtection="1">
      <alignment horizontal="centerContinuous" vertical="center"/>
    </xf>
    <xf numFmtId="179" fontId="6" fillId="0" borderId="0" xfId="0" applyNumberFormat="1" applyFont="1" applyBorder="1" applyAlignment="1" applyProtection="1">
      <alignment horizontal="center" vertical="center"/>
    </xf>
    <xf numFmtId="177" fontId="6" fillId="0" borderId="0" xfId="0" applyNumberFormat="1" applyFont="1" applyBorder="1" applyAlignment="1" applyProtection="1">
      <alignment vertical="center"/>
    </xf>
    <xf numFmtId="179" fontId="6" fillId="0" borderId="0" xfId="0" applyNumberFormat="1" applyFont="1" applyProtection="1">
      <alignment vertical="center"/>
    </xf>
    <xf numFmtId="0" fontId="0" fillId="0" borderId="0" xfId="0" applyFont="1" applyBorder="1" applyProtection="1">
      <alignment vertical="center"/>
    </xf>
    <xf numFmtId="0" fontId="8" fillId="0" borderId="0" xfId="0" applyFont="1" applyBorder="1" applyAlignment="1" applyProtection="1">
      <alignment vertical="center" wrapText="1"/>
    </xf>
    <xf numFmtId="0" fontId="0" fillId="0" borderId="0" xfId="0" applyFont="1" applyBorder="1" applyAlignment="1" applyProtection="1">
      <alignment vertical="center" shrinkToFit="1"/>
    </xf>
    <xf numFmtId="0" fontId="0" fillId="0" borderId="0" xfId="0" applyFont="1" applyBorder="1" applyAlignment="1" applyProtection="1">
      <alignment horizontal="center" vertical="center" shrinkToFit="1"/>
    </xf>
    <xf numFmtId="0" fontId="6" fillId="0" borderId="0" xfId="0" applyNumberFormat="1" applyFont="1" applyFill="1" applyBorder="1" applyAlignment="1" applyProtection="1">
      <alignment horizontal="center" vertical="center" shrinkToFit="1"/>
    </xf>
    <xf numFmtId="0" fontId="41" fillId="0" borderId="0" xfId="0" applyFont="1" applyProtection="1">
      <alignment vertical="center"/>
    </xf>
    <xf numFmtId="0" fontId="39" fillId="0" borderId="0" xfId="0" applyFont="1" applyProtection="1">
      <alignment vertical="center"/>
    </xf>
    <xf numFmtId="0" fontId="5" fillId="0" borderId="0" xfId="0" applyFont="1" applyProtection="1">
      <alignment vertical="center"/>
    </xf>
    <xf numFmtId="0" fontId="39" fillId="0" borderId="0" xfId="0" applyFont="1" applyFill="1" applyBorder="1" applyProtection="1">
      <alignment vertical="center"/>
    </xf>
    <xf numFmtId="0" fontId="14" fillId="0" borderId="0" xfId="0" applyFont="1" applyFill="1" applyBorder="1" applyProtection="1">
      <alignment vertical="center"/>
    </xf>
    <xf numFmtId="0" fontId="6" fillId="0" borderId="0" xfId="0" applyFont="1" applyBorder="1" applyAlignment="1" applyProtection="1"/>
    <xf numFmtId="0" fontId="7" fillId="0" borderId="0" xfId="0" applyFont="1" applyFill="1" applyBorder="1" applyProtection="1">
      <alignment vertical="center"/>
    </xf>
    <xf numFmtId="0" fontId="6" fillId="0" borderId="0" xfId="0" applyFont="1" applyBorder="1" applyAlignment="1" applyProtection="1">
      <alignment horizontal="left" vertical="center"/>
    </xf>
    <xf numFmtId="0" fontId="6" fillId="0" borderId="0" xfId="0" applyFont="1" applyFill="1" applyAlignment="1" applyProtection="1">
      <alignment vertical="center" shrinkToFit="1"/>
    </xf>
    <xf numFmtId="0" fontId="6" fillId="24" borderId="25" xfId="0" applyFont="1" applyFill="1" applyBorder="1" applyAlignment="1" applyProtection="1">
      <alignment horizontal="centerContinuous" vertical="center"/>
    </xf>
    <xf numFmtId="0" fontId="6" fillId="24" borderId="13" xfId="0" applyFont="1" applyFill="1" applyBorder="1" applyAlignment="1" applyProtection="1">
      <alignment horizontal="centerContinuous" vertical="center" shrinkToFit="1"/>
    </xf>
    <xf numFmtId="0" fontId="6" fillId="24" borderId="25" xfId="0" applyFont="1" applyFill="1" applyBorder="1" applyAlignment="1" applyProtection="1">
      <alignment horizontal="centerContinuous" vertical="center" shrinkToFit="1"/>
    </xf>
    <xf numFmtId="0" fontId="0" fillId="24" borderId="26" xfId="0" applyFont="1" applyFill="1" applyBorder="1" applyAlignment="1" applyProtection="1">
      <alignment horizontal="centerContinuous" vertical="center"/>
    </xf>
    <xf numFmtId="0" fontId="6" fillId="24" borderId="13" xfId="0" applyFont="1" applyFill="1" applyBorder="1" applyAlignment="1" applyProtection="1">
      <alignment horizontal="center" vertical="center" shrinkToFit="1"/>
    </xf>
    <xf numFmtId="0" fontId="0" fillId="0" borderId="22" xfId="0" applyFont="1" applyBorder="1" applyProtection="1">
      <alignment vertical="center"/>
    </xf>
    <xf numFmtId="0" fontId="6" fillId="0" borderId="25" xfId="0" applyFont="1" applyBorder="1" applyAlignment="1" applyProtection="1">
      <alignment horizontal="center" vertical="top" shrinkToFit="1"/>
    </xf>
    <xf numFmtId="0" fontId="6" fillId="0" borderId="26" xfId="0" applyFont="1" applyBorder="1" applyAlignment="1" applyProtection="1">
      <alignment horizontal="center" vertical="top" shrinkToFit="1"/>
    </xf>
    <xf numFmtId="0" fontId="6" fillId="0" borderId="29" xfId="0" applyFont="1" applyFill="1" applyBorder="1" applyAlignment="1" applyProtection="1">
      <alignment horizontal="center" vertical="center" shrinkToFit="1"/>
    </xf>
    <xf numFmtId="179" fontId="6" fillId="0" borderId="0" xfId="0" applyNumberFormat="1" applyFont="1" applyFill="1" applyBorder="1" applyProtection="1">
      <alignment vertical="center"/>
    </xf>
    <xf numFmtId="179" fontId="6" fillId="0" borderId="0" xfId="44" applyNumberFormat="1" applyFont="1" applyAlignment="1" applyProtection="1">
      <alignment horizontal="center" vertical="center"/>
    </xf>
    <xf numFmtId="0" fontId="6" fillId="0" borderId="0" xfId="0" applyFont="1" applyFill="1" applyAlignment="1" applyProtection="1">
      <alignment horizontal="right" vertical="center"/>
    </xf>
    <xf numFmtId="0" fontId="44" fillId="0" borderId="13" xfId="0" applyNumberFormat="1" applyFont="1" applyFill="1" applyBorder="1" applyAlignment="1" applyProtection="1">
      <alignment horizontal="center" vertical="center" wrapText="1"/>
    </xf>
    <xf numFmtId="0" fontId="44" fillId="0" borderId="13" xfId="0" applyFont="1" applyBorder="1" applyAlignment="1" applyProtection="1">
      <alignment horizontal="center" vertical="center" shrinkToFit="1"/>
    </xf>
    <xf numFmtId="0" fontId="14" fillId="0" borderId="0" xfId="0" quotePrefix="1" applyFont="1" applyBorder="1" applyProtection="1">
      <alignmen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right" vertical="center" shrinkToFit="1"/>
    </xf>
    <xf numFmtId="0" fontId="6" fillId="0" borderId="16" xfId="0" applyFont="1" applyFill="1" applyBorder="1" applyAlignment="1" applyProtection="1">
      <alignment horizontal="center" vertical="center" shrinkToFit="1"/>
    </xf>
    <xf numFmtId="9" fontId="6" fillId="0" borderId="0" xfId="44" applyFont="1" applyFill="1" applyBorder="1" applyProtection="1">
      <alignment vertical="center"/>
    </xf>
    <xf numFmtId="0" fontId="6" fillId="0" borderId="19" xfId="0" applyFont="1" applyBorder="1" applyAlignment="1" applyProtection="1">
      <alignment horizontal="center" vertical="top" shrinkToFit="1"/>
    </xf>
    <xf numFmtId="0" fontId="6" fillId="0" borderId="23" xfId="0" quotePrefix="1" applyFont="1" applyBorder="1" applyAlignment="1" applyProtection="1">
      <alignment horizontal="center" vertical="top" shrinkToFit="1"/>
    </xf>
    <xf numFmtId="0" fontId="6" fillId="0" borderId="17" xfId="0" applyFont="1" applyFill="1" applyBorder="1" applyAlignment="1" applyProtection="1">
      <alignment horizontal="center" vertical="center" shrinkToFit="1"/>
    </xf>
    <xf numFmtId="180" fontId="6" fillId="0" borderId="0" xfId="0" applyNumberFormat="1" applyFont="1" applyFill="1" applyBorder="1" applyAlignment="1" applyProtection="1">
      <alignment horizontal="center" vertical="center"/>
    </xf>
    <xf numFmtId="188" fontId="6" fillId="0" borderId="0" xfId="0" applyNumberFormat="1" applyFont="1" applyBorder="1" applyProtection="1">
      <alignment vertical="center"/>
    </xf>
    <xf numFmtId="0" fontId="6" fillId="0" borderId="30" xfId="0" applyFont="1" applyFill="1" applyBorder="1" applyAlignment="1" applyProtection="1">
      <alignment horizontal="center" vertical="center"/>
    </xf>
    <xf numFmtId="0" fontId="6" fillId="0" borderId="30" xfId="0" applyFont="1" applyFill="1" applyBorder="1" applyAlignment="1" applyProtection="1">
      <alignment horizontal="center" vertical="center" shrinkToFit="1"/>
    </xf>
    <xf numFmtId="189" fontId="6" fillId="0" borderId="0" xfId="0" applyNumberFormat="1" applyFont="1" applyProtection="1">
      <alignment vertical="center"/>
    </xf>
    <xf numFmtId="190" fontId="6" fillId="0" borderId="0" xfId="0" applyNumberFormat="1" applyFont="1" applyProtection="1">
      <alignment vertical="center"/>
    </xf>
    <xf numFmtId="181" fontId="6" fillId="0" borderId="0" xfId="0" applyNumberFormat="1" applyFont="1" applyFill="1" applyAlignment="1" applyProtection="1">
      <alignment horizontal="center" vertical="center"/>
    </xf>
    <xf numFmtId="183" fontId="6" fillId="0" borderId="0" xfId="54" applyNumberFormat="1" applyFont="1" applyFill="1" applyAlignment="1" applyProtection="1">
      <alignment horizontal="center" vertical="center"/>
    </xf>
    <xf numFmtId="184" fontId="6" fillId="0" borderId="0" xfId="54" applyNumberFormat="1" applyFont="1" applyAlignment="1" applyProtection="1">
      <alignment horizontal="center" vertical="center"/>
    </xf>
    <xf numFmtId="38" fontId="0" fillId="0" borderId="0" xfId="54" applyFont="1" applyProtection="1">
      <alignment vertical="center"/>
    </xf>
    <xf numFmtId="0" fontId="6" fillId="0" borderId="0" xfId="0" applyNumberFormat="1" applyFont="1" applyFill="1" applyBorder="1" applyAlignment="1" applyProtection="1">
      <alignment horizontal="center" vertical="center" wrapText="1" shrinkToFit="1"/>
    </xf>
    <xf numFmtId="0" fontId="0" fillId="0" borderId="16" xfId="0" applyFont="1" applyBorder="1" applyProtection="1">
      <alignment vertical="center"/>
    </xf>
    <xf numFmtId="0" fontId="0" fillId="0" borderId="30" xfId="0" applyFont="1" applyBorder="1" applyAlignment="1" applyProtection="1">
      <alignment vertical="center" shrinkToFit="1"/>
    </xf>
    <xf numFmtId="0" fontId="6" fillId="0" borderId="0" xfId="0" applyFont="1" applyFill="1" applyAlignment="1" applyProtection="1">
      <alignment vertical="center"/>
    </xf>
    <xf numFmtId="200" fontId="6" fillId="0" borderId="13" xfId="0" applyNumberFormat="1" applyFont="1" applyFill="1" applyBorder="1" applyAlignment="1" applyProtection="1">
      <alignment horizontal="center" vertical="center" shrinkToFit="1"/>
    </xf>
    <xf numFmtId="38" fontId="6" fillId="0" borderId="0" xfId="54" applyFont="1" applyFill="1" applyProtection="1">
      <alignment vertical="center"/>
    </xf>
    <xf numFmtId="177" fontId="0" fillId="0" borderId="0" xfId="0" applyNumberFormat="1" applyFont="1" applyProtection="1">
      <alignment vertical="center"/>
    </xf>
    <xf numFmtId="177" fontId="6" fillId="0" borderId="0" xfId="0" applyNumberFormat="1" applyFont="1" applyAlignment="1" applyProtection="1">
      <alignment vertical="top"/>
    </xf>
    <xf numFmtId="0" fontId="6" fillId="24" borderId="25" xfId="0" applyFont="1" applyFill="1" applyBorder="1" applyAlignment="1" applyProtection="1">
      <alignment horizontal="center" vertical="center" shrinkToFit="1"/>
    </xf>
    <xf numFmtId="0" fontId="6" fillId="0" borderId="22" xfId="0" applyFont="1" applyFill="1" applyBorder="1" applyAlignment="1" applyProtection="1">
      <alignment vertical="center" shrinkToFit="1"/>
    </xf>
    <xf numFmtId="0" fontId="6" fillId="0" borderId="25" xfId="0" applyFont="1" applyFill="1" applyBorder="1" applyAlignment="1" applyProtection="1">
      <alignment horizontal="center" vertical="center"/>
    </xf>
    <xf numFmtId="0" fontId="6" fillId="0" borderId="31" xfId="0" applyNumberFormat="1" applyFont="1" applyFill="1" applyBorder="1" applyAlignment="1" applyProtection="1">
      <alignment horizontal="left" vertical="center" shrinkToFit="1"/>
    </xf>
    <xf numFmtId="0" fontId="6" fillId="0" borderId="26" xfId="0" applyNumberFormat="1" applyFont="1" applyFill="1" applyBorder="1" applyAlignment="1" applyProtection="1">
      <alignment horizontal="left" vertical="center" shrinkToFit="1"/>
    </xf>
    <xf numFmtId="180" fontId="6" fillId="0" borderId="23" xfId="0" applyNumberFormat="1" applyFont="1" applyFill="1" applyBorder="1" applyAlignment="1" applyProtection="1">
      <alignment horizontal="center" vertical="center"/>
    </xf>
    <xf numFmtId="0" fontId="6" fillId="0" borderId="22" xfId="0" applyFont="1" applyFill="1" applyBorder="1" applyAlignment="1" applyProtection="1">
      <alignment vertical="center"/>
    </xf>
    <xf numFmtId="0" fontId="6" fillId="0" borderId="24" xfId="0" applyFont="1" applyFill="1" applyBorder="1" applyAlignment="1" applyProtection="1">
      <alignment horizontal="center" vertical="center"/>
    </xf>
    <xf numFmtId="0" fontId="6" fillId="0" borderId="14" xfId="0" applyFont="1" applyFill="1" applyBorder="1" applyAlignment="1" applyProtection="1">
      <alignment horizontal="center" vertical="center" shrinkToFit="1"/>
    </xf>
    <xf numFmtId="0" fontId="0" fillId="0" borderId="20" xfId="0" applyFont="1" applyBorder="1" applyProtection="1">
      <alignment vertical="center"/>
    </xf>
    <xf numFmtId="0" fontId="6" fillId="0" borderId="15" xfId="0" applyFont="1" applyFill="1" applyBorder="1" applyAlignment="1" applyProtection="1">
      <alignment vertical="center"/>
    </xf>
    <xf numFmtId="186" fontId="6" fillId="0" borderId="32" xfId="0" applyNumberFormat="1" applyFont="1" applyFill="1" applyBorder="1" applyAlignment="1" applyProtection="1">
      <alignment vertical="center"/>
    </xf>
    <xf numFmtId="186" fontId="6" fillId="0" borderId="24" xfId="0" applyNumberFormat="1" applyFont="1" applyFill="1" applyBorder="1" applyAlignment="1" applyProtection="1">
      <alignment vertical="center"/>
    </xf>
    <xf numFmtId="180" fontId="6" fillId="0" borderId="26" xfId="0" applyNumberFormat="1" applyFont="1" applyFill="1" applyBorder="1" applyAlignment="1" applyProtection="1">
      <alignment horizontal="center" vertical="center"/>
    </xf>
    <xf numFmtId="0" fontId="0" fillId="0" borderId="0" xfId="0" applyFont="1" applyFill="1" applyAlignment="1" applyProtection="1">
      <alignment vertical="center" shrinkToFit="1"/>
    </xf>
    <xf numFmtId="0" fontId="6" fillId="0" borderId="19" xfId="0" applyFont="1" applyBorder="1" applyAlignment="1" applyProtection="1">
      <alignment vertical="top" shrinkToFit="1"/>
    </xf>
    <xf numFmtId="0" fontId="6" fillId="0" borderId="16" xfId="0" applyFont="1" applyBorder="1" applyAlignment="1" applyProtection="1">
      <alignment vertical="top" shrinkToFit="1"/>
    </xf>
    <xf numFmtId="0" fontId="6" fillId="0" borderId="22" xfId="0" quotePrefix="1" applyFont="1" applyBorder="1" applyAlignment="1" applyProtection="1">
      <alignment horizontal="center" vertical="top" shrinkToFit="1"/>
    </xf>
    <xf numFmtId="0" fontId="6" fillId="0" borderId="0" xfId="0" quotePrefix="1" applyFont="1" applyBorder="1" applyAlignment="1" applyProtection="1">
      <alignment horizontal="center" vertical="top" shrinkToFit="1"/>
    </xf>
    <xf numFmtId="0" fontId="6" fillId="0" borderId="22" xfId="0" applyFont="1" applyFill="1" applyBorder="1" applyAlignment="1" applyProtection="1">
      <alignment horizontal="center" vertical="center" shrinkToFit="1"/>
    </xf>
    <xf numFmtId="0" fontId="6" fillId="0" borderId="30" xfId="0" applyNumberFormat="1" applyFont="1" applyFill="1" applyBorder="1" applyAlignment="1" applyProtection="1">
      <alignment horizontal="center" vertical="center" shrinkToFit="1"/>
    </xf>
    <xf numFmtId="0" fontId="6" fillId="0" borderId="0" xfId="0" applyFont="1" applyFill="1" applyBorder="1" applyAlignment="1" applyProtection="1">
      <alignment horizontal="center" vertical="center" wrapText="1"/>
    </xf>
    <xf numFmtId="0" fontId="6" fillId="0" borderId="0" xfId="0" applyFont="1" applyAlignment="1" applyProtection="1">
      <alignment vertical="center" shrinkToFit="1"/>
    </xf>
    <xf numFmtId="203" fontId="6" fillId="0" borderId="0" xfId="0" applyNumberFormat="1" applyFont="1" applyFill="1" applyAlignment="1" applyProtection="1">
      <alignment horizontal="right" vertical="center"/>
    </xf>
    <xf numFmtId="195" fontId="6" fillId="0" borderId="0" xfId="0" applyNumberFormat="1" applyFont="1" applyProtection="1">
      <alignment vertical="center"/>
    </xf>
    <xf numFmtId="186" fontId="6" fillId="0" borderId="22" xfId="0" applyNumberFormat="1" applyFont="1" applyFill="1" applyBorder="1" applyAlignment="1" applyProtection="1">
      <alignment vertical="top" shrinkToFit="1"/>
    </xf>
    <xf numFmtId="0" fontId="6" fillId="0" borderId="17" xfId="0" applyFont="1" applyBorder="1" applyAlignment="1" applyProtection="1">
      <alignment vertical="top" shrinkToFit="1"/>
    </xf>
    <xf numFmtId="0" fontId="6" fillId="0" borderId="30" xfId="0" applyFont="1" applyBorder="1" applyAlignment="1" applyProtection="1">
      <alignment horizontal="left" vertical="top" shrinkToFit="1"/>
    </xf>
    <xf numFmtId="0" fontId="6" fillId="0" borderId="24" xfId="0" applyFont="1" applyBorder="1" applyAlignment="1" applyProtection="1">
      <alignment horizontal="left" vertical="top" shrinkToFit="1"/>
    </xf>
    <xf numFmtId="0" fontId="6" fillId="0" borderId="17" xfId="0" applyFont="1" applyBorder="1" applyAlignment="1" applyProtection="1">
      <alignment vertical="center" shrinkToFit="1"/>
    </xf>
    <xf numFmtId="0" fontId="6" fillId="0" borderId="30" xfId="0" applyFont="1" applyFill="1" applyBorder="1" applyAlignment="1" applyProtection="1">
      <alignment horizontal="left" vertical="top" shrinkToFit="1"/>
    </xf>
    <xf numFmtId="0" fontId="6" fillId="0" borderId="0" xfId="0" quotePrefix="1" applyFont="1" applyBorder="1" applyAlignment="1" applyProtection="1">
      <alignment horizontal="center" vertical="top" wrapText="1" shrinkToFit="1"/>
    </xf>
    <xf numFmtId="186" fontId="6" fillId="0" borderId="30" xfId="0" applyNumberFormat="1" applyFont="1" applyFill="1" applyBorder="1" applyAlignment="1" applyProtection="1">
      <alignment vertical="top" shrinkToFit="1"/>
    </xf>
    <xf numFmtId="0" fontId="0" fillId="0" borderId="33" xfId="0" applyFont="1" applyBorder="1" applyProtection="1">
      <alignment vertical="center"/>
    </xf>
    <xf numFmtId="0" fontId="6" fillId="0" borderId="0" xfId="0" applyFont="1" applyFill="1" applyAlignment="1" applyProtection="1">
      <alignment horizontal="left" vertical="center"/>
    </xf>
    <xf numFmtId="0" fontId="0" fillId="0" borderId="22" xfId="0" applyBorder="1" applyProtection="1">
      <alignment vertical="center"/>
    </xf>
    <xf numFmtId="0" fontId="6" fillId="0" borderId="26" xfId="0" quotePrefix="1" applyFont="1" applyBorder="1" applyAlignment="1" applyProtection="1">
      <alignment horizontal="center" vertical="top" shrinkToFit="1"/>
    </xf>
    <xf numFmtId="10" fontId="6" fillId="0" borderId="0" xfId="0" applyNumberFormat="1" applyFont="1" applyFill="1" applyBorder="1" applyProtection="1">
      <alignment vertical="center"/>
    </xf>
    <xf numFmtId="0" fontId="6" fillId="0" borderId="17" xfId="0" applyFont="1" applyBorder="1" applyAlignment="1" applyProtection="1">
      <alignment vertical="top" wrapText="1"/>
    </xf>
    <xf numFmtId="0" fontId="0" fillId="0" borderId="30" xfId="0" applyFont="1" applyFill="1" applyBorder="1" applyProtection="1">
      <alignment vertical="center"/>
    </xf>
    <xf numFmtId="0" fontId="0" fillId="0" borderId="16" xfId="0" applyFont="1" applyBorder="1" applyAlignment="1" applyProtection="1">
      <alignment horizontal="left" vertical="center"/>
    </xf>
    <xf numFmtId="0" fontId="8" fillId="0" borderId="30" xfId="0" applyFont="1" applyBorder="1" applyAlignment="1" applyProtection="1">
      <alignment vertical="top" wrapText="1"/>
    </xf>
    <xf numFmtId="0" fontId="8" fillId="0" borderId="0" xfId="0" applyFont="1" applyBorder="1" applyAlignment="1" applyProtection="1">
      <alignment vertical="top" wrapText="1"/>
    </xf>
    <xf numFmtId="0" fontId="6" fillId="0" borderId="0" xfId="0" quotePrefix="1" applyFont="1" applyBorder="1" applyAlignment="1" applyProtection="1">
      <alignment horizontal="left" vertical="top" shrinkToFit="1"/>
    </xf>
    <xf numFmtId="176" fontId="6" fillId="0" borderId="0" xfId="0" applyNumberFormat="1" applyFont="1" applyAlignment="1" applyProtection="1">
      <alignment horizontal="center" vertical="top"/>
    </xf>
    <xf numFmtId="0" fontId="6" fillId="0" borderId="17" xfId="0" applyNumberFormat="1" applyFont="1" applyFill="1" applyBorder="1" applyAlignment="1" applyProtection="1">
      <alignment horizontal="center" vertical="center" shrinkToFit="1"/>
    </xf>
    <xf numFmtId="9" fontId="6" fillId="0" borderId="31" xfId="44" applyFont="1" applyFill="1" applyBorder="1" applyAlignment="1" applyProtection="1">
      <alignment vertical="center" shrinkToFit="1"/>
    </xf>
    <xf numFmtId="179" fontId="6" fillId="0" borderId="13" xfId="44" applyNumberFormat="1" applyFont="1" applyBorder="1" applyAlignment="1" applyProtection="1">
      <alignment vertical="center" wrapText="1"/>
    </xf>
    <xf numFmtId="203" fontId="6" fillId="0" borderId="25" xfId="44" applyNumberFormat="1" applyFont="1" applyBorder="1" applyAlignment="1" applyProtection="1">
      <alignment vertical="center" wrapText="1"/>
    </xf>
    <xf numFmtId="203" fontId="6" fillId="0" borderId="30" xfId="44" applyNumberFormat="1" applyFont="1" applyFill="1" applyBorder="1" applyAlignment="1" applyProtection="1">
      <alignment vertical="center" shrinkToFit="1"/>
    </xf>
    <xf numFmtId="38" fontId="6" fillId="0" borderId="0" xfId="54" applyFont="1" applyFill="1" applyBorder="1" applyProtection="1">
      <alignment vertical="center"/>
    </xf>
    <xf numFmtId="179" fontId="6" fillId="0" borderId="0" xfId="44" applyNumberFormat="1" applyFont="1" applyBorder="1" applyAlignment="1" applyProtection="1">
      <alignment vertical="center" wrapText="1"/>
    </xf>
    <xf numFmtId="181" fontId="6" fillId="0" borderId="0" xfId="0" applyNumberFormat="1" applyFont="1" applyAlignment="1" applyProtection="1">
      <alignment horizontal="center" vertical="center"/>
    </xf>
    <xf numFmtId="40" fontId="6" fillId="0" borderId="13" xfId="54" applyNumberFormat="1" applyFont="1" applyFill="1" applyBorder="1" applyAlignment="1" applyProtection="1">
      <alignment horizontal="left" vertical="center"/>
    </xf>
    <xf numFmtId="0" fontId="6" fillId="0" borderId="24" xfId="0" applyNumberFormat="1" applyFont="1" applyFill="1" applyBorder="1" applyAlignment="1" applyProtection="1">
      <alignment horizontal="center" vertical="center" shrinkToFit="1"/>
    </xf>
    <xf numFmtId="193" fontId="6" fillId="0" borderId="13" xfId="0" applyNumberFormat="1" applyFont="1" applyBorder="1" applyAlignment="1" applyProtection="1">
      <alignment horizontal="center" vertical="center" shrinkToFit="1"/>
    </xf>
    <xf numFmtId="194" fontId="6" fillId="0" borderId="13" xfId="0" applyNumberFormat="1" applyFont="1" applyBorder="1" applyAlignment="1" applyProtection="1">
      <alignment horizontal="center" vertical="center" shrinkToFit="1"/>
    </xf>
    <xf numFmtId="191" fontId="6" fillId="0" borderId="13" xfId="0" applyNumberFormat="1" applyFont="1" applyFill="1" applyBorder="1" applyAlignment="1" applyProtection="1">
      <alignment horizontal="center" vertical="center" shrinkToFit="1"/>
    </xf>
    <xf numFmtId="0" fontId="6" fillId="0" borderId="15" xfId="0" quotePrefix="1" applyFont="1" applyBorder="1" applyAlignment="1" applyProtection="1">
      <alignment horizontal="center" vertical="top" shrinkToFit="1"/>
    </xf>
    <xf numFmtId="203" fontId="6" fillId="0" borderId="24" xfId="44" applyNumberFormat="1" applyFont="1" applyFill="1" applyBorder="1" applyAlignment="1" applyProtection="1">
      <alignment vertical="center" shrinkToFit="1"/>
    </xf>
    <xf numFmtId="197" fontId="6" fillId="0" borderId="13" xfId="0" applyNumberFormat="1" applyFont="1" applyFill="1" applyBorder="1" applyAlignment="1" applyProtection="1">
      <alignment horizontal="center" vertical="center" shrinkToFit="1"/>
    </xf>
    <xf numFmtId="0" fontId="0" fillId="0" borderId="0" xfId="0" applyFont="1" applyFill="1" applyBorder="1" applyProtection="1">
      <alignment vertical="center"/>
    </xf>
    <xf numFmtId="0" fontId="6" fillId="0" borderId="19" xfId="0" applyFont="1" applyFill="1" applyBorder="1" applyAlignment="1" applyProtection="1">
      <alignment horizontal="center" vertical="top"/>
    </xf>
    <xf numFmtId="0" fontId="6" fillId="0" borderId="23" xfId="0" applyNumberFormat="1" applyFont="1" applyFill="1" applyBorder="1" applyAlignment="1" applyProtection="1">
      <alignment horizontal="center" vertical="top" shrinkToFit="1"/>
    </xf>
    <xf numFmtId="192" fontId="6" fillId="0" borderId="13" xfId="0" applyNumberFormat="1" applyFont="1" applyFill="1" applyBorder="1" applyAlignment="1" applyProtection="1">
      <alignment horizontal="center" vertical="center" shrinkToFit="1"/>
    </xf>
    <xf numFmtId="0" fontId="6" fillId="0" borderId="16" xfId="0" applyFont="1" applyFill="1" applyBorder="1" applyAlignment="1" applyProtection="1">
      <alignment horizontal="center" vertical="top"/>
    </xf>
    <xf numFmtId="0" fontId="6" fillId="0" borderId="22" xfId="0" applyNumberFormat="1" applyFont="1" applyFill="1" applyBorder="1" applyAlignment="1" applyProtection="1">
      <alignment horizontal="center" vertical="top" shrinkToFit="1"/>
    </xf>
    <xf numFmtId="0" fontId="6" fillId="0" borderId="13" xfId="0" applyNumberFormat="1" applyFont="1" applyBorder="1" applyProtection="1">
      <alignment vertical="center"/>
    </xf>
    <xf numFmtId="0" fontId="6" fillId="0" borderId="15" xfId="0" applyNumberFormat="1" applyFont="1" applyFill="1" applyBorder="1" applyAlignment="1" applyProtection="1">
      <alignment horizontal="center" vertical="top" shrinkToFit="1"/>
    </xf>
    <xf numFmtId="0" fontId="6" fillId="0" borderId="25" xfId="0" applyFont="1" applyFill="1" applyBorder="1" applyAlignment="1" applyProtection="1">
      <alignment horizontal="center" vertical="top"/>
    </xf>
    <xf numFmtId="0" fontId="6" fillId="0" borderId="26" xfId="0" applyNumberFormat="1" applyFont="1" applyFill="1" applyBorder="1" applyAlignment="1" applyProtection="1">
      <alignment horizontal="center" vertical="top" shrinkToFit="1"/>
    </xf>
    <xf numFmtId="0" fontId="6" fillId="0" borderId="13" xfId="0" applyFont="1" applyFill="1" applyBorder="1" applyAlignment="1" applyProtection="1">
      <alignment vertical="top"/>
    </xf>
    <xf numFmtId="0" fontId="6" fillId="0" borderId="25" xfId="0" applyFont="1" applyFill="1" applyBorder="1" applyAlignment="1" applyProtection="1">
      <alignment vertical="top"/>
    </xf>
    <xf numFmtId="0" fontId="6" fillId="0" borderId="26" xfId="0" applyFont="1" applyBorder="1" applyAlignment="1" applyProtection="1">
      <alignment horizontal="center" vertical="top"/>
    </xf>
    <xf numFmtId="0" fontId="6" fillId="0" borderId="31" xfId="0" applyFont="1" applyFill="1" applyBorder="1" applyAlignment="1" applyProtection="1">
      <alignment horizontal="center" vertical="center" shrinkToFit="1"/>
    </xf>
    <xf numFmtId="0" fontId="14" fillId="0" borderId="0" xfId="0" applyFont="1" applyBorder="1" applyAlignment="1" applyProtection="1">
      <alignment vertical="center" shrinkToFit="1"/>
    </xf>
    <xf numFmtId="0" fontId="6" fillId="0" borderId="23" xfId="0" applyFont="1" applyBorder="1" applyAlignment="1" applyProtection="1">
      <alignment horizontal="center" vertical="top" shrinkToFit="1"/>
    </xf>
    <xf numFmtId="0" fontId="6" fillId="0" borderId="22" xfId="0" applyFont="1" applyBorder="1" applyAlignment="1" applyProtection="1">
      <alignment horizontal="center" vertical="top" shrinkToFit="1"/>
    </xf>
    <xf numFmtId="179" fontId="6" fillId="0" borderId="0" xfId="44" applyNumberFormat="1" applyFont="1" applyFill="1" applyProtection="1">
      <alignment vertical="center"/>
    </xf>
    <xf numFmtId="179" fontId="6" fillId="0" borderId="0" xfId="44" applyNumberFormat="1" applyFont="1" applyFill="1" applyAlignment="1" applyProtection="1">
      <alignment vertical="center"/>
    </xf>
    <xf numFmtId="179" fontId="6" fillId="0" borderId="0" xfId="0" applyNumberFormat="1" applyFont="1" applyFill="1" applyAlignment="1" applyProtection="1">
      <alignment vertical="center"/>
    </xf>
    <xf numFmtId="0" fontId="6" fillId="0" borderId="0" xfId="0" applyFont="1" applyFill="1" applyBorder="1" applyAlignment="1" applyProtection="1">
      <alignment horizontal="right" vertical="center"/>
    </xf>
    <xf numFmtId="0" fontId="6" fillId="0" borderId="22" xfId="0" applyNumberFormat="1" applyFont="1" applyFill="1" applyBorder="1" applyAlignment="1" applyProtection="1">
      <alignment horizontal="center" vertical="center" shrinkToFit="1"/>
    </xf>
    <xf numFmtId="0" fontId="6" fillId="0" borderId="0" xfId="0" applyFont="1" applyBorder="1" applyAlignment="1" applyProtection="1">
      <alignment horizontal="center" vertical="top" shrinkToFit="1"/>
    </xf>
    <xf numFmtId="0" fontId="6" fillId="0" borderId="13" xfId="0" applyFont="1" applyBorder="1" applyAlignment="1" applyProtection="1">
      <alignment vertical="center" shrinkToFit="1"/>
    </xf>
    <xf numFmtId="0" fontId="6" fillId="0" borderId="23" xfId="0" applyFont="1" applyBorder="1" applyAlignment="1" applyProtection="1">
      <alignment horizontal="center" vertical="top"/>
    </xf>
    <xf numFmtId="0" fontId="6" fillId="0" borderId="22" xfId="0" applyFont="1" applyBorder="1" applyAlignment="1" applyProtection="1">
      <alignment horizontal="center" vertical="top"/>
    </xf>
    <xf numFmtId="0" fontId="6" fillId="0" borderId="16" xfId="0" applyFont="1" applyBorder="1" applyAlignment="1" applyProtection="1">
      <alignment horizontal="center" vertical="top"/>
    </xf>
    <xf numFmtId="0" fontId="8" fillId="0" borderId="16" xfId="0" applyFont="1" applyBorder="1" applyAlignment="1" applyProtection="1">
      <alignment vertical="top"/>
    </xf>
    <xf numFmtId="0" fontId="6" fillId="0" borderId="15" xfId="0" applyFont="1" applyBorder="1" applyAlignment="1" applyProtection="1">
      <alignment horizontal="center" vertical="top"/>
    </xf>
    <xf numFmtId="0" fontId="6" fillId="0" borderId="14" xfId="0" applyFont="1" applyBorder="1" applyAlignment="1" applyProtection="1">
      <alignment horizontal="center" vertical="top"/>
    </xf>
    <xf numFmtId="0" fontId="8" fillId="0" borderId="20" xfId="0" applyFont="1" applyBorder="1" applyAlignment="1" applyProtection="1">
      <alignment vertical="top" wrapText="1"/>
    </xf>
    <xf numFmtId="0" fontId="0" fillId="0" borderId="15" xfId="0" applyFont="1" applyBorder="1" applyProtection="1">
      <alignment vertical="center"/>
    </xf>
    <xf numFmtId="186" fontId="6" fillId="0" borderId="29" xfId="0" applyNumberFormat="1" applyFont="1" applyFill="1" applyBorder="1" applyAlignment="1" applyProtection="1">
      <alignment vertical="top" shrinkToFit="1"/>
    </xf>
    <xf numFmtId="179" fontId="6" fillId="0" borderId="0" xfId="0" applyNumberFormat="1" applyFont="1" applyFill="1" applyBorder="1" applyAlignment="1" applyProtection="1">
      <alignment vertical="center"/>
    </xf>
    <xf numFmtId="0" fontId="6" fillId="0" borderId="17" xfId="0" applyFont="1" applyFill="1" applyBorder="1" applyAlignment="1" applyProtection="1">
      <alignment vertical="top"/>
    </xf>
    <xf numFmtId="0" fontId="6" fillId="0" borderId="0" xfId="0" applyNumberFormat="1" applyFont="1" applyFill="1" applyBorder="1" applyAlignment="1" applyProtection="1">
      <alignment vertical="center"/>
    </xf>
    <xf numFmtId="0" fontId="6" fillId="0" borderId="30" xfId="0" applyFont="1" applyFill="1" applyBorder="1" applyAlignment="1" applyProtection="1">
      <alignment vertical="top"/>
    </xf>
    <xf numFmtId="0" fontId="6" fillId="0" borderId="34" xfId="0" applyFont="1" applyFill="1" applyBorder="1" applyAlignment="1" applyProtection="1">
      <alignment horizontal="center" vertical="center" shrinkToFit="1"/>
    </xf>
    <xf numFmtId="0" fontId="6" fillId="0" borderId="0" xfId="0" applyFont="1" applyBorder="1" applyAlignment="1" applyProtection="1">
      <alignment horizontal="centerContinuous" vertical="top" wrapText="1"/>
    </xf>
    <xf numFmtId="9" fontId="6" fillId="0" borderId="0" xfId="0" applyNumberFormat="1" applyFont="1" applyFill="1" applyBorder="1" applyAlignment="1" applyProtection="1">
      <alignment vertical="center"/>
    </xf>
    <xf numFmtId="0" fontId="7" fillId="0" borderId="20" xfId="0" applyFont="1" applyFill="1" applyBorder="1" applyProtection="1">
      <alignment vertical="center"/>
    </xf>
    <xf numFmtId="0" fontId="14" fillId="0" borderId="20" xfId="0" quotePrefix="1" applyFont="1" applyBorder="1" applyProtection="1">
      <alignment vertical="center"/>
    </xf>
    <xf numFmtId="0" fontId="14" fillId="0" borderId="20" xfId="0" applyFont="1" applyBorder="1" applyProtection="1">
      <alignment vertical="center"/>
    </xf>
    <xf numFmtId="0" fontId="0" fillId="0" borderId="20" xfId="0" applyFont="1" applyBorder="1" applyAlignment="1" applyProtection="1">
      <alignment vertical="center" shrinkToFit="1"/>
    </xf>
    <xf numFmtId="0" fontId="6" fillId="0" borderId="19" xfId="0" applyFont="1" applyFill="1" applyBorder="1" applyAlignment="1" applyProtection="1">
      <alignment vertical="top"/>
    </xf>
    <xf numFmtId="0" fontId="6" fillId="0" borderId="17" xfId="0" applyFont="1" applyFill="1" applyBorder="1" applyAlignment="1" applyProtection="1">
      <alignment horizontal="center" vertical="top" shrinkToFit="1"/>
    </xf>
    <xf numFmtId="180" fontId="6" fillId="0" borderId="0" xfId="0" applyNumberFormat="1" applyFont="1" applyFill="1" applyProtection="1">
      <alignment vertical="center"/>
    </xf>
    <xf numFmtId="0" fontId="8" fillId="0" borderId="13" xfId="0" applyNumberFormat="1" applyFont="1" applyFill="1" applyBorder="1" applyAlignment="1" applyProtection="1">
      <alignment horizontal="center" vertical="center" wrapText="1" shrinkToFit="1"/>
    </xf>
    <xf numFmtId="0" fontId="6" fillId="0" borderId="16" xfId="0" applyFont="1" applyFill="1" applyBorder="1" applyAlignment="1" applyProtection="1">
      <alignment vertical="top"/>
    </xf>
    <xf numFmtId="0" fontId="6" fillId="0" borderId="16" xfId="0" applyFont="1" applyBorder="1" applyAlignment="1" applyProtection="1">
      <alignment horizontal="center" vertical="top" wrapText="1"/>
    </xf>
    <xf numFmtId="179" fontId="6" fillId="0" borderId="0" xfId="44" applyNumberFormat="1" applyFont="1" applyFill="1" applyBorder="1" applyProtection="1">
      <alignment vertical="center"/>
    </xf>
    <xf numFmtId="179" fontId="6" fillId="0" borderId="0" xfId="44" applyNumberFormat="1" applyFont="1" applyFill="1" applyBorder="1" applyAlignment="1" applyProtection="1">
      <alignment vertical="center"/>
    </xf>
    <xf numFmtId="0" fontId="6" fillId="0" borderId="16" xfId="0" applyFont="1" applyFill="1" applyBorder="1" applyProtection="1">
      <alignment vertical="center"/>
    </xf>
    <xf numFmtId="0" fontId="6" fillId="0" borderId="22" xfId="0" applyFont="1" applyBorder="1" applyAlignment="1" applyProtection="1">
      <alignment vertical="top"/>
    </xf>
    <xf numFmtId="0" fontId="6" fillId="0" borderId="14" xfId="0" applyFont="1" applyBorder="1" applyAlignment="1" applyProtection="1">
      <alignment vertical="top"/>
    </xf>
    <xf numFmtId="0" fontId="6" fillId="0" borderId="0" xfId="0" applyFont="1" applyFill="1" applyBorder="1" applyAlignment="1" applyProtection="1">
      <alignment horizontal="left" vertical="top" wrapText="1"/>
    </xf>
    <xf numFmtId="0" fontId="6" fillId="0" borderId="20" xfId="0" applyFont="1" applyBorder="1" applyAlignment="1" applyProtection="1">
      <alignment horizontal="center" vertical="top"/>
    </xf>
    <xf numFmtId="0" fontId="6" fillId="0" borderId="24" xfId="0" applyFont="1" applyFill="1" applyBorder="1" applyAlignment="1" applyProtection="1">
      <alignment vertical="top"/>
    </xf>
    <xf numFmtId="0" fontId="6" fillId="0" borderId="14" xfId="0" applyFont="1" applyFill="1" applyBorder="1" applyAlignment="1" applyProtection="1">
      <alignment vertical="top"/>
    </xf>
    <xf numFmtId="0" fontId="6" fillId="0" borderId="20" xfId="0" applyNumberFormat="1" applyFont="1" applyFill="1" applyBorder="1" applyAlignment="1" applyProtection="1">
      <alignment horizontal="center" vertical="top" shrinkToFit="1"/>
    </xf>
    <xf numFmtId="0" fontId="6" fillId="0" borderId="20" xfId="0" applyFont="1" applyBorder="1" applyAlignment="1" applyProtection="1">
      <alignment horizontal="left" vertical="top" shrinkToFit="1"/>
    </xf>
    <xf numFmtId="0" fontId="6" fillId="0" borderId="21" xfId="0" applyFont="1" applyBorder="1" applyAlignment="1" applyProtection="1">
      <alignment vertical="top" shrinkToFit="1"/>
    </xf>
    <xf numFmtId="0" fontId="6" fillId="0" borderId="20" xfId="0" applyFont="1" applyFill="1" applyBorder="1" applyProtection="1">
      <alignment vertical="center"/>
    </xf>
    <xf numFmtId="0" fontId="6" fillId="0" borderId="20" xfId="0" applyFont="1" applyBorder="1" applyProtection="1">
      <alignment vertical="center"/>
    </xf>
    <xf numFmtId="0" fontId="0" fillId="0" borderId="0" xfId="0" applyFont="1" applyFill="1" applyBorder="1" applyAlignment="1" applyProtection="1">
      <alignment vertical="center" shrinkToFit="1"/>
    </xf>
    <xf numFmtId="179" fontId="6" fillId="0" borderId="0" xfId="0" applyNumberFormat="1" applyFont="1" applyFill="1" applyProtection="1">
      <alignment vertical="center"/>
    </xf>
    <xf numFmtId="0" fontId="6" fillId="0" borderId="26" xfId="0" quotePrefix="1" applyFont="1" applyBorder="1" applyAlignment="1" applyProtection="1">
      <alignment horizontal="center" vertical="top"/>
    </xf>
    <xf numFmtId="0" fontId="6" fillId="0" borderId="16" xfId="0" applyNumberFormat="1" applyFont="1" applyFill="1" applyBorder="1" applyAlignment="1" applyProtection="1">
      <alignment horizontal="center" vertical="top" wrapText="1" shrinkToFit="1"/>
    </xf>
    <xf numFmtId="0" fontId="6" fillId="0" borderId="14" xfId="0" applyNumberFormat="1" applyFont="1" applyFill="1" applyBorder="1" applyAlignment="1" applyProtection="1">
      <alignment horizontal="center" vertical="top" wrapText="1" shrinkToFit="1"/>
    </xf>
    <xf numFmtId="0" fontId="32" fillId="0" borderId="0" xfId="0" applyFont="1" applyBorder="1" applyProtection="1">
      <alignment vertical="center"/>
    </xf>
    <xf numFmtId="0" fontId="6" fillId="0" borderId="0" xfId="0" applyFont="1" applyBorder="1" applyAlignment="1" applyProtection="1">
      <alignment horizontal="left" vertical="top" shrinkToFit="1"/>
    </xf>
    <xf numFmtId="0" fontId="36" fillId="0" borderId="0" xfId="0" applyFont="1" applyProtection="1">
      <alignment vertical="center"/>
    </xf>
    <xf numFmtId="10" fontId="6" fillId="0" borderId="0" xfId="44" applyNumberFormat="1" applyFont="1" applyFill="1" applyProtection="1">
      <alignment vertical="center"/>
    </xf>
    <xf numFmtId="10" fontId="6" fillId="0" borderId="0" xfId="44" applyNumberFormat="1" applyFont="1" applyFill="1" applyAlignment="1" applyProtection="1">
      <alignment vertical="center"/>
    </xf>
    <xf numFmtId="0" fontId="36" fillId="0" borderId="22" xfId="0" applyFont="1" applyBorder="1" applyProtection="1">
      <alignment vertical="center"/>
    </xf>
    <xf numFmtId="0" fontId="33" fillId="0" borderId="16" xfId="0" applyFont="1" applyBorder="1" applyAlignment="1">
      <alignment vertical="center"/>
    </xf>
    <xf numFmtId="0" fontId="6" fillId="0" borderId="0" xfId="0" applyFont="1" applyBorder="1" applyAlignment="1">
      <alignment vertical="center"/>
    </xf>
    <xf numFmtId="0" fontId="7" fillId="0" borderId="0" xfId="0" applyFont="1" applyBorder="1" applyAlignment="1">
      <alignment vertical="center"/>
    </xf>
    <xf numFmtId="0" fontId="2" fillId="0" borderId="16" xfId="0" applyFont="1" applyBorder="1" applyAlignment="1">
      <alignment vertical="center"/>
    </xf>
    <xf numFmtId="0" fontId="7" fillId="0" borderId="0" xfId="0" applyFont="1" applyAlignment="1">
      <alignment vertical="center"/>
    </xf>
    <xf numFmtId="0" fontId="8" fillId="0" borderId="0" xfId="0" applyFont="1" applyAlignment="1">
      <alignment vertical="top"/>
    </xf>
    <xf numFmtId="0" fontId="6" fillId="0" borderId="0" xfId="0" applyFont="1" applyAlignment="1">
      <alignment vertical="top"/>
    </xf>
    <xf numFmtId="0" fontId="39" fillId="0" borderId="0" xfId="0" applyFont="1" applyAlignment="1">
      <alignment vertical="top"/>
    </xf>
    <xf numFmtId="200" fontId="0" fillId="0" borderId="13" xfId="0" applyNumberFormat="1" applyFill="1" applyBorder="1" applyAlignment="1" applyProtection="1">
      <alignment horizontal="center" vertical="center" shrinkToFit="1"/>
    </xf>
    <xf numFmtId="200" fontId="0" fillId="0" borderId="13" xfId="0" applyNumberFormat="1" applyFill="1" applyBorder="1" applyAlignment="1">
      <alignment horizontal="center" vertical="center" wrapText="1" shrinkToFit="1"/>
    </xf>
    <xf numFmtId="0" fontId="48" fillId="0" borderId="0" xfId="0" applyFont="1" applyAlignment="1">
      <alignment vertical="center"/>
    </xf>
    <xf numFmtId="0" fontId="8" fillId="0" borderId="25" xfId="0" applyFont="1" applyBorder="1" applyAlignment="1">
      <alignment horizontal="centerContinuous" vertical="center"/>
    </xf>
    <xf numFmtId="0" fontId="6" fillId="24" borderId="13" xfId="0" applyFont="1" applyFill="1" applyBorder="1" applyAlignment="1" applyProtection="1">
      <alignment horizontal="center" vertical="center"/>
    </xf>
    <xf numFmtId="0" fontId="6" fillId="24" borderId="2" xfId="0" applyFont="1" applyFill="1" applyBorder="1" applyAlignment="1">
      <alignment horizontal="center" vertical="center" wrapText="1"/>
    </xf>
    <xf numFmtId="0" fontId="6" fillId="0" borderId="13" xfId="0" applyNumberFormat="1" applyFont="1" applyFill="1" applyBorder="1" applyAlignment="1">
      <alignment horizontal="center" vertical="center" wrapText="1" shrinkToFit="1"/>
    </xf>
    <xf numFmtId="0" fontId="0" fillId="0" borderId="13" xfId="0" applyFont="1" applyBorder="1">
      <alignment vertical="center"/>
    </xf>
    <xf numFmtId="0" fontId="0" fillId="0" borderId="0" xfId="0" applyFont="1" applyAlignment="1">
      <alignment vertical="center" shrinkToFit="1"/>
    </xf>
    <xf numFmtId="0" fontId="0" fillId="0" borderId="22" xfId="0" applyFont="1" applyBorder="1">
      <alignment vertical="center"/>
    </xf>
    <xf numFmtId="0" fontId="6" fillId="24" borderId="13" xfId="0" applyFont="1" applyFill="1" applyBorder="1" applyAlignment="1">
      <alignment horizontal="center" vertical="center"/>
    </xf>
    <xf numFmtId="0" fontId="8"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13" xfId="0" applyNumberFormat="1" applyFont="1" applyFill="1" applyBorder="1" applyAlignment="1">
      <alignment horizontal="center" vertical="center" shrinkToFit="1"/>
    </xf>
    <xf numFmtId="0" fontId="6" fillId="0" borderId="16" xfId="0" applyFont="1" applyFill="1" applyBorder="1" applyAlignment="1" applyProtection="1">
      <alignment horizontal="center" vertical="center" wrapText="1"/>
    </xf>
    <xf numFmtId="181" fontId="6" fillId="0" borderId="0" xfId="0" applyNumberFormat="1" applyFont="1" applyFill="1" applyAlignment="1">
      <alignment horizontal="center" vertical="top"/>
    </xf>
    <xf numFmtId="183" fontId="6" fillId="0" borderId="0" xfId="54" applyNumberFormat="1" applyFont="1" applyFill="1" applyAlignment="1">
      <alignment horizontal="center" vertical="top"/>
    </xf>
    <xf numFmtId="184" fontId="6" fillId="0" borderId="0" xfId="54" applyNumberFormat="1" applyFont="1" applyAlignment="1">
      <alignment horizontal="center" vertical="top"/>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13" xfId="0" applyFont="1" applyFill="1" applyBorder="1" applyAlignment="1">
      <alignment vertical="center" wrapText="1"/>
    </xf>
    <xf numFmtId="210" fontId="6" fillId="0" borderId="0" xfId="0" applyNumberFormat="1" applyFont="1" applyFill="1" applyBorder="1" applyAlignment="1" applyProtection="1">
      <alignment horizontal="center" vertical="center" shrinkToFit="1"/>
    </xf>
    <xf numFmtId="9" fontId="8" fillId="0" borderId="0" xfId="45" applyFont="1" applyFill="1" applyBorder="1" applyAlignment="1">
      <alignment horizontal="center" vertical="center" shrinkToFit="1"/>
    </xf>
    <xf numFmtId="9" fontId="8" fillId="0" borderId="0" xfId="45" applyFont="1" applyFill="1" applyBorder="1" applyAlignment="1">
      <alignment vertical="center" shrinkToFit="1"/>
    </xf>
    <xf numFmtId="0" fontId="6" fillId="24" borderId="14" xfId="0" applyFont="1" applyFill="1" applyBorder="1" applyAlignment="1">
      <alignment vertical="center" shrinkToFit="1"/>
    </xf>
    <xf numFmtId="0" fontId="8" fillId="0" borderId="0" xfId="0" applyFont="1" applyFill="1" applyBorder="1" applyAlignment="1">
      <alignment vertical="center"/>
    </xf>
    <xf numFmtId="0" fontId="6" fillId="24" borderId="25" xfId="0" applyFont="1" applyFill="1" applyBorder="1" applyAlignment="1">
      <alignment vertical="center" shrinkToFit="1"/>
    </xf>
    <xf numFmtId="177" fontId="6" fillId="25" borderId="13" xfId="0" applyNumberFormat="1" applyFont="1" applyFill="1" applyBorder="1" applyProtection="1">
      <alignment vertical="center"/>
      <protection locked="0"/>
    </xf>
    <xf numFmtId="0" fontId="6" fillId="27" borderId="13" xfId="0" applyFont="1" applyFill="1" applyBorder="1" applyAlignment="1" applyProtection="1">
      <alignment horizontal="center" vertical="center"/>
      <protection locked="0"/>
    </xf>
    <xf numFmtId="0" fontId="6" fillId="27" borderId="13" xfId="0" applyFont="1" applyFill="1" applyBorder="1" applyAlignment="1" applyProtection="1">
      <alignment vertical="center" shrinkToFit="1"/>
      <protection locked="0"/>
    </xf>
    <xf numFmtId="9" fontId="8" fillId="0" borderId="0" xfId="45" applyFont="1" applyFill="1" applyBorder="1" applyAlignment="1">
      <alignment vertical="center"/>
    </xf>
    <xf numFmtId="177" fontId="6" fillId="0" borderId="0" xfId="0" applyNumberFormat="1" applyFont="1" applyFill="1" applyBorder="1" applyProtection="1">
      <alignment vertical="center"/>
    </xf>
    <xf numFmtId="0" fontId="4" fillId="0" borderId="0" xfId="0" applyFont="1" applyAlignment="1">
      <alignment horizontal="right" vertical="center"/>
    </xf>
    <xf numFmtId="0" fontId="4" fillId="0" borderId="0" xfId="0" applyFont="1" applyAlignment="1" applyProtection="1">
      <alignment horizontal="right" vertical="center"/>
    </xf>
    <xf numFmtId="0" fontId="8" fillId="0" borderId="0" xfId="0" applyFont="1" applyFill="1" applyBorder="1" applyAlignment="1">
      <alignment horizontal="center" vertical="center" shrinkToFit="1"/>
    </xf>
    <xf numFmtId="9" fontId="6" fillId="0" borderId="0" xfId="45" applyFont="1" applyFill="1" applyBorder="1" applyAlignment="1" applyProtection="1">
      <alignment vertical="center" shrinkToFit="1"/>
    </xf>
    <xf numFmtId="213" fontId="8" fillId="0" borderId="0" xfId="0" applyNumberFormat="1" applyFont="1" applyFill="1" applyBorder="1" applyAlignment="1">
      <alignment horizontal="center" vertical="center" shrinkToFit="1"/>
    </xf>
    <xf numFmtId="211" fontId="6" fillId="24" borderId="13" xfId="0" applyNumberFormat="1" applyFont="1" applyFill="1" applyBorder="1" applyAlignment="1">
      <alignment vertical="center" shrinkToFit="1"/>
    </xf>
    <xf numFmtId="213" fontId="6" fillId="24" borderId="13" xfId="0" applyNumberFormat="1" applyFont="1" applyFill="1" applyBorder="1" applyAlignment="1">
      <alignment vertical="center" shrinkToFit="1"/>
    </xf>
    <xf numFmtId="213" fontId="8" fillId="0" borderId="0" xfId="0" applyNumberFormat="1" applyFont="1" applyFill="1" applyBorder="1" applyAlignment="1">
      <alignment vertical="center" shrinkToFit="1"/>
    </xf>
    <xf numFmtId="0" fontId="6" fillId="24" borderId="24" xfId="0" applyFont="1" applyFill="1" applyBorder="1" applyAlignment="1">
      <alignment vertical="center" shrinkToFit="1"/>
    </xf>
    <xf numFmtId="0" fontId="6" fillId="25" borderId="13" xfId="0" applyFont="1" applyFill="1" applyBorder="1" applyProtection="1">
      <alignment vertical="center"/>
      <protection locked="0"/>
    </xf>
    <xf numFmtId="0" fontId="6" fillId="27" borderId="24" xfId="0" applyFont="1" applyFill="1" applyBorder="1" applyAlignment="1" applyProtection="1">
      <alignment horizontal="center" vertical="center"/>
      <protection locked="0"/>
    </xf>
    <xf numFmtId="0" fontId="6" fillId="27" borderId="14" xfId="0" applyFont="1" applyFill="1" applyBorder="1" applyAlignment="1" applyProtection="1">
      <alignment horizontal="center" vertical="center"/>
      <protection locked="0"/>
    </xf>
    <xf numFmtId="214" fontId="6" fillId="25" borderId="24" xfId="0" applyNumberFormat="1" applyFont="1" applyFill="1" applyBorder="1" applyAlignment="1" applyProtection="1">
      <alignment vertical="center" shrinkToFit="1"/>
      <protection locked="0"/>
    </xf>
    <xf numFmtId="0" fontId="6" fillId="31" borderId="15" xfId="0" applyFont="1" applyFill="1" applyBorder="1" applyAlignment="1" applyProtection="1">
      <alignment horizontal="center" vertical="center"/>
    </xf>
    <xf numFmtId="0" fontId="6" fillId="0" borderId="16" xfId="0" applyFont="1" applyFill="1" applyBorder="1" applyAlignment="1" applyProtection="1">
      <alignment horizontal="center" vertical="center"/>
    </xf>
    <xf numFmtId="0" fontId="8" fillId="0" borderId="0" xfId="0" applyFont="1" applyFill="1" applyBorder="1" applyAlignment="1">
      <alignment horizontal="center" vertical="center"/>
    </xf>
    <xf numFmtId="0" fontId="6" fillId="24" borderId="13" xfId="0" applyFont="1" applyFill="1" applyBorder="1" applyAlignment="1">
      <alignment vertical="center" shrinkToFit="1"/>
    </xf>
    <xf numFmtId="0" fontId="6" fillId="27" borderId="25" xfId="0" applyFont="1" applyFill="1" applyBorder="1" applyAlignment="1" applyProtection="1">
      <alignment horizontal="center" vertical="center"/>
      <protection locked="0"/>
    </xf>
    <xf numFmtId="214" fontId="6" fillId="25" borderId="13" xfId="0" applyNumberFormat="1" applyFont="1" applyFill="1" applyBorder="1" applyAlignment="1" applyProtection="1">
      <alignment vertical="center" shrinkToFit="1"/>
      <protection locked="0"/>
    </xf>
    <xf numFmtId="0" fontId="6" fillId="0" borderId="21" xfId="0" applyFont="1" applyFill="1" applyBorder="1" applyAlignment="1" applyProtection="1">
      <alignment vertical="center" shrinkToFit="1"/>
    </xf>
    <xf numFmtId="0" fontId="6" fillId="0" borderId="21" xfId="0" applyFont="1" applyFill="1" applyBorder="1" applyProtection="1">
      <alignment vertical="center"/>
    </xf>
    <xf numFmtId="0" fontId="6" fillId="0" borderId="21" xfId="0" applyFont="1" applyFill="1" applyBorder="1" applyAlignment="1" applyProtection="1">
      <alignment horizontal="center" vertical="center"/>
    </xf>
    <xf numFmtId="214" fontId="6" fillId="0" borderId="21" xfId="0" applyNumberFormat="1" applyFont="1" applyFill="1" applyBorder="1" applyAlignment="1" applyProtection="1">
      <alignment vertical="center" shrinkToFit="1"/>
    </xf>
    <xf numFmtId="177" fontId="6" fillId="0" borderId="21" xfId="0" applyNumberFormat="1" applyFont="1" applyFill="1" applyBorder="1" applyProtection="1">
      <alignment vertical="center"/>
    </xf>
    <xf numFmtId="0" fontId="8" fillId="0" borderId="0" xfId="0" applyFont="1" applyFill="1" applyBorder="1" applyAlignment="1" applyProtection="1">
      <alignment horizontal="center" vertical="center"/>
    </xf>
    <xf numFmtId="0" fontId="52" fillId="0" borderId="0" xfId="0" applyFont="1" applyBorder="1">
      <alignment vertical="center"/>
    </xf>
    <xf numFmtId="0" fontId="0" fillId="0" borderId="0" xfId="0" applyFont="1" applyBorder="1" applyAlignment="1">
      <alignment vertical="center"/>
    </xf>
    <xf numFmtId="0" fontId="8" fillId="0" borderId="16" xfId="0" applyFont="1" applyFill="1" applyBorder="1" applyAlignment="1">
      <alignment horizontal="center" vertical="center" wrapText="1"/>
    </xf>
    <xf numFmtId="0" fontId="8" fillId="24" borderId="13" xfId="0" applyFont="1" applyFill="1" applyBorder="1" applyAlignment="1">
      <alignment horizontal="center" vertical="center" wrapText="1"/>
    </xf>
    <xf numFmtId="0" fontId="53" fillId="24" borderId="13" xfId="0" applyFont="1" applyFill="1" applyBorder="1" applyAlignment="1">
      <alignment horizontal="center" vertical="center" wrapText="1"/>
    </xf>
    <xf numFmtId="213" fontId="8" fillId="0" borderId="16" xfId="0" applyNumberFormat="1" applyFont="1" applyFill="1" applyBorder="1" applyAlignment="1">
      <alignment vertical="center" shrinkToFit="1"/>
    </xf>
    <xf numFmtId="215" fontId="6" fillId="25" borderId="24" xfId="0" applyNumberFormat="1" applyFont="1" applyFill="1" applyBorder="1" applyProtection="1">
      <alignment vertical="center"/>
      <protection locked="0"/>
    </xf>
    <xf numFmtId="0" fontId="6" fillId="27" borderId="15" xfId="0" applyFont="1" applyFill="1" applyBorder="1" applyAlignment="1" applyProtection="1">
      <alignment horizontal="center" vertical="center"/>
      <protection locked="0"/>
    </xf>
    <xf numFmtId="0" fontId="8" fillId="0" borderId="16" xfId="0" applyFont="1" applyFill="1" applyBorder="1" applyAlignment="1">
      <alignment horizontal="center" vertical="center"/>
    </xf>
    <xf numFmtId="215" fontId="6" fillId="25" borderId="13" xfId="0" applyNumberFormat="1" applyFont="1" applyFill="1" applyBorder="1" applyProtection="1">
      <alignment vertical="center"/>
      <protection locked="0"/>
    </xf>
    <xf numFmtId="0" fontId="6" fillId="27" borderId="26" xfId="0" applyFont="1" applyFill="1" applyBorder="1" applyAlignment="1" applyProtection="1">
      <alignment horizontal="center" vertical="center"/>
      <protection locked="0"/>
    </xf>
    <xf numFmtId="215" fontId="6" fillId="0" borderId="0" xfId="0" applyNumberFormat="1" applyFont="1" applyFill="1" applyBorder="1" applyProtection="1">
      <alignment vertical="center"/>
    </xf>
    <xf numFmtId="0" fontId="6" fillId="0" borderId="0" xfId="0" applyFont="1" applyBorder="1" applyAlignment="1">
      <alignment horizontal="left" vertical="center"/>
    </xf>
    <xf numFmtId="0" fontId="4" fillId="0" borderId="0" xfId="0" applyFont="1" applyFill="1" applyBorder="1" applyAlignment="1" applyProtection="1">
      <alignment horizontal="right" vertical="center"/>
    </xf>
    <xf numFmtId="216" fontId="6" fillId="0" borderId="0" xfId="0" applyNumberFormat="1" applyFont="1" applyBorder="1" applyAlignment="1">
      <alignment vertical="center" shrinkToFit="1"/>
    </xf>
    <xf numFmtId="0" fontId="8" fillId="0" borderId="0" xfId="0" applyFont="1" applyFill="1" applyBorder="1" applyAlignment="1" applyProtection="1">
      <alignment horizontal="center" vertical="center" shrinkToFit="1"/>
    </xf>
    <xf numFmtId="0" fontId="8" fillId="0" borderId="0" xfId="0" applyFont="1" applyBorder="1">
      <alignment vertical="center"/>
    </xf>
    <xf numFmtId="0" fontId="8" fillId="0" borderId="16" xfId="0" applyFont="1" applyFill="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0" xfId="0" applyFont="1">
      <alignment vertical="center"/>
    </xf>
    <xf numFmtId="0" fontId="8" fillId="0" borderId="0" xfId="0" applyFont="1" applyProtection="1">
      <alignment vertical="center"/>
    </xf>
    <xf numFmtId="9" fontId="6" fillId="0" borderId="0" xfId="45" applyFont="1" applyFill="1" applyBorder="1" applyAlignment="1" applyProtection="1">
      <alignment horizontal="center" vertical="center" shrinkToFit="1"/>
    </xf>
    <xf numFmtId="9" fontId="8" fillId="0" borderId="0" xfId="45" applyFont="1" applyFill="1" applyBorder="1" applyAlignment="1" applyProtection="1">
      <alignment vertical="center" shrinkToFit="1"/>
    </xf>
    <xf numFmtId="216" fontId="6" fillId="0" borderId="0" xfId="0" applyNumberFormat="1" applyFont="1" applyFill="1" applyBorder="1" applyAlignment="1" applyProtection="1">
      <alignment vertical="center" shrinkToFit="1"/>
    </xf>
    <xf numFmtId="216" fontId="8" fillId="0" borderId="0" xfId="0" applyNumberFormat="1" applyFont="1" applyFill="1" applyBorder="1" applyAlignment="1" applyProtection="1">
      <alignment vertical="center" shrinkToFit="1"/>
    </xf>
    <xf numFmtId="213" fontId="8" fillId="0" borderId="0" xfId="0" applyNumberFormat="1" applyFont="1" applyBorder="1" applyAlignment="1" applyProtection="1">
      <alignment vertical="center" shrinkToFit="1"/>
    </xf>
    <xf numFmtId="0" fontId="6" fillId="24" borderId="24" xfId="0" applyFont="1" applyFill="1" applyBorder="1" applyAlignment="1" applyProtection="1">
      <alignment vertical="center" shrinkToFit="1"/>
    </xf>
    <xf numFmtId="185" fontId="6" fillId="25" borderId="24" xfId="0" applyNumberFormat="1" applyFont="1" applyFill="1" applyBorder="1" applyAlignment="1" applyProtection="1">
      <alignment vertical="center"/>
      <protection locked="0"/>
    </xf>
    <xf numFmtId="177" fontId="6" fillId="25" borderId="14" xfId="0" applyNumberFormat="1" applyFont="1" applyFill="1" applyBorder="1" applyAlignment="1" applyProtection="1">
      <alignment vertical="center"/>
      <protection locked="0"/>
    </xf>
    <xf numFmtId="0" fontId="6" fillId="24" borderId="13" xfId="0" applyFont="1" applyFill="1" applyBorder="1" applyAlignment="1" applyProtection="1">
      <alignment vertical="center" shrinkToFit="1"/>
    </xf>
    <xf numFmtId="185" fontId="6" fillId="25" borderId="13" xfId="0" applyNumberFormat="1" applyFont="1" applyFill="1" applyBorder="1" applyAlignment="1" applyProtection="1">
      <alignment vertical="center"/>
      <protection locked="0"/>
    </xf>
    <xf numFmtId="177" fontId="6" fillId="25" borderId="25" xfId="0" applyNumberFormat="1" applyFont="1" applyFill="1" applyBorder="1" applyAlignment="1" applyProtection="1">
      <alignment vertical="center"/>
      <protection locked="0"/>
    </xf>
    <xf numFmtId="207" fontId="6" fillId="25" borderId="13" xfId="0" applyNumberFormat="1" applyFont="1" applyFill="1" applyBorder="1" applyAlignment="1" applyProtection="1">
      <alignment vertical="center"/>
      <protection locked="0"/>
    </xf>
    <xf numFmtId="0" fontId="8" fillId="0" borderId="0" xfId="0" applyFont="1" applyFill="1" applyBorder="1" applyProtection="1">
      <alignment vertical="center"/>
    </xf>
    <xf numFmtId="185" fontId="6" fillId="0" borderId="0" xfId="0" applyNumberFormat="1" applyFont="1" applyFill="1" applyBorder="1" applyAlignment="1" applyProtection="1">
      <alignment vertical="center"/>
    </xf>
    <xf numFmtId="177" fontId="6" fillId="0" borderId="0" xfId="0" applyNumberFormat="1" applyFont="1" applyFill="1" applyBorder="1" applyAlignment="1" applyProtection="1">
      <alignment vertical="center"/>
    </xf>
    <xf numFmtId="179" fontId="6" fillId="0" borderId="0" xfId="45" applyNumberFormat="1" applyFont="1" applyFill="1" applyBorder="1" applyAlignment="1" applyProtection="1">
      <alignment horizontal="right" vertical="center"/>
    </xf>
    <xf numFmtId="0" fontId="35" fillId="0" borderId="0" xfId="0" applyFont="1" applyFill="1" applyBorder="1" applyAlignment="1" applyProtection="1">
      <alignment horizontal="center" vertical="center" wrapText="1"/>
    </xf>
    <xf numFmtId="0" fontId="6" fillId="24" borderId="13" xfId="0" applyFont="1" applyFill="1" applyBorder="1">
      <alignment vertical="center"/>
    </xf>
    <xf numFmtId="185" fontId="6" fillId="25" borderId="13" xfId="0" applyNumberFormat="1" applyFont="1" applyFill="1" applyBorder="1" applyProtection="1">
      <alignment vertical="center"/>
      <protection locked="0"/>
    </xf>
    <xf numFmtId="0" fontId="6" fillId="25" borderId="24" xfId="0" applyNumberFormat="1" applyFont="1" applyFill="1" applyBorder="1" applyProtection="1">
      <alignment vertical="center"/>
      <protection locked="0"/>
    </xf>
    <xf numFmtId="204" fontId="6" fillId="0" borderId="21" xfId="0" applyNumberFormat="1" applyFont="1" applyFill="1" applyBorder="1" applyAlignment="1" applyProtection="1">
      <alignment vertical="center"/>
    </xf>
    <xf numFmtId="204" fontId="6" fillId="0" borderId="0" xfId="0" applyNumberFormat="1" applyFont="1" applyFill="1" applyBorder="1" applyAlignment="1" applyProtection="1">
      <alignment vertical="center"/>
    </xf>
    <xf numFmtId="0" fontId="6" fillId="27" borderId="13" xfId="0" applyFont="1" applyFill="1" applyBorder="1" applyProtection="1">
      <alignment vertical="center"/>
      <protection locked="0"/>
    </xf>
    <xf numFmtId="185" fontId="6" fillId="0" borderId="21" xfId="0" applyNumberFormat="1" applyFont="1" applyFill="1" applyBorder="1" applyProtection="1">
      <alignment vertical="center"/>
    </xf>
    <xf numFmtId="177" fontId="6" fillId="0" borderId="21" xfId="0" applyNumberFormat="1" applyFont="1" applyFill="1" applyBorder="1" applyAlignment="1" applyProtection="1">
      <alignment vertical="center"/>
    </xf>
    <xf numFmtId="0" fontId="0" fillId="0" borderId="20" xfId="0" applyFont="1" applyBorder="1" applyAlignment="1">
      <alignment vertical="center"/>
    </xf>
    <xf numFmtId="0" fontId="54" fillId="0" borderId="16" xfId="0" applyFont="1" applyFill="1" applyBorder="1" applyAlignment="1" applyProtection="1">
      <alignment horizontal="center" vertical="center" wrapText="1"/>
    </xf>
    <xf numFmtId="0" fontId="35" fillId="0" borderId="0" xfId="0" applyFont="1" applyFill="1" applyBorder="1" applyAlignment="1">
      <alignment horizontal="center" vertical="center" wrapText="1"/>
    </xf>
    <xf numFmtId="0" fontId="6" fillId="0" borderId="0" xfId="0" applyFont="1" applyBorder="1" applyAlignment="1">
      <alignment vertical="center" wrapText="1"/>
    </xf>
    <xf numFmtId="213" fontId="6" fillId="0" borderId="0" xfId="0" applyNumberFormat="1" applyFont="1" applyFill="1" applyBorder="1" applyAlignment="1" applyProtection="1">
      <alignment vertical="center" shrinkToFit="1"/>
    </xf>
    <xf numFmtId="210" fontId="8" fillId="0" borderId="0" xfId="0" applyNumberFormat="1" applyFont="1" applyFill="1" applyBorder="1" applyAlignment="1">
      <alignment vertical="center" shrinkToFit="1"/>
    </xf>
    <xf numFmtId="177" fontId="6" fillId="0" borderId="0" xfId="0" applyNumberFormat="1" applyFont="1" applyBorder="1" applyAlignment="1">
      <alignment vertical="center"/>
    </xf>
    <xf numFmtId="0" fontId="48" fillId="0" borderId="0" xfId="0" applyFont="1" applyBorder="1">
      <alignment vertical="center"/>
    </xf>
    <xf numFmtId="217" fontId="6" fillId="0" borderId="0" xfId="0" applyNumberFormat="1" applyFont="1" applyFill="1" applyBorder="1" applyAlignment="1">
      <alignment vertical="center" shrinkToFit="1"/>
    </xf>
    <xf numFmtId="179" fontId="6" fillId="0" borderId="0" xfId="44" applyNumberFormat="1" applyFont="1">
      <alignment vertical="center"/>
    </xf>
    <xf numFmtId="218" fontId="6" fillId="0" borderId="0" xfId="0" applyNumberFormat="1" applyFont="1" applyFill="1" applyBorder="1" applyAlignment="1">
      <alignment vertical="center" shrinkToFit="1"/>
    </xf>
    <xf numFmtId="217" fontId="6" fillId="0" borderId="0" xfId="0" applyNumberFormat="1" applyFont="1" applyFill="1" applyBorder="1" applyAlignment="1" applyProtection="1">
      <alignment horizontal="center" vertical="center" shrinkToFit="1"/>
    </xf>
    <xf numFmtId="38" fontId="6" fillId="0" borderId="0" xfId="54" applyFont="1">
      <alignment vertical="center"/>
    </xf>
    <xf numFmtId="177" fontId="6" fillId="31" borderId="13" xfId="0" applyNumberFormat="1" applyFont="1" applyFill="1" applyBorder="1" applyProtection="1">
      <alignment vertical="center"/>
    </xf>
    <xf numFmtId="177" fontId="6" fillId="27" borderId="13" xfId="0" applyNumberFormat="1" applyFont="1" applyFill="1" applyBorder="1" applyAlignment="1" applyProtection="1">
      <alignment vertical="center" shrinkToFit="1"/>
      <protection locked="0"/>
    </xf>
    <xf numFmtId="0" fontId="0" fillId="0" borderId="0" xfId="0" applyFont="1" applyAlignment="1">
      <alignment horizontal="left" vertical="center"/>
    </xf>
    <xf numFmtId="0" fontId="49" fillId="0" borderId="0" xfId="0" applyFont="1" applyFill="1" applyBorder="1" applyAlignment="1" applyProtection="1">
      <alignment horizontal="center" vertical="center" wrapText="1"/>
    </xf>
    <xf numFmtId="210" fontId="6" fillId="24" borderId="13" xfId="0" applyNumberFormat="1" applyFont="1" applyFill="1" applyBorder="1" applyAlignment="1" applyProtection="1">
      <alignment vertical="center" shrinkToFit="1"/>
    </xf>
    <xf numFmtId="204" fontId="6" fillId="25" borderId="13" xfId="0" applyNumberFormat="1" applyFont="1" applyFill="1" applyBorder="1" applyProtection="1">
      <alignment vertical="center"/>
      <protection locked="0"/>
    </xf>
    <xf numFmtId="204" fontId="6" fillId="25" borderId="25" xfId="0" applyNumberFormat="1" applyFont="1" applyFill="1" applyBorder="1" applyProtection="1">
      <alignment vertical="center"/>
      <protection locked="0"/>
    </xf>
    <xf numFmtId="204" fontId="6" fillId="25" borderId="24" xfId="0" applyNumberFormat="1" applyFont="1" applyFill="1" applyBorder="1" applyProtection="1">
      <alignment vertical="center"/>
      <protection locked="0"/>
    </xf>
    <xf numFmtId="204" fontId="6" fillId="25" borderId="14" xfId="0" applyNumberFormat="1" applyFont="1" applyFill="1" applyBorder="1" applyProtection="1">
      <alignment vertical="center"/>
      <protection locked="0"/>
    </xf>
    <xf numFmtId="0" fontId="0" fillId="0" borderId="0" xfId="0" applyFont="1" applyBorder="1" applyAlignment="1">
      <alignment horizontal="center" vertical="center"/>
    </xf>
    <xf numFmtId="220" fontId="0" fillId="0" borderId="0" xfId="0" applyNumberFormat="1" applyFont="1">
      <alignment vertical="center"/>
    </xf>
    <xf numFmtId="0" fontId="6" fillId="24" borderId="13" xfId="0" applyFont="1" applyFill="1" applyBorder="1" applyAlignment="1">
      <alignment horizontal="center" vertical="center" shrinkToFit="1"/>
    </xf>
    <xf numFmtId="185" fontId="6" fillId="25" borderId="24" xfId="0" applyNumberFormat="1" applyFont="1" applyFill="1" applyBorder="1" applyProtection="1">
      <alignment vertical="center"/>
      <protection locked="0"/>
    </xf>
    <xf numFmtId="0" fontId="6" fillId="27" borderId="20" xfId="0" applyFont="1" applyFill="1" applyBorder="1" applyAlignment="1" applyProtection="1">
      <alignment horizontal="center" vertical="center"/>
      <protection locked="0"/>
    </xf>
    <xf numFmtId="0" fontId="6" fillId="27" borderId="2" xfId="0" applyFont="1" applyFill="1" applyBorder="1" applyAlignment="1" applyProtection="1">
      <alignment horizontal="center" vertical="center"/>
      <protection locked="0"/>
    </xf>
    <xf numFmtId="0" fontId="0" fillId="0" borderId="0" xfId="0" applyFont="1" applyBorder="1" applyAlignment="1" applyProtection="1">
      <alignment horizontal="center" vertical="center"/>
    </xf>
    <xf numFmtId="210" fontId="6" fillId="24" borderId="13" xfId="0" applyNumberFormat="1" applyFont="1" applyFill="1" applyBorder="1" applyAlignment="1">
      <alignment vertical="center" shrinkToFit="1"/>
    </xf>
    <xf numFmtId="203" fontId="6" fillId="25" borderId="24" xfId="0" applyNumberFormat="1" applyFont="1" applyFill="1" applyBorder="1" applyAlignment="1" applyProtection="1">
      <alignment vertical="center" shrinkToFit="1"/>
      <protection locked="0"/>
    </xf>
    <xf numFmtId="177" fontId="6" fillId="0" borderId="21" xfId="0" applyNumberFormat="1" applyFont="1" applyBorder="1" applyProtection="1">
      <alignment vertical="center"/>
    </xf>
    <xf numFmtId="203" fontId="6" fillId="25" borderId="13" xfId="0" applyNumberFormat="1" applyFont="1" applyFill="1" applyBorder="1" applyAlignment="1" applyProtection="1">
      <alignment vertical="center" shrinkToFit="1"/>
      <protection locked="0"/>
    </xf>
    <xf numFmtId="177" fontId="6" fillId="0" borderId="0" xfId="0" applyNumberFormat="1" applyFont="1" applyBorder="1" applyProtection="1">
      <alignment vertical="center"/>
    </xf>
    <xf numFmtId="203" fontId="6" fillId="0" borderId="21" xfId="0" applyNumberFormat="1" applyFont="1" applyFill="1" applyBorder="1" applyAlignment="1" applyProtection="1">
      <alignment vertical="center" shrinkToFit="1"/>
    </xf>
    <xf numFmtId="0" fontId="6" fillId="0" borderId="16" xfId="0" applyFont="1" applyFill="1" applyBorder="1" applyAlignment="1">
      <alignment horizontal="center" vertical="center" wrapText="1"/>
    </xf>
    <xf numFmtId="9" fontId="6" fillId="0" borderId="0" xfId="45" applyFont="1" applyFill="1" applyBorder="1" applyAlignment="1">
      <alignment vertical="center" shrinkToFit="1"/>
    </xf>
    <xf numFmtId="0" fontId="6" fillId="0" borderId="16" xfId="0" applyFont="1" applyFill="1" applyBorder="1" applyAlignment="1">
      <alignment horizontal="center" vertical="center"/>
    </xf>
    <xf numFmtId="185" fontId="6" fillId="0" borderId="0" xfId="0" applyNumberFormat="1" applyFont="1" applyFill="1" applyBorder="1" applyProtection="1">
      <alignment vertical="center"/>
    </xf>
    <xf numFmtId="0" fontId="37" fillId="0" borderId="0" xfId="0" applyFont="1" applyBorder="1">
      <alignment vertical="center"/>
    </xf>
    <xf numFmtId="0" fontId="4" fillId="0" borderId="0" xfId="0" applyFont="1" applyBorder="1" applyAlignment="1" applyProtection="1">
      <alignment horizontal="right" vertical="center"/>
    </xf>
    <xf numFmtId="0" fontId="0" fillId="0" borderId="0" xfId="0" applyFont="1" applyBorder="1" applyAlignment="1" applyProtection="1">
      <alignment horizontal="left" vertical="center"/>
    </xf>
    <xf numFmtId="209" fontId="6" fillId="24" borderId="13" xfId="0" applyNumberFormat="1" applyFont="1" applyFill="1" applyBorder="1" applyAlignment="1">
      <alignment horizontal="center" vertical="center" wrapText="1"/>
    </xf>
    <xf numFmtId="177" fontId="6" fillId="25" borderId="24" xfId="0" applyNumberFormat="1" applyFont="1" applyFill="1" applyBorder="1" applyAlignment="1" applyProtection="1">
      <alignment vertical="center"/>
      <protection locked="0"/>
    </xf>
    <xf numFmtId="177" fontId="6" fillId="25" borderId="24" xfId="0" applyNumberFormat="1" applyFont="1" applyFill="1" applyBorder="1" applyProtection="1">
      <alignment vertical="center"/>
      <protection locked="0"/>
    </xf>
    <xf numFmtId="177" fontId="6" fillId="0" borderId="0" xfId="0" applyNumberFormat="1" applyFont="1" applyFill="1" applyBorder="1" applyAlignment="1" applyProtection="1">
      <alignment horizontal="center" vertical="center"/>
    </xf>
    <xf numFmtId="210" fontId="6" fillId="24" borderId="23" xfId="0" applyNumberFormat="1" applyFont="1" applyFill="1" applyBorder="1" applyAlignment="1">
      <alignment horizontal="center" vertical="center" shrinkToFit="1"/>
    </xf>
    <xf numFmtId="177" fontId="6" fillId="24" borderId="13" xfId="0" applyNumberFormat="1" applyFont="1" applyFill="1" applyBorder="1" applyAlignment="1">
      <alignment horizontal="center" vertical="center"/>
    </xf>
    <xf numFmtId="212" fontId="6" fillId="24" borderId="13" xfId="0" applyNumberFormat="1" applyFont="1" applyFill="1" applyBorder="1" applyAlignment="1">
      <alignment vertical="center" shrinkToFit="1"/>
    </xf>
    <xf numFmtId="0" fontId="6" fillId="27" borderId="13" xfId="0" applyFont="1" applyFill="1" applyBorder="1" applyAlignment="1" applyProtection="1">
      <alignment horizontal="center" vertical="center" shrinkToFit="1"/>
      <protection locked="0"/>
    </xf>
    <xf numFmtId="9" fontId="6" fillId="24" borderId="13" xfId="45" applyFont="1" applyFill="1" applyBorder="1" applyAlignment="1">
      <alignment vertical="center" shrinkToFit="1"/>
    </xf>
    <xf numFmtId="0" fontId="6" fillId="25" borderId="24" xfId="0" applyFont="1" applyFill="1" applyBorder="1" applyProtection="1">
      <alignment vertical="center"/>
      <protection locked="0"/>
    </xf>
    <xf numFmtId="217" fontId="6" fillId="24" borderId="13" xfId="0" applyNumberFormat="1" applyFont="1" applyFill="1" applyBorder="1" applyAlignment="1">
      <alignment horizontal="center" vertical="center" shrinkToFit="1"/>
    </xf>
    <xf numFmtId="204" fontId="6" fillId="24" borderId="13" xfId="0" applyNumberFormat="1" applyFont="1" applyFill="1" applyBorder="1" applyAlignment="1" applyProtection="1">
      <alignment horizontal="center" vertical="center" shrinkToFit="1"/>
    </xf>
    <xf numFmtId="219" fontId="6" fillId="24" borderId="13" xfId="0" applyNumberFormat="1" applyFont="1" applyFill="1" applyBorder="1" applyAlignment="1" applyProtection="1">
      <alignment vertical="center" shrinkToFit="1"/>
    </xf>
    <xf numFmtId="0" fontId="5" fillId="24" borderId="13" xfId="0" applyFont="1" applyFill="1" applyBorder="1" applyAlignment="1">
      <alignment horizontal="center" vertical="center"/>
    </xf>
    <xf numFmtId="213" fontId="6" fillId="0" borderId="0" xfId="0" applyNumberFormat="1" applyFont="1" applyFill="1" applyBorder="1" applyAlignment="1">
      <alignment vertical="center" shrinkToFit="1"/>
    </xf>
    <xf numFmtId="0" fontId="0" fillId="0" borderId="0" xfId="0" applyFont="1" applyAlignment="1">
      <alignment horizontal="centerContinuous"/>
    </xf>
    <xf numFmtId="211" fontId="6" fillId="0" borderId="0" xfId="0" applyNumberFormat="1" applyFont="1" applyBorder="1" applyAlignment="1">
      <alignment horizontal="centerContinuous" shrinkToFit="1"/>
    </xf>
    <xf numFmtId="211" fontId="6" fillId="0" borderId="0" xfId="0" applyNumberFormat="1" applyFont="1" applyBorder="1" applyAlignment="1">
      <alignment vertical="center" shrinkToFit="1"/>
    </xf>
    <xf numFmtId="0" fontId="6" fillId="0" borderId="30" xfId="0" applyFont="1" applyBorder="1" applyAlignment="1" applyProtection="1">
      <alignment vertical="center" shrinkToFit="1"/>
    </xf>
    <xf numFmtId="0" fontId="6" fillId="0" borderId="14" xfId="0" quotePrefix="1" applyFont="1" applyBorder="1" applyAlignment="1" applyProtection="1">
      <alignment horizontal="left" vertical="top" shrinkToFit="1"/>
    </xf>
    <xf numFmtId="0" fontId="6" fillId="0" borderId="23" xfId="0" applyFont="1" applyFill="1" applyBorder="1" applyAlignment="1" applyProtection="1">
      <alignment horizontal="center" vertical="center" shrinkToFit="1"/>
    </xf>
    <xf numFmtId="0" fontId="0" fillId="0" borderId="13" xfId="0" applyFont="1" applyBorder="1" applyAlignment="1" applyProtection="1">
      <alignment vertical="center" shrinkToFit="1"/>
    </xf>
    <xf numFmtId="0" fontId="6" fillId="0" borderId="16" xfId="0" applyNumberFormat="1" applyFont="1" applyFill="1" applyBorder="1" applyAlignment="1" applyProtection="1">
      <alignment horizontal="center" vertical="center" shrinkToFit="1"/>
    </xf>
    <xf numFmtId="0" fontId="0" fillId="0" borderId="26" xfId="0" applyFont="1" applyBorder="1" applyAlignment="1" applyProtection="1">
      <alignment vertical="center" shrinkToFit="1"/>
    </xf>
    <xf numFmtId="0" fontId="6" fillId="0" borderId="18" xfId="0" applyFont="1" applyFill="1" applyBorder="1" applyAlignment="1" applyProtection="1">
      <alignment vertical="center" shrinkToFit="1"/>
    </xf>
    <xf numFmtId="0" fontId="6" fillId="24" borderId="19" xfId="0" applyFont="1" applyFill="1" applyBorder="1" applyAlignment="1">
      <alignment horizontal="center" vertical="center" wrapText="1"/>
    </xf>
    <xf numFmtId="0" fontId="6" fillId="0" borderId="23" xfId="0" applyNumberFormat="1" applyFont="1" applyFill="1" applyBorder="1" applyAlignment="1" applyProtection="1">
      <alignment horizontal="center" vertical="center" shrinkToFit="1"/>
    </xf>
    <xf numFmtId="0" fontId="7" fillId="0" borderId="25" xfId="0" applyFont="1" applyBorder="1" applyAlignment="1" applyProtection="1">
      <alignment horizontal="center" vertical="center" shrinkToFit="1"/>
    </xf>
    <xf numFmtId="0" fontId="7" fillId="0" borderId="13" xfId="0" applyFont="1" applyBorder="1" applyAlignment="1" applyProtection="1">
      <alignment horizontal="center" vertical="center" shrinkToFit="1"/>
    </xf>
    <xf numFmtId="221" fontId="6" fillId="32" borderId="13" xfId="0" applyNumberFormat="1" applyFont="1" applyFill="1" applyBorder="1" applyAlignment="1">
      <alignment horizontal="center" vertical="center"/>
    </xf>
    <xf numFmtId="0" fontId="6" fillId="33" borderId="24" xfId="0" applyFont="1" applyFill="1" applyBorder="1" applyAlignment="1" applyProtection="1">
      <alignment vertical="center" shrinkToFit="1"/>
      <protection locked="0"/>
    </xf>
    <xf numFmtId="0" fontId="6" fillId="33" borderId="13" xfId="0" applyFont="1" applyFill="1" applyBorder="1" applyAlignment="1" applyProtection="1">
      <alignment vertical="center" shrinkToFit="1"/>
      <protection locked="0"/>
    </xf>
    <xf numFmtId="0" fontId="6" fillId="34" borderId="27" xfId="0" applyFont="1" applyFill="1" applyBorder="1">
      <alignment vertical="center"/>
    </xf>
    <xf numFmtId="0" fontId="6" fillId="34" borderId="28" xfId="0" applyFont="1" applyFill="1" applyBorder="1">
      <alignment vertical="center"/>
    </xf>
    <xf numFmtId="0" fontId="6" fillId="33" borderId="14" xfId="0" applyFont="1" applyFill="1" applyBorder="1" applyAlignment="1" applyProtection="1">
      <alignment vertical="center" shrinkToFit="1"/>
      <protection locked="0"/>
    </xf>
    <xf numFmtId="0" fontId="6" fillId="33" borderId="25" xfId="0" applyFont="1" applyFill="1" applyBorder="1" applyAlignment="1" applyProtection="1">
      <alignment vertical="center" shrinkToFit="1"/>
      <protection locked="0"/>
    </xf>
    <xf numFmtId="204" fontId="6" fillId="33" borderId="24" xfId="0" applyNumberFormat="1" applyFont="1" applyFill="1" applyBorder="1" applyAlignment="1" applyProtection="1">
      <alignment vertical="center" shrinkToFit="1"/>
      <protection locked="0"/>
    </xf>
    <xf numFmtId="204" fontId="6" fillId="33" borderId="13" xfId="0" applyNumberFormat="1" applyFont="1" applyFill="1" applyBorder="1" applyAlignment="1" applyProtection="1">
      <alignment vertical="center" shrinkToFit="1"/>
      <protection locked="0"/>
    </xf>
    <xf numFmtId="181" fontId="6" fillId="31" borderId="13" xfId="0" applyNumberFormat="1" applyFont="1" applyFill="1" applyBorder="1" applyAlignment="1" applyProtection="1">
      <alignment horizontal="center" vertical="center"/>
    </xf>
    <xf numFmtId="223" fontId="6" fillId="31" borderId="13" xfId="0" applyNumberFormat="1" applyFont="1" applyFill="1" applyBorder="1" applyAlignment="1" applyProtection="1">
      <alignment vertical="center"/>
    </xf>
    <xf numFmtId="0" fontId="0" fillId="0" borderId="0" xfId="0" applyFont="1" applyFill="1" applyBorder="1">
      <alignment vertical="center"/>
    </xf>
    <xf numFmtId="0" fontId="6" fillId="0" borderId="0" xfId="0" applyFont="1" applyFill="1" applyBorder="1">
      <alignment vertical="center"/>
    </xf>
    <xf numFmtId="211" fontId="6" fillId="0" borderId="0" xfId="0" applyNumberFormat="1" applyFont="1" applyFill="1" applyBorder="1" applyAlignment="1">
      <alignment vertical="center" shrinkToFit="1"/>
    </xf>
    <xf numFmtId="0" fontId="6" fillId="0" borderId="0" xfId="0" applyFont="1" applyFill="1" applyBorder="1" applyAlignment="1">
      <alignment horizontal="center" wrapText="1"/>
    </xf>
    <xf numFmtId="0" fontId="6" fillId="0" borderId="0" xfId="0" applyFont="1" applyAlignment="1">
      <alignment horizontal="center"/>
    </xf>
    <xf numFmtId="177" fontId="6" fillId="33" borderId="13" xfId="0" applyNumberFormat="1" applyFont="1" applyFill="1" applyBorder="1" applyProtection="1">
      <alignment vertical="center"/>
      <protection locked="0"/>
    </xf>
    <xf numFmtId="218" fontId="6" fillId="24" borderId="13" xfId="0" applyNumberFormat="1" applyFont="1" applyFill="1" applyBorder="1" applyAlignment="1">
      <alignment vertical="center" shrinkToFit="1"/>
    </xf>
    <xf numFmtId="177" fontId="6" fillId="31" borderId="13" xfId="0" applyNumberFormat="1" applyFont="1" applyFill="1" applyBorder="1" applyAlignment="1" applyProtection="1">
      <alignment horizontal="center" vertical="center"/>
    </xf>
    <xf numFmtId="9" fontId="6" fillId="0" borderId="0" xfId="44" applyFont="1">
      <alignment vertical="center"/>
    </xf>
    <xf numFmtId="0" fontId="6" fillId="0" borderId="22" xfId="0" applyFont="1" applyBorder="1" applyAlignment="1" applyProtection="1">
      <alignment vertical="top" shrinkToFit="1"/>
    </xf>
    <xf numFmtId="9" fontId="6" fillId="0" borderId="0" xfId="0" applyNumberFormat="1" applyFont="1" applyAlignment="1" applyProtection="1">
      <alignment vertical="center"/>
    </xf>
    <xf numFmtId="0" fontId="52" fillId="32" borderId="0" xfId="0" applyFont="1" applyFill="1" applyProtection="1">
      <alignment vertical="center"/>
    </xf>
    <xf numFmtId="0" fontId="6" fillId="32" borderId="0" xfId="0" applyFont="1" applyFill="1" applyProtection="1">
      <alignment vertical="center"/>
    </xf>
    <xf numFmtId="0" fontId="6" fillId="32" borderId="0" xfId="0" applyFont="1" applyFill="1" applyBorder="1" applyProtection="1">
      <alignment vertical="center"/>
    </xf>
    <xf numFmtId="40" fontId="6" fillId="32" borderId="0" xfId="54" applyNumberFormat="1" applyFont="1" applyFill="1" applyProtection="1">
      <alignment vertical="center"/>
    </xf>
    <xf numFmtId="0" fontId="6" fillId="0" borderId="0" xfId="54" applyNumberFormat="1" applyFont="1" applyFill="1" applyBorder="1" applyAlignment="1" applyProtection="1">
      <alignment vertical="center"/>
    </xf>
    <xf numFmtId="179" fontId="6" fillId="0" borderId="0" xfId="0" applyNumberFormat="1" applyFont="1" applyAlignment="1" applyProtection="1">
      <alignment vertical="center"/>
    </xf>
    <xf numFmtId="0" fontId="6" fillId="32" borderId="0" xfId="0" applyFont="1" applyFill="1" applyBorder="1" applyAlignment="1" applyProtection="1">
      <alignment vertical="center"/>
    </xf>
    <xf numFmtId="0" fontId="6" fillId="0" borderId="13" xfId="0" applyFont="1" applyFill="1" applyBorder="1">
      <alignment vertical="center"/>
    </xf>
    <xf numFmtId="9" fontId="6" fillId="0" borderId="0" xfId="0" applyNumberFormat="1" applyFont="1" applyProtection="1">
      <alignment vertical="center"/>
    </xf>
    <xf numFmtId="0" fontId="52" fillId="32" borderId="0" xfId="0" applyFont="1" applyFill="1" applyBorder="1" applyProtection="1">
      <alignment vertical="center"/>
    </xf>
    <xf numFmtId="0" fontId="6" fillId="0" borderId="17" xfId="0" applyFont="1" applyFill="1" applyBorder="1" applyAlignment="1" applyProtection="1">
      <alignment vertical="top" wrapText="1"/>
    </xf>
    <xf numFmtId="0" fontId="6" fillId="0" borderId="24" xfId="0" applyFont="1" applyBorder="1" applyAlignment="1" applyProtection="1">
      <alignment vertical="top" wrapText="1"/>
    </xf>
    <xf numFmtId="199" fontId="6" fillId="0" borderId="13" xfId="0" applyNumberFormat="1" applyFont="1" applyFill="1" applyBorder="1" applyAlignment="1">
      <alignment horizontal="center" vertical="center" shrinkToFit="1"/>
    </xf>
    <xf numFmtId="199" fontId="6" fillId="0" borderId="13" xfId="67" applyNumberFormat="1" applyFont="1" applyFill="1" applyBorder="1" applyAlignment="1">
      <alignment horizontal="center" vertical="center" shrinkToFit="1"/>
    </xf>
    <xf numFmtId="200" fontId="6" fillId="0" borderId="13" xfId="0" applyNumberFormat="1" applyFont="1" applyFill="1" applyBorder="1" applyAlignment="1">
      <alignment horizontal="center" vertical="center" shrinkToFit="1"/>
    </xf>
    <xf numFmtId="200" fontId="6" fillId="0" borderId="13" xfId="67" applyNumberFormat="1" applyFont="1" applyFill="1" applyBorder="1" applyAlignment="1">
      <alignment horizontal="center" vertical="center" shrinkToFit="1"/>
    </xf>
    <xf numFmtId="201" fontId="6" fillId="0" borderId="13" xfId="67" applyNumberFormat="1" applyFont="1" applyFill="1" applyBorder="1" applyAlignment="1">
      <alignment horizontal="center" vertical="center" shrinkToFit="1"/>
    </xf>
    <xf numFmtId="0" fontId="6" fillId="0" borderId="13" xfId="67" applyNumberFormat="1" applyFont="1" applyFill="1" applyBorder="1" applyAlignment="1">
      <alignment horizontal="center" vertical="center" wrapText="1" shrinkToFit="1"/>
    </xf>
    <xf numFmtId="198" fontId="6" fillId="0" borderId="13" xfId="67" applyNumberFormat="1" applyFont="1" applyFill="1" applyBorder="1" applyAlignment="1">
      <alignment horizontal="center" vertical="center" shrinkToFit="1"/>
    </xf>
    <xf numFmtId="198" fontId="6" fillId="35" borderId="13" xfId="67" applyNumberFormat="1" applyFont="1" applyFill="1" applyBorder="1" applyAlignment="1">
      <alignment horizontal="center" vertical="center" shrinkToFit="1"/>
    </xf>
    <xf numFmtId="199" fontId="6" fillId="35" borderId="13" xfId="67" applyNumberFormat="1" applyFont="1" applyFill="1" applyBorder="1" applyAlignment="1">
      <alignment horizontal="center" vertical="center" shrinkToFit="1"/>
    </xf>
    <xf numFmtId="200" fontId="6" fillId="35" borderId="13" xfId="67" applyNumberFormat="1" applyFont="1" applyFill="1" applyBorder="1" applyAlignment="1">
      <alignment horizontal="center" vertical="center" shrinkToFit="1"/>
    </xf>
    <xf numFmtId="198" fontId="6" fillId="0" borderId="13" xfId="0" applyNumberFormat="1" applyFont="1" applyFill="1" applyBorder="1" applyAlignment="1">
      <alignment horizontal="center" vertical="center" shrinkToFit="1"/>
    </xf>
    <xf numFmtId="0" fontId="6" fillId="0" borderId="13" xfId="0" applyNumberFormat="1" applyFont="1" applyFill="1" applyBorder="1" applyAlignment="1">
      <alignment vertical="center" shrinkToFit="1"/>
    </xf>
    <xf numFmtId="196" fontId="6" fillId="0" borderId="13" xfId="0" applyNumberFormat="1" applyFont="1" applyFill="1" applyBorder="1" applyAlignment="1">
      <alignment vertical="center"/>
    </xf>
    <xf numFmtId="0" fontId="7" fillId="0" borderId="22" xfId="0" applyFont="1" applyBorder="1" applyAlignment="1" applyProtection="1">
      <alignment horizontal="right" vertical="center"/>
    </xf>
    <xf numFmtId="0" fontId="6" fillId="0" borderId="22" xfId="0" applyFont="1" applyFill="1" applyBorder="1" applyAlignment="1" applyProtection="1">
      <alignment horizontal="center" vertical="top" shrinkToFit="1"/>
    </xf>
    <xf numFmtId="38" fontId="6" fillId="0" borderId="0" xfId="0" applyNumberFormat="1" applyFont="1" applyBorder="1">
      <alignment vertical="center"/>
    </xf>
    <xf numFmtId="180" fontId="6" fillId="0" borderId="0" xfId="0" applyNumberFormat="1" applyFont="1" applyFill="1" applyAlignment="1" applyProtection="1">
      <alignment horizontal="right" vertical="center"/>
    </xf>
    <xf numFmtId="0" fontId="6" fillId="0" borderId="20" xfId="0" applyFont="1" applyBorder="1" applyAlignment="1" applyProtection="1">
      <alignment vertical="top"/>
    </xf>
    <xf numFmtId="0" fontId="6" fillId="0" borderId="15" xfId="0" applyFont="1" applyBorder="1" applyAlignment="1" applyProtection="1">
      <alignment vertical="top"/>
    </xf>
    <xf numFmtId="9" fontId="6" fillId="0" borderId="0" xfId="0" applyNumberFormat="1" applyFont="1" applyAlignment="1" applyProtection="1">
      <alignment vertical="center" shrinkToFit="1"/>
    </xf>
    <xf numFmtId="0" fontId="0" fillId="0" borderId="0" xfId="0" applyAlignment="1">
      <alignment vertical="center"/>
    </xf>
    <xf numFmtId="38" fontId="6" fillId="0" borderId="0" xfId="0" applyNumberFormat="1" applyFont="1">
      <alignment vertical="center"/>
    </xf>
    <xf numFmtId="40" fontId="6" fillId="0" borderId="0" xfId="54" applyNumberFormat="1" applyFont="1" applyAlignment="1" applyProtection="1">
      <alignment horizontal="center" vertical="center"/>
    </xf>
    <xf numFmtId="40" fontId="6" fillId="0" borderId="0" xfId="0" applyNumberFormat="1" applyFont="1" applyFill="1" applyProtection="1">
      <alignment vertical="center"/>
    </xf>
    <xf numFmtId="40" fontId="6" fillId="0" borderId="0" xfId="54" applyNumberFormat="1" applyFont="1" applyFill="1" applyAlignment="1" applyProtection="1">
      <alignment vertical="center"/>
    </xf>
    <xf numFmtId="0" fontId="52" fillId="0" borderId="0" xfId="0" applyFont="1">
      <alignment vertical="center"/>
    </xf>
    <xf numFmtId="40" fontId="6" fillId="0" borderId="0" xfId="54" applyNumberFormat="1" applyFont="1" applyFill="1" applyProtection="1">
      <alignment vertical="center"/>
    </xf>
    <xf numFmtId="206" fontId="6" fillId="0" borderId="0" xfId="54" applyNumberFormat="1" applyFont="1" applyFill="1" applyAlignment="1" applyProtection="1">
      <alignment vertical="center"/>
    </xf>
    <xf numFmtId="179" fontId="6" fillId="36" borderId="0" xfId="44" applyNumberFormat="1" applyFont="1" applyFill="1" applyProtection="1">
      <alignment vertical="center"/>
    </xf>
    <xf numFmtId="179" fontId="52" fillId="36" borderId="0" xfId="0" applyNumberFormat="1" applyFont="1" applyFill="1" applyBorder="1" applyAlignment="1" applyProtection="1">
      <alignment vertical="top" shrinkToFit="1"/>
    </xf>
    <xf numFmtId="40" fontId="6" fillId="0" borderId="0" xfId="54" applyNumberFormat="1" applyFont="1" applyFill="1" applyAlignment="1" applyProtection="1">
      <alignment horizontal="center" vertical="center"/>
    </xf>
    <xf numFmtId="40" fontId="6" fillId="0" borderId="0" xfId="54" applyNumberFormat="1" applyFont="1" applyFill="1" applyBorder="1" applyAlignment="1" applyProtection="1">
      <alignment horizontal="center" vertical="center"/>
    </xf>
    <xf numFmtId="40" fontId="52" fillId="0" borderId="0" xfId="54" applyNumberFormat="1" applyFont="1" applyFill="1" applyAlignment="1" applyProtection="1">
      <alignment vertical="center"/>
    </xf>
    <xf numFmtId="40" fontId="6" fillId="0" borderId="0" xfId="54" applyNumberFormat="1" applyFont="1" applyFill="1" applyAlignment="1" applyProtection="1">
      <alignment horizontal="left" vertical="center"/>
    </xf>
    <xf numFmtId="40" fontId="0" fillId="0" borderId="0" xfId="54" applyNumberFormat="1" applyFont="1" applyFill="1" applyProtection="1">
      <alignment vertical="center"/>
    </xf>
    <xf numFmtId="40" fontId="6" fillId="0" borderId="0" xfId="54" applyNumberFormat="1" applyFont="1" applyFill="1" applyBorder="1" applyProtection="1">
      <alignment vertical="center"/>
    </xf>
    <xf numFmtId="40" fontId="6" fillId="0" borderId="0" xfId="54" applyNumberFormat="1" applyFont="1" applyAlignment="1" applyProtection="1">
      <alignment horizontal="center" vertical="top" shrinkToFit="1"/>
    </xf>
    <xf numFmtId="40" fontId="0" fillId="0" borderId="0" xfId="54" applyNumberFormat="1" applyFont="1" applyProtection="1">
      <alignment vertical="center"/>
    </xf>
    <xf numFmtId="0" fontId="6" fillId="0" borderId="0" xfId="54" applyNumberFormat="1" applyFont="1" applyFill="1" applyBorder="1" applyAlignment="1" applyProtection="1">
      <alignment horizontal="left" vertical="center"/>
    </xf>
    <xf numFmtId="181" fontId="6" fillId="0" borderId="0" xfId="0" applyNumberFormat="1" applyFont="1" applyFill="1" applyProtection="1">
      <alignment vertical="center"/>
    </xf>
    <xf numFmtId="181" fontId="6" fillId="0" borderId="0" xfId="0" applyNumberFormat="1" applyFont="1" applyFill="1" applyAlignment="1" applyProtection="1">
      <alignment vertical="center"/>
    </xf>
    <xf numFmtId="179" fontId="6" fillId="0" borderId="0" xfId="0" applyNumberFormat="1" applyFont="1">
      <alignment vertical="center"/>
    </xf>
    <xf numFmtId="0" fontId="6" fillId="0" borderId="25" xfId="0" applyFont="1" applyBorder="1" applyAlignment="1" applyProtection="1">
      <alignment vertical="top"/>
    </xf>
    <xf numFmtId="179" fontId="6" fillId="36" borderId="0" xfId="0" applyNumberFormat="1" applyFont="1" applyFill="1" applyAlignment="1" applyProtection="1">
      <alignment vertical="center"/>
    </xf>
    <xf numFmtId="0" fontId="0" fillId="0" borderId="20" xfId="0" applyFont="1" applyBorder="1" applyAlignment="1" applyProtection="1">
      <alignment vertical="center"/>
    </xf>
    <xf numFmtId="0" fontId="7" fillId="0" borderId="24" xfId="0" applyFont="1" applyBorder="1" applyAlignment="1" applyProtection="1">
      <alignment horizontal="right" vertical="center"/>
    </xf>
    <xf numFmtId="0" fontId="6" fillId="0" borderId="25" xfId="0" applyFont="1" applyBorder="1" applyAlignment="1" applyProtection="1">
      <alignment horizontal="left" vertical="top"/>
    </xf>
    <xf numFmtId="0" fontId="0" fillId="0" borderId="16" xfId="0" applyBorder="1">
      <alignment vertical="center"/>
    </xf>
    <xf numFmtId="0" fontId="0" fillId="0" borderId="14" xfId="0" applyBorder="1">
      <alignment vertical="center"/>
    </xf>
    <xf numFmtId="0" fontId="0" fillId="0" borderId="20" xfId="0" applyBorder="1">
      <alignment vertical="center"/>
    </xf>
    <xf numFmtId="0" fontId="0" fillId="0" borderId="20" xfId="0" applyBorder="1" applyAlignment="1">
      <alignment vertical="center"/>
    </xf>
    <xf numFmtId="0" fontId="6" fillId="0" borderId="26" xfId="0" applyFont="1" applyBorder="1" applyAlignment="1" applyProtection="1">
      <alignment horizontal="center" vertical="top" wrapText="1"/>
    </xf>
    <xf numFmtId="0" fontId="6" fillId="0" borderId="26" xfId="0" applyFont="1" applyFill="1" applyBorder="1" applyAlignment="1" applyProtection="1">
      <alignment horizontal="center" vertical="top"/>
    </xf>
    <xf numFmtId="0" fontId="7" fillId="0" borderId="30" xfId="0" applyFont="1" applyBorder="1" applyAlignment="1" applyProtection="1">
      <alignment horizontal="right" vertical="center"/>
    </xf>
    <xf numFmtId="0" fontId="6" fillId="0" borderId="27" xfId="0" applyFont="1" applyFill="1" applyBorder="1">
      <alignment vertical="center"/>
    </xf>
    <xf numFmtId="0" fontId="6" fillId="0" borderId="28" xfId="0" applyFont="1" applyFill="1" applyBorder="1">
      <alignment vertical="center"/>
    </xf>
    <xf numFmtId="0" fontId="6" fillId="0" borderId="13" xfId="0" applyNumberFormat="1" applyFont="1" applyFill="1" applyBorder="1" applyAlignment="1" applyProtection="1">
      <alignment horizontal="center" vertical="center" wrapText="1" shrinkToFit="1"/>
    </xf>
    <xf numFmtId="0" fontId="6" fillId="24" borderId="2" xfId="0" applyFont="1" applyFill="1" applyBorder="1" applyAlignment="1" applyProtection="1">
      <alignment horizontal="center" vertical="center"/>
    </xf>
    <xf numFmtId="0" fontId="6" fillId="24" borderId="24" xfId="0" applyFont="1" applyFill="1" applyBorder="1" applyAlignment="1">
      <alignment horizontal="center" vertical="center"/>
    </xf>
    <xf numFmtId="0" fontId="7" fillId="27" borderId="13" xfId="0" applyFont="1" applyFill="1" applyBorder="1" applyAlignment="1" applyProtection="1">
      <alignment horizontal="center" vertical="center" shrinkToFit="1"/>
      <protection locked="0"/>
    </xf>
    <xf numFmtId="0" fontId="6" fillId="0" borderId="0" xfId="0" applyFont="1" applyBorder="1" applyAlignment="1" applyProtection="1">
      <alignment horizontal="centerContinuous" vertical="center"/>
    </xf>
    <xf numFmtId="179" fontId="6" fillId="0" borderId="0" xfId="44" applyNumberFormat="1" applyFont="1" applyBorder="1" applyAlignment="1" applyProtection="1">
      <alignment horizontal="center" vertical="center" wrapText="1"/>
    </xf>
    <xf numFmtId="0" fontId="7" fillId="0" borderId="0" xfId="0" applyFont="1" applyAlignment="1" applyProtection="1">
      <alignment vertical="center" shrinkToFit="1"/>
    </xf>
    <xf numFmtId="224" fontId="6" fillId="30" borderId="13" xfId="0" applyNumberFormat="1" applyFont="1" applyFill="1" applyBorder="1" applyProtection="1">
      <alignment vertical="center"/>
    </xf>
    <xf numFmtId="0" fontId="6" fillId="0" borderId="0" xfId="0" applyNumberFormat="1" applyFont="1" applyFill="1" applyBorder="1" applyAlignment="1" applyProtection="1">
      <alignment vertical="center" shrinkToFit="1"/>
    </xf>
    <xf numFmtId="10" fontId="7" fillId="0" borderId="0" xfId="44" applyNumberFormat="1" applyFont="1" applyProtection="1">
      <alignment vertical="center"/>
    </xf>
    <xf numFmtId="0" fontId="6" fillId="0" borderId="13" xfId="0" applyFont="1" applyBorder="1" applyAlignment="1" applyProtection="1">
      <alignment horizontal="center" vertical="center" shrinkToFit="1"/>
    </xf>
    <xf numFmtId="177" fontId="6" fillId="0" borderId="0" xfId="0" applyNumberFormat="1" applyFont="1" applyFill="1" applyProtection="1">
      <alignment vertical="center"/>
    </xf>
    <xf numFmtId="224" fontId="6" fillId="0" borderId="13" xfId="0" applyNumberFormat="1" applyFont="1" applyFill="1" applyBorder="1" applyProtection="1">
      <alignment vertical="center"/>
    </xf>
    <xf numFmtId="225" fontId="6" fillId="0" borderId="13" xfId="0" applyNumberFormat="1" applyFont="1" applyFill="1" applyBorder="1" applyProtection="1">
      <alignment vertical="center"/>
    </xf>
    <xf numFmtId="0" fontId="6" fillId="0" borderId="0" xfId="0" applyFont="1" applyAlignment="1" applyProtection="1">
      <alignment horizontal="right" vertical="center" shrinkToFit="1"/>
    </xf>
    <xf numFmtId="0" fontId="6" fillId="0" borderId="0" xfId="0" applyFont="1" applyBorder="1" applyAlignment="1" applyProtection="1">
      <alignment horizontal="right" vertical="center" shrinkToFit="1"/>
    </xf>
    <xf numFmtId="0" fontId="6" fillId="0" borderId="0" xfId="0" applyFont="1" applyBorder="1" applyAlignment="1" applyProtection="1">
      <alignment horizontal="center" vertical="center" shrinkToFit="1"/>
    </xf>
    <xf numFmtId="0" fontId="6" fillId="0" borderId="26" xfId="0" applyNumberFormat="1" applyFont="1" applyFill="1" applyBorder="1" applyAlignment="1" applyProtection="1">
      <alignment horizontal="center" vertical="top" wrapText="1" shrinkToFit="1"/>
    </xf>
    <xf numFmtId="0" fontId="6" fillId="0" borderId="13" xfId="0" applyFont="1" applyBorder="1" applyAlignment="1" applyProtection="1">
      <alignment vertical="top" wrapText="1"/>
    </xf>
    <xf numFmtId="0" fontId="6" fillId="0" borderId="22" xfId="0" applyNumberFormat="1" applyFont="1" applyFill="1" applyBorder="1" applyAlignment="1" applyProtection="1">
      <alignment vertical="top" wrapText="1" shrinkToFit="1"/>
    </xf>
    <xf numFmtId="0" fontId="6" fillId="0" borderId="0" xfId="0" applyFont="1" applyAlignment="1" applyProtection="1">
      <alignment horizontal="center" vertical="center" shrinkToFit="1"/>
    </xf>
    <xf numFmtId="0" fontId="6" fillId="0" borderId="22" xfId="0" applyFont="1" applyFill="1" applyBorder="1" applyAlignment="1" applyProtection="1">
      <alignment horizontal="center" vertical="center" wrapText="1"/>
    </xf>
    <xf numFmtId="0" fontId="6" fillId="0" borderId="0" xfId="0" applyFont="1" applyBorder="1" applyAlignment="1" applyProtection="1">
      <alignment horizontal="center" vertical="top"/>
    </xf>
    <xf numFmtId="0" fontId="2" fillId="0" borderId="0" xfId="0" applyFont="1" applyProtection="1">
      <alignment vertical="center"/>
    </xf>
    <xf numFmtId="0" fontId="6" fillId="0" borderId="30" xfId="0" applyFont="1" applyFill="1" applyBorder="1" applyAlignment="1" applyProtection="1">
      <alignment vertical="center"/>
    </xf>
    <xf numFmtId="9" fontId="6" fillId="0" borderId="0" xfId="0" applyNumberFormat="1" applyFont="1" applyFill="1" applyBorder="1" applyAlignment="1" applyProtection="1">
      <alignment horizontal="center" vertical="center"/>
    </xf>
    <xf numFmtId="0" fontId="6" fillId="0" borderId="0" xfId="0" applyFont="1" applyFill="1" applyBorder="1" applyAlignment="1" applyProtection="1">
      <alignment horizontal="centerContinuous" vertical="top" shrinkToFit="1"/>
    </xf>
    <xf numFmtId="10" fontId="6" fillId="0" borderId="0" xfId="0" applyNumberFormat="1" applyFont="1" applyFill="1" applyAlignment="1" applyProtection="1">
      <alignment vertical="center"/>
    </xf>
    <xf numFmtId="9" fontId="6" fillId="0" borderId="0" xfId="44" applyFont="1" applyFill="1" applyAlignment="1" applyProtection="1">
      <alignment horizontal="center" vertical="center"/>
    </xf>
    <xf numFmtId="203" fontId="6" fillId="0" borderId="13" xfId="0" applyNumberFormat="1" applyFont="1" applyFill="1" applyBorder="1" applyProtection="1">
      <alignment vertical="center"/>
    </xf>
    <xf numFmtId="195" fontId="6" fillId="0" borderId="0" xfId="0" applyNumberFormat="1" applyFont="1" applyFill="1" applyProtection="1">
      <alignment vertical="center"/>
    </xf>
    <xf numFmtId="0" fontId="6" fillId="0" borderId="0" xfId="0" applyFont="1" applyBorder="1" applyAlignment="1" applyProtection="1">
      <alignment horizontal="centerContinuous" vertical="top" shrinkToFit="1"/>
    </xf>
    <xf numFmtId="0" fontId="6" fillId="0" borderId="13" xfId="0" quotePrefix="1" applyFont="1" applyFill="1" applyBorder="1" applyAlignment="1" applyProtection="1">
      <alignment vertical="top"/>
    </xf>
    <xf numFmtId="0" fontId="6" fillId="0" borderId="20" xfId="0" applyFont="1" applyBorder="1" applyAlignment="1">
      <alignment vertical="center"/>
    </xf>
    <xf numFmtId="0" fontId="0" fillId="0" borderId="20" xfId="0" applyFont="1" applyBorder="1">
      <alignment vertical="center"/>
    </xf>
    <xf numFmtId="0" fontId="6" fillId="0" borderId="20" xfId="0" applyFont="1" applyBorder="1" applyAlignment="1">
      <alignment horizontal="right" vertical="center"/>
    </xf>
    <xf numFmtId="0" fontId="50" fillId="24" borderId="23" xfId="0" applyFont="1" applyFill="1" applyBorder="1" applyAlignment="1">
      <alignment horizontal="center" vertical="center" wrapText="1"/>
    </xf>
    <xf numFmtId="0" fontId="50" fillId="24" borderId="17" xfId="0" applyFont="1" applyFill="1" applyBorder="1" applyAlignment="1">
      <alignment horizontal="center" vertical="center" wrapText="1"/>
    </xf>
    <xf numFmtId="0" fontId="8" fillId="0" borderId="16" xfId="0" applyFont="1" applyFill="1" applyBorder="1" applyAlignment="1" applyProtection="1">
      <alignment vertical="center" wrapText="1"/>
    </xf>
    <xf numFmtId="213" fontId="6" fillId="0" borderId="0" xfId="0" applyNumberFormat="1" applyFont="1" applyFill="1" applyBorder="1" applyAlignment="1" applyProtection="1">
      <alignment horizontal="center" vertical="center" shrinkToFit="1"/>
    </xf>
    <xf numFmtId="226" fontId="6" fillId="0" borderId="0" xfId="0" applyNumberFormat="1" applyFont="1" applyFill="1" applyBorder="1" applyAlignment="1" applyProtection="1">
      <alignment vertical="center" shrinkToFit="1"/>
    </xf>
    <xf numFmtId="0" fontId="6" fillId="25" borderId="24" xfId="0" applyFont="1" applyFill="1" applyBorder="1" applyAlignment="1" applyProtection="1">
      <alignment vertical="center" shrinkToFit="1"/>
      <protection locked="0"/>
    </xf>
    <xf numFmtId="185" fontId="6" fillId="25" borderId="24" xfId="0" applyNumberFormat="1" applyFont="1" applyFill="1" applyBorder="1" applyAlignment="1" applyProtection="1">
      <alignment vertical="center" shrinkToFit="1"/>
      <protection locked="0"/>
    </xf>
    <xf numFmtId="177" fontId="6" fillId="25" borderId="24" xfId="0" applyNumberFormat="1" applyFont="1" applyFill="1" applyBorder="1" applyAlignment="1" applyProtection="1">
      <alignment vertical="center" shrinkToFit="1"/>
      <protection locked="0"/>
    </xf>
    <xf numFmtId="204" fontId="6" fillId="0" borderId="16" xfId="0" applyNumberFormat="1" applyFont="1" applyFill="1" applyBorder="1" applyAlignment="1" applyProtection="1">
      <alignment vertical="center" shrinkToFit="1"/>
    </xf>
    <xf numFmtId="0" fontId="6" fillId="25" borderId="13" xfId="0" applyFont="1" applyFill="1" applyBorder="1" applyAlignment="1" applyProtection="1">
      <alignment vertical="center" shrinkToFit="1"/>
      <protection locked="0"/>
    </xf>
    <xf numFmtId="185" fontId="6" fillId="25" borderId="13" xfId="0" applyNumberFormat="1" applyFont="1" applyFill="1" applyBorder="1" applyAlignment="1" applyProtection="1">
      <alignment vertical="center" shrinkToFit="1"/>
      <protection locked="0"/>
    </xf>
    <xf numFmtId="177" fontId="6" fillId="25" borderId="13" xfId="0" applyNumberFormat="1" applyFont="1" applyFill="1" applyBorder="1" applyAlignment="1" applyProtection="1">
      <alignment vertical="center" shrinkToFit="1"/>
      <protection locked="0"/>
    </xf>
    <xf numFmtId="185" fontId="6" fillId="0" borderId="0" xfId="0" applyNumberFormat="1" applyFont="1" applyFill="1" applyBorder="1" applyAlignment="1" applyProtection="1">
      <alignment vertical="center" shrinkToFit="1"/>
    </xf>
    <xf numFmtId="177" fontId="6" fillId="0" borderId="0" xfId="0" applyNumberFormat="1" applyFont="1" applyFill="1" applyBorder="1" applyAlignment="1" applyProtection="1">
      <alignment vertical="center" shrinkToFit="1"/>
    </xf>
    <xf numFmtId="204" fontId="6" fillId="0" borderId="0" xfId="0" applyNumberFormat="1" applyFont="1" applyFill="1" applyBorder="1" applyAlignment="1" applyProtection="1">
      <alignment vertical="center" shrinkToFit="1"/>
    </xf>
    <xf numFmtId="179" fontId="0" fillId="0" borderId="0" xfId="0" applyNumberFormat="1" applyFont="1" applyProtection="1">
      <alignment vertical="center"/>
    </xf>
    <xf numFmtId="0" fontId="6" fillId="0" borderId="29" xfId="0" applyFont="1" applyFill="1" applyBorder="1" applyAlignment="1" applyProtection="1">
      <alignment horizontal="center" vertical="center" wrapText="1"/>
    </xf>
    <xf numFmtId="0" fontId="0" fillId="0" borderId="0" xfId="0" applyFont="1" applyAlignment="1" applyProtection="1"/>
    <xf numFmtId="0" fontId="0" fillId="0" borderId="29" xfId="0" applyFont="1" applyBorder="1" applyProtection="1">
      <alignment vertical="center"/>
    </xf>
    <xf numFmtId="0" fontId="6" fillId="0" borderId="30" xfId="0" applyFont="1" applyFill="1" applyBorder="1" applyAlignment="1" applyProtection="1">
      <alignment horizontal="center" vertical="top" shrinkToFit="1"/>
    </xf>
    <xf numFmtId="0" fontId="7" fillId="0" borderId="0" xfId="0" applyFont="1" applyFill="1" applyBorder="1" applyAlignment="1" applyProtection="1">
      <alignment horizontal="right" vertical="center"/>
    </xf>
    <xf numFmtId="0" fontId="6" fillId="37" borderId="13" xfId="0" applyNumberFormat="1" applyFont="1" applyFill="1" applyBorder="1" applyAlignment="1" applyProtection="1">
      <alignment horizontal="center" vertical="center" shrinkToFit="1"/>
      <protection locked="0"/>
    </xf>
    <xf numFmtId="0" fontId="7" fillId="0" borderId="13" xfId="0" applyFont="1" applyFill="1" applyBorder="1" applyAlignment="1" applyProtection="1">
      <alignment horizontal="center" vertical="center"/>
    </xf>
    <xf numFmtId="0" fontId="6" fillId="35" borderId="13" xfId="0" applyFont="1" applyFill="1" applyBorder="1" applyAlignment="1">
      <alignment horizontal="center" vertical="center" wrapText="1"/>
    </xf>
    <xf numFmtId="0" fontId="8" fillId="0" borderId="0" xfId="0" applyNumberFormat="1" applyFont="1" applyFill="1" applyBorder="1" applyAlignment="1" applyProtection="1">
      <alignment horizontal="center" vertical="center" wrapText="1" shrinkToFit="1"/>
    </xf>
    <xf numFmtId="0" fontId="6" fillId="33" borderId="24" xfId="0" applyFont="1" applyFill="1" applyBorder="1" applyAlignment="1" applyProtection="1">
      <alignment horizontal="center" vertical="center" shrinkToFit="1"/>
      <protection locked="0"/>
    </xf>
    <xf numFmtId="0" fontId="6" fillId="33" borderId="13" xfId="0" applyFont="1" applyFill="1" applyBorder="1" applyAlignment="1" applyProtection="1">
      <alignment horizontal="center" vertical="center" shrinkToFit="1"/>
      <protection locked="0"/>
    </xf>
    <xf numFmtId="0" fontId="6" fillId="33" borderId="24" xfId="0" applyFont="1" applyFill="1" applyBorder="1" applyAlignment="1" applyProtection="1">
      <alignment horizontal="center" vertical="center"/>
      <protection locked="0"/>
    </xf>
    <xf numFmtId="205" fontId="6" fillId="32" borderId="13" xfId="44" applyNumberFormat="1" applyFont="1" applyFill="1" applyBorder="1" applyAlignment="1" applyProtection="1">
      <alignment horizontal="center" vertical="center"/>
    </xf>
    <xf numFmtId="40" fontId="6" fillId="32" borderId="13" xfId="54" applyNumberFormat="1" applyFont="1" applyFill="1" applyBorder="1" applyAlignment="1" applyProtection="1">
      <alignment horizontal="center" vertical="center"/>
    </xf>
    <xf numFmtId="179" fontId="6" fillId="32" borderId="13" xfId="44" applyNumberFormat="1" applyFont="1" applyFill="1" applyBorder="1" applyAlignment="1" applyProtection="1">
      <alignment horizontal="center" vertical="center"/>
    </xf>
    <xf numFmtId="0" fontId="0" fillId="0" borderId="27" xfId="0" applyFont="1" applyFill="1" applyBorder="1" applyProtection="1">
      <alignment vertical="center"/>
    </xf>
    <xf numFmtId="0" fontId="0" fillId="0" borderId="28" xfId="0" applyFont="1" applyFill="1" applyBorder="1" applyProtection="1">
      <alignment vertical="center"/>
    </xf>
    <xf numFmtId="0" fontId="6" fillId="0" borderId="0" xfId="0" applyFont="1" applyFill="1" applyBorder="1" applyAlignment="1">
      <alignment horizontal="center" vertical="center"/>
    </xf>
    <xf numFmtId="0" fontId="6" fillId="38" borderId="24" xfId="0" applyFont="1" applyFill="1" applyBorder="1" applyAlignment="1" applyProtection="1">
      <alignment vertical="center" shrinkToFit="1"/>
      <protection locked="0"/>
    </xf>
    <xf numFmtId="0" fontId="6" fillId="38" borderId="13" xfId="0" applyFont="1" applyFill="1" applyBorder="1" applyAlignment="1" applyProtection="1">
      <alignment vertical="center" shrinkToFit="1"/>
      <protection locked="0"/>
    </xf>
    <xf numFmtId="0" fontId="0" fillId="0" borderId="0" xfId="0" applyFont="1" applyBorder="1" applyAlignment="1" applyProtection="1">
      <alignment vertical="center"/>
    </xf>
    <xf numFmtId="179" fontId="6" fillId="0" borderId="16" xfId="0" applyNumberFormat="1" applyFont="1" applyFill="1" applyBorder="1" applyAlignment="1" applyProtection="1">
      <alignment vertical="center" shrinkToFit="1"/>
    </xf>
    <xf numFmtId="0" fontId="33" fillId="0" borderId="22" xfId="0" applyFont="1" applyBorder="1" applyProtection="1">
      <alignment vertical="center"/>
    </xf>
    <xf numFmtId="0" fontId="0" fillId="0" borderId="22" xfId="0" applyFont="1" applyBorder="1" applyAlignment="1" applyProtection="1">
      <alignment vertical="center" shrinkToFit="1"/>
    </xf>
    <xf numFmtId="0" fontId="0" fillId="0" borderId="16" xfId="0" applyFont="1" applyBorder="1" applyAlignment="1" applyProtection="1">
      <alignment vertical="center" shrinkToFit="1"/>
    </xf>
    <xf numFmtId="0" fontId="33" fillId="0" borderId="0" xfId="0" applyFont="1" applyBorder="1" applyProtection="1">
      <alignment vertical="center"/>
    </xf>
    <xf numFmtId="0" fontId="6" fillId="0" borderId="16" xfId="0" applyFont="1" applyFill="1" applyBorder="1" applyAlignment="1" applyProtection="1">
      <alignment vertical="center" shrinkToFit="1"/>
    </xf>
    <xf numFmtId="0" fontId="0" fillId="0" borderId="15" xfId="0" applyFont="1" applyBorder="1" applyAlignment="1" applyProtection="1">
      <alignment vertical="center" shrinkToFit="1"/>
    </xf>
    <xf numFmtId="0" fontId="0" fillId="0" borderId="14" xfId="0" applyFont="1" applyBorder="1" applyAlignment="1" applyProtection="1">
      <alignment vertical="center" shrinkToFit="1"/>
    </xf>
    <xf numFmtId="0" fontId="0" fillId="0" borderId="24" xfId="0" applyFont="1" applyBorder="1" applyAlignment="1" applyProtection="1">
      <alignment vertical="center" shrinkToFit="1"/>
    </xf>
    <xf numFmtId="0" fontId="6" fillId="0" borderId="23" xfId="0" applyFont="1" applyFill="1" applyBorder="1" applyAlignment="1" applyProtection="1">
      <alignment horizontal="center" vertical="top" wrapText="1" shrinkToFit="1"/>
    </xf>
    <xf numFmtId="179" fontId="6" fillId="0" borderId="0" xfId="0" applyNumberFormat="1" applyFont="1" applyFill="1" applyBorder="1" applyAlignment="1" applyProtection="1">
      <alignment horizontal="center" vertical="center" shrinkToFit="1"/>
    </xf>
    <xf numFmtId="179" fontId="6" fillId="0" borderId="0" xfId="0" applyNumberFormat="1" applyFont="1" applyFill="1" applyBorder="1" applyAlignment="1" applyProtection="1">
      <alignment vertical="center" shrinkToFit="1"/>
    </xf>
    <xf numFmtId="0" fontId="6" fillId="0" borderId="0" xfId="0" applyFont="1" applyBorder="1" applyAlignment="1" applyProtection="1">
      <alignment horizontal="right" vertical="top"/>
    </xf>
    <xf numFmtId="182" fontId="6" fillId="28" borderId="18" xfId="0" applyNumberFormat="1" applyFont="1" applyFill="1" applyBorder="1" applyAlignment="1" applyProtection="1">
      <alignment vertical="top" wrapText="1"/>
      <protection locked="0"/>
    </xf>
    <xf numFmtId="0" fontId="6" fillId="0" borderId="16" xfId="0" applyFont="1" applyBorder="1" applyAlignment="1" applyProtection="1">
      <alignment horizontal="right" vertical="top"/>
    </xf>
    <xf numFmtId="222" fontId="6" fillId="0" borderId="0" xfId="0" applyNumberFormat="1" applyFont="1" applyFill="1" applyBorder="1" applyAlignment="1" applyProtection="1">
      <alignment vertical="top" wrapText="1"/>
    </xf>
    <xf numFmtId="9" fontId="6" fillId="0" borderId="0" xfId="44" applyFont="1" applyAlignment="1" applyProtection="1">
      <alignment horizontal="center" vertical="center"/>
    </xf>
    <xf numFmtId="0" fontId="0" fillId="0" borderId="14" xfId="0" applyFont="1" applyBorder="1" applyProtection="1">
      <alignment vertical="center"/>
    </xf>
    <xf numFmtId="10" fontId="6" fillId="0" borderId="0" xfId="0" applyNumberFormat="1" applyFont="1" applyFill="1" applyBorder="1" applyAlignment="1" applyProtection="1">
      <alignment vertical="center" shrinkToFit="1"/>
    </xf>
    <xf numFmtId="0" fontId="6" fillId="0" borderId="23" xfId="0" applyFont="1" applyFill="1" applyBorder="1" applyAlignment="1" applyProtection="1">
      <alignment horizontal="center" vertical="top" shrinkToFit="1"/>
    </xf>
    <xf numFmtId="0" fontId="0" fillId="0" borderId="16" xfId="0" applyFont="1" applyBorder="1" applyAlignment="1" applyProtection="1">
      <alignment vertical="center"/>
    </xf>
    <xf numFmtId="0" fontId="0" fillId="0" borderId="0" xfId="0" applyFont="1" applyAlignment="1" applyProtection="1">
      <alignment vertical="center"/>
    </xf>
    <xf numFmtId="179" fontId="6" fillId="0" borderId="0" xfId="0" applyNumberFormat="1" applyFont="1" applyFill="1" applyBorder="1" applyAlignment="1" applyProtection="1">
      <alignment vertical="top" shrinkToFit="1"/>
    </xf>
    <xf numFmtId="0" fontId="6" fillId="0" borderId="14" xfId="0" applyFont="1" applyBorder="1" applyAlignment="1" applyProtection="1">
      <alignment horizontal="right" vertical="top"/>
    </xf>
    <xf numFmtId="0" fontId="0" fillId="0" borderId="29" xfId="0" applyFont="1" applyBorder="1" applyAlignment="1" applyProtection="1">
      <alignment vertical="center" shrinkToFit="1"/>
    </xf>
    <xf numFmtId="0" fontId="0" fillId="0" borderId="34" xfId="0" applyFont="1" applyBorder="1" applyAlignment="1" applyProtection="1">
      <alignment vertical="center" shrinkToFit="1"/>
    </xf>
    <xf numFmtId="0" fontId="0" fillId="0" borderId="16" xfId="0" applyFont="1" applyBorder="1" applyAlignment="1">
      <alignment vertical="center"/>
    </xf>
    <xf numFmtId="0" fontId="0" fillId="0" borderId="0" xfId="0" applyFont="1" applyAlignment="1">
      <alignment vertical="center"/>
    </xf>
    <xf numFmtId="182" fontId="6" fillId="28" borderId="18" xfId="0" applyNumberFormat="1" applyFont="1" applyFill="1" applyBorder="1" applyAlignment="1" applyProtection="1">
      <alignment vertical="center" wrapText="1"/>
      <protection locked="0"/>
    </xf>
    <xf numFmtId="0" fontId="6" fillId="0" borderId="20" xfId="0" applyFont="1" applyBorder="1" applyAlignment="1" applyProtection="1">
      <alignment horizontal="right" vertical="top"/>
    </xf>
    <xf numFmtId="222" fontId="6" fillId="0" borderId="20" xfId="0" applyNumberFormat="1" applyFont="1" applyFill="1" applyBorder="1" applyAlignment="1" applyProtection="1">
      <alignment vertical="top" wrapText="1"/>
    </xf>
    <xf numFmtId="9" fontId="6" fillId="0" borderId="33" xfId="44" applyFont="1" applyBorder="1" applyAlignment="1" applyProtection="1">
      <alignment horizontal="center" vertical="center"/>
    </xf>
    <xf numFmtId="179" fontId="6" fillId="0" borderId="16" xfId="0" applyNumberFormat="1" applyFont="1" applyFill="1" applyBorder="1" applyProtection="1">
      <alignment vertical="center"/>
    </xf>
    <xf numFmtId="0" fontId="6" fillId="0" borderId="19" xfId="0" applyFont="1" applyBorder="1" applyAlignment="1" applyProtection="1">
      <alignment horizontal="left" vertical="top"/>
    </xf>
    <xf numFmtId="0" fontId="0" fillId="0" borderId="21" xfId="0" applyFont="1" applyBorder="1" applyProtection="1">
      <alignment vertical="center"/>
    </xf>
    <xf numFmtId="0" fontId="7" fillId="29" borderId="13" xfId="0" applyFont="1" applyFill="1" applyBorder="1" applyAlignment="1">
      <alignment horizontal="centerContinuous" vertical="center" shrinkToFit="1"/>
    </xf>
    <xf numFmtId="208" fontId="7" fillId="0" borderId="13" xfId="0" applyNumberFormat="1" applyFont="1" applyBorder="1" applyAlignment="1">
      <alignment horizontal="center" vertical="center"/>
    </xf>
    <xf numFmtId="0" fontId="7" fillId="29" borderId="25" xfId="0" applyFont="1" applyFill="1" applyBorder="1" applyAlignment="1">
      <alignment horizontal="center" vertical="center"/>
    </xf>
    <xf numFmtId="0" fontId="7" fillId="29" borderId="26" xfId="0" applyFont="1" applyFill="1" applyBorder="1">
      <alignment vertical="center"/>
    </xf>
    <xf numFmtId="0" fontId="7" fillId="29" borderId="13" xfId="0" applyFont="1" applyFill="1" applyBorder="1" applyAlignment="1">
      <alignment horizontal="center" vertical="center"/>
    </xf>
    <xf numFmtId="0" fontId="7" fillId="29" borderId="25" xfId="0" applyFont="1" applyFill="1" applyBorder="1" applyAlignment="1">
      <alignment horizontal="centerContinuous" vertical="center" wrapText="1"/>
    </xf>
    <xf numFmtId="0" fontId="7" fillId="29" borderId="26" xfId="0" applyFont="1" applyFill="1" applyBorder="1" applyAlignment="1">
      <alignment horizontal="centerContinuous" vertical="center" wrapText="1"/>
    </xf>
    <xf numFmtId="0" fontId="7" fillId="29" borderId="13" xfId="0" applyFont="1" applyFill="1" applyBorder="1" applyAlignment="1">
      <alignment horizontal="centerContinuous" vertical="center"/>
    </xf>
    <xf numFmtId="0" fontId="7" fillId="0" borderId="19" xfId="0" applyFont="1" applyFill="1" applyBorder="1" applyAlignment="1" applyProtection="1">
      <alignment horizontal="left" vertical="center"/>
    </xf>
    <xf numFmtId="0" fontId="7" fillId="0" borderId="13" xfId="0" applyFont="1" applyBorder="1" applyAlignment="1">
      <alignment horizontal="center" vertical="center" shrinkToFit="1"/>
    </xf>
    <xf numFmtId="0" fontId="7" fillId="0" borderId="26" xfId="0" applyFont="1" applyBorder="1" applyAlignment="1" applyProtection="1">
      <alignment horizontal="center" vertical="top" shrinkToFit="1"/>
    </xf>
    <xf numFmtId="0" fontId="7" fillId="0" borderId="13" xfId="0" applyFont="1" applyBorder="1" applyAlignment="1" applyProtection="1">
      <alignment horizontal="center" vertical="top" shrinkToFit="1"/>
    </xf>
    <xf numFmtId="0" fontId="7" fillId="0" borderId="13" xfId="0" applyFont="1" applyBorder="1" applyAlignment="1" applyProtection="1">
      <alignment horizontal="left" vertical="top"/>
    </xf>
    <xf numFmtId="0" fontId="7" fillId="0" borderId="25" xfId="0" applyFont="1" applyBorder="1" applyAlignment="1" applyProtection="1">
      <alignment vertical="top"/>
    </xf>
    <xf numFmtId="0" fontId="7" fillId="0" borderId="2" xfId="0" applyFont="1" applyBorder="1" applyAlignment="1" applyProtection="1">
      <alignment vertical="top"/>
    </xf>
    <xf numFmtId="0" fontId="7" fillId="0" borderId="2" xfId="0" applyFont="1" applyBorder="1" applyAlignment="1" applyProtection="1">
      <alignment vertical="center"/>
    </xf>
    <xf numFmtId="0" fontId="7" fillId="0" borderId="2" xfId="0" applyFont="1" applyBorder="1" applyProtection="1">
      <alignment vertical="center"/>
    </xf>
    <xf numFmtId="0" fontId="7" fillId="0" borderId="26" xfId="0" applyFont="1" applyBorder="1" applyProtection="1">
      <alignment vertical="center"/>
    </xf>
    <xf numFmtId="0" fontId="7" fillId="0" borderId="13" xfId="0" applyFont="1" applyFill="1" applyBorder="1" applyAlignment="1" applyProtection="1">
      <alignment horizontal="center" vertical="center" shrinkToFit="1"/>
    </xf>
    <xf numFmtId="0" fontId="7" fillId="0" borderId="13" xfId="0" quotePrefix="1" applyFont="1" applyBorder="1" applyAlignment="1" applyProtection="1">
      <alignment horizontal="center" vertical="top" shrinkToFit="1"/>
    </xf>
    <xf numFmtId="0" fontId="7" fillId="0" borderId="17" xfId="0" applyFont="1" applyBorder="1" applyAlignment="1" applyProtection="1">
      <alignment horizontal="center" vertical="top" shrinkToFit="1"/>
    </xf>
    <xf numFmtId="0" fontId="7" fillId="0" borderId="17" xfId="0" quotePrefix="1" applyFont="1" applyBorder="1" applyAlignment="1" applyProtection="1">
      <alignment horizontal="center" vertical="top" wrapText="1" shrinkToFit="1"/>
    </xf>
    <xf numFmtId="0" fontId="7" fillId="0" borderId="19" xfId="0" applyFont="1" applyBorder="1" applyAlignment="1" applyProtection="1">
      <alignment vertical="top"/>
    </xf>
    <xf numFmtId="0" fontId="7" fillId="0" borderId="30" xfId="0" applyFont="1" applyFill="1" applyBorder="1" applyAlignment="1" applyProtection="1">
      <alignment horizontal="center" vertical="center" shrinkToFit="1"/>
    </xf>
    <xf numFmtId="0" fontId="7" fillId="0" borderId="24" xfId="0" applyFont="1" applyBorder="1" applyAlignment="1" applyProtection="1">
      <alignment horizontal="center" vertical="top" shrinkToFit="1"/>
    </xf>
    <xf numFmtId="0" fontId="7" fillId="0" borderId="24" xfId="0" quotePrefix="1" applyFont="1" applyBorder="1" applyAlignment="1" applyProtection="1">
      <alignment horizontal="center" vertical="top" shrinkToFit="1"/>
    </xf>
    <xf numFmtId="0" fontId="7" fillId="0" borderId="24" xfId="0" applyFont="1" applyBorder="1" applyAlignment="1" applyProtection="1">
      <alignment vertical="center"/>
    </xf>
    <xf numFmtId="0" fontId="7" fillId="0" borderId="24" xfId="0" applyFont="1" applyFill="1" applyBorder="1" applyAlignment="1" applyProtection="1">
      <alignment horizontal="center" vertical="center" shrinkToFit="1"/>
    </xf>
    <xf numFmtId="0" fontId="7" fillId="0" borderId="16" xfId="0" applyFont="1" applyFill="1" applyBorder="1" applyProtection="1">
      <alignment vertical="center"/>
    </xf>
    <xf numFmtId="0" fontId="7" fillId="0" borderId="30" xfId="0" applyFont="1" applyBorder="1" applyAlignment="1" applyProtection="1">
      <alignment horizontal="center" vertical="top" shrinkToFit="1"/>
    </xf>
    <xf numFmtId="0" fontId="7" fillId="0" borderId="30" xfId="0" quotePrefix="1" applyFont="1" applyBorder="1" applyAlignment="1" applyProtection="1">
      <alignment horizontal="center" vertical="top" wrapText="1" shrinkToFit="1"/>
    </xf>
    <xf numFmtId="0" fontId="7" fillId="0" borderId="30" xfId="0" applyFont="1" applyBorder="1" applyAlignment="1" applyProtection="1">
      <alignment vertical="center"/>
    </xf>
    <xf numFmtId="0" fontId="7" fillId="0" borderId="24" xfId="0" quotePrefix="1" applyFont="1" applyBorder="1" applyAlignment="1" applyProtection="1">
      <alignment horizontal="center" vertical="top" wrapText="1" shrinkToFit="1"/>
    </xf>
    <xf numFmtId="0" fontId="7" fillId="0" borderId="26" xfId="0" applyFont="1" applyBorder="1" applyAlignment="1" applyProtection="1">
      <alignment horizontal="center" vertical="top" wrapText="1"/>
    </xf>
    <xf numFmtId="0" fontId="7" fillId="0" borderId="25" xfId="0" applyFont="1" applyBorder="1" applyAlignment="1" applyProtection="1">
      <alignment horizontal="left" vertical="top"/>
    </xf>
    <xf numFmtId="0" fontId="7" fillId="0" borderId="26" xfId="0" applyFont="1" applyFill="1" applyBorder="1" applyAlignment="1" applyProtection="1">
      <alignment horizontal="center" vertical="top"/>
    </xf>
    <xf numFmtId="0" fontId="7" fillId="0" borderId="13" xfId="0" applyNumberFormat="1" applyFont="1" applyFill="1" applyBorder="1" applyAlignment="1" applyProtection="1">
      <alignment horizontal="center" vertical="top" shrinkToFit="1"/>
    </xf>
    <xf numFmtId="0" fontId="7" fillId="0" borderId="13" xfId="0" applyFont="1" applyFill="1" applyBorder="1" applyAlignment="1" applyProtection="1">
      <alignment horizontal="left" vertical="top"/>
    </xf>
    <xf numFmtId="0" fontId="7" fillId="0" borderId="25" xfId="0" applyFont="1" applyFill="1" applyBorder="1" applyAlignment="1" applyProtection="1">
      <alignment vertical="top"/>
    </xf>
    <xf numFmtId="0" fontId="7" fillId="0" borderId="13" xfId="0" applyFont="1" applyBorder="1" applyAlignment="1" applyProtection="1">
      <alignment horizontal="left" vertical="top" shrinkToFit="1"/>
    </xf>
    <xf numFmtId="0" fontId="7" fillId="0" borderId="14" xfId="0" applyFont="1" applyFill="1" applyBorder="1" applyProtection="1">
      <alignment vertical="center"/>
    </xf>
    <xf numFmtId="0" fontId="7" fillId="0" borderId="13" xfId="0" applyFont="1" applyBorder="1" applyAlignment="1" applyProtection="1">
      <alignment horizontal="center" vertical="top"/>
    </xf>
    <xf numFmtId="0" fontId="7" fillId="0" borderId="17" xfId="0" applyFont="1" applyBorder="1" applyAlignment="1" applyProtection="1">
      <alignment horizontal="center" vertical="top" wrapText="1"/>
    </xf>
    <xf numFmtId="0" fontId="7" fillId="0" borderId="17" xfId="0" applyFont="1" applyBorder="1" applyAlignment="1" applyProtection="1">
      <alignment horizontal="left" vertical="top"/>
    </xf>
    <xf numFmtId="0" fontId="7" fillId="0" borderId="14" xfId="0" applyFont="1" applyFill="1" applyBorder="1" applyAlignment="1" applyProtection="1">
      <alignment vertical="top"/>
    </xf>
    <xf numFmtId="0" fontId="7" fillId="0" borderId="20" xfId="0" applyFont="1" applyBorder="1" applyAlignment="1" applyProtection="1">
      <alignment vertical="center"/>
    </xf>
    <xf numFmtId="0" fontId="7" fillId="0" borderId="24" xfId="0" applyFont="1" applyBorder="1" applyAlignment="1" applyProtection="1">
      <alignment horizontal="center" vertical="top" wrapText="1"/>
    </xf>
    <xf numFmtId="0" fontId="7" fillId="0" borderId="24" xfId="0" applyFont="1" applyBorder="1" applyAlignment="1" applyProtection="1">
      <alignment horizontal="center" vertical="top"/>
    </xf>
    <xf numFmtId="0" fontId="7" fillId="0" borderId="24" xfId="0" applyFont="1" applyBorder="1" applyAlignment="1" applyProtection="1">
      <alignment horizontal="left" vertical="top"/>
    </xf>
    <xf numFmtId="0" fontId="7" fillId="0" borderId="25" xfId="0" applyFont="1" applyBorder="1" applyAlignment="1" applyProtection="1">
      <alignment vertical="center"/>
    </xf>
    <xf numFmtId="0" fontId="7" fillId="0" borderId="13" xfId="0" applyNumberFormat="1" applyFont="1" applyFill="1" applyBorder="1" applyAlignment="1" applyProtection="1">
      <alignment horizontal="center" vertical="top" wrapText="1" shrinkToFit="1"/>
    </xf>
    <xf numFmtId="0" fontId="7" fillId="0" borderId="17" xfId="0" applyFont="1" applyFill="1" applyBorder="1" applyAlignment="1" applyProtection="1">
      <alignment horizontal="center" vertical="top"/>
    </xf>
    <xf numFmtId="0" fontId="7" fillId="0" borderId="14" xfId="0" applyFont="1" applyBorder="1" applyAlignment="1" applyProtection="1">
      <alignment vertical="top"/>
    </xf>
    <xf numFmtId="0" fontId="7" fillId="0" borderId="30" xfId="0" applyFont="1" applyFill="1" applyBorder="1" applyAlignment="1" applyProtection="1">
      <alignment horizontal="center" vertical="top"/>
    </xf>
    <xf numFmtId="0" fontId="7" fillId="0" borderId="30" xfId="0" applyFont="1" applyBorder="1" applyAlignment="1" applyProtection="1">
      <alignment horizontal="center" vertical="top" wrapText="1"/>
    </xf>
    <xf numFmtId="0" fontId="7" fillId="0" borderId="30" xfId="0" applyFont="1" applyFill="1" applyBorder="1" applyAlignment="1" applyProtection="1">
      <alignment horizontal="center" vertical="center"/>
    </xf>
    <xf numFmtId="0" fontId="7" fillId="0" borderId="30" xfId="0" applyFont="1" applyBorder="1" applyAlignment="1" applyProtection="1">
      <alignment horizontal="center" vertical="top"/>
    </xf>
    <xf numFmtId="0" fontId="7" fillId="0" borderId="24" xfId="0" applyFont="1" applyFill="1" applyBorder="1" applyAlignment="1" applyProtection="1">
      <alignment horizontal="center" vertical="center"/>
    </xf>
    <xf numFmtId="0" fontId="7" fillId="0" borderId="13" xfId="0" applyFont="1" applyFill="1" applyBorder="1" applyAlignment="1" applyProtection="1">
      <alignment horizontal="left" vertical="top" shrinkToFit="1"/>
    </xf>
    <xf numFmtId="0" fontId="7" fillId="0" borderId="13" xfId="0" quotePrefix="1" applyFont="1" applyBorder="1" applyAlignment="1" applyProtection="1">
      <alignment horizontal="center" vertical="top"/>
    </xf>
    <xf numFmtId="0" fontId="7" fillId="0" borderId="17" xfId="0" applyNumberFormat="1" applyFont="1" applyFill="1" applyBorder="1" applyAlignment="1" applyProtection="1">
      <alignment horizontal="center" vertical="top" wrapText="1" shrinkToFit="1"/>
    </xf>
    <xf numFmtId="0" fontId="7" fillId="0" borderId="17" xfId="0" applyFont="1" applyFill="1" applyBorder="1" applyAlignment="1" applyProtection="1">
      <alignment horizontal="center" vertical="center" shrinkToFit="1"/>
    </xf>
    <xf numFmtId="0" fontId="7" fillId="0" borderId="30" xfId="0" applyNumberFormat="1" applyFont="1" applyFill="1" applyBorder="1" applyAlignment="1" applyProtection="1">
      <alignment horizontal="center" vertical="top" wrapText="1" shrinkToFit="1"/>
    </xf>
    <xf numFmtId="0" fontId="7" fillId="0" borderId="24" xfId="0" applyFont="1" applyFill="1" applyBorder="1" applyAlignment="1" applyProtection="1">
      <alignment horizontal="center" vertical="top"/>
    </xf>
    <xf numFmtId="0" fontId="7" fillId="0" borderId="24" xfId="0" applyNumberFormat="1" applyFont="1" applyFill="1" applyBorder="1" applyAlignment="1" applyProtection="1">
      <alignment horizontal="center" vertical="top" wrapText="1" shrinkToFit="1"/>
    </xf>
    <xf numFmtId="0" fontId="7" fillId="0" borderId="30" xfId="0" applyFont="1" applyBorder="1" applyAlignment="1" applyProtection="1">
      <alignment vertical="top"/>
    </xf>
    <xf numFmtId="0" fontId="51" fillId="0" borderId="2" xfId="0" applyFont="1" applyBorder="1" applyProtection="1">
      <alignment vertical="center"/>
    </xf>
    <xf numFmtId="0" fontId="51" fillId="0" borderId="26" xfId="0" applyFont="1" applyBorder="1" applyProtection="1">
      <alignment vertical="center"/>
    </xf>
    <xf numFmtId="0" fontId="51" fillId="0" borderId="30" xfId="0" applyFont="1" applyBorder="1" applyProtection="1">
      <alignment vertical="center"/>
    </xf>
    <xf numFmtId="0" fontId="51" fillId="0" borderId="14" xfId="0" applyFont="1" applyBorder="1" applyProtection="1">
      <alignment vertical="center"/>
    </xf>
    <xf numFmtId="0" fontId="7" fillId="0" borderId="23" xfId="0" applyFont="1" applyBorder="1" applyAlignment="1" applyProtection="1">
      <alignment horizontal="center" vertical="top" wrapText="1"/>
    </xf>
    <xf numFmtId="0" fontId="7" fillId="0" borderId="17" xfId="0" applyFont="1" applyBorder="1" applyAlignment="1" applyProtection="1">
      <alignment horizontal="center" vertical="top"/>
    </xf>
    <xf numFmtId="0" fontId="7" fillId="0" borderId="24" xfId="0" applyFont="1" applyBorder="1" applyAlignment="1" applyProtection="1">
      <alignment vertical="top"/>
    </xf>
    <xf numFmtId="0" fontId="51" fillId="0" borderId="24" xfId="0" applyFont="1" applyBorder="1" applyProtection="1">
      <alignment vertical="center"/>
    </xf>
    <xf numFmtId="0" fontId="7" fillId="24" borderId="13" xfId="0" applyFont="1" applyFill="1" applyBorder="1" applyAlignment="1" applyProtection="1">
      <alignment horizontal="center" vertical="center" wrapText="1"/>
    </xf>
    <xf numFmtId="0" fontId="7" fillId="24" borderId="13" xfId="0" applyFont="1" applyFill="1" applyBorder="1" applyAlignment="1" applyProtection="1">
      <alignment horizontal="centerContinuous" vertical="center" wrapText="1"/>
    </xf>
    <xf numFmtId="0" fontId="7" fillId="24" borderId="13" xfId="0" applyFont="1" applyFill="1" applyBorder="1" applyAlignment="1" applyProtection="1">
      <alignment horizontal="centerContinuous" vertical="center"/>
    </xf>
    <xf numFmtId="0" fontId="7" fillId="0" borderId="25" xfId="0" applyFont="1" applyFill="1" applyBorder="1" applyAlignment="1" applyProtection="1">
      <alignment vertical="center"/>
    </xf>
    <xf numFmtId="0" fontId="7" fillId="0" borderId="26" xfId="0" applyFont="1" applyBorder="1" applyAlignment="1" applyProtection="1">
      <alignment vertical="center"/>
    </xf>
    <xf numFmtId="0" fontId="7" fillId="0" borderId="14" xfId="0" applyFont="1" applyFill="1" applyBorder="1" applyAlignment="1" applyProtection="1">
      <alignment vertical="center"/>
    </xf>
    <xf numFmtId="186" fontId="7" fillId="0" borderId="20" xfId="0" applyNumberFormat="1" applyFont="1" applyBorder="1" applyAlignment="1" applyProtection="1">
      <alignment vertical="center"/>
    </xf>
    <xf numFmtId="186" fontId="7" fillId="25" borderId="13" xfId="0" applyNumberFormat="1" applyFont="1" applyFill="1" applyBorder="1" applyAlignment="1" applyProtection="1">
      <alignment vertical="center" shrinkToFit="1"/>
      <protection locked="0"/>
    </xf>
    <xf numFmtId="224" fontId="7" fillId="0" borderId="2" xfId="0" applyNumberFormat="1" applyFont="1" applyFill="1" applyBorder="1" applyProtection="1">
      <alignment vertical="center"/>
    </xf>
    <xf numFmtId="9" fontId="7" fillId="28" borderId="13" xfId="0" applyNumberFormat="1" applyFont="1" applyFill="1" applyBorder="1" applyAlignment="1" applyProtection="1">
      <alignment vertical="center" wrapText="1"/>
      <protection locked="0"/>
    </xf>
    <xf numFmtId="186" fontId="7" fillId="0" borderId="2" xfId="0" applyNumberFormat="1" applyFont="1" applyBorder="1" applyAlignment="1" applyProtection="1">
      <alignment vertical="center"/>
    </xf>
    <xf numFmtId="224" fontId="7" fillId="0" borderId="26" xfId="0" applyNumberFormat="1" applyFont="1" applyFill="1" applyBorder="1" applyProtection="1">
      <alignment vertical="center"/>
    </xf>
    <xf numFmtId="0" fontId="7" fillId="0" borderId="19" xfId="0" applyFont="1" applyFill="1" applyBorder="1" applyAlignment="1" applyProtection="1">
      <alignment vertical="center"/>
    </xf>
    <xf numFmtId="0" fontId="7" fillId="0" borderId="23" xfId="0" applyFont="1" applyBorder="1" applyAlignment="1" applyProtection="1">
      <alignment vertical="center"/>
    </xf>
    <xf numFmtId="0" fontId="7" fillId="0" borderId="2" xfId="0" applyFont="1" applyFill="1" applyBorder="1" applyAlignment="1" applyProtection="1">
      <alignment vertical="center"/>
    </xf>
    <xf numFmtId="0" fontId="7" fillId="0" borderId="25" xfId="0" applyFont="1" applyBorder="1" applyAlignment="1" applyProtection="1">
      <alignment horizontal="centerContinuous" vertical="center"/>
    </xf>
    <xf numFmtId="0" fontId="7" fillId="0" borderId="2" xfId="0" applyFont="1" applyBorder="1" applyAlignment="1" applyProtection="1">
      <alignment horizontal="centerContinuous" vertical="center"/>
    </xf>
    <xf numFmtId="0" fontId="7" fillId="0" borderId="26" xfId="0" applyFont="1" applyBorder="1" applyAlignment="1" applyProtection="1">
      <alignment horizontal="centerContinuous" vertical="center"/>
    </xf>
    <xf numFmtId="0" fontId="7" fillId="0" borderId="25" xfId="0" applyFont="1" applyBorder="1" applyProtection="1">
      <alignment vertical="center"/>
    </xf>
    <xf numFmtId="0" fontId="7" fillId="0" borderId="13" xfId="0" applyFont="1" applyBorder="1" applyAlignment="1" applyProtection="1">
      <alignment horizontal="center" vertical="center" wrapText="1"/>
    </xf>
    <xf numFmtId="186" fontId="7" fillId="0" borderId="20" xfId="0" applyNumberFormat="1" applyFont="1" applyBorder="1" applyAlignment="1" applyProtection="1">
      <alignment vertical="center" shrinkToFit="1"/>
    </xf>
    <xf numFmtId="179" fontId="7" fillId="0" borderId="13" xfId="44" applyNumberFormat="1" applyFont="1" applyBorder="1" applyProtection="1">
      <alignment vertical="center"/>
    </xf>
    <xf numFmtId="224" fontId="7" fillId="0" borderId="13" xfId="0" applyNumberFormat="1" applyFont="1" applyFill="1" applyBorder="1" applyProtection="1">
      <alignment vertical="center"/>
    </xf>
    <xf numFmtId="0" fontId="6" fillId="0" borderId="0" xfId="0" applyFont="1" applyBorder="1" applyAlignment="1" applyProtection="1">
      <alignment horizontal="left" vertical="top"/>
    </xf>
    <xf numFmtId="186" fontId="0" fillId="25" borderId="13" xfId="0" applyNumberFormat="1" applyFont="1" applyFill="1" applyBorder="1" applyAlignment="1" applyProtection="1">
      <alignment vertical="center" shrinkToFit="1"/>
      <protection locked="0"/>
    </xf>
    <xf numFmtId="0" fontId="6" fillId="24" borderId="24" xfId="0" applyFont="1" applyFill="1" applyBorder="1" applyAlignment="1">
      <alignment horizontal="center" vertical="center" shrinkToFit="1"/>
    </xf>
    <xf numFmtId="0" fontId="6" fillId="24" borderId="24" xfId="0" applyFont="1" applyFill="1" applyBorder="1" applyAlignment="1">
      <alignment horizontal="center" vertical="center" shrinkToFit="1"/>
    </xf>
    <xf numFmtId="0" fontId="6" fillId="0" borderId="19" xfId="0" applyFont="1" applyBorder="1" applyAlignment="1" applyProtection="1">
      <alignment horizontal="left" vertical="top" wrapText="1"/>
    </xf>
    <xf numFmtId="0" fontId="6" fillId="0" borderId="23" xfId="0" applyFont="1" applyBorder="1" applyAlignment="1" applyProtection="1">
      <alignment horizontal="left" vertical="top" wrapText="1"/>
    </xf>
    <xf numFmtId="0" fontId="6" fillId="0" borderId="16"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14" xfId="0" applyFont="1" applyBorder="1" applyAlignment="1" applyProtection="1">
      <alignment horizontal="left" vertical="top" wrapText="1"/>
    </xf>
    <xf numFmtId="0" fontId="0" fillId="0" borderId="2" xfId="0" applyFont="1" applyBorder="1" applyProtection="1">
      <alignment vertical="center"/>
    </xf>
    <xf numFmtId="0" fontId="0" fillId="0" borderId="35" xfId="0" applyFont="1" applyBorder="1" applyProtection="1">
      <alignment vertical="center"/>
    </xf>
    <xf numFmtId="0" fontId="6" fillId="24" borderId="25" xfId="0" applyFont="1" applyFill="1" applyBorder="1" applyAlignment="1" applyProtection="1">
      <alignment horizontal="center" vertical="center"/>
    </xf>
    <xf numFmtId="0" fontId="6" fillId="0" borderId="16" xfId="0" applyFont="1" applyBorder="1" applyAlignment="1" applyProtection="1">
      <alignment vertical="top" wrapText="1"/>
    </xf>
    <xf numFmtId="0" fontId="6" fillId="0" borderId="0" xfId="0" applyFont="1" applyBorder="1" applyAlignment="1" applyProtection="1">
      <alignment vertical="top" wrapText="1"/>
    </xf>
    <xf numFmtId="0" fontId="6" fillId="0" borderId="25" xfId="0" applyFont="1" applyBorder="1" applyAlignment="1" applyProtection="1">
      <alignment vertical="top" shrinkToFit="1"/>
    </xf>
    <xf numFmtId="0" fontId="6" fillId="0" borderId="16" xfId="0" applyFont="1" applyFill="1" applyBorder="1" applyAlignment="1" applyProtection="1">
      <alignment vertical="top" wrapText="1" shrinkToFit="1"/>
    </xf>
    <xf numFmtId="0" fontId="6" fillId="0" borderId="0" xfId="0" applyFont="1" applyFill="1" applyBorder="1" applyAlignment="1" applyProtection="1">
      <alignment vertical="top" wrapText="1" shrinkToFit="1"/>
    </xf>
    <xf numFmtId="0" fontId="6" fillId="0" borderId="0" xfId="0" applyFont="1" applyBorder="1" applyAlignment="1" applyProtection="1">
      <alignment horizontal="left" vertical="top" wrapText="1"/>
    </xf>
    <xf numFmtId="0" fontId="6" fillId="0" borderId="20" xfId="0" applyFont="1" applyBorder="1" applyAlignment="1" applyProtection="1">
      <alignment horizontal="left" vertical="top" wrapText="1"/>
    </xf>
    <xf numFmtId="0" fontId="6" fillId="0" borderId="22" xfId="0" applyFont="1" applyBorder="1" applyAlignment="1" applyProtection="1">
      <alignment vertical="top" wrapText="1"/>
    </xf>
    <xf numFmtId="0" fontId="6" fillId="0" borderId="22" xfId="0" quotePrefix="1" applyFont="1" applyBorder="1" applyAlignment="1" applyProtection="1">
      <alignment horizontal="center" vertical="top" wrapText="1" shrinkToFit="1"/>
    </xf>
    <xf numFmtId="0" fontId="6" fillId="0" borderId="14" xfId="0" applyFont="1" applyBorder="1" applyAlignment="1" applyProtection="1">
      <alignment vertical="top" wrapText="1"/>
    </xf>
    <xf numFmtId="0" fontId="6" fillId="0" borderId="20" xfId="0" applyFont="1" applyBorder="1" applyAlignment="1" applyProtection="1">
      <alignment vertical="top" wrapText="1"/>
    </xf>
    <xf numFmtId="0" fontId="6" fillId="0" borderId="15" xfId="0" applyFont="1" applyBorder="1" applyAlignment="1" applyProtection="1">
      <alignment vertical="top" wrapText="1"/>
    </xf>
    <xf numFmtId="0" fontId="6" fillId="0" borderId="23" xfId="0" applyNumberFormat="1" applyFont="1" applyFill="1" applyBorder="1" applyAlignment="1" applyProtection="1">
      <alignment horizontal="center" vertical="top" wrapText="1" shrinkToFit="1"/>
    </xf>
    <xf numFmtId="0" fontId="6" fillId="0" borderId="22" xfId="0" applyNumberFormat="1" applyFont="1" applyFill="1" applyBorder="1" applyAlignment="1" applyProtection="1">
      <alignment horizontal="center" vertical="top" wrapText="1" shrinkToFit="1"/>
    </xf>
    <xf numFmtId="0" fontId="6" fillId="0" borderId="19" xfId="0" applyFont="1" applyBorder="1" applyAlignment="1" applyProtection="1">
      <alignment vertical="top" wrapText="1"/>
    </xf>
    <xf numFmtId="0" fontId="6" fillId="0" borderId="21" xfId="0" applyFont="1" applyBorder="1" applyAlignment="1" applyProtection="1">
      <alignment vertical="top" wrapText="1"/>
    </xf>
    <xf numFmtId="0" fontId="6" fillId="0" borderId="16" xfId="0" applyFont="1" applyBorder="1" applyAlignment="1" applyProtection="1">
      <alignment horizontal="left" vertical="top" shrinkToFit="1"/>
    </xf>
    <xf numFmtId="0" fontId="6" fillId="0" borderId="22" xfId="0" applyFont="1" applyBorder="1" applyAlignment="1" applyProtection="1">
      <alignment horizontal="left" vertical="top" shrinkToFit="1"/>
    </xf>
    <xf numFmtId="0" fontId="6" fillId="0" borderId="25" xfId="0" applyFont="1" applyBorder="1" applyAlignment="1" applyProtection="1">
      <alignment vertical="top" wrapText="1"/>
    </xf>
    <xf numFmtId="0" fontId="6" fillId="0" borderId="16" xfId="0" applyFont="1" applyBorder="1" applyAlignment="1" applyProtection="1">
      <alignment vertical="top"/>
    </xf>
    <xf numFmtId="0" fontId="6" fillId="0" borderId="0" xfId="0" applyFont="1" applyAlignment="1" applyProtection="1">
      <alignment vertical="top"/>
    </xf>
    <xf numFmtId="0" fontId="6" fillId="0" borderId="0" xfId="0" applyFont="1" applyBorder="1" applyAlignment="1" applyProtection="1">
      <alignment vertical="top"/>
    </xf>
    <xf numFmtId="0" fontId="6" fillId="0" borderId="23" xfId="0" applyFont="1" applyBorder="1" applyAlignment="1" applyProtection="1">
      <alignment horizontal="center" vertical="top" wrapText="1"/>
    </xf>
    <xf numFmtId="0" fontId="6" fillId="0" borderId="22" xfId="0" applyFont="1" applyBorder="1" applyAlignment="1" applyProtection="1">
      <alignment horizontal="center" vertical="top" wrapText="1"/>
    </xf>
    <xf numFmtId="0" fontId="6" fillId="0" borderId="0" xfId="0" applyFont="1" applyBorder="1" applyAlignment="1" applyProtection="1">
      <alignment vertical="top" shrinkToFit="1"/>
    </xf>
    <xf numFmtId="0" fontId="6" fillId="24" borderId="13" xfId="0" applyFont="1" applyFill="1" applyBorder="1" applyAlignment="1">
      <alignment horizontal="center" vertical="center" wrapText="1"/>
    </xf>
    <xf numFmtId="0" fontId="6" fillId="24" borderId="17" xfId="0" applyFont="1" applyFill="1" applyBorder="1" applyAlignment="1" applyProtection="1">
      <alignment horizontal="center" vertical="center" shrinkToFit="1"/>
    </xf>
    <xf numFmtId="0" fontId="0" fillId="0" borderId="0" xfId="0" applyFont="1" applyFill="1" applyBorder="1" applyAlignment="1" applyProtection="1">
      <alignment horizontal="left" vertical="center"/>
    </xf>
    <xf numFmtId="0" fontId="0" fillId="0" borderId="0" xfId="0" applyFont="1" applyFill="1" applyAlignment="1" applyProtection="1">
      <alignment horizontal="left" vertical="center"/>
    </xf>
    <xf numFmtId="221" fontId="7" fillId="0" borderId="0" xfId="0" applyNumberFormat="1" applyFont="1" applyProtection="1">
      <alignment vertical="center"/>
    </xf>
    <xf numFmtId="0" fontId="55" fillId="0" borderId="0" xfId="0" applyFont="1" applyBorder="1" applyProtection="1">
      <alignment vertical="center"/>
    </xf>
    <xf numFmtId="0" fontId="56" fillId="0" borderId="0" xfId="0" applyFont="1" applyBorder="1" applyProtection="1">
      <alignment vertical="center"/>
    </xf>
    <xf numFmtId="0" fontId="0" fillId="0" borderId="13" xfId="0" applyFont="1" applyFill="1" applyBorder="1" applyAlignment="1" applyProtection="1">
      <alignment horizontal="center" vertical="center" shrinkToFit="1"/>
    </xf>
    <xf numFmtId="0" fontId="57" fillId="0" borderId="0" xfId="46" applyFont="1" applyAlignment="1" applyProtection="1">
      <alignment vertical="center"/>
    </xf>
    <xf numFmtId="179" fontId="6" fillId="0" borderId="0" xfId="44" applyNumberFormat="1" applyFont="1" applyBorder="1" applyAlignment="1" applyProtection="1">
      <alignment vertical="center"/>
    </xf>
    <xf numFmtId="179" fontId="6" fillId="0" borderId="0" xfId="44" applyNumberFormat="1" applyFont="1" applyFill="1" applyBorder="1" applyAlignment="1" applyProtection="1">
      <alignment horizontal="center" vertical="center"/>
    </xf>
    <xf numFmtId="185" fontId="6" fillId="0" borderId="0" xfId="44" applyNumberFormat="1" applyFont="1" applyFill="1" applyBorder="1" applyAlignment="1" applyProtection="1">
      <alignment vertical="center"/>
    </xf>
    <xf numFmtId="0" fontId="14" fillId="0" borderId="0" xfId="0" applyFont="1" applyBorder="1" applyProtection="1">
      <alignment vertical="center"/>
    </xf>
    <xf numFmtId="179" fontId="0" fillId="0" borderId="0" xfId="0" applyNumberFormat="1" applyFont="1">
      <alignment vertical="center"/>
    </xf>
    <xf numFmtId="0" fontId="6" fillId="0" borderId="0" xfId="0" applyFont="1" applyAlignment="1" applyProtection="1">
      <alignment horizontal="left" vertical="center"/>
    </xf>
    <xf numFmtId="179" fontId="6" fillId="0" borderId="0" xfId="0" applyNumberFormat="1" applyFont="1" applyBorder="1" applyProtection="1">
      <alignment vertical="center"/>
    </xf>
    <xf numFmtId="9" fontId="6" fillId="0" borderId="13" xfId="44" applyFont="1" applyBorder="1" applyProtection="1">
      <alignment vertical="center"/>
    </xf>
    <xf numFmtId="0" fontId="6" fillId="0" borderId="2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6" xfId="0" applyFont="1" applyBorder="1" applyAlignment="1">
      <alignment horizontal="center" vertical="center" shrinkToFit="1"/>
    </xf>
    <xf numFmtId="221" fontId="6" fillId="0" borderId="25" xfId="0" applyNumberFormat="1" applyFont="1" applyBorder="1" applyAlignment="1">
      <alignment horizontal="center" vertical="center"/>
    </xf>
    <xf numFmtId="221" fontId="6" fillId="0" borderId="2" xfId="0" applyNumberFormat="1" applyFont="1" applyBorder="1" applyAlignment="1">
      <alignment horizontal="center" vertical="center"/>
    </xf>
    <xf numFmtId="221" fontId="6" fillId="0" borderId="26" xfId="0" applyNumberFormat="1" applyFont="1" applyBorder="1" applyAlignment="1">
      <alignment horizontal="center" vertical="center"/>
    </xf>
    <xf numFmtId="0" fontId="0" fillId="0" borderId="2" xfId="0" applyFont="1" applyBorder="1" applyAlignment="1">
      <alignment vertical="center" shrinkToFit="1"/>
    </xf>
    <xf numFmtId="0" fontId="0" fillId="0" borderId="26" xfId="0" applyFont="1" applyBorder="1" applyAlignment="1">
      <alignment vertical="center" shrinkToFit="1"/>
    </xf>
    <xf numFmtId="0" fontId="7" fillId="0" borderId="17" xfId="0"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17" xfId="0" applyFont="1" applyBorder="1" applyAlignment="1">
      <alignment horizontal="center" vertical="center" textRotation="255" shrinkToFit="1"/>
    </xf>
    <xf numFmtId="0" fontId="7" fillId="0" borderId="30"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7" fillId="0" borderId="17" xfId="0" applyFont="1" applyFill="1" applyBorder="1" applyAlignment="1" applyProtection="1">
      <alignment vertical="top" wrapText="1"/>
    </xf>
    <xf numFmtId="0" fontId="7" fillId="0" borderId="30" xfId="0" applyFont="1" applyFill="1" applyBorder="1" applyAlignment="1" applyProtection="1">
      <alignment vertical="top" wrapText="1"/>
    </xf>
    <xf numFmtId="0" fontId="7" fillId="0" borderId="17" xfId="0" applyFont="1" applyBorder="1" applyAlignment="1" applyProtection="1">
      <alignment vertical="top" wrapText="1" shrinkToFit="1"/>
    </xf>
    <xf numFmtId="0" fontId="7" fillId="0" borderId="30" xfId="0" applyFont="1" applyBorder="1" applyAlignment="1" applyProtection="1">
      <alignment vertical="top" wrapText="1" shrinkToFit="1"/>
    </xf>
    <xf numFmtId="0" fontId="7" fillId="0" borderId="24" xfId="0" applyFont="1" applyBorder="1" applyAlignment="1" applyProtection="1">
      <alignment vertical="top" wrapText="1" shrinkToFit="1"/>
    </xf>
    <xf numFmtId="0" fontId="7" fillId="0" borderId="17" xfId="0" applyFont="1" applyFill="1" applyBorder="1" applyAlignment="1" applyProtection="1">
      <alignment vertical="center" wrapText="1"/>
    </xf>
    <xf numFmtId="0" fontId="7" fillId="0" borderId="30" xfId="0" applyFont="1" applyFill="1" applyBorder="1" applyAlignment="1" applyProtection="1">
      <alignment vertical="center" wrapText="1"/>
    </xf>
    <xf numFmtId="0" fontId="7" fillId="0" borderId="25" xfId="0" applyFont="1" applyBorder="1" applyAlignment="1">
      <alignment horizontal="left" vertical="center" indent="1"/>
    </xf>
    <xf numFmtId="0" fontId="7" fillId="0" borderId="2" xfId="0" applyFont="1" applyBorder="1" applyAlignment="1">
      <alignment horizontal="left" vertical="center" indent="1"/>
    </xf>
    <xf numFmtId="0" fontId="7" fillId="0" borderId="26" xfId="0" applyFont="1" applyBorder="1" applyAlignment="1">
      <alignment horizontal="left" vertical="center" indent="1"/>
    </xf>
    <xf numFmtId="0" fontId="7" fillId="0" borderId="2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17" xfId="0" applyFont="1" applyBorder="1" applyAlignment="1" applyProtection="1">
      <alignment vertical="top" wrapText="1"/>
    </xf>
    <xf numFmtId="0" fontId="7" fillId="0" borderId="30" xfId="0" applyFont="1" applyBorder="1" applyAlignment="1" applyProtection="1">
      <alignment vertical="top" wrapText="1"/>
    </xf>
    <xf numFmtId="0" fontId="7" fillId="0" borderId="24" xfId="0" applyFont="1" applyBorder="1" applyAlignment="1" applyProtection="1">
      <alignment vertical="top" wrapText="1"/>
    </xf>
    <xf numFmtId="0" fontId="6" fillId="0" borderId="25" xfId="0" applyFont="1" applyBorder="1" applyAlignment="1" applyProtection="1">
      <alignment horizontal="left" vertical="top" wrapText="1"/>
    </xf>
    <xf numFmtId="0" fontId="6" fillId="0" borderId="26" xfId="0" applyFont="1" applyBorder="1" applyAlignment="1" applyProtection="1">
      <alignment horizontal="left" vertical="top" wrapText="1"/>
    </xf>
    <xf numFmtId="0" fontId="6" fillId="0" borderId="2" xfId="0" applyFont="1" applyBorder="1" applyAlignment="1" applyProtection="1">
      <alignment horizontal="left" vertical="top" wrapText="1"/>
    </xf>
    <xf numFmtId="0" fontId="6" fillId="0" borderId="35" xfId="0" applyFont="1" applyBorder="1" applyAlignment="1" applyProtection="1">
      <alignment horizontal="left" vertical="top" wrapText="1"/>
    </xf>
    <xf numFmtId="0" fontId="6" fillId="27" borderId="27" xfId="0" applyFont="1" applyFill="1" applyBorder="1" applyAlignment="1" applyProtection="1">
      <alignment horizontal="center" vertical="center" shrinkToFit="1"/>
      <protection locked="0"/>
    </xf>
    <xf numFmtId="0" fontId="6" fillId="27" borderId="28" xfId="0" applyFont="1" applyFill="1" applyBorder="1" applyAlignment="1" applyProtection="1">
      <alignment horizontal="center" vertical="center" shrinkToFit="1"/>
      <protection locked="0"/>
    </xf>
    <xf numFmtId="0" fontId="0" fillId="0" borderId="28" xfId="0" applyFont="1" applyBorder="1" applyProtection="1">
      <alignment vertical="center"/>
      <protection locked="0"/>
    </xf>
    <xf numFmtId="0" fontId="6" fillId="0" borderId="19" xfId="0" applyFont="1" applyBorder="1" applyAlignment="1" applyProtection="1">
      <alignment horizontal="left" vertical="top" wrapText="1"/>
    </xf>
    <xf numFmtId="0" fontId="6" fillId="0" borderId="23" xfId="0" applyFont="1" applyBorder="1" applyAlignment="1" applyProtection="1">
      <alignment horizontal="left" vertical="top" wrapText="1"/>
    </xf>
    <xf numFmtId="0" fontId="6" fillId="0" borderId="16" xfId="0" applyFont="1" applyBorder="1" applyAlignment="1" applyProtection="1">
      <alignment horizontal="left" vertical="top" wrapText="1"/>
    </xf>
    <xf numFmtId="0" fontId="6" fillId="0" borderId="22" xfId="0" applyFont="1" applyBorder="1" applyAlignment="1" applyProtection="1">
      <alignment horizontal="left" vertical="top" wrapText="1"/>
    </xf>
    <xf numFmtId="0" fontId="6" fillId="0" borderId="14" xfId="0" applyFont="1" applyBorder="1" applyAlignment="1" applyProtection="1">
      <alignment horizontal="left" vertical="top" wrapText="1"/>
    </xf>
    <xf numFmtId="0" fontId="6" fillId="0" borderId="15" xfId="0" applyFont="1" applyBorder="1" applyAlignment="1" applyProtection="1">
      <alignment horizontal="left" vertical="top" wrapText="1"/>
    </xf>
    <xf numFmtId="0" fontId="6" fillId="0" borderId="19" xfId="0" applyFont="1" applyFill="1" applyBorder="1" applyAlignment="1" applyProtection="1">
      <alignment vertical="top" wrapText="1"/>
    </xf>
    <xf numFmtId="0" fontId="6" fillId="0" borderId="23" xfId="0" applyFont="1" applyFill="1" applyBorder="1" applyAlignment="1" applyProtection="1">
      <alignment vertical="top" wrapText="1"/>
    </xf>
    <xf numFmtId="0" fontId="6" fillId="0" borderId="16" xfId="0" applyFont="1" applyFill="1" applyBorder="1" applyAlignment="1" applyProtection="1">
      <alignment vertical="top" wrapText="1"/>
    </xf>
    <xf numFmtId="0" fontId="6" fillId="0" borderId="22" xfId="0" applyFont="1" applyFill="1" applyBorder="1" applyAlignment="1" applyProtection="1">
      <alignment vertical="top" wrapText="1"/>
    </xf>
    <xf numFmtId="0" fontId="6" fillId="0" borderId="21" xfId="0" applyFont="1" applyBorder="1" applyAlignment="1" applyProtection="1">
      <alignment horizontal="left" vertical="top" wrapText="1"/>
    </xf>
    <xf numFmtId="0" fontId="0" fillId="0" borderId="2" xfId="0" applyFont="1" applyBorder="1" applyProtection="1">
      <alignment vertical="center"/>
    </xf>
    <xf numFmtId="0" fontId="0" fillId="0" borderId="35" xfId="0" applyFont="1" applyBorder="1" applyProtection="1">
      <alignment vertical="center"/>
    </xf>
    <xf numFmtId="0" fontId="6" fillId="0" borderId="1" xfId="0" applyFont="1" applyFill="1" applyBorder="1" applyAlignment="1" applyProtection="1">
      <alignment horizontal="center" vertical="center" shrinkToFit="1"/>
    </xf>
    <xf numFmtId="0" fontId="6" fillId="0" borderId="42" xfId="0" applyFont="1" applyFill="1" applyBorder="1" applyAlignment="1" applyProtection="1">
      <alignment horizontal="center" vertical="center" shrinkToFit="1"/>
    </xf>
    <xf numFmtId="0" fontId="6" fillId="0" borderId="19" xfId="0" applyFont="1" applyBorder="1" applyAlignment="1" applyProtection="1">
      <alignment horizontal="left" vertical="top" shrinkToFit="1"/>
    </xf>
    <xf numFmtId="0" fontId="6" fillId="0" borderId="23" xfId="0" applyFont="1" applyBorder="1" applyAlignment="1" applyProtection="1">
      <alignment horizontal="left" vertical="top" shrinkToFit="1"/>
    </xf>
    <xf numFmtId="0" fontId="6" fillId="0" borderId="19" xfId="0" applyFont="1" applyFill="1" applyBorder="1" applyAlignment="1" applyProtection="1">
      <alignment horizontal="left" vertical="top" wrapText="1" shrinkToFit="1"/>
    </xf>
    <xf numFmtId="0" fontId="6" fillId="0" borderId="23" xfId="0" applyFont="1" applyFill="1" applyBorder="1" applyAlignment="1" applyProtection="1">
      <alignment horizontal="left" vertical="top" wrapText="1" shrinkToFit="1"/>
    </xf>
    <xf numFmtId="0" fontId="6" fillId="0" borderId="16" xfId="0" applyFont="1" applyFill="1" applyBorder="1" applyAlignment="1" applyProtection="1">
      <alignment horizontal="left" vertical="top" wrapText="1" shrinkToFit="1"/>
    </xf>
    <xf numFmtId="0" fontId="6" fillId="0" borderId="22" xfId="0" applyFont="1" applyFill="1" applyBorder="1" applyAlignment="1" applyProtection="1">
      <alignment horizontal="left" vertical="top" wrapText="1" shrinkToFit="1"/>
    </xf>
    <xf numFmtId="0" fontId="6" fillId="34" borderId="27" xfId="0" applyFont="1" applyFill="1" applyBorder="1" applyAlignment="1" applyProtection="1">
      <alignment horizontal="center" vertical="center" shrinkToFit="1"/>
      <protection locked="0"/>
    </xf>
    <xf numFmtId="0" fontId="6" fillId="34" borderId="28" xfId="0" applyFont="1" applyFill="1" applyBorder="1" applyAlignment="1" applyProtection="1">
      <alignment horizontal="center" vertical="center" shrinkToFit="1"/>
      <protection locked="0"/>
    </xf>
    <xf numFmtId="0" fontId="6" fillId="24" borderId="25" xfId="0" applyFont="1" applyFill="1" applyBorder="1" applyAlignment="1" applyProtection="1">
      <alignment horizontal="center" vertical="center"/>
    </xf>
    <xf numFmtId="0" fontId="6" fillId="24" borderId="2" xfId="0" applyFont="1" applyFill="1" applyBorder="1" applyAlignment="1" applyProtection="1">
      <alignment horizontal="center" vertical="center"/>
    </xf>
    <xf numFmtId="0" fontId="6" fillId="24" borderId="26" xfId="0" applyFont="1" applyFill="1" applyBorder="1" applyAlignment="1" applyProtection="1">
      <alignment horizontal="center" vertical="center"/>
    </xf>
    <xf numFmtId="0" fontId="6" fillId="0" borderId="16" xfId="0" applyFont="1" applyBorder="1" applyAlignment="1" applyProtection="1">
      <alignment vertical="top" wrapText="1"/>
    </xf>
    <xf numFmtId="0" fontId="6" fillId="0" borderId="0" xfId="0" applyFont="1" applyBorder="1" applyAlignment="1" applyProtection="1">
      <alignment vertical="top" wrapText="1"/>
    </xf>
    <xf numFmtId="0" fontId="6" fillId="0" borderId="25" xfId="0" applyFont="1" applyBorder="1" applyAlignment="1" applyProtection="1">
      <alignment vertical="top" shrinkToFit="1"/>
    </xf>
    <xf numFmtId="0" fontId="6" fillId="0" borderId="2" xfId="0" applyFont="1" applyBorder="1" applyAlignment="1" applyProtection="1">
      <alignment vertical="top" shrinkToFit="1"/>
    </xf>
    <xf numFmtId="0" fontId="6" fillId="0" borderId="16" xfId="0" applyFont="1" applyFill="1" applyBorder="1" applyAlignment="1" applyProtection="1">
      <alignment vertical="top" wrapText="1" shrinkToFit="1"/>
    </xf>
    <xf numFmtId="0" fontId="6" fillId="0" borderId="0" xfId="0" applyFont="1" applyFill="1" applyBorder="1" applyAlignment="1" applyProtection="1">
      <alignment vertical="top" wrapText="1" shrinkToFit="1"/>
    </xf>
    <xf numFmtId="0" fontId="6" fillId="0" borderId="22" xfId="0" applyFont="1" applyFill="1" applyBorder="1" applyAlignment="1" applyProtection="1">
      <alignment vertical="top" wrapText="1" shrinkToFit="1"/>
    </xf>
    <xf numFmtId="0" fontId="6" fillId="27" borderId="27" xfId="0" applyFont="1" applyFill="1" applyBorder="1" applyAlignment="1" applyProtection="1">
      <alignment horizontal="center" vertical="center" wrapText="1" shrinkToFit="1"/>
      <protection locked="0"/>
    </xf>
    <xf numFmtId="0" fontId="6" fillId="27" borderId="28" xfId="0" applyFont="1" applyFill="1" applyBorder="1" applyAlignment="1" applyProtection="1">
      <alignment horizontal="center" vertical="center" wrapText="1" shrinkToFit="1"/>
      <protection locked="0"/>
    </xf>
    <xf numFmtId="0" fontId="6" fillId="38" borderId="25" xfId="0" applyFont="1" applyFill="1" applyBorder="1" applyAlignment="1" applyProtection="1">
      <alignment horizontal="center" vertical="center"/>
      <protection locked="0"/>
    </xf>
    <xf numFmtId="0" fontId="6" fillId="38" borderId="26" xfId="0" applyFont="1" applyFill="1" applyBorder="1" applyAlignment="1" applyProtection="1">
      <alignment horizontal="center" vertical="center"/>
      <protection locked="0"/>
    </xf>
    <xf numFmtId="0" fontId="7" fillId="0" borderId="20" xfId="0" applyFont="1" applyBorder="1" applyAlignment="1" applyProtection="1">
      <alignment vertical="top" wrapText="1"/>
    </xf>
    <xf numFmtId="0" fontId="7" fillId="24" borderId="13" xfId="0" applyFont="1" applyFill="1" applyBorder="1" applyAlignment="1" applyProtection="1">
      <alignment horizontal="center" vertical="center" shrinkToFit="1"/>
    </xf>
    <xf numFmtId="0" fontId="6" fillId="24" borderId="19" xfId="0" applyFont="1" applyFill="1" applyBorder="1" applyAlignment="1" applyProtection="1">
      <alignment horizontal="center" vertical="center"/>
    </xf>
    <xf numFmtId="0" fontId="6" fillId="24" borderId="21" xfId="0" applyFont="1" applyFill="1" applyBorder="1" applyAlignment="1" applyProtection="1">
      <alignment horizontal="center" vertical="center"/>
    </xf>
    <xf numFmtId="0" fontId="6" fillId="24" borderId="23" xfId="0" applyFont="1" applyFill="1" applyBorder="1" applyAlignment="1" applyProtection="1">
      <alignment horizontal="center" vertical="center"/>
    </xf>
    <xf numFmtId="0" fontId="6" fillId="0" borderId="0" xfId="0" applyFont="1" applyBorder="1" applyAlignment="1" applyProtection="1">
      <alignment horizontal="left" vertical="top" wrapText="1"/>
    </xf>
    <xf numFmtId="0" fontId="6" fillId="0" borderId="16" xfId="0" applyFont="1" applyBorder="1" applyAlignment="1" applyProtection="1">
      <alignment horizontal="right" vertical="center" shrinkToFit="1"/>
    </xf>
    <xf numFmtId="0" fontId="6" fillId="0" borderId="22" xfId="0" applyFont="1" applyBorder="1" applyAlignment="1" applyProtection="1">
      <alignment horizontal="right" vertical="center" shrinkToFit="1"/>
    </xf>
    <xf numFmtId="0" fontId="6" fillId="0" borderId="20" xfId="0" applyFont="1" applyBorder="1" applyAlignment="1" applyProtection="1">
      <alignment horizontal="left" vertical="top" wrapText="1"/>
    </xf>
    <xf numFmtId="0" fontId="6" fillId="24" borderId="19" xfId="0" applyFont="1" applyFill="1" applyBorder="1" applyAlignment="1" applyProtection="1">
      <alignment horizontal="center" vertical="center" shrinkToFit="1"/>
    </xf>
    <xf numFmtId="0" fontId="6" fillId="24" borderId="23" xfId="0" applyFont="1" applyFill="1" applyBorder="1" applyAlignment="1" applyProtection="1">
      <alignment horizontal="center" vertical="center" shrinkToFit="1"/>
    </xf>
    <xf numFmtId="0" fontId="6" fillId="0" borderId="22" xfId="0" applyFont="1" applyBorder="1" applyAlignment="1" applyProtection="1">
      <alignment vertical="top" wrapText="1"/>
    </xf>
    <xf numFmtId="0" fontId="6" fillId="0" borderId="25" xfId="0" applyFont="1" applyBorder="1" applyAlignment="1" applyProtection="1">
      <alignment horizontal="left" vertical="top" shrinkToFit="1"/>
    </xf>
    <xf numFmtId="0" fontId="0" fillId="0" borderId="26" xfId="0" applyFont="1" applyBorder="1" applyProtection="1">
      <alignment vertical="center"/>
    </xf>
    <xf numFmtId="0" fontId="6" fillId="0" borderId="25" xfId="0" applyFont="1" applyBorder="1" applyAlignment="1" applyProtection="1">
      <alignment horizontal="left" vertical="top" wrapText="1" shrinkToFit="1"/>
    </xf>
    <xf numFmtId="0" fontId="6" fillId="0" borderId="2" xfId="0" applyFont="1" applyBorder="1" applyAlignment="1" applyProtection="1">
      <alignment horizontal="left" vertical="top" shrinkToFit="1"/>
    </xf>
    <xf numFmtId="0" fontId="6" fillId="0" borderId="35" xfId="0" applyFont="1" applyBorder="1" applyAlignment="1" applyProtection="1">
      <alignment horizontal="left" vertical="top" shrinkToFit="1"/>
    </xf>
    <xf numFmtId="0" fontId="6" fillId="0" borderId="23" xfId="0" quotePrefix="1" applyFont="1" applyBorder="1" applyAlignment="1" applyProtection="1">
      <alignment horizontal="center" vertical="top" wrapText="1" shrinkToFit="1"/>
    </xf>
    <xf numFmtId="0" fontId="6" fillId="0" borderId="22" xfId="0" quotePrefix="1" applyFont="1" applyBorder="1" applyAlignment="1" applyProtection="1">
      <alignment horizontal="center" vertical="top" wrapText="1" shrinkToFit="1"/>
    </xf>
    <xf numFmtId="0" fontId="6" fillId="0" borderId="37" xfId="0" applyFont="1" applyBorder="1" applyAlignment="1" applyProtection="1">
      <alignment horizontal="left" vertical="top" wrapText="1"/>
    </xf>
    <xf numFmtId="0" fontId="6" fillId="0" borderId="38" xfId="0" applyFont="1" applyBorder="1" applyAlignment="1" applyProtection="1">
      <alignment horizontal="left" vertical="top" wrapText="1"/>
    </xf>
    <xf numFmtId="0" fontId="6" fillId="0" borderId="25" xfId="0" applyNumberFormat="1" applyFont="1" applyFill="1" applyBorder="1" applyAlignment="1" applyProtection="1">
      <alignment horizontal="center" vertical="center" shrinkToFit="1"/>
    </xf>
    <xf numFmtId="0" fontId="6" fillId="0" borderId="2" xfId="0" applyNumberFormat="1" applyFont="1" applyFill="1" applyBorder="1" applyAlignment="1" applyProtection="1">
      <alignment horizontal="center" vertical="center" shrinkToFit="1"/>
    </xf>
    <xf numFmtId="0" fontId="6" fillId="0" borderId="26" xfId="0" applyNumberFormat="1" applyFont="1" applyFill="1" applyBorder="1" applyAlignment="1" applyProtection="1">
      <alignment horizontal="center" vertical="center" shrinkToFit="1"/>
    </xf>
    <xf numFmtId="0" fontId="6" fillId="24" borderId="17" xfId="0" applyNumberFormat="1" applyFont="1" applyFill="1" applyBorder="1" applyAlignment="1" applyProtection="1">
      <alignment horizontal="center" vertical="center" wrapText="1"/>
    </xf>
    <xf numFmtId="0" fontId="6" fillId="24" borderId="39" xfId="0" applyNumberFormat="1" applyFont="1" applyFill="1" applyBorder="1" applyAlignment="1" applyProtection="1">
      <alignment horizontal="center" vertical="center" wrapText="1"/>
    </xf>
    <xf numFmtId="0" fontId="6" fillId="0" borderId="26" xfId="0" applyFont="1" applyBorder="1" applyAlignment="1" applyProtection="1">
      <alignment horizontal="left" vertical="top" shrinkToFit="1"/>
    </xf>
    <xf numFmtId="0" fontId="6" fillId="0" borderId="25" xfId="0" applyFont="1" applyFill="1" applyBorder="1" applyAlignment="1" applyProtection="1">
      <alignment horizontal="left" vertical="top" wrapText="1"/>
    </xf>
    <xf numFmtId="0" fontId="6" fillId="0" borderId="26" xfId="0" applyFont="1" applyFill="1" applyBorder="1" applyAlignment="1" applyProtection="1">
      <alignment horizontal="left" vertical="top" wrapText="1"/>
    </xf>
    <xf numFmtId="0" fontId="6" fillId="0" borderId="33" xfId="0" applyFont="1" applyBorder="1" applyAlignment="1" applyProtection="1">
      <alignment horizontal="left" vertical="top" wrapText="1"/>
    </xf>
    <xf numFmtId="0" fontId="6" fillId="0" borderId="14" xfId="0" applyFont="1" applyBorder="1" applyAlignment="1" applyProtection="1">
      <alignment vertical="top" wrapText="1"/>
    </xf>
    <xf numFmtId="0" fontId="6" fillId="0" borderId="20" xfId="0" applyFont="1" applyBorder="1" applyAlignment="1" applyProtection="1">
      <alignment vertical="top" wrapText="1"/>
    </xf>
    <xf numFmtId="0" fontId="6" fillId="0" borderId="15" xfId="0" applyFont="1" applyBorder="1" applyAlignment="1" applyProtection="1">
      <alignment vertical="top" wrapText="1"/>
    </xf>
    <xf numFmtId="0" fontId="6" fillId="0" borderId="23" xfId="0" applyNumberFormat="1" applyFont="1" applyFill="1" applyBorder="1" applyAlignment="1" applyProtection="1">
      <alignment horizontal="center" vertical="top" wrapText="1" shrinkToFit="1"/>
    </xf>
    <xf numFmtId="0" fontId="6" fillId="0" borderId="22" xfId="0" applyNumberFormat="1" applyFont="1" applyFill="1" applyBorder="1" applyAlignment="1" applyProtection="1">
      <alignment horizontal="center" vertical="top" wrapText="1" shrinkToFit="1"/>
    </xf>
    <xf numFmtId="0" fontId="6" fillId="0" borderId="19" xfId="0" applyFont="1" applyBorder="1" applyAlignment="1" applyProtection="1">
      <alignment vertical="top" wrapText="1"/>
    </xf>
    <xf numFmtId="0" fontId="6" fillId="0" borderId="21" xfId="0" applyFont="1" applyBorder="1" applyAlignment="1" applyProtection="1">
      <alignment vertical="top" wrapText="1"/>
    </xf>
    <xf numFmtId="0" fontId="6" fillId="0" borderId="16" xfId="0" applyFont="1" applyBorder="1" applyAlignment="1" applyProtection="1">
      <alignment horizontal="left" vertical="top" shrinkToFit="1"/>
    </xf>
    <xf numFmtId="0" fontId="6" fillId="0" borderId="22" xfId="0" applyFont="1" applyBorder="1" applyAlignment="1" applyProtection="1">
      <alignment horizontal="left" vertical="top" shrinkToFit="1"/>
    </xf>
    <xf numFmtId="0" fontId="6" fillId="0" borderId="25" xfId="0" applyFont="1" applyBorder="1" applyAlignment="1" applyProtection="1">
      <alignment vertical="top" wrapText="1"/>
    </xf>
    <xf numFmtId="0" fontId="6" fillId="0" borderId="2" xfId="0" applyFont="1" applyBorder="1" applyAlignment="1" applyProtection="1">
      <alignment vertical="top" wrapText="1"/>
    </xf>
    <xf numFmtId="0" fontId="6" fillId="0" borderId="35" xfId="0" applyFont="1" applyBorder="1" applyAlignment="1" applyProtection="1">
      <alignment vertical="top" wrapText="1"/>
    </xf>
    <xf numFmtId="0" fontId="6" fillId="0" borderId="17" xfId="0" applyFont="1" applyBorder="1" applyAlignment="1" applyProtection="1">
      <alignment vertical="center" wrapText="1"/>
    </xf>
    <xf numFmtId="0" fontId="6" fillId="0" borderId="24" xfId="0" applyFont="1" applyBorder="1" applyAlignment="1" applyProtection="1">
      <alignment vertical="center" wrapText="1"/>
    </xf>
    <xf numFmtId="0" fontId="6" fillId="27" borderId="40" xfId="0" applyFont="1" applyFill="1" applyBorder="1" applyAlignment="1" applyProtection="1">
      <alignment horizontal="center" vertical="center" shrinkToFit="1"/>
      <protection locked="0"/>
    </xf>
    <xf numFmtId="0" fontId="6" fillId="27" borderId="41" xfId="0" applyFont="1" applyFill="1" applyBorder="1" applyAlignment="1" applyProtection="1">
      <alignment horizontal="center" vertical="center" shrinkToFit="1"/>
      <protection locked="0"/>
    </xf>
    <xf numFmtId="0" fontId="6" fillId="0" borderId="25" xfId="0" applyFont="1" applyBorder="1" applyAlignment="1">
      <alignment vertical="top" shrinkToFit="1"/>
    </xf>
    <xf numFmtId="0" fontId="6" fillId="0" borderId="2" xfId="0" applyFont="1" applyBorder="1" applyAlignment="1">
      <alignment vertical="top" shrinkToFit="1"/>
    </xf>
    <xf numFmtId="0" fontId="6" fillId="0" borderId="35" xfId="0" applyFont="1" applyBorder="1" applyAlignment="1">
      <alignment vertical="top" shrinkToFit="1"/>
    </xf>
    <xf numFmtId="0" fontId="6" fillId="0" borderId="36" xfId="0" applyFont="1" applyBorder="1" applyAlignment="1" applyProtection="1">
      <alignment horizontal="left" vertical="top" wrapText="1"/>
    </xf>
    <xf numFmtId="0" fontId="6" fillId="0" borderId="15" xfId="0" applyNumberFormat="1" applyFont="1" applyFill="1" applyBorder="1" applyAlignment="1" applyProtection="1">
      <alignment horizontal="center" vertical="top" wrapText="1" shrinkToFit="1"/>
    </xf>
    <xf numFmtId="0" fontId="6" fillId="0" borderId="25" xfId="0" applyFont="1" applyFill="1" applyBorder="1" applyAlignment="1" applyProtection="1">
      <alignment horizontal="left" vertical="top" shrinkToFit="1"/>
    </xf>
    <xf numFmtId="0" fontId="6" fillId="0" borderId="2" xfId="0" applyFont="1" applyFill="1" applyBorder="1" applyAlignment="1" applyProtection="1">
      <alignment horizontal="left" vertical="top" shrinkToFit="1"/>
    </xf>
    <xf numFmtId="0" fontId="6" fillId="0" borderId="35" xfId="0" applyFont="1" applyFill="1" applyBorder="1" applyAlignment="1" applyProtection="1">
      <alignment horizontal="left" vertical="top" shrinkToFit="1"/>
    </xf>
    <xf numFmtId="0" fontId="6" fillId="0" borderId="16" xfId="0" applyFont="1" applyBorder="1" applyAlignment="1" applyProtection="1">
      <alignment vertical="top"/>
    </xf>
    <xf numFmtId="0" fontId="6" fillId="0" borderId="0" xfId="0" applyFont="1" applyAlignment="1" applyProtection="1">
      <alignment vertical="top"/>
    </xf>
    <xf numFmtId="0" fontId="6" fillId="0" borderId="0" xfId="0" applyFont="1" applyBorder="1" applyAlignment="1" applyProtection="1">
      <alignment vertical="top"/>
    </xf>
    <xf numFmtId="0" fontId="6" fillId="0" borderId="14" xfId="0" applyFont="1" applyBorder="1" applyAlignment="1" applyProtection="1">
      <alignment horizontal="left" vertical="top" shrinkToFit="1"/>
    </xf>
    <xf numFmtId="0" fontId="6" fillId="0" borderId="15" xfId="0" applyFont="1" applyBorder="1" applyAlignment="1" applyProtection="1">
      <alignment horizontal="left" vertical="top" shrinkToFit="1"/>
    </xf>
    <xf numFmtId="0" fontId="6" fillId="0" borderId="23" xfId="0" applyFont="1" applyBorder="1" applyAlignment="1" applyProtection="1">
      <alignment horizontal="center" vertical="top" wrapText="1"/>
    </xf>
    <xf numFmtId="0" fontId="6" fillId="0" borderId="22" xfId="0" applyFont="1" applyBorder="1" applyAlignment="1" applyProtection="1">
      <alignment horizontal="center" vertical="top" wrapText="1"/>
    </xf>
    <xf numFmtId="0" fontId="6" fillId="0" borderId="25" xfId="0" applyFont="1" applyBorder="1" applyAlignment="1" applyProtection="1">
      <alignment vertical="center" wrapText="1"/>
    </xf>
    <xf numFmtId="0" fontId="6" fillId="0" borderId="2" xfId="0" applyFont="1" applyBorder="1" applyAlignment="1" applyProtection="1">
      <alignment vertical="center" wrapText="1"/>
    </xf>
    <xf numFmtId="0" fontId="6" fillId="0" borderId="35" xfId="0" applyFont="1" applyBorder="1" applyAlignment="1" applyProtection="1">
      <alignment vertical="center" wrapText="1"/>
    </xf>
    <xf numFmtId="0" fontId="6" fillId="0" borderId="2" xfId="0" applyFont="1" applyFill="1" applyBorder="1" applyAlignment="1" applyProtection="1">
      <alignment horizontal="left" vertical="top" wrapText="1"/>
    </xf>
    <xf numFmtId="0" fontId="6" fillId="0" borderId="35" xfId="0" applyFont="1" applyFill="1" applyBorder="1" applyAlignment="1" applyProtection="1">
      <alignment horizontal="left" vertical="top" wrapText="1"/>
    </xf>
    <xf numFmtId="0" fontId="6" fillId="0" borderId="0" xfId="0" applyFont="1" applyBorder="1" applyAlignment="1" applyProtection="1">
      <alignment vertical="top" shrinkToFit="1"/>
    </xf>
    <xf numFmtId="0" fontId="6" fillId="24" borderId="17" xfId="0" applyFont="1" applyFill="1" applyBorder="1" applyAlignment="1" applyProtection="1">
      <alignment horizontal="center" vertical="center" wrapText="1"/>
    </xf>
    <xf numFmtId="0" fontId="6" fillId="24" borderId="24" xfId="0" applyFont="1" applyFill="1" applyBorder="1" applyAlignment="1" applyProtection="1">
      <alignment horizontal="center" vertical="center"/>
    </xf>
    <xf numFmtId="0" fontId="7" fillId="0" borderId="17" xfId="0" applyFont="1" applyFill="1" applyBorder="1" applyAlignment="1" applyProtection="1">
      <alignment horizontal="left" vertical="center" wrapText="1"/>
    </xf>
    <xf numFmtId="0" fontId="7" fillId="0" borderId="30" xfId="0" applyFont="1" applyFill="1" applyBorder="1" applyAlignment="1" applyProtection="1">
      <alignment horizontal="left" vertical="center" wrapText="1"/>
    </xf>
    <xf numFmtId="0" fontId="7" fillId="0" borderId="24" xfId="0" applyFont="1" applyFill="1" applyBorder="1" applyAlignment="1" applyProtection="1">
      <alignment horizontal="left" vertical="center" wrapText="1"/>
    </xf>
    <xf numFmtId="0" fontId="7" fillId="0" borderId="25" xfId="0" applyFont="1" applyFill="1" applyBorder="1" applyAlignment="1" applyProtection="1">
      <alignment vertical="center" shrinkToFit="1"/>
    </xf>
    <xf numFmtId="0" fontId="7" fillId="0" borderId="26" xfId="0" applyFont="1" applyFill="1" applyBorder="1" applyAlignment="1" applyProtection="1">
      <alignment vertical="center" shrinkToFit="1"/>
    </xf>
    <xf numFmtId="0" fontId="7" fillId="0" borderId="30" xfId="0" applyFont="1" applyBorder="1" applyAlignment="1" applyProtection="1">
      <alignment horizontal="left" vertical="center"/>
    </xf>
    <xf numFmtId="0" fontId="7" fillId="0" borderId="24" xfId="0" applyFont="1" applyBorder="1" applyAlignment="1" applyProtection="1">
      <alignment horizontal="left" vertical="center"/>
    </xf>
    <xf numFmtId="0" fontId="7" fillId="24" borderId="19" xfId="0" applyFont="1" applyFill="1" applyBorder="1" applyAlignment="1" applyProtection="1">
      <alignment horizontal="center" vertical="center"/>
    </xf>
    <xf numFmtId="0" fontId="7" fillId="24" borderId="21" xfId="0" applyFont="1" applyFill="1" applyBorder="1" applyAlignment="1" applyProtection="1">
      <alignment horizontal="center" vertical="center"/>
    </xf>
    <xf numFmtId="0" fontId="7" fillId="24" borderId="23" xfId="0" applyFont="1" applyFill="1" applyBorder="1" applyAlignment="1" applyProtection="1">
      <alignment horizontal="center" vertical="center"/>
    </xf>
    <xf numFmtId="0" fontId="7" fillId="24" borderId="14" xfId="0" applyFont="1" applyFill="1" applyBorder="1" applyAlignment="1" applyProtection="1">
      <alignment horizontal="center" vertical="center"/>
    </xf>
    <xf numFmtId="0" fontId="7" fillId="24" borderId="20" xfId="0" applyFont="1" applyFill="1" applyBorder="1" applyAlignment="1" applyProtection="1">
      <alignment horizontal="center" vertical="center"/>
    </xf>
    <xf numFmtId="0" fontId="7" fillId="24" borderId="15" xfId="0" applyFont="1" applyFill="1" applyBorder="1" applyAlignment="1" applyProtection="1">
      <alignment horizontal="center" vertical="center"/>
    </xf>
    <xf numFmtId="0" fontId="7" fillId="24" borderId="17" xfId="0" applyFont="1" applyFill="1" applyBorder="1" applyAlignment="1" applyProtection="1">
      <alignment horizontal="center" vertical="center" wrapText="1" shrinkToFit="1"/>
    </xf>
    <xf numFmtId="0" fontId="7" fillId="24" borderId="24" xfId="0" applyFont="1" applyFill="1" applyBorder="1" applyAlignment="1" applyProtection="1">
      <alignment horizontal="center" vertical="center" shrinkToFit="1"/>
    </xf>
    <xf numFmtId="0" fontId="7" fillId="24" borderId="17" xfId="0" applyFont="1" applyFill="1" applyBorder="1" applyAlignment="1" applyProtection="1">
      <alignment horizontal="center" vertical="center" wrapText="1"/>
    </xf>
    <xf numFmtId="0" fontId="7" fillId="24" borderId="24" xfId="0" applyFont="1" applyFill="1" applyBorder="1" applyAlignment="1" applyProtection="1">
      <alignment horizontal="center" vertical="center"/>
    </xf>
    <xf numFmtId="0" fontId="7" fillId="24" borderId="30" xfId="0" applyFont="1" applyFill="1" applyBorder="1" applyAlignment="1" applyProtection="1">
      <alignment horizontal="center" vertical="center"/>
    </xf>
    <xf numFmtId="0" fontId="6" fillId="0" borderId="26" xfId="0" applyFont="1" applyBorder="1" applyAlignment="1" applyProtection="1">
      <alignment vertical="top" wrapText="1"/>
    </xf>
    <xf numFmtId="0" fontId="6" fillId="0" borderId="17" xfId="0" applyFont="1" applyFill="1" applyBorder="1" applyAlignment="1" applyProtection="1">
      <alignment horizontal="left" vertical="top" wrapText="1"/>
    </xf>
    <xf numFmtId="0" fontId="6" fillId="0" borderId="30" xfId="0" applyFont="1" applyFill="1" applyBorder="1" applyAlignment="1" applyProtection="1">
      <alignment horizontal="left" vertical="top" wrapText="1"/>
    </xf>
    <xf numFmtId="0" fontId="6" fillId="0" borderId="24" xfId="0" applyFont="1" applyFill="1" applyBorder="1" applyAlignment="1" applyProtection="1">
      <alignment horizontal="left" vertical="top" wrapText="1"/>
    </xf>
    <xf numFmtId="0" fontId="6" fillId="25" borderId="25" xfId="0" applyFont="1" applyFill="1" applyBorder="1" applyAlignment="1" applyProtection="1">
      <alignment vertical="center"/>
      <protection locked="0"/>
    </xf>
    <xf numFmtId="0" fontId="6" fillId="25" borderId="2" xfId="0" applyFont="1" applyFill="1" applyBorder="1" applyAlignment="1" applyProtection="1">
      <alignment vertical="center"/>
      <protection locked="0"/>
    </xf>
    <xf numFmtId="0" fontId="6" fillId="25" borderId="26" xfId="0" applyFont="1" applyFill="1" applyBorder="1" applyAlignment="1" applyProtection="1">
      <alignment vertical="center"/>
      <protection locked="0"/>
    </xf>
    <xf numFmtId="0" fontId="6" fillId="27" borderId="14" xfId="0" applyFont="1" applyFill="1" applyBorder="1" applyAlignment="1" applyProtection="1">
      <alignment horizontal="center" vertical="center" shrinkToFit="1"/>
      <protection locked="0"/>
    </xf>
    <xf numFmtId="0" fontId="6" fillId="27" borderId="15" xfId="0" applyFont="1" applyFill="1" applyBorder="1" applyAlignment="1" applyProtection="1">
      <alignment horizontal="center" vertical="center" shrinkToFit="1"/>
      <protection locked="0"/>
    </xf>
    <xf numFmtId="38" fontId="6" fillId="25" borderId="25" xfId="54" applyFont="1" applyFill="1" applyBorder="1" applyAlignment="1" applyProtection="1">
      <alignment horizontal="center" vertical="center"/>
      <protection locked="0"/>
    </xf>
    <xf numFmtId="38" fontId="6" fillId="25" borderId="26" xfId="54" applyFont="1" applyFill="1" applyBorder="1" applyAlignment="1" applyProtection="1">
      <alignment horizontal="center" vertical="center"/>
      <protection locked="0"/>
    </xf>
    <xf numFmtId="0" fontId="6" fillId="24" borderId="17" xfId="0" applyFont="1" applyFill="1" applyBorder="1" applyAlignment="1">
      <alignment horizontal="center" vertical="center" wrapText="1"/>
    </xf>
    <xf numFmtId="0" fontId="6" fillId="24" borderId="30"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8" fillId="24" borderId="17" xfId="0" applyFont="1" applyFill="1" applyBorder="1" applyAlignment="1">
      <alignment horizontal="center" vertical="center" wrapText="1"/>
    </xf>
    <xf numFmtId="0" fontId="8" fillId="24" borderId="24" xfId="0" applyFont="1" applyFill="1" applyBorder="1" applyAlignment="1">
      <alignment horizontal="center" vertical="center" wrapText="1"/>
    </xf>
    <xf numFmtId="0" fontId="6" fillId="24" borderId="19" xfId="0" applyFont="1" applyFill="1" applyBorder="1" applyAlignment="1">
      <alignment horizontal="center" vertical="center"/>
    </xf>
    <xf numFmtId="0" fontId="6" fillId="24" borderId="21" xfId="0" applyFont="1" applyFill="1" applyBorder="1" applyAlignment="1">
      <alignment horizontal="center" vertical="center"/>
    </xf>
    <xf numFmtId="0" fontId="6" fillId="24" borderId="23" xfId="0" applyFont="1" applyFill="1" applyBorder="1" applyAlignment="1">
      <alignment horizontal="center" vertical="center"/>
    </xf>
    <xf numFmtId="0" fontId="6" fillId="24" borderId="16" xfId="0" applyFont="1" applyFill="1" applyBorder="1" applyAlignment="1">
      <alignment horizontal="center" vertical="center"/>
    </xf>
    <xf numFmtId="0" fontId="6" fillId="24" borderId="0" xfId="0" applyFont="1" applyFill="1" applyBorder="1" applyAlignment="1">
      <alignment horizontal="center" vertical="center"/>
    </xf>
    <xf numFmtId="0" fontId="6" fillId="24" borderId="22"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20" xfId="0" applyFont="1" applyFill="1" applyBorder="1" applyAlignment="1">
      <alignment horizontal="center" vertical="center"/>
    </xf>
    <xf numFmtId="0" fontId="6" fillId="24" borderId="15" xfId="0" applyFont="1" applyFill="1" applyBorder="1" applyAlignment="1">
      <alignment horizontal="center" vertical="center"/>
    </xf>
    <xf numFmtId="0" fontId="6" fillId="24" borderId="17" xfId="0" applyFont="1" applyFill="1" applyBorder="1" applyAlignment="1">
      <alignment horizontal="center" vertical="center"/>
    </xf>
    <xf numFmtId="0" fontId="6" fillId="24" borderId="30" xfId="0" applyFont="1" applyFill="1" applyBorder="1" applyAlignment="1">
      <alignment horizontal="center" vertical="center"/>
    </xf>
    <xf numFmtId="0" fontId="6" fillId="24" borderId="24" xfId="0" applyFont="1" applyFill="1" applyBorder="1" applyAlignment="1">
      <alignment horizontal="center" vertical="center"/>
    </xf>
    <xf numFmtId="0" fontId="6" fillId="24" borderId="25" xfId="0" applyFont="1" applyFill="1" applyBorder="1" applyAlignment="1">
      <alignment horizontal="center" vertical="center" wrapText="1"/>
    </xf>
    <xf numFmtId="0" fontId="6" fillId="24" borderId="26" xfId="0" applyFont="1" applyFill="1" applyBorder="1" applyAlignment="1">
      <alignment horizontal="center" vertical="center" wrapText="1"/>
    </xf>
    <xf numFmtId="0" fontId="6" fillId="24" borderId="25" xfId="0" applyFont="1" applyFill="1" applyBorder="1" applyAlignment="1">
      <alignment horizontal="center" vertical="center" shrinkToFit="1"/>
    </xf>
    <xf numFmtId="0" fontId="6" fillId="24" borderId="2" xfId="0" applyFont="1" applyFill="1" applyBorder="1" applyAlignment="1">
      <alignment horizontal="center" vertical="center" shrinkToFit="1"/>
    </xf>
    <xf numFmtId="0" fontId="6" fillId="24" borderId="2" xfId="0" applyFont="1" applyFill="1" applyBorder="1" applyAlignment="1">
      <alignment horizontal="center" vertical="center" wrapText="1"/>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0" fillId="0" borderId="26" xfId="0" applyFont="1" applyBorder="1">
      <alignment vertical="center"/>
    </xf>
    <xf numFmtId="0" fontId="6" fillId="24" borderId="26" xfId="0" applyFont="1" applyFill="1" applyBorder="1" applyAlignment="1">
      <alignment horizontal="center" vertical="center" shrinkToFit="1"/>
    </xf>
    <xf numFmtId="0" fontId="6" fillId="24" borderId="13" xfId="0" applyFont="1" applyFill="1" applyBorder="1" applyAlignment="1">
      <alignment horizontal="center" vertical="center"/>
    </xf>
    <xf numFmtId="0" fontId="6" fillId="24" borderId="13" xfId="0" applyFont="1" applyFill="1" applyBorder="1" applyAlignment="1">
      <alignment horizontal="center" vertical="center" wrapText="1"/>
    </xf>
    <xf numFmtId="0" fontId="8" fillId="24" borderId="30" xfId="0" applyFont="1" applyFill="1" applyBorder="1" applyAlignment="1">
      <alignment horizontal="center" vertical="center" wrapText="1"/>
    </xf>
    <xf numFmtId="0" fontId="6" fillId="24" borderId="21" xfId="0" applyFont="1" applyFill="1" applyBorder="1" applyAlignment="1">
      <alignment horizontal="center" vertical="center" shrinkToFit="1"/>
    </xf>
    <xf numFmtId="0" fontId="6" fillId="24" borderId="23" xfId="0" applyFont="1" applyFill="1" applyBorder="1" applyAlignment="1">
      <alignment horizontal="center" vertical="center" shrinkToFit="1"/>
    </xf>
    <xf numFmtId="0" fontId="6" fillId="24" borderId="26" xfId="0" applyFont="1" applyFill="1" applyBorder="1" applyAlignment="1">
      <alignment horizontal="center" vertical="center"/>
    </xf>
    <xf numFmtId="0" fontId="6" fillId="24" borderId="17" xfId="0" applyFont="1" applyFill="1" applyBorder="1" applyAlignment="1">
      <alignment horizontal="center" vertical="center" shrinkToFit="1"/>
    </xf>
    <xf numFmtId="0" fontId="6" fillId="24" borderId="30" xfId="0" applyFont="1" applyFill="1" applyBorder="1" applyAlignment="1">
      <alignment horizontal="center" vertical="center" shrinkToFit="1"/>
    </xf>
    <xf numFmtId="0" fontId="6" fillId="24" borderId="24" xfId="0" applyFont="1" applyFill="1" applyBorder="1" applyAlignment="1">
      <alignment horizontal="center" vertical="center" shrinkToFit="1"/>
    </xf>
    <xf numFmtId="0" fontId="6" fillId="24" borderId="23" xfId="0" applyFont="1" applyFill="1" applyBorder="1" applyAlignment="1">
      <alignment horizontal="center" vertical="center" wrapText="1"/>
    </xf>
    <xf numFmtId="0" fontId="6" fillId="24" borderId="22" xfId="0" applyFont="1" applyFill="1" applyBorder="1" applyAlignment="1">
      <alignment horizontal="center" vertical="center" wrapText="1"/>
    </xf>
    <xf numFmtId="0" fontId="6" fillId="24" borderId="17" xfId="0" applyFont="1" applyFill="1" applyBorder="1" applyAlignment="1" applyProtection="1">
      <alignment horizontal="center" vertical="center" shrinkToFit="1"/>
    </xf>
    <xf numFmtId="0" fontId="6" fillId="24" borderId="30" xfId="0" applyFont="1" applyFill="1" applyBorder="1" applyAlignment="1" applyProtection="1">
      <alignment horizontal="center" vertical="center" shrinkToFit="1"/>
    </xf>
    <xf numFmtId="0" fontId="6" fillId="24" borderId="24" xfId="0" applyFont="1" applyFill="1" applyBorder="1" applyAlignment="1" applyProtection="1">
      <alignment horizontal="center" vertical="center" shrinkToFit="1"/>
    </xf>
    <xf numFmtId="0" fontId="6" fillId="24" borderId="25" xfId="0" applyFont="1" applyFill="1" applyBorder="1" applyAlignment="1" applyProtection="1">
      <alignment horizontal="center" vertical="center" wrapText="1"/>
    </xf>
    <xf numFmtId="0" fontId="6" fillId="24" borderId="2" xfId="0" applyFont="1" applyFill="1" applyBorder="1" applyAlignment="1" applyProtection="1">
      <alignment horizontal="center" vertical="center" wrapText="1"/>
    </xf>
    <xf numFmtId="0" fontId="6" fillId="24" borderId="26" xfId="0" applyFont="1" applyFill="1" applyBorder="1" applyAlignment="1" applyProtection="1">
      <alignment horizontal="center" vertical="center" wrapText="1"/>
    </xf>
    <xf numFmtId="0" fontId="6" fillId="24" borderId="19" xfId="0" applyFont="1" applyFill="1" applyBorder="1" applyAlignment="1" applyProtection="1">
      <alignment horizontal="center" vertical="center" wrapText="1" shrinkToFit="1"/>
    </xf>
    <xf numFmtId="0" fontId="6" fillId="24" borderId="14" xfId="0" applyFont="1" applyFill="1" applyBorder="1" applyAlignment="1" applyProtection="1">
      <alignment horizontal="center" vertical="center" wrapText="1" shrinkToFit="1"/>
    </xf>
    <xf numFmtId="0" fontId="6" fillId="24" borderId="19" xfId="0" applyFont="1" applyFill="1" applyBorder="1" applyAlignment="1" applyProtection="1">
      <alignment horizontal="center" vertical="center" wrapText="1"/>
    </xf>
    <xf numFmtId="0" fontId="6" fillId="24" borderId="14" xfId="0" applyFont="1" applyFill="1" applyBorder="1" applyAlignment="1" applyProtection="1">
      <alignment horizontal="center" vertical="center" wrapText="1"/>
    </xf>
    <xf numFmtId="0" fontId="6" fillId="24" borderId="24" xfId="0" applyFont="1" applyFill="1" applyBorder="1" applyAlignment="1" applyProtection="1">
      <alignment horizontal="center" vertical="center" wrapText="1"/>
    </xf>
    <xf numFmtId="0" fontId="6" fillId="24" borderId="23" xfId="0" applyFont="1" applyFill="1" applyBorder="1" applyAlignment="1" applyProtection="1">
      <alignment horizontal="center" vertical="center" wrapText="1"/>
    </xf>
    <xf numFmtId="0" fontId="6" fillId="24" borderId="15" xfId="0" applyFont="1" applyFill="1" applyBorder="1" applyAlignment="1" applyProtection="1">
      <alignment horizontal="center" vertical="center" wrapText="1"/>
    </xf>
    <xf numFmtId="0" fontId="6" fillId="24" borderId="43" xfId="0" applyFont="1" applyFill="1" applyBorder="1" applyAlignment="1" applyProtection="1">
      <alignment horizontal="center" vertical="center" shrinkToFit="1"/>
    </xf>
    <xf numFmtId="0" fontId="6" fillId="24" borderId="44" xfId="0" applyFont="1" applyFill="1" applyBorder="1" applyAlignment="1" applyProtection="1">
      <alignment horizontal="center" vertical="center" shrinkToFit="1"/>
    </xf>
    <xf numFmtId="0" fontId="6" fillId="24" borderId="14" xfId="0" applyFont="1" applyFill="1" applyBorder="1" applyAlignment="1" applyProtection="1">
      <alignment horizontal="center" vertical="center"/>
    </xf>
    <xf numFmtId="0" fontId="6" fillId="24" borderId="20" xfId="0" applyFont="1" applyFill="1" applyBorder="1" applyAlignment="1" applyProtection="1">
      <alignment horizontal="center" vertical="center"/>
    </xf>
    <xf numFmtId="0" fontId="6" fillId="24" borderId="15" xfId="0" applyFont="1" applyFill="1" applyBorder="1" applyAlignment="1" applyProtection="1">
      <alignment horizontal="center" vertical="center"/>
    </xf>
    <xf numFmtId="0" fontId="6" fillId="24" borderId="30" xfId="0" applyFont="1" applyFill="1" applyBorder="1" applyAlignment="1" applyProtection="1">
      <alignment horizontal="center" vertical="center" wrapText="1"/>
    </xf>
    <xf numFmtId="0" fontId="6" fillId="24" borderId="16" xfId="0" applyFont="1" applyFill="1" applyBorder="1" applyAlignment="1" applyProtection="1">
      <alignment horizontal="center" vertical="center"/>
    </xf>
    <xf numFmtId="0" fontId="6" fillId="24" borderId="0" xfId="0" applyFont="1" applyFill="1" applyBorder="1" applyAlignment="1" applyProtection="1">
      <alignment horizontal="center" vertical="center"/>
    </xf>
    <xf numFmtId="0" fontId="6" fillId="24" borderId="22" xfId="0" applyFont="1" applyFill="1" applyBorder="1" applyAlignment="1" applyProtection="1">
      <alignment horizontal="center" vertical="center"/>
    </xf>
    <xf numFmtId="0" fontId="6" fillId="24" borderId="43" xfId="0" applyFont="1" applyFill="1" applyBorder="1" applyAlignment="1" applyProtection="1">
      <alignment horizontal="center" vertical="center"/>
    </xf>
    <xf numFmtId="0" fontId="6" fillId="24" borderId="30" xfId="0" applyFont="1" applyFill="1" applyBorder="1" applyAlignment="1" applyProtection="1">
      <alignment horizontal="center" vertical="center"/>
    </xf>
    <xf numFmtId="0" fontId="6" fillId="24" borderId="44" xfId="0" applyFont="1" applyFill="1" applyBorder="1" applyAlignment="1" applyProtection="1">
      <alignment horizontal="center" vertical="center"/>
    </xf>
    <xf numFmtId="0" fontId="6" fillId="24" borderId="43" xfId="0" applyFont="1" applyFill="1" applyBorder="1" applyAlignment="1" applyProtection="1">
      <alignment horizontal="center" vertical="center" wrapText="1"/>
    </xf>
    <xf numFmtId="0" fontId="6" fillId="24" borderId="16" xfId="0" applyFont="1" applyFill="1" applyBorder="1" applyAlignment="1" applyProtection="1">
      <alignment horizontal="center" vertical="center" wrapText="1"/>
    </xf>
    <xf numFmtId="0" fontId="6" fillId="24" borderId="19" xfId="0" applyFont="1" applyFill="1" applyBorder="1" applyAlignment="1">
      <alignment horizontal="center" vertical="center" wrapText="1"/>
    </xf>
    <xf numFmtId="0" fontId="6" fillId="24" borderId="14" xfId="0" applyFont="1" applyFill="1" applyBorder="1" applyAlignment="1">
      <alignment horizontal="center" vertical="center" wrapText="1"/>
    </xf>
    <xf numFmtId="0" fontId="0" fillId="0" borderId="24" xfId="0" applyFont="1" applyBorder="1">
      <alignment vertical="center"/>
    </xf>
    <xf numFmtId="0" fontId="6" fillId="24" borderId="21" xfId="0" applyFont="1" applyFill="1" applyBorder="1" applyAlignment="1">
      <alignment horizontal="center" vertical="center" wrapText="1"/>
    </xf>
  </cellXfs>
  <cellStyles count="6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計算 2" xfId="52" xr:uid="{00000000-0005-0000-0000-000033000000}"/>
    <cellStyle name="警告文" xfId="53" builtinId="11" customBuiltin="1"/>
    <cellStyle name="桁区切り" xfId="54" builtinId="6"/>
    <cellStyle name="桁区切り 2" xfId="55" xr:uid="{00000000-0005-0000-0000-000036000000}"/>
    <cellStyle name="見出し 1" xfId="56" builtinId="16" customBuiltin="1"/>
    <cellStyle name="見出し 2" xfId="57" builtinId="17" customBuiltin="1"/>
    <cellStyle name="見出し 3" xfId="58" builtinId="18" customBuiltin="1"/>
    <cellStyle name="見出し 4" xfId="59" builtinId="19" customBuiltin="1"/>
    <cellStyle name="集計" xfId="60" builtinId="25" customBuiltin="1"/>
    <cellStyle name="集計 2" xfId="61" xr:uid="{00000000-0005-0000-0000-00003C000000}"/>
    <cellStyle name="出力" xfId="62" builtinId="21" customBuiltin="1"/>
    <cellStyle name="出力 2" xfId="63" xr:uid="{00000000-0005-0000-0000-00003E000000}"/>
    <cellStyle name="説明文" xfId="64" builtinId="53" customBuiltin="1"/>
    <cellStyle name="入力" xfId="65" builtinId="20" customBuiltin="1"/>
    <cellStyle name="入力 2" xfId="66" xr:uid="{00000000-0005-0000-0000-000041000000}"/>
    <cellStyle name="標準" xfId="0" builtinId="0"/>
    <cellStyle name="標準 2" xfId="67" xr:uid="{00000000-0005-0000-0000-000043000000}"/>
    <cellStyle name="良い" xfId="68" builtinId="26" customBuiltin="1"/>
  </cellStyles>
  <dxfs count="217">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border>
        <left/>
        <right/>
        <top/>
        <bottom/>
      </border>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ankyo.metro.tokyo.jp/climate/large_scale/cap_and_trade/rules.html" TargetMode="External"/><Relationship Id="rId1" Type="http://schemas.openxmlformats.org/officeDocument/2006/relationships/hyperlink" Target="http://www.kankyo.metro.tokyo.jp/climate/rules/secure_environment.htm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60"/>
  <sheetViews>
    <sheetView showGridLines="0" tabSelected="1" zoomScaleNormal="100" zoomScaleSheetLayoutView="130" workbookViewId="0"/>
  </sheetViews>
  <sheetFormatPr defaultColWidth="0" defaultRowHeight="0" customHeight="1" zeroHeight="1" x14ac:dyDescent="0.2"/>
  <cols>
    <col min="1" max="1" width="0.44140625" style="30" customWidth="1"/>
    <col min="2" max="2" width="0.44140625" style="5" customWidth="1"/>
    <col min="3" max="3" width="1.6640625" style="1" customWidth="1"/>
    <col min="4" max="38" width="2.21875" style="1" customWidth="1"/>
    <col min="39" max="39" width="2.44140625" style="1" customWidth="1"/>
    <col min="40" max="40" width="2.21875" style="1" customWidth="1"/>
    <col min="41" max="45" width="2.44140625" style="1" customWidth="1"/>
    <col min="46" max="46" width="0.44140625" style="1" customWidth="1"/>
    <col min="47" max="47" width="9" hidden="1" customWidth="1"/>
    <col min="48" max="48" width="13.33203125" hidden="1" customWidth="1"/>
    <col min="49" max="69" width="9" hidden="1" customWidth="1"/>
    <col min="70" max="16384" width="9" style="30" hidden="1"/>
  </cols>
  <sheetData>
    <row r="1" spans="1:45" ht="13.2" x14ac:dyDescent="0.2">
      <c r="A1" s="1"/>
      <c r="B1" s="1"/>
    </row>
    <row r="2" spans="1:45" ht="13.2" x14ac:dyDescent="0.2">
      <c r="A2" s="1"/>
      <c r="B2" s="1"/>
    </row>
    <row r="3" spans="1:45" ht="11.25" customHeight="1" x14ac:dyDescent="0.2">
      <c r="B3" s="21"/>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7"/>
    </row>
    <row r="4" spans="1:45" ht="26.25" customHeight="1" x14ac:dyDescent="0.2">
      <c r="B4" s="13"/>
      <c r="C4" s="55" t="s">
        <v>813</v>
      </c>
      <c r="D4" s="57"/>
      <c r="E4" s="57"/>
      <c r="F4" s="28"/>
      <c r="G4" s="28"/>
      <c r="H4" s="28"/>
      <c r="I4" s="28"/>
      <c r="J4" s="28"/>
      <c r="K4" s="51"/>
      <c r="L4" s="28"/>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28"/>
      <c r="AN4" s="28"/>
      <c r="AO4" s="28"/>
      <c r="AP4" s="28"/>
      <c r="AQ4" s="28"/>
      <c r="AR4" s="28"/>
      <c r="AS4" s="26"/>
    </row>
    <row r="5" spans="1:45" ht="7.5" customHeight="1" x14ac:dyDescent="0.2">
      <c r="B5" s="13"/>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26"/>
    </row>
    <row r="6" spans="1:45" ht="16.5" customHeight="1" x14ac:dyDescent="0.2">
      <c r="B6" s="13"/>
      <c r="C6" s="41" t="s">
        <v>1079</v>
      </c>
      <c r="F6" s="8"/>
      <c r="G6" s="8"/>
      <c r="H6" s="8"/>
      <c r="AS6" s="26"/>
    </row>
    <row r="7" spans="1:45" ht="6" customHeight="1" x14ac:dyDescent="0.2">
      <c r="B7" s="70"/>
      <c r="AS7" s="26"/>
    </row>
    <row r="8" spans="1:45" ht="16.5" customHeight="1" x14ac:dyDescent="0.2">
      <c r="B8" s="70" t="s">
        <v>1080</v>
      </c>
      <c r="AO8" s="9"/>
      <c r="AR8" s="9"/>
      <c r="AS8" s="26"/>
    </row>
    <row r="9" spans="1:45" ht="16.5" customHeight="1" x14ac:dyDescent="0.2">
      <c r="B9" s="13"/>
      <c r="D9" s="1" t="s">
        <v>1081</v>
      </c>
      <c r="AO9" s="9"/>
      <c r="AR9" s="9"/>
      <c r="AS9" s="26"/>
    </row>
    <row r="10" spans="1:45" ht="16.5" customHeight="1" thickBot="1" x14ac:dyDescent="0.25">
      <c r="B10" s="13"/>
      <c r="D10" s="1" t="s">
        <v>1082</v>
      </c>
      <c r="AO10" s="9"/>
      <c r="AR10" s="9"/>
      <c r="AS10" s="26"/>
    </row>
    <row r="11" spans="1:45" ht="16.5" customHeight="1" thickBot="1" x14ac:dyDescent="0.25">
      <c r="B11" s="13"/>
      <c r="E11" s="66"/>
      <c r="F11" s="67"/>
      <c r="G11" s="8" t="s">
        <v>216</v>
      </c>
      <c r="AO11" s="9"/>
      <c r="AR11" s="9"/>
      <c r="AS11" s="26"/>
    </row>
    <row r="12" spans="1:45" ht="16.5" customHeight="1" thickBot="1" x14ac:dyDescent="0.25">
      <c r="B12" s="13"/>
      <c r="E12" s="68"/>
      <c r="F12" s="69"/>
      <c r="G12" s="8" t="s">
        <v>217</v>
      </c>
      <c r="AO12" s="9"/>
      <c r="AR12" s="9"/>
      <c r="AS12" s="26"/>
    </row>
    <row r="13" spans="1:45" ht="16.5" customHeight="1" thickBot="1" x14ac:dyDescent="0.25">
      <c r="B13" s="13"/>
      <c r="E13" s="71"/>
      <c r="F13" s="72"/>
      <c r="G13" s="8" t="s">
        <v>1078</v>
      </c>
      <c r="AO13" s="9"/>
      <c r="AR13" s="9"/>
      <c r="AS13" s="26"/>
    </row>
    <row r="14" spans="1:45" ht="16.5" customHeight="1" thickBot="1" x14ac:dyDescent="0.25">
      <c r="B14" s="13"/>
      <c r="E14" s="512"/>
      <c r="F14" s="513"/>
      <c r="G14" s="1" t="s">
        <v>1083</v>
      </c>
      <c r="AO14" s="9"/>
      <c r="AR14" s="9"/>
      <c r="AS14" s="26"/>
    </row>
    <row r="15" spans="1:45" ht="16.5" customHeight="1" thickBot="1" x14ac:dyDescent="0.25">
      <c r="B15" s="13"/>
      <c r="E15" s="597"/>
      <c r="F15" s="598"/>
      <c r="G15" s="1" t="s">
        <v>1084</v>
      </c>
      <c r="AO15" s="9"/>
      <c r="AR15" s="9"/>
      <c r="AS15" s="26"/>
    </row>
    <row r="16" spans="1:45" ht="16.5" customHeight="1" x14ac:dyDescent="0.2">
      <c r="B16" s="13"/>
      <c r="AN16" s="8"/>
      <c r="AO16" s="10"/>
      <c r="AR16" s="9"/>
      <c r="AS16" s="26"/>
    </row>
    <row r="17" spans="2:69" ht="16.5" customHeight="1" x14ac:dyDescent="0.2">
      <c r="B17" s="327" t="s">
        <v>196</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328"/>
      <c r="AO17" s="329"/>
      <c r="AR17" s="9"/>
      <c r="AS17" s="26"/>
    </row>
    <row r="18" spans="2:69" ht="16.5" customHeight="1" x14ac:dyDescent="0.2">
      <c r="B18" s="78"/>
      <c r="C18" s="43"/>
      <c r="D18" s="43" t="s">
        <v>1086</v>
      </c>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328"/>
      <c r="AO18" s="329"/>
      <c r="AR18" s="9"/>
      <c r="AS18" s="26"/>
    </row>
    <row r="19" spans="2:69" ht="16.5" customHeight="1" x14ac:dyDescent="0.2">
      <c r="B19" s="78"/>
      <c r="C19" s="43"/>
      <c r="D19" s="43" t="s">
        <v>1085</v>
      </c>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328"/>
      <c r="AO19" s="329"/>
      <c r="AR19" s="9"/>
      <c r="AS19" s="26"/>
    </row>
    <row r="20" spans="2:69" ht="16.5" customHeight="1" x14ac:dyDescent="0.2">
      <c r="B20" s="78"/>
      <c r="C20" s="43"/>
      <c r="D20" s="43" t="s">
        <v>133</v>
      </c>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328"/>
      <c r="AO20" s="329"/>
      <c r="AR20" s="9"/>
      <c r="AS20" s="26"/>
    </row>
    <row r="21" spans="2:69" ht="16.5" customHeight="1" x14ac:dyDescent="0.2">
      <c r="B21" s="78"/>
      <c r="C21" s="43"/>
      <c r="D21" s="43" t="s">
        <v>197</v>
      </c>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c r="AE21" s="43"/>
      <c r="AF21" s="43"/>
      <c r="AG21" s="43"/>
      <c r="AH21" s="43"/>
      <c r="AI21" s="43"/>
      <c r="AJ21" s="43"/>
      <c r="AK21" s="43"/>
      <c r="AL21" s="43"/>
      <c r="AM21" s="43"/>
      <c r="AN21" s="328"/>
      <c r="AO21" s="329"/>
      <c r="AR21" s="9"/>
      <c r="AS21" s="26"/>
    </row>
    <row r="22" spans="2:69" ht="16.5" customHeight="1" x14ac:dyDescent="0.2">
      <c r="B22" s="78"/>
      <c r="C22" s="43"/>
      <c r="D22" s="43" t="s">
        <v>1087</v>
      </c>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328"/>
      <c r="AO22" s="329"/>
      <c r="AR22" s="9"/>
      <c r="AS22" s="26"/>
    </row>
    <row r="23" spans="2:69" ht="16.5" customHeight="1" x14ac:dyDescent="0.2">
      <c r="B23" s="330"/>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328"/>
      <c r="AO23" s="329"/>
      <c r="AR23" s="9"/>
      <c r="AS23" s="26"/>
    </row>
    <row r="24" spans="2:69" ht="16.5" customHeight="1" x14ac:dyDescent="0.2">
      <c r="B24" s="327" t="s">
        <v>198</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328"/>
      <c r="AO24" s="329"/>
      <c r="AR24" s="9"/>
      <c r="AS24" s="26"/>
    </row>
    <row r="25" spans="2:69" ht="16.5" customHeight="1" x14ac:dyDescent="0.2">
      <c r="B25" s="330"/>
      <c r="C25" s="43"/>
      <c r="D25" s="43" t="s">
        <v>221</v>
      </c>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328"/>
      <c r="AO25" s="329"/>
      <c r="AR25" s="9"/>
      <c r="AS25" s="26"/>
    </row>
    <row r="26" spans="2:69" ht="16.5" customHeight="1" x14ac:dyDescent="0.2">
      <c r="B26" s="327"/>
      <c r="C26" s="43"/>
      <c r="D26" s="43" t="s">
        <v>1088</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328"/>
      <c r="AO26" s="329"/>
      <c r="AR26" s="9"/>
      <c r="AS26" s="26"/>
      <c r="AT26"/>
      <c r="BO26" s="30"/>
      <c r="BP26" s="30"/>
      <c r="BQ26" s="30"/>
    </row>
    <row r="27" spans="2:69" ht="16.5" customHeight="1" x14ac:dyDescent="0.2">
      <c r="B27" s="78"/>
      <c r="C27" s="43"/>
      <c r="D27" s="43" t="s">
        <v>218</v>
      </c>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328"/>
      <c r="AO27" s="329"/>
      <c r="AR27" s="9"/>
      <c r="AS27" s="26"/>
    </row>
    <row r="28" spans="2:69" ht="16.5" customHeight="1" x14ac:dyDescent="0.2">
      <c r="B28" s="327"/>
      <c r="C28" s="43"/>
      <c r="D28" s="43" t="s">
        <v>223</v>
      </c>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328"/>
      <c r="AO28" s="329"/>
      <c r="AR28" s="9"/>
      <c r="AS28" s="26"/>
    </row>
    <row r="29" spans="2:69" ht="16.5" customHeight="1" x14ac:dyDescent="0.2">
      <c r="B29" s="78"/>
      <c r="C29" s="43"/>
      <c r="D29" s="43" t="s">
        <v>1091</v>
      </c>
      <c r="E29" s="43"/>
      <c r="F29" s="337"/>
      <c r="G29" s="43"/>
      <c r="H29" s="43"/>
      <c r="I29" s="43"/>
      <c r="J29" s="43"/>
      <c r="K29" s="43"/>
      <c r="L29" s="43"/>
      <c r="M29" s="43"/>
      <c r="N29" s="43"/>
      <c r="O29" s="43"/>
      <c r="P29" s="43"/>
      <c r="Q29" s="43"/>
      <c r="R29" s="43"/>
      <c r="S29" s="43"/>
      <c r="T29" s="43"/>
      <c r="U29" s="43"/>
      <c r="V29" s="43"/>
      <c r="W29" s="43"/>
      <c r="X29" s="43"/>
      <c r="Y29" s="43"/>
      <c r="Z29" s="43"/>
      <c r="AA29" s="43"/>
      <c r="AB29" s="43"/>
      <c r="AC29" s="43"/>
      <c r="AD29" s="43"/>
      <c r="AE29" s="43"/>
      <c r="AF29" s="43"/>
      <c r="AG29" s="43"/>
      <c r="AH29" s="43"/>
      <c r="AI29" s="43"/>
      <c r="AJ29" s="43"/>
      <c r="AK29" s="43"/>
      <c r="AL29" s="43"/>
      <c r="AM29" s="43"/>
      <c r="AN29" s="328"/>
      <c r="AO29" s="329"/>
      <c r="AP29" s="43"/>
      <c r="AQ29" s="328"/>
      <c r="AR29" s="329"/>
      <c r="AS29" s="26"/>
    </row>
    <row r="30" spans="2:69" ht="16.5" customHeight="1" x14ac:dyDescent="0.2">
      <c r="B30" s="78"/>
      <c r="C30" s="43"/>
      <c r="D30" s="43" t="s">
        <v>1089</v>
      </c>
      <c r="E30" s="43"/>
      <c r="F30" s="337"/>
      <c r="G30" s="43"/>
      <c r="H30" s="43"/>
      <c r="I30" s="43"/>
      <c r="J30" s="43"/>
      <c r="K30" s="43"/>
      <c r="L30" s="43"/>
      <c r="M30" s="43"/>
      <c r="N30" s="43"/>
      <c r="O30" s="43"/>
      <c r="P30" s="43"/>
      <c r="Q30" s="43"/>
      <c r="R30" s="43"/>
      <c r="S30" s="43"/>
      <c r="T30" s="43"/>
      <c r="U30" s="43"/>
      <c r="V30" s="43"/>
      <c r="W30" s="43"/>
      <c r="X30" s="43"/>
      <c r="Y30" s="43"/>
      <c r="Z30" s="43"/>
      <c r="AA30" s="43"/>
      <c r="AB30" s="43"/>
      <c r="AC30" s="43"/>
      <c r="AD30" s="43"/>
      <c r="AE30" s="43"/>
      <c r="AF30" s="43"/>
      <c r="AG30" s="43"/>
      <c r="AH30" s="43"/>
      <c r="AI30" s="43"/>
      <c r="AJ30" s="43"/>
      <c r="AK30" s="43"/>
      <c r="AL30" s="43"/>
      <c r="AM30" s="43"/>
      <c r="AN30" s="43"/>
      <c r="AO30" s="43"/>
      <c r="AP30" s="43"/>
      <c r="AQ30" s="43"/>
      <c r="AR30" s="43"/>
      <c r="AS30" s="26"/>
    </row>
    <row r="31" spans="2:69" ht="16.5" customHeight="1" x14ac:dyDescent="0.2">
      <c r="B31" s="78"/>
      <c r="C31" s="43"/>
      <c r="D31" s="43" t="s">
        <v>1090</v>
      </c>
      <c r="O31" s="43"/>
      <c r="P31" s="43"/>
      <c r="Q31" s="43"/>
      <c r="R31" s="43"/>
      <c r="S31" s="43"/>
      <c r="T31" s="43"/>
      <c r="U31" s="43"/>
      <c r="V31" s="43"/>
      <c r="W31" s="43"/>
      <c r="AH31" s="43"/>
      <c r="AI31" s="43"/>
      <c r="AJ31" s="43"/>
      <c r="AK31" s="43"/>
      <c r="AL31" s="328"/>
      <c r="AM31" s="328"/>
      <c r="AN31" s="328"/>
      <c r="AO31" s="329"/>
      <c r="AP31" s="328"/>
      <c r="AQ31" s="328"/>
      <c r="AR31" s="329"/>
      <c r="AS31" s="26"/>
    </row>
    <row r="32" spans="2:69" ht="16.5" customHeight="1" x14ac:dyDescent="0.2">
      <c r="B32" s="78"/>
      <c r="C32" s="43"/>
      <c r="D32" s="43" t="s">
        <v>224</v>
      </c>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26"/>
    </row>
    <row r="33" spans="1:69" ht="16.5" customHeight="1" x14ac:dyDescent="0.2">
      <c r="B33" s="78"/>
      <c r="C33" s="43"/>
      <c r="F33" s="63" t="s">
        <v>106</v>
      </c>
      <c r="G33" s="64"/>
      <c r="H33" s="64"/>
      <c r="I33" s="64"/>
      <c r="J33" s="338" t="s">
        <v>134</v>
      </c>
      <c r="K33" s="64"/>
      <c r="L33" s="64"/>
      <c r="M33" s="64"/>
      <c r="N33" s="64"/>
      <c r="O33" s="65"/>
      <c r="AA33" s="43"/>
      <c r="AB33" s="43"/>
      <c r="AC33" s="43"/>
      <c r="AD33" s="43"/>
      <c r="AE33" s="43"/>
      <c r="AF33" s="43"/>
      <c r="AG33" s="43"/>
      <c r="AH33" s="43"/>
      <c r="AI33" s="43"/>
      <c r="AJ33" s="43"/>
      <c r="AK33" s="43"/>
      <c r="AL33" s="43"/>
      <c r="AM33" s="43"/>
      <c r="AN33" s="43"/>
      <c r="AO33" s="43"/>
      <c r="AP33" s="43"/>
      <c r="AQ33" s="43"/>
      <c r="AR33" s="43"/>
      <c r="AS33" s="26"/>
    </row>
    <row r="34" spans="1:69" ht="16.5" customHeight="1" x14ac:dyDescent="0.2">
      <c r="B34" s="78"/>
      <c r="C34" s="43"/>
      <c r="D34" s="43"/>
      <c r="F34" s="63" t="s">
        <v>161</v>
      </c>
      <c r="G34" s="64"/>
      <c r="H34" s="64"/>
      <c r="I34" s="64"/>
      <c r="J34" s="63" t="s">
        <v>110</v>
      </c>
      <c r="K34" s="64"/>
      <c r="L34" s="64"/>
      <c r="M34" s="64"/>
      <c r="N34" s="64"/>
      <c r="O34" s="65"/>
      <c r="P34" s="43"/>
      <c r="Q34" s="43"/>
      <c r="R34" s="43"/>
      <c r="S34" s="43"/>
      <c r="T34" s="43"/>
      <c r="U34" s="43"/>
      <c r="V34" s="43"/>
      <c r="W34" s="43"/>
      <c r="AH34" s="43"/>
      <c r="AI34" s="43"/>
      <c r="AJ34" s="43"/>
      <c r="AK34" s="43"/>
      <c r="AL34" s="43"/>
      <c r="AM34" s="43"/>
      <c r="AN34" s="43"/>
      <c r="AO34" s="43"/>
      <c r="AP34" s="43"/>
      <c r="AQ34" s="43"/>
      <c r="AR34" s="43"/>
      <c r="AS34" s="26"/>
    </row>
    <row r="35" spans="1:69" ht="16.5" customHeight="1" x14ac:dyDescent="0.2">
      <c r="B35" s="78"/>
      <c r="C35" s="43"/>
      <c r="D35" s="43"/>
      <c r="F35" s="63" t="s">
        <v>65</v>
      </c>
      <c r="G35" s="64"/>
      <c r="H35" s="64"/>
      <c r="I35" s="64"/>
      <c r="J35" s="63" t="s">
        <v>111</v>
      </c>
      <c r="K35" s="64"/>
      <c r="L35" s="64"/>
      <c r="M35" s="64"/>
      <c r="N35" s="64"/>
      <c r="O35" s="65"/>
      <c r="P35" s="43"/>
      <c r="Q35" s="43"/>
      <c r="R35" s="43"/>
      <c r="S35" s="43"/>
      <c r="T35" s="43"/>
      <c r="U35" s="43"/>
      <c r="V35" s="43"/>
      <c r="W35" s="43"/>
      <c r="AH35" s="43"/>
      <c r="AI35" s="43"/>
      <c r="AJ35" s="43"/>
      <c r="AK35" s="43"/>
      <c r="AL35" s="43"/>
      <c r="AM35" s="43"/>
      <c r="AN35" s="43"/>
      <c r="AO35" s="43"/>
      <c r="AP35" s="43"/>
      <c r="AQ35" s="43"/>
      <c r="AR35" s="43"/>
      <c r="AS35" s="26"/>
    </row>
    <row r="36" spans="1:69" ht="16.5" customHeight="1" x14ac:dyDescent="0.2">
      <c r="B36" s="78"/>
      <c r="C36" s="43"/>
      <c r="D36" s="43"/>
      <c r="F36" s="63" t="s">
        <v>66</v>
      </c>
      <c r="G36" s="64"/>
      <c r="H36" s="64"/>
      <c r="I36" s="64"/>
      <c r="J36" s="63" t="s">
        <v>112</v>
      </c>
      <c r="K36" s="64"/>
      <c r="L36" s="64"/>
      <c r="M36" s="64"/>
      <c r="N36" s="64"/>
      <c r="O36" s="65"/>
      <c r="P36" s="332" t="s">
        <v>135</v>
      </c>
      <c r="Q36" s="333"/>
      <c r="R36" s="43"/>
      <c r="S36" s="43"/>
      <c r="T36" s="43"/>
      <c r="U36" s="43"/>
      <c r="V36" s="43"/>
      <c r="W36" s="43"/>
      <c r="AH36" s="43"/>
      <c r="AI36" s="43"/>
      <c r="AJ36" s="43"/>
      <c r="AK36" s="43"/>
      <c r="AL36" s="43"/>
      <c r="AM36" s="43"/>
      <c r="AN36" s="328"/>
      <c r="AO36" s="329"/>
      <c r="AP36" s="43"/>
      <c r="AQ36" s="328"/>
      <c r="AR36" s="329"/>
      <c r="AS36" s="26"/>
    </row>
    <row r="37" spans="1:69" ht="16.5" customHeight="1" x14ac:dyDescent="0.2">
      <c r="B37" s="78"/>
      <c r="C37" s="43"/>
      <c r="D37" s="43"/>
      <c r="F37" s="63" t="s">
        <v>67</v>
      </c>
      <c r="G37" s="64"/>
      <c r="H37" s="64"/>
      <c r="I37" s="64"/>
      <c r="J37" s="63" t="s">
        <v>113</v>
      </c>
      <c r="K37" s="64"/>
      <c r="L37" s="64"/>
      <c r="M37" s="64"/>
      <c r="N37" s="64"/>
      <c r="O37" s="65"/>
      <c r="P37" s="332" t="s">
        <v>225</v>
      </c>
      <c r="Q37" s="333"/>
      <c r="R37" s="43"/>
      <c r="S37" s="43"/>
      <c r="T37" s="43"/>
      <c r="U37" s="43"/>
      <c r="V37" s="43"/>
      <c r="W37" s="43"/>
      <c r="AH37" s="43"/>
      <c r="AI37" s="43"/>
      <c r="AJ37" s="43"/>
      <c r="AK37" s="43"/>
      <c r="AL37" s="43"/>
      <c r="AM37" s="43"/>
      <c r="AN37" s="328"/>
      <c r="AO37" s="329"/>
      <c r="AP37" s="43"/>
      <c r="AQ37" s="328"/>
      <c r="AR37" s="329"/>
      <c r="AS37" s="26"/>
    </row>
    <row r="38" spans="1:69" ht="16.5" customHeight="1" x14ac:dyDescent="0.2">
      <c r="B38" s="78"/>
      <c r="C38" s="43"/>
      <c r="D38" s="43"/>
      <c r="F38" s="63" t="s">
        <v>28</v>
      </c>
      <c r="G38" s="64"/>
      <c r="H38" s="64"/>
      <c r="I38" s="64"/>
      <c r="J38" s="63" t="s">
        <v>107</v>
      </c>
      <c r="K38" s="64"/>
      <c r="L38" s="64"/>
      <c r="M38" s="64"/>
      <c r="N38" s="64"/>
      <c r="O38" s="65"/>
      <c r="P38" s="332" t="s">
        <v>222</v>
      </c>
      <c r="Q38" s="333"/>
      <c r="R38" s="43"/>
      <c r="S38" s="43"/>
      <c r="T38" s="43"/>
      <c r="U38" s="43"/>
      <c r="V38" s="43"/>
      <c r="W38" s="43"/>
      <c r="AH38" s="43"/>
      <c r="AI38" s="43"/>
      <c r="AJ38" s="43"/>
      <c r="AK38" s="43"/>
      <c r="AL38" s="43"/>
      <c r="AM38" s="43"/>
      <c r="AN38" s="328"/>
      <c r="AO38" s="329"/>
      <c r="AP38" s="43"/>
      <c r="AQ38" s="328"/>
      <c r="AR38" s="329"/>
      <c r="AS38" s="26"/>
    </row>
    <row r="39" spans="1:69" s="1" customFormat="1" ht="16.5" customHeight="1" x14ac:dyDescent="0.2">
      <c r="A39" s="30"/>
      <c r="B39" s="78"/>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c r="AE39" s="43"/>
      <c r="AF39" s="43"/>
      <c r="AG39" s="43"/>
      <c r="AH39" s="43"/>
      <c r="AI39" s="43"/>
      <c r="AJ39" s="43"/>
      <c r="AK39" s="43"/>
      <c r="AL39" s="43"/>
      <c r="AM39" s="43"/>
      <c r="AN39" s="43"/>
      <c r="AO39" s="329"/>
      <c r="AP39" s="43"/>
      <c r="AQ39" s="43"/>
      <c r="AR39" s="329"/>
      <c r="AS39" s="58"/>
      <c r="AU39"/>
      <c r="AV39"/>
      <c r="AW39"/>
      <c r="AX39"/>
      <c r="AY39"/>
      <c r="AZ39"/>
      <c r="BA39"/>
      <c r="BB39"/>
      <c r="BC39"/>
      <c r="BD39"/>
      <c r="BE39"/>
      <c r="BF39"/>
      <c r="BG39"/>
      <c r="BH39"/>
      <c r="BI39"/>
      <c r="BJ39"/>
      <c r="BK39"/>
      <c r="BL39"/>
      <c r="BM39"/>
      <c r="BN39"/>
      <c r="BO39"/>
      <c r="BP39"/>
      <c r="BQ39"/>
    </row>
    <row r="40" spans="1:69" ht="16.5" customHeight="1" x14ac:dyDescent="0.2">
      <c r="B40" s="327" t="s">
        <v>1095</v>
      </c>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328"/>
      <c r="AO40" s="329"/>
      <c r="AP40" s="43"/>
      <c r="AQ40" s="43"/>
      <c r="AR40" s="329"/>
      <c r="AS40" s="58"/>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row>
    <row r="41" spans="1:69" ht="16.5" customHeight="1" x14ac:dyDescent="0.2">
      <c r="B41" s="327"/>
      <c r="C41" s="43"/>
      <c r="D41" s="43" t="s">
        <v>1098</v>
      </c>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328"/>
      <c r="AO41" s="329"/>
      <c r="AP41" s="43"/>
      <c r="AQ41" s="43"/>
      <c r="AR41" s="329"/>
      <c r="AS41" s="58"/>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row>
    <row r="42" spans="1:69" ht="16.5" customHeight="1" x14ac:dyDescent="0.2">
      <c r="B42" s="327"/>
      <c r="C42" s="43"/>
      <c r="D42" s="43" t="s">
        <v>1287</v>
      </c>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328"/>
      <c r="AO42" s="329"/>
      <c r="AP42" s="43"/>
      <c r="AQ42" s="43"/>
      <c r="AR42" s="329"/>
      <c r="AS42" s="58"/>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row>
    <row r="43" spans="1:69" ht="16.5" customHeight="1" x14ac:dyDescent="0.2">
      <c r="B43" s="327"/>
      <c r="C43" s="43"/>
      <c r="D43" s="43" t="s">
        <v>1096</v>
      </c>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328"/>
      <c r="AO43" s="329"/>
      <c r="AP43" s="43"/>
      <c r="AQ43" s="43"/>
      <c r="AR43" s="329"/>
      <c r="AS43" s="58"/>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row>
    <row r="44" spans="1:69" ht="16.5" customHeight="1" x14ac:dyDescent="0.2">
      <c r="B44" s="327"/>
      <c r="C44" s="43"/>
      <c r="D44" s="43" t="s">
        <v>1097</v>
      </c>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328"/>
      <c r="AO44" s="329"/>
      <c r="AP44" s="43"/>
      <c r="AQ44" s="43"/>
      <c r="AR44" s="329"/>
      <c r="AS44" s="58"/>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row>
    <row r="45" spans="1:69" s="1" customFormat="1" ht="16.5" customHeight="1" x14ac:dyDescent="0.2">
      <c r="A45" s="30"/>
      <c r="B45" s="78"/>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c r="AO45" s="329"/>
      <c r="AP45" s="43"/>
      <c r="AQ45" s="43"/>
      <c r="AR45" s="329"/>
      <c r="AS45" s="58"/>
      <c r="AU45"/>
      <c r="AV45"/>
      <c r="AW45"/>
      <c r="AX45"/>
      <c r="AY45"/>
      <c r="AZ45"/>
      <c r="BA45"/>
      <c r="BB45"/>
      <c r="BC45"/>
      <c r="BD45"/>
      <c r="BE45"/>
      <c r="BF45"/>
      <c r="BG45"/>
      <c r="BH45"/>
      <c r="BI45"/>
      <c r="BJ45"/>
      <c r="BK45"/>
      <c r="BL45"/>
      <c r="BM45"/>
      <c r="BN45"/>
      <c r="BO45"/>
      <c r="BP45"/>
      <c r="BQ45"/>
    </row>
    <row r="46" spans="1:69" s="1" customFormat="1" ht="16.5" customHeight="1" x14ac:dyDescent="0.2">
      <c r="A46" s="30"/>
      <c r="B46" s="78"/>
      <c r="C46" s="334" t="s">
        <v>1092</v>
      </c>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26"/>
      <c r="AU46"/>
      <c r="AV46"/>
      <c r="AW46"/>
      <c r="AX46"/>
      <c r="AY46"/>
      <c r="AZ46"/>
      <c r="BA46"/>
      <c r="BB46"/>
      <c r="BC46"/>
      <c r="BD46"/>
      <c r="BE46"/>
      <c r="BF46"/>
      <c r="BG46"/>
      <c r="BH46"/>
      <c r="BI46"/>
      <c r="BJ46"/>
      <c r="BK46"/>
      <c r="BL46"/>
      <c r="BM46"/>
      <c r="BN46"/>
      <c r="BO46"/>
      <c r="BP46"/>
      <c r="BQ46"/>
    </row>
    <row r="47" spans="1:69" ht="6" customHeight="1" x14ac:dyDescent="0.2">
      <c r="B47" s="70"/>
      <c r="AS47" s="26"/>
    </row>
    <row r="48" spans="1:69" s="1" customFormat="1" ht="16.5" customHeight="1" x14ac:dyDescent="0.2">
      <c r="A48" s="30"/>
      <c r="B48" s="13"/>
      <c r="C48" s="8"/>
      <c r="D48" s="8" t="s">
        <v>219</v>
      </c>
      <c r="AS48" s="26"/>
      <c r="AU48"/>
      <c r="AV48"/>
      <c r="AW48"/>
      <c r="AX48"/>
      <c r="AY48"/>
      <c r="AZ48"/>
      <c r="BA48"/>
      <c r="BB48"/>
      <c r="BC48"/>
      <c r="BD48"/>
      <c r="BE48"/>
      <c r="BF48"/>
      <c r="BG48"/>
      <c r="BH48"/>
      <c r="BI48"/>
      <c r="BJ48"/>
      <c r="BK48"/>
      <c r="BL48"/>
      <c r="BM48"/>
      <c r="BN48"/>
      <c r="BO48"/>
      <c r="BP48"/>
      <c r="BQ48"/>
    </row>
    <row r="49" spans="1:69" s="1" customFormat="1" ht="16.5" customHeight="1" x14ac:dyDescent="0.2">
      <c r="A49" s="30"/>
      <c r="B49" s="78"/>
      <c r="C49" s="43"/>
      <c r="D49" s="43" t="s">
        <v>136</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331"/>
      <c r="AP49" s="43"/>
      <c r="AQ49" s="43"/>
      <c r="AR49" s="331"/>
      <c r="AS49" s="26"/>
      <c r="AU49"/>
      <c r="AV49"/>
      <c r="AW49"/>
      <c r="AX49"/>
      <c r="AY49"/>
      <c r="AZ49"/>
      <c r="BA49"/>
      <c r="BB49"/>
      <c r="BC49"/>
      <c r="BD49"/>
      <c r="BE49"/>
      <c r="BF49"/>
      <c r="BG49"/>
      <c r="BH49"/>
      <c r="BI49"/>
      <c r="BJ49"/>
      <c r="BK49"/>
      <c r="BL49"/>
      <c r="BM49"/>
      <c r="BN49"/>
      <c r="BO49"/>
      <c r="BP49"/>
      <c r="BQ49"/>
    </row>
    <row r="50" spans="1:69" s="1" customFormat="1" ht="16.5" customHeight="1" x14ac:dyDescent="0.2">
      <c r="A50" s="30"/>
      <c r="B50" s="78"/>
      <c r="C50" s="43"/>
      <c r="D50" s="43" t="s">
        <v>137</v>
      </c>
      <c r="E50" s="43"/>
      <c r="AO50" s="331"/>
      <c r="AR50" s="331"/>
      <c r="AS50" s="26"/>
      <c r="AU50"/>
      <c r="AV50"/>
      <c r="AW50"/>
      <c r="AX50"/>
      <c r="AY50"/>
      <c r="AZ50"/>
      <c r="BA50"/>
      <c r="BB50"/>
      <c r="BC50"/>
      <c r="BD50"/>
      <c r="BE50"/>
      <c r="BF50"/>
      <c r="BG50"/>
      <c r="BH50"/>
      <c r="BI50"/>
      <c r="BJ50"/>
      <c r="BK50"/>
      <c r="BL50"/>
      <c r="BM50"/>
      <c r="BN50"/>
      <c r="BO50"/>
      <c r="BP50"/>
      <c r="BQ50"/>
    </row>
    <row r="51" spans="1:69" s="1" customFormat="1" ht="16.5" customHeight="1" x14ac:dyDescent="0.2">
      <c r="A51" s="30"/>
      <c r="B51" s="78"/>
      <c r="C51" s="858" t="s">
        <v>251</v>
      </c>
      <c r="D51" s="859"/>
      <c r="E51" s="860"/>
      <c r="F51" s="858" t="s">
        <v>114</v>
      </c>
      <c r="G51" s="859"/>
      <c r="H51" s="860"/>
      <c r="I51" s="858" t="s">
        <v>140</v>
      </c>
      <c r="J51" s="859"/>
      <c r="K51" s="860"/>
      <c r="L51" s="858" t="s">
        <v>139</v>
      </c>
      <c r="M51" s="859"/>
      <c r="N51" s="860"/>
      <c r="O51" s="858" t="s">
        <v>108</v>
      </c>
      <c r="P51" s="859"/>
      <c r="Q51" s="860"/>
      <c r="R51" s="858" t="s">
        <v>141</v>
      </c>
      <c r="S51" s="859"/>
      <c r="T51" s="860"/>
      <c r="U51" s="858" t="s">
        <v>159</v>
      </c>
      <c r="V51" s="864"/>
      <c r="W51" s="865"/>
      <c r="X51" s="858" t="s">
        <v>142</v>
      </c>
      <c r="Y51" s="859"/>
      <c r="Z51" s="860"/>
      <c r="AA51" s="858" t="s">
        <v>310</v>
      </c>
      <c r="AB51" s="859"/>
      <c r="AC51" s="860"/>
      <c r="AD51" s="858" t="s">
        <v>115</v>
      </c>
      <c r="AE51" s="859"/>
      <c r="AF51" s="860"/>
      <c r="AG51" s="858" t="s">
        <v>647</v>
      </c>
      <c r="AH51" s="859"/>
      <c r="AI51" s="860"/>
      <c r="AJ51" s="858" t="s">
        <v>1014</v>
      </c>
      <c r="AK51" s="859"/>
      <c r="AL51" s="860"/>
      <c r="AM51" s="858" t="s">
        <v>1015</v>
      </c>
      <c r="AN51" s="859"/>
      <c r="AO51" s="860"/>
      <c r="AP51" s="858" t="s">
        <v>116</v>
      </c>
      <c r="AQ51" s="859"/>
      <c r="AR51" s="860"/>
      <c r="AS51" s="26"/>
      <c r="AU51"/>
    </row>
    <row r="52" spans="1:69" s="1" customFormat="1" ht="18" customHeight="1" x14ac:dyDescent="0.2">
      <c r="A52" s="30"/>
      <c r="B52" s="78"/>
      <c r="C52" s="861">
        <f>点検表!AK3</f>
        <v>20</v>
      </c>
      <c r="D52" s="862"/>
      <c r="E52" s="863"/>
      <c r="F52" s="861">
        <f>点検表!AL3</f>
        <v>15</v>
      </c>
      <c r="G52" s="862"/>
      <c r="H52" s="863"/>
      <c r="I52" s="861">
        <f>点検表!AM3</f>
        <v>15</v>
      </c>
      <c r="J52" s="862"/>
      <c r="K52" s="863"/>
      <c r="L52" s="861">
        <f>点検表!AN3</f>
        <v>15</v>
      </c>
      <c r="M52" s="862"/>
      <c r="N52" s="863"/>
      <c r="O52" s="861">
        <f>点検表!AO3</f>
        <v>20</v>
      </c>
      <c r="P52" s="862"/>
      <c r="Q52" s="863"/>
      <c r="R52" s="861">
        <f>点検表!AP3</f>
        <v>15</v>
      </c>
      <c r="S52" s="862"/>
      <c r="T52" s="863"/>
      <c r="U52" s="861">
        <f>点検表!AQ3</f>
        <v>7</v>
      </c>
      <c r="V52" s="862"/>
      <c r="W52" s="863"/>
      <c r="X52" s="861">
        <f>点検表!AR3</f>
        <v>15</v>
      </c>
      <c r="Y52" s="862"/>
      <c r="Z52" s="863"/>
      <c r="AA52" s="861">
        <f>点検表!AS3</f>
        <v>15</v>
      </c>
      <c r="AB52" s="862"/>
      <c r="AC52" s="863"/>
      <c r="AD52" s="861">
        <f>点検表!AT3</f>
        <v>25</v>
      </c>
      <c r="AE52" s="862"/>
      <c r="AF52" s="863"/>
      <c r="AG52" s="861">
        <f>点検表!AU3</f>
        <v>20</v>
      </c>
      <c r="AH52" s="862"/>
      <c r="AI52" s="863"/>
      <c r="AJ52" s="861">
        <f>点検表!AV3</f>
        <v>10</v>
      </c>
      <c r="AK52" s="862"/>
      <c r="AL52" s="863"/>
      <c r="AM52" s="861">
        <f>点検表!AW3</f>
        <v>15</v>
      </c>
      <c r="AN52" s="862"/>
      <c r="AO52" s="863"/>
      <c r="AP52" s="861">
        <f>点検表!AX3</f>
        <v>10</v>
      </c>
      <c r="AQ52" s="862"/>
      <c r="AR52" s="863"/>
      <c r="AS52" s="26"/>
      <c r="AU52"/>
    </row>
    <row r="53" spans="1:69" ht="16.5" customHeight="1" x14ac:dyDescent="0.2">
      <c r="B53" s="13"/>
      <c r="C53" s="8"/>
      <c r="D53" s="8" t="s">
        <v>1093</v>
      </c>
      <c r="E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S53" s="26"/>
    </row>
    <row r="54" spans="1:69" ht="16.5" customHeight="1" x14ac:dyDescent="0.2">
      <c r="B54" s="13"/>
      <c r="C54" s="8"/>
      <c r="D54" s="8" t="s">
        <v>1094</v>
      </c>
      <c r="E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S54" s="26"/>
    </row>
    <row r="55" spans="1:69" ht="16.5" customHeight="1" x14ac:dyDescent="0.2">
      <c r="B55" s="13"/>
      <c r="C55" s="8"/>
      <c r="D55" s="1" t="s">
        <v>138</v>
      </c>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10"/>
      <c r="AP55" s="8"/>
      <c r="AQ55" s="8"/>
      <c r="AR55" s="10"/>
      <c r="AS55" s="26"/>
    </row>
    <row r="56" spans="1:69" ht="16.5" customHeight="1" x14ac:dyDescent="0.2">
      <c r="B56" s="13"/>
      <c r="C56" s="8"/>
      <c r="D56" s="1" t="s">
        <v>226</v>
      </c>
      <c r="E56" s="8"/>
      <c r="AM56" s="8"/>
      <c r="AN56" s="8"/>
      <c r="AO56" s="10"/>
      <c r="AP56" s="8"/>
      <c r="AQ56" s="8"/>
      <c r="AR56" s="10"/>
      <c r="AS56" s="26"/>
    </row>
    <row r="57" spans="1:69" ht="16.5" customHeight="1" x14ac:dyDescent="0.2">
      <c r="B57" s="13"/>
      <c r="C57" s="8"/>
      <c r="D57" s="8" t="s">
        <v>220</v>
      </c>
      <c r="E57" s="8"/>
      <c r="AS57" s="26"/>
    </row>
    <row r="58" spans="1:69" ht="16.5" customHeight="1" x14ac:dyDescent="0.2">
      <c r="B58" s="11"/>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c r="AP58" s="22"/>
      <c r="AQ58" s="22"/>
      <c r="AR58" s="22"/>
      <c r="AS58" s="12"/>
    </row>
    <row r="59" spans="1:69" ht="16.5" customHeight="1" x14ac:dyDescent="0.2">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row>
    <row r="60" spans="1:69" ht="13.5" hidden="1" customHeight="1" x14ac:dyDescent="0.2">
      <c r="B60" s="1"/>
    </row>
  </sheetData>
  <sheetProtection password="DE0B" sheet="1" selectLockedCells="1"/>
  <mergeCells count="28">
    <mergeCell ref="C51:E51"/>
    <mergeCell ref="F51:H51"/>
    <mergeCell ref="R51:T51"/>
    <mergeCell ref="R52:T52"/>
    <mergeCell ref="U51:W51"/>
    <mergeCell ref="U52:W52"/>
    <mergeCell ref="I51:K51"/>
    <mergeCell ref="C52:E52"/>
    <mergeCell ref="F52:H52"/>
    <mergeCell ref="I52:K52"/>
    <mergeCell ref="L52:N52"/>
    <mergeCell ref="O52:Q52"/>
    <mergeCell ref="L51:N51"/>
    <mergeCell ref="O51:Q51"/>
    <mergeCell ref="X51:Z51"/>
    <mergeCell ref="AA52:AC52"/>
    <mergeCell ref="AP52:AR52"/>
    <mergeCell ref="AD52:AF52"/>
    <mergeCell ref="AJ52:AL52"/>
    <mergeCell ref="AG51:AI51"/>
    <mergeCell ref="AG52:AI52"/>
    <mergeCell ref="AD51:AF51"/>
    <mergeCell ref="AP51:AR51"/>
    <mergeCell ref="AJ51:AL51"/>
    <mergeCell ref="AA51:AC51"/>
    <mergeCell ref="AM51:AO51"/>
    <mergeCell ref="AM52:AO52"/>
    <mergeCell ref="X52:Z52"/>
  </mergeCells>
  <phoneticPr fontId="3"/>
  <hyperlinks>
    <hyperlink ref="E16" r:id="rId1" display="http://www.kankyo.metro.tokyo.jp/climate/rules/secure_environment.html" xr:uid="{00000000-0004-0000-0000-000000000000}"/>
    <hyperlink ref="E33" r:id="rId2" display="http://www.kankyo.metro.tokyo.jp/climate/large_scale/cap_and_trade/rules.html" xr:uid="{00000000-0004-0000-0000-000001000000}"/>
  </hyperlinks>
  <printOptions horizontalCentered="1"/>
  <pageMargins left="0.39370078740157483" right="0.19685039370078741" top="0.39370078740157483" bottom="0.19685039370078741" header="0.31496062992125984" footer="0.11811023622047245"/>
  <pageSetup paperSize="9" scale="95"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DS3013"/>
  <sheetViews>
    <sheetView showGridLines="0" topLeftCell="A2" zoomScaleNormal="100" zoomScaleSheetLayoutView="100" workbookViewId="0">
      <selection activeCell="E2989" sqref="E2989"/>
    </sheetView>
  </sheetViews>
  <sheetFormatPr defaultColWidth="0" defaultRowHeight="13.2" zeroHeight="1" x14ac:dyDescent="0.2"/>
  <cols>
    <col min="1" max="1" width="2.109375" style="1" customWidth="1"/>
    <col min="2" max="2" width="2.6640625" style="32" customWidth="1"/>
    <col min="3" max="3" width="3.6640625" style="1" customWidth="1"/>
    <col min="4" max="4" width="4.6640625" style="1" customWidth="1"/>
    <col min="5" max="5" width="5.109375" style="1" customWidth="1"/>
    <col min="6" max="6" width="5.6640625" style="1" customWidth="1"/>
    <col min="7" max="7" width="18.6640625" style="1" customWidth="1"/>
    <col min="8" max="8" width="20.6640625" style="1" customWidth="1"/>
    <col min="9" max="9" width="6.6640625" style="1" customWidth="1"/>
    <col min="10" max="10" width="5.6640625" style="1" customWidth="1"/>
    <col min="11" max="15" width="6.6640625" style="1" customWidth="1"/>
    <col min="16" max="16" width="2.6640625" style="95" customWidth="1"/>
    <col min="17" max="17" width="2.6640625" style="87" customWidth="1"/>
    <col min="18" max="16384" width="0" style="1" hidden="1"/>
  </cols>
  <sheetData>
    <row r="1" spans="2:123" ht="13.5" hidden="1" customHeight="1" x14ac:dyDescent="0.2">
      <c r="B1" s="23"/>
      <c r="I1" s="367"/>
      <c r="J1" s="367"/>
      <c r="K1" s="528">
        <f>IF($K$10=0,0,K11/$K$10)</f>
        <v>0.16311250444988001</v>
      </c>
      <c r="L1" s="528">
        <f>IF($K$10=0,0,L12/$K$10)</f>
        <v>5.7058945120060628E-2</v>
      </c>
      <c r="M1" s="528">
        <f>IF($K$10=0,0,M12/$K$10)</f>
        <v>0.15454289684316902</v>
      </c>
      <c r="N1" s="528">
        <f>IF($K$10=0,0,N12/$K$10)</f>
        <v>0.15454289684316902</v>
      </c>
      <c r="O1" s="528">
        <f>IF($K$10=0,0,O12/$K$10)</f>
        <v>0.1508825116845236</v>
      </c>
      <c r="P1" s="405"/>
      <c r="R1" s="32" t="s">
        <v>47</v>
      </c>
      <c r="S1" s="31" t="s">
        <v>326</v>
      </c>
      <c r="AA1" s="568"/>
      <c r="AB1" s="568"/>
      <c r="AC1" s="568"/>
      <c r="AD1" s="568"/>
    </row>
    <row r="2" spans="2:123" x14ac:dyDescent="0.2">
      <c r="C2" s="8"/>
      <c r="D2" s="8"/>
      <c r="E2" s="8"/>
      <c r="F2" s="8"/>
      <c r="G2" s="445"/>
      <c r="H2" s="8"/>
      <c r="I2" s="8"/>
      <c r="J2" s="8"/>
      <c r="K2" s="8"/>
      <c r="L2" s="8"/>
      <c r="M2" s="8"/>
      <c r="N2" s="8"/>
      <c r="O2" s="8"/>
      <c r="S2" s="1" t="s">
        <v>69</v>
      </c>
      <c r="T2" s="6">
        <f>点検表!$AS$4</f>
        <v>2000</v>
      </c>
      <c r="V2" s="61" t="s">
        <v>4</v>
      </c>
      <c r="W2" s="61" t="s">
        <v>277</v>
      </c>
      <c r="X2" s="61" t="s">
        <v>26</v>
      </c>
      <c r="Y2" s="61" t="s">
        <v>5</v>
      </c>
      <c r="Z2" s="61" t="s">
        <v>6</v>
      </c>
      <c r="AA2" s="61" t="s">
        <v>7</v>
      </c>
      <c r="AB2" s="61" t="s">
        <v>275</v>
      </c>
      <c r="AC2" s="61" t="s">
        <v>276</v>
      </c>
      <c r="AD2" s="61" t="s">
        <v>290</v>
      </c>
      <c r="AE2" s="61" t="s">
        <v>75</v>
      </c>
      <c r="AF2" s="61" t="s">
        <v>74</v>
      </c>
      <c r="AG2" s="61" t="s">
        <v>283</v>
      </c>
      <c r="AH2" s="61" t="s">
        <v>282</v>
      </c>
      <c r="AI2" s="61" t="s">
        <v>753</v>
      </c>
      <c r="AJ2" s="61" t="s">
        <v>752</v>
      </c>
      <c r="AP2" s="564"/>
    </row>
    <row r="3" spans="2:123" ht="13.5" customHeight="1" x14ac:dyDescent="0.2">
      <c r="C3" s="8" t="s">
        <v>569</v>
      </c>
      <c r="D3" s="8"/>
      <c r="E3" s="8"/>
      <c r="F3" s="8"/>
      <c r="G3" s="445"/>
      <c r="H3" s="558"/>
      <c r="I3" s="8"/>
      <c r="J3" s="8"/>
      <c r="K3" s="8"/>
      <c r="L3" s="8"/>
      <c r="M3" s="8"/>
      <c r="N3" s="8"/>
      <c r="O3" s="8"/>
      <c r="R3" s="87"/>
      <c r="S3" s="87"/>
      <c r="T3" s="87"/>
      <c r="U3" s="87"/>
      <c r="V3" s="6">
        <f>点検表!AK199</f>
        <v>0.9</v>
      </c>
      <c r="W3" s="6">
        <f>点検表!AL199</f>
        <v>0.7</v>
      </c>
      <c r="X3" s="6">
        <f>点検表!AM199</f>
        <v>0.5</v>
      </c>
      <c r="Y3" s="6">
        <f>点検表!AN199</f>
        <v>0.9</v>
      </c>
      <c r="Z3" s="6">
        <f>点検表!AO199</f>
        <v>0.7</v>
      </c>
      <c r="AA3" s="6">
        <f>点検表!AP199</f>
        <v>0.5</v>
      </c>
      <c r="AB3" s="6">
        <f>点検表!AQ199</f>
        <v>0.1</v>
      </c>
      <c r="AC3" s="6">
        <f>点検表!AR199</f>
        <v>0.1</v>
      </c>
      <c r="AD3" s="6">
        <f>点検表!AS199</f>
        <v>0</v>
      </c>
      <c r="AE3" s="6">
        <f>点検表!AT199</f>
        <v>0.9</v>
      </c>
      <c r="AF3" s="6">
        <f>点検表!AU199</f>
        <v>0.8</v>
      </c>
      <c r="AG3" s="6">
        <f>点検表!AV199</f>
        <v>0.9</v>
      </c>
      <c r="AH3" s="6">
        <f>点検表!AW199</f>
        <v>0</v>
      </c>
      <c r="AI3" s="6">
        <f>点検表!AX199</f>
        <v>0.9</v>
      </c>
      <c r="AJ3" s="6">
        <f>点検表!AY199</f>
        <v>1</v>
      </c>
      <c r="AK3" s="87"/>
      <c r="AL3" s="87"/>
      <c r="AM3" s="87"/>
      <c r="AN3" s="87"/>
      <c r="AO3" s="87"/>
      <c r="AP3" s="87"/>
      <c r="AQ3" s="87"/>
      <c r="AR3" s="87"/>
      <c r="AS3" s="87"/>
      <c r="AT3" s="87"/>
      <c r="AU3" s="7"/>
      <c r="AV3" s="7"/>
    </row>
    <row r="4" spans="2:123" x14ac:dyDescent="0.2">
      <c r="C4" s="8"/>
      <c r="D4" s="8"/>
      <c r="E4" s="8"/>
      <c r="F4" s="8"/>
      <c r="G4" s="8"/>
      <c r="H4" s="8"/>
      <c r="I4" s="16"/>
      <c r="J4" s="16"/>
      <c r="K4" s="16"/>
      <c r="L4" s="16"/>
      <c r="M4" s="16"/>
      <c r="N4" s="16"/>
      <c r="O4" s="16"/>
      <c r="P4" s="272"/>
      <c r="R4" s="32"/>
      <c r="S4" s="1">
        <f t="shared" ref="S4:AL4" si="0">COUNTIF($E$13:$E$3012,S5)</f>
        <v>1</v>
      </c>
      <c r="T4" s="1">
        <f t="shared" si="0"/>
        <v>1</v>
      </c>
      <c r="U4" s="1">
        <f t="shared" si="0"/>
        <v>6</v>
      </c>
      <c r="V4" s="1">
        <f t="shared" si="0"/>
        <v>6</v>
      </c>
      <c r="W4" s="1">
        <f t="shared" si="0"/>
        <v>43</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94"/>
      <c r="AN4" s="94"/>
      <c r="AO4" s="94"/>
      <c r="AP4" s="87"/>
      <c r="AQ4" s="87"/>
      <c r="AR4" s="87"/>
      <c r="AS4" s="87"/>
      <c r="AT4" s="87"/>
    </row>
    <row r="5" spans="2:123" ht="15" customHeight="1" x14ac:dyDescent="0.2">
      <c r="C5" s="1044" t="s">
        <v>404</v>
      </c>
      <c r="D5" s="1030" t="s">
        <v>741</v>
      </c>
      <c r="E5" s="1030" t="s">
        <v>331</v>
      </c>
      <c r="F5" s="1030" t="s">
        <v>570</v>
      </c>
      <c r="G5" s="1044" t="s">
        <v>571</v>
      </c>
      <c r="H5" s="1047" t="s">
        <v>679</v>
      </c>
      <c r="I5" s="1051"/>
      <c r="J5" s="1051"/>
      <c r="K5" s="1051"/>
      <c r="L5" s="1051"/>
      <c r="M5" s="1048"/>
      <c r="N5" s="1030" t="s">
        <v>680</v>
      </c>
      <c r="O5" s="1030" t="s">
        <v>681</v>
      </c>
      <c r="P5" s="212"/>
      <c r="R5" s="6">
        <f t="array" aca="1" ref="R5" ca="1">IF($K$10=0,"",OFFSET(S5,0,MATCH(MAX(S6:AL6),S6:AL6,0)-1,1,1))</f>
        <v>2010</v>
      </c>
      <c r="S5" s="1">
        <f>MIN($E$13:$E$3012)</f>
        <v>1990</v>
      </c>
      <c r="T5" s="1">
        <f>IF(ISERROR(SMALL($E$13:$E$3012,SUM($S4:S4)+1)),0,SMALL($E$13:$E$3012,SUM($S4:S4)+1))</f>
        <v>1994</v>
      </c>
      <c r="U5" s="1">
        <f>IF(ISERROR(SMALL($E$13:$E$3012,SUM($S4:T4)+1)),0,SMALL($E$13:$E$3012,SUM($S4:T4)+1))</f>
        <v>1995</v>
      </c>
      <c r="V5" s="1">
        <f>IF(ISERROR(SMALL($E$13:$E$3012,SUM($S4:U4)+1)),0,SMALL($E$13:$E$3012,SUM($S4:U4)+1))</f>
        <v>2000</v>
      </c>
      <c r="W5" s="1">
        <f>IF(ISERROR(SMALL($E$13:$E$3012,SUM($S4:V4)+1)),0,SMALL($E$13:$E$3012,SUM($S4:V4)+1))</f>
        <v>2010</v>
      </c>
      <c r="X5" s="1">
        <f>IF(ISERROR(SMALL($E$13:$E$3012,SUM($S4:W4)+1)),0,SMALL($E$13:$E$3012,SUM($S4:W4)+1))</f>
        <v>0</v>
      </c>
      <c r="Y5" s="1">
        <f>IF(ISERROR(SMALL($E$13:$E$3012,SUM($S4:X4)+1)),0,SMALL($E$13:$E$3012,SUM($S4:X4)+1))</f>
        <v>0</v>
      </c>
      <c r="Z5" s="1">
        <f>IF(ISERROR(SMALL($E$13:$E$3012,SUM($S4:Y4)+1)),0,SMALL($E$13:$E$3012,SUM($S4:Y4)+1))</f>
        <v>0</v>
      </c>
      <c r="AA5" s="1">
        <f>IF(ISERROR(SMALL($E$13:$E$3012,SUM($S4:Z4)+1)),0,SMALL($E$13:$E$3012,SUM($S4:Z4)+1))</f>
        <v>0</v>
      </c>
      <c r="AB5" s="1">
        <f>IF(ISERROR(SMALL($E$13:$E$3012,SUM($S4:AA4)+1)),0,SMALL($E$13:$E$3012,SUM($S4:AA4)+1))</f>
        <v>0</v>
      </c>
      <c r="AC5" s="1">
        <f>IF(ISERROR(SMALL($E$13:$E$3012,SUM($S4:AB4)+1)),0,SMALL($E$13:$E$3012,SUM($S4:AB4)+1))</f>
        <v>0</v>
      </c>
      <c r="AD5" s="1">
        <f>IF(ISERROR(SMALL($E$13:$E$3012,SUM($S4:AC4)+1)),0,SMALL($E$13:$E$3012,SUM($S4:AC4)+1))</f>
        <v>0</v>
      </c>
      <c r="AE5" s="1">
        <f>IF(ISERROR(SMALL($E$13:$E$3012,SUM($S4:AD4)+1)),0,SMALL($E$13:$E$3012,SUM($S4:AD4)+1))</f>
        <v>0</v>
      </c>
      <c r="AF5" s="1">
        <f>IF(ISERROR(SMALL($E$13:$E$3012,SUM($S4:AE4)+1)),0,SMALL($E$13:$E$3012,SUM($S4:AE4)+1))</f>
        <v>0</v>
      </c>
      <c r="AG5" s="1">
        <f>IF(ISERROR(SMALL($E$13:$E$3012,SUM($S4:AF4)+1)),0,SMALL($E$13:$E$3012,SUM($S4:AF4)+1))</f>
        <v>0</v>
      </c>
      <c r="AH5" s="1">
        <f>IF(ISERROR(SMALL($E$13:$E$3012,SUM($S4:AG4)+1)),0,SMALL($E$13:$E$3012,SUM($S4:AG4)+1))</f>
        <v>0</v>
      </c>
      <c r="AI5" s="1">
        <f>IF(ISERROR(SMALL($E$13:$E$3012,SUM($S4:AH4)+1)),0,SMALL($E$13:$E$3012,SUM($S4:AH4)+1))</f>
        <v>0</v>
      </c>
      <c r="AJ5" s="1">
        <f>IF(ISERROR(SMALL($E$13:$E$3012,SUM($S4:AI4)+1)),0,SMALL($E$13:$E$3012,SUM($S4:AI4)+1))</f>
        <v>0</v>
      </c>
      <c r="AK5" s="1">
        <f>IF(ISERROR(SMALL($E$13:$E$3012,SUM($S4:AJ4)+1)),0,SMALL($E$13:$E$3012,SUM($S4:AJ4)+1))</f>
        <v>0</v>
      </c>
      <c r="AL5" s="1">
        <f>IF(ISERROR(SMALL($E$13:$E$3012,SUM($S4:AK4)+1)),0,SMALL($E$13:$E$3012,SUM($S4:AK4)+1))</f>
        <v>0</v>
      </c>
      <c r="AM5" s="8"/>
      <c r="AN5" s="8"/>
      <c r="AO5" s="8"/>
      <c r="AR5" s="7"/>
      <c r="AS5" s="7"/>
      <c r="AT5" s="7"/>
    </row>
    <row r="6" spans="2:123" ht="15" customHeight="1" x14ac:dyDescent="0.2">
      <c r="C6" s="1045"/>
      <c r="D6" s="1031"/>
      <c r="E6" s="1031"/>
      <c r="F6" s="1031"/>
      <c r="G6" s="1045"/>
      <c r="H6" s="1031" t="s">
        <v>682</v>
      </c>
      <c r="I6" s="1031" t="s">
        <v>572</v>
      </c>
      <c r="J6" s="1031" t="s">
        <v>298</v>
      </c>
      <c r="K6" s="1031" t="s">
        <v>683</v>
      </c>
      <c r="L6" s="1031" t="s">
        <v>799</v>
      </c>
      <c r="M6" s="1031" t="s">
        <v>1058</v>
      </c>
      <c r="N6" s="1031"/>
      <c r="O6" s="1031"/>
      <c r="P6" s="212"/>
      <c r="R6" s="8"/>
      <c r="S6" s="450">
        <f t="array" ref="S6">SUM(IF($E13:$E3012=S5,$I13:$I3012*$J13:$J3012,0))</f>
        <v>259</v>
      </c>
      <c r="T6" s="450">
        <f t="array" ref="T6">SUM(IF($E13:$E3012=T5,$I13:$I3012*$J13:$J3012,0))</f>
        <v>639</v>
      </c>
      <c r="U6" s="450">
        <f t="array" ref="U6">SUM(IF($E13:$E3012=U5,$I13:$I3012*$J13:$J3012,0))</f>
        <v>2032.9</v>
      </c>
      <c r="V6" s="450">
        <f t="array" ref="V6">SUM(IF($E13:$E3012=V5,$I13:$I3012*$J13:$J3012,0))</f>
        <v>2750.7</v>
      </c>
      <c r="W6" s="450">
        <f t="array" ref="W6">SUM(IF($E13:$E3012=W5,$I13:$I3012*$J13:$J3012,0))</f>
        <v>29150.800000000007</v>
      </c>
      <c r="X6" s="450">
        <f t="array" ref="X6">SUM(IF($E13:$E3012=X5,$I13:$I3012*$J13:$J3012,0))</f>
        <v>0</v>
      </c>
      <c r="Y6" s="450">
        <f t="array" ref="Y6">SUM(IF($E13:$E3012=Y5,$I13:$I3012*$J13:$J3012,0))</f>
        <v>0</v>
      </c>
      <c r="Z6" s="450">
        <f t="array" ref="Z6">SUM(IF($E13:$E3012=Z5,$I13:$I3012*$J13:$J3012,0))</f>
        <v>0</v>
      </c>
      <c r="AA6" s="450">
        <f t="array" ref="AA6">SUM(IF($E13:$E3012=AA5,$I13:$I3012*$J13:$J3012,0))</f>
        <v>0</v>
      </c>
      <c r="AB6" s="450">
        <f t="array" ref="AB6">SUM(IF($E13:$E3012=AB5,$I13:$I3012*$J13:$J3012,0))</f>
        <v>0</v>
      </c>
      <c r="AC6" s="450">
        <f t="array" ref="AC6">SUM(IF($E13:$E3012=AC5,$I13:$I3012*$J13:$J3012,0))</f>
        <v>0</v>
      </c>
      <c r="AD6" s="450">
        <f t="array" ref="AD6">SUM(IF($E13:$E3012=AD5,$I13:$I3012*$J13:$J3012,0))</f>
        <v>0</v>
      </c>
      <c r="AE6" s="450">
        <f t="array" ref="AE6">SUM(IF($E13:$E3012=AE5,$I13:$I3012*$J13:$J3012,0))</f>
        <v>0</v>
      </c>
      <c r="AF6" s="450">
        <f t="array" ref="AF6">SUM(IF($E13:$E3012=AF5,$I13:$I3012*$J13:$J3012,0))</f>
        <v>0</v>
      </c>
      <c r="AG6" s="450">
        <f t="array" ref="AG6">SUM(IF($E13:$E3012=AG5,$I13:$I3012*$J13:$J3012,0))</f>
        <v>0</v>
      </c>
      <c r="AH6" s="450">
        <f t="array" ref="AH6">SUM(IF($E13:$E3012=AH5,$I13:$I3012*$J13:$J3012,0))</f>
        <v>0</v>
      </c>
      <c r="AI6" s="450">
        <f t="array" ref="AI6">SUM(IF($E13:$E3012=AI5,$I13:$I3012*$J13:$J3012,0))</f>
        <v>0</v>
      </c>
      <c r="AJ6" s="450">
        <f t="array" ref="AJ6">SUM(IF($E13:$E3012=AJ5,$I13:$I3012*$J13:$J3012,0))</f>
        <v>0</v>
      </c>
      <c r="AK6" s="450">
        <f t="array" ref="AK6">SUM(IF($E13:$E3012=AK5,$I13:$I3012*$J13:$J3012,0))</f>
        <v>0</v>
      </c>
      <c r="AL6" s="450">
        <f t="array" ref="AL6">SUM(IF($E13:$E3012=AL5,$I13:$I3012*$J13:$J3012,0))</f>
        <v>0</v>
      </c>
      <c r="AM6" s="446"/>
      <c r="AN6" s="446"/>
      <c r="AO6" s="446"/>
      <c r="AP6" s="446"/>
      <c r="AQ6" s="446"/>
      <c r="AR6" s="446"/>
      <c r="AS6" s="446"/>
      <c r="AT6" s="446"/>
      <c r="AU6" s="446"/>
      <c r="AV6" s="446"/>
      <c r="AW6" s="446"/>
      <c r="AX6" s="446"/>
      <c r="AY6" s="446"/>
      <c r="AZ6" s="446"/>
      <c r="BA6" s="446"/>
      <c r="BB6" s="446"/>
      <c r="BC6" s="446"/>
      <c r="BD6" s="446"/>
      <c r="BE6" s="446"/>
      <c r="BF6" s="446"/>
      <c r="BG6" s="446"/>
      <c r="BH6" s="446"/>
      <c r="BI6" s="446"/>
      <c r="BJ6" s="446"/>
      <c r="BK6" s="446"/>
      <c r="BL6" s="446"/>
      <c r="BM6" s="446"/>
      <c r="BN6" s="446"/>
      <c r="BO6" s="446"/>
      <c r="BP6" s="446"/>
      <c r="BQ6" s="446"/>
      <c r="BR6" s="446"/>
      <c r="BS6" s="446"/>
      <c r="BT6" s="446"/>
      <c r="BU6" s="446"/>
      <c r="BV6" s="446"/>
      <c r="BW6" s="446"/>
      <c r="BX6" s="446"/>
      <c r="BY6" s="446"/>
      <c r="BZ6" s="446"/>
      <c r="CA6" s="446"/>
      <c r="CB6" s="446"/>
      <c r="CC6" s="446"/>
      <c r="CD6" s="446"/>
      <c r="CE6" s="446"/>
      <c r="CF6" s="446"/>
      <c r="CG6" s="446"/>
      <c r="CH6" s="446"/>
      <c r="CI6" s="446"/>
      <c r="CJ6" s="446"/>
      <c r="CK6" s="446"/>
      <c r="CL6" s="446"/>
      <c r="CM6" s="446"/>
      <c r="CN6" s="446"/>
      <c r="CO6" s="446"/>
      <c r="CP6" s="446"/>
      <c r="CQ6" s="446"/>
      <c r="CR6" s="446"/>
      <c r="CS6" s="446"/>
      <c r="CT6" s="446"/>
      <c r="CU6" s="446"/>
      <c r="CV6" s="446"/>
      <c r="CW6" s="446"/>
      <c r="CX6" s="446"/>
      <c r="CY6" s="446"/>
      <c r="CZ6" s="446"/>
      <c r="DA6" s="446"/>
      <c r="DB6" s="446"/>
      <c r="DC6" s="446"/>
      <c r="DD6" s="446"/>
      <c r="DE6" s="446"/>
      <c r="DF6" s="446"/>
      <c r="DG6" s="446"/>
      <c r="DH6" s="446"/>
      <c r="DI6" s="446"/>
      <c r="DJ6" s="446"/>
      <c r="DK6" s="446"/>
      <c r="DL6" s="446"/>
      <c r="DM6" s="446"/>
      <c r="DN6" s="446"/>
      <c r="DO6" s="446"/>
      <c r="DP6" s="446"/>
      <c r="DQ6" s="446"/>
      <c r="DR6" s="446"/>
      <c r="DS6" s="446"/>
    </row>
    <row r="7" spans="2:123" ht="48" customHeight="1" x14ac:dyDescent="0.2">
      <c r="C7" s="1046"/>
      <c r="D7" s="1032"/>
      <c r="E7" s="1032"/>
      <c r="F7" s="1032"/>
      <c r="G7" s="1046"/>
      <c r="H7" s="1032"/>
      <c r="I7" s="1032"/>
      <c r="J7" s="1032"/>
      <c r="K7" s="1032"/>
      <c r="L7" s="1032"/>
      <c r="M7" s="1032"/>
      <c r="N7" s="1032"/>
      <c r="O7" s="1032"/>
      <c r="P7" s="212"/>
      <c r="R7" s="87"/>
      <c r="S7" s="87"/>
      <c r="T7" s="87"/>
      <c r="U7" s="87"/>
      <c r="V7" s="87"/>
      <c r="W7" s="87"/>
      <c r="X7" s="87"/>
      <c r="Y7" s="87"/>
      <c r="Z7" s="87"/>
      <c r="AA7" s="87"/>
      <c r="AB7" s="87"/>
      <c r="AC7" s="87"/>
      <c r="AD7" s="87"/>
      <c r="AE7" s="87"/>
      <c r="AF7" s="87"/>
      <c r="AG7" s="87"/>
      <c r="AH7" s="87"/>
      <c r="AI7" s="8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7"/>
      <c r="BW7" s="447"/>
      <c r="BX7" s="447"/>
      <c r="BY7" s="447"/>
      <c r="BZ7" s="447"/>
      <c r="CA7" s="447"/>
      <c r="CB7" s="447"/>
      <c r="CC7" s="447"/>
      <c r="CD7" s="447"/>
      <c r="CE7" s="447"/>
      <c r="CF7" s="447"/>
      <c r="CG7" s="447"/>
      <c r="CH7" s="447"/>
      <c r="CI7" s="447"/>
      <c r="CJ7" s="447"/>
      <c r="CK7" s="447"/>
      <c r="CL7" s="447"/>
      <c r="CM7" s="447"/>
      <c r="CN7" s="447"/>
      <c r="CO7" s="447"/>
      <c r="CP7" s="447"/>
      <c r="CQ7" s="447"/>
      <c r="CR7" s="447"/>
      <c r="CS7" s="447"/>
      <c r="CT7" s="447"/>
      <c r="CU7" s="447"/>
      <c r="CV7" s="447"/>
      <c r="CW7" s="447"/>
      <c r="CX7" s="447"/>
      <c r="CY7" s="447"/>
      <c r="CZ7" s="447"/>
      <c r="DA7" s="447"/>
      <c r="DB7" s="447"/>
      <c r="DC7" s="447"/>
      <c r="DD7" s="447"/>
      <c r="DE7" s="447"/>
      <c r="DF7" s="447"/>
      <c r="DG7" s="447"/>
      <c r="DH7" s="447"/>
      <c r="DI7" s="447"/>
      <c r="DJ7" s="447"/>
      <c r="DK7" s="447"/>
      <c r="DL7" s="447"/>
      <c r="DM7" s="447"/>
      <c r="DN7" s="447"/>
      <c r="DO7" s="447"/>
      <c r="DP7" s="447"/>
      <c r="DQ7" s="447"/>
      <c r="DR7" s="447"/>
      <c r="DS7" s="447"/>
    </row>
    <row r="8" spans="2:123" ht="2.1" customHeight="1" x14ac:dyDescent="0.2">
      <c r="C8" s="345"/>
      <c r="D8" s="345"/>
      <c r="E8" s="345"/>
      <c r="F8" s="345"/>
      <c r="G8" s="345"/>
      <c r="H8" s="17"/>
      <c r="I8" s="17"/>
      <c r="J8" s="17"/>
      <c r="K8" s="17"/>
      <c r="L8" s="17"/>
      <c r="M8" s="17"/>
      <c r="N8" s="17"/>
      <c r="O8" s="17"/>
      <c r="P8" s="212"/>
    </row>
    <row r="9" spans="2:123" ht="15" customHeight="1" x14ac:dyDescent="0.2">
      <c r="C9" s="1052" t="s">
        <v>573</v>
      </c>
      <c r="D9" s="1053"/>
      <c r="E9" s="1053"/>
      <c r="F9" s="1053"/>
      <c r="G9" s="17" t="s">
        <v>301</v>
      </c>
      <c r="H9" s="17" t="s">
        <v>301</v>
      </c>
      <c r="I9" s="17" t="s">
        <v>301</v>
      </c>
      <c r="J9" s="17" t="s">
        <v>301</v>
      </c>
      <c r="K9" s="17" t="s">
        <v>301</v>
      </c>
      <c r="L9" s="488">
        <f>IF($K$10=0,"    －",L$10/$K$10)</f>
        <v>0.59924380748957862</v>
      </c>
      <c r="M9" s="488">
        <f>IF($K$10=0,"    －",M$10/$K$10)</f>
        <v>1.718227856822958E-2</v>
      </c>
      <c r="N9" s="488">
        <f>IF($K$10=0,"    －",N$10/$K$10)</f>
        <v>1.718227856822958E-2</v>
      </c>
      <c r="O9" s="488">
        <f>IF($K$10=0,"    －",O$10/$K$10)</f>
        <v>1.2229992765356391E-2</v>
      </c>
      <c r="P9" s="212"/>
      <c r="AG9" s="448"/>
      <c r="AH9" s="448"/>
      <c r="AI9" s="448"/>
      <c r="AJ9" s="448"/>
      <c r="AK9" s="448"/>
      <c r="AL9" s="448"/>
      <c r="AM9" s="448"/>
      <c r="AN9" s="448"/>
      <c r="AO9" s="448"/>
      <c r="AP9" s="448"/>
      <c r="AQ9" s="448"/>
      <c r="AR9" s="448"/>
      <c r="AS9" s="448"/>
      <c r="AT9" s="448"/>
      <c r="AU9" s="448"/>
      <c r="AV9" s="448"/>
      <c r="AW9" s="448"/>
      <c r="AX9" s="448"/>
      <c r="AY9" s="448"/>
      <c r="AZ9" s="448"/>
      <c r="BA9" s="448"/>
      <c r="BB9" s="448"/>
      <c r="BC9" s="448"/>
      <c r="BD9" s="448"/>
      <c r="BE9" s="448"/>
      <c r="BF9" s="448"/>
      <c r="BG9" s="448"/>
      <c r="BH9" s="448"/>
      <c r="BI9" s="448"/>
      <c r="BJ9" s="448"/>
      <c r="BK9" s="448"/>
      <c r="BL9" s="448"/>
      <c r="BM9" s="448"/>
      <c r="BN9" s="448"/>
      <c r="BO9" s="448"/>
      <c r="BP9" s="448"/>
      <c r="BQ9" s="448"/>
      <c r="BR9" s="448"/>
      <c r="BS9" s="448"/>
      <c r="BT9" s="448"/>
      <c r="BU9" s="448"/>
      <c r="BV9" s="448"/>
      <c r="BW9" s="448"/>
      <c r="BX9" s="448"/>
      <c r="BY9" s="448"/>
      <c r="BZ9" s="448"/>
      <c r="CA9" s="448"/>
      <c r="CB9" s="448"/>
      <c r="CC9" s="448"/>
      <c r="CD9" s="448"/>
      <c r="CE9" s="448"/>
      <c r="CF9" s="448"/>
      <c r="CG9" s="448"/>
      <c r="CH9" s="448"/>
      <c r="CI9" s="448"/>
      <c r="CJ9" s="448"/>
      <c r="CK9" s="448"/>
      <c r="CL9" s="448"/>
      <c r="CM9" s="448"/>
      <c r="CN9" s="448"/>
      <c r="CO9" s="448"/>
      <c r="CP9" s="448"/>
      <c r="CQ9" s="448"/>
      <c r="CR9" s="448"/>
      <c r="CS9" s="448"/>
      <c r="CT9" s="448"/>
      <c r="CU9" s="448"/>
      <c r="CV9" s="448"/>
      <c r="CW9" s="448"/>
      <c r="CX9" s="448"/>
      <c r="CY9" s="448"/>
      <c r="CZ9" s="448"/>
      <c r="DA9" s="448"/>
      <c r="DB9" s="448"/>
      <c r="DC9" s="448"/>
      <c r="DD9" s="448"/>
      <c r="DE9" s="448"/>
      <c r="DF9" s="448"/>
      <c r="DG9" s="448"/>
      <c r="DH9" s="448"/>
      <c r="DI9" s="448"/>
      <c r="DJ9" s="448"/>
      <c r="DK9" s="448"/>
      <c r="DL9" s="448"/>
      <c r="DM9" s="448"/>
      <c r="DN9" s="448"/>
      <c r="DO9" s="448"/>
      <c r="DP9" s="448"/>
      <c r="DQ9" s="448"/>
      <c r="DR9" s="448"/>
      <c r="DS9" s="448"/>
    </row>
    <row r="10" spans="2:123" ht="15" customHeight="1" x14ac:dyDescent="0.2">
      <c r="C10" s="1035" t="s">
        <v>346</v>
      </c>
      <c r="D10" s="1036"/>
      <c r="E10" s="1036"/>
      <c r="F10" s="1037"/>
      <c r="G10" s="345" t="s">
        <v>236</v>
      </c>
      <c r="H10" s="490" t="s">
        <v>301</v>
      </c>
      <c r="I10" s="490" t="s">
        <v>301</v>
      </c>
      <c r="J10" s="467">
        <f>SUM($J13:$J3012)</f>
        <v>859</v>
      </c>
      <c r="K10" s="526">
        <f>SUM($K13:$K3012)</f>
        <v>34832.400000000001</v>
      </c>
      <c r="L10" s="526">
        <f>SUMIF(L13:L3012,"○",$K13:$K3012)</f>
        <v>20873.099999999999</v>
      </c>
      <c r="M10" s="526">
        <f>SUMIF(M13:M3012,"○",$K13:$K3012)</f>
        <v>598.5</v>
      </c>
      <c r="N10" s="526">
        <f>SUMIF(N13:N3012,"○",$K13:$K3012)</f>
        <v>598.5</v>
      </c>
      <c r="O10" s="526">
        <f>SUMIF(O13:O3012,"○",$K13:$K3012)</f>
        <v>426</v>
      </c>
      <c r="P10" s="449"/>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row>
    <row r="11" spans="2:123" ht="15" customHeight="1" x14ac:dyDescent="0.2">
      <c r="C11" s="1038"/>
      <c r="D11" s="1039"/>
      <c r="E11" s="1039"/>
      <c r="F11" s="1040"/>
      <c r="G11" s="17" t="s">
        <v>743</v>
      </c>
      <c r="H11" s="490" t="s">
        <v>301</v>
      </c>
      <c r="I11" s="490" t="s">
        <v>301</v>
      </c>
      <c r="J11" s="467">
        <f>SUMIF($D13:$D3012,"○",J13:J3012)</f>
        <v>150</v>
      </c>
      <c r="K11" s="526">
        <f>SUMIF($D13:$D3012,"○",K13:K3012)</f>
        <v>5681.6</v>
      </c>
      <c r="L11" s="490" t="s">
        <v>301</v>
      </c>
      <c r="M11" s="490" t="s">
        <v>301</v>
      </c>
      <c r="N11" s="490" t="s">
        <v>301</v>
      </c>
      <c r="O11" s="490" t="s">
        <v>301</v>
      </c>
      <c r="P11" s="212"/>
      <c r="R11" s="8"/>
      <c r="S11" s="8"/>
      <c r="T11" s="8"/>
      <c r="U11" s="8"/>
      <c r="V11" s="8"/>
      <c r="W11" s="8"/>
      <c r="X11" s="8"/>
      <c r="Y11" s="8"/>
      <c r="Z11" s="8"/>
      <c r="AA11" s="8"/>
      <c r="AB11" s="8"/>
      <c r="AC11" s="8"/>
      <c r="AD11" s="8"/>
      <c r="AE11" s="8"/>
      <c r="AF11" s="8"/>
      <c r="AG11" s="448"/>
      <c r="AH11" s="448"/>
      <c r="AI11" s="448"/>
      <c r="AJ11" s="448"/>
      <c r="AK11" s="448"/>
      <c r="AL11" s="448"/>
      <c r="AM11" s="448"/>
      <c r="AN11" s="448"/>
      <c r="AO11" s="448"/>
      <c r="AP11" s="448"/>
      <c r="AQ11" s="448"/>
      <c r="AR11" s="448"/>
      <c r="AS11" s="448"/>
      <c r="AT11" s="448"/>
      <c r="AU11" s="448"/>
      <c r="AV11" s="448"/>
      <c r="AW11" s="448"/>
      <c r="AX11" s="448"/>
      <c r="AY11" s="448"/>
      <c r="AZ11" s="448"/>
      <c r="BA11" s="448"/>
      <c r="BB11" s="448"/>
      <c r="BC11" s="448"/>
      <c r="BD11" s="448"/>
      <c r="BE11" s="448"/>
      <c r="BF11" s="448"/>
      <c r="BG11" s="448"/>
      <c r="BH11" s="448"/>
      <c r="BI11" s="448"/>
      <c r="BJ11" s="448"/>
      <c r="BK11" s="448"/>
      <c r="BL11" s="448"/>
      <c r="BM11" s="448"/>
      <c r="BN11" s="448"/>
      <c r="BO11" s="448"/>
      <c r="BP11" s="448"/>
      <c r="BQ11" s="448"/>
      <c r="BR11" s="448"/>
      <c r="BS11" s="448"/>
      <c r="BT11" s="448"/>
      <c r="BU11" s="448"/>
      <c r="BV11" s="448"/>
      <c r="BW11" s="448"/>
      <c r="BX11" s="448"/>
      <c r="BY11" s="448"/>
      <c r="BZ11" s="448"/>
      <c r="CA11" s="448"/>
      <c r="CB11" s="448"/>
      <c r="CC11" s="448"/>
      <c r="CD11" s="448"/>
      <c r="CE11" s="448"/>
      <c r="CF11" s="448"/>
      <c r="CG11" s="448"/>
      <c r="CH11" s="448"/>
      <c r="CI11" s="448"/>
      <c r="CJ11" s="448"/>
      <c r="CK11" s="448"/>
      <c r="CL11" s="448"/>
      <c r="CM11" s="448"/>
      <c r="CN11" s="448"/>
      <c r="CO11" s="448"/>
      <c r="CP11" s="448"/>
      <c r="CQ11" s="448"/>
      <c r="CR11" s="448"/>
      <c r="CS11" s="448"/>
      <c r="CT11" s="448"/>
      <c r="CU11" s="448"/>
      <c r="CV11" s="448"/>
      <c r="CW11" s="448"/>
      <c r="CX11" s="448"/>
      <c r="CY11" s="448"/>
      <c r="CZ11" s="448"/>
      <c r="DA11" s="448"/>
      <c r="DB11" s="448"/>
      <c r="DC11" s="448"/>
      <c r="DD11" s="448"/>
      <c r="DE11" s="448"/>
      <c r="DF11" s="448"/>
      <c r="DG11" s="448"/>
      <c r="DH11" s="448"/>
      <c r="DI11" s="448"/>
      <c r="DJ11" s="448"/>
      <c r="DK11" s="448"/>
      <c r="DL11" s="448"/>
      <c r="DM11" s="448"/>
      <c r="DN11" s="448"/>
      <c r="DO11" s="448"/>
      <c r="DP11" s="448"/>
      <c r="DQ11" s="448"/>
      <c r="DR11" s="448"/>
      <c r="DS11" s="448"/>
    </row>
    <row r="12" spans="2:123" ht="15" customHeight="1" x14ac:dyDescent="0.2">
      <c r="C12" s="1041"/>
      <c r="D12" s="1042"/>
      <c r="E12" s="1042"/>
      <c r="F12" s="1043"/>
      <c r="G12" s="17" t="s">
        <v>747</v>
      </c>
      <c r="H12" s="490" t="s">
        <v>301</v>
      </c>
      <c r="I12" s="490" t="s">
        <v>301</v>
      </c>
      <c r="J12" s="490" t="s">
        <v>301</v>
      </c>
      <c r="K12" s="490" t="s">
        <v>301</v>
      </c>
      <c r="L12" s="526">
        <f t="array" ref="L12">SUM(IF(($D13:$D3012="○")*(L13:L3012=""),$K13:$K3012,0))</f>
        <v>1987.5</v>
      </c>
      <c r="M12" s="526">
        <f t="array" ref="M12">SUM(IF(($D13:$D3012="○")*(M13:M3012=""),$K13:$K3012,0))</f>
        <v>5383.1</v>
      </c>
      <c r="N12" s="526">
        <f t="array" ref="N12">SUM(IF(($D13:$D3012="○")*(N13:N3012=""),$K13:$K3012,0))</f>
        <v>5383.1</v>
      </c>
      <c r="O12" s="526">
        <f t="array" ref="O12">SUM(IF(($D13:$D3012="○")*(O13:O3012=""),$K13:$K3012,0))</f>
        <v>5255.6</v>
      </c>
      <c r="P12" s="212"/>
      <c r="R12" s="8"/>
      <c r="S12" s="8"/>
      <c r="T12" s="8"/>
      <c r="U12" s="8"/>
      <c r="V12" s="8"/>
      <c r="W12" s="8"/>
      <c r="X12" s="8"/>
      <c r="Y12" s="8"/>
      <c r="Z12" s="8"/>
      <c r="AA12" s="8"/>
      <c r="AB12" s="8"/>
      <c r="AC12" s="8"/>
      <c r="AD12" s="8"/>
      <c r="AE12" s="8"/>
      <c r="AF12" s="8"/>
      <c r="AG12" s="448"/>
      <c r="AH12" s="448"/>
      <c r="AI12" s="448"/>
      <c r="AJ12" s="448"/>
      <c r="AK12" s="448"/>
      <c r="AL12" s="448"/>
      <c r="AM12" s="448"/>
      <c r="AN12" s="448"/>
      <c r="AO12" s="448"/>
      <c r="AP12" s="448"/>
      <c r="AQ12" s="448"/>
      <c r="AR12" s="448"/>
      <c r="AS12" s="448"/>
      <c r="AT12" s="448"/>
      <c r="AU12" s="448"/>
      <c r="AV12" s="448"/>
      <c r="AW12" s="448"/>
      <c r="AX12" s="448"/>
      <c r="AY12" s="448"/>
      <c r="AZ12" s="448"/>
      <c r="BA12" s="448"/>
      <c r="BB12" s="448"/>
      <c r="BC12" s="448"/>
      <c r="BD12" s="448"/>
      <c r="BE12" s="448"/>
      <c r="BF12" s="448"/>
      <c r="BG12" s="448"/>
      <c r="BH12" s="448"/>
      <c r="BI12" s="448"/>
      <c r="BJ12" s="448"/>
      <c r="BK12" s="448"/>
      <c r="BL12" s="448"/>
      <c r="BM12" s="448"/>
      <c r="BN12" s="448"/>
      <c r="BO12" s="448"/>
      <c r="BP12" s="448"/>
      <c r="BQ12" s="448"/>
      <c r="BR12" s="448"/>
      <c r="BS12" s="448"/>
      <c r="BT12" s="448"/>
      <c r="BU12" s="448"/>
      <c r="BV12" s="448"/>
      <c r="BW12" s="448"/>
      <c r="BX12" s="448"/>
      <c r="BY12" s="448"/>
      <c r="BZ12" s="448"/>
      <c r="CA12" s="448"/>
      <c r="CB12" s="448"/>
      <c r="CC12" s="448"/>
      <c r="CD12" s="448"/>
      <c r="CE12" s="448"/>
      <c r="CF12" s="448"/>
      <c r="CG12" s="448"/>
      <c r="CH12" s="448"/>
      <c r="CI12" s="448"/>
      <c r="CJ12" s="448"/>
      <c r="CK12" s="448"/>
      <c r="CL12" s="448"/>
      <c r="CM12" s="448"/>
      <c r="CN12" s="448"/>
      <c r="CO12" s="448"/>
      <c r="CP12" s="448"/>
      <c r="CQ12" s="448"/>
      <c r="CR12" s="448"/>
      <c r="CS12" s="448"/>
      <c r="CT12" s="448"/>
      <c r="CU12" s="448"/>
      <c r="CV12" s="448"/>
      <c r="CW12" s="448"/>
      <c r="CX12" s="448"/>
      <c r="CY12" s="448"/>
      <c r="CZ12" s="448"/>
      <c r="DA12" s="448"/>
      <c r="DB12" s="448"/>
      <c r="DC12" s="448"/>
      <c r="DD12" s="448"/>
      <c r="DE12" s="448"/>
      <c r="DF12" s="448"/>
      <c r="DG12" s="448"/>
      <c r="DH12" s="448"/>
      <c r="DI12" s="448"/>
      <c r="DJ12" s="448"/>
      <c r="DK12" s="448"/>
      <c r="DL12" s="448"/>
      <c r="DM12" s="448"/>
      <c r="DN12" s="448"/>
      <c r="DO12" s="448"/>
      <c r="DP12" s="448"/>
      <c r="DQ12" s="448"/>
      <c r="DR12" s="448"/>
      <c r="DS12" s="448"/>
    </row>
    <row r="13" spans="2:123" ht="14.25" customHeight="1" x14ac:dyDescent="0.2">
      <c r="C13" s="383">
        <v>1</v>
      </c>
      <c r="D13" s="60" t="str">
        <f t="shared" ref="D13:D76" si="1">IF(E13="","",IF(E13&lt;=$T$2,"○",""))</f>
        <v>○</v>
      </c>
      <c r="E13" s="669">
        <v>2000</v>
      </c>
      <c r="F13" s="510" t="s">
        <v>575</v>
      </c>
      <c r="G13" s="510" t="s">
        <v>576</v>
      </c>
      <c r="H13" s="452" t="s">
        <v>748</v>
      </c>
      <c r="I13" s="362">
        <v>71</v>
      </c>
      <c r="J13" s="362">
        <v>4</v>
      </c>
      <c r="K13" s="451">
        <f t="shared" ref="K13:K76" si="2">IF(J13="","",I13*J13)</f>
        <v>284</v>
      </c>
      <c r="L13" s="527" t="str">
        <f t="shared" ref="L13:L76" si="3">IF(H13="","",IF(HLOOKUP(H13,$V$2:$AJ$3,2,FALSE)&gt;=0.8,"○",""))</f>
        <v/>
      </c>
      <c r="M13" s="363"/>
      <c r="N13" s="363"/>
      <c r="O13" s="363" t="s">
        <v>574</v>
      </c>
      <c r="P13" s="366"/>
      <c r="R13" s="450"/>
      <c r="S13" s="450"/>
      <c r="T13" s="450"/>
      <c r="U13" s="450"/>
      <c r="V13" s="450"/>
      <c r="W13" s="450"/>
      <c r="X13" s="450"/>
      <c r="Y13" s="450"/>
      <c r="Z13" s="450"/>
      <c r="AA13" s="450"/>
      <c r="AB13" s="450"/>
      <c r="AC13" s="450"/>
      <c r="AD13" s="450"/>
      <c r="AE13" s="450"/>
      <c r="AF13" s="450"/>
      <c r="AO13" s="448"/>
      <c r="AP13" s="448"/>
      <c r="AQ13" s="448"/>
      <c r="AR13" s="448"/>
      <c r="AS13" s="448"/>
      <c r="AT13" s="448"/>
      <c r="AU13" s="448"/>
      <c r="AV13" s="448"/>
      <c r="AW13" s="448"/>
      <c r="AX13" s="448"/>
      <c r="AY13" s="448"/>
      <c r="AZ13" s="448"/>
      <c r="BA13" s="448"/>
      <c r="BB13" s="448"/>
      <c r="BC13" s="448"/>
      <c r="BD13" s="448"/>
      <c r="BE13" s="448"/>
      <c r="BF13" s="448"/>
      <c r="BG13" s="448"/>
      <c r="BH13" s="448"/>
      <c r="BI13" s="448"/>
      <c r="BJ13" s="448"/>
      <c r="BK13" s="448"/>
      <c r="BL13" s="448"/>
      <c r="BM13" s="448"/>
      <c r="BN13" s="448"/>
      <c r="BO13" s="448"/>
      <c r="BP13" s="448"/>
      <c r="BQ13" s="448"/>
      <c r="BR13" s="448"/>
      <c r="BS13" s="448"/>
      <c r="BT13" s="448"/>
      <c r="BU13" s="448"/>
      <c r="BV13" s="448"/>
      <c r="BW13" s="448"/>
      <c r="BX13" s="448"/>
      <c r="BY13" s="448"/>
      <c r="BZ13" s="448"/>
      <c r="CA13" s="448"/>
      <c r="CB13" s="448"/>
      <c r="CC13" s="448"/>
      <c r="CD13" s="448"/>
      <c r="CE13" s="448"/>
      <c r="CF13" s="448"/>
      <c r="CG13" s="448"/>
      <c r="CH13" s="448"/>
      <c r="CI13" s="448"/>
      <c r="CJ13" s="448"/>
      <c r="CK13" s="448"/>
      <c r="CL13" s="448"/>
      <c r="CM13" s="448"/>
      <c r="CN13" s="448"/>
      <c r="CO13" s="448"/>
      <c r="CP13" s="448"/>
      <c r="CQ13" s="448"/>
      <c r="CR13" s="448"/>
      <c r="CS13" s="448"/>
      <c r="CT13" s="448"/>
      <c r="CU13" s="448"/>
      <c r="CV13" s="448"/>
      <c r="CW13" s="448"/>
      <c r="CX13" s="448"/>
      <c r="CY13" s="448"/>
      <c r="CZ13" s="448"/>
      <c r="DA13" s="448"/>
      <c r="DB13" s="448"/>
      <c r="DC13" s="448"/>
      <c r="DD13" s="448"/>
      <c r="DE13" s="448"/>
      <c r="DF13" s="448"/>
      <c r="DG13" s="448"/>
      <c r="DH13" s="448"/>
      <c r="DI13" s="448"/>
      <c r="DJ13" s="448"/>
      <c r="DK13" s="448"/>
      <c r="DL13" s="448"/>
      <c r="DM13" s="448"/>
      <c r="DN13" s="448"/>
      <c r="DO13" s="448"/>
      <c r="DP13" s="448"/>
      <c r="DQ13" s="448"/>
      <c r="DR13" s="448"/>
      <c r="DS13" s="448"/>
    </row>
    <row r="14" spans="2:123" ht="14.25" customHeight="1" x14ac:dyDescent="0.2">
      <c r="C14" s="383">
        <f>C13+1</f>
        <v>2</v>
      </c>
      <c r="D14" s="60" t="str">
        <f t="shared" si="1"/>
        <v>○</v>
      </c>
      <c r="E14" s="670">
        <v>2000</v>
      </c>
      <c r="F14" s="511" t="s">
        <v>577</v>
      </c>
      <c r="G14" s="511" t="s">
        <v>576</v>
      </c>
      <c r="H14" s="452" t="s">
        <v>748</v>
      </c>
      <c r="I14" s="362">
        <v>37</v>
      </c>
      <c r="J14" s="362">
        <v>9</v>
      </c>
      <c r="K14" s="451">
        <f t="shared" si="2"/>
        <v>333</v>
      </c>
      <c r="L14" s="527" t="str">
        <f t="shared" si="3"/>
        <v/>
      </c>
      <c r="M14" s="363"/>
      <c r="N14" s="363"/>
      <c r="O14" s="363" t="s">
        <v>574</v>
      </c>
      <c r="P14" s="366"/>
      <c r="R14" s="450"/>
      <c r="S14" s="450"/>
      <c r="T14" s="450"/>
      <c r="U14" s="450"/>
      <c r="V14" s="450"/>
      <c r="W14" s="450"/>
      <c r="X14" s="450"/>
      <c r="Y14" s="450"/>
      <c r="Z14" s="450"/>
      <c r="AA14" s="450"/>
      <c r="AB14" s="450"/>
      <c r="AC14" s="450"/>
      <c r="AD14" s="450"/>
      <c r="AE14" s="450"/>
      <c r="AF14" s="450"/>
      <c r="AO14" s="448"/>
      <c r="AP14" s="448"/>
      <c r="AQ14" s="448"/>
      <c r="AR14" s="448"/>
      <c r="AS14" s="448"/>
      <c r="AT14" s="448"/>
      <c r="AU14" s="448"/>
      <c r="AV14" s="448"/>
      <c r="AW14" s="448"/>
      <c r="AX14" s="448"/>
      <c r="AY14" s="448"/>
      <c r="AZ14" s="448"/>
      <c r="BA14" s="448"/>
      <c r="BB14" s="448"/>
      <c r="BC14" s="448"/>
      <c r="BD14" s="448"/>
      <c r="BE14" s="448"/>
      <c r="BF14" s="448"/>
      <c r="BG14" s="448"/>
      <c r="BH14" s="448"/>
      <c r="BI14" s="448"/>
      <c r="BJ14" s="448"/>
      <c r="BK14" s="448"/>
      <c r="BL14" s="448"/>
      <c r="BM14" s="448"/>
      <c r="BN14" s="448"/>
      <c r="BO14" s="448"/>
      <c r="BP14" s="448"/>
      <c r="BQ14" s="448"/>
      <c r="BR14" s="448"/>
      <c r="BS14" s="448"/>
      <c r="BT14" s="448"/>
      <c r="BU14" s="448"/>
      <c r="BV14" s="448"/>
      <c r="BW14" s="448"/>
      <c r="BX14" s="448"/>
      <c r="BY14" s="448"/>
      <c r="BZ14" s="448"/>
      <c r="CA14" s="448"/>
      <c r="CB14" s="448"/>
      <c r="CC14" s="448"/>
      <c r="CD14" s="448"/>
      <c r="CE14" s="448"/>
      <c r="CF14" s="448"/>
      <c r="CG14" s="448"/>
      <c r="CH14" s="448"/>
      <c r="CI14" s="448"/>
      <c r="CJ14" s="448"/>
      <c r="CK14" s="448"/>
      <c r="CL14" s="448"/>
      <c r="CM14" s="448"/>
      <c r="CN14" s="448"/>
      <c r="CO14" s="448"/>
      <c r="CP14" s="448"/>
      <c r="CQ14" s="448"/>
      <c r="CR14" s="448"/>
      <c r="CS14" s="448"/>
      <c r="CT14" s="448"/>
      <c r="CU14" s="448"/>
      <c r="CV14" s="448"/>
      <c r="CW14" s="448"/>
      <c r="CX14" s="448"/>
      <c r="CY14" s="448"/>
      <c r="CZ14" s="448"/>
      <c r="DA14" s="448"/>
      <c r="DB14" s="448"/>
      <c r="DC14" s="448"/>
      <c r="DD14" s="448"/>
      <c r="DE14" s="448"/>
      <c r="DF14" s="448"/>
      <c r="DG14" s="448"/>
      <c r="DH14" s="448"/>
      <c r="DI14" s="448"/>
      <c r="DJ14" s="448"/>
      <c r="DK14" s="448"/>
      <c r="DL14" s="448"/>
      <c r="DM14" s="448"/>
      <c r="DN14" s="448"/>
      <c r="DO14" s="448"/>
      <c r="DP14" s="448"/>
      <c r="DQ14" s="448"/>
      <c r="DR14" s="448"/>
      <c r="DS14" s="448"/>
    </row>
    <row r="15" spans="2:123" ht="14.25" customHeight="1" x14ac:dyDescent="0.2">
      <c r="C15" s="383">
        <f t="shared" ref="C15:C78" si="4">C14+1</f>
        <v>3</v>
      </c>
      <c r="D15" s="60" t="str">
        <f t="shared" si="1"/>
        <v>○</v>
      </c>
      <c r="E15" s="670">
        <v>1990</v>
      </c>
      <c r="F15" s="511" t="s">
        <v>577</v>
      </c>
      <c r="G15" s="511" t="s">
        <v>576</v>
      </c>
      <c r="H15" s="452" t="s">
        <v>752</v>
      </c>
      <c r="I15" s="362">
        <v>37</v>
      </c>
      <c r="J15" s="362">
        <v>7</v>
      </c>
      <c r="K15" s="451">
        <f t="shared" si="2"/>
        <v>259</v>
      </c>
      <c r="L15" s="527" t="str">
        <f t="shared" si="3"/>
        <v>○</v>
      </c>
      <c r="M15" s="363"/>
      <c r="N15" s="363"/>
      <c r="O15" s="363" t="s">
        <v>574</v>
      </c>
      <c r="P15" s="366"/>
      <c r="R15" s="450"/>
      <c r="S15" s="450"/>
      <c r="T15" s="450"/>
      <c r="U15" s="450"/>
      <c r="V15" s="450"/>
      <c r="W15" s="450"/>
      <c r="X15" s="450"/>
      <c r="Y15" s="450"/>
      <c r="Z15" s="450"/>
      <c r="AA15" s="450"/>
      <c r="AB15" s="450"/>
      <c r="AC15" s="450"/>
      <c r="AD15" s="450"/>
      <c r="AE15" s="450"/>
      <c r="AF15" s="450"/>
      <c r="AO15" s="448"/>
      <c r="AP15" s="448"/>
      <c r="AQ15" s="448"/>
      <c r="AR15" s="448"/>
      <c r="AS15" s="448"/>
      <c r="AT15" s="448"/>
      <c r="AU15" s="448"/>
      <c r="AV15" s="448"/>
      <c r="AW15" s="448"/>
      <c r="AX15" s="448"/>
      <c r="AY15" s="448"/>
      <c r="AZ15" s="448"/>
      <c r="BA15" s="448"/>
      <c r="BB15" s="448"/>
      <c r="BC15" s="448"/>
      <c r="BD15" s="448"/>
      <c r="BE15" s="448"/>
      <c r="BF15" s="448"/>
      <c r="BG15" s="448"/>
      <c r="BH15" s="448"/>
      <c r="BI15" s="448"/>
      <c r="BJ15" s="448"/>
      <c r="BK15" s="448"/>
      <c r="BL15" s="448"/>
      <c r="BM15" s="448"/>
      <c r="BN15" s="448"/>
      <c r="BO15" s="448"/>
      <c r="BP15" s="448"/>
      <c r="BQ15" s="448"/>
      <c r="BR15" s="448"/>
      <c r="BS15" s="448"/>
      <c r="BT15" s="448"/>
      <c r="BU15" s="448"/>
      <c r="BV15" s="448"/>
      <c r="BW15" s="448"/>
      <c r="BX15" s="448"/>
      <c r="BY15" s="448"/>
      <c r="BZ15" s="448"/>
      <c r="CA15" s="448"/>
      <c r="CB15" s="448"/>
      <c r="CC15" s="448"/>
      <c r="CD15" s="448"/>
      <c r="CE15" s="448"/>
      <c r="CF15" s="448"/>
      <c r="CG15" s="448"/>
      <c r="CH15" s="448"/>
      <c r="CI15" s="448"/>
      <c r="CJ15" s="448"/>
      <c r="CK15" s="448"/>
      <c r="CL15" s="448"/>
      <c r="CM15" s="448"/>
      <c r="CN15" s="448"/>
      <c r="CO15" s="448"/>
      <c r="CP15" s="448"/>
      <c r="CQ15" s="448"/>
      <c r="CR15" s="448"/>
      <c r="CS15" s="448"/>
      <c r="CT15" s="448"/>
      <c r="CU15" s="448"/>
      <c r="CV15" s="448"/>
      <c r="CW15" s="448"/>
      <c r="CX15" s="448"/>
      <c r="CY15" s="448"/>
      <c r="CZ15" s="448"/>
      <c r="DA15" s="448"/>
      <c r="DB15" s="448"/>
      <c r="DC15" s="448"/>
      <c r="DD15" s="448"/>
      <c r="DE15" s="448"/>
      <c r="DF15" s="448"/>
      <c r="DG15" s="448"/>
      <c r="DH15" s="448"/>
      <c r="DI15" s="448"/>
      <c r="DJ15" s="448"/>
      <c r="DK15" s="448"/>
      <c r="DL15" s="448"/>
      <c r="DM15" s="448"/>
      <c r="DN15" s="448"/>
      <c r="DO15" s="448"/>
      <c r="DP15" s="448"/>
      <c r="DQ15" s="448"/>
      <c r="DR15" s="448"/>
      <c r="DS15" s="448"/>
    </row>
    <row r="16" spans="2:123" ht="14.25" customHeight="1" x14ac:dyDescent="0.2">
      <c r="C16" s="383">
        <f t="shared" si="4"/>
        <v>4</v>
      </c>
      <c r="D16" s="60" t="str">
        <f t="shared" si="1"/>
        <v>○</v>
      </c>
      <c r="E16" s="670">
        <v>1995</v>
      </c>
      <c r="F16" s="511" t="s">
        <v>578</v>
      </c>
      <c r="G16" s="511" t="s">
        <v>579</v>
      </c>
      <c r="H16" s="452" t="s">
        <v>753</v>
      </c>
      <c r="I16" s="362">
        <v>71</v>
      </c>
      <c r="J16" s="362">
        <v>6</v>
      </c>
      <c r="K16" s="451">
        <f t="shared" si="2"/>
        <v>426</v>
      </c>
      <c r="L16" s="527" t="str">
        <f t="shared" si="3"/>
        <v>○</v>
      </c>
      <c r="M16" s="363"/>
      <c r="N16" s="363"/>
      <c r="O16" s="363" t="s">
        <v>349</v>
      </c>
      <c r="P16" s="366"/>
      <c r="R16" s="450"/>
      <c r="S16" s="450"/>
      <c r="T16" s="450"/>
      <c r="U16" s="450"/>
      <c r="V16" s="450"/>
      <c r="W16" s="450"/>
      <c r="X16" s="450"/>
      <c r="Y16" s="450"/>
      <c r="Z16" s="450"/>
      <c r="AA16" s="450"/>
      <c r="AB16" s="450"/>
      <c r="AC16" s="450"/>
      <c r="AD16" s="450"/>
      <c r="AE16" s="450"/>
      <c r="AF16" s="450"/>
      <c r="AO16" s="448"/>
    </row>
    <row r="17" spans="3:32" ht="14.25" customHeight="1" x14ac:dyDescent="0.2">
      <c r="C17" s="383">
        <f t="shared" si="4"/>
        <v>5</v>
      </c>
      <c r="D17" s="60" t="str">
        <f t="shared" si="1"/>
        <v>○</v>
      </c>
      <c r="E17" s="670">
        <v>2000</v>
      </c>
      <c r="F17" s="511" t="s">
        <v>580</v>
      </c>
      <c r="G17" s="511" t="s">
        <v>800</v>
      </c>
      <c r="H17" s="452" t="s">
        <v>277</v>
      </c>
      <c r="I17" s="362">
        <v>19.899999999999999</v>
      </c>
      <c r="J17" s="362">
        <v>15</v>
      </c>
      <c r="K17" s="451">
        <f t="shared" si="2"/>
        <v>298.5</v>
      </c>
      <c r="L17" s="527" t="str">
        <f t="shared" si="3"/>
        <v/>
      </c>
      <c r="M17" s="363" t="s">
        <v>349</v>
      </c>
      <c r="N17" s="363" t="s">
        <v>349</v>
      </c>
      <c r="O17" s="363"/>
      <c r="P17" s="366"/>
      <c r="R17" s="450"/>
      <c r="S17" s="450"/>
      <c r="T17" s="450"/>
      <c r="U17" s="450"/>
      <c r="V17" s="450"/>
      <c r="W17" s="450"/>
      <c r="X17" s="450"/>
      <c r="Y17" s="450"/>
      <c r="Z17" s="450"/>
      <c r="AA17" s="450"/>
      <c r="AB17" s="450"/>
      <c r="AC17" s="450"/>
      <c r="AD17" s="450"/>
      <c r="AE17" s="450"/>
      <c r="AF17" s="450"/>
    </row>
    <row r="18" spans="3:32" ht="14.25" customHeight="1" x14ac:dyDescent="0.2">
      <c r="C18" s="383">
        <f t="shared" si="4"/>
        <v>6</v>
      </c>
      <c r="D18" s="60" t="str">
        <f t="shared" si="1"/>
        <v>○</v>
      </c>
      <c r="E18" s="670">
        <v>1995</v>
      </c>
      <c r="F18" s="511" t="s">
        <v>581</v>
      </c>
      <c r="G18" s="511" t="s">
        <v>582</v>
      </c>
      <c r="H18" s="452" t="s">
        <v>283</v>
      </c>
      <c r="I18" s="362">
        <v>11.1</v>
      </c>
      <c r="J18" s="362">
        <v>24</v>
      </c>
      <c r="K18" s="451">
        <f t="shared" si="2"/>
        <v>266.39999999999998</v>
      </c>
      <c r="L18" s="527" t="str">
        <f t="shared" si="3"/>
        <v>○</v>
      </c>
      <c r="M18" s="363" t="s">
        <v>574</v>
      </c>
      <c r="N18" s="363" t="s">
        <v>574</v>
      </c>
      <c r="O18" s="363" t="s">
        <v>574</v>
      </c>
      <c r="P18" s="366"/>
      <c r="R18" s="450"/>
      <c r="S18" s="450"/>
      <c r="T18" s="450"/>
      <c r="U18" s="450"/>
      <c r="V18" s="450"/>
      <c r="W18" s="450"/>
      <c r="X18" s="450"/>
      <c r="Y18" s="450"/>
      <c r="Z18" s="450"/>
      <c r="AA18" s="450"/>
      <c r="AB18" s="450"/>
      <c r="AC18" s="450"/>
      <c r="AD18" s="450"/>
      <c r="AE18" s="450"/>
      <c r="AF18" s="450"/>
    </row>
    <row r="19" spans="3:32" ht="14.25" customHeight="1" x14ac:dyDescent="0.2">
      <c r="C19" s="383">
        <f t="shared" si="4"/>
        <v>7</v>
      </c>
      <c r="D19" s="60" t="str">
        <f t="shared" si="1"/>
        <v>○</v>
      </c>
      <c r="E19" s="670">
        <v>2000</v>
      </c>
      <c r="F19" s="511" t="s">
        <v>578</v>
      </c>
      <c r="G19" s="511" t="s">
        <v>579</v>
      </c>
      <c r="H19" s="452" t="s">
        <v>753</v>
      </c>
      <c r="I19" s="362">
        <v>71</v>
      </c>
      <c r="J19" s="362">
        <v>14</v>
      </c>
      <c r="K19" s="451">
        <f t="shared" si="2"/>
        <v>994</v>
      </c>
      <c r="L19" s="527" t="str">
        <f t="shared" si="3"/>
        <v>○</v>
      </c>
      <c r="M19" s="363"/>
      <c r="N19" s="363"/>
      <c r="O19" s="363" t="s">
        <v>574</v>
      </c>
      <c r="P19" s="366"/>
      <c r="R19" s="450"/>
      <c r="S19" s="450"/>
      <c r="T19" s="450"/>
      <c r="U19" s="450"/>
      <c r="V19" s="450"/>
      <c r="W19" s="450"/>
      <c r="X19" s="450"/>
      <c r="Y19" s="450"/>
      <c r="Z19" s="450"/>
      <c r="AA19" s="450"/>
      <c r="AB19" s="450"/>
      <c r="AC19" s="450"/>
      <c r="AD19" s="450"/>
      <c r="AE19" s="450"/>
      <c r="AF19" s="450"/>
    </row>
    <row r="20" spans="3:32" ht="14.25" customHeight="1" x14ac:dyDescent="0.2">
      <c r="C20" s="383">
        <f t="shared" si="4"/>
        <v>8</v>
      </c>
      <c r="D20" s="60" t="str">
        <f t="shared" si="1"/>
        <v>○</v>
      </c>
      <c r="E20" s="670">
        <v>1995</v>
      </c>
      <c r="F20" s="511" t="s">
        <v>577</v>
      </c>
      <c r="G20" s="511" t="s">
        <v>576</v>
      </c>
      <c r="H20" s="452" t="s">
        <v>748</v>
      </c>
      <c r="I20" s="362">
        <v>37</v>
      </c>
      <c r="J20" s="362">
        <v>10</v>
      </c>
      <c r="K20" s="451">
        <f t="shared" si="2"/>
        <v>370</v>
      </c>
      <c r="L20" s="527" t="str">
        <f t="shared" si="3"/>
        <v/>
      </c>
      <c r="M20" s="363" t="s">
        <v>574</v>
      </c>
      <c r="N20" s="363" t="s">
        <v>574</v>
      </c>
      <c r="O20" s="363" t="s">
        <v>574</v>
      </c>
      <c r="P20" s="366"/>
      <c r="R20" s="450"/>
      <c r="S20" s="450"/>
      <c r="T20" s="450"/>
      <c r="U20" s="450"/>
      <c r="V20" s="450"/>
      <c r="W20" s="450"/>
      <c r="X20" s="450"/>
      <c r="Y20" s="450"/>
      <c r="Z20" s="450"/>
      <c r="AA20" s="450"/>
      <c r="AB20" s="450"/>
      <c r="AC20" s="450"/>
      <c r="AD20" s="450"/>
      <c r="AE20" s="450"/>
      <c r="AF20" s="450"/>
    </row>
    <row r="21" spans="3:32" ht="14.25" customHeight="1" x14ac:dyDescent="0.2">
      <c r="C21" s="383">
        <f t="shared" si="4"/>
        <v>9</v>
      </c>
      <c r="D21" s="60" t="str">
        <f t="shared" si="1"/>
        <v/>
      </c>
      <c r="E21" s="670">
        <v>2010</v>
      </c>
      <c r="F21" s="511" t="s">
        <v>577</v>
      </c>
      <c r="G21" s="511" t="s">
        <v>576</v>
      </c>
      <c r="H21" s="452" t="s">
        <v>74</v>
      </c>
      <c r="I21" s="362">
        <v>37</v>
      </c>
      <c r="J21" s="362">
        <v>6</v>
      </c>
      <c r="K21" s="451">
        <f t="shared" si="2"/>
        <v>222</v>
      </c>
      <c r="L21" s="527" t="str">
        <f t="shared" si="3"/>
        <v>○</v>
      </c>
      <c r="M21" s="363" t="s">
        <v>574</v>
      </c>
      <c r="N21" s="363" t="s">
        <v>574</v>
      </c>
      <c r="O21" s="363" t="s">
        <v>574</v>
      </c>
      <c r="P21" s="366"/>
      <c r="R21" s="450"/>
      <c r="S21" s="450"/>
      <c r="T21" s="450"/>
      <c r="U21" s="450"/>
      <c r="V21" s="450"/>
      <c r="W21" s="450"/>
      <c r="X21" s="450"/>
      <c r="Y21" s="450"/>
      <c r="Z21" s="450"/>
      <c r="AA21" s="450"/>
      <c r="AB21" s="450"/>
      <c r="AC21" s="450"/>
      <c r="AD21" s="450"/>
      <c r="AE21" s="450"/>
      <c r="AF21" s="450"/>
    </row>
    <row r="22" spans="3:32" ht="14.25" customHeight="1" x14ac:dyDescent="0.2">
      <c r="C22" s="383">
        <f t="shared" si="4"/>
        <v>10</v>
      </c>
      <c r="D22" s="60" t="str">
        <f t="shared" si="1"/>
        <v/>
      </c>
      <c r="E22" s="670">
        <v>2010</v>
      </c>
      <c r="F22" s="511" t="s">
        <v>578</v>
      </c>
      <c r="G22" s="511" t="s">
        <v>579</v>
      </c>
      <c r="H22" s="452" t="s">
        <v>752</v>
      </c>
      <c r="I22" s="362">
        <v>71</v>
      </c>
      <c r="J22" s="362">
        <v>15</v>
      </c>
      <c r="K22" s="451">
        <f t="shared" si="2"/>
        <v>1065</v>
      </c>
      <c r="L22" s="527" t="str">
        <f t="shared" si="3"/>
        <v>○</v>
      </c>
      <c r="M22" s="363" t="s">
        <v>574</v>
      </c>
      <c r="N22" s="363" t="s">
        <v>574</v>
      </c>
      <c r="O22" s="363" t="s">
        <v>574</v>
      </c>
      <c r="P22" s="366"/>
      <c r="R22" s="450"/>
      <c r="S22" s="450"/>
      <c r="T22" s="450"/>
      <c r="U22" s="450"/>
      <c r="V22" s="450"/>
      <c r="W22" s="450"/>
      <c r="X22" s="450"/>
      <c r="Y22" s="450"/>
      <c r="Z22" s="450"/>
      <c r="AA22" s="450"/>
      <c r="AB22" s="450"/>
      <c r="AC22" s="450"/>
      <c r="AD22" s="450"/>
      <c r="AE22" s="450"/>
      <c r="AF22" s="450"/>
    </row>
    <row r="23" spans="3:32" ht="14.25" customHeight="1" x14ac:dyDescent="0.2">
      <c r="C23" s="383">
        <f t="shared" si="4"/>
        <v>11</v>
      </c>
      <c r="D23" s="60" t="str">
        <f t="shared" si="1"/>
        <v>○</v>
      </c>
      <c r="E23" s="670">
        <v>2000</v>
      </c>
      <c r="F23" s="511" t="s">
        <v>575</v>
      </c>
      <c r="G23" s="511" t="s">
        <v>576</v>
      </c>
      <c r="H23" s="452" t="s">
        <v>753</v>
      </c>
      <c r="I23" s="362">
        <v>71</v>
      </c>
      <c r="J23" s="362">
        <v>4</v>
      </c>
      <c r="K23" s="451">
        <f t="shared" si="2"/>
        <v>284</v>
      </c>
      <c r="L23" s="527" t="str">
        <f t="shared" si="3"/>
        <v>○</v>
      </c>
      <c r="M23" s="363" t="s">
        <v>574</v>
      </c>
      <c r="N23" s="363" t="s">
        <v>574</v>
      </c>
      <c r="O23" s="363" t="s">
        <v>574</v>
      </c>
      <c r="P23" s="366"/>
      <c r="R23" s="450"/>
      <c r="S23" s="450"/>
      <c r="T23" s="450"/>
      <c r="U23" s="450"/>
      <c r="V23" s="450"/>
      <c r="W23" s="450"/>
      <c r="X23" s="450"/>
      <c r="Y23" s="450"/>
      <c r="Z23" s="450"/>
      <c r="AA23" s="450"/>
      <c r="AB23" s="450"/>
      <c r="AC23" s="450"/>
      <c r="AD23" s="450"/>
      <c r="AE23" s="450"/>
      <c r="AF23" s="450"/>
    </row>
    <row r="24" spans="3:32" ht="14.25" customHeight="1" x14ac:dyDescent="0.2">
      <c r="C24" s="383">
        <f t="shared" si="4"/>
        <v>12</v>
      </c>
      <c r="D24" s="60" t="str">
        <f t="shared" si="1"/>
        <v>○</v>
      </c>
      <c r="E24" s="670">
        <v>1995</v>
      </c>
      <c r="F24" s="511" t="s">
        <v>574</v>
      </c>
      <c r="G24" s="511" t="s">
        <v>582</v>
      </c>
      <c r="H24" s="452" t="s">
        <v>750</v>
      </c>
      <c r="I24" s="362">
        <v>21</v>
      </c>
      <c r="J24" s="362">
        <v>3</v>
      </c>
      <c r="K24" s="451">
        <f t="shared" si="2"/>
        <v>63</v>
      </c>
      <c r="L24" s="527" t="str">
        <f t="shared" si="3"/>
        <v/>
      </c>
      <c r="M24" s="363" t="s">
        <v>574</v>
      </c>
      <c r="N24" s="363" t="s">
        <v>574</v>
      </c>
      <c r="O24" s="363" t="s">
        <v>574</v>
      </c>
      <c r="P24" s="366"/>
      <c r="R24" s="450"/>
      <c r="S24" s="450"/>
      <c r="T24" s="450"/>
      <c r="U24" s="450"/>
      <c r="V24" s="450"/>
      <c r="W24" s="450"/>
      <c r="X24" s="450"/>
      <c r="Y24" s="450"/>
      <c r="Z24" s="450"/>
      <c r="AA24" s="450"/>
      <c r="AB24" s="450"/>
      <c r="AC24" s="450"/>
      <c r="AD24" s="450"/>
      <c r="AE24" s="450"/>
      <c r="AF24" s="450"/>
    </row>
    <row r="25" spans="3:32" ht="14.25" customHeight="1" x14ac:dyDescent="0.2">
      <c r="C25" s="383">
        <f t="shared" si="4"/>
        <v>13</v>
      </c>
      <c r="D25" s="60" t="str">
        <f t="shared" si="1"/>
        <v>○</v>
      </c>
      <c r="E25" s="670">
        <v>1995</v>
      </c>
      <c r="F25" s="511" t="s">
        <v>581</v>
      </c>
      <c r="G25" s="511" t="s">
        <v>582</v>
      </c>
      <c r="H25" s="452" t="s">
        <v>753</v>
      </c>
      <c r="I25" s="362">
        <v>11.1</v>
      </c>
      <c r="J25" s="362">
        <v>5</v>
      </c>
      <c r="K25" s="451">
        <f t="shared" si="2"/>
        <v>55.5</v>
      </c>
      <c r="L25" s="527" t="str">
        <f t="shared" si="3"/>
        <v>○</v>
      </c>
      <c r="M25" s="363" t="s">
        <v>574</v>
      </c>
      <c r="N25" s="363" t="s">
        <v>574</v>
      </c>
      <c r="O25" s="363"/>
      <c r="P25" s="366"/>
      <c r="R25" s="450"/>
      <c r="S25" s="450"/>
      <c r="T25" s="450"/>
      <c r="U25" s="450"/>
      <c r="V25" s="450"/>
      <c r="W25" s="450"/>
      <c r="X25" s="450"/>
      <c r="Y25" s="450"/>
      <c r="Z25" s="450"/>
      <c r="AA25" s="450"/>
      <c r="AB25" s="450"/>
      <c r="AC25" s="450"/>
      <c r="AD25" s="450"/>
      <c r="AE25" s="450"/>
      <c r="AF25" s="450"/>
    </row>
    <row r="26" spans="3:32" ht="14.25" customHeight="1" x14ac:dyDescent="0.2">
      <c r="C26" s="383">
        <f t="shared" si="4"/>
        <v>14</v>
      </c>
      <c r="D26" s="60" t="str">
        <f t="shared" si="1"/>
        <v>○</v>
      </c>
      <c r="E26" s="670">
        <v>2000</v>
      </c>
      <c r="F26" s="511" t="s">
        <v>580</v>
      </c>
      <c r="G26" s="511" t="s">
        <v>582</v>
      </c>
      <c r="H26" s="452" t="s">
        <v>753</v>
      </c>
      <c r="I26" s="362">
        <v>19.899999999999999</v>
      </c>
      <c r="J26" s="362">
        <v>28</v>
      </c>
      <c r="K26" s="451">
        <f t="shared" si="2"/>
        <v>557.19999999999993</v>
      </c>
      <c r="L26" s="527" t="str">
        <f t="shared" si="3"/>
        <v>○</v>
      </c>
      <c r="M26" s="363" t="s">
        <v>574</v>
      </c>
      <c r="N26" s="363" t="s">
        <v>574</v>
      </c>
      <c r="O26" s="363"/>
      <c r="P26" s="366"/>
      <c r="R26" s="450"/>
      <c r="S26" s="450"/>
      <c r="T26" s="450"/>
      <c r="U26" s="450"/>
      <c r="V26" s="450"/>
      <c r="W26" s="450"/>
      <c r="X26" s="450"/>
      <c r="Y26" s="450"/>
      <c r="Z26" s="450"/>
      <c r="AA26" s="450"/>
      <c r="AB26" s="450"/>
      <c r="AC26" s="450"/>
      <c r="AD26" s="450"/>
      <c r="AE26" s="450"/>
      <c r="AF26" s="450"/>
    </row>
    <row r="27" spans="3:32" ht="14.25" customHeight="1" x14ac:dyDescent="0.2">
      <c r="C27" s="383">
        <f t="shared" si="4"/>
        <v>15</v>
      </c>
      <c r="D27" s="60" t="str">
        <f t="shared" si="1"/>
        <v>○</v>
      </c>
      <c r="E27" s="670">
        <v>1994</v>
      </c>
      <c r="F27" s="511" t="s">
        <v>578</v>
      </c>
      <c r="G27" s="511" t="s">
        <v>579</v>
      </c>
      <c r="H27" s="452" t="s">
        <v>290</v>
      </c>
      <c r="I27" s="362">
        <v>71</v>
      </c>
      <c r="J27" s="362">
        <v>9</v>
      </c>
      <c r="K27" s="451">
        <f t="shared" si="2"/>
        <v>639</v>
      </c>
      <c r="L27" s="527" t="str">
        <f t="shared" si="3"/>
        <v/>
      </c>
      <c r="M27" s="363" t="s">
        <v>574</v>
      </c>
      <c r="N27" s="363" t="s">
        <v>574</v>
      </c>
      <c r="O27" s="363" t="s">
        <v>574</v>
      </c>
      <c r="P27" s="366"/>
      <c r="R27" s="450"/>
      <c r="S27" s="450"/>
      <c r="T27" s="450"/>
      <c r="U27" s="450"/>
      <c r="V27" s="450"/>
      <c r="W27" s="450"/>
      <c r="X27" s="450"/>
      <c r="Y27" s="450"/>
      <c r="Z27" s="450"/>
      <c r="AA27" s="450"/>
      <c r="AB27" s="450"/>
      <c r="AC27" s="450"/>
      <c r="AD27" s="450"/>
      <c r="AE27" s="450"/>
      <c r="AF27" s="450"/>
    </row>
    <row r="28" spans="3:32" ht="14.25" customHeight="1" x14ac:dyDescent="0.2">
      <c r="C28" s="383">
        <f t="shared" si="4"/>
        <v>16</v>
      </c>
      <c r="D28" s="60" t="str">
        <f t="shared" si="1"/>
        <v>○</v>
      </c>
      <c r="E28" s="670">
        <v>1995</v>
      </c>
      <c r="F28" s="511" t="s">
        <v>575</v>
      </c>
      <c r="G28" s="511" t="s">
        <v>583</v>
      </c>
      <c r="H28" s="452" t="s">
        <v>753</v>
      </c>
      <c r="I28" s="362">
        <v>71</v>
      </c>
      <c r="J28" s="362">
        <v>12</v>
      </c>
      <c r="K28" s="451">
        <f t="shared" si="2"/>
        <v>852</v>
      </c>
      <c r="L28" s="527" t="str">
        <f t="shared" si="3"/>
        <v>○</v>
      </c>
      <c r="M28" s="363" t="s">
        <v>574</v>
      </c>
      <c r="N28" s="363" t="s">
        <v>574</v>
      </c>
      <c r="O28" s="363" t="s">
        <v>574</v>
      </c>
      <c r="P28" s="366"/>
      <c r="R28" s="450"/>
      <c r="S28" s="450"/>
      <c r="T28" s="450"/>
      <c r="U28" s="450"/>
      <c r="V28" s="450"/>
      <c r="W28" s="450"/>
      <c r="X28" s="450"/>
      <c r="Y28" s="450"/>
      <c r="Z28" s="450"/>
      <c r="AA28" s="450"/>
      <c r="AB28" s="450"/>
      <c r="AC28" s="450"/>
      <c r="AD28" s="450"/>
      <c r="AE28" s="450"/>
      <c r="AF28" s="450"/>
    </row>
    <row r="29" spans="3:32" ht="14.25" customHeight="1" x14ac:dyDescent="0.2">
      <c r="C29" s="383">
        <f t="shared" si="4"/>
        <v>17</v>
      </c>
      <c r="D29" s="60" t="str">
        <f t="shared" si="1"/>
        <v/>
      </c>
      <c r="E29" s="670">
        <v>2010</v>
      </c>
      <c r="F29" s="511" t="s">
        <v>584</v>
      </c>
      <c r="G29" s="511" t="s">
        <v>585</v>
      </c>
      <c r="H29" s="452" t="s">
        <v>586</v>
      </c>
      <c r="I29" s="362">
        <v>87</v>
      </c>
      <c r="J29" s="362">
        <v>6</v>
      </c>
      <c r="K29" s="451">
        <f t="shared" si="2"/>
        <v>522</v>
      </c>
      <c r="L29" s="527" t="str">
        <f t="shared" si="3"/>
        <v>○</v>
      </c>
      <c r="M29" s="363" t="s">
        <v>574</v>
      </c>
      <c r="N29" s="363" t="s">
        <v>574</v>
      </c>
      <c r="O29" s="363" t="s">
        <v>574</v>
      </c>
      <c r="P29" s="366"/>
      <c r="R29" s="450"/>
      <c r="S29" s="450"/>
      <c r="T29" s="450"/>
      <c r="U29" s="450"/>
      <c r="V29" s="450"/>
      <c r="W29" s="450"/>
      <c r="X29" s="450"/>
      <c r="Y29" s="450"/>
      <c r="Z29" s="450"/>
      <c r="AA29" s="450"/>
      <c r="AB29" s="450"/>
      <c r="AC29" s="450"/>
      <c r="AD29" s="450"/>
      <c r="AE29" s="450"/>
      <c r="AF29" s="450"/>
    </row>
    <row r="30" spans="3:32" ht="14.25" customHeight="1" x14ac:dyDescent="0.2">
      <c r="C30" s="383">
        <f t="shared" si="4"/>
        <v>18</v>
      </c>
      <c r="D30" s="60" t="str">
        <f t="shared" si="1"/>
        <v/>
      </c>
      <c r="E30" s="670">
        <v>2010</v>
      </c>
      <c r="F30" s="511" t="s">
        <v>584</v>
      </c>
      <c r="G30" s="511" t="s">
        <v>587</v>
      </c>
      <c r="H30" s="452" t="s">
        <v>586</v>
      </c>
      <c r="I30" s="362">
        <v>87</v>
      </c>
      <c r="J30" s="362">
        <v>14</v>
      </c>
      <c r="K30" s="451">
        <f t="shared" si="2"/>
        <v>1218</v>
      </c>
      <c r="L30" s="527" t="str">
        <f t="shared" si="3"/>
        <v>○</v>
      </c>
      <c r="M30" s="363" t="s">
        <v>574</v>
      </c>
      <c r="N30" s="363" t="s">
        <v>574</v>
      </c>
      <c r="O30" s="363" t="s">
        <v>574</v>
      </c>
      <c r="P30" s="366"/>
      <c r="R30" s="450"/>
      <c r="S30" s="450"/>
      <c r="T30" s="450"/>
      <c r="U30" s="450"/>
      <c r="V30" s="450"/>
      <c r="W30" s="450"/>
      <c r="X30" s="450"/>
      <c r="Y30" s="450"/>
      <c r="Z30" s="450"/>
      <c r="AA30" s="450"/>
      <c r="AB30" s="450"/>
      <c r="AC30" s="450"/>
      <c r="AD30" s="450"/>
      <c r="AE30" s="450"/>
      <c r="AF30" s="450"/>
    </row>
    <row r="31" spans="3:32" ht="14.25" customHeight="1" x14ac:dyDescent="0.2">
      <c r="C31" s="383">
        <f t="shared" si="4"/>
        <v>19</v>
      </c>
      <c r="D31" s="60" t="str">
        <f t="shared" si="1"/>
        <v/>
      </c>
      <c r="E31" s="670">
        <v>2010</v>
      </c>
      <c r="F31" s="511" t="s">
        <v>574</v>
      </c>
      <c r="G31" s="511" t="s">
        <v>588</v>
      </c>
      <c r="H31" s="452" t="s">
        <v>75</v>
      </c>
      <c r="I31" s="362">
        <v>32</v>
      </c>
      <c r="J31" s="362">
        <v>40</v>
      </c>
      <c r="K31" s="451">
        <f t="shared" si="2"/>
        <v>1280</v>
      </c>
      <c r="L31" s="527" t="str">
        <f t="shared" si="3"/>
        <v>○</v>
      </c>
      <c r="M31" s="363" t="s">
        <v>574</v>
      </c>
      <c r="N31" s="363" t="s">
        <v>574</v>
      </c>
      <c r="O31" s="363" t="s">
        <v>574</v>
      </c>
      <c r="P31" s="366"/>
      <c r="R31" s="450"/>
      <c r="S31" s="450"/>
      <c r="T31" s="450"/>
      <c r="U31" s="450"/>
      <c r="V31" s="450"/>
      <c r="W31" s="450"/>
      <c r="X31" s="450"/>
      <c r="Y31" s="450"/>
      <c r="Z31" s="450"/>
      <c r="AA31" s="450"/>
      <c r="AB31" s="450"/>
      <c r="AC31" s="450"/>
      <c r="AD31" s="450"/>
      <c r="AE31" s="450"/>
      <c r="AF31" s="450"/>
    </row>
    <row r="32" spans="3:32" ht="14.25" customHeight="1" x14ac:dyDescent="0.2">
      <c r="C32" s="383">
        <f t="shared" si="4"/>
        <v>20</v>
      </c>
      <c r="D32" s="60" t="str">
        <f t="shared" si="1"/>
        <v/>
      </c>
      <c r="E32" s="670">
        <v>2010</v>
      </c>
      <c r="F32" s="511" t="s">
        <v>589</v>
      </c>
      <c r="G32" s="511" t="s">
        <v>588</v>
      </c>
      <c r="H32" s="452" t="s">
        <v>753</v>
      </c>
      <c r="I32" s="362">
        <v>19.899999999999999</v>
      </c>
      <c r="J32" s="362">
        <v>68</v>
      </c>
      <c r="K32" s="451">
        <f t="shared" si="2"/>
        <v>1353.1999999999998</v>
      </c>
      <c r="L32" s="527" t="str">
        <f t="shared" si="3"/>
        <v>○</v>
      </c>
      <c r="M32" s="363" t="s">
        <v>574</v>
      </c>
      <c r="N32" s="363" t="s">
        <v>574</v>
      </c>
      <c r="O32" s="363" t="s">
        <v>574</v>
      </c>
      <c r="P32" s="366"/>
      <c r="R32" s="450"/>
      <c r="S32" s="450"/>
      <c r="T32" s="450"/>
      <c r="U32" s="450"/>
      <c r="V32" s="450"/>
      <c r="W32" s="450"/>
      <c r="X32" s="450"/>
      <c r="Y32" s="450"/>
      <c r="Z32" s="450"/>
      <c r="AA32" s="450"/>
      <c r="AB32" s="450"/>
      <c r="AC32" s="450"/>
      <c r="AD32" s="450"/>
      <c r="AE32" s="450"/>
      <c r="AF32" s="450"/>
    </row>
    <row r="33" spans="3:32" ht="14.25" customHeight="1" x14ac:dyDescent="0.2">
      <c r="C33" s="383">
        <f t="shared" si="4"/>
        <v>21</v>
      </c>
      <c r="D33" s="60" t="str">
        <f t="shared" si="1"/>
        <v/>
      </c>
      <c r="E33" s="670">
        <v>2010</v>
      </c>
      <c r="F33" s="511" t="s">
        <v>590</v>
      </c>
      <c r="G33" s="511" t="s">
        <v>588</v>
      </c>
      <c r="H33" s="452" t="s">
        <v>753</v>
      </c>
      <c r="I33" s="362">
        <v>19.899999999999999</v>
      </c>
      <c r="J33" s="362">
        <v>21</v>
      </c>
      <c r="K33" s="451">
        <f t="shared" si="2"/>
        <v>417.9</v>
      </c>
      <c r="L33" s="527" t="str">
        <f t="shared" si="3"/>
        <v>○</v>
      </c>
      <c r="M33" s="363" t="s">
        <v>574</v>
      </c>
      <c r="N33" s="363" t="s">
        <v>574</v>
      </c>
      <c r="O33" s="363" t="s">
        <v>574</v>
      </c>
      <c r="P33" s="366"/>
      <c r="R33" s="450"/>
      <c r="S33" s="450"/>
      <c r="T33" s="450"/>
      <c r="U33" s="450"/>
      <c r="V33" s="450"/>
      <c r="W33" s="450"/>
      <c r="X33" s="450"/>
      <c r="Y33" s="450"/>
      <c r="Z33" s="450"/>
      <c r="AA33" s="450"/>
      <c r="AB33" s="450"/>
      <c r="AC33" s="450"/>
      <c r="AD33" s="450"/>
      <c r="AE33" s="450"/>
      <c r="AF33" s="450"/>
    </row>
    <row r="34" spans="3:32" ht="14.25" customHeight="1" x14ac:dyDescent="0.2">
      <c r="C34" s="383">
        <f t="shared" si="4"/>
        <v>22</v>
      </c>
      <c r="D34" s="60" t="str">
        <f t="shared" si="1"/>
        <v/>
      </c>
      <c r="E34" s="670">
        <v>2010</v>
      </c>
      <c r="F34" s="511" t="s">
        <v>591</v>
      </c>
      <c r="G34" s="511" t="s">
        <v>588</v>
      </c>
      <c r="H34" s="452" t="s">
        <v>753</v>
      </c>
      <c r="I34" s="362">
        <v>19.899999999999999</v>
      </c>
      <c r="J34" s="362">
        <v>63</v>
      </c>
      <c r="K34" s="451">
        <f t="shared" si="2"/>
        <v>1253.6999999999998</v>
      </c>
      <c r="L34" s="527" t="str">
        <f t="shared" si="3"/>
        <v>○</v>
      </c>
      <c r="M34" s="363" t="s">
        <v>574</v>
      </c>
      <c r="N34" s="363" t="s">
        <v>574</v>
      </c>
      <c r="O34" s="363" t="s">
        <v>574</v>
      </c>
      <c r="P34" s="366"/>
      <c r="R34" s="450"/>
      <c r="S34" s="450"/>
      <c r="T34" s="450"/>
      <c r="U34" s="450"/>
      <c r="V34" s="450"/>
      <c r="W34" s="450"/>
      <c r="X34" s="450"/>
      <c r="Y34" s="450"/>
      <c r="Z34" s="450"/>
      <c r="AA34" s="450"/>
      <c r="AB34" s="450"/>
      <c r="AC34" s="450"/>
      <c r="AD34" s="450"/>
      <c r="AE34" s="450"/>
      <c r="AF34" s="450"/>
    </row>
    <row r="35" spans="3:32" ht="14.25" customHeight="1" x14ac:dyDescent="0.2">
      <c r="C35" s="383">
        <f t="shared" si="4"/>
        <v>23</v>
      </c>
      <c r="D35" s="60" t="str">
        <f t="shared" si="1"/>
        <v/>
      </c>
      <c r="E35" s="670">
        <v>2010</v>
      </c>
      <c r="F35" s="511" t="s">
        <v>592</v>
      </c>
      <c r="G35" s="511" t="s">
        <v>588</v>
      </c>
      <c r="H35" s="452" t="s">
        <v>753</v>
      </c>
      <c r="I35" s="362">
        <v>19.899999999999999</v>
      </c>
      <c r="J35" s="362">
        <v>30</v>
      </c>
      <c r="K35" s="451">
        <f t="shared" si="2"/>
        <v>597</v>
      </c>
      <c r="L35" s="527" t="str">
        <f t="shared" si="3"/>
        <v>○</v>
      </c>
      <c r="M35" s="363" t="s">
        <v>574</v>
      </c>
      <c r="N35" s="363" t="s">
        <v>574</v>
      </c>
      <c r="O35" s="363" t="s">
        <v>574</v>
      </c>
      <c r="P35" s="366"/>
      <c r="R35" s="450"/>
      <c r="S35" s="450"/>
      <c r="T35" s="450"/>
      <c r="U35" s="450"/>
      <c r="V35" s="450"/>
      <c r="W35" s="450"/>
      <c r="X35" s="450"/>
      <c r="Y35" s="450"/>
      <c r="Z35" s="450"/>
      <c r="AA35" s="450"/>
      <c r="AB35" s="450"/>
      <c r="AC35" s="450"/>
      <c r="AD35" s="450"/>
      <c r="AE35" s="450"/>
      <c r="AF35" s="450"/>
    </row>
    <row r="36" spans="3:32" ht="14.25" customHeight="1" x14ac:dyDescent="0.2">
      <c r="C36" s="383">
        <f t="shared" si="4"/>
        <v>24</v>
      </c>
      <c r="D36" s="60" t="str">
        <f t="shared" si="1"/>
        <v/>
      </c>
      <c r="E36" s="670">
        <v>2010</v>
      </c>
      <c r="F36" s="511" t="s">
        <v>593</v>
      </c>
      <c r="G36" s="511" t="s">
        <v>588</v>
      </c>
      <c r="H36" s="452" t="s">
        <v>752</v>
      </c>
      <c r="I36" s="362">
        <v>14</v>
      </c>
      <c r="J36" s="362">
        <v>8</v>
      </c>
      <c r="K36" s="451">
        <f t="shared" si="2"/>
        <v>112</v>
      </c>
      <c r="L36" s="527" t="str">
        <f t="shared" si="3"/>
        <v>○</v>
      </c>
      <c r="M36" s="363" t="s">
        <v>574</v>
      </c>
      <c r="N36" s="363" t="s">
        <v>574</v>
      </c>
      <c r="O36" s="363" t="s">
        <v>574</v>
      </c>
      <c r="P36" s="366"/>
      <c r="R36" s="450"/>
      <c r="S36" s="450"/>
      <c r="T36" s="450"/>
      <c r="U36" s="450"/>
      <c r="V36" s="450"/>
      <c r="W36" s="450"/>
      <c r="X36" s="450"/>
      <c r="Y36" s="450"/>
      <c r="Z36" s="450"/>
      <c r="AA36" s="450"/>
      <c r="AB36" s="450"/>
      <c r="AC36" s="450"/>
      <c r="AD36" s="450"/>
      <c r="AE36" s="450"/>
      <c r="AF36" s="450"/>
    </row>
    <row r="37" spans="3:32" ht="14.25" customHeight="1" x14ac:dyDescent="0.2">
      <c r="C37" s="383">
        <f t="shared" si="4"/>
        <v>25</v>
      </c>
      <c r="D37" s="60" t="str">
        <f t="shared" si="1"/>
        <v/>
      </c>
      <c r="E37" s="670">
        <v>2010</v>
      </c>
      <c r="F37" s="511" t="s">
        <v>594</v>
      </c>
      <c r="G37" s="511" t="s">
        <v>588</v>
      </c>
      <c r="H37" s="452" t="s">
        <v>751</v>
      </c>
      <c r="I37" s="362">
        <v>35.5</v>
      </c>
      <c r="J37" s="362">
        <v>30</v>
      </c>
      <c r="K37" s="451">
        <f t="shared" si="2"/>
        <v>1065</v>
      </c>
      <c r="L37" s="527" t="str">
        <f t="shared" si="3"/>
        <v>○</v>
      </c>
      <c r="M37" s="363" t="s">
        <v>574</v>
      </c>
      <c r="N37" s="363" t="s">
        <v>574</v>
      </c>
      <c r="O37" s="363" t="s">
        <v>574</v>
      </c>
      <c r="P37" s="366"/>
      <c r="R37" s="450"/>
      <c r="S37" s="450"/>
      <c r="T37" s="450"/>
      <c r="U37" s="450"/>
      <c r="V37" s="450"/>
      <c r="W37" s="450"/>
      <c r="X37" s="450"/>
      <c r="Y37" s="450"/>
      <c r="Z37" s="450"/>
      <c r="AA37" s="450"/>
      <c r="AB37" s="450"/>
      <c r="AC37" s="450"/>
      <c r="AD37" s="450"/>
      <c r="AE37" s="450"/>
      <c r="AF37" s="450"/>
    </row>
    <row r="38" spans="3:32" ht="14.25" customHeight="1" x14ac:dyDescent="0.2">
      <c r="C38" s="383">
        <f t="shared" si="4"/>
        <v>26</v>
      </c>
      <c r="D38" s="60" t="str">
        <f t="shared" si="1"/>
        <v/>
      </c>
      <c r="E38" s="670">
        <v>2010</v>
      </c>
      <c r="F38" s="511" t="s">
        <v>595</v>
      </c>
      <c r="G38" s="511" t="s">
        <v>588</v>
      </c>
      <c r="H38" s="452" t="s">
        <v>753</v>
      </c>
      <c r="I38" s="362">
        <v>53.5</v>
      </c>
      <c r="J38" s="362">
        <v>18</v>
      </c>
      <c r="K38" s="451">
        <f t="shared" si="2"/>
        <v>963</v>
      </c>
      <c r="L38" s="527" t="str">
        <f t="shared" si="3"/>
        <v>○</v>
      </c>
      <c r="M38" s="363" t="s">
        <v>574</v>
      </c>
      <c r="N38" s="363" t="s">
        <v>574</v>
      </c>
      <c r="O38" s="363" t="s">
        <v>574</v>
      </c>
      <c r="P38" s="366"/>
      <c r="R38" s="450"/>
      <c r="S38" s="450"/>
      <c r="T38" s="450"/>
      <c r="U38" s="450"/>
      <c r="V38" s="450"/>
      <c r="W38" s="450"/>
      <c r="X38" s="450"/>
      <c r="Y38" s="450"/>
      <c r="Z38" s="450"/>
      <c r="AA38" s="450"/>
      <c r="AB38" s="450"/>
      <c r="AC38" s="450"/>
      <c r="AD38" s="450"/>
      <c r="AE38" s="450"/>
      <c r="AF38" s="450"/>
    </row>
    <row r="39" spans="3:32" ht="14.25" customHeight="1" x14ac:dyDescent="0.2">
      <c r="C39" s="383">
        <f t="shared" si="4"/>
        <v>27</v>
      </c>
      <c r="D39" s="60" t="str">
        <f t="shared" si="1"/>
        <v/>
      </c>
      <c r="E39" s="670">
        <v>2010</v>
      </c>
      <c r="F39" s="511" t="s">
        <v>574</v>
      </c>
      <c r="G39" s="511" t="s">
        <v>579</v>
      </c>
      <c r="H39" s="452" t="s">
        <v>749</v>
      </c>
      <c r="I39" s="362">
        <v>15</v>
      </c>
      <c r="J39" s="362">
        <v>20</v>
      </c>
      <c r="K39" s="451">
        <f t="shared" si="2"/>
        <v>300</v>
      </c>
      <c r="L39" s="527" t="str">
        <f t="shared" si="3"/>
        <v/>
      </c>
      <c r="M39" s="363" t="s">
        <v>349</v>
      </c>
      <c r="N39" s="363" t="s">
        <v>349</v>
      </c>
      <c r="O39" s="363" t="s">
        <v>574</v>
      </c>
      <c r="P39" s="366"/>
      <c r="R39" s="450"/>
      <c r="S39" s="450"/>
      <c r="T39" s="450"/>
      <c r="U39" s="450"/>
      <c r="V39" s="450"/>
      <c r="W39" s="450"/>
      <c r="X39" s="450"/>
      <c r="Y39" s="450"/>
      <c r="Z39" s="450"/>
      <c r="AA39" s="450"/>
      <c r="AB39" s="450"/>
      <c r="AC39" s="450"/>
      <c r="AD39" s="450"/>
      <c r="AE39" s="450"/>
      <c r="AF39" s="450"/>
    </row>
    <row r="40" spans="3:32" ht="14.25" customHeight="1" x14ac:dyDescent="0.2">
      <c r="C40" s="383">
        <f t="shared" si="4"/>
        <v>28</v>
      </c>
      <c r="D40" s="60" t="str">
        <f t="shared" si="1"/>
        <v/>
      </c>
      <c r="E40" s="670">
        <v>2010</v>
      </c>
      <c r="F40" s="511" t="s">
        <v>578</v>
      </c>
      <c r="G40" s="511" t="s">
        <v>579</v>
      </c>
      <c r="H40" s="452" t="s">
        <v>748</v>
      </c>
      <c r="I40" s="362">
        <v>71</v>
      </c>
      <c r="J40" s="362">
        <v>54</v>
      </c>
      <c r="K40" s="451">
        <f t="shared" si="2"/>
        <v>3834</v>
      </c>
      <c r="L40" s="527" t="str">
        <f t="shared" si="3"/>
        <v/>
      </c>
      <c r="M40" s="363" t="s">
        <v>574</v>
      </c>
      <c r="N40" s="363" t="s">
        <v>574</v>
      </c>
      <c r="O40" s="363" t="s">
        <v>574</v>
      </c>
      <c r="P40" s="366"/>
      <c r="R40" s="450"/>
      <c r="S40" s="450"/>
      <c r="T40" s="450"/>
      <c r="U40" s="450"/>
      <c r="V40" s="450"/>
      <c r="W40" s="450"/>
      <c r="X40" s="450"/>
      <c r="Y40" s="450"/>
      <c r="Z40" s="450"/>
      <c r="AA40" s="450"/>
      <c r="AB40" s="450"/>
      <c r="AC40" s="450"/>
      <c r="AD40" s="450"/>
      <c r="AE40" s="450"/>
      <c r="AF40" s="450"/>
    </row>
    <row r="41" spans="3:32" ht="14.25" customHeight="1" x14ac:dyDescent="0.2">
      <c r="C41" s="383">
        <f t="shared" si="4"/>
        <v>29</v>
      </c>
      <c r="D41" s="60" t="str">
        <f t="shared" si="1"/>
        <v/>
      </c>
      <c r="E41" s="670">
        <v>2010</v>
      </c>
      <c r="F41" s="511" t="s">
        <v>596</v>
      </c>
      <c r="G41" s="511" t="s">
        <v>579</v>
      </c>
      <c r="H41" s="452" t="s">
        <v>748</v>
      </c>
      <c r="I41" s="362">
        <v>68</v>
      </c>
      <c r="J41" s="362">
        <v>4</v>
      </c>
      <c r="K41" s="451">
        <f t="shared" si="2"/>
        <v>272</v>
      </c>
      <c r="L41" s="527" t="str">
        <f t="shared" si="3"/>
        <v/>
      </c>
      <c r="M41" s="363" t="s">
        <v>574</v>
      </c>
      <c r="N41" s="363" t="s">
        <v>574</v>
      </c>
      <c r="O41" s="363" t="s">
        <v>574</v>
      </c>
      <c r="P41" s="366"/>
      <c r="R41" s="450"/>
      <c r="S41" s="450"/>
      <c r="T41" s="450"/>
      <c r="U41" s="450"/>
      <c r="V41" s="450"/>
      <c r="W41" s="450"/>
      <c r="X41" s="450"/>
      <c r="Y41" s="450"/>
      <c r="Z41" s="450"/>
      <c r="AA41" s="450"/>
      <c r="AB41" s="450"/>
      <c r="AC41" s="450"/>
      <c r="AD41" s="450"/>
      <c r="AE41" s="450"/>
      <c r="AF41" s="450"/>
    </row>
    <row r="42" spans="3:32" ht="14.25" customHeight="1" x14ac:dyDescent="0.2">
      <c r="C42" s="383">
        <f t="shared" si="4"/>
        <v>30</v>
      </c>
      <c r="D42" s="60" t="str">
        <f t="shared" si="1"/>
        <v/>
      </c>
      <c r="E42" s="670">
        <v>2010</v>
      </c>
      <c r="F42" s="511" t="s">
        <v>591</v>
      </c>
      <c r="G42" s="511" t="s">
        <v>579</v>
      </c>
      <c r="H42" s="452" t="s">
        <v>748</v>
      </c>
      <c r="I42" s="362">
        <v>19.899999999999999</v>
      </c>
      <c r="J42" s="362">
        <v>2</v>
      </c>
      <c r="K42" s="451">
        <f t="shared" si="2"/>
        <v>39.799999999999997</v>
      </c>
      <c r="L42" s="527" t="str">
        <f t="shared" si="3"/>
        <v/>
      </c>
      <c r="M42" s="363" t="s">
        <v>574</v>
      </c>
      <c r="N42" s="363" t="s">
        <v>574</v>
      </c>
      <c r="O42" s="363" t="s">
        <v>574</v>
      </c>
      <c r="P42" s="366"/>
      <c r="R42" s="450"/>
      <c r="S42" s="450"/>
      <c r="T42" s="450"/>
      <c r="U42" s="450"/>
      <c r="V42" s="450"/>
      <c r="W42" s="450"/>
      <c r="X42" s="450"/>
      <c r="Y42" s="450"/>
      <c r="Z42" s="450"/>
      <c r="AA42" s="450"/>
      <c r="AB42" s="450"/>
      <c r="AC42" s="450"/>
      <c r="AD42" s="450"/>
      <c r="AE42" s="450"/>
      <c r="AF42" s="450"/>
    </row>
    <row r="43" spans="3:32" ht="14.25" customHeight="1" x14ac:dyDescent="0.2">
      <c r="C43" s="383">
        <f t="shared" si="4"/>
        <v>31</v>
      </c>
      <c r="D43" s="60" t="str">
        <f t="shared" si="1"/>
        <v/>
      </c>
      <c r="E43" s="670">
        <v>2010</v>
      </c>
      <c r="F43" s="511" t="s">
        <v>577</v>
      </c>
      <c r="G43" s="511" t="s">
        <v>576</v>
      </c>
      <c r="H43" s="452" t="s">
        <v>753</v>
      </c>
      <c r="I43" s="362">
        <v>37</v>
      </c>
      <c r="J43" s="362">
        <v>2</v>
      </c>
      <c r="K43" s="451">
        <f t="shared" si="2"/>
        <v>74</v>
      </c>
      <c r="L43" s="527" t="str">
        <f t="shared" si="3"/>
        <v>○</v>
      </c>
      <c r="M43" s="363" t="s">
        <v>574</v>
      </c>
      <c r="N43" s="363" t="s">
        <v>574</v>
      </c>
      <c r="O43" s="363" t="s">
        <v>574</v>
      </c>
      <c r="P43" s="366"/>
      <c r="R43" s="450"/>
      <c r="S43" s="450"/>
      <c r="T43" s="450"/>
      <c r="U43" s="450"/>
      <c r="V43" s="450"/>
      <c r="W43" s="450"/>
      <c r="X43" s="450"/>
      <c r="Y43" s="450"/>
      <c r="Z43" s="450"/>
      <c r="AA43" s="450"/>
      <c r="AB43" s="450"/>
      <c r="AC43" s="450"/>
      <c r="AD43" s="450"/>
      <c r="AE43" s="450"/>
      <c r="AF43" s="450"/>
    </row>
    <row r="44" spans="3:32" ht="14.25" customHeight="1" x14ac:dyDescent="0.2">
      <c r="C44" s="383">
        <f t="shared" si="4"/>
        <v>32</v>
      </c>
      <c r="D44" s="60" t="str">
        <f t="shared" si="1"/>
        <v/>
      </c>
      <c r="E44" s="670">
        <v>2010</v>
      </c>
      <c r="F44" s="511" t="s">
        <v>575</v>
      </c>
      <c r="G44" s="511" t="s">
        <v>597</v>
      </c>
      <c r="H44" s="452" t="s">
        <v>748</v>
      </c>
      <c r="I44" s="362">
        <v>71</v>
      </c>
      <c r="J44" s="362">
        <v>106</v>
      </c>
      <c r="K44" s="451">
        <f t="shared" si="2"/>
        <v>7526</v>
      </c>
      <c r="L44" s="527" t="str">
        <f t="shared" si="3"/>
        <v/>
      </c>
      <c r="M44" s="363" t="s">
        <v>574</v>
      </c>
      <c r="N44" s="363" t="s">
        <v>574</v>
      </c>
      <c r="O44" s="363" t="s">
        <v>574</v>
      </c>
      <c r="P44" s="366"/>
      <c r="R44" s="450"/>
      <c r="S44" s="450"/>
      <c r="T44" s="450"/>
      <c r="U44" s="450"/>
      <c r="V44" s="450"/>
      <c r="W44" s="450"/>
      <c r="X44" s="450"/>
      <c r="Y44" s="450"/>
      <c r="Z44" s="450"/>
      <c r="AA44" s="450"/>
      <c r="AB44" s="450"/>
      <c r="AC44" s="450"/>
      <c r="AD44" s="450"/>
      <c r="AE44" s="450"/>
      <c r="AF44" s="450"/>
    </row>
    <row r="45" spans="3:32" ht="14.25" customHeight="1" x14ac:dyDescent="0.2">
      <c r="C45" s="383">
        <f t="shared" si="4"/>
        <v>33</v>
      </c>
      <c r="D45" s="60" t="str">
        <f t="shared" si="1"/>
        <v/>
      </c>
      <c r="E45" s="670"/>
      <c r="F45" s="511"/>
      <c r="G45" s="511"/>
      <c r="H45" s="452"/>
      <c r="I45" s="362"/>
      <c r="J45" s="362"/>
      <c r="K45" s="451" t="str">
        <f t="shared" si="2"/>
        <v/>
      </c>
      <c r="L45" s="527" t="str">
        <f t="shared" si="3"/>
        <v/>
      </c>
      <c r="M45" s="363"/>
      <c r="N45" s="363"/>
      <c r="O45" s="363" t="s">
        <v>574</v>
      </c>
      <c r="P45" s="366"/>
      <c r="R45" s="450"/>
      <c r="S45" s="450"/>
      <c r="T45" s="450"/>
      <c r="U45" s="450"/>
      <c r="V45" s="450"/>
      <c r="W45" s="450"/>
      <c r="X45" s="450"/>
      <c r="Y45" s="450"/>
      <c r="Z45" s="450"/>
      <c r="AA45" s="450"/>
      <c r="AB45" s="450"/>
      <c r="AC45" s="450"/>
      <c r="AD45" s="450"/>
      <c r="AE45" s="450"/>
      <c r="AF45" s="450"/>
    </row>
    <row r="46" spans="3:32" ht="14.25" customHeight="1" x14ac:dyDescent="0.2">
      <c r="C46" s="383">
        <f t="shared" si="4"/>
        <v>34</v>
      </c>
      <c r="D46" s="60" t="str">
        <f t="shared" si="1"/>
        <v/>
      </c>
      <c r="E46" s="670">
        <v>2010</v>
      </c>
      <c r="F46" s="511" t="s">
        <v>598</v>
      </c>
      <c r="G46" s="511" t="s">
        <v>582</v>
      </c>
      <c r="H46" s="452" t="s">
        <v>753</v>
      </c>
      <c r="I46" s="362">
        <v>40</v>
      </c>
      <c r="J46" s="362">
        <v>10</v>
      </c>
      <c r="K46" s="451">
        <f t="shared" si="2"/>
        <v>400</v>
      </c>
      <c r="L46" s="527" t="str">
        <f t="shared" si="3"/>
        <v>○</v>
      </c>
      <c r="M46" s="363" t="s">
        <v>574</v>
      </c>
      <c r="N46" s="363" t="s">
        <v>574</v>
      </c>
      <c r="O46" s="363" t="s">
        <v>574</v>
      </c>
      <c r="P46" s="366"/>
      <c r="R46" s="450"/>
      <c r="S46" s="450"/>
      <c r="T46" s="450"/>
      <c r="U46" s="450"/>
      <c r="V46" s="450"/>
      <c r="W46" s="450"/>
      <c r="X46" s="450"/>
      <c r="Y46" s="450"/>
      <c r="Z46" s="450"/>
      <c r="AA46" s="450"/>
      <c r="AB46" s="450"/>
      <c r="AC46" s="450"/>
      <c r="AD46" s="450"/>
      <c r="AE46" s="450"/>
      <c r="AF46" s="450"/>
    </row>
    <row r="47" spans="3:32" ht="14.25" customHeight="1" x14ac:dyDescent="0.2">
      <c r="C47" s="383">
        <f t="shared" si="4"/>
        <v>35</v>
      </c>
      <c r="D47" s="60" t="str">
        <f t="shared" si="1"/>
        <v/>
      </c>
      <c r="E47" s="670">
        <v>2010</v>
      </c>
      <c r="F47" s="511" t="s">
        <v>591</v>
      </c>
      <c r="G47" s="511" t="s">
        <v>582</v>
      </c>
      <c r="H47" s="452" t="s">
        <v>753</v>
      </c>
      <c r="I47" s="362">
        <v>19.899999999999999</v>
      </c>
      <c r="J47" s="362">
        <v>3</v>
      </c>
      <c r="K47" s="451">
        <f t="shared" si="2"/>
        <v>59.699999999999996</v>
      </c>
      <c r="L47" s="527" t="str">
        <f t="shared" si="3"/>
        <v>○</v>
      </c>
      <c r="M47" s="363" t="s">
        <v>574</v>
      </c>
      <c r="N47" s="363" t="s">
        <v>574</v>
      </c>
      <c r="O47" s="363" t="s">
        <v>574</v>
      </c>
      <c r="P47" s="366"/>
      <c r="R47" s="450"/>
      <c r="S47" s="450"/>
      <c r="T47" s="450"/>
      <c r="U47" s="450"/>
      <c r="V47" s="450"/>
      <c r="W47" s="450"/>
      <c r="X47" s="450"/>
      <c r="Y47" s="450"/>
      <c r="Z47" s="450"/>
      <c r="AA47" s="450"/>
      <c r="AB47" s="450"/>
      <c r="AC47" s="450"/>
      <c r="AD47" s="450"/>
      <c r="AE47" s="450"/>
      <c r="AF47" s="450"/>
    </row>
    <row r="48" spans="3:32" ht="14.25" customHeight="1" x14ac:dyDescent="0.2">
      <c r="C48" s="383">
        <f t="shared" si="4"/>
        <v>36</v>
      </c>
      <c r="D48" s="60" t="str">
        <f t="shared" si="1"/>
        <v/>
      </c>
      <c r="E48" s="670">
        <v>2010</v>
      </c>
      <c r="F48" s="511" t="s">
        <v>593</v>
      </c>
      <c r="G48" s="511" t="s">
        <v>582</v>
      </c>
      <c r="H48" s="452" t="s">
        <v>753</v>
      </c>
      <c r="I48" s="362">
        <v>14</v>
      </c>
      <c r="J48" s="362">
        <v>4</v>
      </c>
      <c r="K48" s="451">
        <f t="shared" si="2"/>
        <v>56</v>
      </c>
      <c r="L48" s="527" t="str">
        <f t="shared" si="3"/>
        <v>○</v>
      </c>
      <c r="M48" s="363" t="s">
        <v>574</v>
      </c>
      <c r="N48" s="363" t="s">
        <v>574</v>
      </c>
      <c r="O48" s="363" t="s">
        <v>574</v>
      </c>
      <c r="P48" s="366"/>
      <c r="R48" s="450"/>
      <c r="S48" s="450"/>
      <c r="T48" s="450"/>
      <c r="U48" s="450"/>
      <c r="V48" s="450"/>
      <c r="W48" s="450"/>
      <c r="X48" s="450"/>
      <c r="Y48" s="450"/>
      <c r="Z48" s="450"/>
      <c r="AA48" s="450"/>
      <c r="AB48" s="450"/>
      <c r="AC48" s="450"/>
      <c r="AD48" s="450"/>
      <c r="AE48" s="450"/>
      <c r="AF48" s="450"/>
    </row>
    <row r="49" spans="3:32" ht="14.25" customHeight="1" x14ac:dyDescent="0.2">
      <c r="C49" s="383">
        <f t="shared" si="4"/>
        <v>37</v>
      </c>
      <c r="D49" s="60" t="str">
        <f t="shared" si="1"/>
        <v/>
      </c>
      <c r="E49" s="670">
        <v>2010</v>
      </c>
      <c r="F49" s="511" t="s">
        <v>592</v>
      </c>
      <c r="G49" s="511" t="s">
        <v>582</v>
      </c>
      <c r="H49" s="452" t="s">
        <v>753</v>
      </c>
      <c r="I49" s="362">
        <v>19.899999999999999</v>
      </c>
      <c r="J49" s="362">
        <v>1</v>
      </c>
      <c r="K49" s="451">
        <f t="shared" si="2"/>
        <v>19.899999999999999</v>
      </c>
      <c r="L49" s="527" t="str">
        <f t="shared" si="3"/>
        <v>○</v>
      </c>
      <c r="M49" s="363" t="s">
        <v>574</v>
      </c>
      <c r="N49" s="363" t="s">
        <v>574</v>
      </c>
      <c r="O49" s="363" t="s">
        <v>574</v>
      </c>
      <c r="P49" s="366"/>
      <c r="R49" s="450"/>
      <c r="S49" s="450"/>
      <c r="T49" s="450"/>
      <c r="U49" s="450"/>
      <c r="V49" s="450"/>
      <c r="W49" s="450"/>
      <c r="X49" s="450"/>
      <c r="Y49" s="450"/>
      <c r="Z49" s="450"/>
      <c r="AA49" s="450"/>
      <c r="AB49" s="450"/>
      <c r="AC49" s="450"/>
      <c r="AD49" s="450"/>
      <c r="AE49" s="450"/>
      <c r="AF49" s="450"/>
    </row>
    <row r="50" spans="3:32" ht="14.25" customHeight="1" x14ac:dyDescent="0.2">
      <c r="C50" s="383">
        <f t="shared" si="4"/>
        <v>38</v>
      </c>
      <c r="D50" s="60" t="str">
        <f t="shared" si="1"/>
        <v/>
      </c>
      <c r="E50" s="670"/>
      <c r="F50" s="511"/>
      <c r="G50" s="511"/>
      <c r="H50" s="452"/>
      <c r="I50" s="362"/>
      <c r="J50" s="362"/>
      <c r="K50" s="451" t="str">
        <f t="shared" si="2"/>
        <v/>
      </c>
      <c r="L50" s="527" t="str">
        <f t="shared" si="3"/>
        <v/>
      </c>
      <c r="M50" s="363" t="s">
        <v>574</v>
      </c>
      <c r="N50" s="363" t="s">
        <v>574</v>
      </c>
      <c r="O50" s="363" t="s">
        <v>574</v>
      </c>
      <c r="P50" s="366"/>
      <c r="R50" s="450"/>
      <c r="S50" s="450"/>
      <c r="T50" s="450"/>
      <c r="U50" s="450"/>
      <c r="V50" s="450"/>
      <c r="W50" s="450"/>
      <c r="X50" s="450"/>
      <c r="Y50" s="450"/>
      <c r="Z50" s="450"/>
      <c r="AA50" s="450"/>
      <c r="AB50" s="450"/>
      <c r="AC50" s="450"/>
      <c r="AD50" s="450"/>
      <c r="AE50" s="450"/>
      <c r="AF50" s="450"/>
    </row>
    <row r="51" spans="3:32" ht="14.25" customHeight="1" x14ac:dyDescent="0.2">
      <c r="C51" s="383">
        <f t="shared" si="4"/>
        <v>39</v>
      </c>
      <c r="D51" s="60" t="str">
        <f t="shared" si="1"/>
        <v/>
      </c>
      <c r="E51" s="670">
        <v>2010</v>
      </c>
      <c r="F51" s="511" t="s">
        <v>598</v>
      </c>
      <c r="G51" s="511" t="s">
        <v>582</v>
      </c>
      <c r="H51" s="452" t="s">
        <v>753</v>
      </c>
      <c r="I51" s="362">
        <v>40</v>
      </c>
      <c r="J51" s="362">
        <v>10</v>
      </c>
      <c r="K51" s="451">
        <f t="shared" si="2"/>
        <v>400</v>
      </c>
      <c r="L51" s="527" t="str">
        <f t="shared" si="3"/>
        <v>○</v>
      </c>
      <c r="M51" s="363" t="s">
        <v>574</v>
      </c>
      <c r="N51" s="363" t="s">
        <v>574</v>
      </c>
      <c r="O51" s="363" t="s">
        <v>574</v>
      </c>
      <c r="P51" s="366"/>
      <c r="R51" s="450"/>
      <c r="S51" s="450"/>
      <c r="T51" s="450"/>
      <c r="U51" s="450"/>
      <c r="V51" s="450"/>
      <c r="W51" s="450"/>
      <c r="X51" s="450"/>
      <c r="Y51" s="450"/>
      <c r="Z51" s="450"/>
      <c r="AA51" s="450"/>
      <c r="AB51" s="450"/>
      <c r="AC51" s="450"/>
      <c r="AD51" s="450"/>
      <c r="AE51" s="450"/>
      <c r="AF51" s="450"/>
    </row>
    <row r="52" spans="3:32" ht="14.25" customHeight="1" x14ac:dyDescent="0.2">
      <c r="C52" s="383">
        <f t="shared" si="4"/>
        <v>40</v>
      </c>
      <c r="D52" s="60" t="str">
        <f t="shared" si="1"/>
        <v/>
      </c>
      <c r="E52" s="670">
        <v>2010</v>
      </c>
      <c r="F52" s="511" t="s">
        <v>591</v>
      </c>
      <c r="G52" s="511" t="s">
        <v>582</v>
      </c>
      <c r="H52" s="452" t="s">
        <v>753</v>
      </c>
      <c r="I52" s="362">
        <v>19.899999999999999</v>
      </c>
      <c r="J52" s="362">
        <v>3</v>
      </c>
      <c r="K52" s="451">
        <f t="shared" si="2"/>
        <v>59.699999999999996</v>
      </c>
      <c r="L52" s="527" t="str">
        <f t="shared" si="3"/>
        <v>○</v>
      </c>
      <c r="M52" s="363" t="s">
        <v>574</v>
      </c>
      <c r="N52" s="363" t="s">
        <v>574</v>
      </c>
      <c r="O52" s="363" t="s">
        <v>574</v>
      </c>
      <c r="P52" s="366"/>
      <c r="R52" s="450"/>
      <c r="S52" s="450"/>
      <c r="T52" s="450"/>
      <c r="U52" s="450"/>
      <c r="V52" s="450"/>
      <c r="W52" s="450"/>
      <c r="X52" s="450"/>
      <c r="Y52" s="450"/>
      <c r="Z52" s="450"/>
      <c r="AA52" s="450"/>
      <c r="AB52" s="450"/>
      <c r="AC52" s="450"/>
      <c r="AD52" s="450"/>
      <c r="AE52" s="450"/>
      <c r="AF52" s="450"/>
    </row>
    <row r="53" spans="3:32" ht="14.25" customHeight="1" x14ac:dyDescent="0.2">
      <c r="C53" s="383">
        <f t="shared" si="4"/>
        <v>41</v>
      </c>
      <c r="D53" s="60" t="str">
        <f t="shared" si="1"/>
        <v/>
      </c>
      <c r="E53" s="670">
        <v>2010</v>
      </c>
      <c r="F53" s="511" t="s">
        <v>593</v>
      </c>
      <c r="G53" s="511" t="s">
        <v>582</v>
      </c>
      <c r="H53" s="452" t="s">
        <v>753</v>
      </c>
      <c r="I53" s="362">
        <v>14</v>
      </c>
      <c r="J53" s="362">
        <v>4</v>
      </c>
      <c r="K53" s="451">
        <f t="shared" si="2"/>
        <v>56</v>
      </c>
      <c r="L53" s="527" t="str">
        <f t="shared" si="3"/>
        <v>○</v>
      </c>
      <c r="M53" s="363" t="s">
        <v>574</v>
      </c>
      <c r="N53" s="363" t="s">
        <v>574</v>
      </c>
      <c r="O53" s="363" t="s">
        <v>574</v>
      </c>
      <c r="P53" s="366"/>
      <c r="R53" s="450"/>
      <c r="S53" s="450"/>
      <c r="T53" s="450"/>
      <c r="U53" s="450"/>
      <c r="V53" s="450"/>
      <c r="W53" s="450"/>
      <c r="X53" s="450"/>
      <c r="Y53" s="450"/>
      <c r="Z53" s="450"/>
      <c r="AA53" s="450"/>
      <c r="AB53" s="450"/>
      <c r="AC53" s="450"/>
      <c r="AD53" s="450"/>
      <c r="AE53" s="450"/>
      <c r="AF53" s="450"/>
    </row>
    <row r="54" spans="3:32" ht="14.25" customHeight="1" x14ac:dyDescent="0.2">
      <c r="C54" s="383">
        <f t="shared" si="4"/>
        <v>42</v>
      </c>
      <c r="D54" s="60" t="str">
        <f t="shared" si="1"/>
        <v/>
      </c>
      <c r="E54" s="670">
        <v>2010</v>
      </c>
      <c r="F54" s="511" t="s">
        <v>592</v>
      </c>
      <c r="G54" s="511" t="s">
        <v>582</v>
      </c>
      <c r="H54" s="452" t="s">
        <v>753</v>
      </c>
      <c r="I54" s="362">
        <v>19.899999999999999</v>
      </c>
      <c r="J54" s="362">
        <v>1</v>
      </c>
      <c r="K54" s="451">
        <f t="shared" si="2"/>
        <v>19.899999999999999</v>
      </c>
      <c r="L54" s="527" t="str">
        <f t="shared" si="3"/>
        <v>○</v>
      </c>
      <c r="M54" s="363" t="s">
        <v>574</v>
      </c>
      <c r="N54" s="363" t="s">
        <v>574</v>
      </c>
      <c r="O54" s="363" t="s">
        <v>574</v>
      </c>
      <c r="P54" s="366"/>
      <c r="R54" s="450"/>
      <c r="S54" s="450"/>
      <c r="T54" s="450"/>
      <c r="U54" s="450"/>
      <c r="V54" s="450"/>
      <c r="W54" s="450"/>
      <c r="X54" s="450"/>
      <c r="Y54" s="450"/>
      <c r="Z54" s="450"/>
      <c r="AA54" s="450"/>
      <c r="AB54" s="450"/>
      <c r="AC54" s="450"/>
      <c r="AD54" s="450"/>
      <c r="AE54" s="450"/>
      <c r="AF54" s="450"/>
    </row>
    <row r="55" spans="3:32" ht="14.25" customHeight="1" x14ac:dyDescent="0.2">
      <c r="C55" s="383">
        <f t="shared" si="4"/>
        <v>43</v>
      </c>
      <c r="D55" s="60" t="str">
        <f t="shared" si="1"/>
        <v/>
      </c>
      <c r="E55" s="670"/>
      <c r="F55" s="511"/>
      <c r="G55" s="511"/>
      <c r="H55" s="452"/>
      <c r="I55" s="362"/>
      <c r="J55" s="362"/>
      <c r="K55" s="451" t="str">
        <f t="shared" si="2"/>
        <v/>
      </c>
      <c r="L55" s="527" t="str">
        <f t="shared" si="3"/>
        <v/>
      </c>
      <c r="M55" s="363" t="s">
        <v>574</v>
      </c>
      <c r="N55" s="363" t="s">
        <v>574</v>
      </c>
      <c r="O55" s="363" t="s">
        <v>574</v>
      </c>
      <c r="P55" s="366"/>
      <c r="R55" s="450"/>
      <c r="S55" s="450"/>
      <c r="T55" s="450"/>
      <c r="U55" s="450"/>
      <c r="V55" s="450"/>
      <c r="W55" s="450"/>
      <c r="X55" s="450"/>
      <c r="Y55" s="450"/>
      <c r="Z55" s="450"/>
      <c r="AA55" s="450"/>
      <c r="AB55" s="450"/>
      <c r="AC55" s="450"/>
      <c r="AD55" s="450"/>
      <c r="AE55" s="450"/>
      <c r="AF55" s="450"/>
    </row>
    <row r="56" spans="3:32" ht="14.25" customHeight="1" x14ac:dyDescent="0.2">
      <c r="C56" s="383">
        <f t="shared" si="4"/>
        <v>44</v>
      </c>
      <c r="D56" s="60" t="str">
        <f t="shared" si="1"/>
        <v/>
      </c>
      <c r="E56" s="670">
        <v>2010</v>
      </c>
      <c r="F56" s="511" t="s">
        <v>598</v>
      </c>
      <c r="G56" s="511" t="s">
        <v>582</v>
      </c>
      <c r="H56" s="452" t="s">
        <v>753</v>
      </c>
      <c r="I56" s="362">
        <v>40</v>
      </c>
      <c r="J56" s="362">
        <v>10</v>
      </c>
      <c r="K56" s="451">
        <f t="shared" si="2"/>
        <v>400</v>
      </c>
      <c r="L56" s="527" t="str">
        <f t="shared" si="3"/>
        <v>○</v>
      </c>
      <c r="M56" s="363" t="s">
        <v>574</v>
      </c>
      <c r="N56" s="363" t="s">
        <v>574</v>
      </c>
      <c r="O56" s="363" t="s">
        <v>574</v>
      </c>
      <c r="P56" s="366"/>
      <c r="R56" s="450"/>
      <c r="S56" s="450"/>
      <c r="T56" s="450"/>
      <c r="U56" s="450"/>
      <c r="V56" s="450"/>
      <c r="W56" s="450"/>
      <c r="X56" s="450"/>
      <c r="Y56" s="450"/>
      <c r="Z56" s="450"/>
      <c r="AA56" s="450"/>
      <c r="AB56" s="450"/>
      <c r="AC56" s="450"/>
      <c r="AD56" s="450"/>
      <c r="AE56" s="450"/>
      <c r="AF56" s="450"/>
    </row>
    <row r="57" spans="3:32" ht="14.25" customHeight="1" x14ac:dyDescent="0.2">
      <c r="C57" s="383">
        <f t="shared" si="4"/>
        <v>45</v>
      </c>
      <c r="D57" s="60" t="str">
        <f t="shared" si="1"/>
        <v/>
      </c>
      <c r="E57" s="670">
        <v>2010</v>
      </c>
      <c r="F57" s="511" t="s">
        <v>591</v>
      </c>
      <c r="G57" s="511" t="s">
        <v>582</v>
      </c>
      <c r="H57" s="452" t="s">
        <v>753</v>
      </c>
      <c r="I57" s="362">
        <v>19.899999999999999</v>
      </c>
      <c r="J57" s="362">
        <v>3</v>
      </c>
      <c r="K57" s="451">
        <f t="shared" si="2"/>
        <v>59.699999999999996</v>
      </c>
      <c r="L57" s="527" t="str">
        <f t="shared" si="3"/>
        <v>○</v>
      </c>
      <c r="M57" s="363" t="s">
        <v>574</v>
      </c>
      <c r="N57" s="363" t="s">
        <v>574</v>
      </c>
      <c r="O57" s="363" t="s">
        <v>574</v>
      </c>
      <c r="P57" s="366"/>
      <c r="R57" s="450"/>
      <c r="S57" s="450"/>
      <c r="T57" s="450"/>
      <c r="U57" s="450"/>
      <c r="V57" s="450"/>
      <c r="W57" s="450"/>
      <c r="X57" s="450"/>
      <c r="Y57" s="450"/>
      <c r="Z57" s="450"/>
      <c r="AA57" s="450"/>
      <c r="AB57" s="450"/>
      <c r="AC57" s="450"/>
      <c r="AD57" s="450"/>
      <c r="AE57" s="450"/>
      <c r="AF57" s="450"/>
    </row>
    <row r="58" spans="3:32" ht="14.25" customHeight="1" x14ac:dyDescent="0.2">
      <c r="C58" s="383">
        <f t="shared" si="4"/>
        <v>46</v>
      </c>
      <c r="D58" s="60" t="str">
        <f t="shared" si="1"/>
        <v/>
      </c>
      <c r="E58" s="670">
        <v>2010</v>
      </c>
      <c r="F58" s="511" t="s">
        <v>593</v>
      </c>
      <c r="G58" s="511" t="s">
        <v>582</v>
      </c>
      <c r="H58" s="452" t="s">
        <v>753</v>
      </c>
      <c r="I58" s="362">
        <v>14</v>
      </c>
      <c r="J58" s="362">
        <v>4</v>
      </c>
      <c r="K58" s="451">
        <f t="shared" si="2"/>
        <v>56</v>
      </c>
      <c r="L58" s="527" t="str">
        <f t="shared" si="3"/>
        <v>○</v>
      </c>
      <c r="M58" s="363" t="s">
        <v>574</v>
      </c>
      <c r="N58" s="363" t="s">
        <v>574</v>
      </c>
      <c r="O58" s="363" t="s">
        <v>574</v>
      </c>
      <c r="P58" s="366"/>
      <c r="R58" s="450"/>
      <c r="S58" s="450"/>
      <c r="T58" s="450"/>
      <c r="U58" s="450"/>
      <c r="V58" s="450"/>
      <c r="W58" s="450"/>
      <c r="X58" s="450"/>
      <c r="Y58" s="450"/>
      <c r="Z58" s="450"/>
      <c r="AA58" s="450"/>
      <c r="AB58" s="450"/>
      <c r="AC58" s="450"/>
      <c r="AD58" s="450"/>
      <c r="AE58" s="450"/>
      <c r="AF58" s="450"/>
    </row>
    <row r="59" spans="3:32" ht="14.25" customHeight="1" x14ac:dyDescent="0.2">
      <c r="C59" s="383">
        <f t="shared" si="4"/>
        <v>47</v>
      </c>
      <c r="D59" s="60" t="str">
        <f t="shared" si="1"/>
        <v/>
      </c>
      <c r="E59" s="670">
        <v>2010</v>
      </c>
      <c r="F59" s="511" t="s">
        <v>592</v>
      </c>
      <c r="G59" s="511" t="s">
        <v>582</v>
      </c>
      <c r="H59" s="452" t="s">
        <v>753</v>
      </c>
      <c r="I59" s="362">
        <v>19.899999999999999</v>
      </c>
      <c r="J59" s="362">
        <v>1</v>
      </c>
      <c r="K59" s="451">
        <f t="shared" si="2"/>
        <v>19.899999999999999</v>
      </c>
      <c r="L59" s="527" t="str">
        <f t="shared" si="3"/>
        <v>○</v>
      </c>
      <c r="M59" s="363" t="s">
        <v>574</v>
      </c>
      <c r="N59" s="363" t="s">
        <v>574</v>
      </c>
      <c r="O59" s="363" t="s">
        <v>574</v>
      </c>
      <c r="P59" s="366"/>
      <c r="R59" s="450"/>
      <c r="S59" s="450"/>
      <c r="T59" s="450"/>
      <c r="U59" s="450"/>
      <c r="V59" s="450"/>
      <c r="W59" s="450"/>
      <c r="X59" s="450"/>
      <c r="Y59" s="450"/>
      <c r="Z59" s="450"/>
      <c r="AA59" s="450"/>
      <c r="AB59" s="450"/>
      <c r="AC59" s="450"/>
      <c r="AD59" s="450"/>
      <c r="AE59" s="450"/>
      <c r="AF59" s="450"/>
    </row>
    <row r="60" spans="3:32" ht="14.25" customHeight="1" x14ac:dyDescent="0.2">
      <c r="C60" s="383">
        <f t="shared" si="4"/>
        <v>48</v>
      </c>
      <c r="D60" s="60" t="str">
        <f t="shared" si="1"/>
        <v/>
      </c>
      <c r="E60" s="670">
        <v>2010</v>
      </c>
      <c r="F60" s="511" t="s">
        <v>575</v>
      </c>
      <c r="G60" s="511" t="s">
        <v>599</v>
      </c>
      <c r="H60" s="452" t="s">
        <v>753</v>
      </c>
      <c r="I60" s="362">
        <v>71</v>
      </c>
      <c r="J60" s="362">
        <v>2</v>
      </c>
      <c r="K60" s="451">
        <f t="shared" si="2"/>
        <v>142</v>
      </c>
      <c r="L60" s="527" t="str">
        <f t="shared" si="3"/>
        <v>○</v>
      </c>
      <c r="M60" s="363" t="s">
        <v>574</v>
      </c>
      <c r="N60" s="363" t="s">
        <v>574</v>
      </c>
      <c r="O60" s="363" t="s">
        <v>574</v>
      </c>
      <c r="P60" s="366"/>
      <c r="R60" s="450"/>
      <c r="S60" s="450"/>
      <c r="T60" s="450"/>
      <c r="U60" s="450"/>
      <c r="V60" s="450"/>
      <c r="W60" s="450"/>
      <c r="X60" s="450"/>
      <c r="Y60" s="450"/>
      <c r="Z60" s="450"/>
      <c r="AA60" s="450"/>
      <c r="AB60" s="450"/>
      <c r="AC60" s="450"/>
      <c r="AD60" s="450"/>
      <c r="AE60" s="450"/>
      <c r="AF60" s="450"/>
    </row>
    <row r="61" spans="3:32" ht="14.25" customHeight="1" x14ac:dyDescent="0.2">
      <c r="C61" s="383">
        <f t="shared" si="4"/>
        <v>49</v>
      </c>
      <c r="D61" s="60" t="str">
        <f t="shared" si="1"/>
        <v/>
      </c>
      <c r="E61" s="670">
        <v>2010</v>
      </c>
      <c r="F61" s="511" t="s">
        <v>581</v>
      </c>
      <c r="G61" s="511" t="s">
        <v>600</v>
      </c>
      <c r="H61" s="452" t="s">
        <v>753</v>
      </c>
      <c r="I61" s="362">
        <v>11.1</v>
      </c>
      <c r="J61" s="362">
        <v>4</v>
      </c>
      <c r="K61" s="451">
        <f t="shared" si="2"/>
        <v>44.4</v>
      </c>
      <c r="L61" s="527" t="str">
        <f t="shared" si="3"/>
        <v>○</v>
      </c>
      <c r="M61" s="363" t="s">
        <v>574</v>
      </c>
      <c r="N61" s="363" t="s">
        <v>574</v>
      </c>
      <c r="O61" s="363" t="s">
        <v>574</v>
      </c>
      <c r="P61" s="366"/>
      <c r="R61" s="450"/>
      <c r="S61" s="450"/>
      <c r="T61" s="450"/>
      <c r="U61" s="450"/>
      <c r="V61" s="450"/>
      <c r="W61" s="450"/>
      <c r="X61" s="450"/>
      <c r="Y61" s="450"/>
      <c r="Z61" s="450"/>
      <c r="AA61" s="450"/>
      <c r="AB61" s="450"/>
      <c r="AC61" s="450"/>
      <c r="AD61" s="450"/>
      <c r="AE61" s="450"/>
      <c r="AF61" s="450"/>
    </row>
    <row r="62" spans="3:32" ht="14.25" customHeight="1" x14ac:dyDescent="0.2">
      <c r="C62" s="383">
        <f t="shared" si="4"/>
        <v>50</v>
      </c>
      <c r="D62" s="60" t="str">
        <f t="shared" si="1"/>
        <v/>
      </c>
      <c r="E62" s="670">
        <v>2010</v>
      </c>
      <c r="F62" s="511" t="s">
        <v>575</v>
      </c>
      <c r="G62" s="511" t="s">
        <v>585</v>
      </c>
      <c r="H62" s="452" t="s">
        <v>753</v>
      </c>
      <c r="I62" s="362">
        <v>71</v>
      </c>
      <c r="J62" s="362">
        <v>8</v>
      </c>
      <c r="K62" s="451">
        <f t="shared" si="2"/>
        <v>568</v>
      </c>
      <c r="L62" s="527" t="str">
        <f t="shared" si="3"/>
        <v>○</v>
      </c>
      <c r="M62" s="363" t="s">
        <v>574</v>
      </c>
      <c r="N62" s="363" t="s">
        <v>574</v>
      </c>
      <c r="O62" s="363" t="s">
        <v>574</v>
      </c>
      <c r="P62" s="366"/>
      <c r="R62" s="450"/>
      <c r="S62" s="450"/>
      <c r="T62" s="450"/>
      <c r="U62" s="450"/>
      <c r="V62" s="450"/>
      <c r="W62" s="450"/>
      <c r="X62" s="450"/>
      <c r="Y62" s="450"/>
      <c r="Z62" s="450"/>
      <c r="AA62" s="450"/>
      <c r="AB62" s="450"/>
      <c r="AC62" s="450"/>
      <c r="AD62" s="450"/>
      <c r="AE62" s="450"/>
      <c r="AF62" s="450"/>
    </row>
    <row r="63" spans="3:32" ht="14.25" customHeight="1" x14ac:dyDescent="0.2">
      <c r="C63" s="383">
        <f t="shared" si="4"/>
        <v>51</v>
      </c>
      <c r="D63" s="60" t="str">
        <f t="shared" si="1"/>
        <v/>
      </c>
      <c r="E63" s="670"/>
      <c r="F63" s="511"/>
      <c r="G63" s="511"/>
      <c r="H63" s="452"/>
      <c r="I63" s="362"/>
      <c r="J63" s="362"/>
      <c r="K63" s="451" t="str">
        <f t="shared" si="2"/>
        <v/>
      </c>
      <c r="L63" s="527" t="str">
        <f t="shared" si="3"/>
        <v/>
      </c>
      <c r="M63" s="363" t="s">
        <v>574</v>
      </c>
      <c r="N63" s="363" t="s">
        <v>574</v>
      </c>
      <c r="O63" s="363" t="s">
        <v>574</v>
      </c>
      <c r="P63" s="366"/>
      <c r="R63" s="450"/>
      <c r="S63" s="450"/>
      <c r="T63" s="450"/>
      <c r="U63" s="450"/>
      <c r="V63" s="450"/>
      <c r="W63" s="450"/>
      <c r="X63" s="450"/>
      <c r="Y63" s="450"/>
      <c r="Z63" s="450"/>
      <c r="AA63" s="450"/>
      <c r="AB63" s="450"/>
      <c r="AC63" s="450"/>
      <c r="AD63" s="450"/>
      <c r="AE63" s="450"/>
      <c r="AF63" s="450"/>
    </row>
    <row r="64" spans="3:32" ht="14.25" customHeight="1" x14ac:dyDescent="0.2">
      <c r="C64" s="383">
        <f t="shared" si="4"/>
        <v>52</v>
      </c>
      <c r="D64" s="60" t="str">
        <f t="shared" si="1"/>
        <v/>
      </c>
      <c r="E64" s="670">
        <v>2010</v>
      </c>
      <c r="F64" s="511" t="s">
        <v>601</v>
      </c>
      <c r="G64" s="511" t="s">
        <v>588</v>
      </c>
      <c r="H64" s="452" t="s">
        <v>753</v>
      </c>
      <c r="I64" s="362">
        <v>23.5</v>
      </c>
      <c r="J64" s="362">
        <v>9</v>
      </c>
      <c r="K64" s="451">
        <f t="shared" si="2"/>
        <v>211.5</v>
      </c>
      <c r="L64" s="527" t="str">
        <f t="shared" si="3"/>
        <v>○</v>
      </c>
      <c r="M64" s="363" t="s">
        <v>574</v>
      </c>
      <c r="N64" s="363" t="s">
        <v>574</v>
      </c>
      <c r="O64" s="363" t="s">
        <v>574</v>
      </c>
      <c r="P64" s="366"/>
      <c r="R64" s="450"/>
      <c r="S64" s="450"/>
      <c r="T64" s="450"/>
      <c r="U64" s="450"/>
      <c r="V64" s="450"/>
      <c r="W64" s="450"/>
      <c r="X64" s="450"/>
      <c r="Y64" s="450"/>
      <c r="Z64" s="450"/>
      <c r="AA64" s="450"/>
      <c r="AB64" s="450"/>
      <c r="AC64" s="450"/>
      <c r="AD64" s="450"/>
      <c r="AE64" s="450"/>
      <c r="AF64" s="450"/>
    </row>
    <row r="65" spans="3:32" ht="14.25" customHeight="1" x14ac:dyDescent="0.2">
      <c r="C65" s="383">
        <f t="shared" si="4"/>
        <v>53</v>
      </c>
      <c r="D65" s="60" t="str">
        <f t="shared" si="1"/>
        <v/>
      </c>
      <c r="E65" s="670">
        <v>2010</v>
      </c>
      <c r="F65" s="511" t="s">
        <v>592</v>
      </c>
      <c r="G65" s="511" t="s">
        <v>588</v>
      </c>
      <c r="H65" s="452" t="s">
        <v>753</v>
      </c>
      <c r="I65" s="362">
        <v>19.899999999999999</v>
      </c>
      <c r="J65" s="362">
        <v>6</v>
      </c>
      <c r="K65" s="451">
        <f t="shared" si="2"/>
        <v>119.39999999999999</v>
      </c>
      <c r="L65" s="527" t="str">
        <f t="shared" si="3"/>
        <v>○</v>
      </c>
      <c r="M65" s="363" t="s">
        <v>574</v>
      </c>
      <c r="N65" s="363" t="s">
        <v>574</v>
      </c>
      <c r="O65" s="363" t="s">
        <v>574</v>
      </c>
      <c r="P65" s="366"/>
      <c r="R65" s="450"/>
      <c r="S65" s="450"/>
      <c r="T65" s="450"/>
      <c r="U65" s="450"/>
      <c r="V65" s="450"/>
      <c r="W65" s="450"/>
      <c r="X65" s="450"/>
      <c r="Y65" s="450"/>
      <c r="Z65" s="450"/>
      <c r="AA65" s="450"/>
      <c r="AB65" s="450"/>
      <c r="AC65" s="450"/>
      <c r="AD65" s="450"/>
      <c r="AE65" s="450"/>
      <c r="AF65" s="450"/>
    </row>
    <row r="66" spans="3:32" ht="14.25" customHeight="1" x14ac:dyDescent="0.2">
      <c r="C66" s="383">
        <f t="shared" si="4"/>
        <v>54</v>
      </c>
      <c r="D66" s="60" t="str">
        <f t="shared" si="1"/>
        <v/>
      </c>
      <c r="E66" s="670">
        <v>2010</v>
      </c>
      <c r="F66" s="511" t="s">
        <v>593</v>
      </c>
      <c r="G66" s="511" t="s">
        <v>588</v>
      </c>
      <c r="H66" s="452" t="s">
        <v>753</v>
      </c>
      <c r="I66" s="362">
        <v>14</v>
      </c>
      <c r="J66" s="362">
        <v>4</v>
      </c>
      <c r="K66" s="451">
        <f t="shared" si="2"/>
        <v>56</v>
      </c>
      <c r="L66" s="527" t="str">
        <f t="shared" si="3"/>
        <v>○</v>
      </c>
      <c r="M66" s="363" t="s">
        <v>574</v>
      </c>
      <c r="N66" s="363" t="s">
        <v>574</v>
      </c>
      <c r="O66" s="363" t="s">
        <v>574</v>
      </c>
      <c r="P66" s="366"/>
      <c r="R66" s="450"/>
      <c r="S66" s="450"/>
      <c r="T66" s="450"/>
      <c r="U66" s="450"/>
      <c r="V66" s="450"/>
      <c r="W66" s="450"/>
      <c r="X66" s="450"/>
      <c r="Y66" s="450"/>
      <c r="Z66" s="450"/>
      <c r="AA66" s="450"/>
      <c r="AB66" s="450"/>
      <c r="AC66" s="450"/>
      <c r="AD66" s="450"/>
      <c r="AE66" s="450"/>
      <c r="AF66" s="450"/>
    </row>
    <row r="67" spans="3:32" ht="14.25" customHeight="1" x14ac:dyDescent="0.2">
      <c r="C67" s="383">
        <f t="shared" si="4"/>
        <v>55</v>
      </c>
      <c r="D67" s="60" t="str">
        <f t="shared" si="1"/>
        <v/>
      </c>
      <c r="E67" s="670">
        <v>2010</v>
      </c>
      <c r="F67" s="511" t="s">
        <v>594</v>
      </c>
      <c r="G67" s="511" t="s">
        <v>588</v>
      </c>
      <c r="H67" s="452" t="s">
        <v>753</v>
      </c>
      <c r="I67" s="362">
        <v>35.5</v>
      </c>
      <c r="J67" s="362">
        <v>24</v>
      </c>
      <c r="K67" s="451">
        <f t="shared" si="2"/>
        <v>852</v>
      </c>
      <c r="L67" s="527" t="str">
        <f t="shared" si="3"/>
        <v>○</v>
      </c>
      <c r="M67" s="363" t="s">
        <v>574</v>
      </c>
      <c r="N67" s="363" t="s">
        <v>574</v>
      </c>
      <c r="O67" s="363" t="s">
        <v>574</v>
      </c>
      <c r="P67" s="366"/>
      <c r="R67" s="450"/>
      <c r="S67" s="450"/>
      <c r="T67" s="450"/>
      <c r="U67" s="450"/>
      <c r="V67" s="450"/>
      <c r="W67" s="450"/>
      <c r="X67" s="450"/>
      <c r="Y67" s="450"/>
      <c r="Z67" s="450"/>
      <c r="AA67" s="450"/>
      <c r="AB67" s="450"/>
      <c r="AC67" s="450"/>
      <c r="AD67" s="450"/>
      <c r="AE67" s="450"/>
      <c r="AF67" s="450"/>
    </row>
    <row r="68" spans="3:32" ht="14.25" customHeight="1" x14ac:dyDescent="0.2">
      <c r="C68" s="383">
        <f t="shared" si="4"/>
        <v>56</v>
      </c>
      <c r="D68" s="60" t="str">
        <f t="shared" si="1"/>
        <v/>
      </c>
      <c r="E68" s="670">
        <v>2010</v>
      </c>
      <c r="F68" s="511" t="s">
        <v>595</v>
      </c>
      <c r="G68" s="511" t="s">
        <v>588</v>
      </c>
      <c r="H68" s="452" t="s">
        <v>753</v>
      </c>
      <c r="I68" s="362">
        <v>53.5</v>
      </c>
      <c r="J68" s="362">
        <v>37</v>
      </c>
      <c r="K68" s="451">
        <f t="shared" si="2"/>
        <v>1979.5</v>
      </c>
      <c r="L68" s="527" t="str">
        <f t="shared" si="3"/>
        <v>○</v>
      </c>
      <c r="M68" s="363" t="s">
        <v>574</v>
      </c>
      <c r="N68" s="363" t="s">
        <v>574</v>
      </c>
      <c r="O68" s="363" t="s">
        <v>574</v>
      </c>
      <c r="P68" s="366"/>
      <c r="R68" s="450"/>
      <c r="S68" s="450"/>
      <c r="T68" s="450"/>
      <c r="U68" s="450"/>
      <c r="V68" s="450"/>
      <c r="W68" s="450"/>
      <c r="X68" s="450"/>
      <c r="Y68" s="450"/>
      <c r="Z68" s="450"/>
      <c r="AA68" s="450"/>
      <c r="AB68" s="450"/>
      <c r="AC68" s="450"/>
      <c r="AD68" s="450"/>
      <c r="AE68" s="450"/>
      <c r="AF68" s="450"/>
    </row>
    <row r="69" spans="3:32" ht="14.25" customHeight="1" x14ac:dyDescent="0.2">
      <c r="C69" s="383">
        <f t="shared" si="4"/>
        <v>57</v>
      </c>
      <c r="D69" s="60" t="str">
        <f t="shared" si="1"/>
        <v/>
      </c>
      <c r="E69" s="670">
        <v>2010</v>
      </c>
      <c r="F69" s="511" t="s">
        <v>592</v>
      </c>
      <c r="G69" s="511" t="s">
        <v>588</v>
      </c>
      <c r="H69" s="452" t="s">
        <v>753</v>
      </c>
      <c r="I69" s="362">
        <v>19.899999999999999</v>
      </c>
      <c r="J69" s="362">
        <v>4</v>
      </c>
      <c r="K69" s="451">
        <f t="shared" si="2"/>
        <v>79.599999999999994</v>
      </c>
      <c r="L69" s="527" t="str">
        <f t="shared" si="3"/>
        <v>○</v>
      </c>
      <c r="M69" s="363" t="s">
        <v>574</v>
      </c>
      <c r="N69" s="363" t="s">
        <v>574</v>
      </c>
      <c r="O69" s="363" t="s">
        <v>574</v>
      </c>
      <c r="P69" s="366"/>
      <c r="R69" s="450"/>
      <c r="S69" s="450"/>
      <c r="T69" s="450"/>
      <c r="U69" s="450"/>
      <c r="V69" s="450"/>
      <c r="W69" s="450"/>
      <c r="X69" s="450"/>
      <c r="Y69" s="450"/>
      <c r="Z69" s="450"/>
      <c r="AA69" s="450"/>
      <c r="AB69" s="450"/>
      <c r="AC69" s="450"/>
      <c r="AD69" s="450"/>
      <c r="AE69" s="450"/>
      <c r="AF69" s="450"/>
    </row>
    <row r="70" spans="3:32" ht="14.25" customHeight="1" x14ac:dyDescent="0.2">
      <c r="C70" s="383">
        <f t="shared" si="4"/>
        <v>58</v>
      </c>
      <c r="D70" s="60" t="str">
        <f t="shared" si="1"/>
        <v/>
      </c>
      <c r="E70" s="670">
        <v>2010</v>
      </c>
      <c r="F70" s="511" t="s">
        <v>593</v>
      </c>
      <c r="G70" s="511" t="s">
        <v>588</v>
      </c>
      <c r="H70" s="452" t="s">
        <v>753</v>
      </c>
      <c r="I70" s="362">
        <v>14</v>
      </c>
      <c r="J70" s="362">
        <v>4</v>
      </c>
      <c r="K70" s="451">
        <f t="shared" si="2"/>
        <v>56</v>
      </c>
      <c r="L70" s="527" t="str">
        <f t="shared" si="3"/>
        <v>○</v>
      </c>
      <c r="M70" s="363" t="s">
        <v>574</v>
      </c>
      <c r="N70" s="363" t="s">
        <v>574</v>
      </c>
      <c r="O70" s="363" t="s">
        <v>574</v>
      </c>
      <c r="P70" s="366"/>
      <c r="R70" s="450"/>
      <c r="S70" s="450"/>
      <c r="T70" s="450"/>
      <c r="U70" s="450"/>
      <c r="V70" s="450"/>
      <c r="W70" s="450"/>
      <c r="X70" s="450"/>
      <c r="Y70" s="450"/>
      <c r="Z70" s="450"/>
      <c r="AA70" s="450"/>
      <c r="AB70" s="450"/>
      <c r="AC70" s="450"/>
      <c r="AD70" s="450"/>
      <c r="AE70" s="450"/>
      <c r="AF70" s="450"/>
    </row>
    <row r="71" spans="3:32" ht="14.25" customHeight="1" x14ac:dyDescent="0.2">
      <c r="C71" s="383">
        <f t="shared" si="4"/>
        <v>59</v>
      </c>
      <c r="D71" s="60" t="str">
        <f t="shared" si="1"/>
        <v/>
      </c>
      <c r="E71" s="670">
        <v>2010</v>
      </c>
      <c r="F71" s="511" t="s">
        <v>594</v>
      </c>
      <c r="G71" s="511" t="s">
        <v>588</v>
      </c>
      <c r="H71" s="452" t="s">
        <v>753</v>
      </c>
      <c r="I71" s="362">
        <v>35.5</v>
      </c>
      <c r="J71" s="362">
        <v>8</v>
      </c>
      <c r="K71" s="451">
        <f t="shared" si="2"/>
        <v>284</v>
      </c>
      <c r="L71" s="527" t="str">
        <f t="shared" si="3"/>
        <v>○</v>
      </c>
      <c r="M71" s="363" t="s">
        <v>574</v>
      </c>
      <c r="N71" s="363" t="s">
        <v>574</v>
      </c>
      <c r="O71" s="363" t="s">
        <v>574</v>
      </c>
      <c r="P71" s="366"/>
      <c r="R71" s="450"/>
      <c r="S71" s="450"/>
      <c r="T71" s="450"/>
      <c r="U71" s="450"/>
      <c r="V71" s="450"/>
      <c r="W71" s="450"/>
      <c r="X71" s="450"/>
      <c r="Y71" s="450"/>
      <c r="Z71" s="450"/>
      <c r="AA71" s="450"/>
      <c r="AB71" s="450"/>
      <c r="AC71" s="450"/>
      <c r="AD71" s="450"/>
      <c r="AE71" s="450"/>
      <c r="AF71" s="450"/>
    </row>
    <row r="72" spans="3:32" ht="14.25" customHeight="1" x14ac:dyDescent="0.2">
      <c r="C72" s="383">
        <f t="shared" si="4"/>
        <v>60</v>
      </c>
      <c r="D72" s="60" t="str">
        <f t="shared" si="1"/>
        <v/>
      </c>
      <c r="E72" s="670">
        <v>2010</v>
      </c>
      <c r="F72" s="511" t="s">
        <v>591</v>
      </c>
      <c r="G72" s="511" t="s">
        <v>588</v>
      </c>
      <c r="H72" s="452" t="s">
        <v>753</v>
      </c>
      <c r="I72" s="362">
        <v>19.899999999999999</v>
      </c>
      <c r="J72" s="362">
        <v>20</v>
      </c>
      <c r="K72" s="451">
        <f t="shared" si="2"/>
        <v>398</v>
      </c>
      <c r="L72" s="527" t="str">
        <f t="shared" si="3"/>
        <v>○</v>
      </c>
      <c r="M72" s="363" t="s">
        <v>574</v>
      </c>
      <c r="N72" s="363" t="s">
        <v>574</v>
      </c>
      <c r="O72" s="363" t="s">
        <v>574</v>
      </c>
      <c r="P72" s="366"/>
      <c r="R72" s="450"/>
      <c r="S72" s="450"/>
      <c r="T72" s="450"/>
      <c r="U72" s="450"/>
      <c r="V72" s="450"/>
      <c r="W72" s="450"/>
      <c r="X72" s="450"/>
      <c r="Y72" s="450"/>
      <c r="Z72" s="450"/>
      <c r="AA72" s="450"/>
      <c r="AB72" s="450"/>
      <c r="AC72" s="450"/>
      <c r="AD72" s="450"/>
      <c r="AE72" s="450"/>
      <c r="AF72" s="450"/>
    </row>
    <row r="73" spans="3:32" ht="14.25" customHeight="1" x14ac:dyDescent="0.2">
      <c r="C73" s="383">
        <f t="shared" si="4"/>
        <v>61</v>
      </c>
      <c r="D73" s="60" t="str">
        <f t="shared" si="1"/>
        <v/>
      </c>
      <c r="E73" s="670">
        <v>2010</v>
      </c>
      <c r="F73" s="511" t="s">
        <v>594</v>
      </c>
      <c r="G73" s="511" t="s">
        <v>588</v>
      </c>
      <c r="H73" s="452" t="s">
        <v>753</v>
      </c>
      <c r="I73" s="362">
        <v>35.5</v>
      </c>
      <c r="J73" s="362">
        <v>18</v>
      </c>
      <c r="K73" s="451">
        <f t="shared" si="2"/>
        <v>639</v>
      </c>
      <c r="L73" s="527" t="str">
        <f t="shared" si="3"/>
        <v>○</v>
      </c>
      <c r="M73" s="363" t="s">
        <v>574</v>
      </c>
      <c r="N73" s="363" t="s">
        <v>574</v>
      </c>
      <c r="O73" s="363" t="s">
        <v>574</v>
      </c>
      <c r="P73" s="366"/>
      <c r="R73" s="450"/>
      <c r="S73" s="450"/>
      <c r="T73" s="450"/>
      <c r="U73" s="450"/>
      <c r="V73" s="450"/>
      <c r="W73" s="450"/>
      <c r="X73" s="450"/>
      <c r="Y73" s="450"/>
      <c r="Z73" s="450"/>
      <c r="AA73" s="450"/>
      <c r="AB73" s="450"/>
      <c r="AC73" s="450"/>
      <c r="AD73" s="450"/>
      <c r="AE73" s="450"/>
      <c r="AF73" s="450"/>
    </row>
    <row r="74" spans="3:32" ht="14.25" customHeight="1" x14ac:dyDescent="0.2">
      <c r="C74" s="383">
        <f t="shared" si="4"/>
        <v>62</v>
      </c>
      <c r="D74" s="807" t="str">
        <f t="shared" si="1"/>
        <v/>
      </c>
      <c r="E74" s="670"/>
      <c r="F74" s="511"/>
      <c r="G74" s="511"/>
      <c r="H74" s="452"/>
      <c r="I74" s="362"/>
      <c r="J74" s="362"/>
      <c r="K74" s="451" t="str">
        <f t="shared" si="2"/>
        <v/>
      </c>
      <c r="L74" s="527" t="str">
        <f t="shared" si="3"/>
        <v/>
      </c>
      <c r="M74" s="363"/>
      <c r="N74" s="363"/>
      <c r="O74" s="363"/>
      <c r="P74" s="366"/>
      <c r="R74" s="450"/>
      <c r="S74" s="450"/>
      <c r="T74" s="450"/>
      <c r="U74" s="450"/>
      <c r="V74" s="450"/>
      <c r="W74" s="450"/>
      <c r="X74" s="450"/>
      <c r="Y74" s="450"/>
      <c r="Z74" s="450"/>
      <c r="AA74" s="450"/>
      <c r="AB74" s="450"/>
      <c r="AC74" s="450"/>
      <c r="AD74" s="450"/>
      <c r="AE74" s="450"/>
      <c r="AF74" s="450"/>
    </row>
    <row r="75" spans="3:32" ht="14.25" customHeight="1" x14ac:dyDescent="0.2">
      <c r="C75" s="383">
        <f t="shared" si="4"/>
        <v>63</v>
      </c>
      <c r="D75" s="807" t="str">
        <f t="shared" si="1"/>
        <v/>
      </c>
      <c r="E75" s="670"/>
      <c r="F75" s="511"/>
      <c r="G75" s="511"/>
      <c r="H75" s="452"/>
      <c r="I75" s="362"/>
      <c r="J75" s="362"/>
      <c r="K75" s="451" t="str">
        <f t="shared" si="2"/>
        <v/>
      </c>
      <c r="L75" s="527" t="str">
        <f t="shared" si="3"/>
        <v/>
      </c>
      <c r="M75" s="363"/>
      <c r="N75" s="363"/>
      <c r="O75" s="363"/>
      <c r="P75" s="366"/>
      <c r="R75" s="450"/>
      <c r="S75" s="450"/>
      <c r="T75" s="450"/>
      <c r="U75" s="450"/>
      <c r="V75" s="450"/>
      <c r="W75" s="450"/>
      <c r="X75" s="450"/>
      <c r="Y75" s="450"/>
      <c r="Z75" s="450"/>
      <c r="AA75" s="450"/>
      <c r="AB75" s="450"/>
      <c r="AC75" s="450"/>
      <c r="AD75" s="450"/>
      <c r="AE75" s="450"/>
      <c r="AF75" s="450"/>
    </row>
    <row r="76" spans="3:32" ht="14.25" customHeight="1" x14ac:dyDescent="0.2">
      <c r="C76" s="383">
        <f t="shared" si="4"/>
        <v>64</v>
      </c>
      <c r="D76" s="807" t="str">
        <f t="shared" si="1"/>
        <v/>
      </c>
      <c r="E76" s="670"/>
      <c r="F76" s="511"/>
      <c r="G76" s="511"/>
      <c r="H76" s="452"/>
      <c r="I76" s="362"/>
      <c r="J76" s="362"/>
      <c r="K76" s="451" t="str">
        <f t="shared" si="2"/>
        <v/>
      </c>
      <c r="L76" s="527" t="str">
        <f t="shared" si="3"/>
        <v/>
      </c>
      <c r="M76" s="363"/>
      <c r="N76" s="363"/>
      <c r="O76" s="363"/>
      <c r="P76" s="366"/>
      <c r="R76" s="450"/>
      <c r="S76" s="450"/>
      <c r="T76" s="450"/>
      <c r="U76" s="450"/>
      <c r="V76" s="450"/>
      <c r="W76" s="450"/>
      <c r="X76" s="450"/>
      <c r="Y76" s="450"/>
      <c r="Z76" s="450"/>
      <c r="AA76" s="450"/>
      <c r="AB76" s="450"/>
      <c r="AC76" s="450"/>
      <c r="AD76" s="450"/>
      <c r="AE76" s="450"/>
      <c r="AF76" s="450"/>
    </row>
    <row r="77" spans="3:32" ht="14.25" customHeight="1" x14ac:dyDescent="0.2">
      <c r="C77" s="383">
        <f t="shared" si="4"/>
        <v>65</v>
      </c>
      <c r="D77" s="807" t="str">
        <f t="shared" ref="D77:D140" si="5">IF(E77="","",IF(E77&lt;=$T$2,"○",""))</f>
        <v/>
      </c>
      <c r="E77" s="670"/>
      <c r="F77" s="511"/>
      <c r="G77" s="511"/>
      <c r="H77" s="452"/>
      <c r="I77" s="362"/>
      <c r="J77" s="362"/>
      <c r="K77" s="451" t="str">
        <f t="shared" ref="K77:K140" si="6">IF(J77="","",I77*J77)</f>
        <v/>
      </c>
      <c r="L77" s="527" t="str">
        <f t="shared" ref="L77:L140" si="7">IF(H77="","",IF(HLOOKUP(H77,$V$2:$AJ$3,2,FALSE)&gt;=0.8,"○",""))</f>
        <v/>
      </c>
      <c r="M77" s="363"/>
      <c r="N77" s="363"/>
      <c r="O77" s="363"/>
      <c r="P77" s="366"/>
      <c r="R77" s="450"/>
      <c r="S77" s="450"/>
      <c r="T77" s="450"/>
      <c r="U77" s="450"/>
      <c r="V77" s="450"/>
      <c r="W77" s="450"/>
      <c r="X77" s="450"/>
      <c r="Y77" s="450"/>
      <c r="Z77" s="450"/>
      <c r="AA77" s="450"/>
      <c r="AB77" s="450"/>
      <c r="AC77" s="450"/>
      <c r="AD77" s="450"/>
      <c r="AE77" s="450"/>
      <c r="AF77" s="450"/>
    </row>
    <row r="78" spans="3:32" ht="14.25" customHeight="1" x14ac:dyDescent="0.2">
      <c r="C78" s="383">
        <f t="shared" si="4"/>
        <v>66</v>
      </c>
      <c r="D78" s="807" t="str">
        <f t="shared" si="5"/>
        <v/>
      </c>
      <c r="E78" s="670"/>
      <c r="F78" s="511"/>
      <c r="G78" s="511"/>
      <c r="H78" s="452"/>
      <c r="I78" s="362"/>
      <c r="J78" s="362"/>
      <c r="K78" s="451" t="str">
        <f t="shared" si="6"/>
        <v/>
      </c>
      <c r="L78" s="527" t="str">
        <f t="shared" si="7"/>
        <v/>
      </c>
      <c r="M78" s="363"/>
      <c r="N78" s="363"/>
      <c r="O78" s="363"/>
      <c r="P78" s="366"/>
      <c r="R78" s="450"/>
      <c r="S78" s="450"/>
      <c r="T78" s="450"/>
      <c r="U78" s="450"/>
      <c r="V78" s="450"/>
      <c r="W78" s="450"/>
      <c r="X78" s="450"/>
      <c r="Y78" s="450"/>
      <c r="Z78" s="450"/>
      <c r="AA78" s="450"/>
      <c r="AB78" s="450"/>
      <c r="AC78" s="450"/>
      <c r="AD78" s="450"/>
      <c r="AE78" s="450"/>
      <c r="AF78" s="450"/>
    </row>
    <row r="79" spans="3:32" ht="14.25" customHeight="1" x14ac:dyDescent="0.2">
      <c r="C79" s="383">
        <f t="shared" ref="C79:C142" si="8">C78+1</f>
        <v>67</v>
      </c>
      <c r="D79" s="807" t="str">
        <f t="shared" si="5"/>
        <v/>
      </c>
      <c r="E79" s="670"/>
      <c r="F79" s="511"/>
      <c r="G79" s="511"/>
      <c r="H79" s="452"/>
      <c r="I79" s="362"/>
      <c r="J79" s="362"/>
      <c r="K79" s="451" t="str">
        <f t="shared" si="6"/>
        <v/>
      </c>
      <c r="L79" s="527" t="str">
        <f t="shared" si="7"/>
        <v/>
      </c>
      <c r="M79" s="363"/>
      <c r="N79" s="363"/>
      <c r="O79" s="363"/>
      <c r="P79" s="366"/>
      <c r="R79" s="450"/>
      <c r="S79" s="450"/>
      <c r="T79" s="450"/>
      <c r="U79" s="450"/>
      <c r="V79" s="450"/>
      <c r="W79" s="450"/>
      <c r="X79" s="450"/>
      <c r="Y79" s="450"/>
      <c r="Z79" s="450"/>
      <c r="AA79" s="450"/>
      <c r="AB79" s="450"/>
      <c r="AC79" s="450"/>
      <c r="AD79" s="450"/>
      <c r="AE79" s="450"/>
      <c r="AF79" s="450"/>
    </row>
    <row r="80" spans="3:32" ht="14.25" customHeight="1" x14ac:dyDescent="0.2">
      <c r="C80" s="383">
        <f t="shared" si="8"/>
        <v>68</v>
      </c>
      <c r="D80" s="807" t="str">
        <f t="shared" si="5"/>
        <v/>
      </c>
      <c r="E80" s="670"/>
      <c r="F80" s="511"/>
      <c r="G80" s="511"/>
      <c r="H80" s="452"/>
      <c r="I80" s="362"/>
      <c r="J80" s="362"/>
      <c r="K80" s="451" t="str">
        <f t="shared" si="6"/>
        <v/>
      </c>
      <c r="L80" s="527" t="str">
        <f t="shared" si="7"/>
        <v/>
      </c>
      <c r="M80" s="363"/>
      <c r="N80" s="363"/>
      <c r="O80" s="363"/>
      <c r="P80" s="366"/>
      <c r="R80" s="450"/>
      <c r="S80" s="450"/>
      <c r="T80" s="450"/>
      <c r="U80" s="450"/>
      <c r="V80" s="450"/>
      <c r="W80" s="450"/>
      <c r="X80" s="450"/>
      <c r="Y80" s="450"/>
      <c r="Z80" s="450"/>
      <c r="AA80" s="450"/>
      <c r="AB80" s="450"/>
      <c r="AC80" s="450"/>
      <c r="AD80" s="450"/>
      <c r="AE80" s="450"/>
      <c r="AF80" s="450"/>
    </row>
    <row r="81" spans="3:32" ht="14.25" customHeight="1" x14ac:dyDescent="0.2">
      <c r="C81" s="383">
        <f t="shared" si="8"/>
        <v>69</v>
      </c>
      <c r="D81" s="807" t="str">
        <f t="shared" si="5"/>
        <v/>
      </c>
      <c r="E81" s="670"/>
      <c r="F81" s="511"/>
      <c r="G81" s="511"/>
      <c r="H81" s="452"/>
      <c r="I81" s="362"/>
      <c r="J81" s="362"/>
      <c r="K81" s="451" t="str">
        <f t="shared" si="6"/>
        <v/>
      </c>
      <c r="L81" s="527" t="str">
        <f t="shared" si="7"/>
        <v/>
      </c>
      <c r="M81" s="363"/>
      <c r="N81" s="363"/>
      <c r="O81" s="363"/>
      <c r="P81" s="366"/>
      <c r="R81" s="450"/>
      <c r="S81" s="450"/>
      <c r="T81" s="450"/>
      <c r="U81" s="450"/>
      <c r="V81" s="450"/>
      <c r="W81" s="450"/>
      <c r="X81" s="450"/>
      <c r="Y81" s="450"/>
      <c r="Z81" s="450"/>
      <c r="AA81" s="450"/>
      <c r="AB81" s="450"/>
      <c r="AC81" s="450"/>
      <c r="AD81" s="450"/>
      <c r="AE81" s="450"/>
      <c r="AF81" s="450"/>
    </row>
    <row r="82" spans="3:32" ht="14.25" customHeight="1" x14ac:dyDescent="0.2">
      <c r="C82" s="383">
        <f t="shared" si="8"/>
        <v>70</v>
      </c>
      <c r="D82" s="807" t="str">
        <f t="shared" si="5"/>
        <v/>
      </c>
      <c r="E82" s="670"/>
      <c r="F82" s="511"/>
      <c r="G82" s="511"/>
      <c r="H82" s="452"/>
      <c r="I82" s="362"/>
      <c r="J82" s="362"/>
      <c r="K82" s="451" t="str">
        <f t="shared" si="6"/>
        <v/>
      </c>
      <c r="L82" s="527" t="str">
        <f t="shared" si="7"/>
        <v/>
      </c>
      <c r="M82" s="363"/>
      <c r="N82" s="363"/>
      <c r="O82" s="363"/>
      <c r="P82" s="366"/>
      <c r="R82" s="450"/>
      <c r="S82" s="450"/>
      <c r="T82" s="450"/>
      <c r="U82" s="450"/>
      <c r="V82" s="450"/>
      <c r="W82" s="450"/>
      <c r="X82" s="450"/>
      <c r="Y82" s="450"/>
      <c r="Z82" s="450"/>
      <c r="AA82" s="450"/>
      <c r="AB82" s="450"/>
      <c r="AC82" s="450"/>
      <c r="AD82" s="450"/>
      <c r="AE82" s="450"/>
      <c r="AF82" s="450"/>
    </row>
    <row r="83" spans="3:32" ht="14.25" customHeight="1" x14ac:dyDescent="0.2">
      <c r="C83" s="383">
        <f t="shared" si="8"/>
        <v>71</v>
      </c>
      <c r="D83" s="807" t="str">
        <f t="shared" si="5"/>
        <v/>
      </c>
      <c r="E83" s="670"/>
      <c r="F83" s="511"/>
      <c r="G83" s="511"/>
      <c r="H83" s="452"/>
      <c r="I83" s="362"/>
      <c r="J83" s="362"/>
      <c r="K83" s="451" t="str">
        <f t="shared" si="6"/>
        <v/>
      </c>
      <c r="L83" s="527" t="str">
        <f t="shared" si="7"/>
        <v/>
      </c>
      <c r="M83" s="363"/>
      <c r="N83" s="363"/>
      <c r="O83" s="363"/>
      <c r="P83" s="366"/>
      <c r="R83" s="450"/>
      <c r="S83" s="450"/>
      <c r="T83" s="450"/>
      <c r="U83" s="450"/>
      <c r="V83" s="450"/>
      <c r="W83" s="450"/>
      <c r="X83" s="450"/>
      <c r="Y83" s="450"/>
      <c r="Z83" s="450"/>
      <c r="AA83" s="450"/>
      <c r="AB83" s="450"/>
      <c r="AC83" s="450"/>
      <c r="AD83" s="450"/>
      <c r="AE83" s="450"/>
      <c r="AF83" s="450"/>
    </row>
    <row r="84" spans="3:32" ht="14.25" customHeight="1" x14ac:dyDescent="0.2">
      <c r="C84" s="383">
        <f t="shared" si="8"/>
        <v>72</v>
      </c>
      <c r="D84" s="807" t="str">
        <f t="shared" si="5"/>
        <v/>
      </c>
      <c r="E84" s="670"/>
      <c r="F84" s="511"/>
      <c r="G84" s="511"/>
      <c r="H84" s="452"/>
      <c r="I84" s="362"/>
      <c r="J84" s="362"/>
      <c r="K84" s="451" t="str">
        <f t="shared" si="6"/>
        <v/>
      </c>
      <c r="L84" s="527" t="str">
        <f t="shared" si="7"/>
        <v/>
      </c>
      <c r="M84" s="363"/>
      <c r="N84" s="363"/>
      <c r="O84" s="363"/>
      <c r="P84" s="366"/>
      <c r="R84" s="450"/>
      <c r="S84" s="450"/>
      <c r="T84" s="450"/>
      <c r="U84" s="450"/>
      <c r="V84" s="450"/>
      <c r="W84" s="450"/>
      <c r="X84" s="450"/>
      <c r="Y84" s="450"/>
      <c r="Z84" s="450"/>
      <c r="AA84" s="450"/>
      <c r="AB84" s="450"/>
      <c r="AC84" s="450"/>
      <c r="AD84" s="450"/>
      <c r="AE84" s="450"/>
      <c r="AF84" s="450"/>
    </row>
    <row r="85" spans="3:32" ht="14.25" customHeight="1" x14ac:dyDescent="0.2">
      <c r="C85" s="383">
        <f t="shared" si="8"/>
        <v>73</v>
      </c>
      <c r="D85" s="807" t="str">
        <f t="shared" si="5"/>
        <v/>
      </c>
      <c r="E85" s="670"/>
      <c r="F85" s="511"/>
      <c r="G85" s="511"/>
      <c r="H85" s="452"/>
      <c r="I85" s="362"/>
      <c r="J85" s="362"/>
      <c r="K85" s="451" t="str">
        <f t="shared" si="6"/>
        <v/>
      </c>
      <c r="L85" s="527" t="str">
        <f t="shared" si="7"/>
        <v/>
      </c>
      <c r="M85" s="363"/>
      <c r="N85" s="363"/>
      <c r="O85" s="363"/>
      <c r="P85" s="366"/>
      <c r="R85" s="450"/>
      <c r="S85" s="450"/>
      <c r="T85" s="450"/>
      <c r="U85" s="450"/>
      <c r="V85" s="450"/>
      <c r="W85" s="450"/>
      <c r="X85" s="450"/>
      <c r="Y85" s="450"/>
      <c r="Z85" s="450"/>
      <c r="AA85" s="450"/>
      <c r="AB85" s="450"/>
      <c r="AC85" s="450"/>
      <c r="AD85" s="450"/>
      <c r="AE85" s="450"/>
      <c r="AF85" s="450"/>
    </row>
    <row r="86" spans="3:32" ht="14.25" customHeight="1" x14ac:dyDescent="0.2">
      <c r="C86" s="383">
        <f t="shared" si="8"/>
        <v>74</v>
      </c>
      <c r="D86" s="807" t="str">
        <f t="shared" si="5"/>
        <v/>
      </c>
      <c r="E86" s="670"/>
      <c r="F86" s="511"/>
      <c r="G86" s="511"/>
      <c r="H86" s="452"/>
      <c r="I86" s="362"/>
      <c r="J86" s="362"/>
      <c r="K86" s="451" t="str">
        <f t="shared" si="6"/>
        <v/>
      </c>
      <c r="L86" s="527" t="str">
        <f t="shared" si="7"/>
        <v/>
      </c>
      <c r="M86" s="363"/>
      <c r="N86" s="363"/>
      <c r="O86" s="363"/>
      <c r="P86" s="366"/>
      <c r="R86" s="450"/>
      <c r="S86" s="450"/>
      <c r="T86" s="450"/>
      <c r="U86" s="450"/>
      <c r="V86" s="450"/>
      <c r="W86" s="450"/>
      <c r="X86" s="450"/>
      <c r="Y86" s="450"/>
      <c r="Z86" s="450"/>
      <c r="AA86" s="450"/>
      <c r="AB86" s="450"/>
      <c r="AC86" s="450"/>
      <c r="AD86" s="450"/>
      <c r="AE86" s="450"/>
      <c r="AF86" s="450"/>
    </row>
    <row r="87" spans="3:32" ht="14.25" customHeight="1" x14ac:dyDescent="0.2">
      <c r="C87" s="383">
        <f t="shared" si="8"/>
        <v>75</v>
      </c>
      <c r="D87" s="807" t="str">
        <f t="shared" si="5"/>
        <v/>
      </c>
      <c r="E87" s="670"/>
      <c r="F87" s="511"/>
      <c r="G87" s="511"/>
      <c r="H87" s="452"/>
      <c r="I87" s="362"/>
      <c r="J87" s="362"/>
      <c r="K87" s="451" t="str">
        <f t="shared" si="6"/>
        <v/>
      </c>
      <c r="L87" s="527" t="str">
        <f t="shared" si="7"/>
        <v/>
      </c>
      <c r="M87" s="363"/>
      <c r="N87" s="363"/>
      <c r="O87" s="363"/>
      <c r="P87" s="366"/>
      <c r="R87" s="450"/>
      <c r="S87" s="450"/>
      <c r="T87" s="450"/>
      <c r="U87" s="450"/>
      <c r="V87" s="450"/>
      <c r="W87" s="450"/>
      <c r="X87" s="450"/>
      <c r="Y87" s="450"/>
      <c r="Z87" s="450"/>
      <c r="AA87" s="450"/>
      <c r="AB87" s="450"/>
      <c r="AC87" s="450"/>
      <c r="AD87" s="450"/>
      <c r="AE87" s="450"/>
      <c r="AF87" s="450"/>
    </row>
    <row r="88" spans="3:32" ht="14.25" customHeight="1" x14ac:dyDescent="0.2">
      <c r="C88" s="383">
        <f t="shared" si="8"/>
        <v>76</v>
      </c>
      <c r="D88" s="807" t="str">
        <f t="shared" si="5"/>
        <v/>
      </c>
      <c r="E88" s="670"/>
      <c r="F88" s="511"/>
      <c r="G88" s="511"/>
      <c r="H88" s="452"/>
      <c r="I88" s="362"/>
      <c r="J88" s="362"/>
      <c r="K88" s="451" t="str">
        <f t="shared" si="6"/>
        <v/>
      </c>
      <c r="L88" s="527" t="str">
        <f t="shared" si="7"/>
        <v/>
      </c>
      <c r="M88" s="363"/>
      <c r="N88" s="363"/>
      <c r="O88" s="363"/>
      <c r="P88" s="366"/>
      <c r="R88" s="450"/>
      <c r="S88" s="450"/>
      <c r="T88" s="450"/>
      <c r="U88" s="450"/>
      <c r="V88" s="450"/>
      <c r="W88" s="450"/>
      <c r="X88" s="450"/>
      <c r="Y88" s="450"/>
      <c r="Z88" s="450"/>
      <c r="AA88" s="450"/>
      <c r="AB88" s="450"/>
      <c r="AC88" s="450"/>
      <c r="AD88" s="450"/>
      <c r="AE88" s="450"/>
      <c r="AF88" s="450"/>
    </row>
    <row r="89" spans="3:32" ht="14.25" customHeight="1" x14ac:dyDescent="0.2">
      <c r="C89" s="383">
        <f t="shared" si="8"/>
        <v>77</v>
      </c>
      <c r="D89" s="807" t="str">
        <f t="shared" si="5"/>
        <v/>
      </c>
      <c r="E89" s="670"/>
      <c r="F89" s="511"/>
      <c r="G89" s="511"/>
      <c r="H89" s="452"/>
      <c r="I89" s="362"/>
      <c r="J89" s="362"/>
      <c r="K89" s="451" t="str">
        <f t="shared" si="6"/>
        <v/>
      </c>
      <c r="L89" s="527" t="str">
        <f t="shared" si="7"/>
        <v/>
      </c>
      <c r="M89" s="363"/>
      <c r="N89" s="363"/>
      <c r="O89" s="363"/>
      <c r="P89" s="366"/>
      <c r="R89" s="450"/>
      <c r="S89" s="450"/>
      <c r="T89" s="450"/>
      <c r="U89" s="450"/>
      <c r="V89" s="450"/>
      <c r="W89" s="450"/>
      <c r="X89" s="450"/>
      <c r="Y89" s="450"/>
      <c r="Z89" s="450"/>
      <c r="AA89" s="450"/>
      <c r="AB89" s="450"/>
      <c r="AC89" s="450"/>
      <c r="AD89" s="450"/>
      <c r="AE89" s="450"/>
      <c r="AF89" s="450"/>
    </row>
    <row r="90" spans="3:32" ht="14.25" customHeight="1" x14ac:dyDescent="0.2">
      <c r="C90" s="383">
        <f t="shared" si="8"/>
        <v>78</v>
      </c>
      <c r="D90" s="807" t="str">
        <f t="shared" si="5"/>
        <v/>
      </c>
      <c r="E90" s="670"/>
      <c r="F90" s="511"/>
      <c r="G90" s="511"/>
      <c r="H90" s="452"/>
      <c r="I90" s="362"/>
      <c r="J90" s="362"/>
      <c r="K90" s="451" t="str">
        <f t="shared" si="6"/>
        <v/>
      </c>
      <c r="L90" s="527" t="str">
        <f t="shared" si="7"/>
        <v/>
      </c>
      <c r="M90" s="363"/>
      <c r="N90" s="363"/>
      <c r="O90" s="363"/>
      <c r="P90" s="366"/>
      <c r="R90" s="450"/>
      <c r="S90" s="450"/>
      <c r="T90" s="450"/>
      <c r="U90" s="450"/>
      <c r="V90" s="450"/>
      <c r="W90" s="450"/>
      <c r="X90" s="450"/>
      <c r="Y90" s="450"/>
      <c r="Z90" s="450"/>
      <c r="AA90" s="450"/>
      <c r="AB90" s="450"/>
      <c r="AC90" s="450"/>
      <c r="AD90" s="450"/>
      <c r="AE90" s="450"/>
      <c r="AF90" s="450"/>
    </row>
    <row r="91" spans="3:32" ht="14.25" customHeight="1" x14ac:dyDescent="0.2">
      <c r="C91" s="383">
        <f t="shared" si="8"/>
        <v>79</v>
      </c>
      <c r="D91" s="807" t="str">
        <f t="shared" si="5"/>
        <v/>
      </c>
      <c r="E91" s="670"/>
      <c r="F91" s="511"/>
      <c r="G91" s="511"/>
      <c r="H91" s="452"/>
      <c r="I91" s="362"/>
      <c r="J91" s="362"/>
      <c r="K91" s="451" t="str">
        <f t="shared" si="6"/>
        <v/>
      </c>
      <c r="L91" s="527" t="str">
        <f t="shared" si="7"/>
        <v/>
      </c>
      <c r="M91" s="363"/>
      <c r="N91" s="363"/>
      <c r="O91" s="363"/>
      <c r="P91" s="366"/>
      <c r="R91" s="450"/>
      <c r="S91" s="450"/>
      <c r="T91" s="450"/>
      <c r="U91" s="450"/>
      <c r="V91" s="450"/>
      <c r="W91" s="450"/>
      <c r="X91" s="450"/>
      <c r="Y91" s="450"/>
      <c r="Z91" s="450"/>
      <c r="AA91" s="450"/>
      <c r="AB91" s="450"/>
      <c r="AC91" s="450"/>
      <c r="AD91" s="450"/>
      <c r="AE91" s="450"/>
      <c r="AF91" s="450"/>
    </row>
    <row r="92" spans="3:32" ht="14.25" customHeight="1" x14ac:dyDescent="0.2">
      <c r="C92" s="383">
        <f t="shared" si="8"/>
        <v>80</v>
      </c>
      <c r="D92" s="807" t="str">
        <f t="shared" si="5"/>
        <v/>
      </c>
      <c r="E92" s="670"/>
      <c r="F92" s="511"/>
      <c r="G92" s="511"/>
      <c r="H92" s="452"/>
      <c r="I92" s="362"/>
      <c r="J92" s="362"/>
      <c r="K92" s="451" t="str">
        <f t="shared" si="6"/>
        <v/>
      </c>
      <c r="L92" s="527" t="str">
        <f t="shared" si="7"/>
        <v/>
      </c>
      <c r="M92" s="363"/>
      <c r="N92" s="363"/>
      <c r="O92" s="363"/>
      <c r="P92" s="366"/>
      <c r="R92" s="450"/>
      <c r="S92" s="450"/>
      <c r="T92" s="450"/>
      <c r="U92" s="450"/>
      <c r="V92" s="450"/>
      <c r="W92" s="450"/>
      <c r="X92" s="450"/>
      <c r="Y92" s="450"/>
      <c r="Z92" s="450"/>
      <c r="AA92" s="450"/>
      <c r="AB92" s="450"/>
      <c r="AC92" s="450"/>
      <c r="AD92" s="450"/>
      <c r="AE92" s="450"/>
      <c r="AF92" s="450"/>
    </row>
    <row r="93" spans="3:32" ht="14.25" customHeight="1" x14ac:dyDescent="0.2">
      <c r="C93" s="383">
        <f t="shared" si="8"/>
        <v>81</v>
      </c>
      <c r="D93" s="807" t="str">
        <f t="shared" si="5"/>
        <v/>
      </c>
      <c r="E93" s="670"/>
      <c r="F93" s="511"/>
      <c r="G93" s="511"/>
      <c r="H93" s="452"/>
      <c r="I93" s="362"/>
      <c r="J93" s="362"/>
      <c r="K93" s="451" t="str">
        <f t="shared" si="6"/>
        <v/>
      </c>
      <c r="L93" s="527" t="str">
        <f t="shared" si="7"/>
        <v/>
      </c>
      <c r="M93" s="363"/>
      <c r="N93" s="363"/>
      <c r="O93" s="363"/>
      <c r="P93" s="366"/>
      <c r="R93" s="450"/>
      <c r="S93" s="450"/>
      <c r="T93" s="450"/>
      <c r="U93" s="450"/>
      <c r="V93" s="450"/>
      <c r="W93" s="450"/>
      <c r="X93" s="450"/>
      <c r="Y93" s="450"/>
      <c r="Z93" s="450"/>
      <c r="AA93" s="450"/>
      <c r="AB93" s="450"/>
      <c r="AC93" s="450"/>
      <c r="AD93" s="450"/>
      <c r="AE93" s="450"/>
      <c r="AF93" s="450"/>
    </row>
    <row r="94" spans="3:32" ht="14.25" customHeight="1" x14ac:dyDescent="0.2">
      <c r="C94" s="383">
        <f t="shared" si="8"/>
        <v>82</v>
      </c>
      <c r="D94" s="807" t="str">
        <f t="shared" si="5"/>
        <v/>
      </c>
      <c r="E94" s="670"/>
      <c r="F94" s="511"/>
      <c r="G94" s="511"/>
      <c r="H94" s="452"/>
      <c r="I94" s="362"/>
      <c r="J94" s="362"/>
      <c r="K94" s="451" t="str">
        <f t="shared" si="6"/>
        <v/>
      </c>
      <c r="L94" s="527" t="str">
        <f t="shared" si="7"/>
        <v/>
      </c>
      <c r="M94" s="363"/>
      <c r="N94" s="363"/>
      <c r="O94" s="363"/>
      <c r="P94" s="366"/>
    </row>
    <row r="95" spans="3:32" ht="14.25" customHeight="1" x14ac:dyDescent="0.2">
      <c r="C95" s="383">
        <f t="shared" si="8"/>
        <v>83</v>
      </c>
      <c r="D95" s="807" t="str">
        <f t="shared" si="5"/>
        <v/>
      </c>
      <c r="E95" s="670"/>
      <c r="F95" s="511"/>
      <c r="G95" s="511"/>
      <c r="H95" s="452"/>
      <c r="I95" s="362"/>
      <c r="J95" s="362"/>
      <c r="K95" s="451" t="str">
        <f t="shared" si="6"/>
        <v/>
      </c>
      <c r="L95" s="527" t="str">
        <f t="shared" si="7"/>
        <v/>
      </c>
      <c r="M95" s="363"/>
      <c r="N95" s="363"/>
      <c r="O95" s="363"/>
      <c r="P95" s="366"/>
    </row>
    <row r="96" spans="3:32" ht="14.25" customHeight="1" x14ac:dyDescent="0.2">
      <c r="C96" s="383">
        <f t="shared" si="8"/>
        <v>84</v>
      </c>
      <c r="D96" s="807" t="str">
        <f t="shared" si="5"/>
        <v/>
      </c>
      <c r="E96" s="670"/>
      <c r="F96" s="511"/>
      <c r="G96" s="511"/>
      <c r="H96" s="452"/>
      <c r="I96" s="362"/>
      <c r="J96" s="362"/>
      <c r="K96" s="451" t="str">
        <f t="shared" si="6"/>
        <v/>
      </c>
      <c r="L96" s="527" t="str">
        <f t="shared" si="7"/>
        <v/>
      </c>
      <c r="M96" s="363"/>
      <c r="N96" s="363"/>
      <c r="O96" s="363"/>
      <c r="P96" s="366"/>
    </row>
    <row r="97" spans="3:16" ht="14.25" customHeight="1" x14ac:dyDescent="0.2">
      <c r="C97" s="383">
        <f t="shared" si="8"/>
        <v>85</v>
      </c>
      <c r="D97" s="807" t="str">
        <f t="shared" si="5"/>
        <v/>
      </c>
      <c r="E97" s="670"/>
      <c r="F97" s="511"/>
      <c r="G97" s="511"/>
      <c r="H97" s="452"/>
      <c r="I97" s="362"/>
      <c r="J97" s="362"/>
      <c r="K97" s="451" t="str">
        <f t="shared" si="6"/>
        <v/>
      </c>
      <c r="L97" s="527" t="str">
        <f t="shared" si="7"/>
        <v/>
      </c>
      <c r="M97" s="363"/>
      <c r="N97" s="363"/>
      <c r="O97" s="363"/>
      <c r="P97" s="366"/>
    </row>
    <row r="98" spans="3:16" ht="14.25" customHeight="1" x14ac:dyDescent="0.2">
      <c r="C98" s="383">
        <f t="shared" si="8"/>
        <v>86</v>
      </c>
      <c r="D98" s="807" t="str">
        <f t="shared" si="5"/>
        <v/>
      </c>
      <c r="E98" s="670"/>
      <c r="F98" s="511"/>
      <c r="G98" s="511"/>
      <c r="H98" s="452"/>
      <c r="I98" s="362"/>
      <c r="J98" s="362"/>
      <c r="K98" s="451" t="str">
        <f t="shared" si="6"/>
        <v/>
      </c>
      <c r="L98" s="527" t="str">
        <f t="shared" si="7"/>
        <v/>
      </c>
      <c r="M98" s="363"/>
      <c r="N98" s="363"/>
      <c r="O98" s="363"/>
      <c r="P98" s="366"/>
    </row>
    <row r="99" spans="3:16" ht="14.25" customHeight="1" x14ac:dyDescent="0.2">
      <c r="C99" s="383">
        <f t="shared" si="8"/>
        <v>87</v>
      </c>
      <c r="D99" s="807" t="str">
        <f t="shared" si="5"/>
        <v/>
      </c>
      <c r="E99" s="670"/>
      <c r="F99" s="511"/>
      <c r="G99" s="511"/>
      <c r="H99" s="452"/>
      <c r="I99" s="362"/>
      <c r="J99" s="362"/>
      <c r="K99" s="451" t="str">
        <f t="shared" si="6"/>
        <v/>
      </c>
      <c r="L99" s="527" t="str">
        <f t="shared" si="7"/>
        <v/>
      </c>
      <c r="M99" s="363"/>
      <c r="N99" s="363"/>
      <c r="O99" s="363"/>
      <c r="P99" s="366"/>
    </row>
    <row r="100" spans="3:16" ht="14.25" customHeight="1" x14ac:dyDescent="0.2">
      <c r="C100" s="383">
        <f t="shared" si="8"/>
        <v>88</v>
      </c>
      <c r="D100" s="807" t="str">
        <f t="shared" si="5"/>
        <v/>
      </c>
      <c r="E100" s="670"/>
      <c r="F100" s="511"/>
      <c r="G100" s="511"/>
      <c r="H100" s="452"/>
      <c r="I100" s="362"/>
      <c r="J100" s="362"/>
      <c r="K100" s="451" t="str">
        <f t="shared" si="6"/>
        <v/>
      </c>
      <c r="L100" s="527" t="str">
        <f t="shared" si="7"/>
        <v/>
      </c>
      <c r="M100" s="363"/>
      <c r="N100" s="363"/>
      <c r="O100" s="363"/>
      <c r="P100" s="366"/>
    </row>
    <row r="101" spans="3:16" ht="14.25" customHeight="1" x14ac:dyDescent="0.2">
      <c r="C101" s="383">
        <f t="shared" si="8"/>
        <v>89</v>
      </c>
      <c r="D101" s="807" t="str">
        <f t="shared" si="5"/>
        <v/>
      </c>
      <c r="E101" s="670"/>
      <c r="F101" s="511"/>
      <c r="G101" s="511"/>
      <c r="H101" s="452"/>
      <c r="I101" s="362"/>
      <c r="J101" s="362"/>
      <c r="K101" s="451" t="str">
        <f t="shared" si="6"/>
        <v/>
      </c>
      <c r="L101" s="527" t="str">
        <f t="shared" si="7"/>
        <v/>
      </c>
      <c r="M101" s="363"/>
      <c r="N101" s="363"/>
      <c r="O101" s="363"/>
      <c r="P101" s="366"/>
    </row>
    <row r="102" spans="3:16" ht="14.25" customHeight="1" x14ac:dyDescent="0.2">
      <c r="C102" s="383">
        <f t="shared" si="8"/>
        <v>90</v>
      </c>
      <c r="D102" s="807" t="str">
        <f t="shared" si="5"/>
        <v/>
      </c>
      <c r="E102" s="670"/>
      <c r="F102" s="511"/>
      <c r="G102" s="511"/>
      <c r="H102" s="452"/>
      <c r="I102" s="362"/>
      <c r="J102" s="362"/>
      <c r="K102" s="451" t="str">
        <f t="shared" si="6"/>
        <v/>
      </c>
      <c r="L102" s="527" t="str">
        <f t="shared" si="7"/>
        <v/>
      </c>
      <c r="M102" s="363"/>
      <c r="N102" s="363"/>
      <c r="O102" s="363"/>
      <c r="P102" s="366"/>
    </row>
    <row r="103" spans="3:16" ht="14.25" customHeight="1" x14ac:dyDescent="0.2">
      <c r="C103" s="383">
        <f t="shared" si="8"/>
        <v>91</v>
      </c>
      <c r="D103" s="807" t="str">
        <f t="shared" si="5"/>
        <v/>
      </c>
      <c r="E103" s="670"/>
      <c r="F103" s="511"/>
      <c r="G103" s="511"/>
      <c r="H103" s="452"/>
      <c r="I103" s="362"/>
      <c r="J103" s="362"/>
      <c r="K103" s="451" t="str">
        <f t="shared" si="6"/>
        <v/>
      </c>
      <c r="L103" s="527" t="str">
        <f t="shared" si="7"/>
        <v/>
      </c>
      <c r="M103" s="363"/>
      <c r="N103" s="363"/>
      <c r="O103" s="363"/>
      <c r="P103" s="366"/>
    </row>
    <row r="104" spans="3:16" ht="14.25" customHeight="1" x14ac:dyDescent="0.2">
      <c r="C104" s="383">
        <f t="shared" si="8"/>
        <v>92</v>
      </c>
      <c r="D104" s="807" t="str">
        <f t="shared" si="5"/>
        <v/>
      </c>
      <c r="E104" s="670"/>
      <c r="F104" s="511"/>
      <c r="G104" s="511"/>
      <c r="H104" s="452"/>
      <c r="I104" s="362"/>
      <c r="J104" s="362"/>
      <c r="K104" s="451" t="str">
        <f t="shared" si="6"/>
        <v/>
      </c>
      <c r="L104" s="527" t="str">
        <f t="shared" si="7"/>
        <v/>
      </c>
      <c r="M104" s="363"/>
      <c r="N104" s="363"/>
      <c r="O104" s="363"/>
      <c r="P104" s="366"/>
    </row>
    <row r="105" spans="3:16" ht="14.25" customHeight="1" x14ac:dyDescent="0.2">
      <c r="C105" s="383">
        <f t="shared" si="8"/>
        <v>93</v>
      </c>
      <c r="D105" s="807" t="str">
        <f t="shared" si="5"/>
        <v/>
      </c>
      <c r="E105" s="670"/>
      <c r="F105" s="511"/>
      <c r="G105" s="511"/>
      <c r="H105" s="452"/>
      <c r="I105" s="362"/>
      <c r="J105" s="362"/>
      <c r="K105" s="451" t="str">
        <f t="shared" si="6"/>
        <v/>
      </c>
      <c r="L105" s="527" t="str">
        <f t="shared" si="7"/>
        <v/>
      </c>
      <c r="M105" s="363"/>
      <c r="N105" s="363"/>
      <c r="O105" s="363"/>
      <c r="P105" s="366"/>
    </row>
    <row r="106" spans="3:16" ht="14.25" customHeight="1" x14ac:dyDescent="0.2">
      <c r="C106" s="383">
        <f t="shared" si="8"/>
        <v>94</v>
      </c>
      <c r="D106" s="807" t="str">
        <f t="shared" si="5"/>
        <v/>
      </c>
      <c r="E106" s="670"/>
      <c r="F106" s="511"/>
      <c r="G106" s="511"/>
      <c r="H106" s="452"/>
      <c r="I106" s="362"/>
      <c r="J106" s="362"/>
      <c r="K106" s="451" t="str">
        <f t="shared" si="6"/>
        <v/>
      </c>
      <c r="L106" s="527" t="str">
        <f t="shared" si="7"/>
        <v/>
      </c>
      <c r="M106" s="363"/>
      <c r="N106" s="363"/>
      <c r="O106" s="363"/>
      <c r="P106" s="366"/>
    </row>
    <row r="107" spans="3:16" ht="14.25" customHeight="1" x14ac:dyDescent="0.2">
      <c r="C107" s="383">
        <f t="shared" si="8"/>
        <v>95</v>
      </c>
      <c r="D107" s="807" t="str">
        <f t="shared" si="5"/>
        <v/>
      </c>
      <c r="E107" s="670"/>
      <c r="F107" s="511"/>
      <c r="G107" s="511"/>
      <c r="H107" s="452"/>
      <c r="I107" s="362"/>
      <c r="J107" s="362"/>
      <c r="K107" s="451" t="str">
        <f t="shared" si="6"/>
        <v/>
      </c>
      <c r="L107" s="527" t="str">
        <f t="shared" si="7"/>
        <v/>
      </c>
      <c r="M107" s="363"/>
      <c r="N107" s="363"/>
      <c r="O107" s="363"/>
      <c r="P107" s="366"/>
    </row>
    <row r="108" spans="3:16" ht="14.25" customHeight="1" x14ac:dyDescent="0.2">
      <c r="C108" s="383">
        <f t="shared" si="8"/>
        <v>96</v>
      </c>
      <c r="D108" s="807" t="str">
        <f t="shared" si="5"/>
        <v/>
      </c>
      <c r="E108" s="670"/>
      <c r="F108" s="511"/>
      <c r="G108" s="511"/>
      <c r="H108" s="452"/>
      <c r="I108" s="362"/>
      <c r="J108" s="362"/>
      <c r="K108" s="451" t="str">
        <f t="shared" si="6"/>
        <v/>
      </c>
      <c r="L108" s="527" t="str">
        <f t="shared" si="7"/>
        <v/>
      </c>
      <c r="M108" s="363"/>
      <c r="N108" s="363"/>
      <c r="O108" s="363"/>
      <c r="P108" s="366"/>
    </row>
    <row r="109" spans="3:16" ht="14.25" customHeight="1" x14ac:dyDescent="0.2">
      <c r="C109" s="383">
        <f t="shared" si="8"/>
        <v>97</v>
      </c>
      <c r="D109" s="807" t="str">
        <f t="shared" si="5"/>
        <v/>
      </c>
      <c r="E109" s="670"/>
      <c r="F109" s="511"/>
      <c r="G109" s="511"/>
      <c r="H109" s="452"/>
      <c r="I109" s="362"/>
      <c r="J109" s="362"/>
      <c r="K109" s="451" t="str">
        <f t="shared" si="6"/>
        <v/>
      </c>
      <c r="L109" s="527" t="str">
        <f t="shared" si="7"/>
        <v/>
      </c>
      <c r="M109" s="363"/>
      <c r="N109" s="363"/>
      <c r="O109" s="363"/>
      <c r="P109" s="366"/>
    </row>
    <row r="110" spans="3:16" ht="14.25" customHeight="1" x14ac:dyDescent="0.2">
      <c r="C110" s="383">
        <f t="shared" si="8"/>
        <v>98</v>
      </c>
      <c r="D110" s="807" t="str">
        <f t="shared" si="5"/>
        <v/>
      </c>
      <c r="E110" s="670"/>
      <c r="F110" s="511"/>
      <c r="G110" s="511"/>
      <c r="H110" s="452"/>
      <c r="I110" s="362"/>
      <c r="J110" s="362"/>
      <c r="K110" s="451" t="str">
        <f t="shared" si="6"/>
        <v/>
      </c>
      <c r="L110" s="527" t="str">
        <f t="shared" si="7"/>
        <v/>
      </c>
      <c r="M110" s="363"/>
      <c r="N110" s="363"/>
      <c r="O110" s="363"/>
      <c r="P110" s="366"/>
    </row>
    <row r="111" spans="3:16" ht="14.25" customHeight="1" x14ac:dyDescent="0.2">
      <c r="C111" s="383">
        <f t="shared" si="8"/>
        <v>99</v>
      </c>
      <c r="D111" s="807" t="str">
        <f t="shared" si="5"/>
        <v/>
      </c>
      <c r="E111" s="670"/>
      <c r="F111" s="511"/>
      <c r="G111" s="511"/>
      <c r="H111" s="452"/>
      <c r="I111" s="362"/>
      <c r="J111" s="362"/>
      <c r="K111" s="451" t="str">
        <f t="shared" si="6"/>
        <v/>
      </c>
      <c r="L111" s="527" t="str">
        <f t="shared" si="7"/>
        <v/>
      </c>
      <c r="M111" s="363"/>
      <c r="N111" s="363"/>
      <c r="O111" s="363"/>
      <c r="P111" s="366"/>
    </row>
    <row r="112" spans="3:16" ht="14.25" customHeight="1" x14ac:dyDescent="0.2">
      <c r="C112" s="383">
        <f t="shared" si="8"/>
        <v>100</v>
      </c>
      <c r="D112" s="807" t="str">
        <f t="shared" si="5"/>
        <v/>
      </c>
      <c r="E112" s="670"/>
      <c r="F112" s="511"/>
      <c r="G112" s="511"/>
      <c r="H112" s="452"/>
      <c r="I112" s="362"/>
      <c r="J112" s="362"/>
      <c r="K112" s="451" t="str">
        <f t="shared" si="6"/>
        <v/>
      </c>
      <c r="L112" s="527" t="str">
        <f t="shared" si="7"/>
        <v/>
      </c>
      <c r="M112" s="363"/>
      <c r="N112" s="363"/>
      <c r="O112" s="363"/>
      <c r="P112" s="366"/>
    </row>
    <row r="113" spans="3:16" ht="14.25" customHeight="1" x14ac:dyDescent="0.2">
      <c r="C113" s="383">
        <f t="shared" si="8"/>
        <v>101</v>
      </c>
      <c r="D113" s="807" t="str">
        <f t="shared" si="5"/>
        <v/>
      </c>
      <c r="E113" s="670"/>
      <c r="F113" s="511"/>
      <c r="G113" s="511"/>
      <c r="H113" s="452"/>
      <c r="I113" s="362"/>
      <c r="J113" s="362"/>
      <c r="K113" s="451" t="str">
        <f t="shared" si="6"/>
        <v/>
      </c>
      <c r="L113" s="527" t="str">
        <f t="shared" si="7"/>
        <v/>
      </c>
      <c r="M113" s="363"/>
      <c r="N113" s="363"/>
      <c r="O113" s="363"/>
      <c r="P113" s="366"/>
    </row>
    <row r="114" spans="3:16" ht="14.25" customHeight="1" x14ac:dyDescent="0.2">
      <c r="C114" s="383">
        <f t="shared" si="8"/>
        <v>102</v>
      </c>
      <c r="D114" s="807" t="str">
        <f t="shared" si="5"/>
        <v/>
      </c>
      <c r="E114" s="670"/>
      <c r="F114" s="511"/>
      <c r="G114" s="511"/>
      <c r="H114" s="452"/>
      <c r="I114" s="362"/>
      <c r="J114" s="362"/>
      <c r="K114" s="451" t="str">
        <f t="shared" si="6"/>
        <v/>
      </c>
      <c r="L114" s="527" t="str">
        <f t="shared" si="7"/>
        <v/>
      </c>
      <c r="M114" s="363"/>
      <c r="N114" s="363"/>
      <c r="O114" s="363"/>
      <c r="P114" s="366"/>
    </row>
    <row r="115" spans="3:16" ht="14.25" customHeight="1" x14ac:dyDescent="0.2">
      <c r="C115" s="383">
        <f t="shared" si="8"/>
        <v>103</v>
      </c>
      <c r="D115" s="807" t="str">
        <f t="shared" si="5"/>
        <v/>
      </c>
      <c r="E115" s="670"/>
      <c r="F115" s="511"/>
      <c r="G115" s="511"/>
      <c r="H115" s="452"/>
      <c r="I115" s="362"/>
      <c r="J115" s="362"/>
      <c r="K115" s="451" t="str">
        <f t="shared" si="6"/>
        <v/>
      </c>
      <c r="L115" s="527" t="str">
        <f t="shared" si="7"/>
        <v/>
      </c>
      <c r="M115" s="363"/>
      <c r="N115" s="363"/>
      <c r="O115" s="363"/>
      <c r="P115" s="366"/>
    </row>
    <row r="116" spans="3:16" ht="14.25" customHeight="1" x14ac:dyDescent="0.2">
      <c r="C116" s="383">
        <f t="shared" si="8"/>
        <v>104</v>
      </c>
      <c r="D116" s="807" t="str">
        <f t="shared" si="5"/>
        <v/>
      </c>
      <c r="E116" s="670"/>
      <c r="F116" s="511"/>
      <c r="G116" s="511"/>
      <c r="H116" s="452"/>
      <c r="I116" s="362"/>
      <c r="J116" s="362"/>
      <c r="K116" s="451" t="str">
        <f t="shared" si="6"/>
        <v/>
      </c>
      <c r="L116" s="527" t="str">
        <f t="shared" si="7"/>
        <v/>
      </c>
      <c r="M116" s="363"/>
      <c r="N116" s="363"/>
      <c r="O116" s="363"/>
      <c r="P116" s="366"/>
    </row>
    <row r="117" spans="3:16" ht="14.25" customHeight="1" x14ac:dyDescent="0.2">
      <c r="C117" s="383">
        <f t="shared" si="8"/>
        <v>105</v>
      </c>
      <c r="D117" s="807" t="str">
        <f t="shared" si="5"/>
        <v/>
      </c>
      <c r="E117" s="670"/>
      <c r="F117" s="511"/>
      <c r="G117" s="511"/>
      <c r="H117" s="452"/>
      <c r="I117" s="362"/>
      <c r="J117" s="362"/>
      <c r="K117" s="451" t="str">
        <f t="shared" si="6"/>
        <v/>
      </c>
      <c r="L117" s="527" t="str">
        <f t="shared" si="7"/>
        <v/>
      </c>
      <c r="M117" s="363"/>
      <c r="N117" s="363"/>
      <c r="O117" s="363"/>
      <c r="P117" s="366"/>
    </row>
    <row r="118" spans="3:16" ht="14.25" customHeight="1" x14ac:dyDescent="0.2">
      <c r="C118" s="383">
        <f t="shared" si="8"/>
        <v>106</v>
      </c>
      <c r="D118" s="807" t="str">
        <f t="shared" si="5"/>
        <v/>
      </c>
      <c r="E118" s="670"/>
      <c r="F118" s="511"/>
      <c r="G118" s="511"/>
      <c r="H118" s="452"/>
      <c r="I118" s="362"/>
      <c r="J118" s="362"/>
      <c r="K118" s="451" t="str">
        <f t="shared" si="6"/>
        <v/>
      </c>
      <c r="L118" s="527" t="str">
        <f t="shared" si="7"/>
        <v/>
      </c>
      <c r="M118" s="363"/>
      <c r="N118" s="363"/>
      <c r="O118" s="363"/>
      <c r="P118" s="366"/>
    </row>
    <row r="119" spans="3:16" ht="14.25" customHeight="1" x14ac:dyDescent="0.2">
      <c r="C119" s="383">
        <f t="shared" si="8"/>
        <v>107</v>
      </c>
      <c r="D119" s="807" t="str">
        <f t="shared" si="5"/>
        <v/>
      </c>
      <c r="E119" s="670"/>
      <c r="F119" s="511"/>
      <c r="G119" s="511"/>
      <c r="H119" s="452"/>
      <c r="I119" s="362"/>
      <c r="J119" s="362"/>
      <c r="K119" s="451" t="str">
        <f t="shared" si="6"/>
        <v/>
      </c>
      <c r="L119" s="527" t="str">
        <f t="shared" si="7"/>
        <v/>
      </c>
      <c r="M119" s="363"/>
      <c r="N119" s="363"/>
      <c r="O119" s="363"/>
      <c r="P119" s="366"/>
    </row>
    <row r="120" spans="3:16" ht="14.25" customHeight="1" x14ac:dyDescent="0.2">
      <c r="C120" s="383">
        <f t="shared" si="8"/>
        <v>108</v>
      </c>
      <c r="D120" s="807" t="str">
        <f t="shared" si="5"/>
        <v/>
      </c>
      <c r="E120" s="670"/>
      <c r="F120" s="511"/>
      <c r="G120" s="511"/>
      <c r="H120" s="452"/>
      <c r="I120" s="362"/>
      <c r="J120" s="362"/>
      <c r="K120" s="451" t="str">
        <f t="shared" si="6"/>
        <v/>
      </c>
      <c r="L120" s="527" t="str">
        <f t="shared" si="7"/>
        <v/>
      </c>
      <c r="M120" s="363"/>
      <c r="N120" s="363"/>
      <c r="O120" s="363"/>
      <c r="P120" s="366"/>
    </row>
    <row r="121" spans="3:16" ht="14.25" customHeight="1" x14ac:dyDescent="0.2">
      <c r="C121" s="383">
        <f t="shared" si="8"/>
        <v>109</v>
      </c>
      <c r="D121" s="807" t="str">
        <f t="shared" si="5"/>
        <v/>
      </c>
      <c r="E121" s="670"/>
      <c r="F121" s="511"/>
      <c r="G121" s="511"/>
      <c r="H121" s="452"/>
      <c r="I121" s="362"/>
      <c r="J121" s="362"/>
      <c r="K121" s="451" t="str">
        <f t="shared" si="6"/>
        <v/>
      </c>
      <c r="L121" s="527" t="str">
        <f t="shared" si="7"/>
        <v/>
      </c>
      <c r="M121" s="363"/>
      <c r="N121" s="363"/>
      <c r="O121" s="363"/>
      <c r="P121" s="366"/>
    </row>
    <row r="122" spans="3:16" ht="14.25" customHeight="1" x14ac:dyDescent="0.2">
      <c r="C122" s="383">
        <f t="shared" si="8"/>
        <v>110</v>
      </c>
      <c r="D122" s="807" t="str">
        <f t="shared" si="5"/>
        <v/>
      </c>
      <c r="E122" s="670"/>
      <c r="F122" s="511"/>
      <c r="G122" s="511"/>
      <c r="H122" s="452"/>
      <c r="I122" s="362"/>
      <c r="J122" s="362"/>
      <c r="K122" s="451" t="str">
        <f t="shared" si="6"/>
        <v/>
      </c>
      <c r="L122" s="527" t="str">
        <f t="shared" si="7"/>
        <v/>
      </c>
      <c r="M122" s="363"/>
      <c r="N122" s="363"/>
      <c r="O122" s="363"/>
      <c r="P122" s="366"/>
    </row>
    <row r="123" spans="3:16" ht="14.25" customHeight="1" x14ac:dyDescent="0.2">
      <c r="C123" s="383">
        <f t="shared" si="8"/>
        <v>111</v>
      </c>
      <c r="D123" s="807" t="str">
        <f t="shared" si="5"/>
        <v/>
      </c>
      <c r="E123" s="670"/>
      <c r="F123" s="511"/>
      <c r="G123" s="511"/>
      <c r="H123" s="452"/>
      <c r="I123" s="362"/>
      <c r="J123" s="362"/>
      <c r="K123" s="451" t="str">
        <f t="shared" si="6"/>
        <v/>
      </c>
      <c r="L123" s="527" t="str">
        <f t="shared" si="7"/>
        <v/>
      </c>
      <c r="M123" s="363"/>
      <c r="N123" s="363"/>
      <c r="O123" s="363"/>
      <c r="P123" s="366"/>
    </row>
    <row r="124" spans="3:16" ht="14.25" customHeight="1" x14ac:dyDescent="0.2">
      <c r="C124" s="383">
        <f t="shared" si="8"/>
        <v>112</v>
      </c>
      <c r="D124" s="807" t="str">
        <f t="shared" si="5"/>
        <v/>
      </c>
      <c r="E124" s="670"/>
      <c r="F124" s="511"/>
      <c r="G124" s="511"/>
      <c r="H124" s="452"/>
      <c r="I124" s="362"/>
      <c r="J124" s="362"/>
      <c r="K124" s="451" t="str">
        <f t="shared" si="6"/>
        <v/>
      </c>
      <c r="L124" s="527" t="str">
        <f t="shared" si="7"/>
        <v/>
      </c>
      <c r="M124" s="363"/>
      <c r="N124" s="363"/>
      <c r="O124" s="363"/>
      <c r="P124" s="366"/>
    </row>
    <row r="125" spans="3:16" ht="14.25" customHeight="1" x14ac:dyDescent="0.2">
      <c r="C125" s="383">
        <f t="shared" si="8"/>
        <v>113</v>
      </c>
      <c r="D125" s="807" t="str">
        <f t="shared" si="5"/>
        <v/>
      </c>
      <c r="E125" s="670"/>
      <c r="F125" s="511"/>
      <c r="G125" s="511"/>
      <c r="H125" s="452"/>
      <c r="I125" s="362"/>
      <c r="J125" s="362"/>
      <c r="K125" s="451" t="str">
        <f t="shared" si="6"/>
        <v/>
      </c>
      <c r="L125" s="527" t="str">
        <f t="shared" si="7"/>
        <v/>
      </c>
      <c r="M125" s="363"/>
      <c r="N125" s="363"/>
      <c r="O125" s="363"/>
      <c r="P125" s="366"/>
    </row>
    <row r="126" spans="3:16" ht="14.25" customHeight="1" x14ac:dyDescent="0.2">
      <c r="C126" s="383">
        <f t="shared" si="8"/>
        <v>114</v>
      </c>
      <c r="D126" s="807" t="str">
        <f t="shared" si="5"/>
        <v/>
      </c>
      <c r="E126" s="670"/>
      <c r="F126" s="511"/>
      <c r="G126" s="511"/>
      <c r="H126" s="452"/>
      <c r="I126" s="362"/>
      <c r="J126" s="362"/>
      <c r="K126" s="451" t="str">
        <f t="shared" si="6"/>
        <v/>
      </c>
      <c r="L126" s="527" t="str">
        <f t="shared" si="7"/>
        <v/>
      </c>
      <c r="M126" s="363"/>
      <c r="N126" s="363"/>
      <c r="O126" s="363"/>
      <c r="P126" s="366"/>
    </row>
    <row r="127" spans="3:16" ht="14.25" customHeight="1" x14ac:dyDescent="0.2">
      <c r="C127" s="383">
        <f t="shared" si="8"/>
        <v>115</v>
      </c>
      <c r="D127" s="807" t="str">
        <f t="shared" si="5"/>
        <v/>
      </c>
      <c r="E127" s="670"/>
      <c r="F127" s="511"/>
      <c r="G127" s="511"/>
      <c r="H127" s="452"/>
      <c r="I127" s="362"/>
      <c r="J127" s="362"/>
      <c r="K127" s="451" t="str">
        <f t="shared" si="6"/>
        <v/>
      </c>
      <c r="L127" s="527" t="str">
        <f t="shared" si="7"/>
        <v/>
      </c>
      <c r="M127" s="363"/>
      <c r="N127" s="363"/>
      <c r="O127" s="363"/>
      <c r="P127" s="366"/>
    </row>
    <row r="128" spans="3:16" ht="14.25" customHeight="1" x14ac:dyDescent="0.2">
      <c r="C128" s="383">
        <f t="shared" si="8"/>
        <v>116</v>
      </c>
      <c r="D128" s="807" t="str">
        <f t="shared" si="5"/>
        <v/>
      </c>
      <c r="E128" s="670"/>
      <c r="F128" s="511"/>
      <c r="G128" s="511"/>
      <c r="H128" s="452"/>
      <c r="I128" s="362"/>
      <c r="J128" s="362"/>
      <c r="K128" s="451" t="str">
        <f t="shared" si="6"/>
        <v/>
      </c>
      <c r="L128" s="527" t="str">
        <f t="shared" si="7"/>
        <v/>
      </c>
      <c r="M128" s="363"/>
      <c r="N128" s="363"/>
      <c r="O128" s="363"/>
      <c r="P128" s="366"/>
    </row>
    <row r="129" spans="3:16" ht="14.25" customHeight="1" x14ac:dyDescent="0.2">
      <c r="C129" s="383">
        <f t="shared" si="8"/>
        <v>117</v>
      </c>
      <c r="D129" s="807" t="str">
        <f t="shared" si="5"/>
        <v/>
      </c>
      <c r="E129" s="670"/>
      <c r="F129" s="511"/>
      <c r="G129" s="511"/>
      <c r="H129" s="452"/>
      <c r="I129" s="362"/>
      <c r="J129" s="362"/>
      <c r="K129" s="451" t="str">
        <f t="shared" si="6"/>
        <v/>
      </c>
      <c r="L129" s="527" t="str">
        <f t="shared" si="7"/>
        <v/>
      </c>
      <c r="M129" s="363"/>
      <c r="N129" s="363"/>
      <c r="O129" s="363"/>
      <c r="P129" s="366"/>
    </row>
    <row r="130" spans="3:16" ht="14.25" customHeight="1" x14ac:dyDescent="0.2">
      <c r="C130" s="383">
        <f t="shared" si="8"/>
        <v>118</v>
      </c>
      <c r="D130" s="807" t="str">
        <f t="shared" si="5"/>
        <v/>
      </c>
      <c r="E130" s="670"/>
      <c r="F130" s="511"/>
      <c r="G130" s="511"/>
      <c r="H130" s="452"/>
      <c r="I130" s="362"/>
      <c r="J130" s="362"/>
      <c r="K130" s="451" t="str">
        <f t="shared" si="6"/>
        <v/>
      </c>
      <c r="L130" s="527" t="str">
        <f t="shared" si="7"/>
        <v/>
      </c>
      <c r="M130" s="363"/>
      <c r="N130" s="363"/>
      <c r="O130" s="363"/>
      <c r="P130" s="366"/>
    </row>
    <row r="131" spans="3:16" ht="14.25" customHeight="1" x14ac:dyDescent="0.2">
      <c r="C131" s="383">
        <f t="shared" si="8"/>
        <v>119</v>
      </c>
      <c r="D131" s="807" t="str">
        <f t="shared" si="5"/>
        <v/>
      </c>
      <c r="E131" s="670"/>
      <c r="F131" s="511"/>
      <c r="G131" s="511"/>
      <c r="H131" s="452"/>
      <c r="I131" s="362"/>
      <c r="J131" s="362"/>
      <c r="K131" s="451" t="str">
        <f t="shared" si="6"/>
        <v/>
      </c>
      <c r="L131" s="527" t="str">
        <f t="shared" si="7"/>
        <v/>
      </c>
      <c r="M131" s="363"/>
      <c r="N131" s="363"/>
      <c r="O131" s="363"/>
      <c r="P131" s="366"/>
    </row>
    <row r="132" spans="3:16" ht="14.25" customHeight="1" x14ac:dyDescent="0.2">
      <c r="C132" s="383">
        <f t="shared" si="8"/>
        <v>120</v>
      </c>
      <c r="D132" s="807" t="str">
        <f t="shared" si="5"/>
        <v/>
      </c>
      <c r="E132" s="670"/>
      <c r="F132" s="511"/>
      <c r="G132" s="511"/>
      <c r="H132" s="452"/>
      <c r="I132" s="362"/>
      <c r="J132" s="362"/>
      <c r="K132" s="451" t="str">
        <f t="shared" si="6"/>
        <v/>
      </c>
      <c r="L132" s="527" t="str">
        <f t="shared" si="7"/>
        <v/>
      </c>
      <c r="M132" s="363"/>
      <c r="N132" s="363"/>
      <c r="O132" s="363"/>
      <c r="P132" s="366"/>
    </row>
    <row r="133" spans="3:16" ht="14.25" customHeight="1" x14ac:dyDescent="0.2">
      <c r="C133" s="383">
        <f t="shared" si="8"/>
        <v>121</v>
      </c>
      <c r="D133" s="807" t="str">
        <f t="shared" si="5"/>
        <v/>
      </c>
      <c r="E133" s="670"/>
      <c r="F133" s="511"/>
      <c r="G133" s="511"/>
      <c r="H133" s="452"/>
      <c r="I133" s="362"/>
      <c r="J133" s="362"/>
      <c r="K133" s="451" t="str">
        <f t="shared" si="6"/>
        <v/>
      </c>
      <c r="L133" s="527" t="str">
        <f t="shared" si="7"/>
        <v/>
      </c>
      <c r="M133" s="363"/>
      <c r="N133" s="363"/>
      <c r="O133" s="363"/>
      <c r="P133" s="366"/>
    </row>
    <row r="134" spans="3:16" ht="14.25" customHeight="1" x14ac:dyDescent="0.2">
      <c r="C134" s="383">
        <f t="shared" si="8"/>
        <v>122</v>
      </c>
      <c r="D134" s="807" t="str">
        <f t="shared" si="5"/>
        <v/>
      </c>
      <c r="E134" s="670"/>
      <c r="F134" s="511"/>
      <c r="G134" s="511"/>
      <c r="H134" s="452"/>
      <c r="I134" s="362"/>
      <c r="J134" s="362"/>
      <c r="K134" s="451" t="str">
        <f t="shared" si="6"/>
        <v/>
      </c>
      <c r="L134" s="527" t="str">
        <f t="shared" si="7"/>
        <v/>
      </c>
      <c r="M134" s="363"/>
      <c r="N134" s="363"/>
      <c r="O134" s="363"/>
      <c r="P134" s="366"/>
    </row>
    <row r="135" spans="3:16" ht="14.25" customHeight="1" x14ac:dyDescent="0.2">
      <c r="C135" s="383">
        <f t="shared" si="8"/>
        <v>123</v>
      </c>
      <c r="D135" s="807" t="str">
        <f t="shared" si="5"/>
        <v/>
      </c>
      <c r="E135" s="670"/>
      <c r="F135" s="511"/>
      <c r="G135" s="511"/>
      <c r="H135" s="452"/>
      <c r="I135" s="362"/>
      <c r="J135" s="362"/>
      <c r="K135" s="451" t="str">
        <f t="shared" si="6"/>
        <v/>
      </c>
      <c r="L135" s="527" t="str">
        <f t="shared" si="7"/>
        <v/>
      </c>
      <c r="M135" s="363"/>
      <c r="N135" s="363"/>
      <c r="O135" s="363"/>
      <c r="P135" s="366"/>
    </row>
    <row r="136" spans="3:16" ht="14.25" customHeight="1" x14ac:dyDescent="0.2">
      <c r="C136" s="383">
        <f t="shared" si="8"/>
        <v>124</v>
      </c>
      <c r="D136" s="807" t="str">
        <f t="shared" si="5"/>
        <v/>
      </c>
      <c r="E136" s="670"/>
      <c r="F136" s="511"/>
      <c r="G136" s="511"/>
      <c r="H136" s="452"/>
      <c r="I136" s="362"/>
      <c r="J136" s="362"/>
      <c r="K136" s="451" t="str">
        <f t="shared" si="6"/>
        <v/>
      </c>
      <c r="L136" s="527" t="str">
        <f t="shared" si="7"/>
        <v/>
      </c>
      <c r="M136" s="363"/>
      <c r="N136" s="363"/>
      <c r="O136" s="363"/>
      <c r="P136" s="366"/>
    </row>
    <row r="137" spans="3:16" ht="14.25" customHeight="1" x14ac:dyDescent="0.2">
      <c r="C137" s="383">
        <f t="shared" si="8"/>
        <v>125</v>
      </c>
      <c r="D137" s="807" t="str">
        <f t="shared" si="5"/>
        <v/>
      </c>
      <c r="E137" s="670"/>
      <c r="F137" s="511"/>
      <c r="G137" s="511"/>
      <c r="H137" s="452"/>
      <c r="I137" s="362"/>
      <c r="J137" s="362"/>
      <c r="K137" s="451" t="str">
        <f t="shared" si="6"/>
        <v/>
      </c>
      <c r="L137" s="527" t="str">
        <f t="shared" si="7"/>
        <v/>
      </c>
      <c r="M137" s="363"/>
      <c r="N137" s="363"/>
      <c r="O137" s="363"/>
      <c r="P137" s="366"/>
    </row>
    <row r="138" spans="3:16" ht="14.25" customHeight="1" x14ac:dyDescent="0.2">
      <c r="C138" s="383">
        <f t="shared" si="8"/>
        <v>126</v>
      </c>
      <c r="D138" s="807" t="str">
        <f t="shared" si="5"/>
        <v/>
      </c>
      <c r="E138" s="670"/>
      <c r="F138" s="511"/>
      <c r="G138" s="511"/>
      <c r="H138" s="452"/>
      <c r="I138" s="362"/>
      <c r="J138" s="362"/>
      <c r="K138" s="451" t="str">
        <f t="shared" si="6"/>
        <v/>
      </c>
      <c r="L138" s="527" t="str">
        <f t="shared" si="7"/>
        <v/>
      </c>
      <c r="M138" s="363"/>
      <c r="N138" s="363"/>
      <c r="O138" s="363"/>
      <c r="P138" s="366"/>
    </row>
    <row r="139" spans="3:16" ht="14.25" customHeight="1" x14ac:dyDescent="0.2">
      <c r="C139" s="383">
        <f t="shared" si="8"/>
        <v>127</v>
      </c>
      <c r="D139" s="807" t="str">
        <f t="shared" si="5"/>
        <v/>
      </c>
      <c r="E139" s="670"/>
      <c r="F139" s="511"/>
      <c r="G139" s="511"/>
      <c r="H139" s="452"/>
      <c r="I139" s="362"/>
      <c r="J139" s="362"/>
      <c r="K139" s="451" t="str">
        <f t="shared" si="6"/>
        <v/>
      </c>
      <c r="L139" s="527" t="str">
        <f t="shared" si="7"/>
        <v/>
      </c>
      <c r="M139" s="363"/>
      <c r="N139" s="363"/>
      <c r="O139" s="363"/>
      <c r="P139" s="366"/>
    </row>
    <row r="140" spans="3:16" ht="14.25" customHeight="1" x14ac:dyDescent="0.2">
      <c r="C140" s="383">
        <f t="shared" si="8"/>
        <v>128</v>
      </c>
      <c r="D140" s="807" t="str">
        <f t="shared" si="5"/>
        <v/>
      </c>
      <c r="E140" s="670"/>
      <c r="F140" s="511"/>
      <c r="G140" s="511"/>
      <c r="H140" s="452"/>
      <c r="I140" s="362"/>
      <c r="J140" s="362"/>
      <c r="K140" s="451" t="str">
        <f t="shared" si="6"/>
        <v/>
      </c>
      <c r="L140" s="527" t="str">
        <f t="shared" si="7"/>
        <v/>
      </c>
      <c r="M140" s="363"/>
      <c r="N140" s="363"/>
      <c r="O140" s="363"/>
      <c r="P140" s="366"/>
    </row>
    <row r="141" spans="3:16" ht="14.25" customHeight="1" x14ac:dyDescent="0.2">
      <c r="C141" s="383">
        <f t="shared" si="8"/>
        <v>129</v>
      </c>
      <c r="D141" s="807" t="str">
        <f t="shared" ref="D141:D204" si="9">IF(E141="","",IF(E141&lt;=$T$2,"○",""))</f>
        <v/>
      </c>
      <c r="E141" s="670"/>
      <c r="F141" s="511"/>
      <c r="G141" s="511"/>
      <c r="H141" s="452"/>
      <c r="I141" s="362"/>
      <c r="J141" s="362"/>
      <c r="K141" s="451" t="str">
        <f t="shared" ref="K141:K204" si="10">IF(J141="","",I141*J141)</f>
        <v/>
      </c>
      <c r="L141" s="527" t="str">
        <f t="shared" ref="L141:L204" si="11">IF(H141="","",IF(HLOOKUP(H141,$V$2:$AJ$3,2,FALSE)&gt;=0.8,"○",""))</f>
        <v/>
      </c>
      <c r="M141" s="363"/>
      <c r="N141" s="363"/>
      <c r="O141" s="363"/>
      <c r="P141" s="366"/>
    </row>
    <row r="142" spans="3:16" ht="14.25" customHeight="1" x14ac:dyDescent="0.2">
      <c r="C142" s="383">
        <f t="shared" si="8"/>
        <v>130</v>
      </c>
      <c r="D142" s="807" t="str">
        <f t="shared" si="9"/>
        <v/>
      </c>
      <c r="E142" s="670"/>
      <c r="F142" s="511"/>
      <c r="G142" s="511"/>
      <c r="H142" s="452"/>
      <c r="I142" s="362"/>
      <c r="J142" s="362"/>
      <c r="K142" s="451" t="str">
        <f t="shared" si="10"/>
        <v/>
      </c>
      <c r="L142" s="527" t="str">
        <f t="shared" si="11"/>
        <v/>
      </c>
      <c r="M142" s="363"/>
      <c r="N142" s="363"/>
      <c r="O142" s="363"/>
      <c r="P142" s="366"/>
    </row>
    <row r="143" spans="3:16" ht="14.25" customHeight="1" x14ac:dyDescent="0.2">
      <c r="C143" s="383">
        <f t="shared" ref="C143:C206" si="12">C142+1</f>
        <v>131</v>
      </c>
      <c r="D143" s="807" t="str">
        <f t="shared" si="9"/>
        <v/>
      </c>
      <c r="E143" s="670"/>
      <c r="F143" s="511"/>
      <c r="G143" s="511"/>
      <c r="H143" s="452"/>
      <c r="I143" s="362"/>
      <c r="J143" s="362"/>
      <c r="K143" s="451" t="str">
        <f t="shared" si="10"/>
        <v/>
      </c>
      <c r="L143" s="527" t="str">
        <f t="shared" si="11"/>
        <v/>
      </c>
      <c r="M143" s="363"/>
      <c r="N143" s="363"/>
      <c r="O143" s="363"/>
      <c r="P143" s="366"/>
    </row>
    <row r="144" spans="3:16" ht="14.25" customHeight="1" x14ac:dyDescent="0.2">
      <c r="C144" s="383">
        <f t="shared" si="12"/>
        <v>132</v>
      </c>
      <c r="D144" s="807" t="str">
        <f t="shared" si="9"/>
        <v/>
      </c>
      <c r="E144" s="670"/>
      <c r="F144" s="511"/>
      <c r="G144" s="511"/>
      <c r="H144" s="452"/>
      <c r="I144" s="362"/>
      <c r="J144" s="362"/>
      <c r="K144" s="451" t="str">
        <f t="shared" si="10"/>
        <v/>
      </c>
      <c r="L144" s="527" t="str">
        <f t="shared" si="11"/>
        <v/>
      </c>
      <c r="M144" s="363"/>
      <c r="N144" s="363"/>
      <c r="O144" s="363"/>
      <c r="P144" s="366"/>
    </row>
    <row r="145" spans="3:16" ht="14.25" customHeight="1" x14ac:dyDescent="0.2">
      <c r="C145" s="383">
        <f t="shared" si="12"/>
        <v>133</v>
      </c>
      <c r="D145" s="807" t="str">
        <f t="shared" si="9"/>
        <v/>
      </c>
      <c r="E145" s="670"/>
      <c r="F145" s="511"/>
      <c r="G145" s="511"/>
      <c r="H145" s="452"/>
      <c r="I145" s="362"/>
      <c r="J145" s="362"/>
      <c r="K145" s="451" t="str">
        <f t="shared" si="10"/>
        <v/>
      </c>
      <c r="L145" s="527" t="str">
        <f t="shared" si="11"/>
        <v/>
      </c>
      <c r="M145" s="363"/>
      <c r="N145" s="363"/>
      <c r="O145" s="363"/>
      <c r="P145" s="366"/>
    </row>
    <row r="146" spans="3:16" ht="14.25" customHeight="1" x14ac:dyDescent="0.2">
      <c r="C146" s="383">
        <f t="shared" si="12"/>
        <v>134</v>
      </c>
      <c r="D146" s="807" t="str">
        <f t="shared" si="9"/>
        <v/>
      </c>
      <c r="E146" s="670"/>
      <c r="F146" s="511"/>
      <c r="G146" s="511"/>
      <c r="H146" s="452"/>
      <c r="I146" s="362"/>
      <c r="J146" s="362"/>
      <c r="K146" s="451" t="str">
        <f t="shared" si="10"/>
        <v/>
      </c>
      <c r="L146" s="527" t="str">
        <f t="shared" si="11"/>
        <v/>
      </c>
      <c r="M146" s="363"/>
      <c r="N146" s="363"/>
      <c r="O146" s="363"/>
      <c r="P146" s="366"/>
    </row>
    <row r="147" spans="3:16" ht="14.25" customHeight="1" x14ac:dyDescent="0.2">
      <c r="C147" s="383">
        <f t="shared" si="12"/>
        <v>135</v>
      </c>
      <c r="D147" s="807" t="str">
        <f t="shared" si="9"/>
        <v/>
      </c>
      <c r="E147" s="670"/>
      <c r="F147" s="511"/>
      <c r="G147" s="511"/>
      <c r="H147" s="452"/>
      <c r="I147" s="362"/>
      <c r="J147" s="362"/>
      <c r="K147" s="451" t="str">
        <f t="shared" si="10"/>
        <v/>
      </c>
      <c r="L147" s="527" t="str">
        <f t="shared" si="11"/>
        <v/>
      </c>
      <c r="M147" s="363"/>
      <c r="N147" s="363"/>
      <c r="O147" s="363"/>
      <c r="P147" s="366"/>
    </row>
    <row r="148" spans="3:16" ht="14.25" customHeight="1" x14ac:dyDescent="0.2">
      <c r="C148" s="383">
        <f t="shared" si="12"/>
        <v>136</v>
      </c>
      <c r="D148" s="807" t="str">
        <f t="shared" si="9"/>
        <v/>
      </c>
      <c r="E148" s="670"/>
      <c r="F148" s="511"/>
      <c r="G148" s="511"/>
      <c r="H148" s="452"/>
      <c r="I148" s="362"/>
      <c r="J148" s="362"/>
      <c r="K148" s="451" t="str">
        <f t="shared" si="10"/>
        <v/>
      </c>
      <c r="L148" s="527" t="str">
        <f t="shared" si="11"/>
        <v/>
      </c>
      <c r="M148" s="363"/>
      <c r="N148" s="363"/>
      <c r="O148" s="363"/>
      <c r="P148" s="366"/>
    </row>
    <row r="149" spans="3:16" ht="14.25" customHeight="1" x14ac:dyDescent="0.2">
      <c r="C149" s="383">
        <f t="shared" si="12"/>
        <v>137</v>
      </c>
      <c r="D149" s="807" t="str">
        <f t="shared" si="9"/>
        <v/>
      </c>
      <c r="E149" s="670"/>
      <c r="F149" s="511"/>
      <c r="G149" s="511"/>
      <c r="H149" s="452"/>
      <c r="I149" s="362"/>
      <c r="J149" s="362"/>
      <c r="K149" s="451" t="str">
        <f t="shared" si="10"/>
        <v/>
      </c>
      <c r="L149" s="527" t="str">
        <f t="shared" si="11"/>
        <v/>
      </c>
      <c r="M149" s="363"/>
      <c r="N149" s="363"/>
      <c r="O149" s="363"/>
      <c r="P149" s="366"/>
    </row>
    <row r="150" spans="3:16" ht="14.25" customHeight="1" x14ac:dyDescent="0.2">
      <c r="C150" s="383">
        <f t="shared" si="12"/>
        <v>138</v>
      </c>
      <c r="D150" s="807" t="str">
        <f t="shared" si="9"/>
        <v/>
      </c>
      <c r="E150" s="670"/>
      <c r="F150" s="511"/>
      <c r="G150" s="511"/>
      <c r="H150" s="452"/>
      <c r="I150" s="362"/>
      <c r="J150" s="362"/>
      <c r="K150" s="451" t="str">
        <f t="shared" si="10"/>
        <v/>
      </c>
      <c r="L150" s="527" t="str">
        <f t="shared" si="11"/>
        <v/>
      </c>
      <c r="M150" s="363"/>
      <c r="N150" s="363"/>
      <c r="O150" s="363"/>
      <c r="P150" s="366"/>
    </row>
    <row r="151" spans="3:16" ht="14.25" customHeight="1" x14ac:dyDescent="0.2">
      <c r="C151" s="383">
        <f t="shared" si="12"/>
        <v>139</v>
      </c>
      <c r="D151" s="807" t="str">
        <f t="shared" si="9"/>
        <v/>
      </c>
      <c r="E151" s="670"/>
      <c r="F151" s="511"/>
      <c r="G151" s="511"/>
      <c r="H151" s="452"/>
      <c r="I151" s="362"/>
      <c r="J151" s="362"/>
      <c r="K151" s="451" t="str">
        <f t="shared" si="10"/>
        <v/>
      </c>
      <c r="L151" s="527" t="str">
        <f t="shared" si="11"/>
        <v/>
      </c>
      <c r="M151" s="363"/>
      <c r="N151" s="363"/>
      <c r="O151" s="363"/>
      <c r="P151" s="366"/>
    </row>
    <row r="152" spans="3:16" ht="14.25" customHeight="1" x14ac:dyDescent="0.2">
      <c r="C152" s="383">
        <f t="shared" si="12"/>
        <v>140</v>
      </c>
      <c r="D152" s="807" t="str">
        <f t="shared" si="9"/>
        <v/>
      </c>
      <c r="E152" s="670"/>
      <c r="F152" s="511"/>
      <c r="G152" s="511"/>
      <c r="H152" s="452"/>
      <c r="I152" s="362"/>
      <c r="J152" s="362"/>
      <c r="K152" s="451" t="str">
        <f t="shared" si="10"/>
        <v/>
      </c>
      <c r="L152" s="527" t="str">
        <f t="shared" si="11"/>
        <v/>
      </c>
      <c r="M152" s="363"/>
      <c r="N152" s="363"/>
      <c r="O152" s="363"/>
      <c r="P152" s="366"/>
    </row>
    <row r="153" spans="3:16" ht="14.25" customHeight="1" x14ac:dyDescent="0.2">
      <c r="C153" s="383">
        <f t="shared" si="12"/>
        <v>141</v>
      </c>
      <c r="D153" s="807" t="str">
        <f t="shared" si="9"/>
        <v/>
      </c>
      <c r="E153" s="670"/>
      <c r="F153" s="511"/>
      <c r="G153" s="511"/>
      <c r="H153" s="452"/>
      <c r="I153" s="362"/>
      <c r="J153" s="362"/>
      <c r="K153" s="451" t="str">
        <f t="shared" si="10"/>
        <v/>
      </c>
      <c r="L153" s="527" t="str">
        <f t="shared" si="11"/>
        <v/>
      </c>
      <c r="M153" s="363"/>
      <c r="N153" s="363"/>
      <c r="O153" s="363"/>
      <c r="P153" s="366"/>
    </row>
    <row r="154" spans="3:16" ht="14.25" customHeight="1" x14ac:dyDescent="0.2">
      <c r="C154" s="383">
        <f t="shared" si="12"/>
        <v>142</v>
      </c>
      <c r="D154" s="807" t="str">
        <f t="shared" si="9"/>
        <v/>
      </c>
      <c r="E154" s="670"/>
      <c r="F154" s="511"/>
      <c r="G154" s="511"/>
      <c r="H154" s="452"/>
      <c r="I154" s="362"/>
      <c r="J154" s="362"/>
      <c r="K154" s="451" t="str">
        <f t="shared" si="10"/>
        <v/>
      </c>
      <c r="L154" s="527" t="str">
        <f t="shared" si="11"/>
        <v/>
      </c>
      <c r="M154" s="363"/>
      <c r="N154" s="363"/>
      <c r="O154" s="363"/>
      <c r="P154" s="366"/>
    </row>
    <row r="155" spans="3:16" ht="14.25" customHeight="1" x14ac:dyDescent="0.2">
      <c r="C155" s="383">
        <f t="shared" si="12"/>
        <v>143</v>
      </c>
      <c r="D155" s="807" t="str">
        <f t="shared" si="9"/>
        <v/>
      </c>
      <c r="E155" s="670"/>
      <c r="F155" s="511"/>
      <c r="G155" s="511"/>
      <c r="H155" s="452"/>
      <c r="I155" s="362"/>
      <c r="J155" s="362"/>
      <c r="K155" s="451" t="str">
        <f t="shared" si="10"/>
        <v/>
      </c>
      <c r="L155" s="527" t="str">
        <f t="shared" si="11"/>
        <v/>
      </c>
      <c r="M155" s="363"/>
      <c r="N155" s="363"/>
      <c r="O155" s="363"/>
      <c r="P155" s="366"/>
    </row>
    <row r="156" spans="3:16" ht="14.25" customHeight="1" x14ac:dyDescent="0.2">
      <c r="C156" s="383">
        <f t="shared" si="12"/>
        <v>144</v>
      </c>
      <c r="D156" s="807" t="str">
        <f t="shared" si="9"/>
        <v/>
      </c>
      <c r="E156" s="670"/>
      <c r="F156" s="511"/>
      <c r="G156" s="511"/>
      <c r="H156" s="452"/>
      <c r="I156" s="362"/>
      <c r="J156" s="362"/>
      <c r="K156" s="451" t="str">
        <f t="shared" si="10"/>
        <v/>
      </c>
      <c r="L156" s="527" t="str">
        <f t="shared" si="11"/>
        <v/>
      </c>
      <c r="M156" s="363"/>
      <c r="N156" s="363"/>
      <c r="O156" s="363"/>
      <c r="P156" s="366"/>
    </row>
    <row r="157" spans="3:16" ht="14.25" customHeight="1" x14ac:dyDescent="0.2">
      <c r="C157" s="383">
        <f t="shared" si="12"/>
        <v>145</v>
      </c>
      <c r="D157" s="807" t="str">
        <f t="shared" si="9"/>
        <v/>
      </c>
      <c r="E157" s="670"/>
      <c r="F157" s="511"/>
      <c r="G157" s="511"/>
      <c r="H157" s="452"/>
      <c r="I157" s="362"/>
      <c r="J157" s="362"/>
      <c r="K157" s="451" t="str">
        <f t="shared" si="10"/>
        <v/>
      </c>
      <c r="L157" s="527" t="str">
        <f t="shared" si="11"/>
        <v/>
      </c>
      <c r="M157" s="363"/>
      <c r="N157" s="363"/>
      <c r="O157" s="363"/>
      <c r="P157" s="366"/>
    </row>
    <row r="158" spans="3:16" ht="14.25" customHeight="1" x14ac:dyDescent="0.2">
      <c r="C158" s="383">
        <f t="shared" si="12"/>
        <v>146</v>
      </c>
      <c r="D158" s="807" t="str">
        <f t="shared" si="9"/>
        <v/>
      </c>
      <c r="E158" s="670"/>
      <c r="F158" s="511"/>
      <c r="G158" s="511"/>
      <c r="H158" s="452"/>
      <c r="I158" s="362"/>
      <c r="J158" s="362"/>
      <c r="K158" s="451" t="str">
        <f t="shared" si="10"/>
        <v/>
      </c>
      <c r="L158" s="527" t="str">
        <f t="shared" si="11"/>
        <v/>
      </c>
      <c r="M158" s="363"/>
      <c r="N158" s="363"/>
      <c r="O158" s="363"/>
      <c r="P158" s="366"/>
    </row>
    <row r="159" spans="3:16" ht="14.25" customHeight="1" x14ac:dyDescent="0.2">
      <c r="C159" s="383">
        <f t="shared" si="12"/>
        <v>147</v>
      </c>
      <c r="D159" s="807" t="str">
        <f t="shared" si="9"/>
        <v/>
      </c>
      <c r="E159" s="670"/>
      <c r="F159" s="511"/>
      <c r="G159" s="511"/>
      <c r="H159" s="452"/>
      <c r="I159" s="362"/>
      <c r="J159" s="362"/>
      <c r="K159" s="451" t="str">
        <f t="shared" si="10"/>
        <v/>
      </c>
      <c r="L159" s="527" t="str">
        <f t="shared" si="11"/>
        <v/>
      </c>
      <c r="M159" s="363"/>
      <c r="N159" s="363"/>
      <c r="O159" s="363"/>
      <c r="P159" s="366"/>
    </row>
    <row r="160" spans="3:16" ht="14.25" customHeight="1" x14ac:dyDescent="0.2">
      <c r="C160" s="383">
        <f t="shared" si="12"/>
        <v>148</v>
      </c>
      <c r="D160" s="807" t="str">
        <f t="shared" si="9"/>
        <v/>
      </c>
      <c r="E160" s="670"/>
      <c r="F160" s="511"/>
      <c r="G160" s="511"/>
      <c r="H160" s="452"/>
      <c r="I160" s="362"/>
      <c r="J160" s="362"/>
      <c r="K160" s="451" t="str">
        <f t="shared" si="10"/>
        <v/>
      </c>
      <c r="L160" s="527" t="str">
        <f t="shared" si="11"/>
        <v/>
      </c>
      <c r="M160" s="363"/>
      <c r="N160" s="363"/>
      <c r="O160" s="363"/>
      <c r="P160" s="366"/>
    </row>
    <row r="161" spans="3:16" ht="14.25" customHeight="1" x14ac:dyDescent="0.2">
      <c r="C161" s="383">
        <f t="shared" si="12"/>
        <v>149</v>
      </c>
      <c r="D161" s="807" t="str">
        <f t="shared" si="9"/>
        <v/>
      </c>
      <c r="E161" s="670"/>
      <c r="F161" s="511"/>
      <c r="G161" s="511"/>
      <c r="H161" s="452"/>
      <c r="I161" s="362"/>
      <c r="J161" s="362"/>
      <c r="K161" s="451" t="str">
        <f t="shared" si="10"/>
        <v/>
      </c>
      <c r="L161" s="527" t="str">
        <f t="shared" si="11"/>
        <v/>
      </c>
      <c r="M161" s="363"/>
      <c r="N161" s="363"/>
      <c r="O161" s="363"/>
      <c r="P161" s="366"/>
    </row>
    <row r="162" spans="3:16" ht="14.25" customHeight="1" x14ac:dyDescent="0.2">
      <c r="C162" s="383">
        <f t="shared" si="12"/>
        <v>150</v>
      </c>
      <c r="D162" s="807" t="str">
        <f t="shared" si="9"/>
        <v/>
      </c>
      <c r="E162" s="670"/>
      <c r="F162" s="511"/>
      <c r="G162" s="511"/>
      <c r="H162" s="452"/>
      <c r="I162" s="362"/>
      <c r="J162" s="362"/>
      <c r="K162" s="451" t="str">
        <f t="shared" si="10"/>
        <v/>
      </c>
      <c r="L162" s="527" t="str">
        <f t="shared" si="11"/>
        <v/>
      </c>
      <c r="M162" s="363"/>
      <c r="N162" s="363"/>
      <c r="O162" s="363"/>
      <c r="P162" s="366"/>
    </row>
    <row r="163" spans="3:16" ht="14.25" customHeight="1" x14ac:dyDescent="0.2">
      <c r="C163" s="383">
        <f t="shared" si="12"/>
        <v>151</v>
      </c>
      <c r="D163" s="807" t="str">
        <f t="shared" si="9"/>
        <v/>
      </c>
      <c r="E163" s="670"/>
      <c r="F163" s="511"/>
      <c r="G163" s="511"/>
      <c r="H163" s="452"/>
      <c r="I163" s="362"/>
      <c r="J163" s="362"/>
      <c r="K163" s="451" t="str">
        <f t="shared" si="10"/>
        <v/>
      </c>
      <c r="L163" s="527" t="str">
        <f t="shared" si="11"/>
        <v/>
      </c>
      <c r="M163" s="363"/>
      <c r="N163" s="363"/>
      <c r="O163" s="363"/>
      <c r="P163" s="366"/>
    </row>
    <row r="164" spans="3:16" ht="14.25" customHeight="1" x14ac:dyDescent="0.2">
      <c r="C164" s="383">
        <f t="shared" si="12"/>
        <v>152</v>
      </c>
      <c r="D164" s="807" t="str">
        <f t="shared" si="9"/>
        <v/>
      </c>
      <c r="E164" s="670"/>
      <c r="F164" s="511"/>
      <c r="G164" s="511"/>
      <c r="H164" s="452"/>
      <c r="I164" s="362"/>
      <c r="J164" s="362"/>
      <c r="K164" s="451" t="str">
        <f t="shared" si="10"/>
        <v/>
      </c>
      <c r="L164" s="527" t="str">
        <f t="shared" si="11"/>
        <v/>
      </c>
      <c r="M164" s="363"/>
      <c r="N164" s="363"/>
      <c r="O164" s="363"/>
      <c r="P164" s="366"/>
    </row>
    <row r="165" spans="3:16" ht="14.25" customHeight="1" x14ac:dyDescent="0.2">
      <c r="C165" s="383">
        <f t="shared" si="12"/>
        <v>153</v>
      </c>
      <c r="D165" s="807" t="str">
        <f t="shared" si="9"/>
        <v/>
      </c>
      <c r="E165" s="670"/>
      <c r="F165" s="511"/>
      <c r="G165" s="511"/>
      <c r="H165" s="452"/>
      <c r="I165" s="362"/>
      <c r="J165" s="362"/>
      <c r="K165" s="451" t="str">
        <f t="shared" si="10"/>
        <v/>
      </c>
      <c r="L165" s="527" t="str">
        <f t="shared" si="11"/>
        <v/>
      </c>
      <c r="M165" s="363"/>
      <c r="N165" s="363"/>
      <c r="O165" s="363"/>
      <c r="P165" s="366"/>
    </row>
    <row r="166" spans="3:16" ht="14.25" customHeight="1" x14ac:dyDescent="0.2">
      <c r="C166" s="383">
        <f t="shared" si="12"/>
        <v>154</v>
      </c>
      <c r="D166" s="807" t="str">
        <f t="shared" si="9"/>
        <v/>
      </c>
      <c r="E166" s="670"/>
      <c r="F166" s="511"/>
      <c r="G166" s="511"/>
      <c r="H166" s="452"/>
      <c r="I166" s="362"/>
      <c r="J166" s="362"/>
      <c r="K166" s="451" t="str">
        <f t="shared" si="10"/>
        <v/>
      </c>
      <c r="L166" s="527" t="str">
        <f t="shared" si="11"/>
        <v/>
      </c>
      <c r="M166" s="363"/>
      <c r="N166" s="363"/>
      <c r="O166" s="363"/>
      <c r="P166" s="366"/>
    </row>
    <row r="167" spans="3:16" ht="14.25" customHeight="1" x14ac:dyDescent="0.2">
      <c r="C167" s="383">
        <f t="shared" si="12"/>
        <v>155</v>
      </c>
      <c r="D167" s="807" t="str">
        <f t="shared" si="9"/>
        <v/>
      </c>
      <c r="E167" s="670"/>
      <c r="F167" s="511"/>
      <c r="G167" s="511"/>
      <c r="H167" s="452"/>
      <c r="I167" s="362"/>
      <c r="J167" s="362"/>
      <c r="K167" s="451" t="str">
        <f t="shared" si="10"/>
        <v/>
      </c>
      <c r="L167" s="527" t="str">
        <f t="shared" si="11"/>
        <v/>
      </c>
      <c r="M167" s="363"/>
      <c r="N167" s="363"/>
      <c r="O167" s="363"/>
      <c r="P167" s="366"/>
    </row>
    <row r="168" spans="3:16" ht="14.25" customHeight="1" x14ac:dyDescent="0.2">
      <c r="C168" s="383">
        <f t="shared" si="12"/>
        <v>156</v>
      </c>
      <c r="D168" s="807" t="str">
        <f t="shared" si="9"/>
        <v/>
      </c>
      <c r="E168" s="670"/>
      <c r="F168" s="511"/>
      <c r="G168" s="511"/>
      <c r="H168" s="452"/>
      <c r="I168" s="362"/>
      <c r="J168" s="362"/>
      <c r="K168" s="451" t="str">
        <f t="shared" si="10"/>
        <v/>
      </c>
      <c r="L168" s="527" t="str">
        <f t="shared" si="11"/>
        <v/>
      </c>
      <c r="M168" s="363"/>
      <c r="N168" s="363"/>
      <c r="O168" s="363"/>
      <c r="P168" s="366"/>
    </row>
    <row r="169" spans="3:16" ht="14.25" customHeight="1" x14ac:dyDescent="0.2">
      <c r="C169" s="383">
        <f t="shared" si="12"/>
        <v>157</v>
      </c>
      <c r="D169" s="807" t="str">
        <f t="shared" si="9"/>
        <v/>
      </c>
      <c r="E169" s="670"/>
      <c r="F169" s="511"/>
      <c r="G169" s="511"/>
      <c r="H169" s="452"/>
      <c r="I169" s="362"/>
      <c r="J169" s="362"/>
      <c r="K169" s="451" t="str">
        <f t="shared" si="10"/>
        <v/>
      </c>
      <c r="L169" s="527" t="str">
        <f t="shared" si="11"/>
        <v/>
      </c>
      <c r="M169" s="363"/>
      <c r="N169" s="363"/>
      <c r="O169" s="363"/>
      <c r="P169" s="366"/>
    </row>
    <row r="170" spans="3:16" ht="14.25" customHeight="1" x14ac:dyDescent="0.2">
      <c r="C170" s="383">
        <f t="shared" si="12"/>
        <v>158</v>
      </c>
      <c r="D170" s="807" t="str">
        <f t="shared" si="9"/>
        <v/>
      </c>
      <c r="E170" s="670"/>
      <c r="F170" s="511"/>
      <c r="G170" s="511"/>
      <c r="H170" s="452"/>
      <c r="I170" s="362"/>
      <c r="J170" s="362"/>
      <c r="K170" s="451" t="str">
        <f t="shared" si="10"/>
        <v/>
      </c>
      <c r="L170" s="527" t="str">
        <f t="shared" si="11"/>
        <v/>
      </c>
      <c r="M170" s="363"/>
      <c r="N170" s="363"/>
      <c r="O170" s="363"/>
      <c r="P170" s="366"/>
    </row>
    <row r="171" spans="3:16" ht="14.25" customHeight="1" x14ac:dyDescent="0.2">
      <c r="C171" s="383">
        <f t="shared" si="12"/>
        <v>159</v>
      </c>
      <c r="D171" s="807" t="str">
        <f t="shared" si="9"/>
        <v/>
      </c>
      <c r="E171" s="670"/>
      <c r="F171" s="511"/>
      <c r="G171" s="511"/>
      <c r="H171" s="452"/>
      <c r="I171" s="362"/>
      <c r="J171" s="362"/>
      <c r="K171" s="451" t="str">
        <f t="shared" si="10"/>
        <v/>
      </c>
      <c r="L171" s="527" t="str">
        <f t="shared" si="11"/>
        <v/>
      </c>
      <c r="M171" s="363"/>
      <c r="N171" s="363"/>
      <c r="O171" s="363"/>
      <c r="P171" s="366"/>
    </row>
    <row r="172" spans="3:16" ht="14.25" customHeight="1" x14ac:dyDescent="0.2">
      <c r="C172" s="383">
        <f t="shared" si="12"/>
        <v>160</v>
      </c>
      <c r="D172" s="807" t="str">
        <f t="shared" si="9"/>
        <v/>
      </c>
      <c r="E172" s="670"/>
      <c r="F172" s="511"/>
      <c r="G172" s="511"/>
      <c r="H172" s="452"/>
      <c r="I172" s="362"/>
      <c r="J172" s="362"/>
      <c r="K172" s="451" t="str">
        <f t="shared" si="10"/>
        <v/>
      </c>
      <c r="L172" s="527" t="str">
        <f t="shared" si="11"/>
        <v/>
      </c>
      <c r="M172" s="363"/>
      <c r="N172" s="363"/>
      <c r="O172" s="363"/>
      <c r="P172" s="366"/>
    </row>
    <row r="173" spans="3:16" ht="14.25" customHeight="1" x14ac:dyDescent="0.2">
      <c r="C173" s="383">
        <f t="shared" si="12"/>
        <v>161</v>
      </c>
      <c r="D173" s="807" t="str">
        <f t="shared" si="9"/>
        <v/>
      </c>
      <c r="E173" s="670"/>
      <c r="F173" s="511"/>
      <c r="G173" s="511"/>
      <c r="H173" s="452"/>
      <c r="I173" s="362"/>
      <c r="J173" s="362"/>
      <c r="K173" s="451" t="str">
        <f t="shared" si="10"/>
        <v/>
      </c>
      <c r="L173" s="527" t="str">
        <f t="shared" si="11"/>
        <v/>
      </c>
      <c r="M173" s="363"/>
      <c r="N173" s="363"/>
      <c r="O173" s="363"/>
      <c r="P173" s="366"/>
    </row>
    <row r="174" spans="3:16" ht="14.25" customHeight="1" x14ac:dyDescent="0.2">
      <c r="C174" s="383">
        <f t="shared" si="12"/>
        <v>162</v>
      </c>
      <c r="D174" s="807" t="str">
        <f t="shared" si="9"/>
        <v/>
      </c>
      <c r="E174" s="670"/>
      <c r="F174" s="511"/>
      <c r="G174" s="511"/>
      <c r="H174" s="452"/>
      <c r="I174" s="362"/>
      <c r="J174" s="362"/>
      <c r="K174" s="451" t="str">
        <f t="shared" si="10"/>
        <v/>
      </c>
      <c r="L174" s="527" t="str">
        <f t="shared" si="11"/>
        <v/>
      </c>
      <c r="M174" s="363"/>
      <c r="N174" s="363"/>
      <c r="O174" s="363"/>
      <c r="P174" s="366"/>
    </row>
    <row r="175" spans="3:16" ht="14.25" customHeight="1" x14ac:dyDescent="0.2">
      <c r="C175" s="383">
        <f t="shared" si="12"/>
        <v>163</v>
      </c>
      <c r="D175" s="807" t="str">
        <f t="shared" si="9"/>
        <v/>
      </c>
      <c r="E175" s="670"/>
      <c r="F175" s="511"/>
      <c r="G175" s="511"/>
      <c r="H175" s="452"/>
      <c r="I175" s="362"/>
      <c r="J175" s="362"/>
      <c r="K175" s="451" t="str">
        <f t="shared" si="10"/>
        <v/>
      </c>
      <c r="L175" s="527" t="str">
        <f t="shared" si="11"/>
        <v/>
      </c>
      <c r="M175" s="363"/>
      <c r="N175" s="363"/>
      <c r="O175" s="363"/>
      <c r="P175" s="366"/>
    </row>
    <row r="176" spans="3:16" ht="14.25" customHeight="1" x14ac:dyDescent="0.2">
      <c r="C176" s="383">
        <f t="shared" si="12"/>
        <v>164</v>
      </c>
      <c r="D176" s="807" t="str">
        <f t="shared" si="9"/>
        <v/>
      </c>
      <c r="E176" s="670"/>
      <c r="F176" s="511"/>
      <c r="G176" s="511"/>
      <c r="H176" s="452"/>
      <c r="I176" s="362"/>
      <c r="J176" s="362"/>
      <c r="K176" s="451" t="str">
        <f t="shared" si="10"/>
        <v/>
      </c>
      <c r="L176" s="527" t="str">
        <f t="shared" si="11"/>
        <v/>
      </c>
      <c r="M176" s="363"/>
      <c r="N176" s="363"/>
      <c r="O176" s="363"/>
      <c r="P176" s="366"/>
    </row>
    <row r="177" spans="3:16" ht="14.25" customHeight="1" x14ac:dyDescent="0.2">
      <c r="C177" s="383">
        <f t="shared" si="12"/>
        <v>165</v>
      </c>
      <c r="D177" s="807" t="str">
        <f t="shared" si="9"/>
        <v/>
      </c>
      <c r="E177" s="670"/>
      <c r="F177" s="511"/>
      <c r="G177" s="511"/>
      <c r="H177" s="452"/>
      <c r="I177" s="362"/>
      <c r="J177" s="362"/>
      <c r="K177" s="451" t="str">
        <f t="shared" si="10"/>
        <v/>
      </c>
      <c r="L177" s="527" t="str">
        <f t="shared" si="11"/>
        <v/>
      </c>
      <c r="M177" s="363"/>
      <c r="N177" s="363"/>
      <c r="O177" s="363"/>
      <c r="P177" s="366"/>
    </row>
    <row r="178" spans="3:16" ht="14.25" customHeight="1" x14ac:dyDescent="0.2">
      <c r="C178" s="383">
        <f t="shared" si="12"/>
        <v>166</v>
      </c>
      <c r="D178" s="807" t="str">
        <f t="shared" si="9"/>
        <v/>
      </c>
      <c r="E178" s="670"/>
      <c r="F178" s="511"/>
      <c r="G178" s="511"/>
      <c r="H178" s="452"/>
      <c r="I178" s="362"/>
      <c r="J178" s="362"/>
      <c r="K178" s="451" t="str">
        <f t="shared" si="10"/>
        <v/>
      </c>
      <c r="L178" s="527" t="str">
        <f t="shared" si="11"/>
        <v/>
      </c>
      <c r="M178" s="363"/>
      <c r="N178" s="363"/>
      <c r="O178" s="363"/>
      <c r="P178" s="366"/>
    </row>
    <row r="179" spans="3:16" ht="14.25" customHeight="1" x14ac:dyDescent="0.2">
      <c r="C179" s="383">
        <f t="shared" si="12"/>
        <v>167</v>
      </c>
      <c r="D179" s="807" t="str">
        <f t="shared" si="9"/>
        <v/>
      </c>
      <c r="E179" s="670"/>
      <c r="F179" s="511"/>
      <c r="G179" s="511"/>
      <c r="H179" s="452"/>
      <c r="I179" s="362"/>
      <c r="J179" s="362"/>
      <c r="K179" s="451" t="str">
        <f t="shared" si="10"/>
        <v/>
      </c>
      <c r="L179" s="527" t="str">
        <f t="shared" si="11"/>
        <v/>
      </c>
      <c r="M179" s="363"/>
      <c r="N179" s="363"/>
      <c r="O179" s="363"/>
      <c r="P179" s="366"/>
    </row>
    <row r="180" spans="3:16" ht="14.25" customHeight="1" x14ac:dyDescent="0.2">
      <c r="C180" s="383">
        <f t="shared" si="12"/>
        <v>168</v>
      </c>
      <c r="D180" s="807" t="str">
        <f t="shared" si="9"/>
        <v/>
      </c>
      <c r="E180" s="670"/>
      <c r="F180" s="511"/>
      <c r="G180" s="511"/>
      <c r="H180" s="452"/>
      <c r="I180" s="362"/>
      <c r="J180" s="362"/>
      <c r="K180" s="451" t="str">
        <f t="shared" si="10"/>
        <v/>
      </c>
      <c r="L180" s="527" t="str">
        <f t="shared" si="11"/>
        <v/>
      </c>
      <c r="M180" s="363"/>
      <c r="N180" s="363"/>
      <c r="O180" s="363"/>
      <c r="P180" s="366"/>
    </row>
    <row r="181" spans="3:16" ht="14.25" customHeight="1" x14ac:dyDescent="0.2">
      <c r="C181" s="383">
        <f t="shared" si="12"/>
        <v>169</v>
      </c>
      <c r="D181" s="807" t="str">
        <f t="shared" si="9"/>
        <v/>
      </c>
      <c r="E181" s="670"/>
      <c r="F181" s="511"/>
      <c r="G181" s="511"/>
      <c r="H181" s="452"/>
      <c r="I181" s="362"/>
      <c r="J181" s="362"/>
      <c r="K181" s="451" t="str">
        <f t="shared" si="10"/>
        <v/>
      </c>
      <c r="L181" s="527" t="str">
        <f t="shared" si="11"/>
        <v/>
      </c>
      <c r="M181" s="363"/>
      <c r="N181" s="363"/>
      <c r="O181" s="363"/>
      <c r="P181" s="366"/>
    </row>
    <row r="182" spans="3:16" ht="14.25" customHeight="1" x14ac:dyDescent="0.2">
      <c r="C182" s="383">
        <f t="shared" si="12"/>
        <v>170</v>
      </c>
      <c r="D182" s="807" t="str">
        <f t="shared" si="9"/>
        <v/>
      </c>
      <c r="E182" s="670"/>
      <c r="F182" s="511"/>
      <c r="G182" s="511"/>
      <c r="H182" s="452"/>
      <c r="I182" s="362"/>
      <c r="J182" s="362"/>
      <c r="K182" s="451" t="str">
        <f t="shared" si="10"/>
        <v/>
      </c>
      <c r="L182" s="527" t="str">
        <f t="shared" si="11"/>
        <v/>
      </c>
      <c r="M182" s="363"/>
      <c r="N182" s="363"/>
      <c r="O182" s="363"/>
      <c r="P182" s="366"/>
    </row>
    <row r="183" spans="3:16" ht="14.25" customHeight="1" x14ac:dyDescent="0.2">
      <c r="C183" s="383">
        <f t="shared" si="12"/>
        <v>171</v>
      </c>
      <c r="D183" s="807" t="str">
        <f t="shared" si="9"/>
        <v/>
      </c>
      <c r="E183" s="670"/>
      <c r="F183" s="511"/>
      <c r="G183" s="511"/>
      <c r="H183" s="452"/>
      <c r="I183" s="362"/>
      <c r="J183" s="362"/>
      <c r="K183" s="451" t="str">
        <f t="shared" si="10"/>
        <v/>
      </c>
      <c r="L183" s="527" t="str">
        <f t="shared" si="11"/>
        <v/>
      </c>
      <c r="M183" s="363"/>
      <c r="N183" s="363"/>
      <c r="O183" s="363"/>
      <c r="P183" s="366"/>
    </row>
    <row r="184" spans="3:16" ht="14.25" customHeight="1" x14ac:dyDescent="0.2">
      <c r="C184" s="383">
        <f t="shared" si="12"/>
        <v>172</v>
      </c>
      <c r="D184" s="807" t="str">
        <f t="shared" si="9"/>
        <v/>
      </c>
      <c r="E184" s="670"/>
      <c r="F184" s="511"/>
      <c r="G184" s="511"/>
      <c r="H184" s="452"/>
      <c r="I184" s="362"/>
      <c r="J184" s="362"/>
      <c r="K184" s="451" t="str">
        <f t="shared" si="10"/>
        <v/>
      </c>
      <c r="L184" s="527" t="str">
        <f t="shared" si="11"/>
        <v/>
      </c>
      <c r="M184" s="363"/>
      <c r="N184" s="363"/>
      <c r="O184" s="363"/>
      <c r="P184" s="366"/>
    </row>
    <row r="185" spans="3:16" ht="14.25" customHeight="1" x14ac:dyDescent="0.2">
      <c r="C185" s="383">
        <f t="shared" si="12"/>
        <v>173</v>
      </c>
      <c r="D185" s="807" t="str">
        <f t="shared" si="9"/>
        <v/>
      </c>
      <c r="E185" s="670"/>
      <c r="F185" s="511"/>
      <c r="G185" s="511"/>
      <c r="H185" s="452"/>
      <c r="I185" s="362"/>
      <c r="J185" s="362"/>
      <c r="K185" s="451" t="str">
        <f t="shared" si="10"/>
        <v/>
      </c>
      <c r="L185" s="527" t="str">
        <f t="shared" si="11"/>
        <v/>
      </c>
      <c r="M185" s="363"/>
      <c r="N185" s="363"/>
      <c r="O185" s="363"/>
      <c r="P185" s="366"/>
    </row>
    <row r="186" spans="3:16" ht="14.25" customHeight="1" x14ac:dyDescent="0.2">
      <c r="C186" s="383">
        <f t="shared" si="12"/>
        <v>174</v>
      </c>
      <c r="D186" s="807" t="str">
        <f t="shared" si="9"/>
        <v/>
      </c>
      <c r="E186" s="670"/>
      <c r="F186" s="511"/>
      <c r="G186" s="511"/>
      <c r="H186" s="452"/>
      <c r="I186" s="362"/>
      <c r="J186" s="362"/>
      <c r="K186" s="451" t="str">
        <f t="shared" si="10"/>
        <v/>
      </c>
      <c r="L186" s="527" t="str">
        <f t="shared" si="11"/>
        <v/>
      </c>
      <c r="M186" s="363"/>
      <c r="N186" s="363"/>
      <c r="O186" s="363"/>
      <c r="P186" s="366"/>
    </row>
    <row r="187" spans="3:16" ht="14.25" customHeight="1" x14ac:dyDescent="0.2">
      <c r="C187" s="383">
        <f t="shared" si="12"/>
        <v>175</v>
      </c>
      <c r="D187" s="807" t="str">
        <f t="shared" si="9"/>
        <v/>
      </c>
      <c r="E187" s="670"/>
      <c r="F187" s="511"/>
      <c r="G187" s="511"/>
      <c r="H187" s="452"/>
      <c r="I187" s="362"/>
      <c r="J187" s="362"/>
      <c r="K187" s="451" t="str">
        <f t="shared" si="10"/>
        <v/>
      </c>
      <c r="L187" s="527" t="str">
        <f t="shared" si="11"/>
        <v/>
      </c>
      <c r="M187" s="363"/>
      <c r="N187" s="363"/>
      <c r="O187" s="363"/>
      <c r="P187" s="366"/>
    </row>
    <row r="188" spans="3:16" ht="14.25" customHeight="1" x14ac:dyDescent="0.2">
      <c r="C188" s="383">
        <f t="shared" si="12"/>
        <v>176</v>
      </c>
      <c r="D188" s="807" t="str">
        <f t="shared" si="9"/>
        <v/>
      </c>
      <c r="E188" s="670"/>
      <c r="F188" s="511"/>
      <c r="G188" s="511"/>
      <c r="H188" s="452"/>
      <c r="I188" s="362"/>
      <c r="J188" s="362"/>
      <c r="K188" s="451" t="str">
        <f t="shared" si="10"/>
        <v/>
      </c>
      <c r="L188" s="527" t="str">
        <f t="shared" si="11"/>
        <v/>
      </c>
      <c r="M188" s="363"/>
      <c r="N188" s="363"/>
      <c r="O188" s="363"/>
      <c r="P188" s="366"/>
    </row>
    <row r="189" spans="3:16" ht="14.25" customHeight="1" x14ac:dyDescent="0.2">
      <c r="C189" s="383">
        <f t="shared" si="12"/>
        <v>177</v>
      </c>
      <c r="D189" s="807" t="str">
        <f t="shared" si="9"/>
        <v/>
      </c>
      <c r="E189" s="670"/>
      <c r="F189" s="511"/>
      <c r="G189" s="511"/>
      <c r="H189" s="452"/>
      <c r="I189" s="362"/>
      <c r="J189" s="362"/>
      <c r="K189" s="451" t="str">
        <f t="shared" si="10"/>
        <v/>
      </c>
      <c r="L189" s="527" t="str">
        <f t="shared" si="11"/>
        <v/>
      </c>
      <c r="M189" s="363"/>
      <c r="N189" s="363"/>
      <c r="O189" s="363"/>
      <c r="P189" s="366"/>
    </row>
    <row r="190" spans="3:16" ht="14.25" customHeight="1" x14ac:dyDescent="0.2">
      <c r="C190" s="383">
        <f t="shared" si="12"/>
        <v>178</v>
      </c>
      <c r="D190" s="807" t="str">
        <f t="shared" si="9"/>
        <v/>
      </c>
      <c r="E190" s="670"/>
      <c r="F190" s="511"/>
      <c r="G190" s="511"/>
      <c r="H190" s="452"/>
      <c r="I190" s="362"/>
      <c r="J190" s="362"/>
      <c r="K190" s="451" t="str">
        <f t="shared" si="10"/>
        <v/>
      </c>
      <c r="L190" s="527" t="str">
        <f t="shared" si="11"/>
        <v/>
      </c>
      <c r="M190" s="363"/>
      <c r="N190" s="363"/>
      <c r="O190" s="363"/>
      <c r="P190" s="366"/>
    </row>
    <row r="191" spans="3:16" ht="14.25" customHeight="1" x14ac:dyDescent="0.2">
      <c r="C191" s="383">
        <f t="shared" si="12"/>
        <v>179</v>
      </c>
      <c r="D191" s="807" t="str">
        <f t="shared" si="9"/>
        <v/>
      </c>
      <c r="E191" s="670"/>
      <c r="F191" s="511"/>
      <c r="G191" s="511"/>
      <c r="H191" s="452"/>
      <c r="I191" s="362"/>
      <c r="J191" s="362"/>
      <c r="K191" s="451" t="str">
        <f t="shared" si="10"/>
        <v/>
      </c>
      <c r="L191" s="527" t="str">
        <f t="shared" si="11"/>
        <v/>
      </c>
      <c r="M191" s="363"/>
      <c r="N191" s="363"/>
      <c r="O191" s="363"/>
      <c r="P191" s="366"/>
    </row>
    <row r="192" spans="3:16" ht="14.25" customHeight="1" x14ac:dyDescent="0.2">
      <c r="C192" s="383">
        <f t="shared" si="12"/>
        <v>180</v>
      </c>
      <c r="D192" s="807" t="str">
        <f t="shared" si="9"/>
        <v/>
      </c>
      <c r="E192" s="670"/>
      <c r="F192" s="511"/>
      <c r="G192" s="511"/>
      <c r="H192" s="452"/>
      <c r="I192" s="362"/>
      <c r="J192" s="362"/>
      <c r="K192" s="451" t="str">
        <f t="shared" si="10"/>
        <v/>
      </c>
      <c r="L192" s="527" t="str">
        <f t="shared" si="11"/>
        <v/>
      </c>
      <c r="M192" s="363"/>
      <c r="N192" s="363"/>
      <c r="O192" s="363"/>
      <c r="P192" s="366"/>
    </row>
    <row r="193" spans="3:16" ht="14.25" customHeight="1" x14ac:dyDescent="0.2">
      <c r="C193" s="383">
        <f t="shared" si="12"/>
        <v>181</v>
      </c>
      <c r="D193" s="807" t="str">
        <f t="shared" si="9"/>
        <v/>
      </c>
      <c r="E193" s="670"/>
      <c r="F193" s="511"/>
      <c r="G193" s="511"/>
      <c r="H193" s="452"/>
      <c r="I193" s="362"/>
      <c r="J193" s="362"/>
      <c r="K193" s="451" t="str">
        <f t="shared" si="10"/>
        <v/>
      </c>
      <c r="L193" s="527" t="str">
        <f t="shared" si="11"/>
        <v/>
      </c>
      <c r="M193" s="363"/>
      <c r="N193" s="363"/>
      <c r="O193" s="363"/>
      <c r="P193" s="366"/>
    </row>
    <row r="194" spans="3:16" ht="14.25" customHeight="1" x14ac:dyDescent="0.2">
      <c r="C194" s="383">
        <f t="shared" si="12"/>
        <v>182</v>
      </c>
      <c r="D194" s="807" t="str">
        <f t="shared" si="9"/>
        <v/>
      </c>
      <c r="E194" s="670"/>
      <c r="F194" s="511"/>
      <c r="G194" s="511"/>
      <c r="H194" s="452"/>
      <c r="I194" s="362"/>
      <c r="J194" s="362"/>
      <c r="K194" s="451" t="str">
        <f t="shared" si="10"/>
        <v/>
      </c>
      <c r="L194" s="527" t="str">
        <f t="shared" si="11"/>
        <v/>
      </c>
      <c r="M194" s="363"/>
      <c r="N194" s="363"/>
      <c r="O194" s="363"/>
      <c r="P194" s="366"/>
    </row>
    <row r="195" spans="3:16" ht="14.25" customHeight="1" x14ac:dyDescent="0.2">
      <c r="C195" s="383">
        <f t="shared" si="12"/>
        <v>183</v>
      </c>
      <c r="D195" s="807" t="str">
        <f t="shared" si="9"/>
        <v/>
      </c>
      <c r="E195" s="670"/>
      <c r="F195" s="511"/>
      <c r="G195" s="511"/>
      <c r="H195" s="452"/>
      <c r="I195" s="362"/>
      <c r="J195" s="362"/>
      <c r="K195" s="451" t="str">
        <f t="shared" si="10"/>
        <v/>
      </c>
      <c r="L195" s="527" t="str">
        <f t="shared" si="11"/>
        <v/>
      </c>
      <c r="M195" s="363"/>
      <c r="N195" s="363"/>
      <c r="O195" s="363"/>
      <c r="P195" s="366"/>
    </row>
    <row r="196" spans="3:16" ht="14.25" customHeight="1" x14ac:dyDescent="0.2">
      <c r="C196" s="383">
        <f t="shared" si="12"/>
        <v>184</v>
      </c>
      <c r="D196" s="807" t="str">
        <f t="shared" si="9"/>
        <v/>
      </c>
      <c r="E196" s="670"/>
      <c r="F196" s="511"/>
      <c r="G196" s="511"/>
      <c r="H196" s="452"/>
      <c r="I196" s="362"/>
      <c r="J196" s="362"/>
      <c r="K196" s="451" t="str">
        <f t="shared" si="10"/>
        <v/>
      </c>
      <c r="L196" s="527" t="str">
        <f t="shared" si="11"/>
        <v/>
      </c>
      <c r="M196" s="363"/>
      <c r="N196" s="363"/>
      <c r="O196" s="363"/>
      <c r="P196" s="366"/>
    </row>
    <row r="197" spans="3:16" ht="14.25" customHeight="1" x14ac:dyDescent="0.2">
      <c r="C197" s="383">
        <f t="shared" si="12"/>
        <v>185</v>
      </c>
      <c r="D197" s="807" t="str">
        <f t="shared" si="9"/>
        <v/>
      </c>
      <c r="E197" s="670"/>
      <c r="F197" s="511"/>
      <c r="G197" s="511"/>
      <c r="H197" s="452"/>
      <c r="I197" s="362"/>
      <c r="J197" s="362"/>
      <c r="K197" s="451" t="str">
        <f t="shared" si="10"/>
        <v/>
      </c>
      <c r="L197" s="527" t="str">
        <f t="shared" si="11"/>
        <v/>
      </c>
      <c r="M197" s="363"/>
      <c r="N197" s="363"/>
      <c r="O197" s="363"/>
      <c r="P197" s="366"/>
    </row>
    <row r="198" spans="3:16" ht="14.25" customHeight="1" x14ac:dyDescent="0.2">
      <c r="C198" s="383">
        <f t="shared" si="12"/>
        <v>186</v>
      </c>
      <c r="D198" s="807" t="str">
        <f t="shared" si="9"/>
        <v/>
      </c>
      <c r="E198" s="670"/>
      <c r="F198" s="511"/>
      <c r="G198" s="511"/>
      <c r="H198" s="452"/>
      <c r="I198" s="362"/>
      <c r="J198" s="362"/>
      <c r="K198" s="451" t="str">
        <f t="shared" si="10"/>
        <v/>
      </c>
      <c r="L198" s="527" t="str">
        <f t="shared" si="11"/>
        <v/>
      </c>
      <c r="M198" s="363"/>
      <c r="N198" s="363"/>
      <c r="O198" s="363"/>
      <c r="P198" s="366"/>
    </row>
    <row r="199" spans="3:16" ht="14.25" customHeight="1" x14ac:dyDescent="0.2">
      <c r="C199" s="383">
        <f t="shared" si="12"/>
        <v>187</v>
      </c>
      <c r="D199" s="807" t="str">
        <f t="shared" si="9"/>
        <v/>
      </c>
      <c r="E199" s="670"/>
      <c r="F199" s="511"/>
      <c r="G199" s="511"/>
      <c r="H199" s="452"/>
      <c r="I199" s="362"/>
      <c r="J199" s="362"/>
      <c r="K199" s="451" t="str">
        <f t="shared" si="10"/>
        <v/>
      </c>
      <c r="L199" s="527" t="str">
        <f t="shared" si="11"/>
        <v/>
      </c>
      <c r="M199" s="363"/>
      <c r="N199" s="363"/>
      <c r="O199" s="363"/>
      <c r="P199" s="366"/>
    </row>
    <row r="200" spans="3:16" ht="14.25" customHeight="1" x14ac:dyDescent="0.2">
      <c r="C200" s="383">
        <f t="shared" si="12"/>
        <v>188</v>
      </c>
      <c r="D200" s="807" t="str">
        <f t="shared" si="9"/>
        <v/>
      </c>
      <c r="E200" s="670"/>
      <c r="F200" s="511"/>
      <c r="G200" s="511"/>
      <c r="H200" s="452"/>
      <c r="I200" s="362"/>
      <c r="J200" s="362"/>
      <c r="K200" s="451" t="str">
        <f t="shared" si="10"/>
        <v/>
      </c>
      <c r="L200" s="527" t="str">
        <f t="shared" si="11"/>
        <v/>
      </c>
      <c r="M200" s="363"/>
      <c r="N200" s="363"/>
      <c r="O200" s="363"/>
      <c r="P200" s="366"/>
    </row>
    <row r="201" spans="3:16" ht="14.25" customHeight="1" x14ac:dyDescent="0.2">
      <c r="C201" s="383">
        <f t="shared" si="12"/>
        <v>189</v>
      </c>
      <c r="D201" s="807" t="str">
        <f t="shared" si="9"/>
        <v/>
      </c>
      <c r="E201" s="670"/>
      <c r="F201" s="511"/>
      <c r="G201" s="511"/>
      <c r="H201" s="452"/>
      <c r="I201" s="362"/>
      <c r="J201" s="362"/>
      <c r="K201" s="451" t="str">
        <f t="shared" si="10"/>
        <v/>
      </c>
      <c r="L201" s="527" t="str">
        <f t="shared" si="11"/>
        <v/>
      </c>
      <c r="M201" s="363"/>
      <c r="N201" s="363"/>
      <c r="O201" s="363"/>
      <c r="P201" s="366"/>
    </row>
    <row r="202" spans="3:16" ht="14.25" customHeight="1" x14ac:dyDescent="0.2">
      <c r="C202" s="383">
        <f t="shared" si="12"/>
        <v>190</v>
      </c>
      <c r="D202" s="807" t="str">
        <f t="shared" si="9"/>
        <v/>
      </c>
      <c r="E202" s="670"/>
      <c r="F202" s="511"/>
      <c r="G202" s="511"/>
      <c r="H202" s="452"/>
      <c r="I202" s="362"/>
      <c r="J202" s="362"/>
      <c r="K202" s="451" t="str">
        <f t="shared" si="10"/>
        <v/>
      </c>
      <c r="L202" s="527" t="str">
        <f t="shared" si="11"/>
        <v/>
      </c>
      <c r="M202" s="363"/>
      <c r="N202" s="363"/>
      <c r="O202" s="363"/>
      <c r="P202" s="366"/>
    </row>
    <row r="203" spans="3:16" ht="14.25" customHeight="1" x14ac:dyDescent="0.2">
      <c r="C203" s="383">
        <f t="shared" si="12"/>
        <v>191</v>
      </c>
      <c r="D203" s="807" t="str">
        <f t="shared" si="9"/>
        <v/>
      </c>
      <c r="E203" s="670"/>
      <c r="F203" s="511"/>
      <c r="G203" s="511"/>
      <c r="H203" s="452"/>
      <c r="I203" s="362"/>
      <c r="J203" s="362"/>
      <c r="K203" s="451" t="str">
        <f t="shared" si="10"/>
        <v/>
      </c>
      <c r="L203" s="527" t="str">
        <f t="shared" si="11"/>
        <v/>
      </c>
      <c r="M203" s="363"/>
      <c r="N203" s="363"/>
      <c r="O203" s="363"/>
      <c r="P203" s="366"/>
    </row>
    <row r="204" spans="3:16" ht="14.25" customHeight="1" x14ac:dyDescent="0.2">
      <c r="C204" s="383">
        <f t="shared" si="12"/>
        <v>192</v>
      </c>
      <c r="D204" s="807" t="str">
        <f t="shared" si="9"/>
        <v/>
      </c>
      <c r="E204" s="670"/>
      <c r="F204" s="511"/>
      <c r="G204" s="511"/>
      <c r="H204" s="452"/>
      <c r="I204" s="362"/>
      <c r="J204" s="362"/>
      <c r="K204" s="451" t="str">
        <f t="shared" si="10"/>
        <v/>
      </c>
      <c r="L204" s="527" t="str">
        <f t="shared" si="11"/>
        <v/>
      </c>
      <c r="M204" s="363"/>
      <c r="N204" s="363"/>
      <c r="O204" s="363"/>
      <c r="P204" s="366"/>
    </row>
    <row r="205" spans="3:16" ht="14.25" customHeight="1" x14ac:dyDescent="0.2">
      <c r="C205" s="383">
        <f t="shared" si="12"/>
        <v>193</v>
      </c>
      <c r="D205" s="807" t="str">
        <f t="shared" ref="D205:D268" si="13">IF(E205="","",IF(E205&lt;=$T$2,"○",""))</f>
        <v/>
      </c>
      <c r="E205" s="670"/>
      <c r="F205" s="511"/>
      <c r="G205" s="511"/>
      <c r="H205" s="452"/>
      <c r="I205" s="362"/>
      <c r="J205" s="362"/>
      <c r="K205" s="451" t="str">
        <f t="shared" ref="K205:K222" si="14">IF(J205="","",I205*J205)</f>
        <v/>
      </c>
      <c r="L205" s="527" t="str">
        <f t="shared" ref="L205:L268" si="15">IF(H205="","",IF(HLOOKUP(H205,$V$2:$AJ$3,2,FALSE)&gt;=0.8,"○",""))</f>
        <v/>
      </c>
      <c r="M205" s="363"/>
      <c r="N205" s="363"/>
      <c r="O205" s="363"/>
      <c r="P205" s="366"/>
    </row>
    <row r="206" spans="3:16" ht="14.25" customHeight="1" x14ac:dyDescent="0.2">
      <c r="C206" s="383">
        <f t="shared" si="12"/>
        <v>194</v>
      </c>
      <c r="D206" s="807" t="str">
        <f t="shared" si="13"/>
        <v/>
      </c>
      <c r="E206" s="670"/>
      <c r="F206" s="511"/>
      <c r="G206" s="511"/>
      <c r="H206" s="452"/>
      <c r="I206" s="362"/>
      <c r="J206" s="362"/>
      <c r="K206" s="451" t="str">
        <f t="shared" si="14"/>
        <v/>
      </c>
      <c r="L206" s="527" t="str">
        <f t="shared" si="15"/>
        <v/>
      </c>
      <c r="M206" s="363"/>
      <c r="N206" s="363"/>
      <c r="O206" s="363"/>
      <c r="P206" s="366"/>
    </row>
    <row r="207" spans="3:16" ht="14.25" customHeight="1" x14ac:dyDescent="0.2">
      <c r="C207" s="383">
        <f t="shared" ref="C207:C270" si="16">C206+1</f>
        <v>195</v>
      </c>
      <c r="D207" s="807" t="str">
        <f t="shared" si="13"/>
        <v/>
      </c>
      <c r="E207" s="670"/>
      <c r="F207" s="511"/>
      <c r="G207" s="511"/>
      <c r="H207" s="452"/>
      <c r="I207" s="362"/>
      <c r="J207" s="362"/>
      <c r="K207" s="451" t="str">
        <f t="shared" si="14"/>
        <v/>
      </c>
      <c r="L207" s="527" t="str">
        <f t="shared" si="15"/>
        <v/>
      </c>
      <c r="M207" s="363"/>
      <c r="N207" s="363"/>
      <c r="O207" s="363"/>
      <c r="P207" s="366"/>
    </row>
    <row r="208" spans="3:16" ht="14.25" customHeight="1" x14ac:dyDescent="0.2">
      <c r="C208" s="383">
        <f t="shared" si="16"/>
        <v>196</v>
      </c>
      <c r="D208" s="807" t="str">
        <f t="shared" si="13"/>
        <v/>
      </c>
      <c r="E208" s="670"/>
      <c r="F208" s="511"/>
      <c r="G208" s="511"/>
      <c r="H208" s="452"/>
      <c r="I208" s="362"/>
      <c r="J208" s="362"/>
      <c r="K208" s="451" t="str">
        <f t="shared" si="14"/>
        <v/>
      </c>
      <c r="L208" s="527" t="str">
        <f t="shared" si="15"/>
        <v/>
      </c>
      <c r="M208" s="363"/>
      <c r="N208" s="363"/>
      <c r="O208" s="363"/>
      <c r="P208" s="366"/>
    </row>
    <row r="209" spans="3:16" ht="14.25" customHeight="1" x14ac:dyDescent="0.2">
      <c r="C209" s="383">
        <f t="shared" si="16"/>
        <v>197</v>
      </c>
      <c r="D209" s="807" t="str">
        <f t="shared" si="13"/>
        <v/>
      </c>
      <c r="E209" s="670"/>
      <c r="F209" s="511"/>
      <c r="G209" s="511"/>
      <c r="H209" s="452"/>
      <c r="I209" s="362"/>
      <c r="J209" s="362"/>
      <c r="K209" s="451" t="str">
        <f t="shared" si="14"/>
        <v/>
      </c>
      <c r="L209" s="527" t="str">
        <f t="shared" si="15"/>
        <v/>
      </c>
      <c r="M209" s="363"/>
      <c r="N209" s="363"/>
      <c r="O209" s="363"/>
      <c r="P209" s="366"/>
    </row>
    <row r="210" spans="3:16" ht="14.25" customHeight="1" x14ac:dyDescent="0.2">
      <c r="C210" s="383">
        <f t="shared" si="16"/>
        <v>198</v>
      </c>
      <c r="D210" s="807" t="str">
        <f t="shared" si="13"/>
        <v/>
      </c>
      <c r="E210" s="670"/>
      <c r="F210" s="511"/>
      <c r="G210" s="511"/>
      <c r="H210" s="452"/>
      <c r="I210" s="362"/>
      <c r="J210" s="362"/>
      <c r="K210" s="451" t="str">
        <f t="shared" si="14"/>
        <v/>
      </c>
      <c r="L210" s="527" t="str">
        <f t="shared" si="15"/>
        <v/>
      </c>
      <c r="M210" s="363"/>
      <c r="N210" s="363"/>
      <c r="O210" s="363"/>
      <c r="P210" s="366"/>
    </row>
    <row r="211" spans="3:16" ht="14.25" customHeight="1" x14ac:dyDescent="0.2">
      <c r="C211" s="383">
        <f t="shared" si="16"/>
        <v>199</v>
      </c>
      <c r="D211" s="807" t="str">
        <f t="shared" si="13"/>
        <v/>
      </c>
      <c r="E211" s="670"/>
      <c r="F211" s="511"/>
      <c r="G211" s="511"/>
      <c r="H211" s="452"/>
      <c r="I211" s="362"/>
      <c r="J211" s="362"/>
      <c r="K211" s="451" t="str">
        <f t="shared" si="14"/>
        <v/>
      </c>
      <c r="L211" s="527" t="str">
        <f t="shared" si="15"/>
        <v/>
      </c>
      <c r="M211" s="363"/>
      <c r="N211" s="363"/>
      <c r="O211" s="363"/>
      <c r="P211" s="366"/>
    </row>
    <row r="212" spans="3:16" ht="14.25" customHeight="1" x14ac:dyDescent="0.2">
      <c r="C212" s="383">
        <f t="shared" si="16"/>
        <v>200</v>
      </c>
      <c r="D212" s="807" t="str">
        <f t="shared" si="13"/>
        <v/>
      </c>
      <c r="E212" s="670"/>
      <c r="F212" s="511"/>
      <c r="G212" s="511"/>
      <c r="H212" s="452"/>
      <c r="I212" s="362"/>
      <c r="J212" s="362"/>
      <c r="K212" s="451" t="str">
        <f t="shared" si="14"/>
        <v/>
      </c>
      <c r="L212" s="527" t="str">
        <f t="shared" si="15"/>
        <v/>
      </c>
      <c r="M212" s="363"/>
      <c r="N212" s="363"/>
      <c r="O212" s="363"/>
      <c r="P212" s="366"/>
    </row>
    <row r="213" spans="3:16" ht="14.25" customHeight="1" x14ac:dyDescent="0.2">
      <c r="C213" s="383">
        <f t="shared" si="16"/>
        <v>201</v>
      </c>
      <c r="D213" s="807" t="str">
        <f t="shared" si="13"/>
        <v/>
      </c>
      <c r="E213" s="670"/>
      <c r="F213" s="511"/>
      <c r="G213" s="511"/>
      <c r="H213" s="452"/>
      <c r="I213" s="362"/>
      <c r="J213" s="362"/>
      <c r="K213" s="451" t="str">
        <f t="shared" si="14"/>
        <v/>
      </c>
      <c r="L213" s="527" t="str">
        <f t="shared" si="15"/>
        <v/>
      </c>
      <c r="M213" s="363"/>
      <c r="N213" s="363"/>
      <c r="O213" s="363"/>
      <c r="P213" s="366"/>
    </row>
    <row r="214" spans="3:16" ht="14.25" customHeight="1" x14ac:dyDescent="0.2">
      <c r="C214" s="383">
        <f t="shared" si="16"/>
        <v>202</v>
      </c>
      <c r="D214" s="807" t="str">
        <f t="shared" si="13"/>
        <v/>
      </c>
      <c r="E214" s="670"/>
      <c r="F214" s="511"/>
      <c r="G214" s="511"/>
      <c r="H214" s="452"/>
      <c r="I214" s="362"/>
      <c r="J214" s="362"/>
      <c r="K214" s="451" t="str">
        <f t="shared" si="14"/>
        <v/>
      </c>
      <c r="L214" s="527" t="str">
        <f t="shared" si="15"/>
        <v/>
      </c>
      <c r="M214" s="363"/>
      <c r="N214" s="363"/>
      <c r="O214" s="363"/>
      <c r="P214" s="366"/>
    </row>
    <row r="215" spans="3:16" ht="14.25" customHeight="1" x14ac:dyDescent="0.2">
      <c r="C215" s="383">
        <f t="shared" si="16"/>
        <v>203</v>
      </c>
      <c r="D215" s="807" t="str">
        <f t="shared" si="13"/>
        <v/>
      </c>
      <c r="E215" s="670"/>
      <c r="F215" s="511"/>
      <c r="G215" s="511"/>
      <c r="H215" s="452"/>
      <c r="I215" s="362"/>
      <c r="J215" s="362"/>
      <c r="K215" s="451" t="str">
        <f t="shared" si="14"/>
        <v/>
      </c>
      <c r="L215" s="527" t="str">
        <f t="shared" si="15"/>
        <v/>
      </c>
      <c r="M215" s="363"/>
      <c r="N215" s="363"/>
      <c r="O215" s="363"/>
      <c r="P215" s="366"/>
    </row>
    <row r="216" spans="3:16" ht="14.25" customHeight="1" x14ac:dyDescent="0.2">
      <c r="C216" s="383">
        <f t="shared" si="16"/>
        <v>204</v>
      </c>
      <c r="D216" s="807" t="str">
        <f t="shared" si="13"/>
        <v/>
      </c>
      <c r="E216" s="670"/>
      <c r="F216" s="511"/>
      <c r="G216" s="511"/>
      <c r="H216" s="452"/>
      <c r="I216" s="362"/>
      <c r="J216" s="362"/>
      <c r="K216" s="451" t="str">
        <f t="shared" si="14"/>
        <v/>
      </c>
      <c r="L216" s="527" t="str">
        <f t="shared" si="15"/>
        <v/>
      </c>
      <c r="M216" s="363"/>
      <c r="N216" s="363"/>
      <c r="O216" s="363"/>
      <c r="P216" s="366"/>
    </row>
    <row r="217" spans="3:16" ht="14.25" customHeight="1" x14ac:dyDescent="0.2">
      <c r="C217" s="383">
        <f t="shared" si="16"/>
        <v>205</v>
      </c>
      <c r="D217" s="807" t="str">
        <f t="shared" si="13"/>
        <v/>
      </c>
      <c r="E217" s="670"/>
      <c r="F217" s="511"/>
      <c r="G217" s="511"/>
      <c r="H217" s="452"/>
      <c r="I217" s="362"/>
      <c r="J217" s="362"/>
      <c r="K217" s="451" t="str">
        <f t="shared" si="14"/>
        <v/>
      </c>
      <c r="L217" s="527" t="str">
        <f t="shared" si="15"/>
        <v/>
      </c>
      <c r="M217" s="363"/>
      <c r="N217" s="363"/>
      <c r="O217" s="363"/>
      <c r="P217" s="366"/>
    </row>
    <row r="218" spans="3:16" ht="14.25" customHeight="1" x14ac:dyDescent="0.2">
      <c r="C218" s="383">
        <f t="shared" si="16"/>
        <v>206</v>
      </c>
      <c r="D218" s="807" t="str">
        <f t="shared" si="13"/>
        <v/>
      </c>
      <c r="E218" s="670"/>
      <c r="F218" s="511"/>
      <c r="G218" s="511"/>
      <c r="H218" s="452"/>
      <c r="I218" s="362"/>
      <c r="J218" s="362"/>
      <c r="K218" s="451" t="str">
        <f t="shared" si="14"/>
        <v/>
      </c>
      <c r="L218" s="527" t="str">
        <f t="shared" si="15"/>
        <v/>
      </c>
      <c r="M218" s="363"/>
      <c r="N218" s="363"/>
      <c r="O218" s="363"/>
      <c r="P218" s="366"/>
    </row>
    <row r="219" spans="3:16" ht="14.25" customHeight="1" x14ac:dyDescent="0.2">
      <c r="C219" s="383">
        <f t="shared" si="16"/>
        <v>207</v>
      </c>
      <c r="D219" s="807" t="str">
        <f t="shared" si="13"/>
        <v/>
      </c>
      <c r="E219" s="670"/>
      <c r="F219" s="511"/>
      <c r="G219" s="511"/>
      <c r="H219" s="452"/>
      <c r="I219" s="362"/>
      <c r="J219" s="362"/>
      <c r="K219" s="451" t="str">
        <f t="shared" si="14"/>
        <v/>
      </c>
      <c r="L219" s="527" t="str">
        <f t="shared" si="15"/>
        <v/>
      </c>
      <c r="M219" s="363"/>
      <c r="N219" s="363"/>
      <c r="O219" s="363"/>
      <c r="P219" s="366"/>
    </row>
    <row r="220" spans="3:16" ht="14.25" customHeight="1" x14ac:dyDescent="0.2">
      <c r="C220" s="383">
        <f t="shared" si="16"/>
        <v>208</v>
      </c>
      <c r="D220" s="807" t="str">
        <f t="shared" si="13"/>
        <v/>
      </c>
      <c r="E220" s="670"/>
      <c r="F220" s="511"/>
      <c r="G220" s="511"/>
      <c r="H220" s="452"/>
      <c r="I220" s="362"/>
      <c r="J220" s="362"/>
      <c r="K220" s="451" t="str">
        <f t="shared" si="14"/>
        <v/>
      </c>
      <c r="L220" s="527" t="str">
        <f t="shared" si="15"/>
        <v/>
      </c>
      <c r="M220" s="363"/>
      <c r="N220" s="363"/>
      <c r="O220" s="363"/>
      <c r="P220" s="366"/>
    </row>
    <row r="221" spans="3:16" ht="14.25" customHeight="1" x14ac:dyDescent="0.2">
      <c r="C221" s="383">
        <f t="shared" si="16"/>
        <v>209</v>
      </c>
      <c r="D221" s="807" t="str">
        <f t="shared" si="13"/>
        <v/>
      </c>
      <c r="E221" s="670"/>
      <c r="F221" s="511"/>
      <c r="G221" s="511"/>
      <c r="H221" s="452"/>
      <c r="I221" s="362"/>
      <c r="J221" s="362"/>
      <c r="K221" s="451" t="str">
        <f t="shared" si="14"/>
        <v/>
      </c>
      <c r="L221" s="527" t="str">
        <f t="shared" si="15"/>
        <v/>
      </c>
      <c r="M221" s="363"/>
      <c r="N221" s="363"/>
      <c r="O221" s="363"/>
      <c r="P221" s="366"/>
    </row>
    <row r="222" spans="3:16" ht="14.25" customHeight="1" x14ac:dyDescent="0.2">
      <c r="C222" s="383">
        <f t="shared" si="16"/>
        <v>210</v>
      </c>
      <c r="D222" s="807" t="str">
        <f t="shared" si="13"/>
        <v/>
      </c>
      <c r="E222" s="670"/>
      <c r="F222" s="511"/>
      <c r="G222" s="511"/>
      <c r="H222" s="452"/>
      <c r="I222" s="362"/>
      <c r="J222" s="362"/>
      <c r="K222" s="451" t="str">
        <f t="shared" si="14"/>
        <v/>
      </c>
      <c r="L222" s="527" t="str">
        <f t="shared" si="15"/>
        <v/>
      </c>
      <c r="M222" s="363"/>
      <c r="N222" s="363"/>
      <c r="O222" s="363"/>
      <c r="P222" s="366"/>
    </row>
    <row r="223" spans="3:16" ht="14.25" customHeight="1" x14ac:dyDescent="0.2">
      <c r="C223" s="383">
        <f t="shared" si="16"/>
        <v>211</v>
      </c>
      <c r="D223" s="807" t="str">
        <f t="shared" si="13"/>
        <v/>
      </c>
      <c r="E223" s="670"/>
      <c r="F223" s="511"/>
      <c r="G223" s="511"/>
      <c r="H223" s="452"/>
      <c r="I223" s="362"/>
      <c r="J223" s="362"/>
      <c r="K223" s="451" t="str">
        <f t="shared" ref="K223:K286" si="17">IF(J223="","",I223*J223)</f>
        <v/>
      </c>
      <c r="L223" s="527" t="str">
        <f t="shared" si="15"/>
        <v/>
      </c>
      <c r="M223" s="363"/>
      <c r="N223" s="363"/>
      <c r="O223" s="363"/>
      <c r="P223" s="366"/>
    </row>
    <row r="224" spans="3:16" ht="14.25" customHeight="1" x14ac:dyDescent="0.2">
      <c r="C224" s="383">
        <f t="shared" si="16"/>
        <v>212</v>
      </c>
      <c r="D224" s="807" t="str">
        <f t="shared" si="13"/>
        <v/>
      </c>
      <c r="E224" s="670"/>
      <c r="F224" s="511"/>
      <c r="G224" s="511"/>
      <c r="H224" s="452"/>
      <c r="I224" s="362"/>
      <c r="J224" s="362"/>
      <c r="K224" s="451" t="str">
        <f t="shared" si="17"/>
        <v/>
      </c>
      <c r="L224" s="527" t="str">
        <f t="shared" si="15"/>
        <v/>
      </c>
      <c r="M224" s="363"/>
      <c r="N224" s="363"/>
      <c r="O224" s="363"/>
      <c r="P224" s="366"/>
    </row>
    <row r="225" spans="3:16" ht="14.25" customHeight="1" x14ac:dyDescent="0.2">
      <c r="C225" s="383">
        <f t="shared" si="16"/>
        <v>213</v>
      </c>
      <c r="D225" s="807" t="str">
        <f t="shared" si="13"/>
        <v/>
      </c>
      <c r="E225" s="670"/>
      <c r="F225" s="511"/>
      <c r="G225" s="511"/>
      <c r="H225" s="452"/>
      <c r="I225" s="362"/>
      <c r="J225" s="362"/>
      <c r="K225" s="451" t="str">
        <f t="shared" si="17"/>
        <v/>
      </c>
      <c r="L225" s="527" t="str">
        <f t="shared" si="15"/>
        <v/>
      </c>
      <c r="M225" s="363"/>
      <c r="N225" s="363"/>
      <c r="O225" s="363"/>
      <c r="P225" s="366"/>
    </row>
    <row r="226" spans="3:16" ht="14.25" customHeight="1" x14ac:dyDescent="0.2">
      <c r="C226" s="383">
        <f t="shared" si="16"/>
        <v>214</v>
      </c>
      <c r="D226" s="807" t="str">
        <f t="shared" si="13"/>
        <v/>
      </c>
      <c r="E226" s="670"/>
      <c r="F226" s="511"/>
      <c r="G226" s="511"/>
      <c r="H226" s="452"/>
      <c r="I226" s="362"/>
      <c r="J226" s="362"/>
      <c r="K226" s="451" t="str">
        <f t="shared" si="17"/>
        <v/>
      </c>
      <c r="L226" s="527" t="str">
        <f t="shared" si="15"/>
        <v/>
      </c>
      <c r="M226" s="363"/>
      <c r="N226" s="363"/>
      <c r="O226" s="363"/>
      <c r="P226" s="366"/>
    </row>
    <row r="227" spans="3:16" ht="14.25" customHeight="1" x14ac:dyDescent="0.2">
      <c r="C227" s="383">
        <f t="shared" si="16"/>
        <v>215</v>
      </c>
      <c r="D227" s="807" t="str">
        <f t="shared" si="13"/>
        <v/>
      </c>
      <c r="E227" s="670"/>
      <c r="F227" s="511"/>
      <c r="G227" s="511"/>
      <c r="H227" s="452"/>
      <c r="I227" s="362"/>
      <c r="J227" s="362"/>
      <c r="K227" s="451" t="str">
        <f t="shared" si="17"/>
        <v/>
      </c>
      <c r="L227" s="527" t="str">
        <f t="shared" si="15"/>
        <v/>
      </c>
      <c r="M227" s="363"/>
      <c r="N227" s="363"/>
      <c r="O227" s="363"/>
      <c r="P227" s="366"/>
    </row>
    <row r="228" spans="3:16" ht="14.25" customHeight="1" x14ac:dyDescent="0.2">
      <c r="C228" s="383">
        <f t="shared" si="16"/>
        <v>216</v>
      </c>
      <c r="D228" s="807" t="str">
        <f t="shared" si="13"/>
        <v/>
      </c>
      <c r="E228" s="670"/>
      <c r="F228" s="511"/>
      <c r="G228" s="511"/>
      <c r="H228" s="452"/>
      <c r="I228" s="362"/>
      <c r="J228" s="362"/>
      <c r="K228" s="451" t="str">
        <f t="shared" si="17"/>
        <v/>
      </c>
      <c r="L228" s="527" t="str">
        <f t="shared" si="15"/>
        <v/>
      </c>
      <c r="M228" s="363"/>
      <c r="N228" s="363"/>
      <c r="O228" s="363"/>
      <c r="P228" s="366"/>
    </row>
    <row r="229" spans="3:16" ht="14.25" customHeight="1" x14ac:dyDescent="0.2">
      <c r="C229" s="383">
        <f t="shared" si="16"/>
        <v>217</v>
      </c>
      <c r="D229" s="807" t="str">
        <f t="shared" si="13"/>
        <v/>
      </c>
      <c r="E229" s="670"/>
      <c r="F229" s="511"/>
      <c r="G229" s="511"/>
      <c r="H229" s="452"/>
      <c r="I229" s="362"/>
      <c r="J229" s="362"/>
      <c r="K229" s="451" t="str">
        <f t="shared" si="17"/>
        <v/>
      </c>
      <c r="L229" s="527" t="str">
        <f t="shared" si="15"/>
        <v/>
      </c>
      <c r="M229" s="363"/>
      <c r="N229" s="363"/>
      <c r="O229" s="363"/>
      <c r="P229" s="366"/>
    </row>
    <row r="230" spans="3:16" ht="14.25" customHeight="1" x14ac:dyDescent="0.2">
      <c r="C230" s="383">
        <f t="shared" si="16"/>
        <v>218</v>
      </c>
      <c r="D230" s="807" t="str">
        <f t="shared" si="13"/>
        <v/>
      </c>
      <c r="E230" s="670"/>
      <c r="F230" s="511"/>
      <c r="G230" s="511"/>
      <c r="H230" s="452"/>
      <c r="I230" s="362"/>
      <c r="J230" s="362"/>
      <c r="K230" s="451" t="str">
        <f t="shared" si="17"/>
        <v/>
      </c>
      <c r="L230" s="527" t="str">
        <f t="shared" si="15"/>
        <v/>
      </c>
      <c r="M230" s="363"/>
      <c r="N230" s="363"/>
      <c r="O230" s="363"/>
      <c r="P230" s="366"/>
    </row>
    <row r="231" spans="3:16" ht="14.25" customHeight="1" x14ac:dyDescent="0.2">
      <c r="C231" s="383">
        <f t="shared" si="16"/>
        <v>219</v>
      </c>
      <c r="D231" s="807" t="str">
        <f t="shared" si="13"/>
        <v/>
      </c>
      <c r="E231" s="670"/>
      <c r="F231" s="511"/>
      <c r="G231" s="511"/>
      <c r="H231" s="452"/>
      <c r="I231" s="362"/>
      <c r="J231" s="362"/>
      <c r="K231" s="451" t="str">
        <f t="shared" si="17"/>
        <v/>
      </c>
      <c r="L231" s="527" t="str">
        <f t="shared" si="15"/>
        <v/>
      </c>
      <c r="M231" s="363"/>
      <c r="N231" s="363"/>
      <c r="O231" s="363"/>
      <c r="P231" s="366"/>
    </row>
    <row r="232" spans="3:16" ht="14.25" customHeight="1" x14ac:dyDescent="0.2">
      <c r="C232" s="383">
        <f t="shared" si="16"/>
        <v>220</v>
      </c>
      <c r="D232" s="807" t="str">
        <f t="shared" si="13"/>
        <v/>
      </c>
      <c r="E232" s="670"/>
      <c r="F232" s="511"/>
      <c r="G232" s="511"/>
      <c r="H232" s="452"/>
      <c r="I232" s="362"/>
      <c r="J232" s="362"/>
      <c r="K232" s="451" t="str">
        <f t="shared" si="17"/>
        <v/>
      </c>
      <c r="L232" s="527" t="str">
        <f t="shared" si="15"/>
        <v/>
      </c>
      <c r="M232" s="363"/>
      <c r="N232" s="363"/>
      <c r="O232" s="363"/>
      <c r="P232" s="366"/>
    </row>
    <row r="233" spans="3:16" ht="14.25" customHeight="1" x14ac:dyDescent="0.2">
      <c r="C233" s="383">
        <f t="shared" si="16"/>
        <v>221</v>
      </c>
      <c r="D233" s="807" t="str">
        <f t="shared" si="13"/>
        <v/>
      </c>
      <c r="E233" s="670"/>
      <c r="F233" s="511"/>
      <c r="G233" s="511"/>
      <c r="H233" s="452"/>
      <c r="I233" s="362"/>
      <c r="J233" s="362"/>
      <c r="K233" s="451" t="str">
        <f t="shared" si="17"/>
        <v/>
      </c>
      <c r="L233" s="527" t="str">
        <f t="shared" si="15"/>
        <v/>
      </c>
      <c r="M233" s="363"/>
      <c r="N233" s="363"/>
      <c r="O233" s="363"/>
      <c r="P233" s="366"/>
    </row>
    <row r="234" spans="3:16" ht="14.25" customHeight="1" x14ac:dyDescent="0.2">
      <c r="C234" s="383">
        <f t="shared" si="16"/>
        <v>222</v>
      </c>
      <c r="D234" s="807" t="str">
        <f t="shared" si="13"/>
        <v/>
      </c>
      <c r="E234" s="670"/>
      <c r="F234" s="511"/>
      <c r="G234" s="511"/>
      <c r="H234" s="452"/>
      <c r="I234" s="362"/>
      <c r="J234" s="362"/>
      <c r="K234" s="451" t="str">
        <f t="shared" si="17"/>
        <v/>
      </c>
      <c r="L234" s="527" t="str">
        <f t="shared" si="15"/>
        <v/>
      </c>
      <c r="M234" s="363"/>
      <c r="N234" s="363"/>
      <c r="O234" s="363"/>
      <c r="P234" s="366"/>
    </row>
    <row r="235" spans="3:16" ht="14.25" customHeight="1" x14ac:dyDescent="0.2">
      <c r="C235" s="383">
        <f t="shared" si="16"/>
        <v>223</v>
      </c>
      <c r="D235" s="807" t="str">
        <f t="shared" si="13"/>
        <v/>
      </c>
      <c r="E235" s="670"/>
      <c r="F235" s="511"/>
      <c r="G235" s="511"/>
      <c r="H235" s="452"/>
      <c r="I235" s="362"/>
      <c r="J235" s="362"/>
      <c r="K235" s="451" t="str">
        <f t="shared" si="17"/>
        <v/>
      </c>
      <c r="L235" s="527" t="str">
        <f t="shared" si="15"/>
        <v/>
      </c>
      <c r="M235" s="363"/>
      <c r="N235" s="363"/>
      <c r="O235" s="363"/>
      <c r="P235" s="366"/>
    </row>
    <row r="236" spans="3:16" ht="14.25" customHeight="1" x14ac:dyDescent="0.2">
      <c r="C236" s="383">
        <f t="shared" si="16"/>
        <v>224</v>
      </c>
      <c r="D236" s="807" t="str">
        <f t="shared" si="13"/>
        <v/>
      </c>
      <c r="E236" s="670"/>
      <c r="F236" s="511"/>
      <c r="G236" s="511"/>
      <c r="H236" s="452"/>
      <c r="I236" s="362"/>
      <c r="J236" s="362"/>
      <c r="K236" s="451" t="str">
        <f t="shared" si="17"/>
        <v/>
      </c>
      <c r="L236" s="527" t="str">
        <f t="shared" si="15"/>
        <v/>
      </c>
      <c r="M236" s="363"/>
      <c r="N236" s="363"/>
      <c r="O236" s="363"/>
      <c r="P236" s="366"/>
    </row>
    <row r="237" spans="3:16" ht="14.25" customHeight="1" x14ac:dyDescent="0.2">
      <c r="C237" s="383">
        <f t="shared" si="16"/>
        <v>225</v>
      </c>
      <c r="D237" s="807" t="str">
        <f t="shared" si="13"/>
        <v/>
      </c>
      <c r="E237" s="670"/>
      <c r="F237" s="511"/>
      <c r="G237" s="511"/>
      <c r="H237" s="452"/>
      <c r="I237" s="362"/>
      <c r="J237" s="362"/>
      <c r="K237" s="451" t="str">
        <f t="shared" si="17"/>
        <v/>
      </c>
      <c r="L237" s="527" t="str">
        <f t="shared" si="15"/>
        <v/>
      </c>
      <c r="M237" s="363"/>
      <c r="N237" s="363"/>
      <c r="O237" s="363"/>
      <c r="P237" s="366"/>
    </row>
    <row r="238" spans="3:16" ht="14.25" customHeight="1" x14ac:dyDescent="0.2">
      <c r="C238" s="383">
        <f t="shared" si="16"/>
        <v>226</v>
      </c>
      <c r="D238" s="807" t="str">
        <f t="shared" si="13"/>
        <v/>
      </c>
      <c r="E238" s="670"/>
      <c r="F238" s="511"/>
      <c r="G238" s="511"/>
      <c r="H238" s="452"/>
      <c r="I238" s="362"/>
      <c r="J238" s="362"/>
      <c r="K238" s="451" t="str">
        <f t="shared" si="17"/>
        <v/>
      </c>
      <c r="L238" s="527" t="str">
        <f t="shared" si="15"/>
        <v/>
      </c>
      <c r="M238" s="363"/>
      <c r="N238" s="363"/>
      <c r="O238" s="363"/>
      <c r="P238" s="366"/>
    </row>
    <row r="239" spans="3:16" ht="14.25" customHeight="1" x14ac:dyDescent="0.2">
      <c r="C239" s="383">
        <f t="shared" si="16"/>
        <v>227</v>
      </c>
      <c r="D239" s="807" t="str">
        <f t="shared" si="13"/>
        <v/>
      </c>
      <c r="E239" s="670"/>
      <c r="F239" s="511"/>
      <c r="G239" s="511"/>
      <c r="H239" s="452"/>
      <c r="I239" s="362"/>
      <c r="J239" s="362"/>
      <c r="K239" s="451" t="str">
        <f t="shared" si="17"/>
        <v/>
      </c>
      <c r="L239" s="527" t="str">
        <f t="shared" si="15"/>
        <v/>
      </c>
      <c r="M239" s="363"/>
      <c r="N239" s="363"/>
      <c r="O239" s="363"/>
      <c r="P239" s="366"/>
    </row>
    <row r="240" spans="3:16" ht="14.25" customHeight="1" x14ac:dyDescent="0.2">
      <c r="C240" s="383">
        <f t="shared" si="16"/>
        <v>228</v>
      </c>
      <c r="D240" s="807" t="str">
        <f t="shared" si="13"/>
        <v/>
      </c>
      <c r="E240" s="670"/>
      <c r="F240" s="511"/>
      <c r="G240" s="511"/>
      <c r="H240" s="452"/>
      <c r="I240" s="362"/>
      <c r="J240" s="362"/>
      <c r="K240" s="451" t="str">
        <f t="shared" si="17"/>
        <v/>
      </c>
      <c r="L240" s="527" t="str">
        <f t="shared" si="15"/>
        <v/>
      </c>
      <c r="M240" s="363"/>
      <c r="N240" s="363"/>
      <c r="O240" s="363"/>
      <c r="P240" s="366"/>
    </row>
    <row r="241" spans="3:16" ht="14.25" customHeight="1" x14ac:dyDescent="0.2">
      <c r="C241" s="383">
        <f t="shared" si="16"/>
        <v>229</v>
      </c>
      <c r="D241" s="807" t="str">
        <f t="shared" si="13"/>
        <v/>
      </c>
      <c r="E241" s="670"/>
      <c r="F241" s="511"/>
      <c r="G241" s="511"/>
      <c r="H241" s="452"/>
      <c r="I241" s="362"/>
      <c r="J241" s="362"/>
      <c r="K241" s="451" t="str">
        <f t="shared" si="17"/>
        <v/>
      </c>
      <c r="L241" s="527" t="str">
        <f t="shared" si="15"/>
        <v/>
      </c>
      <c r="M241" s="363"/>
      <c r="N241" s="363"/>
      <c r="O241" s="363"/>
      <c r="P241" s="366"/>
    </row>
    <row r="242" spans="3:16" ht="14.25" customHeight="1" x14ac:dyDescent="0.2">
      <c r="C242" s="383">
        <f t="shared" si="16"/>
        <v>230</v>
      </c>
      <c r="D242" s="807" t="str">
        <f t="shared" si="13"/>
        <v/>
      </c>
      <c r="E242" s="670"/>
      <c r="F242" s="511"/>
      <c r="G242" s="511"/>
      <c r="H242" s="452"/>
      <c r="I242" s="362"/>
      <c r="J242" s="362"/>
      <c r="K242" s="451" t="str">
        <f t="shared" si="17"/>
        <v/>
      </c>
      <c r="L242" s="527" t="str">
        <f t="shared" si="15"/>
        <v/>
      </c>
      <c r="M242" s="363"/>
      <c r="N242" s="363"/>
      <c r="O242" s="363"/>
      <c r="P242" s="366"/>
    </row>
    <row r="243" spans="3:16" ht="14.25" customHeight="1" x14ac:dyDescent="0.2">
      <c r="C243" s="383">
        <f t="shared" si="16"/>
        <v>231</v>
      </c>
      <c r="D243" s="807" t="str">
        <f t="shared" si="13"/>
        <v/>
      </c>
      <c r="E243" s="670"/>
      <c r="F243" s="511"/>
      <c r="G243" s="511"/>
      <c r="H243" s="452"/>
      <c r="I243" s="362"/>
      <c r="J243" s="362"/>
      <c r="K243" s="451" t="str">
        <f t="shared" si="17"/>
        <v/>
      </c>
      <c r="L243" s="527" t="str">
        <f t="shared" si="15"/>
        <v/>
      </c>
      <c r="M243" s="363"/>
      <c r="N243" s="363"/>
      <c r="O243" s="363"/>
      <c r="P243" s="366"/>
    </row>
    <row r="244" spans="3:16" ht="14.25" customHeight="1" x14ac:dyDescent="0.2">
      <c r="C244" s="383">
        <f t="shared" si="16"/>
        <v>232</v>
      </c>
      <c r="D244" s="807" t="str">
        <f t="shared" si="13"/>
        <v/>
      </c>
      <c r="E244" s="670"/>
      <c r="F244" s="511"/>
      <c r="G244" s="511"/>
      <c r="H244" s="452"/>
      <c r="I244" s="362"/>
      <c r="J244" s="362"/>
      <c r="K244" s="451" t="str">
        <f t="shared" si="17"/>
        <v/>
      </c>
      <c r="L244" s="527" t="str">
        <f t="shared" si="15"/>
        <v/>
      </c>
      <c r="M244" s="363"/>
      <c r="N244" s="363"/>
      <c r="O244" s="363"/>
      <c r="P244" s="366"/>
    </row>
    <row r="245" spans="3:16" ht="14.25" customHeight="1" x14ac:dyDescent="0.2">
      <c r="C245" s="383">
        <f t="shared" si="16"/>
        <v>233</v>
      </c>
      <c r="D245" s="807" t="str">
        <f t="shared" si="13"/>
        <v/>
      </c>
      <c r="E245" s="670"/>
      <c r="F245" s="511"/>
      <c r="G245" s="511"/>
      <c r="H245" s="452"/>
      <c r="I245" s="362"/>
      <c r="J245" s="362"/>
      <c r="K245" s="451" t="str">
        <f t="shared" si="17"/>
        <v/>
      </c>
      <c r="L245" s="527" t="str">
        <f t="shared" si="15"/>
        <v/>
      </c>
      <c r="M245" s="363"/>
      <c r="N245" s="363"/>
      <c r="O245" s="363"/>
      <c r="P245" s="366"/>
    </row>
    <row r="246" spans="3:16" ht="14.25" customHeight="1" x14ac:dyDescent="0.2">
      <c r="C246" s="383">
        <f t="shared" si="16"/>
        <v>234</v>
      </c>
      <c r="D246" s="807" t="str">
        <f t="shared" si="13"/>
        <v/>
      </c>
      <c r="E246" s="670"/>
      <c r="F246" s="511"/>
      <c r="G246" s="511"/>
      <c r="H246" s="452"/>
      <c r="I246" s="362"/>
      <c r="J246" s="362"/>
      <c r="K246" s="451" t="str">
        <f t="shared" si="17"/>
        <v/>
      </c>
      <c r="L246" s="527" t="str">
        <f t="shared" si="15"/>
        <v/>
      </c>
      <c r="M246" s="363"/>
      <c r="N246" s="363"/>
      <c r="O246" s="363"/>
      <c r="P246" s="366"/>
    </row>
    <row r="247" spans="3:16" ht="14.25" customHeight="1" x14ac:dyDescent="0.2">
      <c r="C247" s="383">
        <f t="shared" si="16"/>
        <v>235</v>
      </c>
      <c r="D247" s="807" t="str">
        <f t="shared" si="13"/>
        <v/>
      </c>
      <c r="E247" s="670"/>
      <c r="F247" s="511"/>
      <c r="G247" s="511"/>
      <c r="H247" s="452"/>
      <c r="I247" s="362"/>
      <c r="J247" s="362"/>
      <c r="K247" s="451" t="str">
        <f t="shared" si="17"/>
        <v/>
      </c>
      <c r="L247" s="527" t="str">
        <f t="shared" si="15"/>
        <v/>
      </c>
      <c r="M247" s="363"/>
      <c r="N247" s="363"/>
      <c r="O247" s="363"/>
      <c r="P247" s="366"/>
    </row>
    <row r="248" spans="3:16" ht="14.25" customHeight="1" x14ac:dyDescent="0.2">
      <c r="C248" s="383">
        <f t="shared" si="16"/>
        <v>236</v>
      </c>
      <c r="D248" s="807" t="str">
        <f t="shared" si="13"/>
        <v/>
      </c>
      <c r="E248" s="670"/>
      <c r="F248" s="511"/>
      <c r="G248" s="511"/>
      <c r="H248" s="452"/>
      <c r="I248" s="362"/>
      <c r="J248" s="362"/>
      <c r="K248" s="451" t="str">
        <f t="shared" si="17"/>
        <v/>
      </c>
      <c r="L248" s="527" t="str">
        <f t="shared" si="15"/>
        <v/>
      </c>
      <c r="M248" s="363"/>
      <c r="N248" s="363"/>
      <c r="O248" s="363"/>
      <c r="P248" s="366"/>
    </row>
    <row r="249" spans="3:16" ht="14.25" customHeight="1" x14ac:dyDescent="0.2">
      <c r="C249" s="383">
        <f t="shared" si="16"/>
        <v>237</v>
      </c>
      <c r="D249" s="807" t="str">
        <f t="shared" si="13"/>
        <v/>
      </c>
      <c r="E249" s="670"/>
      <c r="F249" s="511"/>
      <c r="G249" s="511"/>
      <c r="H249" s="452"/>
      <c r="I249" s="362"/>
      <c r="J249" s="362"/>
      <c r="K249" s="451" t="str">
        <f t="shared" si="17"/>
        <v/>
      </c>
      <c r="L249" s="527" t="str">
        <f t="shared" si="15"/>
        <v/>
      </c>
      <c r="M249" s="363"/>
      <c r="N249" s="363"/>
      <c r="O249" s="363"/>
      <c r="P249" s="366"/>
    </row>
    <row r="250" spans="3:16" ht="14.25" customHeight="1" x14ac:dyDescent="0.2">
      <c r="C250" s="383">
        <f t="shared" si="16"/>
        <v>238</v>
      </c>
      <c r="D250" s="807" t="str">
        <f t="shared" si="13"/>
        <v/>
      </c>
      <c r="E250" s="670"/>
      <c r="F250" s="511"/>
      <c r="G250" s="511"/>
      <c r="H250" s="452"/>
      <c r="I250" s="362"/>
      <c r="J250" s="362"/>
      <c r="K250" s="451" t="str">
        <f t="shared" si="17"/>
        <v/>
      </c>
      <c r="L250" s="527" t="str">
        <f t="shared" si="15"/>
        <v/>
      </c>
      <c r="M250" s="363"/>
      <c r="N250" s="363"/>
      <c r="O250" s="363"/>
      <c r="P250" s="366"/>
    </row>
    <row r="251" spans="3:16" ht="14.25" customHeight="1" x14ac:dyDescent="0.2">
      <c r="C251" s="383">
        <f t="shared" si="16"/>
        <v>239</v>
      </c>
      <c r="D251" s="807" t="str">
        <f t="shared" si="13"/>
        <v/>
      </c>
      <c r="E251" s="670"/>
      <c r="F251" s="511"/>
      <c r="G251" s="511"/>
      <c r="H251" s="452"/>
      <c r="I251" s="362"/>
      <c r="J251" s="362"/>
      <c r="K251" s="451" t="str">
        <f t="shared" si="17"/>
        <v/>
      </c>
      <c r="L251" s="527" t="str">
        <f t="shared" si="15"/>
        <v/>
      </c>
      <c r="M251" s="363"/>
      <c r="N251" s="363"/>
      <c r="O251" s="363"/>
      <c r="P251" s="366"/>
    </row>
    <row r="252" spans="3:16" ht="14.25" customHeight="1" x14ac:dyDescent="0.2">
      <c r="C252" s="383">
        <f t="shared" si="16"/>
        <v>240</v>
      </c>
      <c r="D252" s="807" t="str">
        <f t="shared" si="13"/>
        <v/>
      </c>
      <c r="E252" s="670"/>
      <c r="F252" s="511"/>
      <c r="G252" s="511"/>
      <c r="H252" s="452"/>
      <c r="I252" s="362"/>
      <c r="J252" s="362"/>
      <c r="K252" s="451" t="str">
        <f t="shared" si="17"/>
        <v/>
      </c>
      <c r="L252" s="527" t="str">
        <f t="shared" si="15"/>
        <v/>
      </c>
      <c r="M252" s="363"/>
      <c r="N252" s="363"/>
      <c r="O252" s="363"/>
      <c r="P252" s="366"/>
    </row>
    <row r="253" spans="3:16" ht="14.25" customHeight="1" x14ac:dyDescent="0.2">
      <c r="C253" s="383">
        <f t="shared" si="16"/>
        <v>241</v>
      </c>
      <c r="D253" s="807" t="str">
        <f t="shared" si="13"/>
        <v/>
      </c>
      <c r="E253" s="670"/>
      <c r="F253" s="511"/>
      <c r="G253" s="511"/>
      <c r="H253" s="452"/>
      <c r="I253" s="362"/>
      <c r="J253" s="362"/>
      <c r="K253" s="451" t="str">
        <f t="shared" si="17"/>
        <v/>
      </c>
      <c r="L253" s="527" t="str">
        <f t="shared" si="15"/>
        <v/>
      </c>
      <c r="M253" s="363"/>
      <c r="N253" s="363"/>
      <c r="O253" s="363"/>
      <c r="P253" s="366"/>
    </row>
    <row r="254" spans="3:16" ht="14.25" customHeight="1" x14ac:dyDescent="0.2">
      <c r="C254" s="383">
        <f t="shared" si="16"/>
        <v>242</v>
      </c>
      <c r="D254" s="807" t="str">
        <f t="shared" si="13"/>
        <v/>
      </c>
      <c r="E254" s="670"/>
      <c r="F254" s="511"/>
      <c r="G254" s="511"/>
      <c r="H254" s="452"/>
      <c r="I254" s="362"/>
      <c r="J254" s="362"/>
      <c r="K254" s="451" t="str">
        <f t="shared" si="17"/>
        <v/>
      </c>
      <c r="L254" s="527" t="str">
        <f t="shared" si="15"/>
        <v/>
      </c>
      <c r="M254" s="363"/>
      <c r="N254" s="363"/>
      <c r="O254" s="363"/>
      <c r="P254" s="366"/>
    </row>
    <row r="255" spans="3:16" ht="14.25" customHeight="1" x14ac:dyDescent="0.2">
      <c r="C255" s="383">
        <f t="shared" si="16"/>
        <v>243</v>
      </c>
      <c r="D255" s="807" t="str">
        <f t="shared" si="13"/>
        <v/>
      </c>
      <c r="E255" s="670"/>
      <c r="F255" s="511"/>
      <c r="G255" s="511"/>
      <c r="H255" s="452"/>
      <c r="I255" s="362"/>
      <c r="J255" s="362"/>
      <c r="K255" s="451" t="str">
        <f t="shared" si="17"/>
        <v/>
      </c>
      <c r="L255" s="527" t="str">
        <f t="shared" si="15"/>
        <v/>
      </c>
      <c r="M255" s="363"/>
      <c r="N255" s="363"/>
      <c r="O255" s="363"/>
      <c r="P255" s="366"/>
    </row>
    <row r="256" spans="3:16" ht="14.25" customHeight="1" x14ac:dyDescent="0.2">
      <c r="C256" s="383">
        <f t="shared" si="16"/>
        <v>244</v>
      </c>
      <c r="D256" s="807" t="str">
        <f t="shared" si="13"/>
        <v/>
      </c>
      <c r="E256" s="670"/>
      <c r="F256" s="511"/>
      <c r="G256" s="511"/>
      <c r="H256" s="452"/>
      <c r="I256" s="362"/>
      <c r="J256" s="362"/>
      <c r="K256" s="451" t="str">
        <f t="shared" si="17"/>
        <v/>
      </c>
      <c r="L256" s="527" t="str">
        <f t="shared" si="15"/>
        <v/>
      </c>
      <c r="M256" s="363"/>
      <c r="N256" s="363"/>
      <c r="O256" s="363"/>
      <c r="P256" s="366"/>
    </row>
    <row r="257" spans="3:16" ht="14.25" customHeight="1" x14ac:dyDescent="0.2">
      <c r="C257" s="383">
        <f t="shared" si="16"/>
        <v>245</v>
      </c>
      <c r="D257" s="807" t="str">
        <f t="shared" si="13"/>
        <v/>
      </c>
      <c r="E257" s="670"/>
      <c r="F257" s="511"/>
      <c r="G257" s="511"/>
      <c r="H257" s="452"/>
      <c r="I257" s="362"/>
      <c r="J257" s="362"/>
      <c r="K257" s="451" t="str">
        <f t="shared" si="17"/>
        <v/>
      </c>
      <c r="L257" s="527" t="str">
        <f t="shared" si="15"/>
        <v/>
      </c>
      <c r="M257" s="363"/>
      <c r="N257" s="363"/>
      <c r="O257" s="363"/>
      <c r="P257" s="366"/>
    </row>
    <row r="258" spans="3:16" ht="14.25" customHeight="1" x14ac:dyDescent="0.2">
      <c r="C258" s="383">
        <f t="shared" si="16"/>
        <v>246</v>
      </c>
      <c r="D258" s="807" t="str">
        <f t="shared" si="13"/>
        <v/>
      </c>
      <c r="E258" s="670"/>
      <c r="F258" s="511"/>
      <c r="G258" s="511"/>
      <c r="H258" s="452"/>
      <c r="I258" s="362"/>
      <c r="J258" s="362"/>
      <c r="K258" s="451" t="str">
        <f t="shared" si="17"/>
        <v/>
      </c>
      <c r="L258" s="527" t="str">
        <f t="shared" si="15"/>
        <v/>
      </c>
      <c r="M258" s="363"/>
      <c r="N258" s="363"/>
      <c r="O258" s="363"/>
      <c r="P258" s="366"/>
    </row>
    <row r="259" spans="3:16" ht="14.25" customHeight="1" x14ac:dyDescent="0.2">
      <c r="C259" s="383">
        <f t="shared" si="16"/>
        <v>247</v>
      </c>
      <c r="D259" s="807" t="str">
        <f t="shared" si="13"/>
        <v/>
      </c>
      <c r="E259" s="670"/>
      <c r="F259" s="511"/>
      <c r="G259" s="511"/>
      <c r="H259" s="452"/>
      <c r="I259" s="362"/>
      <c r="J259" s="362"/>
      <c r="K259" s="451" t="str">
        <f t="shared" si="17"/>
        <v/>
      </c>
      <c r="L259" s="527" t="str">
        <f t="shared" si="15"/>
        <v/>
      </c>
      <c r="M259" s="363"/>
      <c r="N259" s="363"/>
      <c r="O259" s="363"/>
      <c r="P259" s="366"/>
    </row>
    <row r="260" spans="3:16" ht="14.25" customHeight="1" x14ac:dyDescent="0.2">
      <c r="C260" s="383">
        <f t="shared" si="16"/>
        <v>248</v>
      </c>
      <c r="D260" s="807" t="str">
        <f t="shared" si="13"/>
        <v/>
      </c>
      <c r="E260" s="670"/>
      <c r="F260" s="511"/>
      <c r="G260" s="511"/>
      <c r="H260" s="452"/>
      <c r="I260" s="362"/>
      <c r="J260" s="362"/>
      <c r="K260" s="451" t="str">
        <f t="shared" si="17"/>
        <v/>
      </c>
      <c r="L260" s="527" t="str">
        <f t="shared" si="15"/>
        <v/>
      </c>
      <c r="M260" s="363"/>
      <c r="N260" s="363"/>
      <c r="O260" s="363"/>
      <c r="P260" s="366"/>
    </row>
    <row r="261" spans="3:16" ht="14.25" customHeight="1" x14ac:dyDescent="0.2">
      <c r="C261" s="383">
        <f t="shared" si="16"/>
        <v>249</v>
      </c>
      <c r="D261" s="807" t="str">
        <f t="shared" si="13"/>
        <v/>
      </c>
      <c r="E261" s="670"/>
      <c r="F261" s="511"/>
      <c r="G261" s="511"/>
      <c r="H261" s="452"/>
      <c r="I261" s="362"/>
      <c r="J261" s="362"/>
      <c r="K261" s="451" t="str">
        <f t="shared" si="17"/>
        <v/>
      </c>
      <c r="L261" s="527" t="str">
        <f t="shared" si="15"/>
        <v/>
      </c>
      <c r="M261" s="363"/>
      <c r="N261" s="363"/>
      <c r="O261" s="363"/>
      <c r="P261" s="366"/>
    </row>
    <row r="262" spans="3:16" ht="14.25" customHeight="1" x14ac:dyDescent="0.2">
      <c r="C262" s="383">
        <f t="shared" si="16"/>
        <v>250</v>
      </c>
      <c r="D262" s="807" t="str">
        <f t="shared" si="13"/>
        <v/>
      </c>
      <c r="E262" s="670"/>
      <c r="F262" s="511"/>
      <c r="G262" s="511"/>
      <c r="H262" s="452"/>
      <c r="I262" s="362"/>
      <c r="J262" s="362"/>
      <c r="K262" s="451" t="str">
        <f t="shared" si="17"/>
        <v/>
      </c>
      <c r="L262" s="527" t="str">
        <f t="shared" si="15"/>
        <v/>
      </c>
      <c r="M262" s="363"/>
      <c r="N262" s="363"/>
      <c r="O262" s="363"/>
      <c r="P262" s="366"/>
    </row>
    <row r="263" spans="3:16" ht="14.25" customHeight="1" x14ac:dyDescent="0.2">
      <c r="C263" s="383">
        <f t="shared" si="16"/>
        <v>251</v>
      </c>
      <c r="D263" s="807" t="str">
        <f t="shared" si="13"/>
        <v/>
      </c>
      <c r="E263" s="670"/>
      <c r="F263" s="511"/>
      <c r="G263" s="511"/>
      <c r="H263" s="452"/>
      <c r="I263" s="362"/>
      <c r="J263" s="362"/>
      <c r="K263" s="451" t="str">
        <f t="shared" si="17"/>
        <v/>
      </c>
      <c r="L263" s="527" t="str">
        <f t="shared" si="15"/>
        <v/>
      </c>
      <c r="M263" s="363"/>
      <c r="N263" s="363"/>
      <c r="O263" s="363"/>
      <c r="P263" s="366"/>
    </row>
    <row r="264" spans="3:16" ht="14.25" customHeight="1" x14ac:dyDescent="0.2">
      <c r="C264" s="383">
        <f t="shared" si="16"/>
        <v>252</v>
      </c>
      <c r="D264" s="807" t="str">
        <f t="shared" si="13"/>
        <v/>
      </c>
      <c r="E264" s="670"/>
      <c r="F264" s="511"/>
      <c r="G264" s="511"/>
      <c r="H264" s="452"/>
      <c r="I264" s="362"/>
      <c r="J264" s="362"/>
      <c r="K264" s="451" t="str">
        <f t="shared" si="17"/>
        <v/>
      </c>
      <c r="L264" s="527" t="str">
        <f t="shared" si="15"/>
        <v/>
      </c>
      <c r="M264" s="363"/>
      <c r="N264" s="363"/>
      <c r="O264" s="363"/>
      <c r="P264" s="366"/>
    </row>
    <row r="265" spans="3:16" ht="14.25" customHeight="1" x14ac:dyDescent="0.2">
      <c r="C265" s="383">
        <f t="shared" si="16"/>
        <v>253</v>
      </c>
      <c r="D265" s="807" t="str">
        <f t="shared" si="13"/>
        <v/>
      </c>
      <c r="E265" s="670"/>
      <c r="F265" s="511"/>
      <c r="G265" s="511"/>
      <c r="H265" s="452"/>
      <c r="I265" s="362"/>
      <c r="J265" s="362"/>
      <c r="K265" s="451" t="str">
        <f t="shared" si="17"/>
        <v/>
      </c>
      <c r="L265" s="527" t="str">
        <f t="shared" si="15"/>
        <v/>
      </c>
      <c r="M265" s="363"/>
      <c r="N265" s="363"/>
      <c r="O265" s="363"/>
      <c r="P265" s="366"/>
    </row>
    <row r="266" spans="3:16" ht="14.25" customHeight="1" x14ac:dyDescent="0.2">
      <c r="C266" s="383">
        <f t="shared" si="16"/>
        <v>254</v>
      </c>
      <c r="D266" s="807" t="str">
        <f t="shared" si="13"/>
        <v/>
      </c>
      <c r="E266" s="670"/>
      <c r="F266" s="511"/>
      <c r="G266" s="511"/>
      <c r="H266" s="452"/>
      <c r="I266" s="362"/>
      <c r="J266" s="362"/>
      <c r="K266" s="451" t="str">
        <f t="shared" si="17"/>
        <v/>
      </c>
      <c r="L266" s="527" t="str">
        <f t="shared" si="15"/>
        <v/>
      </c>
      <c r="M266" s="363"/>
      <c r="N266" s="363"/>
      <c r="O266" s="363"/>
      <c r="P266" s="366"/>
    </row>
    <row r="267" spans="3:16" ht="14.25" customHeight="1" x14ac:dyDescent="0.2">
      <c r="C267" s="383">
        <f t="shared" si="16"/>
        <v>255</v>
      </c>
      <c r="D267" s="807" t="str">
        <f t="shared" si="13"/>
        <v/>
      </c>
      <c r="E267" s="670"/>
      <c r="F267" s="511"/>
      <c r="G267" s="511"/>
      <c r="H267" s="452"/>
      <c r="I267" s="362"/>
      <c r="J267" s="362"/>
      <c r="K267" s="451" t="str">
        <f t="shared" si="17"/>
        <v/>
      </c>
      <c r="L267" s="527" t="str">
        <f t="shared" si="15"/>
        <v/>
      </c>
      <c r="M267" s="363"/>
      <c r="N267" s="363"/>
      <c r="O267" s="363"/>
      <c r="P267" s="366"/>
    </row>
    <row r="268" spans="3:16" ht="14.25" customHeight="1" x14ac:dyDescent="0.2">
      <c r="C268" s="383">
        <f t="shared" si="16"/>
        <v>256</v>
      </c>
      <c r="D268" s="807" t="str">
        <f t="shared" si="13"/>
        <v/>
      </c>
      <c r="E268" s="670"/>
      <c r="F268" s="511"/>
      <c r="G268" s="511"/>
      <c r="H268" s="452"/>
      <c r="I268" s="362"/>
      <c r="J268" s="362"/>
      <c r="K268" s="451" t="str">
        <f t="shared" si="17"/>
        <v/>
      </c>
      <c r="L268" s="527" t="str">
        <f t="shared" si="15"/>
        <v/>
      </c>
      <c r="M268" s="363"/>
      <c r="N268" s="363"/>
      <c r="O268" s="363"/>
      <c r="P268" s="366"/>
    </row>
    <row r="269" spans="3:16" ht="14.25" customHeight="1" x14ac:dyDescent="0.2">
      <c r="C269" s="383">
        <f t="shared" si="16"/>
        <v>257</v>
      </c>
      <c r="D269" s="807" t="str">
        <f t="shared" ref="D269:D332" si="18">IF(E269="","",IF(E269&lt;=$T$2,"○",""))</f>
        <v/>
      </c>
      <c r="E269" s="670"/>
      <c r="F269" s="511"/>
      <c r="G269" s="511"/>
      <c r="H269" s="452"/>
      <c r="I269" s="362"/>
      <c r="J269" s="362"/>
      <c r="K269" s="451" t="str">
        <f t="shared" si="17"/>
        <v/>
      </c>
      <c r="L269" s="527" t="str">
        <f t="shared" ref="L269:L332" si="19">IF(H269="","",IF(HLOOKUP(H269,$V$2:$AJ$3,2,FALSE)&gt;=0.8,"○",""))</f>
        <v/>
      </c>
      <c r="M269" s="363"/>
      <c r="N269" s="363"/>
      <c r="O269" s="363"/>
      <c r="P269" s="366"/>
    </row>
    <row r="270" spans="3:16" ht="14.25" customHeight="1" x14ac:dyDescent="0.2">
      <c r="C270" s="383">
        <f t="shared" si="16"/>
        <v>258</v>
      </c>
      <c r="D270" s="807" t="str">
        <f t="shared" si="18"/>
        <v/>
      </c>
      <c r="E270" s="670"/>
      <c r="F270" s="511"/>
      <c r="G270" s="511"/>
      <c r="H270" s="452"/>
      <c r="I270" s="362"/>
      <c r="J270" s="362"/>
      <c r="K270" s="451" t="str">
        <f t="shared" si="17"/>
        <v/>
      </c>
      <c r="L270" s="527" t="str">
        <f t="shared" si="19"/>
        <v/>
      </c>
      <c r="M270" s="363"/>
      <c r="N270" s="363"/>
      <c r="O270" s="363"/>
      <c r="P270" s="366"/>
    </row>
    <row r="271" spans="3:16" ht="14.25" customHeight="1" x14ac:dyDescent="0.2">
      <c r="C271" s="383">
        <f t="shared" ref="C271:C334" si="20">C270+1</f>
        <v>259</v>
      </c>
      <c r="D271" s="807" t="str">
        <f t="shared" si="18"/>
        <v/>
      </c>
      <c r="E271" s="670"/>
      <c r="F271" s="511"/>
      <c r="G271" s="511"/>
      <c r="H271" s="452"/>
      <c r="I271" s="362"/>
      <c r="J271" s="362"/>
      <c r="K271" s="451" t="str">
        <f t="shared" si="17"/>
        <v/>
      </c>
      <c r="L271" s="527" t="str">
        <f t="shared" si="19"/>
        <v/>
      </c>
      <c r="M271" s="363"/>
      <c r="N271" s="363"/>
      <c r="O271" s="363"/>
      <c r="P271" s="366"/>
    </row>
    <row r="272" spans="3:16" ht="14.25" customHeight="1" x14ac:dyDescent="0.2">
      <c r="C272" s="383">
        <f t="shared" si="20"/>
        <v>260</v>
      </c>
      <c r="D272" s="807" t="str">
        <f t="shared" si="18"/>
        <v/>
      </c>
      <c r="E272" s="670"/>
      <c r="F272" s="511"/>
      <c r="G272" s="511"/>
      <c r="H272" s="452"/>
      <c r="I272" s="362"/>
      <c r="J272" s="362"/>
      <c r="K272" s="451" t="str">
        <f t="shared" si="17"/>
        <v/>
      </c>
      <c r="L272" s="527" t="str">
        <f t="shared" si="19"/>
        <v/>
      </c>
      <c r="M272" s="363"/>
      <c r="N272" s="363"/>
      <c r="O272" s="363"/>
      <c r="P272" s="366"/>
    </row>
    <row r="273" spans="3:16" ht="14.25" customHeight="1" x14ac:dyDescent="0.2">
      <c r="C273" s="383">
        <f t="shared" si="20"/>
        <v>261</v>
      </c>
      <c r="D273" s="807" t="str">
        <f t="shared" si="18"/>
        <v/>
      </c>
      <c r="E273" s="670"/>
      <c r="F273" s="511"/>
      <c r="G273" s="511"/>
      <c r="H273" s="452"/>
      <c r="I273" s="362"/>
      <c r="J273" s="362"/>
      <c r="K273" s="451" t="str">
        <f t="shared" si="17"/>
        <v/>
      </c>
      <c r="L273" s="527" t="str">
        <f t="shared" si="19"/>
        <v/>
      </c>
      <c r="M273" s="363"/>
      <c r="N273" s="363"/>
      <c r="O273" s="363"/>
      <c r="P273" s="366"/>
    </row>
    <row r="274" spans="3:16" ht="14.25" customHeight="1" x14ac:dyDescent="0.2">
      <c r="C274" s="383">
        <f t="shared" si="20"/>
        <v>262</v>
      </c>
      <c r="D274" s="807" t="str">
        <f t="shared" si="18"/>
        <v/>
      </c>
      <c r="E274" s="670"/>
      <c r="F274" s="511"/>
      <c r="G274" s="511"/>
      <c r="H274" s="452"/>
      <c r="I274" s="362"/>
      <c r="J274" s="362"/>
      <c r="K274" s="451" t="str">
        <f t="shared" si="17"/>
        <v/>
      </c>
      <c r="L274" s="527" t="str">
        <f t="shared" si="19"/>
        <v/>
      </c>
      <c r="M274" s="363"/>
      <c r="N274" s="363"/>
      <c r="O274" s="363"/>
      <c r="P274" s="366"/>
    </row>
    <row r="275" spans="3:16" ht="14.25" customHeight="1" x14ac:dyDescent="0.2">
      <c r="C275" s="383">
        <f t="shared" si="20"/>
        <v>263</v>
      </c>
      <c r="D275" s="807" t="str">
        <f t="shared" si="18"/>
        <v/>
      </c>
      <c r="E275" s="670"/>
      <c r="F275" s="511"/>
      <c r="G275" s="511"/>
      <c r="H275" s="452"/>
      <c r="I275" s="362"/>
      <c r="J275" s="362"/>
      <c r="K275" s="451" t="str">
        <f t="shared" si="17"/>
        <v/>
      </c>
      <c r="L275" s="527" t="str">
        <f t="shared" si="19"/>
        <v/>
      </c>
      <c r="M275" s="363"/>
      <c r="N275" s="363"/>
      <c r="O275" s="363"/>
      <c r="P275" s="366"/>
    </row>
    <row r="276" spans="3:16" ht="14.25" customHeight="1" x14ac:dyDescent="0.2">
      <c r="C276" s="383">
        <f t="shared" si="20"/>
        <v>264</v>
      </c>
      <c r="D276" s="807" t="str">
        <f t="shared" si="18"/>
        <v/>
      </c>
      <c r="E276" s="670"/>
      <c r="F276" s="511"/>
      <c r="G276" s="511"/>
      <c r="H276" s="452"/>
      <c r="I276" s="362"/>
      <c r="J276" s="362"/>
      <c r="K276" s="451" t="str">
        <f t="shared" si="17"/>
        <v/>
      </c>
      <c r="L276" s="527" t="str">
        <f t="shared" si="19"/>
        <v/>
      </c>
      <c r="M276" s="363"/>
      <c r="N276" s="363"/>
      <c r="O276" s="363"/>
      <c r="P276" s="366"/>
    </row>
    <row r="277" spans="3:16" ht="14.25" customHeight="1" x14ac:dyDescent="0.2">
      <c r="C277" s="383">
        <f t="shared" si="20"/>
        <v>265</v>
      </c>
      <c r="D277" s="807" t="str">
        <f t="shared" si="18"/>
        <v/>
      </c>
      <c r="E277" s="670"/>
      <c r="F277" s="511"/>
      <c r="G277" s="511"/>
      <c r="H277" s="452"/>
      <c r="I277" s="362"/>
      <c r="J277" s="362"/>
      <c r="K277" s="451" t="str">
        <f t="shared" si="17"/>
        <v/>
      </c>
      <c r="L277" s="527" t="str">
        <f t="shared" si="19"/>
        <v/>
      </c>
      <c r="M277" s="363"/>
      <c r="N277" s="363"/>
      <c r="O277" s="363"/>
      <c r="P277" s="366"/>
    </row>
    <row r="278" spans="3:16" ht="14.25" customHeight="1" x14ac:dyDescent="0.2">
      <c r="C278" s="383">
        <f t="shared" si="20"/>
        <v>266</v>
      </c>
      <c r="D278" s="807" t="str">
        <f t="shared" si="18"/>
        <v/>
      </c>
      <c r="E278" s="670"/>
      <c r="F278" s="511"/>
      <c r="G278" s="511"/>
      <c r="H278" s="452"/>
      <c r="I278" s="362"/>
      <c r="J278" s="362"/>
      <c r="K278" s="451" t="str">
        <f t="shared" si="17"/>
        <v/>
      </c>
      <c r="L278" s="527" t="str">
        <f t="shared" si="19"/>
        <v/>
      </c>
      <c r="M278" s="363"/>
      <c r="N278" s="363"/>
      <c r="O278" s="363"/>
      <c r="P278" s="366"/>
    </row>
    <row r="279" spans="3:16" ht="14.25" customHeight="1" x14ac:dyDescent="0.2">
      <c r="C279" s="383">
        <f t="shared" si="20"/>
        <v>267</v>
      </c>
      <c r="D279" s="807" t="str">
        <f t="shared" si="18"/>
        <v/>
      </c>
      <c r="E279" s="670"/>
      <c r="F279" s="511"/>
      <c r="G279" s="511"/>
      <c r="H279" s="452"/>
      <c r="I279" s="362"/>
      <c r="J279" s="362"/>
      <c r="K279" s="451" t="str">
        <f t="shared" si="17"/>
        <v/>
      </c>
      <c r="L279" s="527" t="str">
        <f t="shared" si="19"/>
        <v/>
      </c>
      <c r="M279" s="363"/>
      <c r="N279" s="363"/>
      <c r="O279" s="363"/>
      <c r="P279" s="366"/>
    </row>
    <row r="280" spans="3:16" ht="14.25" customHeight="1" x14ac:dyDescent="0.2">
      <c r="C280" s="383">
        <f t="shared" si="20"/>
        <v>268</v>
      </c>
      <c r="D280" s="807" t="str">
        <f t="shared" si="18"/>
        <v/>
      </c>
      <c r="E280" s="670"/>
      <c r="F280" s="511"/>
      <c r="G280" s="511"/>
      <c r="H280" s="452"/>
      <c r="I280" s="362"/>
      <c r="J280" s="362"/>
      <c r="K280" s="451" t="str">
        <f t="shared" si="17"/>
        <v/>
      </c>
      <c r="L280" s="527" t="str">
        <f t="shared" si="19"/>
        <v/>
      </c>
      <c r="M280" s="363"/>
      <c r="N280" s="363"/>
      <c r="O280" s="363"/>
      <c r="P280" s="366"/>
    </row>
    <row r="281" spans="3:16" ht="14.25" customHeight="1" x14ac:dyDescent="0.2">
      <c r="C281" s="383">
        <f t="shared" si="20"/>
        <v>269</v>
      </c>
      <c r="D281" s="807" t="str">
        <f t="shared" si="18"/>
        <v/>
      </c>
      <c r="E281" s="670"/>
      <c r="F281" s="511"/>
      <c r="G281" s="511"/>
      <c r="H281" s="452"/>
      <c r="I281" s="362"/>
      <c r="J281" s="362"/>
      <c r="K281" s="451" t="str">
        <f t="shared" si="17"/>
        <v/>
      </c>
      <c r="L281" s="527" t="str">
        <f t="shared" si="19"/>
        <v/>
      </c>
      <c r="M281" s="363"/>
      <c r="N281" s="363"/>
      <c r="O281" s="363"/>
      <c r="P281" s="366"/>
    </row>
    <row r="282" spans="3:16" ht="14.25" customHeight="1" x14ac:dyDescent="0.2">
      <c r="C282" s="383">
        <f t="shared" si="20"/>
        <v>270</v>
      </c>
      <c r="D282" s="807" t="str">
        <f t="shared" si="18"/>
        <v/>
      </c>
      <c r="E282" s="670"/>
      <c r="F282" s="511"/>
      <c r="G282" s="511"/>
      <c r="H282" s="452"/>
      <c r="I282" s="362"/>
      <c r="J282" s="362"/>
      <c r="K282" s="451" t="str">
        <f t="shared" si="17"/>
        <v/>
      </c>
      <c r="L282" s="527" t="str">
        <f t="shared" si="19"/>
        <v/>
      </c>
      <c r="M282" s="363"/>
      <c r="N282" s="363"/>
      <c r="O282" s="363"/>
      <c r="P282" s="366"/>
    </row>
    <row r="283" spans="3:16" ht="14.25" customHeight="1" x14ac:dyDescent="0.2">
      <c r="C283" s="383">
        <f t="shared" si="20"/>
        <v>271</v>
      </c>
      <c r="D283" s="807" t="str">
        <f t="shared" si="18"/>
        <v/>
      </c>
      <c r="E283" s="670"/>
      <c r="F283" s="511"/>
      <c r="G283" s="511"/>
      <c r="H283" s="452"/>
      <c r="I283" s="362"/>
      <c r="J283" s="362"/>
      <c r="K283" s="451" t="str">
        <f t="shared" si="17"/>
        <v/>
      </c>
      <c r="L283" s="527" t="str">
        <f t="shared" si="19"/>
        <v/>
      </c>
      <c r="M283" s="363"/>
      <c r="N283" s="363"/>
      <c r="O283" s="363"/>
      <c r="P283" s="366"/>
    </row>
    <row r="284" spans="3:16" ht="14.25" customHeight="1" x14ac:dyDescent="0.2">
      <c r="C284" s="383">
        <f t="shared" si="20"/>
        <v>272</v>
      </c>
      <c r="D284" s="807" t="str">
        <f t="shared" si="18"/>
        <v/>
      </c>
      <c r="E284" s="670"/>
      <c r="F284" s="511"/>
      <c r="G284" s="511"/>
      <c r="H284" s="452"/>
      <c r="I284" s="362"/>
      <c r="J284" s="362"/>
      <c r="K284" s="451" t="str">
        <f t="shared" si="17"/>
        <v/>
      </c>
      <c r="L284" s="527" t="str">
        <f t="shared" si="19"/>
        <v/>
      </c>
      <c r="M284" s="363"/>
      <c r="N284" s="363"/>
      <c r="O284" s="363"/>
      <c r="P284" s="366"/>
    </row>
    <row r="285" spans="3:16" ht="14.25" customHeight="1" x14ac:dyDescent="0.2">
      <c r="C285" s="383">
        <f t="shared" si="20"/>
        <v>273</v>
      </c>
      <c r="D285" s="807" t="str">
        <f t="shared" si="18"/>
        <v/>
      </c>
      <c r="E285" s="670"/>
      <c r="F285" s="511"/>
      <c r="G285" s="511"/>
      <c r="H285" s="452"/>
      <c r="I285" s="362"/>
      <c r="J285" s="362"/>
      <c r="K285" s="451" t="str">
        <f t="shared" si="17"/>
        <v/>
      </c>
      <c r="L285" s="527" t="str">
        <f t="shared" si="19"/>
        <v/>
      </c>
      <c r="M285" s="363"/>
      <c r="N285" s="363"/>
      <c r="O285" s="363"/>
      <c r="P285" s="366"/>
    </row>
    <row r="286" spans="3:16" ht="14.25" customHeight="1" x14ac:dyDescent="0.2">
      <c r="C286" s="383">
        <f t="shared" si="20"/>
        <v>274</v>
      </c>
      <c r="D286" s="807" t="str">
        <f t="shared" si="18"/>
        <v/>
      </c>
      <c r="E286" s="670"/>
      <c r="F286" s="511"/>
      <c r="G286" s="511"/>
      <c r="H286" s="452"/>
      <c r="I286" s="362"/>
      <c r="J286" s="362"/>
      <c r="K286" s="451" t="str">
        <f t="shared" si="17"/>
        <v/>
      </c>
      <c r="L286" s="527" t="str">
        <f t="shared" si="19"/>
        <v/>
      </c>
      <c r="M286" s="363"/>
      <c r="N286" s="363"/>
      <c r="O286" s="363"/>
      <c r="P286" s="366"/>
    </row>
    <row r="287" spans="3:16" ht="14.25" customHeight="1" x14ac:dyDescent="0.2">
      <c r="C287" s="383">
        <f t="shared" si="20"/>
        <v>275</v>
      </c>
      <c r="D287" s="807" t="str">
        <f t="shared" si="18"/>
        <v/>
      </c>
      <c r="E287" s="670"/>
      <c r="F287" s="511"/>
      <c r="G287" s="511"/>
      <c r="H287" s="452"/>
      <c r="I287" s="362"/>
      <c r="J287" s="362"/>
      <c r="K287" s="451" t="str">
        <f t="shared" ref="K287:K350" si="21">IF(J287="","",I287*J287)</f>
        <v/>
      </c>
      <c r="L287" s="527" t="str">
        <f t="shared" si="19"/>
        <v/>
      </c>
      <c r="M287" s="363"/>
      <c r="N287" s="363"/>
      <c r="O287" s="363"/>
      <c r="P287" s="366"/>
    </row>
    <row r="288" spans="3:16" ht="14.25" customHeight="1" x14ac:dyDescent="0.2">
      <c r="C288" s="383">
        <f t="shared" si="20"/>
        <v>276</v>
      </c>
      <c r="D288" s="807" t="str">
        <f t="shared" si="18"/>
        <v/>
      </c>
      <c r="E288" s="670"/>
      <c r="F288" s="511"/>
      <c r="G288" s="511"/>
      <c r="H288" s="452"/>
      <c r="I288" s="362"/>
      <c r="J288" s="362"/>
      <c r="K288" s="451" t="str">
        <f t="shared" si="21"/>
        <v/>
      </c>
      <c r="L288" s="527" t="str">
        <f t="shared" si="19"/>
        <v/>
      </c>
      <c r="M288" s="363"/>
      <c r="N288" s="363"/>
      <c r="O288" s="363"/>
      <c r="P288" s="366"/>
    </row>
    <row r="289" spans="3:16" ht="14.25" customHeight="1" x14ac:dyDescent="0.2">
      <c r="C289" s="383">
        <f t="shared" si="20"/>
        <v>277</v>
      </c>
      <c r="D289" s="807" t="str">
        <f t="shared" si="18"/>
        <v/>
      </c>
      <c r="E289" s="670"/>
      <c r="F289" s="511"/>
      <c r="G289" s="511"/>
      <c r="H289" s="452"/>
      <c r="I289" s="362"/>
      <c r="J289" s="362"/>
      <c r="K289" s="451" t="str">
        <f t="shared" si="21"/>
        <v/>
      </c>
      <c r="L289" s="527" t="str">
        <f t="shared" si="19"/>
        <v/>
      </c>
      <c r="M289" s="363"/>
      <c r="N289" s="363"/>
      <c r="O289" s="363"/>
      <c r="P289" s="366"/>
    </row>
    <row r="290" spans="3:16" ht="14.25" customHeight="1" x14ac:dyDescent="0.2">
      <c r="C290" s="383">
        <f t="shared" si="20"/>
        <v>278</v>
      </c>
      <c r="D290" s="807" t="str">
        <f t="shared" si="18"/>
        <v/>
      </c>
      <c r="E290" s="670"/>
      <c r="F290" s="511"/>
      <c r="G290" s="511"/>
      <c r="H290" s="452"/>
      <c r="I290" s="362"/>
      <c r="J290" s="362"/>
      <c r="K290" s="451" t="str">
        <f t="shared" si="21"/>
        <v/>
      </c>
      <c r="L290" s="527" t="str">
        <f t="shared" si="19"/>
        <v/>
      </c>
      <c r="M290" s="363"/>
      <c r="N290" s="363"/>
      <c r="O290" s="363"/>
      <c r="P290" s="366"/>
    </row>
    <row r="291" spans="3:16" ht="14.25" customHeight="1" x14ac:dyDescent="0.2">
      <c r="C291" s="383">
        <f t="shared" si="20"/>
        <v>279</v>
      </c>
      <c r="D291" s="807" t="str">
        <f t="shared" si="18"/>
        <v/>
      </c>
      <c r="E291" s="670"/>
      <c r="F291" s="511"/>
      <c r="G291" s="511"/>
      <c r="H291" s="452"/>
      <c r="I291" s="362"/>
      <c r="J291" s="362"/>
      <c r="K291" s="451" t="str">
        <f t="shared" si="21"/>
        <v/>
      </c>
      <c r="L291" s="527" t="str">
        <f t="shared" si="19"/>
        <v/>
      </c>
      <c r="M291" s="363"/>
      <c r="N291" s="363"/>
      <c r="O291" s="363"/>
      <c r="P291" s="366"/>
    </row>
    <row r="292" spans="3:16" ht="14.25" customHeight="1" x14ac:dyDescent="0.2">
      <c r="C292" s="383">
        <f t="shared" si="20"/>
        <v>280</v>
      </c>
      <c r="D292" s="807" t="str">
        <f t="shared" si="18"/>
        <v/>
      </c>
      <c r="E292" s="670"/>
      <c r="F292" s="511"/>
      <c r="G292" s="511"/>
      <c r="H292" s="452"/>
      <c r="I292" s="362"/>
      <c r="J292" s="362"/>
      <c r="K292" s="451" t="str">
        <f t="shared" si="21"/>
        <v/>
      </c>
      <c r="L292" s="527" t="str">
        <f t="shared" si="19"/>
        <v/>
      </c>
      <c r="M292" s="363"/>
      <c r="N292" s="363"/>
      <c r="O292" s="363"/>
      <c r="P292" s="366"/>
    </row>
    <row r="293" spans="3:16" ht="14.25" customHeight="1" x14ac:dyDescent="0.2">
      <c r="C293" s="383">
        <f t="shared" si="20"/>
        <v>281</v>
      </c>
      <c r="D293" s="807" t="str">
        <f t="shared" si="18"/>
        <v/>
      </c>
      <c r="E293" s="670"/>
      <c r="F293" s="511"/>
      <c r="G293" s="511"/>
      <c r="H293" s="452"/>
      <c r="I293" s="362"/>
      <c r="J293" s="362"/>
      <c r="K293" s="451" t="str">
        <f t="shared" si="21"/>
        <v/>
      </c>
      <c r="L293" s="527" t="str">
        <f t="shared" si="19"/>
        <v/>
      </c>
      <c r="M293" s="363"/>
      <c r="N293" s="363"/>
      <c r="O293" s="363"/>
      <c r="P293" s="366"/>
    </row>
    <row r="294" spans="3:16" ht="14.25" customHeight="1" x14ac:dyDescent="0.2">
      <c r="C294" s="383">
        <f t="shared" si="20"/>
        <v>282</v>
      </c>
      <c r="D294" s="807" t="str">
        <f t="shared" si="18"/>
        <v/>
      </c>
      <c r="E294" s="670"/>
      <c r="F294" s="511"/>
      <c r="G294" s="511"/>
      <c r="H294" s="452"/>
      <c r="I294" s="362"/>
      <c r="J294" s="362"/>
      <c r="K294" s="451" t="str">
        <f t="shared" si="21"/>
        <v/>
      </c>
      <c r="L294" s="527" t="str">
        <f t="shared" si="19"/>
        <v/>
      </c>
      <c r="M294" s="363"/>
      <c r="N294" s="363"/>
      <c r="O294" s="363"/>
      <c r="P294" s="366"/>
    </row>
    <row r="295" spans="3:16" ht="14.25" customHeight="1" x14ac:dyDescent="0.2">
      <c r="C295" s="383">
        <f t="shared" si="20"/>
        <v>283</v>
      </c>
      <c r="D295" s="807" t="str">
        <f t="shared" si="18"/>
        <v/>
      </c>
      <c r="E295" s="670"/>
      <c r="F295" s="511"/>
      <c r="G295" s="511"/>
      <c r="H295" s="452"/>
      <c r="I295" s="362"/>
      <c r="J295" s="362"/>
      <c r="K295" s="451" t="str">
        <f t="shared" si="21"/>
        <v/>
      </c>
      <c r="L295" s="527" t="str">
        <f t="shared" si="19"/>
        <v/>
      </c>
      <c r="M295" s="363"/>
      <c r="N295" s="363"/>
      <c r="O295" s="363"/>
      <c r="P295" s="366"/>
    </row>
    <row r="296" spans="3:16" ht="14.25" customHeight="1" x14ac:dyDescent="0.2">
      <c r="C296" s="383">
        <f t="shared" si="20"/>
        <v>284</v>
      </c>
      <c r="D296" s="807" t="str">
        <f t="shared" si="18"/>
        <v/>
      </c>
      <c r="E296" s="670"/>
      <c r="F296" s="511"/>
      <c r="G296" s="511"/>
      <c r="H296" s="452"/>
      <c r="I296" s="362"/>
      <c r="J296" s="362"/>
      <c r="K296" s="451" t="str">
        <f t="shared" si="21"/>
        <v/>
      </c>
      <c r="L296" s="527" t="str">
        <f t="shared" si="19"/>
        <v/>
      </c>
      <c r="M296" s="363"/>
      <c r="N296" s="363"/>
      <c r="O296" s="363"/>
      <c r="P296" s="366"/>
    </row>
    <row r="297" spans="3:16" ht="14.25" customHeight="1" x14ac:dyDescent="0.2">
      <c r="C297" s="383">
        <f t="shared" si="20"/>
        <v>285</v>
      </c>
      <c r="D297" s="807" t="str">
        <f t="shared" si="18"/>
        <v/>
      </c>
      <c r="E297" s="670"/>
      <c r="F297" s="511"/>
      <c r="G297" s="511"/>
      <c r="H297" s="452"/>
      <c r="I297" s="362"/>
      <c r="J297" s="362"/>
      <c r="K297" s="451" t="str">
        <f t="shared" si="21"/>
        <v/>
      </c>
      <c r="L297" s="527" t="str">
        <f t="shared" si="19"/>
        <v/>
      </c>
      <c r="M297" s="363"/>
      <c r="N297" s="363"/>
      <c r="O297" s="363"/>
      <c r="P297" s="366"/>
    </row>
    <row r="298" spans="3:16" ht="14.25" customHeight="1" x14ac:dyDescent="0.2">
      <c r="C298" s="383">
        <f t="shared" si="20"/>
        <v>286</v>
      </c>
      <c r="D298" s="807" t="str">
        <f t="shared" si="18"/>
        <v/>
      </c>
      <c r="E298" s="670"/>
      <c r="F298" s="511"/>
      <c r="G298" s="511"/>
      <c r="H298" s="452"/>
      <c r="I298" s="362"/>
      <c r="J298" s="362"/>
      <c r="K298" s="451" t="str">
        <f t="shared" si="21"/>
        <v/>
      </c>
      <c r="L298" s="527" t="str">
        <f t="shared" si="19"/>
        <v/>
      </c>
      <c r="M298" s="363"/>
      <c r="N298" s="363"/>
      <c r="O298" s="363"/>
      <c r="P298" s="366"/>
    </row>
    <row r="299" spans="3:16" ht="14.25" customHeight="1" x14ac:dyDescent="0.2">
      <c r="C299" s="383">
        <f t="shared" si="20"/>
        <v>287</v>
      </c>
      <c r="D299" s="807" t="str">
        <f t="shared" si="18"/>
        <v/>
      </c>
      <c r="E299" s="670"/>
      <c r="F299" s="511"/>
      <c r="G299" s="511"/>
      <c r="H299" s="452"/>
      <c r="I299" s="362"/>
      <c r="J299" s="362"/>
      <c r="K299" s="451" t="str">
        <f t="shared" si="21"/>
        <v/>
      </c>
      <c r="L299" s="527" t="str">
        <f t="shared" si="19"/>
        <v/>
      </c>
      <c r="M299" s="363"/>
      <c r="N299" s="363"/>
      <c r="O299" s="363"/>
      <c r="P299" s="366"/>
    </row>
    <row r="300" spans="3:16" ht="14.25" customHeight="1" x14ac:dyDescent="0.2">
      <c r="C300" s="383">
        <f t="shared" si="20"/>
        <v>288</v>
      </c>
      <c r="D300" s="807" t="str">
        <f t="shared" si="18"/>
        <v/>
      </c>
      <c r="E300" s="670"/>
      <c r="F300" s="511"/>
      <c r="G300" s="511"/>
      <c r="H300" s="452"/>
      <c r="I300" s="362"/>
      <c r="J300" s="362"/>
      <c r="K300" s="451" t="str">
        <f t="shared" si="21"/>
        <v/>
      </c>
      <c r="L300" s="527" t="str">
        <f t="shared" si="19"/>
        <v/>
      </c>
      <c r="M300" s="363"/>
      <c r="N300" s="363"/>
      <c r="O300" s="363"/>
      <c r="P300" s="366"/>
    </row>
    <row r="301" spans="3:16" ht="14.25" customHeight="1" x14ac:dyDescent="0.2">
      <c r="C301" s="383">
        <f t="shared" si="20"/>
        <v>289</v>
      </c>
      <c r="D301" s="807" t="str">
        <f t="shared" si="18"/>
        <v/>
      </c>
      <c r="E301" s="670"/>
      <c r="F301" s="511"/>
      <c r="G301" s="511"/>
      <c r="H301" s="452"/>
      <c r="I301" s="362"/>
      <c r="J301" s="362"/>
      <c r="K301" s="451" t="str">
        <f t="shared" si="21"/>
        <v/>
      </c>
      <c r="L301" s="527" t="str">
        <f t="shared" si="19"/>
        <v/>
      </c>
      <c r="M301" s="363"/>
      <c r="N301" s="363"/>
      <c r="O301" s="363"/>
      <c r="P301" s="366"/>
    </row>
    <row r="302" spans="3:16" ht="14.25" customHeight="1" x14ac:dyDescent="0.2">
      <c r="C302" s="383">
        <f t="shared" si="20"/>
        <v>290</v>
      </c>
      <c r="D302" s="807" t="str">
        <f t="shared" si="18"/>
        <v/>
      </c>
      <c r="E302" s="670"/>
      <c r="F302" s="511"/>
      <c r="G302" s="511"/>
      <c r="H302" s="452"/>
      <c r="I302" s="362"/>
      <c r="J302" s="362"/>
      <c r="K302" s="451" t="str">
        <f t="shared" si="21"/>
        <v/>
      </c>
      <c r="L302" s="527" t="str">
        <f t="shared" si="19"/>
        <v/>
      </c>
      <c r="M302" s="363"/>
      <c r="N302" s="363"/>
      <c r="O302" s="363"/>
      <c r="P302" s="366"/>
    </row>
    <row r="303" spans="3:16" ht="14.25" customHeight="1" x14ac:dyDescent="0.2">
      <c r="C303" s="383">
        <f t="shared" si="20"/>
        <v>291</v>
      </c>
      <c r="D303" s="807" t="str">
        <f t="shared" si="18"/>
        <v/>
      </c>
      <c r="E303" s="670"/>
      <c r="F303" s="511"/>
      <c r="G303" s="511"/>
      <c r="H303" s="452"/>
      <c r="I303" s="362"/>
      <c r="J303" s="362"/>
      <c r="K303" s="451" t="str">
        <f t="shared" si="21"/>
        <v/>
      </c>
      <c r="L303" s="527" t="str">
        <f t="shared" si="19"/>
        <v/>
      </c>
      <c r="M303" s="363"/>
      <c r="N303" s="363"/>
      <c r="O303" s="363"/>
      <c r="P303" s="366"/>
    </row>
    <row r="304" spans="3:16" ht="14.25" customHeight="1" x14ac:dyDescent="0.2">
      <c r="C304" s="383">
        <f t="shared" si="20"/>
        <v>292</v>
      </c>
      <c r="D304" s="807" t="str">
        <f t="shared" si="18"/>
        <v/>
      </c>
      <c r="E304" s="670"/>
      <c r="F304" s="511"/>
      <c r="G304" s="511"/>
      <c r="H304" s="452"/>
      <c r="I304" s="362"/>
      <c r="J304" s="362"/>
      <c r="K304" s="451" t="str">
        <f t="shared" si="21"/>
        <v/>
      </c>
      <c r="L304" s="527" t="str">
        <f t="shared" si="19"/>
        <v/>
      </c>
      <c r="M304" s="363"/>
      <c r="N304" s="363"/>
      <c r="O304" s="363"/>
      <c r="P304" s="366"/>
    </row>
    <row r="305" spans="3:16" ht="14.25" customHeight="1" x14ac:dyDescent="0.2">
      <c r="C305" s="383">
        <f t="shared" si="20"/>
        <v>293</v>
      </c>
      <c r="D305" s="807" t="str">
        <f t="shared" si="18"/>
        <v/>
      </c>
      <c r="E305" s="670"/>
      <c r="F305" s="511"/>
      <c r="G305" s="511"/>
      <c r="H305" s="452"/>
      <c r="I305" s="362"/>
      <c r="J305" s="362"/>
      <c r="K305" s="451" t="str">
        <f t="shared" si="21"/>
        <v/>
      </c>
      <c r="L305" s="527" t="str">
        <f t="shared" si="19"/>
        <v/>
      </c>
      <c r="M305" s="363"/>
      <c r="N305" s="363"/>
      <c r="O305" s="363"/>
      <c r="P305" s="366"/>
    </row>
    <row r="306" spans="3:16" ht="14.25" customHeight="1" x14ac:dyDescent="0.2">
      <c r="C306" s="383">
        <f t="shared" si="20"/>
        <v>294</v>
      </c>
      <c r="D306" s="807" t="str">
        <f t="shared" si="18"/>
        <v/>
      </c>
      <c r="E306" s="670"/>
      <c r="F306" s="511"/>
      <c r="G306" s="511"/>
      <c r="H306" s="452"/>
      <c r="I306" s="362"/>
      <c r="J306" s="362"/>
      <c r="K306" s="451" t="str">
        <f t="shared" si="21"/>
        <v/>
      </c>
      <c r="L306" s="527" t="str">
        <f t="shared" si="19"/>
        <v/>
      </c>
      <c r="M306" s="363"/>
      <c r="N306" s="363"/>
      <c r="O306" s="363"/>
      <c r="P306" s="366"/>
    </row>
    <row r="307" spans="3:16" ht="14.25" customHeight="1" x14ac:dyDescent="0.2">
      <c r="C307" s="383">
        <f t="shared" si="20"/>
        <v>295</v>
      </c>
      <c r="D307" s="807" t="str">
        <f t="shared" si="18"/>
        <v/>
      </c>
      <c r="E307" s="670"/>
      <c r="F307" s="511"/>
      <c r="G307" s="511"/>
      <c r="H307" s="452"/>
      <c r="I307" s="362"/>
      <c r="J307" s="362"/>
      <c r="K307" s="451" t="str">
        <f t="shared" si="21"/>
        <v/>
      </c>
      <c r="L307" s="527" t="str">
        <f t="shared" si="19"/>
        <v/>
      </c>
      <c r="M307" s="363"/>
      <c r="N307" s="363"/>
      <c r="O307" s="363"/>
      <c r="P307" s="366"/>
    </row>
    <row r="308" spans="3:16" ht="14.25" customHeight="1" x14ac:dyDescent="0.2">
      <c r="C308" s="383">
        <f t="shared" si="20"/>
        <v>296</v>
      </c>
      <c r="D308" s="807" t="str">
        <f t="shared" si="18"/>
        <v/>
      </c>
      <c r="E308" s="670"/>
      <c r="F308" s="511"/>
      <c r="G308" s="511"/>
      <c r="H308" s="452"/>
      <c r="I308" s="362"/>
      <c r="J308" s="362"/>
      <c r="K308" s="451" t="str">
        <f t="shared" si="21"/>
        <v/>
      </c>
      <c r="L308" s="527" t="str">
        <f t="shared" si="19"/>
        <v/>
      </c>
      <c r="M308" s="363"/>
      <c r="N308" s="363"/>
      <c r="O308" s="363"/>
      <c r="P308" s="366"/>
    </row>
    <row r="309" spans="3:16" ht="14.25" customHeight="1" x14ac:dyDescent="0.2">
      <c r="C309" s="383">
        <f t="shared" si="20"/>
        <v>297</v>
      </c>
      <c r="D309" s="807" t="str">
        <f t="shared" si="18"/>
        <v/>
      </c>
      <c r="E309" s="670"/>
      <c r="F309" s="511"/>
      <c r="G309" s="511"/>
      <c r="H309" s="452"/>
      <c r="I309" s="362"/>
      <c r="J309" s="362"/>
      <c r="K309" s="451" t="str">
        <f t="shared" si="21"/>
        <v/>
      </c>
      <c r="L309" s="527" t="str">
        <f t="shared" si="19"/>
        <v/>
      </c>
      <c r="M309" s="363"/>
      <c r="N309" s="363"/>
      <c r="O309" s="363"/>
      <c r="P309" s="366"/>
    </row>
    <row r="310" spans="3:16" ht="14.25" customHeight="1" x14ac:dyDescent="0.2">
      <c r="C310" s="383">
        <f t="shared" si="20"/>
        <v>298</v>
      </c>
      <c r="D310" s="807" t="str">
        <f t="shared" si="18"/>
        <v/>
      </c>
      <c r="E310" s="670"/>
      <c r="F310" s="511"/>
      <c r="G310" s="511"/>
      <c r="H310" s="452"/>
      <c r="I310" s="362"/>
      <c r="J310" s="362"/>
      <c r="K310" s="451" t="str">
        <f t="shared" si="21"/>
        <v/>
      </c>
      <c r="L310" s="527" t="str">
        <f t="shared" si="19"/>
        <v/>
      </c>
      <c r="M310" s="363"/>
      <c r="N310" s="363"/>
      <c r="O310" s="363"/>
      <c r="P310" s="366"/>
    </row>
    <row r="311" spans="3:16" ht="14.25" customHeight="1" x14ac:dyDescent="0.2">
      <c r="C311" s="383">
        <f t="shared" si="20"/>
        <v>299</v>
      </c>
      <c r="D311" s="807" t="str">
        <f t="shared" si="18"/>
        <v/>
      </c>
      <c r="E311" s="670"/>
      <c r="F311" s="511"/>
      <c r="G311" s="511"/>
      <c r="H311" s="452"/>
      <c r="I311" s="362"/>
      <c r="J311" s="362"/>
      <c r="K311" s="451" t="str">
        <f t="shared" si="21"/>
        <v/>
      </c>
      <c r="L311" s="527" t="str">
        <f t="shared" si="19"/>
        <v/>
      </c>
      <c r="M311" s="363"/>
      <c r="N311" s="363"/>
      <c r="O311" s="363"/>
      <c r="P311" s="366"/>
    </row>
    <row r="312" spans="3:16" ht="14.25" customHeight="1" x14ac:dyDescent="0.2">
      <c r="C312" s="383">
        <f t="shared" si="20"/>
        <v>300</v>
      </c>
      <c r="D312" s="807" t="str">
        <f t="shared" si="18"/>
        <v/>
      </c>
      <c r="E312" s="670"/>
      <c r="F312" s="511"/>
      <c r="G312" s="511"/>
      <c r="H312" s="452"/>
      <c r="I312" s="362"/>
      <c r="J312" s="362"/>
      <c r="K312" s="451" t="str">
        <f t="shared" si="21"/>
        <v/>
      </c>
      <c r="L312" s="527" t="str">
        <f t="shared" si="19"/>
        <v/>
      </c>
      <c r="M312" s="363"/>
      <c r="N312" s="363"/>
      <c r="O312" s="363"/>
      <c r="P312" s="366"/>
    </row>
    <row r="313" spans="3:16" ht="14.25" customHeight="1" x14ac:dyDescent="0.2">
      <c r="C313" s="383">
        <f t="shared" si="20"/>
        <v>301</v>
      </c>
      <c r="D313" s="807" t="str">
        <f t="shared" si="18"/>
        <v/>
      </c>
      <c r="E313" s="670"/>
      <c r="F313" s="511"/>
      <c r="G313" s="511"/>
      <c r="H313" s="452"/>
      <c r="I313" s="362"/>
      <c r="J313" s="362"/>
      <c r="K313" s="451" t="str">
        <f t="shared" si="21"/>
        <v/>
      </c>
      <c r="L313" s="527" t="str">
        <f t="shared" si="19"/>
        <v/>
      </c>
      <c r="M313" s="363"/>
      <c r="N313" s="363"/>
      <c r="O313" s="363"/>
      <c r="P313" s="366"/>
    </row>
    <row r="314" spans="3:16" ht="14.25" customHeight="1" x14ac:dyDescent="0.2">
      <c r="C314" s="383">
        <f t="shared" si="20"/>
        <v>302</v>
      </c>
      <c r="D314" s="807" t="str">
        <f t="shared" si="18"/>
        <v/>
      </c>
      <c r="E314" s="670"/>
      <c r="F314" s="511"/>
      <c r="G314" s="511"/>
      <c r="H314" s="452"/>
      <c r="I314" s="362"/>
      <c r="J314" s="362"/>
      <c r="K314" s="451" t="str">
        <f t="shared" si="21"/>
        <v/>
      </c>
      <c r="L314" s="527" t="str">
        <f t="shared" si="19"/>
        <v/>
      </c>
      <c r="M314" s="363"/>
      <c r="N314" s="363"/>
      <c r="O314" s="363"/>
      <c r="P314" s="366"/>
    </row>
    <row r="315" spans="3:16" ht="14.25" customHeight="1" x14ac:dyDescent="0.2">
      <c r="C315" s="383">
        <f t="shared" si="20"/>
        <v>303</v>
      </c>
      <c r="D315" s="807" t="str">
        <f t="shared" si="18"/>
        <v/>
      </c>
      <c r="E315" s="670"/>
      <c r="F315" s="511"/>
      <c r="G315" s="511"/>
      <c r="H315" s="452"/>
      <c r="I315" s="362"/>
      <c r="J315" s="362"/>
      <c r="K315" s="451" t="str">
        <f t="shared" si="21"/>
        <v/>
      </c>
      <c r="L315" s="527" t="str">
        <f t="shared" si="19"/>
        <v/>
      </c>
      <c r="M315" s="363"/>
      <c r="N315" s="363"/>
      <c r="O315" s="363"/>
      <c r="P315" s="366"/>
    </row>
    <row r="316" spans="3:16" ht="14.25" customHeight="1" x14ac:dyDescent="0.2">
      <c r="C316" s="383">
        <f t="shared" si="20"/>
        <v>304</v>
      </c>
      <c r="D316" s="807" t="str">
        <f t="shared" si="18"/>
        <v/>
      </c>
      <c r="E316" s="670"/>
      <c r="F316" s="511"/>
      <c r="G316" s="511"/>
      <c r="H316" s="452"/>
      <c r="I316" s="362"/>
      <c r="J316" s="362"/>
      <c r="K316" s="451" t="str">
        <f t="shared" si="21"/>
        <v/>
      </c>
      <c r="L316" s="527" t="str">
        <f t="shared" si="19"/>
        <v/>
      </c>
      <c r="M316" s="363"/>
      <c r="N316" s="363"/>
      <c r="O316" s="363"/>
      <c r="P316" s="366"/>
    </row>
    <row r="317" spans="3:16" ht="14.25" customHeight="1" x14ac:dyDescent="0.2">
      <c r="C317" s="383">
        <f t="shared" si="20"/>
        <v>305</v>
      </c>
      <c r="D317" s="807" t="str">
        <f t="shared" si="18"/>
        <v/>
      </c>
      <c r="E317" s="670"/>
      <c r="F317" s="511"/>
      <c r="G317" s="511"/>
      <c r="H317" s="452"/>
      <c r="I317" s="362"/>
      <c r="J317" s="362"/>
      <c r="K317" s="451" t="str">
        <f t="shared" si="21"/>
        <v/>
      </c>
      <c r="L317" s="527" t="str">
        <f t="shared" si="19"/>
        <v/>
      </c>
      <c r="M317" s="363"/>
      <c r="N317" s="363"/>
      <c r="O317" s="363"/>
      <c r="P317" s="366"/>
    </row>
    <row r="318" spans="3:16" ht="14.25" customHeight="1" x14ac:dyDescent="0.2">
      <c r="C318" s="383">
        <f t="shared" si="20"/>
        <v>306</v>
      </c>
      <c r="D318" s="807" t="str">
        <f t="shared" si="18"/>
        <v/>
      </c>
      <c r="E318" s="670"/>
      <c r="F318" s="511"/>
      <c r="G318" s="511"/>
      <c r="H318" s="452"/>
      <c r="I318" s="362"/>
      <c r="J318" s="362"/>
      <c r="K318" s="451" t="str">
        <f t="shared" si="21"/>
        <v/>
      </c>
      <c r="L318" s="527" t="str">
        <f t="shared" si="19"/>
        <v/>
      </c>
      <c r="M318" s="363"/>
      <c r="N318" s="363"/>
      <c r="O318" s="363"/>
      <c r="P318" s="366"/>
    </row>
    <row r="319" spans="3:16" ht="14.25" customHeight="1" x14ac:dyDescent="0.2">
      <c r="C319" s="383">
        <f t="shared" si="20"/>
        <v>307</v>
      </c>
      <c r="D319" s="807" t="str">
        <f t="shared" si="18"/>
        <v/>
      </c>
      <c r="E319" s="670"/>
      <c r="F319" s="511"/>
      <c r="G319" s="511"/>
      <c r="H319" s="452"/>
      <c r="I319" s="362"/>
      <c r="J319" s="362"/>
      <c r="K319" s="451" t="str">
        <f t="shared" si="21"/>
        <v/>
      </c>
      <c r="L319" s="527" t="str">
        <f t="shared" si="19"/>
        <v/>
      </c>
      <c r="M319" s="363"/>
      <c r="N319" s="363"/>
      <c r="O319" s="363"/>
      <c r="P319" s="366"/>
    </row>
    <row r="320" spans="3:16" ht="14.25" customHeight="1" x14ac:dyDescent="0.2">
      <c r="C320" s="383">
        <f t="shared" si="20"/>
        <v>308</v>
      </c>
      <c r="D320" s="807" t="str">
        <f t="shared" si="18"/>
        <v/>
      </c>
      <c r="E320" s="670"/>
      <c r="F320" s="511"/>
      <c r="G320" s="511"/>
      <c r="H320" s="452"/>
      <c r="I320" s="362"/>
      <c r="J320" s="362"/>
      <c r="K320" s="451" t="str">
        <f t="shared" si="21"/>
        <v/>
      </c>
      <c r="L320" s="527" t="str">
        <f t="shared" si="19"/>
        <v/>
      </c>
      <c r="M320" s="363"/>
      <c r="N320" s="363"/>
      <c r="O320" s="363"/>
      <c r="P320" s="366"/>
    </row>
    <row r="321" spans="3:16" ht="14.25" customHeight="1" x14ac:dyDescent="0.2">
      <c r="C321" s="383">
        <f t="shared" si="20"/>
        <v>309</v>
      </c>
      <c r="D321" s="807" t="str">
        <f t="shared" si="18"/>
        <v/>
      </c>
      <c r="E321" s="670"/>
      <c r="F321" s="511"/>
      <c r="G321" s="511"/>
      <c r="H321" s="452"/>
      <c r="I321" s="362"/>
      <c r="J321" s="362"/>
      <c r="K321" s="451" t="str">
        <f t="shared" si="21"/>
        <v/>
      </c>
      <c r="L321" s="527" t="str">
        <f t="shared" si="19"/>
        <v/>
      </c>
      <c r="M321" s="363"/>
      <c r="N321" s="363"/>
      <c r="O321" s="363"/>
      <c r="P321" s="366"/>
    </row>
    <row r="322" spans="3:16" ht="14.25" customHeight="1" x14ac:dyDescent="0.2">
      <c r="C322" s="383">
        <f t="shared" si="20"/>
        <v>310</v>
      </c>
      <c r="D322" s="807" t="str">
        <f t="shared" si="18"/>
        <v/>
      </c>
      <c r="E322" s="670"/>
      <c r="F322" s="511"/>
      <c r="G322" s="511"/>
      <c r="H322" s="452"/>
      <c r="I322" s="362"/>
      <c r="J322" s="362"/>
      <c r="K322" s="451" t="str">
        <f t="shared" si="21"/>
        <v/>
      </c>
      <c r="L322" s="527" t="str">
        <f t="shared" si="19"/>
        <v/>
      </c>
      <c r="M322" s="363"/>
      <c r="N322" s="363"/>
      <c r="O322" s="363"/>
      <c r="P322" s="366"/>
    </row>
    <row r="323" spans="3:16" ht="14.25" customHeight="1" x14ac:dyDescent="0.2">
      <c r="C323" s="383">
        <f t="shared" si="20"/>
        <v>311</v>
      </c>
      <c r="D323" s="807" t="str">
        <f t="shared" si="18"/>
        <v/>
      </c>
      <c r="E323" s="670"/>
      <c r="F323" s="511"/>
      <c r="G323" s="511"/>
      <c r="H323" s="452"/>
      <c r="I323" s="362"/>
      <c r="J323" s="362"/>
      <c r="K323" s="451" t="str">
        <f t="shared" si="21"/>
        <v/>
      </c>
      <c r="L323" s="527" t="str">
        <f t="shared" si="19"/>
        <v/>
      </c>
      <c r="M323" s="363"/>
      <c r="N323" s="363"/>
      <c r="O323" s="363"/>
      <c r="P323" s="366"/>
    </row>
    <row r="324" spans="3:16" ht="14.25" customHeight="1" x14ac:dyDescent="0.2">
      <c r="C324" s="383">
        <f t="shared" si="20"/>
        <v>312</v>
      </c>
      <c r="D324" s="807" t="str">
        <f t="shared" si="18"/>
        <v/>
      </c>
      <c r="E324" s="670"/>
      <c r="F324" s="511"/>
      <c r="G324" s="511"/>
      <c r="H324" s="452"/>
      <c r="I324" s="362"/>
      <c r="J324" s="362"/>
      <c r="K324" s="451" t="str">
        <f t="shared" si="21"/>
        <v/>
      </c>
      <c r="L324" s="527" t="str">
        <f t="shared" si="19"/>
        <v/>
      </c>
      <c r="M324" s="363"/>
      <c r="N324" s="363"/>
      <c r="O324" s="363"/>
      <c r="P324" s="366"/>
    </row>
    <row r="325" spans="3:16" ht="14.25" customHeight="1" x14ac:dyDescent="0.2">
      <c r="C325" s="383">
        <f t="shared" si="20"/>
        <v>313</v>
      </c>
      <c r="D325" s="807" t="str">
        <f t="shared" si="18"/>
        <v/>
      </c>
      <c r="E325" s="670"/>
      <c r="F325" s="511"/>
      <c r="G325" s="511"/>
      <c r="H325" s="452"/>
      <c r="I325" s="362"/>
      <c r="J325" s="362"/>
      <c r="K325" s="451" t="str">
        <f t="shared" si="21"/>
        <v/>
      </c>
      <c r="L325" s="527" t="str">
        <f t="shared" si="19"/>
        <v/>
      </c>
      <c r="M325" s="363"/>
      <c r="N325" s="363"/>
      <c r="O325" s="363"/>
      <c r="P325" s="366"/>
    </row>
    <row r="326" spans="3:16" ht="14.25" customHeight="1" x14ac:dyDescent="0.2">
      <c r="C326" s="383">
        <f t="shared" si="20"/>
        <v>314</v>
      </c>
      <c r="D326" s="807" t="str">
        <f t="shared" si="18"/>
        <v/>
      </c>
      <c r="E326" s="670"/>
      <c r="F326" s="511"/>
      <c r="G326" s="511"/>
      <c r="H326" s="452"/>
      <c r="I326" s="362"/>
      <c r="J326" s="362"/>
      <c r="K326" s="451" t="str">
        <f t="shared" si="21"/>
        <v/>
      </c>
      <c r="L326" s="527" t="str">
        <f t="shared" si="19"/>
        <v/>
      </c>
      <c r="M326" s="363"/>
      <c r="N326" s="363"/>
      <c r="O326" s="363"/>
      <c r="P326" s="366"/>
    </row>
    <row r="327" spans="3:16" ht="14.25" customHeight="1" x14ac:dyDescent="0.2">
      <c r="C327" s="383">
        <f t="shared" si="20"/>
        <v>315</v>
      </c>
      <c r="D327" s="807" t="str">
        <f t="shared" si="18"/>
        <v/>
      </c>
      <c r="E327" s="670"/>
      <c r="F327" s="511"/>
      <c r="G327" s="511"/>
      <c r="H327" s="452"/>
      <c r="I327" s="362"/>
      <c r="J327" s="362"/>
      <c r="K327" s="451" t="str">
        <f t="shared" si="21"/>
        <v/>
      </c>
      <c r="L327" s="527" t="str">
        <f t="shared" si="19"/>
        <v/>
      </c>
      <c r="M327" s="363"/>
      <c r="N327" s="363"/>
      <c r="O327" s="363"/>
      <c r="P327" s="366"/>
    </row>
    <row r="328" spans="3:16" ht="14.25" customHeight="1" x14ac:dyDescent="0.2">
      <c r="C328" s="383">
        <f t="shared" si="20"/>
        <v>316</v>
      </c>
      <c r="D328" s="807" t="str">
        <f t="shared" si="18"/>
        <v/>
      </c>
      <c r="E328" s="670"/>
      <c r="F328" s="511"/>
      <c r="G328" s="511"/>
      <c r="H328" s="452"/>
      <c r="I328" s="362"/>
      <c r="J328" s="362"/>
      <c r="K328" s="451" t="str">
        <f t="shared" si="21"/>
        <v/>
      </c>
      <c r="L328" s="527" t="str">
        <f t="shared" si="19"/>
        <v/>
      </c>
      <c r="M328" s="363"/>
      <c r="N328" s="363"/>
      <c r="O328" s="363"/>
      <c r="P328" s="366"/>
    </row>
    <row r="329" spans="3:16" ht="14.25" customHeight="1" x14ac:dyDescent="0.2">
      <c r="C329" s="383">
        <f t="shared" si="20"/>
        <v>317</v>
      </c>
      <c r="D329" s="807" t="str">
        <f t="shared" si="18"/>
        <v/>
      </c>
      <c r="E329" s="670"/>
      <c r="F329" s="511"/>
      <c r="G329" s="511"/>
      <c r="H329" s="452"/>
      <c r="I329" s="362"/>
      <c r="J329" s="362"/>
      <c r="K329" s="451" t="str">
        <f t="shared" si="21"/>
        <v/>
      </c>
      <c r="L329" s="527" t="str">
        <f t="shared" si="19"/>
        <v/>
      </c>
      <c r="M329" s="363"/>
      <c r="N329" s="363"/>
      <c r="O329" s="363"/>
      <c r="P329" s="366"/>
    </row>
    <row r="330" spans="3:16" ht="14.25" customHeight="1" x14ac:dyDescent="0.2">
      <c r="C330" s="383">
        <f t="shared" si="20"/>
        <v>318</v>
      </c>
      <c r="D330" s="807" t="str">
        <f t="shared" si="18"/>
        <v/>
      </c>
      <c r="E330" s="670"/>
      <c r="F330" s="511"/>
      <c r="G330" s="511"/>
      <c r="H330" s="452"/>
      <c r="I330" s="362"/>
      <c r="J330" s="362"/>
      <c r="K330" s="451" t="str">
        <f t="shared" si="21"/>
        <v/>
      </c>
      <c r="L330" s="527" t="str">
        <f t="shared" si="19"/>
        <v/>
      </c>
      <c r="M330" s="363"/>
      <c r="N330" s="363"/>
      <c r="O330" s="363"/>
      <c r="P330" s="366"/>
    </row>
    <row r="331" spans="3:16" ht="14.25" customHeight="1" x14ac:dyDescent="0.2">
      <c r="C331" s="383">
        <f t="shared" si="20"/>
        <v>319</v>
      </c>
      <c r="D331" s="807" t="str">
        <f t="shared" si="18"/>
        <v/>
      </c>
      <c r="E331" s="670"/>
      <c r="F331" s="511"/>
      <c r="G331" s="511"/>
      <c r="H331" s="452"/>
      <c r="I331" s="362"/>
      <c r="J331" s="362"/>
      <c r="K331" s="451" t="str">
        <f t="shared" si="21"/>
        <v/>
      </c>
      <c r="L331" s="527" t="str">
        <f t="shared" si="19"/>
        <v/>
      </c>
      <c r="M331" s="363"/>
      <c r="N331" s="363"/>
      <c r="O331" s="363"/>
      <c r="P331" s="366"/>
    </row>
    <row r="332" spans="3:16" ht="14.25" customHeight="1" x14ac:dyDescent="0.2">
      <c r="C332" s="383">
        <f t="shared" si="20"/>
        <v>320</v>
      </c>
      <c r="D332" s="807" t="str">
        <f t="shared" si="18"/>
        <v/>
      </c>
      <c r="E332" s="670"/>
      <c r="F332" s="511"/>
      <c r="G332" s="511"/>
      <c r="H332" s="452"/>
      <c r="I332" s="362"/>
      <c r="J332" s="362"/>
      <c r="K332" s="451" t="str">
        <f t="shared" si="21"/>
        <v/>
      </c>
      <c r="L332" s="527" t="str">
        <f t="shared" si="19"/>
        <v/>
      </c>
      <c r="M332" s="363"/>
      <c r="N332" s="363"/>
      <c r="O332" s="363"/>
      <c r="P332" s="366"/>
    </row>
    <row r="333" spans="3:16" ht="14.25" customHeight="1" x14ac:dyDescent="0.2">
      <c r="C333" s="383">
        <f t="shared" si="20"/>
        <v>321</v>
      </c>
      <c r="D333" s="807" t="str">
        <f t="shared" ref="D333:D396" si="22">IF(E333="","",IF(E333&lt;=$T$2,"○",""))</f>
        <v/>
      </c>
      <c r="E333" s="670"/>
      <c r="F333" s="511"/>
      <c r="G333" s="511"/>
      <c r="H333" s="452"/>
      <c r="I333" s="362"/>
      <c r="J333" s="362"/>
      <c r="K333" s="451" t="str">
        <f t="shared" si="21"/>
        <v/>
      </c>
      <c r="L333" s="527" t="str">
        <f t="shared" ref="L333:L396" si="23">IF(H333="","",IF(HLOOKUP(H333,$V$2:$AJ$3,2,FALSE)&gt;=0.8,"○",""))</f>
        <v/>
      </c>
      <c r="M333" s="363"/>
      <c r="N333" s="363"/>
      <c r="O333" s="363"/>
      <c r="P333" s="366"/>
    </row>
    <row r="334" spans="3:16" ht="14.25" customHeight="1" x14ac:dyDescent="0.2">
      <c r="C334" s="383">
        <f t="shared" si="20"/>
        <v>322</v>
      </c>
      <c r="D334" s="807" t="str">
        <f t="shared" si="22"/>
        <v/>
      </c>
      <c r="E334" s="670"/>
      <c r="F334" s="511"/>
      <c r="G334" s="511"/>
      <c r="H334" s="452"/>
      <c r="I334" s="362"/>
      <c r="J334" s="362"/>
      <c r="K334" s="451" t="str">
        <f t="shared" si="21"/>
        <v/>
      </c>
      <c r="L334" s="527" t="str">
        <f t="shared" si="23"/>
        <v/>
      </c>
      <c r="M334" s="363"/>
      <c r="N334" s="363"/>
      <c r="O334" s="363"/>
      <c r="P334" s="366"/>
    </row>
    <row r="335" spans="3:16" ht="14.25" customHeight="1" x14ac:dyDescent="0.2">
      <c r="C335" s="383">
        <f t="shared" ref="C335:C398" si="24">C334+1</f>
        <v>323</v>
      </c>
      <c r="D335" s="807" t="str">
        <f t="shared" si="22"/>
        <v/>
      </c>
      <c r="E335" s="670"/>
      <c r="F335" s="511"/>
      <c r="G335" s="511"/>
      <c r="H335" s="452"/>
      <c r="I335" s="362"/>
      <c r="J335" s="362"/>
      <c r="K335" s="451" t="str">
        <f t="shared" si="21"/>
        <v/>
      </c>
      <c r="L335" s="527" t="str">
        <f t="shared" si="23"/>
        <v/>
      </c>
      <c r="M335" s="363"/>
      <c r="N335" s="363"/>
      <c r="O335" s="363"/>
      <c r="P335" s="366"/>
    </row>
    <row r="336" spans="3:16" ht="14.25" customHeight="1" x14ac:dyDescent="0.2">
      <c r="C336" s="383">
        <f t="shared" si="24"/>
        <v>324</v>
      </c>
      <c r="D336" s="807" t="str">
        <f t="shared" si="22"/>
        <v/>
      </c>
      <c r="E336" s="670"/>
      <c r="F336" s="511"/>
      <c r="G336" s="511"/>
      <c r="H336" s="452"/>
      <c r="I336" s="362"/>
      <c r="J336" s="362"/>
      <c r="K336" s="451" t="str">
        <f t="shared" si="21"/>
        <v/>
      </c>
      <c r="L336" s="527" t="str">
        <f t="shared" si="23"/>
        <v/>
      </c>
      <c r="M336" s="363"/>
      <c r="N336" s="363"/>
      <c r="O336" s="363"/>
      <c r="P336" s="366"/>
    </row>
    <row r="337" spans="3:16" ht="14.25" customHeight="1" x14ac:dyDescent="0.2">
      <c r="C337" s="383">
        <f t="shared" si="24"/>
        <v>325</v>
      </c>
      <c r="D337" s="807" t="str">
        <f t="shared" si="22"/>
        <v/>
      </c>
      <c r="E337" s="670"/>
      <c r="F337" s="511"/>
      <c r="G337" s="511"/>
      <c r="H337" s="452"/>
      <c r="I337" s="362"/>
      <c r="J337" s="362"/>
      <c r="K337" s="451" t="str">
        <f t="shared" si="21"/>
        <v/>
      </c>
      <c r="L337" s="527" t="str">
        <f t="shared" si="23"/>
        <v/>
      </c>
      <c r="M337" s="363"/>
      <c r="N337" s="363"/>
      <c r="O337" s="363"/>
      <c r="P337" s="366"/>
    </row>
    <row r="338" spans="3:16" ht="14.25" customHeight="1" x14ac:dyDescent="0.2">
      <c r="C338" s="383">
        <f t="shared" si="24"/>
        <v>326</v>
      </c>
      <c r="D338" s="807" t="str">
        <f t="shared" si="22"/>
        <v/>
      </c>
      <c r="E338" s="670"/>
      <c r="F338" s="511"/>
      <c r="G338" s="511"/>
      <c r="H338" s="452"/>
      <c r="I338" s="362"/>
      <c r="J338" s="362"/>
      <c r="K338" s="451" t="str">
        <f t="shared" si="21"/>
        <v/>
      </c>
      <c r="L338" s="527" t="str">
        <f t="shared" si="23"/>
        <v/>
      </c>
      <c r="M338" s="363"/>
      <c r="N338" s="363"/>
      <c r="O338" s="363"/>
      <c r="P338" s="366"/>
    </row>
    <row r="339" spans="3:16" ht="14.25" customHeight="1" x14ac:dyDescent="0.2">
      <c r="C339" s="383">
        <f t="shared" si="24"/>
        <v>327</v>
      </c>
      <c r="D339" s="807" t="str">
        <f t="shared" si="22"/>
        <v/>
      </c>
      <c r="E339" s="670"/>
      <c r="F339" s="511"/>
      <c r="G339" s="511"/>
      <c r="H339" s="452"/>
      <c r="I339" s="362"/>
      <c r="J339" s="362"/>
      <c r="K339" s="451" t="str">
        <f t="shared" si="21"/>
        <v/>
      </c>
      <c r="L339" s="527" t="str">
        <f t="shared" si="23"/>
        <v/>
      </c>
      <c r="M339" s="363"/>
      <c r="N339" s="363"/>
      <c r="O339" s="363"/>
      <c r="P339" s="366"/>
    </row>
    <row r="340" spans="3:16" ht="14.25" customHeight="1" x14ac:dyDescent="0.2">
      <c r="C340" s="383">
        <f t="shared" si="24"/>
        <v>328</v>
      </c>
      <c r="D340" s="807" t="str">
        <f t="shared" si="22"/>
        <v/>
      </c>
      <c r="E340" s="670"/>
      <c r="F340" s="511"/>
      <c r="G340" s="511"/>
      <c r="H340" s="452"/>
      <c r="I340" s="362"/>
      <c r="J340" s="362"/>
      <c r="K340" s="451" t="str">
        <f t="shared" si="21"/>
        <v/>
      </c>
      <c r="L340" s="527" t="str">
        <f t="shared" si="23"/>
        <v/>
      </c>
      <c r="M340" s="363"/>
      <c r="N340" s="363"/>
      <c r="O340" s="363"/>
      <c r="P340" s="366"/>
    </row>
    <row r="341" spans="3:16" ht="14.25" customHeight="1" x14ac:dyDescent="0.2">
      <c r="C341" s="383">
        <f t="shared" si="24"/>
        <v>329</v>
      </c>
      <c r="D341" s="807" t="str">
        <f t="shared" si="22"/>
        <v/>
      </c>
      <c r="E341" s="670"/>
      <c r="F341" s="511"/>
      <c r="G341" s="511"/>
      <c r="H341" s="452"/>
      <c r="I341" s="362"/>
      <c r="J341" s="362"/>
      <c r="K341" s="451" t="str">
        <f t="shared" si="21"/>
        <v/>
      </c>
      <c r="L341" s="527" t="str">
        <f t="shared" si="23"/>
        <v/>
      </c>
      <c r="M341" s="363"/>
      <c r="N341" s="363"/>
      <c r="O341" s="363"/>
      <c r="P341" s="366"/>
    </row>
    <row r="342" spans="3:16" ht="14.25" customHeight="1" x14ac:dyDescent="0.2">
      <c r="C342" s="383">
        <f t="shared" si="24"/>
        <v>330</v>
      </c>
      <c r="D342" s="807" t="str">
        <f t="shared" si="22"/>
        <v/>
      </c>
      <c r="E342" s="670"/>
      <c r="F342" s="511"/>
      <c r="G342" s="511"/>
      <c r="H342" s="452"/>
      <c r="I342" s="362"/>
      <c r="J342" s="362"/>
      <c r="K342" s="451" t="str">
        <f t="shared" si="21"/>
        <v/>
      </c>
      <c r="L342" s="527" t="str">
        <f t="shared" si="23"/>
        <v/>
      </c>
      <c r="M342" s="363"/>
      <c r="N342" s="363"/>
      <c r="O342" s="363"/>
      <c r="P342" s="366"/>
    </row>
    <row r="343" spans="3:16" ht="14.25" customHeight="1" x14ac:dyDescent="0.2">
      <c r="C343" s="383">
        <f t="shared" si="24"/>
        <v>331</v>
      </c>
      <c r="D343" s="807" t="str">
        <f t="shared" si="22"/>
        <v/>
      </c>
      <c r="E343" s="670"/>
      <c r="F343" s="511"/>
      <c r="G343" s="511"/>
      <c r="H343" s="452"/>
      <c r="I343" s="362"/>
      <c r="J343" s="362"/>
      <c r="K343" s="451" t="str">
        <f t="shared" si="21"/>
        <v/>
      </c>
      <c r="L343" s="527" t="str">
        <f t="shared" si="23"/>
        <v/>
      </c>
      <c r="M343" s="363"/>
      <c r="N343" s="363"/>
      <c r="O343" s="363"/>
      <c r="P343" s="366"/>
    </row>
    <row r="344" spans="3:16" ht="14.25" customHeight="1" x14ac:dyDescent="0.2">
      <c r="C344" s="383">
        <f t="shared" si="24"/>
        <v>332</v>
      </c>
      <c r="D344" s="807" t="str">
        <f t="shared" si="22"/>
        <v/>
      </c>
      <c r="E344" s="670"/>
      <c r="F344" s="511"/>
      <c r="G344" s="511"/>
      <c r="H344" s="452"/>
      <c r="I344" s="362"/>
      <c r="J344" s="362"/>
      <c r="K344" s="451" t="str">
        <f t="shared" si="21"/>
        <v/>
      </c>
      <c r="L344" s="527" t="str">
        <f t="shared" si="23"/>
        <v/>
      </c>
      <c r="M344" s="363"/>
      <c r="N344" s="363"/>
      <c r="O344" s="363"/>
      <c r="P344" s="366"/>
    </row>
    <row r="345" spans="3:16" ht="14.25" customHeight="1" x14ac:dyDescent="0.2">
      <c r="C345" s="383">
        <f t="shared" si="24"/>
        <v>333</v>
      </c>
      <c r="D345" s="807" t="str">
        <f t="shared" si="22"/>
        <v/>
      </c>
      <c r="E345" s="670"/>
      <c r="F345" s="511"/>
      <c r="G345" s="511"/>
      <c r="H345" s="452"/>
      <c r="I345" s="362"/>
      <c r="J345" s="362"/>
      <c r="K345" s="451" t="str">
        <f t="shared" si="21"/>
        <v/>
      </c>
      <c r="L345" s="527" t="str">
        <f t="shared" si="23"/>
        <v/>
      </c>
      <c r="M345" s="363"/>
      <c r="N345" s="363"/>
      <c r="O345" s="363"/>
      <c r="P345" s="366"/>
    </row>
    <row r="346" spans="3:16" ht="14.25" customHeight="1" x14ac:dyDescent="0.2">
      <c r="C346" s="383">
        <f t="shared" si="24"/>
        <v>334</v>
      </c>
      <c r="D346" s="807" t="str">
        <f t="shared" si="22"/>
        <v/>
      </c>
      <c r="E346" s="670"/>
      <c r="F346" s="511"/>
      <c r="G346" s="511"/>
      <c r="H346" s="452"/>
      <c r="I346" s="362"/>
      <c r="J346" s="362"/>
      <c r="K346" s="451" t="str">
        <f t="shared" si="21"/>
        <v/>
      </c>
      <c r="L346" s="527" t="str">
        <f t="shared" si="23"/>
        <v/>
      </c>
      <c r="M346" s="363"/>
      <c r="N346" s="363"/>
      <c r="O346" s="363"/>
      <c r="P346" s="366"/>
    </row>
    <row r="347" spans="3:16" ht="14.25" customHeight="1" x14ac:dyDescent="0.2">
      <c r="C347" s="383">
        <f t="shared" si="24"/>
        <v>335</v>
      </c>
      <c r="D347" s="807" t="str">
        <f t="shared" si="22"/>
        <v/>
      </c>
      <c r="E347" s="670"/>
      <c r="F347" s="511"/>
      <c r="G347" s="511"/>
      <c r="H347" s="452"/>
      <c r="I347" s="362"/>
      <c r="J347" s="362"/>
      <c r="K347" s="451" t="str">
        <f t="shared" si="21"/>
        <v/>
      </c>
      <c r="L347" s="527" t="str">
        <f t="shared" si="23"/>
        <v/>
      </c>
      <c r="M347" s="363"/>
      <c r="N347" s="363"/>
      <c r="O347" s="363"/>
      <c r="P347" s="366"/>
    </row>
    <row r="348" spans="3:16" ht="14.25" customHeight="1" x14ac:dyDescent="0.2">
      <c r="C348" s="383">
        <f t="shared" si="24"/>
        <v>336</v>
      </c>
      <c r="D348" s="807" t="str">
        <f t="shared" si="22"/>
        <v/>
      </c>
      <c r="E348" s="670"/>
      <c r="F348" s="511"/>
      <c r="G348" s="511"/>
      <c r="H348" s="452"/>
      <c r="I348" s="362"/>
      <c r="J348" s="362"/>
      <c r="K348" s="451" t="str">
        <f t="shared" si="21"/>
        <v/>
      </c>
      <c r="L348" s="527" t="str">
        <f t="shared" si="23"/>
        <v/>
      </c>
      <c r="M348" s="363"/>
      <c r="N348" s="363"/>
      <c r="O348" s="363"/>
      <c r="P348" s="366"/>
    </row>
    <row r="349" spans="3:16" ht="14.25" customHeight="1" x14ac:dyDescent="0.2">
      <c r="C349" s="383">
        <f t="shared" si="24"/>
        <v>337</v>
      </c>
      <c r="D349" s="807" t="str">
        <f t="shared" si="22"/>
        <v/>
      </c>
      <c r="E349" s="670"/>
      <c r="F349" s="511"/>
      <c r="G349" s="511"/>
      <c r="H349" s="452"/>
      <c r="I349" s="362"/>
      <c r="J349" s="362"/>
      <c r="K349" s="451" t="str">
        <f t="shared" si="21"/>
        <v/>
      </c>
      <c r="L349" s="527" t="str">
        <f t="shared" si="23"/>
        <v/>
      </c>
      <c r="M349" s="363"/>
      <c r="N349" s="363"/>
      <c r="O349" s="363"/>
      <c r="P349" s="366"/>
    </row>
    <row r="350" spans="3:16" ht="14.25" customHeight="1" x14ac:dyDescent="0.2">
      <c r="C350" s="383">
        <f t="shared" si="24"/>
        <v>338</v>
      </c>
      <c r="D350" s="807" t="str">
        <f t="shared" si="22"/>
        <v/>
      </c>
      <c r="E350" s="670"/>
      <c r="F350" s="511"/>
      <c r="G350" s="511"/>
      <c r="H350" s="452"/>
      <c r="I350" s="362"/>
      <c r="J350" s="362"/>
      <c r="K350" s="451" t="str">
        <f t="shared" si="21"/>
        <v/>
      </c>
      <c r="L350" s="527" t="str">
        <f t="shared" si="23"/>
        <v/>
      </c>
      <c r="M350" s="363"/>
      <c r="N350" s="363"/>
      <c r="O350" s="363"/>
      <c r="P350" s="366"/>
    </row>
    <row r="351" spans="3:16" ht="14.25" customHeight="1" x14ac:dyDescent="0.2">
      <c r="C351" s="383">
        <f t="shared" si="24"/>
        <v>339</v>
      </c>
      <c r="D351" s="807" t="str">
        <f t="shared" si="22"/>
        <v/>
      </c>
      <c r="E351" s="670"/>
      <c r="F351" s="511"/>
      <c r="G351" s="511"/>
      <c r="H351" s="452"/>
      <c r="I351" s="362"/>
      <c r="J351" s="362"/>
      <c r="K351" s="451" t="str">
        <f t="shared" ref="K351:K401" si="25">IF(J351="","",I351*J351)</f>
        <v/>
      </c>
      <c r="L351" s="527" t="str">
        <f t="shared" si="23"/>
        <v/>
      </c>
      <c r="M351" s="363"/>
      <c r="N351" s="363"/>
      <c r="O351" s="363"/>
      <c r="P351" s="366"/>
    </row>
    <row r="352" spans="3:16" ht="14.25" customHeight="1" x14ac:dyDescent="0.2">
      <c r="C352" s="383">
        <f t="shared" si="24"/>
        <v>340</v>
      </c>
      <c r="D352" s="807" t="str">
        <f t="shared" si="22"/>
        <v/>
      </c>
      <c r="E352" s="670"/>
      <c r="F352" s="511"/>
      <c r="G352" s="511"/>
      <c r="H352" s="452"/>
      <c r="I352" s="362"/>
      <c r="J352" s="362"/>
      <c r="K352" s="451" t="str">
        <f t="shared" si="25"/>
        <v/>
      </c>
      <c r="L352" s="527" t="str">
        <f t="shared" si="23"/>
        <v/>
      </c>
      <c r="M352" s="363"/>
      <c r="N352" s="363"/>
      <c r="O352" s="363"/>
      <c r="P352" s="366"/>
    </row>
    <row r="353" spans="3:16" ht="14.25" customHeight="1" x14ac:dyDescent="0.2">
      <c r="C353" s="383">
        <f t="shared" si="24"/>
        <v>341</v>
      </c>
      <c r="D353" s="807" t="str">
        <f t="shared" si="22"/>
        <v/>
      </c>
      <c r="E353" s="670"/>
      <c r="F353" s="511"/>
      <c r="G353" s="511"/>
      <c r="H353" s="452"/>
      <c r="I353" s="362"/>
      <c r="J353" s="362"/>
      <c r="K353" s="451" t="str">
        <f t="shared" si="25"/>
        <v/>
      </c>
      <c r="L353" s="527" t="str">
        <f t="shared" si="23"/>
        <v/>
      </c>
      <c r="M353" s="363"/>
      <c r="N353" s="363"/>
      <c r="O353" s="363"/>
      <c r="P353" s="366"/>
    </row>
    <row r="354" spans="3:16" ht="14.25" customHeight="1" x14ac:dyDescent="0.2">
      <c r="C354" s="383">
        <f t="shared" si="24"/>
        <v>342</v>
      </c>
      <c r="D354" s="807" t="str">
        <f t="shared" si="22"/>
        <v/>
      </c>
      <c r="E354" s="670"/>
      <c r="F354" s="511"/>
      <c r="G354" s="511"/>
      <c r="H354" s="452"/>
      <c r="I354" s="362"/>
      <c r="J354" s="362"/>
      <c r="K354" s="451" t="str">
        <f t="shared" si="25"/>
        <v/>
      </c>
      <c r="L354" s="527" t="str">
        <f t="shared" si="23"/>
        <v/>
      </c>
      <c r="M354" s="363"/>
      <c r="N354" s="363"/>
      <c r="O354" s="363"/>
      <c r="P354" s="366"/>
    </row>
    <row r="355" spans="3:16" ht="14.25" customHeight="1" x14ac:dyDescent="0.2">
      <c r="C355" s="383">
        <f t="shared" si="24"/>
        <v>343</v>
      </c>
      <c r="D355" s="807" t="str">
        <f t="shared" si="22"/>
        <v/>
      </c>
      <c r="E355" s="670"/>
      <c r="F355" s="511"/>
      <c r="G355" s="511"/>
      <c r="H355" s="452"/>
      <c r="I355" s="362"/>
      <c r="J355" s="362"/>
      <c r="K355" s="451" t="str">
        <f t="shared" si="25"/>
        <v/>
      </c>
      <c r="L355" s="527" t="str">
        <f t="shared" si="23"/>
        <v/>
      </c>
      <c r="M355" s="363"/>
      <c r="N355" s="363"/>
      <c r="O355" s="363"/>
      <c r="P355" s="366"/>
    </row>
    <row r="356" spans="3:16" ht="14.25" customHeight="1" x14ac:dyDescent="0.2">
      <c r="C356" s="383">
        <f t="shared" si="24"/>
        <v>344</v>
      </c>
      <c r="D356" s="807" t="str">
        <f t="shared" si="22"/>
        <v/>
      </c>
      <c r="E356" s="670"/>
      <c r="F356" s="511"/>
      <c r="G356" s="511"/>
      <c r="H356" s="452"/>
      <c r="I356" s="362"/>
      <c r="J356" s="362"/>
      <c r="K356" s="451" t="str">
        <f t="shared" si="25"/>
        <v/>
      </c>
      <c r="L356" s="527" t="str">
        <f t="shared" si="23"/>
        <v/>
      </c>
      <c r="M356" s="363"/>
      <c r="N356" s="363"/>
      <c r="O356" s="363"/>
      <c r="P356" s="366"/>
    </row>
    <row r="357" spans="3:16" ht="14.25" customHeight="1" x14ac:dyDescent="0.2">
      <c r="C357" s="383">
        <f t="shared" si="24"/>
        <v>345</v>
      </c>
      <c r="D357" s="807" t="str">
        <f t="shared" si="22"/>
        <v/>
      </c>
      <c r="E357" s="670"/>
      <c r="F357" s="511"/>
      <c r="G357" s="511"/>
      <c r="H357" s="452"/>
      <c r="I357" s="362"/>
      <c r="J357" s="362"/>
      <c r="K357" s="451" t="str">
        <f t="shared" si="25"/>
        <v/>
      </c>
      <c r="L357" s="527" t="str">
        <f t="shared" si="23"/>
        <v/>
      </c>
      <c r="M357" s="363"/>
      <c r="N357" s="363"/>
      <c r="O357" s="363"/>
      <c r="P357" s="366"/>
    </row>
    <row r="358" spans="3:16" ht="14.25" customHeight="1" x14ac:dyDescent="0.2">
      <c r="C358" s="383">
        <f t="shared" si="24"/>
        <v>346</v>
      </c>
      <c r="D358" s="807" t="str">
        <f t="shared" si="22"/>
        <v/>
      </c>
      <c r="E358" s="670"/>
      <c r="F358" s="511"/>
      <c r="G358" s="511"/>
      <c r="H358" s="452"/>
      <c r="I358" s="362"/>
      <c r="J358" s="362"/>
      <c r="K358" s="451" t="str">
        <f t="shared" si="25"/>
        <v/>
      </c>
      <c r="L358" s="527" t="str">
        <f t="shared" si="23"/>
        <v/>
      </c>
      <c r="M358" s="363"/>
      <c r="N358" s="363"/>
      <c r="O358" s="363"/>
      <c r="P358" s="366"/>
    </row>
    <row r="359" spans="3:16" ht="14.25" customHeight="1" x14ac:dyDescent="0.2">
      <c r="C359" s="383">
        <f t="shared" si="24"/>
        <v>347</v>
      </c>
      <c r="D359" s="807" t="str">
        <f t="shared" si="22"/>
        <v/>
      </c>
      <c r="E359" s="670"/>
      <c r="F359" s="511"/>
      <c r="G359" s="511"/>
      <c r="H359" s="452"/>
      <c r="I359" s="362"/>
      <c r="J359" s="362"/>
      <c r="K359" s="451" t="str">
        <f t="shared" si="25"/>
        <v/>
      </c>
      <c r="L359" s="527" t="str">
        <f t="shared" si="23"/>
        <v/>
      </c>
      <c r="M359" s="363"/>
      <c r="N359" s="363"/>
      <c r="O359" s="363"/>
      <c r="P359" s="366"/>
    </row>
    <row r="360" spans="3:16" ht="14.25" customHeight="1" x14ac:dyDescent="0.2">
      <c r="C360" s="383">
        <f t="shared" si="24"/>
        <v>348</v>
      </c>
      <c r="D360" s="807" t="str">
        <f t="shared" si="22"/>
        <v/>
      </c>
      <c r="E360" s="670"/>
      <c r="F360" s="511"/>
      <c r="G360" s="511"/>
      <c r="H360" s="452"/>
      <c r="I360" s="362"/>
      <c r="J360" s="362"/>
      <c r="K360" s="451" t="str">
        <f t="shared" si="25"/>
        <v/>
      </c>
      <c r="L360" s="527" t="str">
        <f t="shared" si="23"/>
        <v/>
      </c>
      <c r="M360" s="363"/>
      <c r="N360" s="363"/>
      <c r="O360" s="363"/>
      <c r="P360" s="366"/>
    </row>
    <row r="361" spans="3:16" ht="14.25" customHeight="1" x14ac:dyDescent="0.2">
      <c r="C361" s="383">
        <f t="shared" si="24"/>
        <v>349</v>
      </c>
      <c r="D361" s="807" t="str">
        <f t="shared" si="22"/>
        <v/>
      </c>
      <c r="E361" s="670"/>
      <c r="F361" s="511"/>
      <c r="G361" s="511"/>
      <c r="H361" s="452"/>
      <c r="I361" s="362"/>
      <c r="J361" s="362"/>
      <c r="K361" s="451" t="str">
        <f t="shared" si="25"/>
        <v/>
      </c>
      <c r="L361" s="527" t="str">
        <f t="shared" si="23"/>
        <v/>
      </c>
      <c r="M361" s="363"/>
      <c r="N361" s="363"/>
      <c r="O361" s="363"/>
      <c r="P361" s="366"/>
    </row>
    <row r="362" spans="3:16" ht="14.25" customHeight="1" x14ac:dyDescent="0.2">
      <c r="C362" s="383">
        <f t="shared" si="24"/>
        <v>350</v>
      </c>
      <c r="D362" s="807" t="str">
        <f t="shared" si="22"/>
        <v/>
      </c>
      <c r="E362" s="670"/>
      <c r="F362" s="511"/>
      <c r="G362" s="511"/>
      <c r="H362" s="452"/>
      <c r="I362" s="362"/>
      <c r="J362" s="362"/>
      <c r="K362" s="451" t="str">
        <f t="shared" si="25"/>
        <v/>
      </c>
      <c r="L362" s="527" t="str">
        <f t="shared" si="23"/>
        <v/>
      </c>
      <c r="M362" s="363"/>
      <c r="N362" s="363"/>
      <c r="O362" s="363"/>
      <c r="P362" s="366"/>
    </row>
    <row r="363" spans="3:16" ht="14.25" customHeight="1" x14ac:dyDescent="0.2">
      <c r="C363" s="383">
        <f t="shared" si="24"/>
        <v>351</v>
      </c>
      <c r="D363" s="807" t="str">
        <f t="shared" si="22"/>
        <v/>
      </c>
      <c r="E363" s="670"/>
      <c r="F363" s="511"/>
      <c r="G363" s="511"/>
      <c r="H363" s="452"/>
      <c r="I363" s="362"/>
      <c r="J363" s="362"/>
      <c r="K363" s="451" t="str">
        <f t="shared" si="25"/>
        <v/>
      </c>
      <c r="L363" s="527" t="str">
        <f t="shared" si="23"/>
        <v/>
      </c>
      <c r="M363" s="363"/>
      <c r="N363" s="363"/>
      <c r="O363" s="363"/>
      <c r="P363" s="366"/>
    </row>
    <row r="364" spans="3:16" ht="14.25" customHeight="1" x14ac:dyDescent="0.2">
      <c r="C364" s="383">
        <f t="shared" si="24"/>
        <v>352</v>
      </c>
      <c r="D364" s="807" t="str">
        <f t="shared" si="22"/>
        <v/>
      </c>
      <c r="E364" s="670"/>
      <c r="F364" s="511"/>
      <c r="G364" s="511"/>
      <c r="H364" s="452"/>
      <c r="I364" s="362"/>
      <c r="J364" s="362"/>
      <c r="K364" s="451" t="str">
        <f t="shared" si="25"/>
        <v/>
      </c>
      <c r="L364" s="527" t="str">
        <f t="shared" si="23"/>
        <v/>
      </c>
      <c r="M364" s="363"/>
      <c r="N364" s="363"/>
      <c r="O364" s="363"/>
      <c r="P364" s="366"/>
    </row>
    <row r="365" spans="3:16" ht="14.25" customHeight="1" x14ac:dyDescent="0.2">
      <c r="C365" s="383">
        <f t="shared" si="24"/>
        <v>353</v>
      </c>
      <c r="D365" s="807" t="str">
        <f t="shared" si="22"/>
        <v/>
      </c>
      <c r="E365" s="670"/>
      <c r="F365" s="511"/>
      <c r="G365" s="511"/>
      <c r="H365" s="452"/>
      <c r="I365" s="362"/>
      <c r="J365" s="362"/>
      <c r="K365" s="451" t="str">
        <f t="shared" si="25"/>
        <v/>
      </c>
      <c r="L365" s="527" t="str">
        <f t="shared" si="23"/>
        <v/>
      </c>
      <c r="M365" s="363"/>
      <c r="N365" s="363"/>
      <c r="O365" s="363"/>
      <c r="P365" s="366"/>
    </row>
    <row r="366" spans="3:16" ht="14.25" customHeight="1" x14ac:dyDescent="0.2">
      <c r="C366" s="383">
        <f t="shared" si="24"/>
        <v>354</v>
      </c>
      <c r="D366" s="807" t="str">
        <f t="shared" si="22"/>
        <v/>
      </c>
      <c r="E366" s="670"/>
      <c r="F366" s="511"/>
      <c r="G366" s="511"/>
      <c r="H366" s="452"/>
      <c r="I366" s="362"/>
      <c r="J366" s="362"/>
      <c r="K366" s="451" t="str">
        <f t="shared" si="25"/>
        <v/>
      </c>
      <c r="L366" s="527" t="str">
        <f t="shared" si="23"/>
        <v/>
      </c>
      <c r="M366" s="363"/>
      <c r="N366" s="363"/>
      <c r="O366" s="363"/>
      <c r="P366" s="366"/>
    </row>
    <row r="367" spans="3:16" ht="14.25" customHeight="1" x14ac:dyDescent="0.2">
      <c r="C367" s="383">
        <f t="shared" si="24"/>
        <v>355</v>
      </c>
      <c r="D367" s="807" t="str">
        <f t="shared" si="22"/>
        <v/>
      </c>
      <c r="E367" s="670"/>
      <c r="F367" s="511"/>
      <c r="G367" s="511"/>
      <c r="H367" s="452"/>
      <c r="I367" s="362"/>
      <c r="J367" s="362"/>
      <c r="K367" s="451" t="str">
        <f t="shared" si="25"/>
        <v/>
      </c>
      <c r="L367" s="527" t="str">
        <f t="shared" si="23"/>
        <v/>
      </c>
      <c r="M367" s="363"/>
      <c r="N367" s="363"/>
      <c r="O367" s="363"/>
      <c r="P367" s="366"/>
    </row>
    <row r="368" spans="3:16" ht="14.25" customHeight="1" x14ac:dyDescent="0.2">
      <c r="C368" s="383">
        <f t="shared" si="24"/>
        <v>356</v>
      </c>
      <c r="D368" s="807" t="str">
        <f t="shared" si="22"/>
        <v/>
      </c>
      <c r="E368" s="670"/>
      <c r="F368" s="511"/>
      <c r="G368" s="511"/>
      <c r="H368" s="452"/>
      <c r="I368" s="362"/>
      <c r="J368" s="362"/>
      <c r="K368" s="451" t="str">
        <f t="shared" si="25"/>
        <v/>
      </c>
      <c r="L368" s="527" t="str">
        <f t="shared" si="23"/>
        <v/>
      </c>
      <c r="M368" s="363"/>
      <c r="N368" s="363"/>
      <c r="O368" s="363"/>
      <c r="P368" s="366"/>
    </row>
    <row r="369" spans="3:16" ht="14.25" customHeight="1" x14ac:dyDescent="0.2">
      <c r="C369" s="383">
        <f t="shared" si="24"/>
        <v>357</v>
      </c>
      <c r="D369" s="807" t="str">
        <f t="shared" si="22"/>
        <v/>
      </c>
      <c r="E369" s="670"/>
      <c r="F369" s="511"/>
      <c r="G369" s="511"/>
      <c r="H369" s="452"/>
      <c r="I369" s="362"/>
      <c r="J369" s="362"/>
      <c r="K369" s="451" t="str">
        <f t="shared" si="25"/>
        <v/>
      </c>
      <c r="L369" s="527" t="str">
        <f t="shared" si="23"/>
        <v/>
      </c>
      <c r="M369" s="363"/>
      <c r="N369" s="363"/>
      <c r="O369" s="363"/>
      <c r="P369" s="366"/>
    </row>
    <row r="370" spans="3:16" ht="14.25" customHeight="1" x14ac:dyDescent="0.2">
      <c r="C370" s="383">
        <f t="shared" si="24"/>
        <v>358</v>
      </c>
      <c r="D370" s="807" t="str">
        <f t="shared" si="22"/>
        <v/>
      </c>
      <c r="E370" s="670"/>
      <c r="F370" s="511"/>
      <c r="G370" s="511"/>
      <c r="H370" s="452"/>
      <c r="I370" s="362"/>
      <c r="J370" s="362"/>
      <c r="K370" s="451" t="str">
        <f t="shared" si="25"/>
        <v/>
      </c>
      <c r="L370" s="527" t="str">
        <f t="shared" si="23"/>
        <v/>
      </c>
      <c r="M370" s="363"/>
      <c r="N370" s="363"/>
      <c r="O370" s="363"/>
      <c r="P370" s="366"/>
    </row>
    <row r="371" spans="3:16" ht="14.25" customHeight="1" x14ac:dyDescent="0.2">
      <c r="C371" s="383">
        <f t="shared" si="24"/>
        <v>359</v>
      </c>
      <c r="D371" s="807" t="str">
        <f t="shared" si="22"/>
        <v/>
      </c>
      <c r="E371" s="670"/>
      <c r="F371" s="511"/>
      <c r="G371" s="511"/>
      <c r="H371" s="452"/>
      <c r="I371" s="362"/>
      <c r="J371" s="362"/>
      <c r="K371" s="451" t="str">
        <f t="shared" si="25"/>
        <v/>
      </c>
      <c r="L371" s="527" t="str">
        <f t="shared" si="23"/>
        <v/>
      </c>
      <c r="M371" s="363"/>
      <c r="N371" s="363"/>
      <c r="O371" s="363"/>
      <c r="P371" s="366"/>
    </row>
    <row r="372" spans="3:16" ht="14.25" customHeight="1" x14ac:dyDescent="0.2">
      <c r="C372" s="383">
        <f t="shared" si="24"/>
        <v>360</v>
      </c>
      <c r="D372" s="807" t="str">
        <f t="shared" si="22"/>
        <v/>
      </c>
      <c r="E372" s="670"/>
      <c r="F372" s="511"/>
      <c r="G372" s="511"/>
      <c r="H372" s="452"/>
      <c r="I372" s="362"/>
      <c r="J372" s="362"/>
      <c r="K372" s="451" t="str">
        <f t="shared" si="25"/>
        <v/>
      </c>
      <c r="L372" s="527" t="str">
        <f t="shared" si="23"/>
        <v/>
      </c>
      <c r="M372" s="363"/>
      <c r="N372" s="363"/>
      <c r="O372" s="363"/>
      <c r="P372" s="366"/>
    </row>
    <row r="373" spans="3:16" ht="14.25" customHeight="1" x14ac:dyDescent="0.2">
      <c r="C373" s="383">
        <f t="shared" si="24"/>
        <v>361</v>
      </c>
      <c r="D373" s="807" t="str">
        <f t="shared" si="22"/>
        <v/>
      </c>
      <c r="E373" s="670"/>
      <c r="F373" s="511"/>
      <c r="G373" s="511"/>
      <c r="H373" s="452"/>
      <c r="I373" s="362"/>
      <c r="J373" s="362"/>
      <c r="K373" s="451" t="str">
        <f t="shared" si="25"/>
        <v/>
      </c>
      <c r="L373" s="527" t="str">
        <f t="shared" si="23"/>
        <v/>
      </c>
      <c r="M373" s="363"/>
      <c r="N373" s="363"/>
      <c r="O373" s="363"/>
      <c r="P373" s="366"/>
    </row>
    <row r="374" spans="3:16" ht="14.25" customHeight="1" x14ac:dyDescent="0.2">
      <c r="C374" s="383">
        <f t="shared" si="24"/>
        <v>362</v>
      </c>
      <c r="D374" s="807" t="str">
        <f t="shared" si="22"/>
        <v/>
      </c>
      <c r="E374" s="670"/>
      <c r="F374" s="511"/>
      <c r="G374" s="511"/>
      <c r="H374" s="452"/>
      <c r="I374" s="362"/>
      <c r="J374" s="362"/>
      <c r="K374" s="451" t="str">
        <f t="shared" si="25"/>
        <v/>
      </c>
      <c r="L374" s="527" t="str">
        <f t="shared" si="23"/>
        <v/>
      </c>
      <c r="M374" s="363"/>
      <c r="N374" s="363"/>
      <c r="O374" s="363"/>
      <c r="P374" s="366"/>
    </row>
    <row r="375" spans="3:16" ht="14.25" customHeight="1" x14ac:dyDescent="0.2">
      <c r="C375" s="383">
        <f t="shared" si="24"/>
        <v>363</v>
      </c>
      <c r="D375" s="807" t="str">
        <f t="shared" si="22"/>
        <v/>
      </c>
      <c r="E375" s="670"/>
      <c r="F375" s="511"/>
      <c r="G375" s="511"/>
      <c r="H375" s="452"/>
      <c r="I375" s="362"/>
      <c r="J375" s="362"/>
      <c r="K375" s="451" t="str">
        <f t="shared" si="25"/>
        <v/>
      </c>
      <c r="L375" s="527" t="str">
        <f t="shared" si="23"/>
        <v/>
      </c>
      <c r="M375" s="363"/>
      <c r="N375" s="363"/>
      <c r="O375" s="363"/>
      <c r="P375" s="366"/>
    </row>
    <row r="376" spans="3:16" ht="14.25" customHeight="1" x14ac:dyDescent="0.2">
      <c r="C376" s="383">
        <f t="shared" si="24"/>
        <v>364</v>
      </c>
      <c r="D376" s="807" t="str">
        <f t="shared" si="22"/>
        <v/>
      </c>
      <c r="E376" s="670"/>
      <c r="F376" s="511"/>
      <c r="G376" s="511"/>
      <c r="H376" s="452"/>
      <c r="I376" s="362"/>
      <c r="J376" s="362"/>
      <c r="K376" s="451" t="str">
        <f t="shared" si="25"/>
        <v/>
      </c>
      <c r="L376" s="527" t="str">
        <f t="shared" si="23"/>
        <v/>
      </c>
      <c r="M376" s="363"/>
      <c r="N376" s="363"/>
      <c r="O376" s="363"/>
      <c r="P376" s="366"/>
    </row>
    <row r="377" spans="3:16" ht="14.25" customHeight="1" x14ac:dyDescent="0.2">
      <c r="C377" s="383">
        <f t="shared" si="24"/>
        <v>365</v>
      </c>
      <c r="D377" s="807" t="str">
        <f t="shared" si="22"/>
        <v/>
      </c>
      <c r="E377" s="670"/>
      <c r="F377" s="511"/>
      <c r="G377" s="511"/>
      <c r="H377" s="452"/>
      <c r="I377" s="362"/>
      <c r="J377" s="362"/>
      <c r="K377" s="451" t="str">
        <f t="shared" si="25"/>
        <v/>
      </c>
      <c r="L377" s="527" t="str">
        <f t="shared" si="23"/>
        <v/>
      </c>
      <c r="M377" s="363"/>
      <c r="N377" s="363"/>
      <c r="O377" s="363"/>
      <c r="P377" s="366"/>
    </row>
    <row r="378" spans="3:16" ht="14.25" customHeight="1" x14ac:dyDescent="0.2">
      <c r="C378" s="383">
        <f t="shared" si="24"/>
        <v>366</v>
      </c>
      <c r="D378" s="807" t="str">
        <f t="shared" si="22"/>
        <v/>
      </c>
      <c r="E378" s="670"/>
      <c r="F378" s="511"/>
      <c r="G378" s="511"/>
      <c r="H378" s="452"/>
      <c r="I378" s="362"/>
      <c r="J378" s="362"/>
      <c r="K378" s="451" t="str">
        <f t="shared" si="25"/>
        <v/>
      </c>
      <c r="L378" s="527" t="str">
        <f t="shared" si="23"/>
        <v/>
      </c>
      <c r="M378" s="363"/>
      <c r="N378" s="363"/>
      <c r="O378" s="363"/>
      <c r="P378" s="366"/>
    </row>
    <row r="379" spans="3:16" ht="14.25" customHeight="1" x14ac:dyDescent="0.2">
      <c r="C379" s="383">
        <f t="shared" si="24"/>
        <v>367</v>
      </c>
      <c r="D379" s="807" t="str">
        <f t="shared" si="22"/>
        <v/>
      </c>
      <c r="E379" s="670"/>
      <c r="F379" s="511"/>
      <c r="G379" s="511"/>
      <c r="H379" s="452"/>
      <c r="I379" s="362"/>
      <c r="J379" s="362"/>
      <c r="K379" s="451" t="str">
        <f t="shared" si="25"/>
        <v/>
      </c>
      <c r="L379" s="527" t="str">
        <f t="shared" si="23"/>
        <v/>
      </c>
      <c r="M379" s="363"/>
      <c r="N379" s="363"/>
      <c r="O379" s="363"/>
      <c r="P379" s="366"/>
    </row>
    <row r="380" spans="3:16" ht="14.25" customHeight="1" x14ac:dyDescent="0.2">
      <c r="C380" s="383">
        <f t="shared" si="24"/>
        <v>368</v>
      </c>
      <c r="D380" s="807" t="str">
        <f t="shared" si="22"/>
        <v/>
      </c>
      <c r="E380" s="670"/>
      <c r="F380" s="511"/>
      <c r="G380" s="511"/>
      <c r="H380" s="452"/>
      <c r="I380" s="362"/>
      <c r="J380" s="362"/>
      <c r="K380" s="451" t="str">
        <f t="shared" si="25"/>
        <v/>
      </c>
      <c r="L380" s="527" t="str">
        <f t="shared" si="23"/>
        <v/>
      </c>
      <c r="M380" s="363"/>
      <c r="N380" s="363"/>
      <c r="O380" s="363"/>
      <c r="P380" s="366"/>
    </row>
    <row r="381" spans="3:16" ht="14.25" customHeight="1" x14ac:dyDescent="0.2">
      <c r="C381" s="383">
        <f t="shared" si="24"/>
        <v>369</v>
      </c>
      <c r="D381" s="807" t="str">
        <f t="shared" si="22"/>
        <v/>
      </c>
      <c r="E381" s="670"/>
      <c r="F381" s="511"/>
      <c r="G381" s="511"/>
      <c r="H381" s="452"/>
      <c r="I381" s="362"/>
      <c r="J381" s="362"/>
      <c r="K381" s="451" t="str">
        <f t="shared" si="25"/>
        <v/>
      </c>
      <c r="L381" s="527" t="str">
        <f t="shared" si="23"/>
        <v/>
      </c>
      <c r="M381" s="363"/>
      <c r="N381" s="363"/>
      <c r="O381" s="363"/>
      <c r="P381" s="366"/>
    </row>
    <row r="382" spans="3:16" ht="14.25" customHeight="1" x14ac:dyDescent="0.2">
      <c r="C382" s="383">
        <f t="shared" si="24"/>
        <v>370</v>
      </c>
      <c r="D382" s="807" t="str">
        <f t="shared" si="22"/>
        <v/>
      </c>
      <c r="E382" s="670"/>
      <c r="F382" s="511"/>
      <c r="G382" s="511"/>
      <c r="H382" s="452"/>
      <c r="I382" s="362"/>
      <c r="J382" s="362"/>
      <c r="K382" s="451" t="str">
        <f t="shared" si="25"/>
        <v/>
      </c>
      <c r="L382" s="527" t="str">
        <f t="shared" si="23"/>
        <v/>
      </c>
      <c r="M382" s="363"/>
      <c r="N382" s="363"/>
      <c r="O382" s="363"/>
      <c r="P382" s="366"/>
    </row>
    <row r="383" spans="3:16" ht="14.25" customHeight="1" x14ac:dyDescent="0.2">
      <c r="C383" s="383">
        <f t="shared" si="24"/>
        <v>371</v>
      </c>
      <c r="D383" s="807" t="str">
        <f t="shared" si="22"/>
        <v/>
      </c>
      <c r="E383" s="670"/>
      <c r="F383" s="511"/>
      <c r="G383" s="511"/>
      <c r="H383" s="452"/>
      <c r="I383" s="362"/>
      <c r="J383" s="362"/>
      <c r="K383" s="451" t="str">
        <f t="shared" si="25"/>
        <v/>
      </c>
      <c r="L383" s="527" t="str">
        <f t="shared" si="23"/>
        <v/>
      </c>
      <c r="M383" s="363"/>
      <c r="N383" s="363"/>
      <c r="O383" s="363"/>
      <c r="P383" s="366"/>
    </row>
    <row r="384" spans="3:16" ht="14.25" customHeight="1" x14ac:dyDescent="0.2">
      <c r="C384" s="383">
        <f t="shared" si="24"/>
        <v>372</v>
      </c>
      <c r="D384" s="807" t="str">
        <f t="shared" si="22"/>
        <v/>
      </c>
      <c r="E384" s="670"/>
      <c r="F384" s="511"/>
      <c r="G384" s="511"/>
      <c r="H384" s="452"/>
      <c r="I384" s="362"/>
      <c r="J384" s="362"/>
      <c r="K384" s="451" t="str">
        <f t="shared" si="25"/>
        <v/>
      </c>
      <c r="L384" s="527" t="str">
        <f t="shared" si="23"/>
        <v/>
      </c>
      <c r="M384" s="363"/>
      <c r="N384" s="363"/>
      <c r="O384" s="363"/>
      <c r="P384" s="366"/>
    </row>
    <row r="385" spans="3:16" ht="14.25" customHeight="1" x14ac:dyDescent="0.2">
      <c r="C385" s="383">
        <f t="shared" si="24"/>
        <v>373</v>
      </c>
      <c r="D385" s="807" t="str">
        <f t="shared" si="22"/>
        <v/>
      </c>
      <c r="E385" s="670"/>
      <c r="F385" s="511"/>
      <c r="G385" s="511"/>
      <c r="H385" s="452"/>
      <c r="I385" s="362"/>
      <c r="J385" s="362"/>
      <c r="K385" s="451" t="str">
        <f t="shared" si="25"/>
        <v/>
      </c>
      <c r="L385" s="527" t="str">
        <f t="shared" si="23"/>
        <v/>
      </c>
      <c r="M385" s="363"/>
      <c r="N385" s="363"/>
      <c r="O385" s="363"/>
      <c r="P385" s="366"/>
    </row>
    <row r="386" spans="3:16" ht="14.25" customHeight="1" x14ac:dyDescent="0.2">
      <c r="C386" s="383">
        <f t="shared" si="24"/>
        <v>374</v>
      </c>
      <c r="D386" s="807" t="str">
        <f t="shared" si="22"/>
        <v/>
      </c>
      <c r="E386" s="670"/>
      <c r="F386" s="511"/>
      <c r="G386" s="511"/>
      <c r="H386" s="452"/>
      <c r="I386" s="362"/>
      <c r="J386" s="362"/>
      <c r="K386" s="451" t="str">
        <f t="shared" si="25"/>
        <v/>
      </c>
      <c r="L386" s="527" t="str">
        <f t="shared" si="23"/>
        <v/>
      </c>
      <c r="M386" s="363"/>
      <c r="N386" s="363"/>
      <c r="O386" s="363"/>
      <c r="P386" s="366"/>
    </row>
    <row r="387" spans="3:16" ht="14.25" customHeight="1" x14ac:dyDescent="0.2">
      <c r="C387" s="383">
        <f t="shared" si="24"/>
        <v>375</v>
      </c>
      <c r="D387" s="807" t="str">
        <f t="shared" si="22"/>
        <v/>
      </c>
      <c r="E387" s="670"/>
      <c r="F387" s="511"/>
      <c r="G387" s="511"/>
      <c r="H387" s="452"/>
      <c r="I387" s="362"/>
      <c r="J387" s="362"/>
      <c r="K387" s="451" t="str">
        <f t="shared" si="25"/>
        <v/>
      </c>
      <c r="L387" s="527" t="str">
        <f t="shared" si="23"/>
        <v/>
      </c>
      <c r="M387" s="363"/>
      <c r="N387" s="363"/>
      <c r="O387" s="363"/>
      <c r="P387" s="366"/>
    </row>
    <row r="388" spans="3:16" ht="14.25" customHeight="1" x14ac:dyDescent="0.2">
      <c r="C388" s="383">
        <f t="shared" si="24"/>
        <v>376</v>
      </c>
      <c r="D388" s="807" t="str">
        <f t="shared" si="22"/>
        <v/>
      </c>
      <c r="E388" s="670"/>
      <c r="F388" s="511"/>
      <c r="G388" s="511"/>
      <c r="H388" s="452"/>
      <c r="I388" s="362"/>
      <c r="J388" s="362"/>
      <c r="K388" s="451" t="str">
        <f t="shared" si="25"/>
        <v/>
      </c>
      <c r="L388" s="527" t="str">
        <f t="shared" si="23"/>
        <v/>
      </c>
      <c r="M388" s="363"/>
      <c r="N388" s="363"/>
      <c r="O388" s="363"/>
      <c r="P388" s="366"/>
    </row>
    <row r="389" spans="3:16" ht="14.25" customHeight="1" x14ac:dyDescent="0.2">
      <c r="C389" s="383">
        <f t="shared" si="24"/>
        <v>377</v>
      </c>
      <c r="D389" s="807" t="str">
        <f t="shared" si="22"/>
        <v/>
      </c>
      <c r="E389" s="670"/>
      <c r="F389" s="511"/>
      <c r="G389" s="511"/>
      <c r="H389" s="452"/>
      <c r="I389" s="362"/>
      <c r="J389" s="362"/>
      <c r="K389" s="451" t="str">
        <f t="shared" si="25"/>
        <v/>
      </c>
      <c r="L389" s="527" t="str">
        <f t="shared" si="23"/>
        <v/>
      </c>
      <c r="M389" s="363"/>
      <c r="N389" s="363"/>
      <c r="O389" s="363"/>
      <c r="P389" s="366"/>
    </row>
    <row r="390" spans="3:16" ht="14.25" customHeight="1" x14ac:dyDescent="0.2">
      <c r="C390" s="383">
        <f t="shared" si="24"/>
        <v>378</v>
      </c>
      <c r="D390" s="807" t="str">
        <f t="shared" si="22"/>
        <v/>
      </c>
      <c r="E390" s="670"/>
      <c r="F390" s="511"/>
      <c r="G390" s="511"/>
      <c r="H390" s="452"/>
      <c r="I390" s="362"/>
      <c r="J390" s="362"/>
      <c r="K390" s="451" t="str">
        <f t="shared" si="25"/>
        <v/>
      </c>
      <c r="L390" s="527" t="str">
        <f t="shared" si="23"/>
        <v/>
      </c>
      <c r="M390" s="363"/>
      <c r="N390" s="363"/>
      <c r="O390" s="363"/>
      <c r="P390" s="366"/>
    </row>
    <row r="391" spans="3:16" ht="14.25" customHeight="1" x14ac:dyDescent="0.2">
      <c r="C391" s="383">
        <f t="shared" si="24"/>
        <v>379</v>
      </c>
      <c r="D391" s="807" t="str">
        <f t="shared" si="22"/>
        <v/>
      </c>
      <c r="E391" s="670"/>
      <c r="F391" s="511"/>
      <c r="G391" s="511"/>
      <c r="H391" s="452"/>
      <c r="I391" s="362"/>
      <c r="J391" s="362"/>
      <c r="K391" s="451" t="str">
        <f t="shared" si="25"/>
        <v/>
      </c>
      <c r="L391" s="527" t="str">
        <f t="shared" si="23"/>
        <v/>
      </c>
      <c r="M391" s="363"/>
      <c r="N391" s="363"/>
      <c r="O391" s="363"/>
      <c r="P391" s="366"/>
    </row>
    <row r="392" spans="3:16" ht="14.25" customHeight="1" x14ac:dyDescent="0.2">
      <c r="C392" s="383">
        <f t="shared" si="24"/>
        <v>380</v>
      </c>
      <c r="D392" s="807" t="str">
        <f t="shared" si="22"/>
        <v/>
      </c>
      <c r="E392" s="670"/>
      <c r="F392" s="511"/>
      <c r="G392" s="511"/>
      <c r="H392" s="452"/>
      <c r="I392" s="362"/>
      <c r="J392" s="362"/>
      <c r="K392" s="451" t="str">
        <f t="shared" si="25"/>
        <v/>
      </c>
      <c r="L392" s="527" t="str">
        <f t="shared" si="23"/>
        <v/>
      </c>
      <c r="M392" s="363"/>
      <c r="N392" s="363"/>
      <c r="O392" s="363"/>
      <c r="P392" s="366"/>
    </row>
    <row r="393" spans="3:16" ht="14.25" customHeight="1" x14ac:dyDescent="0.2">
      <c r="C393" s="383">
        <f t="shared" si="24"/>
        <v>381</v>
      </c>
      <c r="D393" s="807" t="str">
        <f t="shared" si="22"/>
        <v/>
      </c>
      <c r="E393" s="670"/>
      <c r="F393" s="511"/>
      <c r="G393" s="511"/>
      <c r="H393" s="452"/>
      <c r="I393" s="362"/>
      <c r="J393" s="362"/>
      <c r="K393" s="451" t="str">
        <f t="shared" si="25"/>
        <v/>
      </c>
      <c r="L393" s="527" t="str">
        <f t="shared" si="23"/>
        <v/>
      </c>
      <c r="M393" s="363"/>
      <c r="N393" s="363"/>
      <c r="O393" s="363"/>
      <c r="P393" s="366"/>
    </row>
    <row r="394" spans="3:16" ht="14.25" customHeight="1" x14ac:dyDescent="0.2">
      <c r="C394" s="383">
        <f t="shared" si="24"/>
        <v>382</v>
      </c>
      <c r="D394" s="807" t="str">
        <f t="shared" si="22"/>
        <v/>
      </c>
      <c r="E394" s="670"/>
      <c r="F394" s="511"/>
      <c r="G394" s="511"/>
      <c r="H394" s="452"/>
      <c r="I394" s="362"/>
      <c r="J394" s="362"/>
      <c r="K394" s="451" t="str">
        <f t="shared" si="25"/>
        <v/>
      </c>
      <c r="L394" s="527" t="str">
        <f t="shared" si="23"/>
        <v/>
      </c>
      <c r="M394" s="363"/>
      <c r="N394" s="363"/>
      <c r="O394" s="363"/>
      <c r="P394" s="366"/>
    </row>
    <row r="395" spans="3:16" ht="14.25" customHeight="1" x14ac:dyDescent="0.2">
      <c r="C395" s="383">
        <f t="shared" si="24"/>
        <v>383</v>
      </c>
      <c r="D395" s="807" t="str">
        <f t="shared" si="22"/>
        <v/>
      </c>
      <c r="E395" s="670"/>
      <c r="F395" s="511"/>
      <c r="G395" s="511"/>
      <c r="H395" s="452"/>
      <c r="I395" s="362"/>
      <c r="J395" s="362"/>
      <c r="K395" s="451" t="str">
        <f t="shared" si="25"/>
        <v/>
      </c>
      <c r="L395" s="527" t="str">
        <f t="shared" si="23"/>
        <v/>
      </c>
      <c r="M395" s="363"/>
      <c r="N395" s="363"/>
      <c r="O395" s="363"/>
      <c r="P395" s="366"/>
    </row>
    <row r="396" spans="3:16" ht="14.25" customHeight="1" x14ac:dyDescent="0.2">
      <c r="C396" s="383">
        <f t="shared" si="24"/>
        <v>384</v>
      </c>
      <c r="D396" s="807" t="str">
        <f t="shared" si="22"/>
        <v/>
      </c>
      <c r="E396" s="670"/>
      <c r="F396" s="511"/>
      <c r="G396" s="511"/>
      <c r="H396" s="452"/>
      <c r="I396" s="362"/>
      <c r="J396" s="362"/>
      <c r="K396" s="451" t="str">
        <f t="shared" si="25"/>
        <v/>
      </c>
      <c r="L396" s="527" t="str">
        <f t="shared" si="23"/>
        <v/>
      </c>
      <c r="M396" s="363"/>
      <c r="N396" s="363"/>
      <c r="O396" s="363"/>
      <c r="P396" s="366"/>
    </row>
    <row r="397" spans="3:16" ht="14.25" customHeight="1" x14ac:dyDescent="0.2">
      <c r="C397" s="383">
        <f t="shared" si="24"/>
        <v>385</v>
      </c>
      <c r="D397" s="807" t="str">
        <f t="shared" ref="D397:D460" si="26">IF(E397="","",IF(E397&lt;=$T$2,"○",""))</f>
        <v/>
      </c>
      <c r="E397" s="670"/>
      <c r="F397" s="511"/>
      <c r="G397" s="511"/>
      <c r="H397" s="452"/>
      <c r="I397" s="362"/>
      <c r="J397" s="362"/>
      <c r="K397" s="451" t="str">
        <f t="shared" si="25"/>
        <v/>
      </c>
      <c r="L397" s="527" t="str">
        <f t="shared" ref="L397:L460" si="27">IF(H397="","",IF(HLOOKUP(H397,$V$2:$AJ$3,2,FALSE)&gt;=0.8,"○",""))</f>
        <v/>
      </c>
      <c r="M397" s="363"/>
      <c r="N397" s="363"/>
      <c r="O397" s="363"/>
      <c r="P397" s="366"/>
    </row>
    <row r="398" spans="3:16" ht="14.25" customHeight="1" x14ac:dyDescent="0.2">
      <c r="C398" s="383">
        <f t="shared" si="24"/>
        <v>386</v>
      </c>
      <c r="D398" s="807" t="str">
        <f t="shared" si="26"/>
        <v/>
      </c>
      <c r="E398" s="670"/>
      <c r="F398" s="511"/>
      <c r="G398" s="511"/>
      <c r="H398" s="452"/>
      <c r="I398" s="362"/>
      <c r="J398" s="362"/>
      <c r="K398" s="451" t="str">
        <f t="shared" si="25"/>
        <v/>
      </c>
      <c r="L398" s="527" t="str">
        <f t="shared" si="27"/>
        <v/>
      </c>
      <c r="M398" s="363"/>
      <c r="N398" s="363"/>
      <c r="O398" s="363"/>
      <c r="P398" s="366"/>
    </row>
    <row r="399" spans="3:16" ht="14.25" customHeight="1" x14ac:dyDescent="0.2">
      <c r="C399" s="383">
        <f t="shared" ref="C399:C462" si="28">C398+1</f>
        <v>387</v>
      </c>
      <c r="D399" s="807" t="str">
        <f t="shared" si="26"/>
        <v/>
      </c>
      <c r="E399" s="670"/>
      <c r="F399" s="511"/>
      <c r="G399" s="511"/>
      <c r="H399" s="452"/>
      <c r="I399" s="362"/>
      <c r="J399" s="362"/>
      <c r="K399" s="451" t="str">
        <f t="shared" si="25"/>
        <v/>
      </c>
      <c r="L399" s="527" t="str">
        <f t="shared" si="27"/>
        <v/>
      </c>
      <c r="M399" s="363"/>
      <c r="N399" s="363"/>
      <c r="O399" s="363"/>
      <c r="P399" s="366"/>
    </row>
    <row r="400" spans="3:16" ht="14.25" customHeight="1" x14ac:dyDescent="0.2">
      <c r="C400" s="383">
        <f t="shared" si="28"/>
        <v>388</v>
      </c>
      <c r="D400" s="807" t="str">
        <f t="shared" si="26"/>
        <v/>
      </c>
      <c r="E400" s="670"/>
      <c r="F400" s="511"/>
      <c r="G400" s="511"/>
      <c r="H400" s="452"/>
      <c r="I400" s="362"/>
      <c r="J400" s="362"/>
      <c r="K400" s="451" t="str">
        <f t="shared" si="25"/>
        <v/>
      </c>
      <c r="L400" s="527" t="str">
        <f t="shared" si="27"/>
        <v/>
      </c>
      <c r="M400" s="363"/>
      <c r="N400" s="363"/>
      <c r="O400" s="363"/>
      <c r="P400" s="366"/>
    </row>
    <row r="401" spans="3:16" ht="14.25" customHeight="1" x14ac:dyDescent="0.2">
      <c r="C401" s="383">
        <f t="shared" si="28"/>
        <v>389</v>
      </c>
      <c r="D401" s="807" t="str">
        <f t="shared" si="26"/>
        <v/>
      </c>
      <c r="E401" s="670"/>
      <c r="F401" s="511"/>
      <c r="G401" s="511"/>
      <c r="H401" s="452"/>
      <c r="I401" s="362"/>
      <c r="J401" s="362"/>
      <c r="K401" s="451" t="str">
        <f t="shared" si="25"/>
        <v/>
      </c>
      <c r="L401" s="527" t="str">
        <f t="shared" si="27"/>
        <v/>
      </c>
      <c r="M401" s="363"/>
      <c r="N401" s="363"/>
      <c r="O401" s="363"/>
      <c r="P401" s="366"/>
    </row>
    <row r="402" spans="3:16" ht="14.25" customHeight="1" x14ac:dyDescent="0.2">
      <c r="C402" s="383">
        <f t="shared" si="28"/>
        <v>390</v>
      </c>
      <c r="D402" s="807" t="str">
        <f t="shared" si="26"/>
        <v/>
      </c>
      <c r="E402" s="670"/>
      <c r="F402" s="511"/>
      <c r="G402" s="511"/>
      <c r="H402" s="452"/>
      <c r="I402" s="362"/>
      <c r="J402" s="362"/>
      <c r="K402" s="451" t="str">
        <f>IF(J402="","",I402*J402)</f>
        <v/>
      </c>
      <c r="L402" s="527" t="str">
        <f t="shared" si="27"/>
        <v/>
      </c>
      <c r="M402" s="363"/>
      <c r="N402" s="363"/>
      <c r="O402" s="363"/>
      <c r="P402" s="366"/>
    </row>
    <row r="403" spans="3:16" ht="14.25" customHeight="1" x14ac:dyDescent="0.2">
      <c r="C403" s="383">
        <f t="shared" si="28"/>
        <v>391</v>
      </c>
      <c r="D403" s="807" t="str">
        <f t="shared" si="26"/>
        <v/>
      </c>
      <c r="E403" s="670"/>
      <c r="F403" s="511"/>
      <c r="G403" s="511"/>
      <c r="H403" s="452"/>
      <c r="I403" s="362"/>
      <c r="J403" s="362"/>
      <c r="K403" s="451" t="str">
        <f t="shared" ref="K403:K461" si="29">IF(J403="","",I403*J403)</f>
        <v/>
      </c>
      <c r="L403" s="527" t="str">
        <f t="shared" si="27"/>
        <v/>
      </c>
      <c r="M403" s="363"/>
      <c r="N403" s="363"/>
      <c r="O403" s="363"/>
      <c r="P403" s="366"/>
    </row>
    <row r="404" spans="3:16" ht="14.25" customHeight="1" x14ac:dyDescent="0.2">
      <c r="C404" s="383">
        <f t="shared" si="28"/>
        <v>392</v>
      </c>
      <c r="D404" s="807" t="str">
        <f t="shared" si="26"/>
        <v/>
      </c>
      <c r="E404" s="670"/>
      <c r="F404" s="511"/>
      <c r="G404" s="511"/>
      <c r="H404" s="452"/>
      <c r="I404" s="362"/>
      <c r="J404" s="362"/>
      <c r="K404" s="451" t="str">
        <f t="shared" si="29"/>
        <v/>
      </c>
      <c r="L404" s="527" t="str">
        <f t="shared" si="27"/>
        <v/>
      </c>
      <c r="M404" s="363"/>
      <c r="N404" s="363"/>
      <c r="O404" s="363"/>
      <c r="P404" s="366"/>
    </row>
    <row r="405" spans="3:16" ht="14.25" customHeight="1" x14ac:dyDescent="0.2">
      <c r="C405" s="383">
        <f t="shared" si="28"/>
        <v>393</v>
      </c>
      <c r="D405" s="807" t="str">
        <f t="shared" si="26"/>
        <v/>
      </c>
      <c r="E405" s="670"/>
      <c r="F405" s="511"/>
      <c r="G405" s="511"/>
      <c r="H405" s="452"/>
      <c r="I405" s="362"/>
      <c r="J405" s="362"/>
      <c r="K405" s="451" t="str">
        <f t="shared" si="29"/>
        <v/>
      </c>
      <c r="L405" s="527" t="str">
        <f t="shared" si="27"/>
        <v/>
      </c>
      <c r="M405" s="363"/>
      <c r="N405" s="363"/>
      <c r="O405" s="363"/>
      <c r="P405" s="366"/>
    </row>
    <row r="406" spans="3:16" ht="14.25" customHeight="1" x14ac:dyDescent="0.2">
      <c r="C406" s="383">
        <f t="shared" si="28"/>
        <v>394</v>
      </c>
      <c r="D406" s="807" t="str">
        <f t="shared" si="26"/>
        <v/>
      </c>
      <c r="E406" s="670"/>
      <c r="F406" s="511"/>
      <c r="G406" s="511"/>
      <c r="H406" s="452"/>
      <c r="I406" s="362"/>
      <c r="J406" s="362"/>
      <c r="K406" s="451" t="str">
        <f t="shared" si="29"/>
        <v/>
      </c>
      <c r="L406" s="527" t="str">
        <f t="shared" si="27"/>
        <v/>
      </c>
      <c r="M406" s="363"/>
      <c r="N406" s="363"/>
      <c r="O406" s="363"/>
      <c r="P406" s="366"/>
    </row>
    <row r="407" spans="3:16" ht="14.25" customHeight="1" x14ac:dyDescent="0.2">
      <c r="C407" s="383">
        <f t="shared" si="28"/>
        <v>395</v>
      </c>
      <c r="D407" s="807" t="str">
        <f t="shared" si="26"/>
        <v/>
      </c>
      <c r="E407" s="670"/>
      <c r="F407" s="511"/>
      <c r="G407" s="511"/>
      <c r="H407" s="452"/>
      <c r="I407" s="362"/>
      <c r="J407" s="362"/>
      <c r="K407" s="451" t="str">
        <f t="shared" si="29"/>
        <v/>
      </c>
      <c r="L407" s="527" t="str">
        <f t="shared" si="27"/>
        <v/>
      </c>
      <c r="M407" s="363"/>
      <c r="N407" s="363"/>
      <c r="O407" s="363"/>
      <c r="P407" s="366"/>
    </row>
    <row r="408" spans="3:16" ht="14.25" customHeight="1" x14ac:dyDescent="0.2">
      <c r="C408" s="383">
        <f t="shared" si="28"/>
        <v>396</v>
      </c>
      <c r="D408" s="807" t="str">
        <f t="shared" si="26"/>
        <v/>
      </c>
      <c r="E408" s="670"/>
      <c r="F408" s="511"/>
      <c r="G408" s="511"/>
      <c r="H408" s="452"/>
      <c r="I408" s="362"/>
      <c r="J408" s="362"/>
      <c r="K408" s="451" t="str">
        <f t="shared" si="29"/>
        <v/>
      </c>
      <c r="L408" s="527" t="str">
        <f t="shared" si="27"/>
        <v/>
      </c>
      <c r="M408" s="363"/>
      <c r="N408" s="363"/>
      <c r="O408" s="363"/>
      <c r="P408" s="366"/>
    </row>
    <row r="409" spans="3:16" ht="14.25" customHeight="1" x14ac:dyDescent="0.2">
      <c r="C409" s="383">
        <f t="shared" si="28"/>
        <v>397</v>
      </c>
      <c r="D409" s="807" t="str">
        <f t="shared" si="26"/>
        <v/>
      </c>
      <c r="E409" s="670"/>
      <c r="F409" s="511"/>
      <c r="G409" s="511"/>
      <c r="H409" s="452"/>
      <c r="I409" s="362"/>
      <c r="J409" s="362"/>
      <c r="K409" s="451" t="str">
        <f t="shared" si="29"/>
        <v/>
      </c>
      <c r="L409" s="527" t="str">
        <f t="shared" si="27"/>
        <v/>
      </c>
      <c r="M409" s="363"/>
      <c r="N409" s="363"/>
      <c r="O409" s="363"/>
      <c r="P409" s="366"/>
    </row>
    <row r="410" spans="3:16" ht="14.25" customHeight="1" x14ac:dyDescent="0.2">
      <c r="C410" s="383">
        <f t="shared" si="28"/>
        <v>398</v>
      </c>
      <c r="D410" s="807" t="str">
        <f t="shared" si="26"/>
        <v/>
      </c>
      <c r="E410" s="670"/>
      <c r="F410" s="511"/>
      <c r="G410" s="511"/>
      <c r="H410" s="452"/>
      <c r="I410" s="362"/>
      <c r="J410" s="362"/>
      <c r="K410" s="451" t="str">
        <f t="shared" si="29"/>
        <v/>
      </c>
      <c r="L410" s="527" t="str">
        <f t="shared" si="27"/>
        <v/>
      </c>
      <c r="M410" s="363"/>
      <c r="N410" s="363"/>
      <c r="O410" s="363"/>
      <c r="P410" s="366"/>
    </row>
    <row r="411" spans="3:16" ht="14.25" customHeight="1" x14ac:dyDescent="0.2">
      <c r="C411" s="383">
        <f t="shared" si="28"/>
        <v>399</v>
      </c>
      <c r="D411" s="807" t="str">
        <f t="shared" si="26"/>
        <v/>
      </c>
      <c r="E411" s="670"/>
      <c r="F411" s="511"/>
      <c r="G411" s="511"/>
      <c r="H411" s="452"/>
      <c r="I411" s="362"/>
      <c r="J411" s="362"/>
      <c r="K411" s="451" t="str">
        <f t="shared" si="29"/>
        <v/>
      </c>
      <c r="L411" s="527" t="str">
        <f t="shared" si="27"/>
        <v/>
      </c>
      <c r="M411" s="363"/>
      <c r="N411" s="363"/>
      <c r="O411" s="363"/>
      <c r="P411" s="366"/>
    </row>
    <row r="412" spans="3:16" ht="14.25" customHeight="1" x14ac:dyDescent="0.2">
      <c r="C412" s="383">
        <f t="shared" si="28"/>
        <v>400</v>
      </c>
      <c r="D412" s="807" t="str">
        <f t="shared" si="26"/>
        <v/>
      </c>
      <c r="E412" s="670"/>
      <c r="F412" s="511"/>
      <c r="G412" s="511"/>
      <c r="H412" s="452"/>
      <c r="I412" s="362"/>
      <c r="J412" s="362"/>
      <c r="K412" s="451" t="str">
        <f t="shared" si="29"/>
        <v/>
      </c>
      <c r="L412" s="527" t="str">
        <f t="shared" si="27"/>
        <v/>
      </c>
      <c r="M412" s="363"/>
      <c r="N412" s="363"/>
      <c r="O412" s="363"/>
      <c r="P412" s="366"/>
    </row>
    <row r="413" spans="3:16" ht="14.25" customHeight="1" x14ac:dyDescent="0.2">
      <c r="C413" s="383">
        <f t="shared" si="28"/>
        <v>401</v>
      </c>
      <c r="D413" s="807" t="str">
        <f t="shared" si="26"/>
        <v/>
      </c>
      <c r="E413" s="670"/>
      <c r="F413" s="511"/>
      <c r="G413" s="511"/>
      <c r="H413" s="452"/>
      <c r="I413" s="362"/>
      <c r="J413" s="362"/>
      <c r="K413" s="451" t="str">
        <f t="shared" si="29"/>
        <v/>
      </c>
      <c r="L413" s="527" t="str">
        <f t="shared" si="27"/>
        <v/>
      </c>
      <c r="M413" s="363"/>
      <c r="N413" s="363"/>
      <c r="O413" s="363"/>
      <c r="P413" s="366"/>
    </row>
    <row r="414" spans="3:16" ht="14.25" customHeight="1" x14ac:dyDescent="0.2">
      <c r="C414" s="383">
        <f t="shared" si="28"/>
        <v>402</v>
      </c>
      <c r="D414" s="807" t="str">
        <f t="shared" si="26"/>
        <v/>
      </c>
      <c r="E414" s="670"/>
      <c r="F414" s="511"/>
      <c r="G414" s="511"/>
      <c r="H414" s="452"/>
      <c r="I414" s="362"/>
      <c r="J414" s="362"/>
      <c r="K414" s="451" t="str">
        <f t="shared" si="29"/>
        <v/>
      </c>
      <c r="L414" s="527" t="str">
        <f t="shared" si="27"/>
        <v/>
      </c>
      <c r="M414" s="363"/>
      <c r="N414" s="363"/>
      <c r="O414" s="363"/>
      <c r="P414" s="366"/>
    </row>
    <row r="415" spans="3:16" ht="14.25" customHeight="1" x14ac:dyDescent="0.2">
      <c r="C415" s="383">
        <f t="shared" si="28"/>
        <v>403</v>
      </c>
      <c r="D415" s="807" t="str">
        <f t="shared" si="26"/>
        <v/>
      </c>
      <c r="E415" s="670"/>
      <c r="F415" s="511"/>
      <c r="G415" s="511"/>
      <c r="H415" s="452"/>
      <c r="I415" s="362"/>
      <c r="J415" s="362"/>
      <c r="K415" s="451" t="str">
        <f t="shared" si="29"/>
        <v/>
      </c>
      <c r="L415" s="527" t="str">
        <f t="shared" si="27"/>
        <v/>
      </c>
      <c r="M415" s="363"/>
      <c r="N415" s="363"/>
      <c r="O415" s="363"/>
      <c r="P415" s="366"/>
    </row>
    <row r="416" spans="3:16" ht="14.25" customHeight="1" x14ac:dyDescent="0.2">
      <c r="C416" s="383">
        <f t="shared" si="28"/>
        <v>404</v>
      </c>
      <c r="D416" s="807" t="str">
        <f t="shared" si="26"/>
        <v/>
      </c>
      <c r="E416" s="670"/>
      <c r="F416" s="511"/>
      <c r="G416" s="511"/>
      <c r="H416" s="452"/>
      <c r="I416" s="362"/>
      <c r="J416" s="362"/>
      <c r="K416" s="451" t="str">
        <f t="shared" si="29"/>
        <v/>
      </c>
      <c r="L416" s="527" t="str">
        <f t="shared" si="27"/>
        <v/>
      </c>
      <c r="M416" s="363"/>
      <c r="N416" s="363"/>
      <c r="O416" s="363"/>
      <c r="P416" s="366"/>
    </row>
    <row r="417" spans="3:16" ht="14.25" customHeight="1" x14ac:dyDescent="0.2">
      <c r="C417" s="383">
        <f t="shared" si="28"/>
        <v>405</v>
      </c>
      <c r="D417" s="807" t="str">
        <f t="shared" si="26"/>
        <v/>
      </c>
      <c r="E417" s="670"/>
      <c r="F417" s="511"/>
      <c r="G417" s="511"/>
      <c r="H417" s="452"/>
      <c r="I417" s="362"/>
      <c r="J417" s="362"/>
      <c r="K417" s="451" t="str">
        <f t="shared" si="29"/>
        <v/>
      </c>
      <c r="L417" s="527" t="str">
        <f t="shared" si="27"/>
        <v/>
      </c>
      <c r="M417" s="363"/>
      <c r="N417" s="363"/>
      <c r="O417" s="363"/>
      <c r="P417" s="366"/>
    </row>
    <row r="418" spans="3:16" ht="14.25" customHeight="1" x14ac:dyDescent="0.2">
      <c r="C418" s="383">
        <f t="shared" si="28"/>
        <v>406</v>
      </c>
      <c r="D418" s="807" t="str">
        <f t="shared" si="26"/>
        <v/>
      </c>
      <c r="E418" s="670"/>
      <c r="F418" s="511"/>
      <c r="G418" s="511"/>
      <c r="H418" s="452"/>
      <c r="I418" s="362"/>
      <c r="J418" s="362"/>
      <c r="K418" s="451" t="str">
        <f t="shared" si="29"/>
        <v/>
      </c>
      <c r="L418" s="527" t="str">
        <f t="shared" si="27"/>
        <v/>
      </c>
      <c r="M418" s="363"/>
      <c r="N418" s="363"/>
      <c r="O418" s="363"/>
      <c r="P418" s="366"/>
    </row>
    <row r="419" spans="3:16" ht="14.25" customHeight="1" x14ac:dyDescent="0.2">
      <c r="C419" s="383">
        <f t="shared" si="28"/>
        <v>407</v>
      </c>
      <c r="D419" s="807" t="str">
        <f t="shared" si="26"/>
        <v/>
      </c>
      <c r="E419" s="670"/>
      <c r="F419" s="511"/>
      <c r="G419" s="511"/>
      <c r="H419" s="452"/>
      <c r="I419" s="362"/>
      <c r="J419" s="362"/>
      <c r="K419" s="451" t="str">
        <f t="shared" si="29"/>
        <v/>
      </c>
      <c r="L419" s="527" t="str">
        <f t="shared" si="27"/>
        <v/>
      </c>
      <c r="M419" s="363"/>
      <c r="N419" s="363"/>
      <c r="O419" s="363"/>
      <c r="P419" s="366"/>
    </row>
    <row r="420" spans="3:16" ht="14.25" customHeight="1" x14ac:dyDescent="0.2">
      <c r="C420" s="383">
        <f t="shared" si="28"/>
        <v>408</v>
      </c>
      <c r="D420" s="807" t="str">
        <f t="shared" si="26"/>
        <v/>
      </c>
      <c r="E420" s="670"/>
      <c r="F420" s="511"/>
      <c r="G420" s="511"/>
      <c r="H420" s="452"/>
      <c r="I420" s="362"/>
      <c r="J420" s="362"/>
      <c r="K420" s="451" t="str">
        <f t="shared" si="29"/>
        <v/>
      </c>
      <c r="L420" s="527" t="str">
        <f t="shared" si="27"/>
        <v/>
      </c>
      <c r="M420" s="363"/>
      <c r="N420" s="363"/>
      <c r="O420" s="363"/>
      <c r="P420" s="366"/>
    </row>
    <row r="421" spans="3:16" ht="14.25" customHeight="1" x14ac:dyDescent="0.2">
      <c r="C421" s="383">
        <f t="shared" si="28"/>
        <v>409</v>
      </c>
      <c r="D421" s="807" t="str">
        <f t="shared" si="26"/>
        <v/>
      </c>
      <c r="E421" s="670"/>
      <c r="F421" s="511"/>
      <c r="G421" s="511"/>
      <c r="H421" s="452"/>
      <c r="I421" s="362"/>
      <c r="J421" s="362"/>
      <c r="K421" s="451" t="str">
        <f t="shared" si="29"/>
        <v/>
      </c>
      <c r="L421" s="527" t="str">
        <f t="shared" si="27"/>
        <v/>
      </c>
      <c r="M421" s="363"/>
      <c r="N421" s="363"/>
      <c r="O421" s="363"/>
      <c r="P421" s="366"/>
    </row>
    <row r="422" spans="3:16" ht="14.25" customHeight="1" x14ac:dyDescent="0.2">
      <c r="C422" s="383">
        <f t="shared" si="28"/>
        <v>410</v>
      </c>
      <c r="D422" s="807" t="str">
        <f t="shared" si="26"/>
        <v/>
      </c>
      <c r="E422" s="670"/>
      <c r="F422" s="511"/>
      <c r="G422" s="511"/>
      <c r="H422" s="452"/>
      <c r="I422" s="362"/>
      <c r="J422" s="362"/>
      <c r="K422" s="451" t="str">
        <f t="shared" si="29"/>
        <v/>
      </c>
      <c r="L422" s="527" t="str">
        <f t="shared" si="27"/>
        <v/>
      </c>
      <c r="M422" s="363"/>
      <c r="N422" s="363"/>
      <c r="O422" s="363"/>
      <c r="P422" s="366"/>
    </row>
    <row r="423" spans="3:16" ht="14.25" customHeight="1" x14ac:dyDescent="0.2">
      <c r="C423" s="383">
        <f t="shared" si="28"/>
        <v>411</v>
      </c>
      <c r="D423" s="807" t="str">
        <f t="shared" si="26"/>
        <v/>
      </c>
      <c r="E423" s="670"/>
      <c r="F423" s="511"/>
      <c r="G423" s="511"/>
      <c r="H423" s="452"/>
      <c r="I423" s="362"/>
      <c r="J423" s="362"/>
      <c r="K423" s="451" t="str">
        <f t="shared" si="29"/>
        <v/>
      </c>
      <c r="L423" s="527" t="str">
        <f t="shared" si="27"/>
        <v/>
      </c>
      <c r="M423" s="363"/>
      <c r="N423" s="363"/>
      <c r="O423" s="363"/>
      <c r="P423" s="366"/>
    </row>
    <row r="424" spans="3:16" ht="14.25" customHeight="1" x14ac:dyDescent="0.2">
      <c r="C424" s="383">
        <f t="shared" si="28"/>
        <v>412</v>
      </c>
      <c r="D424" s="807" t="str">
        <f t="shared" si="26"/>
        <v/>
      </c>
      <c r="E424" s="670"/>
      <c r="F424" s="511"/>
      <c r="G424" s="511"/>
      <c r="H424" s="452"/>
      <c r="I424" s="362"/>
      <c r="J424" s="362"/>
      <c r="K424" s="451" t="str">
        <f t="shared" si="29"/>
        <v/>
      </c>
      <c r="L424" s="527" t="str">
        <f t="shared" si="27"/>
        <v/>
      </c>
      <c r="M424" s="363"/>
      <c r="N424" s="363"/>
      <c r="O424" s="363"/>
      <c r="P424" s="366"/>
    </row>
    <row r="425" spans="3:16" ht="14.25" customHeight="1" x14ac:dyDescent="0.2">
      <c r="C425" s="383">
        <f t="shared" si="28"/>
        <v>413</v>
      </c>
      <c r="D425" s="807" t="str">
        <f t="shared" si="26"/>
        <v/>
      </c>
      <c r="E425" s="670"/>
      <c r="F425" s="511"/>
      <c r="G425" s="511"/>
      <c r="H425" s="452"/>
      <c r="I425" s="362"/>
      <c r="J425" s="362"/>
      <c r="K425" s="451" t="str">
        <f t="shared" si="29"/>
        <v/>
      </c>
      <c r="L425" s="527" t="str">
        <f t="shared" si="27"/>
        <v/>
      </c>
      <c r="M425" s="363"/>
      <c r="N425" s="363"/>
      <c r="O425" s="363"/>
      <c r="P425" s="366"/>
    </row>
    <row r="426" spans="3:16" ht="14.25" customHeight="1" x14ac:dyDescent="0.2">
      <c r="C426" s="383">
        <f t="shared" si="28"/>
        <v>414</v>
      </c>
      <c r="D426" s="807" t="str">
        <f t="shared" si="26"/>
        <v/>
      </c>
      <c r="E426" s="670"/>
      <c r="F426" s="511"/>
      <c r="G426" s="511"/>
      <c r="H426" s="452"/>
      <c r="I426" s="362"/>
      <c r="J426" s="362"/>
      <c r="K426" s="451" t="str">
        <f t="shared" si="29"/>
        <v/>
      </c>
      <c r="L426" s="527" t="str">
        <f t="shared" si="27"/>
        <v/>
      </c>
      <c r="M426" s="363"/>
      <c r="N426" s="363"/>
      <c r="O426" s="363"/>
      <c r="P426" s="366"/>
    </row>
    <row r="427" spans="3:16" ht="14.25" customHeight="1" x14ac:dyDescent="0.2">
      <c r="C427" s="383">
        <f t="shared" si="28"/>
        <v>415</v>
      </c>
      <c r="D427" s="807" t="str">
        <f t="shared" si="26"/>
        <v/>
      </c>
      <c r="E427" s="670"/>
      <c r="F427" s="511"/>
      <c r="G427" s="511"/>
      <c r="H427" s="452"/>
      <c r="I427" s="362"/>
      <c r="J427" s="362"/>
      <c r="K427" s="451" t="str">
        <f t="shared" si="29"/>
        <v/>
      </c>
      <c r="L427" s="527" t="str">
        <f t="shared" si="27"/>
        <v/>
      </c>
      <c r="M427" s="363"/>
      <c r="N427" s="363"/>
      <c r="O427" s="363"/>
      <c r="P427" s="366"/>
    </row>
    <row r="428" spans="3:16" ht="14.25" customHeight="1" x14ac:dyDescent="0.2">
      <c r="C428" s="383">
        <f t="shared" si="28"/>
        <v>416</v>
      </c>
      <c r="D428" s="807" t="str">
        <f t="shared" si="26"/>
        <v/>
      </c>
      <c r="E428" s="670"/>
      <c r="F428" s="511"/>
      <c r="G428" s="511"/>
      <c r="H428" s="452"/>
      <c r="I428" s="362"/>
      <c r="J428" s="362"/>
      <c r="K428" s="451" t="str">
        <f t="shared" si="29"/>
        <v/>
      </c>
      <c r="L428" s="527" t="str">
        <f t="shared" si="27"/>
        <v/>
      </c>
      <c r="M428" s="363"/>
      <c r="N428" s="363"/>
      <c r="O428" s="363"/>
      <c r="P428" s="366"/>
    </row>
    <row r="429" spans="3:16" ht="14.25" customHeight="1" x14ac:dyDescent="0.2">
      <c r="C429" s="383">
        <f t="shared" si="28"/>
        <v>417</v>
      </c>
      <c r="D429" s="807" t="str">
        <f t="shared" si="26"/>
        <v/>
      </c>
      <c r="E429" s="670"/>
      <c r="F429" s="511"/>
      <c r="G429" s="511"/>
      <c r="H429" s="452"/>
      <c r="I429" s="362"/>
      <c r="J429" s="362"/>
      <c r="K429" s="451" t="str">
        <f t="shared" si="29"/>
        <v/>
      </c>
      <c r="L429" s="527" t="str">
        <f t="shared" si="27"/>
        <v/>
      </c>
      <c r="M429" s="363"/>
      <c r="N429" s="363"/>
      <c r="O429" s="363"/>
      <c r="P429" s="366"/>
    </row>
    <row r="430" spans="3:16" ht="14.25" customHeight="1" x14ac:dyDescent="0.2">
      <c r="C430" s="383">
        <f t="shared" si="28"/>
        <v>418</v>
      </c>
      <c r="D430" s="807" t="str">
        <f t="shared" si="26"/>
        <v/>
      </c>
      <c r="E430" s="670"/>
      <c r="F430" s="511"/>
      <c r="G430" s="511"/>
      <c r="H430" s="452"/>
      <c r="I430" s="362"/>
      <c r="J430" s="362"/>
      <c r="K430" s="451" t="str">
        <f t="shared" si="29"/>
        <v/>
      </c>
      <c r="L430" s="527" t="str">
        <f t="shared" si="27"/>
        <v/>
      </c>
      <c r="M430" s="363"/>
      <c r="N430" s="363"/>
      <c r="O430" s="363"/>
      <c r="P430" s="366"/>
    </row>
    <row r="431" spans="3:16" ht="14.25" customHeight="1" x14ac:dyDescent="0.2">
      <c r="C431" s="383">
        <f t="shared" si="28"/>
        <v>419</v>
      </c>
      <c r="D431" s="807" t="str">
        <f t="shared" si="26"/>
        <v/>
      </c>
      <c r="E431" s="670"/>
      <c r="F431" s="511"/>
      <c r="G431" s="511"/>
      <c r="H431" s="452"/>
      <c r="I431" s="362"/>
      <c r="J431" s="362"/>
      <c r="K431" s="451" t="str">
        <f t="shared" si="29"/>
        <v/>
      </c>
      <c r="L431" s="527" t="str">
        <f t="shared" si="27"/>
        <v/>
      </c>
      <c r="M431" s="363"/>
      <c r="N431" s="363"/>
      <c r="O431" s="363"/>
      <c r="P431" s="366"/>
    </row>
    <row r="432" spans="3:16" ht="14.25" customHeight="1" x14ac:dyDescent="0.2">
      <c r="C432" s="383">
        <f t="shared" si="28"/>
        <v>420</v>
      </c>
      <c r="D432" s="807" t="str">
        <f t="shared" si="26"/>
        <v/>
      </c>
      <c r="E432" s="670"/>
      <c r="F432" s="511"/>
      <c r="G432" s="511"/>
      <c r="H432" s="452"/>
      <c r="I432" s="362"/>
      <c r="J432" s="362"/>
      <c r="K432" s="451" t="str">
        <f t="shared" si="29"/>
        <v/>
      </c>
      <c r="L432" s="527" t="str">
        <f t="shared" si="27"/>
        <v/>
      </c>
      <c r="M432" s="363"/>
      <c r="N432" s="363"/>
      <c r="O432" s="363"/>
      <c r="P432" s="366"/>
    </row>
    <row r="433" spans="3:16" ht="14.25" customHeight="1" x14ac:dyDescent="0.2">
      <c r="C433" s="383">
        <f t="shared" si="28"/>
        <v>421</v>
      </c>
      <c r="D433" s="807" t="str">
        <f t="shared" si="26"/>
        <v/>
      </c>
      <c r="E433" s="670"/>
      <c r="F433" s="511"/>
      <c r="G433" s="511"/>
      <c r="H433" s="452"/>
      <c r="I433" s="362"/>
      <c r="J433" s="362"/>
      <c r="K433" s="451" t="str">
        <f t="shared" si="29"/>
        <v/>
      </c>
      <c r="L433" s="527" t="str">
        <f t="shared" si="27"/>
        <v/>
      </c>
      <c r="M433" s="363"/>
      <c r="N433" s="363"/>
      <c r="O433" s="363"/>
      <c r="P433" s="366"/>
    </row>
    <row r="434" spans="3:16" ht="14.25" customHeight="1" x14ac:dyDescent="0.2">
      <c r="C434" s="383">
        <f t="shared" si="28"/>
        <v>422</v>
      </c>
      <c r="D434" s="807" t="str">
        <f t="shared" si="26"/>
        <v/>
      </c>
      <c r="E434" s="670"/>
      <c r="F434" s="511"/>
      <c r="G434" s="511"/>
      <c r="H434" s="452"/>
      <c r="I434" s="362"/>
      <c r="J434" s="362"/>
      <c r="K434" s="451" t="str">
        <f t="shared" si="29"/>
        <v/>
      </c>
      <c r="L434" s="527" t="str">
        <f t="shared" si="27"/>
        <v/>
      </c>
      <c r="M434" s="363"/>
      <c r="N434" s="363"/>
      <c r="O434" s="363"/>
      <c r="P434" s="366"/>
    </row>
    <row r="435" spans="3:16" ht="14.25" customHeight="1" x14ac:dyDescent="0.2">
      <c r="C435" s="383">
        <f t="shared" si="28"/>
        <v>423</v>
      </c>
      <c r="D435" s="807" t="str">
        <f t="shared" si="26"/>
        <v/>
      </c>
      <c r="E435" s="670"/>
      <c r="F435" s="511"/>
      <c r="G435" s="511"/>
      <c r="H435" s="452"/>
      <c r="I435" s="362"/>
      <c r="J435" s="362"/>
      <c r="K435" s="451" t="str">
        <f t="shared" si="29"/>
        <v/>
      </c>
      <c r="L435" s="527" t="str">
        <f t="shared" si="27"/>
        <v/>
      </c>
      <c r="M435" s="363"/>
      <c r="N435" s="363"/>
      <c r="O435" s="363"/>
      <c r="P435" s="366"/>
    </row>
    <row r="436" spans="3:16" ht="14.25" customHeight="1" x14ac:dyDescent="0.2">
      <c r="C436" s="383">
        <f t="shared" si="28"/>
        <v>424</v>
      </c>
      <c r="D436" s="807" t="str">
        <f t="shared" si="26"/>
        <v/>
      </c>
      <c r="E436" s="670"/>
      <c r="F436" s="511"/>
      <c r="G436" s="511"/>
      <c r="H436" s="452"/>
      <c r="I436" s="362"/>
      <c r="J436" s="362"/>
      <c r="K436" s="451" t="str">
        <f t="shared" si="29"/>
        <v/>
      </c>
      <c r="L436" s="527" t="str">
        <f t="shared" si="27"/>
        <v/>
      </c>
      <c r="M436" s="363"/>
      <c r="N436" s="363"/>
      <c r="O436" s="363"/>
      <c r="P436" s="366"/>
    </row>
    <row r="437" spans="3:16" ht="14.25" customHeight="1" x14ac:dyDescent="0.2">
      <c r="C437" s="383">
        <f t="shared" si="28"/>
        <v>425</v>
      </c>
      <c r="D437" s="807" t="str">
        <f t="shared" si="26"/>
        <v/>
      </c>
      <c r="E437" s="670"/>
      <c r="F437" s="511"/>
      <c r="G437" s="511"/>
      <c r="H437" s="452"/>
      <c r="I437" s="362"/>
      <c r="J437" s="362"/>
      <c r="K437" s="451" t="str">
        <f t="shared" si="29"/>
        <v/>
      </c>
      <c r="L437" s="527" t="str">
        <f t="shared" si="27"/>
        <v/>
      </c>
      <c r="M437" s="363"/>
      <c r="N437" s="363"/>
      <c r="O437" s="363"/>
      <c r="P437" s="366"/>
    </row>
    <row r="438" spans="3:16" ht="14.25" customHeight="1" x14ac:dyDescent="0.2">
      <c r="C438" s="383">
        <f t="shared" si="28"/>
        <v>426</v>
      </c>
      <c r="D438" s="807" t="str">
        <f t="shared" si="26"/>
        <v/>
      </c>
      <c r="E438" s="670"/>
      <c r="F438" s="511"/>
      <c r="G438" s="511"/>
      <c r="H438" s="452"/>
      <c r="I438" s="362"/>
      <c r="J438" s="362"/>
      <c r="K438" s="451" t="str">
        <f t="shared" si="29"/>
        <v/>
      </c>
      <c r="L438" s="527" t="str">
        <f t="shared" si="27"/>
        <v/>
      </c>
      <c r="M438" s="363"/>
      <c r="N438" s="363"/>
      <c r="O438" s="363"/>
      <c r="P438" s="366"/>
    </row>
    <row r="439" spans="3:16" ht="14.25" customHeight="1" x14ac:dyDescent="0.2">
      <c r="C439" s="383">
        <f t="shared" si="28"/>
        <v>427</v>
      </c>
      <c r="D439" s="807" t="str">
        <f t="shared" si="26"/>
        <v/>
      </c>
      <c r="E439" s="670"/>
      <c r="F439" s="511"/>
      <c r="G439" s="511"/>
      <c r="H439" s="452"/>
      <c r="I439" s="362"/>
      <c r="J439" s="362"/>
      <c r="K439" s="451" t="str">
        <f t="shared" si="29"/>
        <v/>
      </c>
      <c r="L439" s="527" t="str">
        <f t="shared" si="27"/>
        <v/>
      </c>
      <c r="M439" s="363"/>
      <c r="N439" s="363"/>
      <c r="O439" s="363"/>
      <c r="P439" s="366"/>
    </row>
    <row r="440" spans="3:16" ht="14.25" customHeight="1" x14ac:dyDescent="0.2">
      <c r="C440" s="383">
        <f t="shared" si="28"/>
        <v>428</v>
      </c>
      <c r="D440" s="807" t="str">
        <f t="shared" si="26"/>
        <v/>
      </c>
      <c r="E440" s="670"/>
      <c r="F440" s="511"/>
      <c r="G440" s="511"/>
      <c r="H440" s="452"/>
      <c r="I440" s="362"/>
      <c r="J440" s="362"/>
      <c r="K440" s="451" t="str">
        <f t="shared" si="29"/>
        <v/>
      </c>
      <c r="L440" s="527" t="str">
        <f t="shared" si="27"/>
        <v/>
      </c>
      <c r="M440" s="363"/>
      <c r="N440" s="363"/>
      <c r="O440" s="363"/>
      <c r="P440" s="366"/>
    </row>
    <row r="441" spans="3:16" ht="14.25" customHeight="1" x14ac:dyDescent="0.2">
      <c r="C441" s="383">
        <f t="shared" si="28"/>
        <v>429</v>
      </c>
      <c r="D441" s="807" t="str">
        <f t="shared" si="26"/>
        <v/>
      </c>
      <c r="E441" s="670"/>
      <c r="F441" s="511"/>
      <c r="G441" s="511"/>
      <c r="H441" s="452"/>
      <c r="I441" s="362"/>
      <c r="J441" s="362"/>
      <c r="K441" s="451" t="str">
        <f t="shared" si="29"/>
        <v/>
      </c>
      <c r="L441" s="527" t="str">
        <f t="shared" si="27"/>
        <v/>
      </c>
      <c r="M441" s="363"/>
      <c r="N441" s="363"/>
      <c r="O441" s="363"/>
      <c r="P441" s="366"/>
    </row>
    <row r="442" spans="3:16" ht="14.25" customHeight="1" x14ac:dyDescent="0.2">
      <c r="C442" s="383">
        <f t="shared" si="28"/>
        <v>430</v>
      </c>
      <c r="D442" s="807" t="str">
        <f t="shared" si="26"/>
        <v/>
      </c>
      <c r="E442" s="670"/>
      <c r="F442" s="511"/>
      <c r="G442" s="511"/>
      <c r="H442" s="452"/>
      <c r="I442" s="362"/>
      <c r="J442" s="362"/>
      <c r="K442" s="451" t="str">
        <f t="shared" si="29"/>
        <v/>
      </c>
      <c r="L442" s="527" t="str">
        <f t="shared" si="27"/>
        <v/>
      </c>
      <c r="M442" s="363"/>
      <c r="N442" s="363"/>
      <c r="O442" s="363"/>
      <c r="P442" s="366"/>
    </row>
    <row r="443" spans="3:16" ht="14.25" customHeight="1" x14ac:dyDescent="0.2">
      <c r="C443" s="383">
        <f t="shared" si="28"/>
        <v>431</v>
      </c>
      <c r="D443" s="807" t="str">
        <f t="shared" si="26"/>
        <v/>
      </c>
      <c r="E443" s="670"/>
      <c r="F443" s="511"/>
      <c r="G443" s="511"/>
      <c r="H443" s="452"/>
      <c r="I443" s="362"/>
      <c r="J443" s="362"/>
      <c r="K443" s="451" t="str">
        <f t="shared" si="29"/>
        <v/>
      </c>
      <c r="L443" s="527" t="str">
        <f t="shared" si="27"/>
        <v/>
      </c>
      <c r="M443" s="363"/>
      <c r="N443" s="363"/>
      <c r="O443" s="363"/>
      <c r="P443" s="366"/>
    </row>
    <row r="444" spans="3:16" ht="14.25" customHeight="1" x14ac:dyDescent="0.2">
      <c r="C444" s="383">
        <f t="shared" si="28"/>
        <v>432</v>
      </c>
      <c r="D444" s="807" t="str">
        <f t="shared" si="26"/>
        <v/>
      </c>
      <c r="E444" s="670"/>
      <c r="F444" s="511"/>
      <c r="G444" s="511"/>
      <c r="H444" s="452"/>
      <c r="I444" s="362"/>
      <c r="J444" s="362"/>
      <c r="K444" s="451" t="str">
        <f t="shared" si="29"/>
        <v/>
      </c>
      <c r="L444" s="527" t="str">
        <f t="shared" si="27"/>
        <v/>
      </c>
      <c r="M444" s="363"/>
      <c r="N444" s="363"/>
      <c r="O444" s="363"/>
      <c r="P444" s="366"/>
    </row>
    <row r="445" spans="3:16" ht="14.25" customHeight="1" x14ac:dyDescent="0.2">
      <c r="C445" s="383">
        <f t="shared" si="28"/>
        <v>433</v>
      </c>
      <c r="D445" s="807" t="str">
        <f t="shared" si="26"/>
        <v/>
      </c>
      <c r="E445" s="670"/>
      <c r="F445" s="511"/>
      <c r="G445" s="511"/>
      <c r="H445" s="452"/>
      <c r="I445" s="362"/>
      <c r="J445" s="362"/>
      <c r="K445" s="451" t="str">
        <f t="shared" si="29"/>
        <v/>
      </c>
      <c r="L445" s="527" t="str">
        <f t="shared" si="27"/>
        <v/>
      </c>
      <c r="M445" s="363"/>
      <c r="N445" s="363"/>
      <c r="O445" s="363"/>
      <c r="P445" s="366"/>
    </row>
    <row r="446" spans="3:16" ht="14.25" customHeight="1" x14ac:dyDescent="0.2">
      <c r="C446" s="383">
        <f t="shared" si="28"/>
        <v>434</v>
      </c>
      <c r="D446" s="807" t="str">
        <f t="shared" si="26"/>
        <v/>
      </c>
      <c r="E446" s="670"/>
      <c r="F446" s="511"/>
      <c r="G446" s="511"/>
      <c r="H446" s="452"/>
      <c r="I446" s="362"/>
      <c r="J446" s="362"/>
      <c r="K446" s="451" t="str">
        <f t="shared" si="29"/>
        <v/>
      </c>
      <c r="L446" s="527" t="str">
        <f t="shared" si="27"/>
        <v/>
      </c>
      <c r="M446" s="363"/>
      <c r="N446" s="363"/>
      <c r="O446" s="363"/>
      <c r="P446" s="366"/>
    </row>
    <row r="447" spans="3:16" ht="14.25" customHeight="1" x14ac:dyDescent="0.2">
      <c r="C447" s="383">
        <f t="shared" si="28"/>
        <v>435</v>
      </c>
      <c r="D447" s="807" t="str">
        <f t="shared" si="26"/>
        <v/>
      </c>
      <c r="E447" s="670"/>
      <c r="F447" s="511"/>
      <c r="G447" s="511"/>
      <c r="H447" s="452"/>
      <c r="I447" s="362"/>
      <c r="J447" s="362"/>
      <c r="K447" s="451" t="str">
        <f t="shared" si="29"/>
        <v/>
      </c>
      <c r="L447" s="527" t="str">
        <f t="shared" si="27"/>
        <v/>
      </c>
      <c r="M447" s="363"/>
      <c r="N447" s="363"/>
      <c r="O447" s="363"/>
      <c r="P447" s="366"/>
    </row>
    <row r="448" spans="3:16" ht="14.25" customHeight="1" x14ac:dyDescent="0.2">
      <c r="C448" s="383">
        <f t="shared" si="28"/>
        <v>436</v>
      </c>
      <c r="D448" s="807" t="str">
        <f t="shared" si="26"/>
        <v/>
      </c>
      <c r="E448" s="670"/>
      <c r="F448" s="511"/>
      <c r="G448" s="511"/>
      <c r="H448" s="452"/>
      <c r="I448" s="362"/>
      <c r="J448" s="362"/>
      <c r="K448" s="451" t="str">
        <f t="shared" si="29"/>
        <v/>
      </c>
      <c r="L448" s="527" t="str">
        <f t="shared" si="27"/>
        <v/>
      </c>
      <c r="M448" s="363"/>
      <c r="N448" s="363"/>
      <c r="O448" s="363"/>
      <c r="P448" s="366"/>
    </row>
    <row r="449" spans="3:16" ht="14.25" customHeight="1" x14ac:dyDescent="0.2">
      <c r="C449" s="383">
        <f t="shared" si="28"/>
        <v>437</v>
      </c>
      <c r="D449" s="807" t="str">
        <f t="shared" si="26"/>
        <v/>
      </c>
      <c r="E449" s="670"/>
      <c r="F449" s="511"/>
      <c r="G449" s="511"/>
      <c r="H449" s="452"/>
      <c r="I449" s="362"/>
      <c r="J449" s="362"/>
      <c r="K449" s="451" t="str">
        <f t="shared" si="29"/>
        <v/>
      </c>
      <c r="L449" s="527" t="str">
        <f t="shared" si="27"/>
        <v/>
      </c>
      <c r="M449" s="363"/>
      <c r="N449" s="363"/>
      <c r="O449" s="363"/>
      <c r="P449" s="366"/>
    </row>
    <row r="450" spans="3:16" ht="14.25" customHeight="1" x14ac:dyDescent="0.2">
      <c r="C450" s="383">
        <f t="shared" si="28"/>
        <v>438</v>
      </c>
      <c r="D450" s="807" t="str">
        <f t="shared" si="26"/>
        <v/>
      </c>
      <c r="E450" s="670"/>
      <c r="F450" s="511"/>
      <c r="G450" s="511"/>
      <c r="H450" s="452"/>
      <c r="I450" s="362"/>
      <c r="J450" s="362"/>
      <c r="K450" s="451" t="str">
        <f t="shared" si="29"/>
        <v/>
      </c>
      <c r="L450" s="527" t="str">
        <f t="shared" si="27"/>
        <v/>
      </c>
      <c r="M450" s="363"/>
      <c r="N450" s="363"/>
      <c r="O450" s="363"/>
      <c r="P450" s="366"/>
    </row>
    <row r="451" spans="3:16" ht="14.25" customHeight="1" x14ac:dyDescent="0.2">
      <c r="C451" s="383">
        <f t="shared" si="28"/>
        <v>439</v>
      </c>
      <c r="D451" s="807" t="str">
        <f t="shared" si="26"/>
        <v/>
      </c>
      <c r="E451" s="670"/>
      <c r="F451" s="511"/>
      <c r="G451" s="511"/>
      <c r="H451" s="452"/>
      <c r="I451" s="362"/>
      <c r="J451" s="362"/>
      <c r="K451" s="451" t="str">
        <f t="shared" si="29"/>
        <v/>
      </c>
      <c r="L451" s="527" t="str">
        <f t="shared" si="27"/>
        <v/>
      </c>
      <c r="M451" s="363"/>
      <c r="N451" s="363"/>
      <c r="O451" s="363"/>
      <c r="P451" s="366"/>
    </row>
    <row r="452" spans="3:16" ht="14.25" customHeight="1" x14ac:dyDescent="0.2">
      <c r="C452" s="383">
        <f t="shared" si="28"/>
        <v>440</v>
      </c>
      <c r="D452" s="807" t="str">
        <f t="shared" si="26"/>
        <v/>
      </c>
      <c r="E452" s="670"/>
      <c r="F452" s="511"/>
      <c r="G452" s="511"/>
      <c r="H452" s="452"/>
      <c r="I452" s="362"/>
      <c r="J452" s="362"/>
      <c r="K452" s="451" t="str">
        <f t="shared" si="29"/>
        <v/>
      </c>
      <c r="L452" s="527" t="str">
        <f t="shared" si="27"/>
        <v/>
      </c>
      <c r="M452" s="363"/>
      <c r="N452" s="363"/>
      <c r="O452" s="363"/>
      <c r="P452" s="366"/>
    </row>
    <row r="453" spans="3:16" ht="14.25" customHeight="1" x14ac:dyDescent="0.2">
      <c r="C453" s="383">
        <f t="shared" si="28"/>
        <v>441</v>
      </c>
      <c r="D453" s="807" t="str">
        <f t="shared" si="26"/>
        <v/>
      </c>
      <c r="E453" s="670"/>
      <c r="F453" s="511"/>
      <c r="G453" s="511"/>
      <c r="H453" s="452"/>
      <c r="I453" s="362"/>
      <c r="J453" s="362"/>
      <c r="K453" s="451" t="str">
        <f t="shared" si="29"/>
        <v/>
      </c>
      <c r="L453" s="527" t="str">
        <f t="shared" si="27"/>
        <v/>
      </c>
      <c r="M453" s="363"/>
      <c r="N453" s="363"/>
      <c r="O453" s="363"/>
      <c r="P453" s="366"/>
    </row>
    <row r="454" spans="3:16" ht="14.25" customHeight="1" x14ac:dyDescent="0.2">
      <c r="C454" s="383">
        <f t="shared" si="28"/>
        <v>442</v>
      </c>
      <c r="D454" s="807" t="str">
        <f t="shared" si="26"/>
        <v/>
      </c>
      <c r="E454" s="670"/>
      <c r="F454" s="511"/>
      <c r="G454" s="511"/>
      <c r="H454" s="452"/>
      <c r="I454" s="362"/>
      <c r="J454" s="362"/>
      <c r="K454" s="451" t="str">
        <f t="shared" si="29"/>
        <v/>
      </c>
      <c r="L454" s="527" t="str">
        <f t="shared" si="27"/>
        <v/>
      </c>
      <c r="M454" s="363"/>
      <c r="N454" s="363"/>
      <c r="O454" s="363"/>
      <c r="P454" s="366"/>
    </row>
    <row r="455" spans="3:16" ht="14.25" customHeight="1" x14ac:dyDescent="0.2">
      <c r="C455" s="383">
        <f t="shared" si="28"/>
        <v>443</v>
      </c>
      <c r="D455" s="807" t="str">
        <f t="shared" si="26"/>
        <v/>
      </c>
      <c r="E455" s="670"/>
      <c r="F455" s="511"/>
      <c r="G455" s="511"/>
      <c r="H455" s="452"/>
      <c r="I455" s="362"/>
      <c r="J455" s="362"/>
      <c r="K455" s="451" t="str">
        <f t="shared" si="29"/>
        <v/>
      </c>
      <c r="L455" s="527" t="str">
        <f t="shared" si="27"/>
        <v/>
      </c>
      <c r="M455" s="363"/>
      <c r="N455" s="363"/>
      <c r="O455" s="363"/>
      <c r="P455" s="366"/>
    </row>
    <row r="456" spans="3:16" ht="14.25" customHeight="1" x14ac:dyDescent="0.2">
      <c r="C456" s="383">
        <f t="shared" si="28"/>
        <v>444</v>
      </c>
      <c r="D456" s="807" t="str">
        <f t="shared" si="26"/>
        <v/>
      </c>
      <c r="E456" s="670"/>
      <c r="F456" s="511"/>
      <c r="G456" s="511"/>
      <c r="H456" s="452"/>
      <c r="I456" s="362"/>
      <c r="J456" s="362"/>
      <c r="K456" s="451" t="str">
        <f t="shared" si="29"/>
        <v/>
      </c>
      <c r="L456" s="527" t="str">
        <f t="shared" si="27"/>
        <v/>
      </c>
      <c r="M456" s="363"/>
      <c r="N456" s="363"/>
      <c r="O456" s="363"/>
      <c r="P456" s="366"/>
    </row>
    <row r="457" spans="3:16" ht="14.25" customHeight="1" x14ac:dyDescent="0.2">
      <c r="C457" s="383">
        <f t="shared" si="28"/>
        <v>445</v>
      </c>
      <c r="D457" s="807" t="str">
        <f t="shared" si="26"/>
        <v/>
      </c>
      <c r="E457" s="670"/>
      <c r="F457" s="511"/>
      <c r="G457" s="511"/>
      <c r="H457" s="452"/>
      <c r="I457" s="362"/>
      <c r="J457" s="362"/>
      <c r="K457" s="451" t="str">
        <f t="shared" si="29"/>
        <v/>
      </c>
      <c r="L457" s="527" t="str">
        <f t="shared" si="27"/>
        <v/>
      </c>
      <c r="M457" s="363"/>
      <c r="N457" s="363"/>
      <c r="O457" s="363"/>
      <c r="P457" s="366"/>
    </row>
    <row r="458" spans="3:16" ht="14.25" customHeight="1" x14ac:dyDescent="0.2">
      <c r="C458" s="383">
        <f t="shared" si="28"/>
        <v>446</v>
      </c>
      <c r="D458" s="807" t="str">
        <f t="shared" si="26"/>
        <v/>
      </c>
      <c r="E458" s="670"/>
      <c r="F458" s="511"/>
      <c r="G458" s="511"/>
      <c r="H458" s="452"/>
      <c r="I458" s="362"/>
      <c r="J458" s="362"/>
      <c r="K458" s="451" t="str">
        <f t="shared" si="29"/>
        <v/>
      </c>
      <c r="L458" s="527" t="str">
        <f t="shared" si="27"/>
        <v/>
      </c>
      <c r="M458" s="363"/>
      <c r="N458" s="363"/>
      <c r="O458" s="363"/>
      <c r="P458" s="366"/>
    </row>
    <row r="459" spans="3:16" ht="14.25" customHeight="1" x14ac:dyDescent="0.2">
      <c r="C459" s="383">
        <f t="shared" si="28"/>
        <v>447</v>
      </c>
      <c r="D459" s="807" t="str">
        <f t="shared" si="26"/>
        <v/>
      </c>
      <c r="E459" s="670"/>
      <c r="F459" s="511"/>
      <c r="G459" s="511"/>
      <c r="H459" s="452"/>
      <c r="I459" s="362"/>
      <c r="J459" s="362"/>
      <c r="K459" s="451" t="str">
        <f t="shared" si="29"/>
        <v/>
      </c>
      <c r="L459" s="527" t="str">
        <f t="shared" si="27"/>
        <v/>
      </c>
      <c r="M459" s="363"/>
      <c r="N459" s="363"/>
      <c r="O459" s="363"/>
      <c r="P459" s="366"/>
    </row>
    <row r="460" spans="3:16" ht="14.25" customHeight="1" x14ac:dyDescent="0.2">
      <c r="C460" s="383">
        <f t="shared" si="28"/>
        <v>448</v>
      </c>
      <c r="D460" s="807" t="str">
        <f t="shared" si="26"/>
        <v/>
      </c>
      <c r="E460" s="670"/>
      <c r="F460" s="511"/>
      <c r="G460" s="511"/>
      <c r="H460" s="452"/>
      <c r="I460" s="362"/>
      <c r="J460" s="362"/>
      <c r="K460" s="451" t="str">
        <f t="shared" si="29"/>
        <v/>
      </c>
      <c r="L460" s="527" t="str">
        <f t="shared" si="27"/>
        <v/>
      </c>
      <c r="M460" s="363"/>
      <c r="N460" s="363"/>
      <c r="O460" s="363"/>
      <c r="P460" s="366"/>
    </row>
    <row r="461" spans="3:16" ht="14.25" customHeight="1" x14ac:dyDescent="0.2">
      <c r="C461" s="383">
        <f t="shared" si="28"/>
        <v>449</v>
      </c>
      <c r="D461" s="807" t="str">
        <f t="shared" ref="D461:D524" si="30">IF(E461="","",IF(E461&lt;=$T$2,"○",""))</f>
        <v/>
      </c>
      <c r="E461" s="670"/>
      <c r="F461" s="511"/>
      <c r="G461" s="511"/>
      <c r="H461" s="452"/>
      <c r="I461" s="362"/>
      <c r="J461" s="362"/>
      <c r="K461" s="451" t="str">
        <f t="shared" si="29"/>
        <v/>
      </c>
      <c r="L461" s="527" t="str">
        <f t="shared" ref="L461:L520" si="31">IF(H461="","",IF(HLOOKUP(H461,$V$2:$AJ$3,2,FALSE)&gt;=0.8,"○",""))</f>
        <v/>
      </c>
      <c r="M461" s="363"/>
      <c r="N461" s="363"/>
      <c r="O461" s="363"/>
      <c r="P461" s="366"/>
    </row>
    <row r="462" spans="3:16" ht="14.25" customHeight="1" x14ac:dyDescent="0.2">
      <c r="C462" s="383">
        <f t="shared" si="28"/>
        <v>450</v>
      </c>
      <c r="D462" s="807" t="str">
        <f t="shared" si="30"/>
        <v/>
      </c>
      <c r="E462" s="670"/>
      <c r="F462" s="511"/>
      <c r="G462" s="511"/>
      <c r="H462" s="452"/>
      <c r="I462" s="362"/>
      <c r="J462" s="362"/>
      <c r="K462" s="451" t="str">
        <f>IF(J462="","",I462*J462)</f>
        <v/>
      </c>
      <c r="L462" s="527" t="str">
        <f t="shared" si="31"/>
        <v/>
      </c>
      <c r="M462" s="363"/>
      <c r="N462" s="363"/>
      <c r="O462" s="363"/>
      <c r="P462" s="366"/>
    </row>
    <row r="463" spans="3:16" ht="14.25" customHeight="1" x14ac:dyDescent="0.2">
      <c r="C463" s="383">
        <f t="shared" ref="C463:C526" si="32">C462+1</f>
        <v>451</v>
      </c>
      <c r="D463" s="807" t="str">
        <f t="shared" si="30"/>
        <v/>
      </c>
      <c r="E463" s="670"/>
      <c r="F463" s="511"/>
      <c r="G463" s="511"/>
      <c r="H463" s="452"/>
      <c r="I463" s="362"/>
      <c r="J463" s="362"/>
      <c r="K463" s="451" t="str">
        <f t="shared" ref="K463:K526" si="33">IF(J463="","",I463*J463)</f>
        <v/>
      </c>
      <c r="L463" s="527" t="str">
        <f t="shared" si="31"/>
        <v/>
      </c>
      <c r="M463" s="363"/>
      <c r="N463" s="363"/>
      <c r="O463" s="363"/>
      <c r="P463" s="366"/>
    </row>
    <row r="464" spans="3:16" ht="14.25" customHeight="1" x14ac:dyDescent="0.2">
      <c r="C464" s="383">
        <f t="shared" si="32"/>
        <v>452</v>
      </c>
      <c r="D464" s="807" t="str">
        <f t="shared" si="30"/>
        <v/>
      </c>
      <c r="E464" s="670"/>
      <c r="F464" s="511"/>
      <c r="G464" s="511"/>
      <c r="H464" s="452"/>
      <c r="I464" s="362"/>
      <c r="J464" s="362"/>
      <c r="K464" s="451" t="str">
        <f t="shared" si="33"/>
        <v/>
      </c>
      <c r="L464" s="527" t="str">
        <f t="shared" si="31"/>
        <v/>
      </c>
      <c r="M464" s="363"/>
      <c r="N464" s="363"/>
      <c r="O464" s="363"/>
      <c r="P464" s="366"/>
    </row>
    <row r="465" spans="3:16" ht="14.25" customHeight="1" x14ac:dyDescent="0.2">
      <c r="C465" s="383">
        <f t="shared" si="32"/>
        <v>453</v>
      </c>
      <c r="D465" s="807" t="str">
        <f t="shared" si="30"/>
        <v/>
      </c>
      <c r="E465" s="670"/>
      <c r="F465" s="511"/>
      <c r="G465" s="511"/>
      <c r="H465" s="452"/>
      <c r="I465" s="362"/>
      <c r="J465" s="362"/>
      <c r="K465" s="451" t="str">
        <f t="shared" si="33"/>
        <v/>
      </c>
      <c r="L465" s="527" t="str">
        <f t="shared" si="31"/>
        <v/>
      </c>
      <c r="M465" s="363"/>
      <c r="N465" s="363"/>
      <c r="O465" s="363"/>
      <c r="P465" s="366"/>
    </row>
    <row r="466" spans="3:16" ht="14.25" customHeight="1" x14ac:dyDescent="0.2">
      <c r="C466" s="383">
        <f t="shared" si="32"/>
        <v>454</v>
      </c>
      <c r="D466" s="807" t="str">
        <f t="shared" si="30"/>
        <v/>
      </c>
      <c r="E466" s="670"/>
      <c r="F466" s="511"/>
      <c r="G466" s="511"/>
      <c r="H466" s="452"/>
      <c r="I466" s="362"/>
      <c r="J466" s="362"/>
      <c r="K466" s="451" t="str">
        <f t="shared" si="33"/>
        <v/>
      </c>
      <c r="L466" s="527" t="str">
        <f t="shared" si="31"/>
        <v/>
      </c>
      <c r="M466" s="363"/>
      <c r="N466" s="363"/>
      <c r="O466" s="363"/>
      <c r="P466" s="366"/>
    </row>
    <row r="467" spans="3:16" ht="14.25" customHeight="1" x14ac:dyDescent="0.2">
      <c r="C467" s="383">
        <f t="shared" si="32"/>
        <v>455</v>
      </c>
      <c r="D467" s="807" t="str">
        <f t="shared" si="30"/>
        <v/>
      </c>
      <c r="E467" s="670"/>
      <c r="F467" s="511"/>
      <c r="G467" s="511"/>
      <c r="H467" s="452"/>
      <c r="I467" s="362"/>
      <c r="J467" s="362"/>
      <c r="K467" s="451" t="str">
        <f t="shared" si="33"/>
        <v/>
      </c>
      <c r="L467" s="527" t="str">
        <f t="shared" si="31"/>
        <v/>
      </c>
      <c r="M467" s="363"/>
      <c r="N467" s="363"/>
      <c r="O467" s="363"/>
      <c r="P467" s="366"/>
    </row>
    <row r="468" spans="3:16" ht="14.25" customHeight="1" x14ac:dyDescent="0.2">
      <c r="C468" s="383">
        <f t="shared" si="32"/>
        <v>456</v>
      </c>
      <c r="D468" s="807" t="str">
        <f t="shared" si="30"/>
        <v/>
      </c>
      <c r="E468" s="670"/>
      <c r="F468" s="511"/>
      <c r="G468" s="511"/>
      <c r="H468" s="452"/>
      <c r="I468" s="362"/>
      <c r="J468" s="362"/>
      <c r="K468" s="451" t="str">
        <f t="shared" si="33"/>
        <v/>
      </c>
      <c r="L468" s="527" t="str">
        <f t="shared" si="31"/>
        <v/>
      </c>
      <c r="M468" s="363"/>
      <c r="N468" s="363"/>
      <c r="O468" s="363"/>
      <c r="P468" s="366"/>
    </row>
    <row r="469" spans="3:16" ht="14.25" customHeight="1" x14ac:dyDescent="0.2">
      <c r="C469" s="383">
        <f t="shared" si="32"/>
        <v>457</v>
      </c>
      <c r="D469" s="807" t="str">
        <f t="shared" si="30"/>
        <v/>
      </c>
      <c r="E469" s="670"/>
      <c r="F469" s="511"/>
      <c r="G469" s="511"/>
      <c r="H469" s="452"/>
      <c r="I469" s="362"/>
      <c r="J469" s="362"/>
      <c r="K469" s="451" t="str">
        <f t="shared" si="33"/>
        <v/>
      </c>
      <c r="L469" s="527" t="str">
        <f t="shared" si="31"/>
        <v/>
      </c>
      <c r="M469" s="363"/>
      <c r="N469" s="363"/>
      <c r="O469" s="363"/>
      <c r="P469" s="366"/>
    </row>
    <row r="470" spans="3:16" ht="14.25" customHeight="1" x14ac:dyDescent="0.2">
      <c r="C470" s="383">
        <f t="shared" si="32"/>
        <v>458</v>
      </c>
      <c r="D470" s="807" t="str">
        <f t="shared" si="30"/>
        <v/>
      </c>
      <c r="E470" s="670"/>
      <c r="F470" s="511"/>
      <c r="G470" s="511"/>
      <c r="H470" s="452"/>
      <c r="I470" s="362"/>
      <c r="J470" s="362"/>
      <c r="K470" s="451" t="str">
        <f t="shared" si="33"/>
        <v/>
      </c>
      <c r="L470" s="527" t="str">
        <f t="shared" si="31"/>
        <v/>
      </c>
      <c r="M470" s="363"/>
      <c r="N470" s="363"/>
      <c r="O470" s="363"/>
      <c r="P470" s="366"/>
    </row>
    <row r="471" spans="3:16" ht="14.25" customHeight="1" x14ac:dyDescent="0.2">
      <c r="C471" s="383">
        <f t="shared" si="32"/>
        <v>459</v>
      </c>
      <c r="D471" s="807" t="str">
        <f t="shared" si="30"/>
        <v/>
      </c>
      <c r="E471" s="670"/>
      <c r="F471" s="511"/>
      <c r="G471" s="511"/>
      <c r="H471" s="452"/>
      <c r="I471" s="362"/>
      <c r="J471" s="362"/>
      <c r="K471" s="451" t="str">
        <f t="shared" si="33"/>
        <v/>
      </c>
      <c r="L471" s="527" t="str">
        <f t="shared" si="31"/>
        <v/>
      </c>
      <c r="M471" s="363"/>
      <c r="N471" s="363"/>
      <c r="O471" s="363"/>
      <c r="P471" s="366"/>
    </row>
    <row r="472" spans="3:16" ht="14.25" customHeight="1" x14ac:dyDescent="0.2">
      <c r="C472" s="383">
        <f t="shared" si="32"/>
        <v>460</v>
      </c>
      <c r="D472" s="807" t="str">
        <f t="shared" si="30"/>
        <v/>
      </c>
      <c r="E472" s="670"/>
      <c r="F472" s="511"/>
      <c r="G472" s="511"/>
      <c r="H472" s="452"/>
      <c r="I472" s="362"/>
      <c r="J472" s="362"/>
      <c r="K472" s="451" t="str">
        <f t="shared" si="33"/>
        <v/>
      </c>
      <c r="L472" s="527" t="str">
        <f t="shared" si="31"/>
        <v/>
      </c>
      <c r="M472" s="363"/>
      <c r="N472" s="363"/>
      <c r="O472" s="363"/>
      <c r="P472" s="366"/>
    </row>
    <row r="473" spans="3:16" ht="14.25" customHeight="1" x14ac:dyDescent="0.2">
      <c r="C473" s="383">
        <f t="shared" si="32"/>
        <v>461</v>
      </c>
      <c r="D473" s="807" t="str">
        <f t="shared" si="30"/>
        <v/>
      </c>
      <c r="E473" s="670"/>
      <c r="F473" s="511"/>
      <c r="G473" s="511"/>
      <c r="H473" s="452"/>
      <c r="I473" s="362"/>
      <c r="J473" s="362"/>
      <c r="K473" s="451" t="str">
        <f t="shared" si="33"/>
        <v/>
      </c>
      <c r="L473" s="527" t="str">
        <f t="shared" si="31"/>
        <v/>
      </c>
      <c r="M473" s="363"/>
      <c r="N473" s="363"/>
      <c r="O473" s="363"/>
      <c r="P473" s="366"/>
    </row>
    <row r="474" spans="3:16" ht="14.25" customHeight="1" x14ac:dyDescent="0.2">
      <c r="C474" s="383">
        <f t="shared" si="32"/>
        <v>462</v>
      </c>
      <c r="D474" s="807" t="str">
        <f t="shared" si="30"/>
        <v/>
      </c>
      <c r="E474" s="670"/>
      <c r="F474" s="511"/>
      <c r="G474" s="511"/>
      <c r="H474" s="452"/>
      <c r="I474" s="362"/>
      <c r="J474" s="362"/>
      <c r="K474" s="451" t="str">
        <f t="shared" si="33"/>
        <v/>
      </c>
      <c r="L474" s="527" t="str">
        <f t="shared" si="31"/>
        <v/>
      </c>
      <c r="M474" s="363"/>
      <c r="N474" s="363"/>
      <c r="O474" s="363"/>
      <c r="P474" s="366"/>
    </row>
    <row r="475" spans="3:16" ht="14.25" customHeight="1" x14ac:dyDescent="0.2">
      <c r="C475" s="383">
        <f t="shared" si="32"/>
        <v>463</v>
      </c>
      <c r="D475" s="807" t="str">
        <f t="shared" si="30"/>
        <v/>
      </c>
      <c r="E475" s="670"/>
      <c r="F475" s="511"/>
      <c r="G475" s="511"/>
      <c r="H475" s="452"/>
      <c r="I475" s="362"/>
      <c r="J475" s="362"/>
      <c r="K475" s="451" t="str">
        <f t="shared" si="33"/>
        <v/>
      </c>
      <c r="L475" s="527" t="str">
        <f t="shared" si="31"/>
        <v/>
      </c>
      <c r="M475" s="363"/>
      <c r="N475" s="363"/>
      <c r="O475" s="363"/>
      <c r="P475" s="366"/>
    </row>
    <row r="476" spans="3:16" ht="14.25" customHeight="1" x14ac:dyDescent="0.2">
      <c r="C476" s="383">
        <f t="shared" si="32"/>
        <v>464</v>
      </c>
      <c r="D476" s="807" t="str">
        <f t="shared" si="30"/>
        <v/>
      </c>
      <c r="E476" s="670"/>
      <c r="F476" s="511"/>
      <c r="G476" s="511"/>
      <c r="H476" s="452"/>
      <c r="I476" s="362"/>
      <c r="J476" s="362"/>
      <c r="K476" s="451" t="str">
        <f t="shared" si="33"/>
        <v/>
      </c>
      <c r="L476" s="527" t="str">
        <f t="shared" si="31"/>
        <v/>
      </c>
      <c r="M476" s="363"/>
      <c r="N476" s="363"/>
      <c r="O476" s="363"/>
      <c r="P476" s="366"/>
    </row>
    <row r="477" spans="3:16" ht="14.25" customHeight="1" x14ac:dyDescent="0.2">
      <c r="C477" s="383">
        <f t="shared" si="32"/>
        <v>465</v>
      </c>
      <c r="D477" s="807" t="str">
        <f t="shared" si="30"/>
        <v/>
      </c>
      <c r="E477" s="670"/>
      <c r="F477" s="511"/>
      <c r="G477" s="511"/>
      <c r="H477" s="452"/>
      <c r="I477" s="362"/>
      <c r="J477" s="362"/>
      <c r="K477" s="451" t="str">
        <f t="shared" si="33"/>
        <v/>
      </c>
      <c r="L477" s="527" t="str">
        <f t="shared" si="31"/>
        <v/>
      </c>
      <c r="M477" s="363"/>
      <c r="N477" s="363"/>
      <c r="O477" s="363"/>
      <c r="P477" s="366"/>
    </row>
    <row r="478" spans="3:16" ht="14.25" customHeight="1" x14ac:dyDescent="0.2">
      <c r="C478" s="383">
        <f t="shared" si="32"/>
        <v>466</v>
      </c>
      <c r="D478" s="807" t="str">
        <f t="shared" si="30"/>
        <v/>
      </c>
      <c r="E478" s="670"/>
      <c r="F478" s="511"/>
      <c r="G478" s="511"/>
      <c r="H478" s="452"/>
      <c r="I478" s="362"/>
      <c r="J478" s="362"/>
      <c r="K478" s="451" t="str">
        <f t="shared" si="33"/>
        <v/>
      </c>
      <c r="L478" s="527" t="str">
        <f t="shared" si="31"/>
        <v/>
      </c>
      <c r="M478" s="363"/>
      <c r="N478" s="363"/>
      <c r="O478" s="363"/>
      <c r="P478" s="366"/>
    </row>
    <row r="479" spans="3:16" ht="14.25" customHeight="1" x14ac:dyDescent="0.2">
      <c r="C479" s="383">
        <f t="shared" si="32"/>
        <v>467</v>
      </c>
      <c r="D479" s="807" t="str">
        <f t="shared" si="30"/>
        <v/>
      </c>
      <c r="E479" s="670"/>
      <c r="F479" s="511"/>
      <c r="G479" s="511"/>
      <c r="H479" s="452"/>
      <c r="I479" s="362"/>
      <c r="J479" s="362"/>
      <c r="K479" s="451" t="str">
        <f t="shared" si="33"/>
        <v/>
      </c>
      <c r="L479" s="527" t="str">
        <f t="shared" si="31"/>
        <v/>
      </c>
      <c r="M479" s="363"/>
      <c r="N479" s="363"/>
      <c r="O479" s="363"/>
      <c r="P479" s="366"/>
    </row>
    <row r="480" spans="3:16" ht="14.25" customHeight="1" x14ac:dyDescent="0.2">
      <c r="C480" s="383">
        <f t="shared" si="32"/>
        <v>468</v>
      </c>
      <c r="D480" s="807" t="str">
        <f t="shared" si="30"/>
        <v/>
      </c>
      <c r="E480" s="670"/>
      <c r="F480" s="511"/>
      <c r="G480" s="511"/>
      <c r="H480" s="452"/>
      <c r="I480" s="362"/>
      <c r="J480" s="362"/>
      <c r="K480" s="451" t="str">
        <f t="shared" si="33"/>
        <v/>
      </c>
      <c r="L480" s="527" t="str">
        <f t="shared" si="31"/>
        <v/>
      </c>
      <c r="M480" s="363"/>
      <c r="N480" s="363"/>
      <c r="O480" s="363"/>
      <c r="P480" s="366"/>
    </row>
    <row r="481" spans="3:16" ht="14.25" customHeight="1" x14ac:dyDescent="0.2">
      <c r="C481" s="383">
        <f t="shared" si="32"/>
        <v>469</v>
      </c>
      <c r="D481" s="807" t="str">
        <f t="shared" si="30"/>
        <v/>
      </c>
      <c r="E481" s="670"/>
      <c r="F481" s="511"/>
      <c r="G481" s="511"/>
      <c r="H481" s="452"/>
      <c r="I481" s="362"/>
      <c r="J481" s="362"/>
      <c r="K481" s="451" t="str">
        <f t="shared" si="33"/>
        <v/>
      </c>
      <c r="L481" s="527" t="str">
        <f t="shared" si="31"/>
        <v/>
      </c>
      <c r="M481" s="363"/>
      <c r="N481" s="363"/>
      <c r="O481" s="363"/>
      <c r="P481" s="366"/>
    </row>
    <row r="482" spans="3:16" ht="14.25" customHeight="1" x14ac:dyDescent="0.2">
      <c r="C482" s="383">
        <f t="shared" si="32"/>
        <v>470</v>
      </c>
      <c r="D482" s="807" t="str">
        <f t="shared" si="30"/>
        <v/>
      </c>
      <c r="E482" s="670"/>
      <c r="F482" s="511"/>
      <c r="G482" s="511"/>
      <c r="H482" s="452"/>
      <c r="I482" s="362"/>
      <c r="J482" s="362"/>
      <c r="K482" s="451" t="str">
        <f t="shared" si="33"/>
        <v/>
      </c>
      <c r="L482" s="527" t="str">
        <f t="shared" si="31"/>
        <v/>
      </c>
      <c r="M482" s="363"/>
      <c r="N482" s="363"/>
      <c r="O482" s="363"/>
      <c r="P482" s="366"/>
    </row>
    <row r="483" spans="3:16" ht="14.25" customHeight="1" x14ac:dyDescent="0.2">
      <c r="C483" s="383">
        <f t="shared" si="32"/>
        <v>471</v>
      </c>
      <c r="D483" s="807" t="str">
        <f t="shared" si="30"/>
        <v/>
      </c>
      <c r="E483" s="670"/>
      <c r="F483" s="511"/>
      <c r="G483" s="511"/>
      <c r="H483" s="452"/>
      <c r="I483" s="362"/>
      <c r="J483" s="362"/>
      <c r="K483" s="451" t="str">
        <f t="shared" si="33"/>
        <v/>
      </c>
      <c r="L483" s="527" t="str">
        <f t="shared" si="31"/>
        <v/>
      </c>
      <c r="M483" s="363"/>
      <c r="N483" s="363"/>
      <c r="O483" s="363"/>
      <c r="P483" s="366"/>
    </row>
    <row r="484" spans="3:16" ht="14.25" customHeight="1" x14ac:dyDescent="0.2">
      <c r="C484" s="383">
        <f t="shared" si="32"/>
        <v>472</v>
      </c>
      <c r="D484" s="807" t="str">
        <f t="shared" si="30"/>
        <v/>
      </c>
      <c r="E484" s="670"/>
      <c r="F484" s="511"/>
      <c r="G484" s="511"/>
      <c r="H484" s="452"/>
      <c r="I484" s="362"/>
      <c r="J484" s="362"/>
      <c r="K484" s="451" t="str">
        <f t="shared" si="33"/>
        <v/>
      </c>
      <c r="L484" s="527" t="str">
        <f t="shared" si="31"/>
        <v/>
      </c>
      <c r="M484" s="363"/>
      <c r="N484" s="363"/>
      <c r="O484" s="363"/>
      <c r="P484" s="366"/>
    </row>
    <row r="485" spans="3:16" ht="14.25" customHeight="1" x14ac:dyDescent="0.2">
      <c r="C485" s="383">
        <f t="shared" si="32"/>
        <v>473</v>
      </c>
      <c r="D485" s="807" t="str">
        <f t="shared" si="30"/>
        <v/>
      </c>
      <c r="E485" s="670"/>
      <c r="F485" s="511"/>
      <c r="G485" s="511"/>
      <c r="H485" s="452"/>
      <c r="I485" s="362"/>
      <c r="J485" s="362"/>
      <c r="K485" s="451" t="str">
        <f t="shared" si="33"/>
        <v/>
      </c>
      <c r="L485" s="527" t="str">
        <f t="shared" si="31"/>
        <v/>
      </c>
      <c r="M485" s="363"/>
      <c r="N485" s="363"/>
      <c r="O485" s="363"/>
      <c r="P485" s="366"/>
    </row>
    <row r="486" spans="3:16" ht="14.25" customHeight="1" x14ac:dyDescent="0.2">
      <c r="C486" s="383">
        <f t="shared" si="32"/>
        <v>474</v>
      </c>
      <c r="D486" s="807" t="str">
        <f t="shared" si="30"/>
        <v/>
      </c>
      <c r="E486" s="670"/>
      <c r="F486" s="511"/>
      <c r="G486" s="511"/>
      <c r="H486" s="452"/>
      <c r="I486" s="362"/>
      <c r="J486" s="362"/>
      <c r="K486" s="451" t="str">
        <f t="shared" si="33"/>
        <v/>
      </c>
      <c r="L486" s="527" t="str">
        <f t="shared" si="31"/>
        <v/>
      </c>
      <c r="M486" s="363"/>
      <c r="N486" s="363"/>
      <c r="O486" s="363"/>
      <c r="P486" s="366"/>
    </row>
    <row r="487" spans="3:16" ht="14.25" customHeight="1" x14ac:dyDescent="0.2">
      <c r="C487" s="383">
        <f t="shared" si="32"/>
        <v>475</v>
      </c>
      <c r="D487" s="807" t="str">
        <f t="shared" si="30"/>
        <v/>
      </c>
      <c r="E487" s="670"/>
      <c r="F487" s="511"/>
      <c r="G487" s="511"/>
      <c r="H487" s="452"/>
      <c r="I487" s="362"/>
      <c r="J487" s="362"/>
      <c r="K487" s="451" t="str">
        <f t="shared" si="33"/>
        <v/>
      </c>
      <c r="L487" s="527" t="str">
        <f t="shared" si="31"/>
        <v/>
      </c>
      <c r="M487" s="363"/>
      <c r="N487" s="363"/>
      <c r="O487" s="363"/>
      <c r="P487" s="366"/>
    </row>
    <row r="488" spans="3:16" ht="14.25" customHeight="1" x14ac:dyDescent="0.2">
      <c r="C488" s="383">
        <f t="shared" si="32"/>
        <v>476</v>
      </c>
      <c r="D488" s="807" t="str">
        <f t="shared" si="30"/>
        <v/>
      </c>
      <c r="E488" s="670"/>
      <c r="F488" s="511"/>
      <c r="G488" s="511"/>
      <c r="H488" s="452"/>
      <c r="I488" s="362"/>
      <c r="J488" s="362"/>
      <c r="K488" s="451" t="str">
        <f t="shared" si="33"/>
        <v/>
      </c>
      <c r="L488" s="527" t="str">
        <f t="shared" si="31"/>
        <v/>
      </c>
      <c r="M488" s="363"/>
      <c r="N488" s="363"/>
      <c r="O488" s="363"/>
      <c r="P488" s="366"/>
    </row>
    <row r="489" spans="3:16" ht="14.25" customHeight="1" x14ac:dyDescent="0.2">
      <c r="C489" s="383">
        <f t="shared" si="32"/>
        <v>477</v>
      </c>
      <c r="D489" s="807" t="str">
        <f t="shared" si="30"/>
        <v/>
      </c>
      <c r="E489" s="670"/>
      <c r="F489" s="511"/>
      <c r="G489" s="511"/>
      <c r="H489" s="452"/>
      <c r="I489" s="362"/>
      <c r="J489" s="362"/>
      <c r="K489" s="451" t="str">
        <f t="shared" si="33"/>
        <v/>
      </c>
      <c r="L489" s="527" t="str">
        <f t="shared" si="31"/>
        <v/>
      </c>
      <c r="M489" s="363"/>
      <c r="N489" s="363"/>
      <c r="O489" s="363"/>
      <c r="P489" s="366"/>
    </row>
    <row r="490" spans="3:16" ht="14.25" customHeight="1" x14ac:dyDescent="0.2">
      <c r="C490" s="383">
        <f t="shared" si="32"/>
        <v>478</v>
      </c>
      <c r="D490" s="807" t="str">
        <f t="shared" si="30"/>
        <v/>
      </c>
      <c r="E490" s="670"/>
      <c r="F490" s="511"/>
      <c r="G490" s="511"/>
      <c r="H490" s="452"/>
      <c r="I490" s="362"/>
      <c r="J490" s="362"/>
      <c r="K490" s="451" t="str">
        <f t="shared" si="33"/>
        <v/>
      </c>
      <c r="L490" s="527" t="str">
        <f t="shared" si="31"/>
        <v/>
      </c>
      <c r="M490" s="363"/>
      <c r="N490" s="363"/>
      <c r="O490" s="363"/>
      <c r="P490" s="366"/>
    </row>
    <row r="491" spans="3:16" ht="14.25" customHeight="1" x14ac:dyDescent="0.2">
      <c r="C491" s="383">
        <f t="shared" si="32"/>
        <v>479</v>
      </c>
      <c r="D491" s="807" t="str">
        <f t="shared" si="30"/>
        <v/>
      </c>
      <c r="E491" s="670"/>
      <c r="F491" s="511"/>
      <c r="G491" s="511"/>
      <c r="H491" s="452"/>
      <c r="I491" s="362"/>
      <c r="J491" s="362"/>
      <c r="K491" s="451" t="str">
        <f t="shared" si="33"/>
        <v/>
      </c>
      <c r="L491" s="527" t="str">
        <f t="shared" si="31"/>
        <v/>
      </c>
      <c r="M491" s="363"/>
      <c r="N491" s="363"/>
      <c r="O491" s="363"/>
      <c r="P491" s="366"/>
    </row>
    <row r="492" spans="3:16" ht="14.25" customHeight="1" x14ac:dyDescent="0.2">
      <c r="C492" s="383">
        <f t="shared" si="32"/>
        <v>480</v>
      </c>
      <c r="D492" s="807" t="str">
        <f t="shared" si="30"/>
        <v/>
      </c>
      <c r="E492" s="670"/>
      <c r="F492" s="511"/>
      <c r="G492" s="511"/>
      <c r="H492" s="452"/>
      <c r="I492" s="362"/>
      <c r="J492" s="362"/>
      <c r="K492" s="451" t="str">
        <f t="shared" si="33"/>
        <v/>
      </c>
      <c r="L492" s="527" t="str">
        <f t="shared" si="31"/>
        <v/>
      </c>
      <c r="M492" s="363"/>
      <c r="N492" s="363"/>
      <c r="O492" s="363"/>
      <c r="P492" s="366"/>
    </row>
    <row r="493" spans="3:16" ht="14.25" customHeight="1" x14ac:dyDescent="0.2">
      <c r="C493" s="383">
        <f t="shared" si="32"/>
        <v>481</v>
      </c>
      <c r="D493" s="807" t="str">
        <f t="shared" si="30"/>
        <v/>
      </c>
      <c r="E493" s="670"/>
      <c r="F493" s="511"/>
      <c r="G493" s="511"/>
      <c r="H493" s="452"/>
      <c r="I493" s="362"/>
      <c r="J493" s="362"/>
      <c r="K493" s="451" t="str">
        <f t="shared" si="33"/>
        <v/>
      </c>
      <c r="L493" s="527" t="str">
        <f t="shared" si="31"/>
        <v/>
      </c>
      <c r="M493" s="363"/>
      <c r="N493" s="363"/>
      <c r="O493" s="363"/>
      <c r="P493" s="366"/>
    </row>
    <row r="494" spans="3:16" ht="14.25" customHeight="1" x14ac:dyDescent="0.2">
      <c r="C494" s="383">
        <f t="shared" si="32"/>
        <v>482</v>
      </c>
      <c r="D494" s="807" t="str">
        <f t="shared" si="30"/>
        <v/>
      </c>
      <c r="E494" s="670"/>
      <c r="F494" s="511"/>
      <c r="G494" s="511"/>
      <c r="H494" s="452"/>
      <c r="I494" s="362"/>
      <c r="J494" s="362"/>
      <c r="K494" s="451" t="str">
        <f t="shared" si="33"/>
        <v/>
      </c>
      <c r="L494" s="527" t="str">
        <f t="shared" si="31"/>
        <v/>
      </c>
      <c r="M494" s="363"/>
      <c r="N494" s="363"/>
      <c r="O494" s="363"/>
      <c r="P494" s="366"/>
    </row>
    <row r="495" spans="3:16" ht="14.25" customHeight="1" x14ac:dyDescent="0.2">
      <c r="C495" s="383">
        <f t="shared" si="32"/>
        <v>483</v>
      </c>
      <c r="D495" s="807" t="str">
        <f t="shared" si="30"/>
        <v/>
      </c>
      <c r="E495" s="670"/>
      <c r="F495" s="511"/>
      <c r="G495" s="511"/>
      <c r="H495" s="452"/>
      <c r="I495" s="362"/>
      <c r="J495" s="362"/>
      <c r="K495" s="451" t="str">
        <f t="shared" si="33"/>
        <v/>
      </c>
      <c r="L495" s="527" t="str">
        <f t="shared" si="31"/>
        <v/>
      </c>
      <c r="M495" s="363"/>
      <c r="N495" s="363"/>
      <c r="O495" s="363"/>
      <c r="P495" s="366"/>
    </row>
    <row r="496" spans="3:16" ht="14.25" customHeight="1" x14ac:dyDescent="0.2">
      <c r="C496" s="383">
        <f t="shared" si="32"/>
        <v>484</v>
      </c>
      <c r="D496" s="807" t="str">
        <f t="shared" si="30"/>
        <v/>
      </c>
      <c r="E496" s="670"/>
      <c r="F496" s="511"/>
      <c r="G496" s="511"/>
      <c r="H496" s="452"/>
      <c r="I496" s="362"/>
      <c r="J496" s="362"/>
      <c r="K496" s="451" t="str">
        <f t="shared" si="33"/>
        <v/>
      </c>
      <c r="L496" s="527" t="str">
        <f t="shared" si="31"/>
        <v/>
      </c>
      <c r="M496" s="363"/>
      <c r="N496" s="363"/>
      <c r="O496" s="363"/>
      <c r="P496" s="366"/>
    </row>
    <row r="497" spans="3:16" ht="14.25" customHeight="1" x14ac:dyDescent="0.2">
      <c r="C497" s="383">
        <f t="shared" si="32"/>
        <v>485</v>
      </c>
      <c r="D497" s="807" t="str">
        <f t="shared" si="30"/>
        <v/>
      </c>
      <c r="E497" s="670"/>
      <c r="F497" s="511"/>
      <c r="G497" s="511"/>
      <c r="H497" s="452"/>
      <c r="I497" s="362"/>
      <c r="J497" s="362"/>
      <c r="K497" s="451" t="str">
        <f t="shared" si="33"/>
        <v/>
      </c>
      <c r="L497" s="527" t="str">
        <f t="shared" si="31"/>
        <v/>
      </c>
      <c r="M497" s="363"/>
      <c r="N497" s="363"/>
      <c r="O497" s="363"/>
      <c r="P497" s="366"/>
    </row>
    <row r="498" spans="3:16" ht="14.25" customHeight="1" x14ac:dyDescent="0.2">
      <c r="C498" s="383">
        <f t="shared" si="32"/>
        <v>486</v>
      </c>
      <c r="D498" s="807" t="str">
        <f t="shared" si="30"/>
        <v/>
      </c>
      <c r="E498" s="670"/>
      <c r="F498" s="511"/>
      <c r="G498" s="511"/>
      <c r="H498" s="452"/>
      <c r="I498" s="362"/>
      <c r="J498" s="362"/>
      <c r="K498" s="451" t="str">
        <f t="shared" si="33"/>
        <v/>
      </c>
      <c r="L498" s="527" t="str">
        <f t="shared" si="31"/>
        <v/>
      </c>
      <c r="M498" s="363"/>
      <c r="N498" s="363"/>
      <c r="O498" s="363"/>
      <c r="P498" s="366"/>
    </row>
    <row r="499" spans="3:16" ht="14.25" customHeight="1" x14ac:dyDescent="0.2">
      <c r="C499" s="383">
        <f t="shared" si="32"/>
        <v>487</v>
      </c>
      <c r="D499" s="807" t="str">
        <f t="shared" si="30"/>
        <v/>
      </c>
      <c r="E499" s="670"/>
      <c r="F499" s="511"/>
      <c r="G499" s="511"/>
      <c r="H499" s="452"/>
      <c r="I499" s="362"/>
      <c r="J499" s="362"/>
      <c r="K499" s="451" t="str">
        <f t="shared" si="33"/>
        <v/>
      </c>
      <c r="L499" s="527" t="str">
        <f t="shared" si="31"/>
        <v/>
      </c>
      <c r="M499" s="363"/>
      <c r="N499" s="363"/>
      <c r="O499" s="363"/>
      <c r="P499" s="366"/>
    </row>
    <row r="500" spans="3:16" ht="14.25" customHeight="1" x14ac:dyDescent="0.2">
      <c r="C500" s="383">
        <f t="shared" si="32"/>
        <v>488</v>
      </c>
      <c r="D500" s="807" t="str">
        <f t="shared" si="30"/>
        <v/>
      </c>
      <c r="E500" s="670"/>
      <c r="F500" s="511"/>
      <c r="G500" s="511"/>
      <c r="H500" s="452"/>
      <c r="I500" s="362"/>
      <c r="J500" s="362"/>
      <c r="K500" s="451" t="str">
        <f t="shared" si="33"/>
        <v/>
      </c>
      <c r="L500" s="527" t="str">
        <f t="shared" si="31"/>
        <v/>
      </c>
      <c r="M500" s="363"/>
      <c r="N500" s="363"/>
      <c r="O500" s="363"/>
      <c r="P500" s="366"/>
    </row>
    <row r="501" spans="3:16" ht="14.25" customHeight="1" x14ac:dyDescent="0.2">
      <c r="C501" s="383">
        <f t="shared" si="32"/>
        <v>489</v>
      </c>
      <c r="D501" s="807" t="str">
        <f t="shared" si="30"/>
        <v/>
      </c>
      <c r="E501" s="670"/>
      <c r="F501" s="511"/>
      <c r="G501" s="511"/>
      <c r="H501" s="452"/>
      <c r="I501" s="362"/>
      <c r="J501" s="362"/>
      <c r="K501" s="451" t="str">
        <f t="shared" si="33"/>
        <v/>
      </c>
      <c r="L501" s="527" t="str">
        <f t="shared" si="31"/>
        <v/>
      </c>
      <c r="M501" s="363"/>
      <c r="N501" s="363"/>
      <c r="O501" s="363"/>
      <c r="P501" s="366"/>
    </row>
    <row r="502" spans="3:16" ht="14.25" customHeight="1" x14ac:dyDescent="0.2">
      <c r="C502" s="383">
        <f t="shared" si="32"/>
        <v>490</v>
      </c>
      <c r="D502" s="807" t="str">
        <f t="shared" si="30"/>
        <v/>
      </c>
      <c r="E502" s="670"/>
      <c r="F502" s="511"/>
      <c r="G502" s="511"/>
      <c r="H502" s="452"/>
      <c r="I502" s="362"/>
      <c r="J502" s="362"/>
      <c r="K502" s="451" t="str">
        <f t="shared" si="33"/>
        <v/>
      </c>
      <c r="L502" s="527" t="str">
        <f t="shared" si="31"/>
        <v/>
      </c>
      <c r="M502" s="363"/>
      <c r="N502" s="363"/>
      <c r="O502" s="363"/>
      <c r="P502" s="366"/>
    </row>
    <row r="503" spans="3:16" ht="14.25" customHeight="1" x14ac:dyDescent="0.2">
      <c r="C503" s="383">
        <f t="shared" si="32"/>
        <v>491</v>
      </c>
      <c r="D503" s="807" t="str">
        <f t="shared" si="30"/>
        <v/>
      </c>
      <c r="E503" s="670"/>
      <c r="F503" s="511"/>
      <c r="G503" s="511"/>
      <c r="H503" s="452"/>
      <c r="I503" s="362"/>
      <c r="J503" s="362"/>
      <c r="K503" s="451" t="str">
        <f t="shared" si="33"/>
        <v/>
      </c>
      <c r="L503" s="527" t="str">
        <f t="shared" si="31"/>
        <v/>
      </c>
      <c r="M503" s="363"/>
      <c r="N503" s="363"/>
      <c r="O503" s="363"/>
      <c r="P503" s="366"/>
    </row>
    <row r="504" spans="3:16" ht="14.25" customHeight="1" x14ac:dyDescent="0.2">
      <c r="C504" s="383">
        <f t="shared" si="32"/>
        <v>492</v>
      </c>
      <c r="D504" s="807" t="str">
        <f t="shared" si="30"/>
        <v/>
      </c>
      <c r="E504" s="670"/>
      <c r="F504" s="511"/>
      <c r="G504" s="511"/>
      <c r="H504" s="452"/>
      <c r="I504" s="362"/>
      <c r="J504" s="362"/>
      <c r="K504" s="451" t="str">
        <f t="shared" si="33"/>
        <v/>
      </c>
      <c r="L504" s="527" t="str">
        <f t="shared" si="31"/>
        <v/>
      </c>
      <c r="M504" s="363"/>
      <c r="N504" s="363"/>
      <c r="O504" s="363"/>
      <c r="P504" s="366"/>
    </row>
    <row r="505" spans="3:16" ht="14.25" customHeight="1" x14ac:dyDescent="0.2">
      <c r="C505" s="383">
        <f t="shared" si="32"/>
        <v>493</v>
      </c>
      <c r="D505" s="807" t="str">
        <f t="shared" si="30"/>
        <v/>
      </c>
      <c r="E505" s="670"/>
      <c r="F505" s="511"/>
      <c r="G505" s="511"/>
      <c r="H505" s="452"/>
      <c r="I505" s="362"/>
      <c r="J505" s="362"/>
      <c r="K505" s="451" t="str">
        <f t="shared" si="33"/>
        <v/>
      </c>
      <c r="L505" s="527" t="str">
        <f t="shared" si="31"/>
        <v/>
      </c>
      <c r="M505" s="363"/>
      <c r="N505" s="363"/>
      <c r="O505" s="363"/>
      <c r="P505" s="366"/>
    </row>
    <row r="506" spans="3:16" ht="14.25" customHeight="1" x14ac:dyDescent="0.2">
      <c r="C506" s="383">
        <f t="shared" si="32"/>
        <v>494</v>
      </c>
      <c r="D506" s="807" t="str">
        <f t="shared" si="30"/>
        <v/>
      </c>
      <c r="E506" s="670"/>
      <c r="F506" s="511"/>
      <c r="G506" s="511"/>
      <c r="H506" s="452"/>
      <c r="I506" s="362"/>
      <c r="J506" s="362"/>
      <c r="K506" s="451" t="str">
        <f t="shared" si="33"/>
        <v/>
      </c>
      <c r="L506" s="527" t="str">
        <f t="shared" si="31"/>
        <v/>
      </c>
      <c r="M506" s="363"/>
      <c r="N506" s="363"/>
      <c r="O506" s="363"/>
      <c r="P506" s="366"/>
    </row>
    <row r="507" spans="3:16" ht="14.25" customHeight="1" x14ac:dyDescent="0.2">
      <c r="C507" s="383">
        <f t="shared" si="32"/>
        <v>495</v>
      </c>
      <c r="D507" s="807" t="str">
        <f t="shared" si="30"/>
        <v/>
      </c>
      <c r="E507" s="670"/>
      <c r="F507" s="511"/>
      <c r="G507" s="511"/>
      <c r="H507" s="452"/>
      <c r="I507" s="362"/>
      <c r="J507" s="362"/>
      <c r="K507" s="451" t="str">
        <f t="shared" si="33"/>
        <v/>
      </c>
      <c r="L507" s="527" t="str">
        <f t="shared" si="31"/>
        <v/>
      </c>
      <c r="M507" s="363"/>
      <c r="N507" s="363"/>
      <c r="O507" s="363"/>
      <c r="P507" s="366"/>
    </row>
    <row r="508" spans="3:16" ht="14.25" customHeight="1" x14ac:dyDescent="0.2">
      <c r="C508" s="383">
        <f t="shared" si="32"/>
        <v>496</v>
      </c>
      <c r="D508" s="807" t="str">
        <f t="shared" si="30"/>
        <v/>
      </c>
      <c r="E508" s="670"/>
      <c r="F508" s="511"/>
      <c r="G508" s="511"/>
      <c r="H508" s="452"/>
      <c r="I508" s="362"/>
      <c r="J508" s="362"/>
      <c r="K508" s="451" t="str">
        <f t="shared" si="33"/>
        <v/>
      </c>
      <c r="L508" s="527" t="str">
        <f t="shared" si="31"/>
        <v/>
      </c>
      <c r="M508" s="363"/>
      <c r="N508" s="363"/>
      <c r="O508" s="363"/>
      <c r="P508" s="366"/>
    </row>
    <row r="509" spans="3:16" ht="14.25" customHeight="1" x14ac:dyDescent="0.2">
      <c r="C509" s="383">
        <f t="shared" si="32"/>
        <v>497</v>
      </c>
      <c r="D509" s="807" t="str">
        <f t="shared" si="30"/>
        <v/>
      </c>
      <c r="E509" s="670"/>
      <c r="F509" s="511"/>
      <c r="G509" s="511"/>
      <c r="H509" s="452"/>
      <c r="I509" s="362"/>
      <c r="J509" s="362"/>
      <c r="K509" s="451" t="str">
        <f t="shared" si="33"/>
        <v/>
      </c>
      <c r="L509" s="527" t="str">
        <f t="shared" si="31"/>
        <v/>
      </c>
      <c r="M509" s="363"/>
      <c r="N509" s="363"/>
      <c r="O509" s="363"/>
      <c r="P509" s="366"/>
    </row>
    <row r="510" spans="3:16" ht="14.25" customHeight="1" x14ac:dyDescent="0.2">
      <c r="C510" s="383">
        <f t="shared" si="32"/>
        <v>498</v>
      </c>
      <c r="D510" s="807" t="str">
        <f t="shared" si="30"/>
        <v/>
      </c>
      <c r="E510" s="670"/>
      <c r="F510" s="511"/>
      <c r="G510" s="511"/>
      <c r="H510" s="452"/>
      <c r="I510" s="362"/>
      <c r="J510" s="362"/>
      <c r="K510" s="451" t="str">
        <f t="shared" si="33"/>
        <v/>
      </c>
      <c r="L510" s="527" t="str">
        <f t="shared" si="31"/>
        <v/>
      </c>
      <c r="M510" s="363"/>
      <c r="N510" s="363"/>
      <c r="O510" s="363"/>
      <c r="P510" s="366"/>
    </row>
    <row r="511" spans="3:16" ht="14.25" customHeight="1" x14ac:dyDescent="0.2">
      <c r="C511" s="383">
        <f t="shared" si="32"/>
        <v>499</v>
      </c>
      <c r="D511" s="807" t="str">
        <f t="shared" si="30"/>
        <v/>
      </c>
      <c r="E511" s="670"/>
      <c r="F511" s="511"/>
      <c r="G511" s="511"/>
      <c r="H511" s="452"/>
      <c r="I511" s="362"/>
      <c r="J511" s="362"/>
      <c r="K511" s="451" t="str">
        <f t="shared" si="33"/>
        <v/>
      </c>
      <c r="L511" s="527" t="str">
        <f t="shared" si="31"/>
        <v/>
      </c>
      <c r="M511" s="363"/>
      <c r="N511" s="363"/>
      <c r="O511" s="363"/>
      <c r="P511" s="366"/>
    </row>
    <row r="512" spans="3:16" ht="14.25" customHeight="1" x14ac:dyDescent="0.2">
      <c r="C512" s="383">
        <f t="shared" si="32"/>
        <v>500</v>
      </c>
      <c r="D512" s="807" t="str">
        <f t="shared" si="30"/>
        <v/>
      </c>
      <c r="E512" s="670"/>
      <c r="F512" s="511"/>
      <c r="G512" s="511"/>
      <c r="H512" s="452"/>
      <c r="I512" s="362"/>
      <c r="J512" s="362"/>
      <c r="K512" s="451" t="str">
        <f t="shared" si="33"/>
        <v/>
      </c>
      <c r="L512" s="527" t="str">
        <f t="shared" si="31"/>
        <v/>
      </c>
      <c r="M512" s="363"/>
      <c r="N512" s="363"/>
      <c r="O512" s="363"/>
      <c r="P512" s="366"/>
    </row>
    <row r="513" spans="3:16" ht="14.25" customHeight="1" x14ac:dyDescent="0.2">
      <c r="C513" s="383">
        <f t="shared" si="32"/>
        <v>501</v>
      </c>
      <c r="D513" s="807" t="str">
        <f t="shared" si="30"/>
        <v/>
      </c>
      <c r="E513" s="670"/>
      <c r="F513" s="511"/>
      <c r="G513" s="511"/>
      <c r="H513" s="452"/>
      <c r="I513" s="362"/>
      <c r="J513" s="362"/>
      <c r="K513" s="451" t="str">
        <f t="shared" si="33"/>
        <v/>
      </c>
      <c r="L513" s="527" t="str">
        <f t="shared" si="31"/>
        <v/>
      </c>
      <c r="M513" s="363"/>
      <c r="N513" s="363"/>
      <c r="O513" s="363"/>
      <c r="P513" s="366"/>
    </row>
    <row r="514" spans="3:16" ht="14.25" customHeight="1" x14ac:dyDescent="0.2">
      <c r="C514" s="383">
        <f t="shared" si="32"/>
        <v>502</v>
      </c>
      <c r="D514" s="807" t="str">
        <f t="shared" si="30"/>
        <v/>
      </c>
      <c r="E514" s="670"/>
      <c r="F514" s="511"/>
      <c r="G514" s="511"/>
      <c r="H514" s="452"/>
      <c r="I514" s="362"/>
      <c r="J514" s="362"/>
      <c r="K514" s="451" t="str">
        <f t="shared" si="33"/>
        <v/>
      </c>
      <c r="L514" s="527" t="str">
        <f t="shared" si="31"/>
        <v/>
      </c>
      <c r="M514" s="363"/>
      <c r="N514" s="363"/>
      <c r="O514" s="363"/>
      <c r="P514" s="366"/>
    </row>
    <row r="515" spans="3:16" ht="14.25" customHeight="1" x14ac:dyDescent="0.2">
      <c r="C515" s="383">
        <f t="shared" si="32"/>
        <v>503</v>
      </c>
      <c r="D515" s="807" t="str">
        <f t="shared" si="30"/>
        <v/>
      </c>
      <c r="E515" s="670"/>
      <c r="F515" s="511"/>
      <c r="G515" s="511"/>
      <c r="H515" s="452"/>
      <c r="I515" s="362"/>
      <c r="J515" s="362"/>
      <c r="K515" s="451" t="str">
        <f t="shared" si="33"/>
        <v/>
      </c>
      <c r="L515" s="527" t="str">
        <f t="shared" si="31"/>
        <v/>
      </c>
      <c r="M515" s="363"/>
      <c r="N515" s="363"/>
      <c r="O515" s="363"/>
      <c r="P515" s="366"/>
    </row>
    <row r="516" spans="3:16" ht="14.25" customHeight="1" x14ac:dyDescent="0.2">
      <c r="C516" s="383">
        <f t="shared" si="32"/>
        <v>504</v>
      </c>
      <c r="D516" s="807" t="str">
        <f t="shared" si="30"/>
        <v/>
      </c>
      <c r="E516" s="670"/>
      <c r="F516" s="511"/>
      <c r="G516" s="511"/>
      <c r="H516" s="452"/>
      <c r="I516" s="362"/>
      <c r="J516" s="362"/>
      <c r="K516" s="451" t="str">
        <f t="shared" si="33"/>
        <v/>
      </c>
      <c r="L516" s="527" t="str">
        <f t="shared" si="31"/>
        <v/>
      </c>
      <c r="M516" s="363"/>
      <c r="N516" s="363"/>
      <c r="O516" s="363"/>
      <c r="P516" s="366"/>
    </row>
    <row r="517" spans="3:16" ht="14.25" customHeight="1" x14ac:dyDescent="0.2">
      <c r="C517" s="383">
        <f t="shared" si="32"/>
        <v>505</v>
      </c>
      <c r="D517" s="807" t="str">
        <f t="shared" si="30"/>
        <v/>
      </c>
      <c r="E517" s="670"/>
      <c r="F517" s="511"/>
      <c r="G517" s="511"/>
      <c r="H517" s="452"/>
      <c r="I517" s="362"/>
      <c r="J517" s="362"/>
      <c r="K517" s="451" t="str">
        <f t="shared" si="33"/>
        <v/>
      </c>
      <c r="L517" s="527" t="str">
        <f t="shared" si="31"/>
        <v/>
      </c>
      <c r="M517" s="363"/>
      <c r="N517" s="363"/>
      <c r="O517" s="363"/>
      <c r="P517" s="366"/>
    </row>
    <row r="518" spans="3:16" ht="14.25" customHeight="1" x14ac:dyDescent="0.2">
      <c r="C518" s="383">
        <f t="shared" si="32"/>
        <v>506</v>
      </c>
      <c r="D518" s="807" t="str">
        <f t="shared" si="30"/>
        <v/>
      </c>
      <c r="E518" s="670"/>
      <c r="F518" s="511"/>
      <c r="G518" s="511"/>
      <c r="H518" s="452"/>
      <c r="I518" s="362"/>
      <c r="J518" s="362"/>
      <c r="K518" s="451" t="str">
        <f t="shared" si="33"/>
        <v/>
      </c>
      <c r="L518" s="527" t="str">
        <f t="shared" si="31"/>
        <v/>
      </c>
      <c r="M518" s="363"/>
      <c r="N518" s="363"/>
      <c r="O518" s="363"/>
      <c r="P518" s="366"/>
    </row>
    <row r="519" spans="3:16" ht="14.25" customHeight="1" x14ac:dyDescent="0.2">
      <c r="C519" s="383">
        <f t="shared" si="32"/>
        <v>507</v>
      </c>
      <c r="D519" s="807" t="str">
        <f t="shared" si="30"/>
        <v/>
      </c>
      <c r="E519" s="670"/>
      <c r="F519" s="511"/>
      <c r="G519" s="511"/>
      <c r="H519" s="452"/>
      <c r="I519" s="362"/>
      <c r="J519" s="362"/>
      <c r="K519" s="451" t="str">
        <f t="shared" si="33"/>
        <v/>
      </c>
      <c r="L519" s="527" t="str">
        <f t="shared" si="31"/>
        <v/>
      </c>
      <c r="M519" s="363"/>
      <c r="N519" s="363"/>
      <c r="O519" s="363"/>
      <c r="P519" s="366"/>
    </row>
    <row r="520" spans="3:16" ht="14.25" customHeight="1" x14ac:dyDescent="0.2">
      <c r="C520" s="383">
        <f t="shared" si="32"/>
        <v>508</v>
      </c>
      <c r="D520" s="807" t="str">
        <f t="shared" si="30"/>
        <v/>
      </c>
      <c r="E520" s="670"/>
      <c r="F520" s="511"/>
      <c r="G520" s="511"/>
      <c r="H520" s="452"/>
      <c r="I520" s="362"/>
      <c r="J520" s="362"/>
      <c r="K520" s="451" t="str">
        <f t="shared" si="33"/>
        <v/>
      </c>
      <c r="L520" s="527" t="str">
        <f t="shared" si="31"/>
        <v/>
      </c>
      <c r="M520" s="363"/>
      <c r="N520" s="363"/>
      <c r="O520" s="363"/>
      <c r="P520" s="366"/>
    </row>
    <row r="521" spans="3:16" ht="14.25" customHeight="1" x14ac:dyDescent="0.2">
      <c r="C521" s="383">
        <f t="shared" si="32"/>
        <v>509</v>
      </c>
      <c r="D521" s="807" t="str">
        <f t="shared" si="30"/>
        <v/>
      </c>
      <c r="E521" s="670"/>
      <c r="F521" s="511"/>
      <c r="G521" s="511"/>
      <c r="H521" s="452"/>
      <c r="I521" s="362"/>
      <c r="J521" s="362"/>
      <c r="K521" s="451" t="str">
        <f t="shared" si="33"/>
        <v/>
      </c>
      <c r="L521" s="527" t="str">
        <f t="shared" ref="L521:L584" si="34">IF(H521="","",IF(HLOOKUP(H521,$V$2:$AJ$3,2,FALSE)&gt;=0.8,"○",""))</f>
        <v/>
      </c>
      <c r="M521" s="363"/>
      <c r="N521" s="363"/>
      <c r="O521" s="363"/>
      <c r="P521" s="366"/>
    </row>
    <row r="522" spans="3:16" ht="14.25" customHeight="1" x14ac:dyDescent="0.2">
      <c r="C522" s="383">
        <f t="shared" si="32"/>
        <v>510</v>
      </c>
      <c r="D522" s="807" t="str">
        <f t="shared" si="30"/>
        <v/>
      </c>
      <c r="E522" s="670"/>
      <c r="F522" s="511"/>
      <c r="G522" s="511"/>
      <c r="H522" s="452"/>
      <c r="I522" s="362"/>
      <c r="J522" s="362"/>
      <c r="K522" s="451" t="str">
        <f t="shared" si="33"/>
        <v/>
      </c>
      <c r="L522" s="527" t="str">
        <f t="shared" si="34"/>
        <v/>
      </c>
      <c r="M522" s="363"/>
      <c r="N522" s="363"/>
      <c r="O522" s="363"/>
      <c r="P522" s="366"/>
    </row>
    <row r="523" spans="3:16" ht="14.25" customHeight="1" x14ac:dyDescent="0.2">
      <c r="C523" s="383">
        <f t="shared" si="32"/>
        <v>511</v>
      </c>
      <c r="D523" s="807" t="str">
        <f t="shared" si="30"/>
        <v/>
      </c>
      <c r="E523" s="670"/>
      <c r="F523" s="511"/>
      <c r="G523" s="511"/>
      <c r="H523" s="452"/>
      <c r="I523" s="362"/>
      <c r="J523" s="362"/>
      <c r="K523" s="451" t="str">
        <f t="shared" si="33"/>
        <v/>
      </c>
      <c r="L523" s="527" t="str">
        <f t="shared" si="34"/>
        <v/>
      </c>
      <c r="M523" s="363"/>
      <c r="N523" s="363"/>
      <c r="O523" s="363"/>
      <c r="P523" s="366"/>
    </row>
    <row r="524" spans="3:16" ht="14.25" customHeight="1" x14ac:dyDescent="0.2">
      <c r="C524" s="383">
        <f t="shared" si="32"/>
        <v>512</v>
      </c>
      <c r="D524" s="807" t="str">
        <f t="shared" si="30"/>
        <v/>
      </c>
      <c r="E524" s="670"/>
      <c r="F524" s="511"/>
      <c r="G524" s="511"/>
      <c r="H524" s="452"/>
      <c r="I524" s="362"/>
      <c r="J524" s="362"/>
      <c r="K524" s="451" t="str">
        <f t="shared" si="33"/>
        <v/>
      </c>
      <c r="L524" s="527" t="str">
        <f t="shared" si="34"/>
        <v/>
      </c>
      <c r="M524" s="363"/>
      <c r="N524" s="363"/>
      <c r="O524" s="363"/>
      <c r="P524" s="366"/>
    </row>
    <row r="525" spans="3:16" ht="14.25" customHeight="1" x14ac:dyDescent="0.2">
      <c r="C525" s="383">
        <f t="shared" si="32"/>
        <v>513</v>
      </c>
      <c r="D525" s="807" t="str">
        <f t="shared" ref="D525:D588" si="35">IF(E525="","",IF(E525&lt;=$T$2,"○",""))</f>
        <v/>
      </c>
      <c r="E525" s="670"/>
      <c r="F525" s="511"/>
      <c r="G525" s="511"/>
      <c r="H525" s="452"/>
      <c r="I525" s="362"/>
      <c r="J525" s="362"/>
      <c r="K525" s="451" t="str">
        <f t="shared" si="33"/>
        <v/>
      </c>
      <c r="L525" s="527" t="str">
        <f t="shared" si="34"/>
        <v/>
      </c>
      <c r="M525" s="363"/>
      <c r="N525" s="363"/>
      <c r="O525" s="363"/>
      <c r="P525" s="366"/>
    </row>
    <row r="526" spans="3:16" ht="14.25" customHeight="1" x14ac:dyDescent="0.2">
      <c r="C526" s="383">
        <f t="shared" si="32"/>
        <v>514</v>
      </c>
      <c r="D526" s="807" t="str">
        <f t="shared" si="35"/>
        <v/>
      </c>
      <c r="E526" s="670"/>
      <c r="F526" s="511"/>
      <c r="G526" s="511"/>
      <c r="H526" s="452"/>
      <c r="I526" s="362"/>
      <c r="J526" s="362"/>
      <c r="K526" s="451" t="str">
        <f t="shared" si="33"/>
        <v/>
      </c>
      <c r="L526" s="527" t="str">
        <f t="shared" si="34"/>
        <v/>
      </c>
      <c r="M526" s="363"/>
      <c r="N526" s="363"/>
      <c r="O526" s="363"/>
      <c r="P526" s="366"/>
    </row>
    <row r="527" spans="3:16" ht="14.25" customHeight="1" x14ac:dyDescent="0.2">
      <c r="C527" s="383">
        <f t="shared" ref="C527:C590" si="36">C526+1</f>
        <v>515</v>
      </c>
      <c r="D527" s="807" t="str">
        <f t="shared" si="35"/>
        <v/>
      </c>
      <c r="E527" s="670"/>
      <c r="F527" s="511"/>
      <c r="G527" s="511"/>
      <c r="H527" s="452"/>
      <c r="I527" s="362"/>
      <c r="J527" s="362"/>
      <c r="K527" s="451" t="str">
        <f t="shared" ref="K527:K590" si="37">IF(J527="","",I527*J527)</f>
        <v/>
      </c>
      <c r="L527" s="527" t="str">
        <f t="shared" si="34"/>
        <v/>
      </c>
      <c r="M527" s="363"/>
      <c r="N527" s="363"/>
      <c r="O527" s="363"/>
      <c r="P527" s="366"/>
    </row>
    <row r="528" spans="3:16" ht="14.25" customHeight="1" x14ac:dyDescent="0.2">
      <c r="C528" s="383">
        <f t="shared" si="36"/>
        <v>516</v>
      </c>
      <c r="D528" s="807" t="str">
        <f t="shared" si="35"/>
        <v/>
      </c>
      <c r="E528" s="670"/>
      <c r="F528" s="511"/>
      <c r="G528" s="511"/>
      <c r="H528" s="452"/>
      <c r="I528" s="362"/>
      <c r="J528" s="362"/>
      <c r="K528" s="451" t="str">
        <f t="shared" si="37"/>
        <v/>
      </c>
      <c r="L528" s="527" t="str">
        <f t="shared" si="34"/>
        <v/>
      </c>
      <c r="M528" s="363"/>
      <c r="N528" s="363"/>
      <c r="O528" s="363"/>
      <c r="P528" s="366"/>
    </row>
    <row r="529" spans="3:16" ht="14.25" customHeight="1" x14ac:dyDescent="0.2">
      <c r="C529" s="383">
        <f t="shared" si="36"/>
        <v>517</v>
      </c>
      <c r="D529" s="807" t="str">
        <f t="shared" si="35"/>
        <v/>
      </c>
      <c r="E529" s="670"/>
      <c r="F529" s="511"/>
      <c r="G529" s="511"/>
      <c r="H529" s="452"/>
      <c r="I529" s="362"/>
      <c r="J529" s="362"/>
      <c r="K529" s="451" t="str">
        <f t="shared" si="37"/>
        <v/>
      </c>
      <c r="L529" s="527" t="str">
        <f t="shared" si="34"/>
        <v/>
      </c>
      <c r="M529" s="363"/>
      <c r="N529" s="363"/>
      <c r="O529" s="363"/>
      <c r="P529" s="366"/>
    </row>
    <row r="530" spans="3:16" ht="14.25" customHeight="1" x14ac:dyDescent="0.2">
      <c r="C530" s="383">
        <f t="shared" si="36"/>
        <v>518</v>
      </c>
      <c r="D530" s="807" t="str">
        <f t="shared" si="35"/>
        <v/>
      </c>
      <c r="E530" s="670"/>
      <c r="F530" s="511"/>
      <c r="G530" s="511"/>
      <c r="H530" s="452"/>
      <c r="I530" s="362"/>
      <c r="J530" s="362"/>
      <c r="K530" s="451" t="str">
        <f t="shared" si="37"/>
        <v/>
      </c>
      <c r="L530" s="527" t="str">
        <f t="shared" si="34"/>
        <v/>
      </c>
      <c r="M530" s="363"/>
      <c r="N530" s="363"/>
      <c r="O530" s="363"/>
      <c r="P530" s="366"/>
    </row>
    <row r="531" spans="3:16" ht="14.25" customHeight="1" x14ac:dyDescent="0.2">
      <c r="C531" s="383">
        <f t="shared" si="36"/>
        <v>519</v>
      </c>
      <c r="D531" s="807" t="str">
        <f t="shared" si="35"/>
        <v/>
      </c>
      <c r="E531" s="670"/>
      <c r="F531" s="511"/>
      <c r="G531" s="511"/>
      <c r="H531" s="452"/>
      <c r="I531" s="362"/>
      <c r="J531" s="362"/>
      <c r="K531" s="451" t="str">
        <f t="shared" si="37"/>
        <v/>
      </c>
      <c r="L531" s="527" t="str">
        <f t="shared" si="34"/>
        <v/>
      </c>
      <c r="M531" s="363"/>
      <c r="N531" s="363"/>
      <c r="O531" s="363"/>
      <c r="P531" s="366"/>
    </row>
    <row r="532" spans="3:16" ht="14.25" customHeight="1" x14ac:dyDescent="0.2">
      <c r="C532" s="383">
        <f t="shared" si="36"/>
        <v>520</v>
      </c>
      <c r="D532" s="807" t="str">
        <f t="shared" si="35"/>
        <v/>
      </c>
      <c r="E532" s="670"/>
      <c r="F532" s="511"/>
      <c r="G532" s="511"/>
      <c r="H532" s="452"/>
      <c r="I532" s="362"/>
      <c r="J532" s="362"/>
      <c r="K532" s="451" t="str">
        <f t="shared" si="37"/>
        <v/>
      </c>
      <c r="L532" s="527" t="str">
        <f t="shared" si="34"/>
        <v/>
      </c>
      <c r="M532" s="363"/>
      <c r="N532" s="363"/>
      <c r="O532" s="363"/>
      <c r="P532" s="366"/>
    </row>
    <row r="533" spans="3:16" ht="14.25" customHeight="1" x14ac:dyDescent="0.2">
      <c r="C533" s="383">
        <f t="shared" si="36"/>
        <v>521</v>
      </c>
      <c r="D533" s="807" t="str">
        <f t="shared" si="35"/>
        <v/>
      </c>
      <c r="E533" s="670"/>
      <c r="F533" s="511"/>
      <c r="G533" s="511"/>
      <c r="H533" s="452"/>
      <c r="I533" s="362"/>
      <c r="J533" s="362"/>
      <c r="K533" s="451" t="str">
        <f t="shared" si="37"/>
        <v/>
      </c>
      <c r="L533" s="527" t="str">
        <f t="shared" si="34"/>
        <v/>
      </c>
      <c r="M533" s="363"/>
      <c r="N533" s="363"/>
      <c r="O533" s="363"/>
      <c r="P533" s="366"/>
    </row>
    <row r="534" spans="3:16" ht="14.25" customHeight="1" x14ac:dyDescent="0.2">
      <c r="C534" s="383">
        <f t="shared" si="36"/>
        <v>522</v>
      </c>
      <c r="D534" s="807" t="str">
        <f t="shared" si="35"/>
        <v/>
      </c>
      <c r="E534" s="670"/>
      <c r="F534" s="511"/>
      <c r="G534" s="511"/>
      <c r="H534" s="452"/>
      <c r="I534" s="362"/>
      <c r="J534" s="362"/>
      <c r="K534" s="451" t="str">
        <f t="shared" si="37"/>
        <v/>
      </c>
      <c r="L534" s="527" t="str">
        <f t="shared" si="34"/>
        <v/>
      </c>
      <c r="M534" s="363"/>
      <c r="N534" s="363"/>
      <c r="O534" s="363"/>
      <c r="P534" s="366"/>
    </row>
    <row r="535" spans="3:16" ht="14.25" customHeight="1" x14ac:dyDescent="0.2">
      <c r="C535" s="383">
        <f t="shared" si="36"/>
        <v>523</v>
      </c>
      <c r="D535" s="807" t="str">
        <f t="shared" si="35"/>
        <v/>
      </c>
      <c r="E535" s="670"/>
      <c r="F535" s="511"/>
      <c r="G535" s="511"/>
      <c r="H535" s="452"/>
      <c r="I535" s="362"/>
      <c r="J535" s="362"/>
      <c r="K535" s="451" t="str">
        <f t="shared" si="37"/>
        <v/>
      </c>
      <c r="L535" s="527" t="str">
        <f t="shared" si="34"/>
        <v/>
      </c>
      <c r="M535" s="363"/>
      <c r="N535" s="363"/>
      <c r="O535" s="363"/>
      <c r="P535" s="366"/>
    </row>
    <row r="536" spans="3:16" ht="14.25" customHeight="1" x14ac:dyDescent="0.2">
      <c r="C536" s="383">
        <f t="shared" si="36"/>
        <v>524</v>
      </c>
      <c r="D536" s="807" t="str">
        <f t="shared" si="35"/>
        <v/>
      </c>
      <c r="E536" s="670"/>
      <c r="F536" s="511"/>
      <c r="G536" s="511"/>
      <c r="H536" s="452"/>
      <c r="I536" s="362"/>
      <c r="J536" s="362"/>
      <c r="K536" s="451" t="str">
        <f t="shared" si="37"/>
        <v/>
      </c>
      <c r="L536" s="527" t="str">
        <f t="shared" si="34"/>
        <v/>
      </c>
      <c r="M536" s="363"/>
      <c r="N536" s="363"/>
      <c r="O536" s="363"/>
      <c r="P536" s="366"/>
    </row>
    <row r="537" spans="3:16" ht="14.25" customHeight="1" x14ac:dyDescent="0.2">
      <c r="C537" s="383">
        <f t="shared" si="36"/>
        <v>525</v>
      </c>
      <c r="D537" s="807" t="str">
        <f t="shared" si="35"/>
        <v/>
      </c>
      <c r="E537" s="670"/>
      <c r="F537" s="511"/>
      <c r="G537" s="511"/>
      <c r="H537" s="452"/>
      <c r="I537" s="362"/>
      <c r="J537" s="362"/>
      <c r="K537" s="451" t="str">
        <f t="shared" si="37"/>
        <v/>
      </c>
      <c r="L537" s="527" t="str">
        <f t="shared" si="34"/>
        <v/>
      </c>
      <c r="M537" s="363"/>
      <c r="N537" s="363"/>
      <c r="O537" s="363"/>
      <c r="P537" s="366"/>
    </row>
    <row r="538" spans="3:16" ht="14.25" customHeight="1" x14ac:dyDescent="0.2">
      <c r="C538" s="383">
        <f t="shared" si="36"/>
        <v>526</v>
      </c>
      <c r="D538" s="807" t="str">
        <f t="shared" si="35"/>
        <v/>
      </c>
      <c r="E538" s="670"/>
      <c r="F538" s="511"/>
      <c r="G538" s="511"/>
      <c r="H538" s="452"/>
      <c r="I538" s="362"/>
      <c r="J538" s="362"/>
      <c r="K538" s="451" t="str">
        <f t="shared" si="37"/>
        <v/>
      </c>
      <c r="L538" s="527" t="str">
        <f t="shared" si="34"/>
        <v/>
      </c>
      <c r="M538" s="363"/>
      <c r="N538" s="363"/>
      <c r="O538" s="363"/>
      <c r="P538" s="366"/>
    </row>
    <row r="539" spans="3:16" ht="14.25" customHeight="1" x14ac:dyDescent="0.2">
      <c r="C539" s="383">
        <f t="shared" si="36"/>
        <v>527</v>
      </c>
      <c r="D539" s="807" t="str">
        <f t="shared" si="35"/>
        <v/>
      </c>
      <c r="E539" s="670"/>
      <c r="F539" s="511"/>
      <c r="G539" s="511"/>
      <c r="H539" s="452"/>
      <c r="I539" s="362"/>
      <c r="J539" s="362"/>
      <c r="K539" s="451" t="str">
        <f t="shared" si="37"/>
        <v/>
      </c>
      <c r="L539" s="527" t="str">
        <f t="shared" si="34"/>
        <v/>
      </c>
      <c r="M539" s="363"/>
      <c r="N539" s="363"/>
      <c r="O539" s="363"/>
      <c r="P539" s="366"/>
    </row>
    <row r="540" spans="3:16" ht="14.25" customHeight="1" x14ac:dyDescent="0.2">
      <c r="C540" s="383">
        <f t="shared" si="36"/>
        <v>528</v>
      </c>
      <c r="D540" s="807" t="str">
        <f t="shared" si="35"/>
        <v/>
      </c>
      <c r="E540" s="670"/>
      <c r="F540" s="511"/>
      <c r="G540" s="511"/>
      <c r="H540" s="452"/>
      <c r="I540" s="362"/>
      <c r="J540" s="362"/>
      <c r="K540" s="451" t="str">
        <f t="shared" si="37"/>
        <v/>
      </c>
      <c r="L540" s="527" t="str">
        <f t="shared" si="34"/>
        <v/>
      </c>
      <c r="M540" s="363"/>
      <c r="N540" s="363"/>
      <c r="O540" s="363"/>
      <c r="P540" s="366"/>
    </row>
    <row r="541" spans="3:16" ht="14.25" customHeight="1" x14ac:dyDescent="0.2">
      <c r="C541" s="383">
        <f t="shared" si="36"/>
        <v>529</v>
      </c>
      <c r="D541" s="807" t="str">
        <f t="shared" si="35"/>
        <v/>
      </c>
      <c r="E541" s="670"/>
      <c r="F541" s="511"/>
      <c r="G541" s="511"/>
      <c r="H541" s="452"/>
      <c r="I541" s="362"/>
      <c r="J541" s="362"/>
      <c r="K541" s="451" t="str">
        <f t="shared" si="37"/>
        <v/>
      </c>
      <c r="L541" s="527" t="str">
        <f t="shared" si="34"/>
        <v/>
      </c>
      <c r="M541" s="363"/>
      <c r="N541" s="363"/>
      <c r="O541" s="363"/>
      <c r="P541" s="366"/>
    </row>
    <row r="542" spans="3:16" ht="14.25" customHeight="1" x14ac:dyDescent="0.2">
      <c r="C542" s="383">
        <f t="shared" si="36"/>
        <v>530</v>
      </c>
      <c r="D542" s="807" t="str">
        <f t="shared" si="35"/>
        <v/>
      </c>
      <c r="E542" s="670"/>
      <c r="F542" s="511"/>
      <c r="G542" s="511"/>
      <c r="H542" s="452"/>
      <c r="I542" s="362"/>
      <c r="J542" s="362"/>
      <c r="K542" s="451" t="str">
        <f t="shared" si="37"/>
        <v/>
      </c>
      <c r="L542" s="527" t="str">
        <f t="shared" si="34"/>
        <v/>
      </c>
      <c r="M542" s="363"/>
      <c r="N542" s="363"/>
      <c r="O542" s="363"/>
      <c r="P542" s="366"/>
    </row>
    <row r="543" spans="3:16" ht="14.25" customHeight="1" x14ac:dyDescent="0.2">
      <c r="C543" s="383">
        <f t="shared" si="36"/>
        <v>531</v>
      </c>
      <c r="D543" s="807" t="str">
        <f t="shared" si="35"/>
        <v/>
      </c>
      <c r="E543" s="670"/>
      <c r="F543" s="511"/>
      <c r="G543" s="511"/>
      <c r="H543" s="452"/>
      <c r="I543" s="362"/>
      <c r="J543" s="362"/>
      <c r="K543" s="451" t="str">
        <f t="shared" si="37"/>
        <v/>
      </c>
      <c r="L543" s="527" t="str">
        <f t="shared" si="34"/>
        <v/>
      </c>
      <c r="M543" s="363"/>
      <c r="N543" s="363"/>
      <c r="O543" s="363"/>
      <c r="P543" s="366"/>
    </row>
    <row r="544" spans="3:16" ht="14.25" customHeight="1" x14ac:dyDescent="0.2">
      <c r="C544" s="383">
        <f t="shared" si="36"/>
        <v>532</v>
      </c>
      <c r="D544" s="807" t="str">
        <f t="shared" si="35"/>
        <v/>
      </c>
      <c r="E544" s="670"/>
      <c r="F544" s="511"/>
      <c r="G544" s="511"/>
      <c r="H544" s="452"/>
      <c r="I544" s="362"/>
      <c r="J544" s="362"/>
      <c r="K544" s="451" t="str">
        <f t="shared" si="37"/>
        <v/>
      </c>
      <c r="L544" s="527" t="str">
        <f t="shared" si="34"/>
        <v/>
      </c>
      <c r="M544" s="363"/>
      <c r="N544" s="363"/>
      <c r="O544" s="363"/>
      <c r="P544" s="366"/>
    </row>
    <row r="545" spans="3:16" ht="14.25" customHeight="1" x14ac:dyDescent="0.2">
      <c r="C545" s="383">
        <f t="shared" si="36"/>
        <v>533</v>
      </c>
      <c r="D545" s="807" t="str">
        <f t="shared" si="35"/>
        <v/>
      </c>
      <c r="E545" s="670"/>
      <c r="F545" s="511"/>
      <c r="G545" s="511"/>
      <c r="H545" s="452"/>
      <c r="I545" s="362"/>
      <c r="J545" s="362"/>
      <c r="K545" s="451" t="str">
        <f t="shared" si="37"/>
        <v/>
      </c>
      <c r="L545" s="527" t="str">
        <f t="shared" si="34"/>
        <v/>
      </c>
      <c r="M545" s="363"/>
      <c r="N545" s="363"/>
      <c r="O545" s="363"/>
      <c r="P545" s="366"/>
    </row>
    <row r="546" spans="3:16" ht="14.25" customHeight="1" x14ac:dyDescent="0.2">
      <c r="C546" s="383">
        <f t="shared" si="36"/>
        <v>534</v>
      </c>
      <c r="D546" s="807" t="str">
        <f t="shared" si="35"/>
        <v/>
      </c>
      <c r="E546" s="670"/>
      <c r="F546" s="511"/>
      <c r="G546" s="511"/>
      <c r="H546" s="452"/>
      <c r="I546" s="362"/>
      <c r="J546" s="362"/>
      <c r="K546" s="451" t="str">
        <f t="shared" si="37"/>
        <v/>
      </c>
      <c r="L546" s="527" t="str">
        <f t="shared" si="34"/>
        <v/>
      </c>
      <c r="M546" s="363"/>
      <c r="N546" s="363"/>
      <c r="O546" s="363"/>
      <c r="P546" s="366"/>
    </row>
    <row r="547" spans="3:16" ht="14.25" customHeight="1" x14ac:dyDescent="0.2">
      <c r="C547" s="383">
        <f t="shared" si="36"/>
        <v>535</v>
      </c>
      <c r="D547" s="807" t="str">
        <f t="shared" si="35"/>
        <v/>
      </c>
      <c r="E547" s="670"/>
      <c r="F547" s="511"/>
      <c r="G547" s="511"/>
      <c r="H547" s="452"/>
      <c r="I547" s="362"/>
      <c r="J547" s="362"/>
      <c r="K547" s="451" t="str">
        <f t="shared" si="37"/>
        <v/>
      </c>
      <c r="L547" s="527" t="str">
        <f t="shared" si="34"/>
        <v/>
      </c>
      <c r="M547" s="363"/>
      <c r="N547" s="363"/>
      <c r="O547" s="363"/>
      <c r="P547" s="366"/>
    </row>
    <row r="548" spans="3:16" ht="14.25" customHeight="1" x14ac:dyDescent="0.2">
      <c r="C548" s="383">
        <f t="shared" si="36"/>
        <v>536</v>
      </c>
      <c r="D548" s="807" t="str">
        <f t="shared" si="35"/>
        <v/>
      </c>
      <c r="E548" s="670"/>
      <c r="F548" s="511"/>
      <c r="G548" s="511"/>
      <c r="H548" s="452"/>
      <c r="I548" s="362"/>
      <c r="J548" s="362"/>
      <c r="K548" s="451" t="str">
        <f t="shared" si="37"/>
        <v/>
      </c>
      <c r="L548" s="527" t="str">
        <f t="shared" si="34"/>
        <v/>
      </c>
      <c r="M548" s="363"/>
      <c r="N548" s="363"/>
      <c r="O548" s="363"/>
      <c r="P548" s="366"/>
    </row>
    <row r="549" spans="3:16" ht="14.25" customHeight="1" x14ac:dyDescent="0.2">
      <c r="C549" s="383">
        <f t="shared" si="36"/>
        <v>537</v>
      </c>
      <c r="D549" s="807" t="str">
        <f t="shared" si="35"/>
        <v/>
      </c>
      <c r="E549" s="670"/>
      <c r="F549" s="511"/>
      <c r="G549" s="511"/>
      <c r="H549" s="452"/>
      <c r="I549" s="362"/>
      <c r="J549" s="362"/>
      <c r="K549" s="451" t="str">
        <f t="shared" si="37"/>
        <v/>
      </c>
      <c r="L549" s="527" t="str">
        <f t="shared" si="34"/>
        <v/>
      </c>
      <c r="M549" s="363"/>
      <c r="N549" s="363"/>
      <c r="O549" s="363"/>
      <c r="P549" s="366"/>
    </row>
    <row r="550" spans="3:16" ht="14.25" customHeight="1" x14ac:dyDescent="0.2">
      <c r="C550" s="383">
        <f t="shared" si="36"/>
        <v>538</v>
      </c>
      <c r="D550" s="807" t="str">
        <f t="shared" si="35"/>
        <v/>
      </c>
      <c r="E550" s="670"/>
      <c r="F550" s="511"/>
      <c r="G550" s="511"/>
      <c r="H550" s="452"/>
      <c r="I550" s="362"/>
      <c r="J550" s="362"/>
      <c r="K550" s="451" t="str">
        <f t="shared" si="37"/>
        <v/>
      </c>
      <c r="L550" s="527" t="str">
        <f t="shared" si="34"/>
        <v/>
      </c>
      <c r="M550" s="363"/>
      <c r="N550" s="363"/>
      <c r="O550" s="363"/>
      <c r="P550" s="366"/>
    </row>
    <row r="551" spans="3:16" ht="14.25" customHeight="1" x14ac:dyDescent="0.2">
      <c r="C551" s="383">
        <f t="shared" si="36"/>
        <v>539</v>
      </c>
      <c r="D551" s="807" t="str">
        <f t="shared" si="35"/>
        <v/>
      </c>
      <c r="E551" s="670"/>
      <c r="F551" s="511"/>
      <c r="G551" s="511"/>
      <c r="H551" s="452"/>
      <c r="I551" s="362"/>
      <c r="J551" s="362"/>
      <c r="K551" s="451" t="str">
        <f t="shared" si="37"/>
        <v/>
      </c>
      <c r="L551" s="527" t="str">
        <f t="shared" si="34"/>
        <v/>
      </c>
      <c r="M551" s="363"/>
      <c r="N551" s="363"/>
      <c r="O551" s="363"/>
      <c r="P551" s="366"/>
    </row>
    <row r="552" spans="3:16" ht="14.25" customHeight="1" x14ac:dyDescent="0.2">
      <c r="C552" s="383">
        <f t="shared" si="36"/>
        <v>540</v>
      </c>
      <c r="D552" s="807" t="str">
        <f t="shared" si="35"/>
        <v/>
      </c>
      <c r="E552" s="670"/>
      <c r="F552" s="511"/>
      <c r="G552" s="511"/>
      <c r="H552" s="452"/>
      <c r="I552" s="362"/>
      <c r="J552" s="362"/>
      <c r="K552" s="451" t="str">
        <f t="shared" si="37"/>
        <v/>
      </c>
      <c r="L552" s="527" t="str">
        <f t="shared" si="34"/>
        <v/>
      </c>
      <c r="M552" s="363"/>
      <c r="N552" s="363"/>
      <c r="O552" s="363"/>
      <c r="P552" s="366"/>
    </row>
    <row r="553" spans="3:16" ht="14.25" customHeight="1" x14ac:dyDescent="0.2">
      <c r="C553" s="383">
        <f t="shared" si="36"/>
        <v>541</v>
      </c>
      <c r="D553" s="807" t="str">
        <f t="shared" si="35"/>
        <v/>
      </c>
      <c r="E553" s="670"/>
      <c r="F553" s="511"/>
      <c r="G553" s="511"/>
      <c r="H553" s="452"/>
      <c r="I553" s="362"/>
      <c r="J553" s="362"/>
      <c r="K553" s="451" t="str">
        <f t="shared" si="37"/>
        <v/>
      </c>
      <c r="L553" s="527" t="str">
        <f t="shared" si="34"/>
        <v/>
      </c>
      <c r="M553" s="363"/>
      <c r="N553" s="363"/>
      <c r="O553" s="363"/>
      <c r="P553" s="366"/>
    </row>
    <row r="554" spans="3:16" ht="14.25" customHeight="1" x14ac:dyDescent="0.2">
      <c r="C554" s="383">
        <f t="shared" si="36"/>
        <v>542</v>
      </c>
      <c r="D554" s="807" t="str">
        <f t="shared" si="35"/>
        <v/>
      </c>
      <c r="E554" s="670"/>
      <c r="F554" s="511"/>
      <c r="G554" s="511"/>
      <c r="H554" s="452"/>
      <c r="I554" s="362"/>
      <c r="J554" s="362"/>
      <c r="K554" s="451" t="str">
        <f t="shared" si="37"/>
        <v/>
      </c>
      <c r="L554" s="527" t="str">
        <f t="shared" si="34"/>
        <v/>
      </c>
      <c r="M554" s="363"/>
      <c r="N554" s="363"/>
      <c r="O554" s="363"/>
      <c r="P554" s="366"/>
    </row>
    <row r="555" spans="3:16" ht="14.25" customHeight="1" x14ac:dyDescent="0.2">
      <c r="C555" s="383">
        <f t="shared" si="36"/>
        <v>543</v>
      </c>
      <c r="D555" s="807" t="str">
        <f t="shared" si="35"/>
        <v/>
      </c>
      <c r="E555" s="670"/>
      <c r="F555" s="511"/>
      <c r="G555" s="511"/>
      <c r="H555" s="452"/>
      <c r="I555" s="362"/>
      <c r="J555" s="362"/>
      <c r="K555" s="451" t="str">
        <f t="shared" si="37"/>
        <v/>
      </c>
      <c r="L555" s="527" t="str">
        <f t="shared" si="34"/>
        <v/>
      </c>
      <c r="M555" s="363"/>
      <c r="N555" s="363"/>
      <c r="O555" s="363"/>
      <c r="P555" s="366"/>
    </row>
    <row r="556" spans="3:16" ht="14.25" customHeight="1" x14ac:dyDescent="0.2">
      <c r="C556" s="383">
        <f t="shared" si="36"/>
        <v>544</v>
      </c>
      <c r="D556" s="807" t="str">
        <f t="shared" si="35"/>
        <v/>
      </c>
      <c r="E556" s="670"/>
      <c r="F556" s="511"/>
      <c r="G556" s="511"/>
      <c r="H556" s="452"/>
      <c r="I556" s="362"/>
      <c r="J556" s="362"/>
      <c r="K556" s="451" t="str">
        <f t="shared" si="37"/>
        <v/>
      </c>
      <c r="L556" s="527" t="str">
        <f t="shared" si="34"/>
        <v/>
      </c>
      <c r="M556" s="363"/>
      <c r="N556" s="363"/>
      <c r="O556" s="363"/>
      <c r="P556" s="366"/>
    </row>
    <row r="557" spans="3:16" ht="14.25" customHeight="1" x14ac:dyDescent="0.2">
      <c r="C557" s="383">
        <f t="shared" si="36"/>
        <v>545</v>
      </c>
      <c r="D557" s="807" t="str">
        <f t="shared" si="35"/>
        <v/>
      </c>
      <c r="E557" s="670"/>
      <c r="F557" s="511"/>
      <c r="G557" s="511"/>
      <c r="H557" s="452"/>
      <c r="I557" s="362"/>
      <c r="J557" s="362"/>
      <c r="K557" s="451" t="str">
        <f t="shared" si="37"/>
        <v/>
      </c>
      <c r="L557" s="527" t="str">
        <f t="shared" si="34"/>
        <v/>
      </c>
      <c r="M557" s="363"/>
      <c r="N557" s="363"/>
      <c r="O557" s="363"/>
      <c r="P557" s="366"/>
    </row>
    <row r="558" spans="3:16" ht="14.25" customHeight="1" x14ac:dyDescent="0.2">
      <c r="C558" s="383">
        <f t="shared" si="36"/>
        <v>546</v>
      </c>
      <c r="D558" s="807" t="str">
        <f t="shared" si="35"/>
        <v/>
      </c>
      <c r="E558" s="670"/>
      <c r="F558" s="511"/>
      <c r="G558" s="511"/>
      <c r="H558" s="452"/>
      <c r="I558" s="362"/>
      <c r="J558" s="362"/>
      <c r="K558" s="451" t="str">
        <f t="shared" si="37"/>
        <v/>
      </c>
      <c r="L558" s="527" t="str">
        <f t="shared" si="34"/>
        <v/>
      </c>
      <c r="M558" s="363"/>
      <c r="N558" s="363"/>
      <c r="O558" s="363"/>
      <c r="P558" s="366"/>
    </row>
    <row r="559" spans="3:16" ht="14.25" customHeight="1" x14ac:dyDescent="0.2">
      <c r="C559" s="383">
        <f t="shared" si="36"/>
        <v>547</v>
      </c>
      <c r="D559" s="807" t="str">
        <f t="shared" si="35"/>
        <v/>
      </c>
      <c r="E559" s="670"/>
      <c r="F559" s="511"/>
      <c r="G559" s="511"/>
      <c r="H559" s="452"/>
      <c r="I559" s="362"/>
      <c r="J559" s="362"/>
      <c r="K559" s="451" t="str">
        <f t="shared" si="37"/>
        <v/>
      </c>
      <c r="L559" s="527" t="str">
        <f t="shared" si="34"/>
        <v/>
      </c>
      <c r="M559" s="363"/>
      <c r="N559" s="363"/>
      <c r="O559" s="363"/>
      <c r="P559" s="366"/>
    </row>
    <row r="560" spans="3:16" ht="14.25" customHeight="1" x14ac:dyDescent="0.2">
      <c r="C560" s="383">
        <f t="shared" si="36"/>
        <v>548</v>
      </c>
      <c r="D560" s="807" t="str">
        <f t="shared" si="35"/>
        <v/>
      </c>
      <c r="E560" s="670"/>
      <c r="F560" s="511"/>
      <c r="G560" s="511"/>
      <c r="H560" s="452"/>
      <c r="I560" s="362"/>
      <c r="J560" s="362"/>
      <c r="K560" s="451" t="str">
        <f t="shared" si="37"/>
        <v/>
      </c>
      <c r="L560" s="527" t="str">
        <f t="shared" si="34"/>
        <v/>
      </c>
      <c r="M560" s="363"/>
      <c r="N560" s="363"/>
      <c r="O560" s="363"/>
      <c r="P560" s="366"/>
    </row>
    <row r="561" spans="3:16" ht="14.25" customHeight="1" x14ac:dyDescent="0.2">
      <c r="C561" s="383">
        <f t="shared" si="36"/>
        <v>549</v>
      </c>
      <c r="D561" s="807" t="str">
        <f t="shared" si="35"/>
        <v/>
      </c>
      <c r="E561" s="670"/>
      <c r="F561" s="511"/>
      <c r="G561" s="511"/>
      <c r="H561" s="452"/>
      <c r="I561" s="362"/>
      <c r="J561" s="362"/>
      <c r="K561" s="451" t="str">
        <f t="shared" si="37"/>
        <v/>
      </c>
      <c r="L561" s="527" t="str">
        <f t="shared" si="34"/>
        <v/>
      </c>
      <c r="M561" s="363"/>
      <c r="N561" s="363"/>
      <c r="O561" s="363"/>
      <c r="P561" s="366"/>
    </row>
    <row r="562" spans="3:16" ht="14.25" customHeight="1" x14ac:dyDescent="0.2">
      <c r="C562" s="383">
        <f t="shared" si="36"/>
        <v>550</v>
      </c>
      <c r="D562" s="807" t="str">
        <f t="shared" si="35"/>
        <v/>
      </c>
      <c r="E562" s="670"/>
      <c r="F562" s="511"/>
      <c r="G562" s="511"/>
      <c r="H562" s="452"/>
      <c r="I562" s="362"/>
      <c r="J562" s="362"/>
      <c r="K562" s="451" t="str">
        <f t="shared" si="37"/>
        <v/>
      </c>
      <c r="L562" s="527" t="str">
        <f t="shared" si="34"/>
        <v/>
      </c>
      <c r="M562" s="363"/>
      <c r="N562" s="363"/>
      <c r="O562" s="363"/>
      <c r="P562" s="366"/>
    </row>
    <row r="563" spans="3:16" ht="14.25" customHeight="1" x14ac:dyDescent="0.2">
      <c r="C563" s="383">
        <f t="shared" si="36"/>
        <v>551</v>
      </c>
      <c r="D563" s="807" t="str">
        <f t="shared" si="35"/>
        <v/>
      </c>
      <c r="E563" s="670"/>
      <c r="F563" s="511"/>
      <c r="G563" s="511"/>
      <c r="H563" s="452"/>
      <c r="I563" s="362"/>
      <c r="J563" s="362"/>
      <c r="K563" s="451" t="str">
        <f t="shared" si="37"/>
        <v/>
      </c>
      <c r="L563" s="527" t="str">
        <f t="shared" si="34"/>
        <v/>
      </c>
      <c r="M563" s="363"/>
      <c r="N563" s="363"/>
      <c r="O563" s="363"/>
      <c r="P563" s="366"/>
    </row>
    <row r="564" spans="3:16" ht="14.25" customHeight="1" x14ac:dyDescent="0.2">
      <c r="C564" s="383">
        <f t="shared" si="36"/>
        <v>552</v>
      </c>
      <c r="D564" s="807" t="str">
        <f t="shared" si="35"/>
        <v/>
      </c>
      <c r="E564" s="670"/>
      <c r="F564" s="511"/>
      <c r="G564" s="511"/>
      <c r="H564" s="452"/>
      <c r="I564" s="362"/>
      <c r="J564" s="362"/>
      <c r="K564" s="451" t="str">
        <f t="shared" si="37"/>
        <v/>
      </c>
      <c r="L564" s="527" t="str">
        <f t="shared" si="34"/>
        <v/>
      </c>
      <c r="M564" s="363"/>
      <c r="N564" s="363"/>
      <c r="O564" s="363"/>
      <c r="P564" s="366"/>
    </row>
    <row r="565" spans="3:16" ht="14.25" customHeight="1" x14ac:dyDescent="0.2">
      <c r="C565" s="383">
        <f t="shared" si="36"/>
        <v>553</v>
      </c>
      <c r="D565" s="807" t="str">
        <f t="shared" si="35"/>
        <v/>
      </c>
      <c r="E565" s="670"/>
      <c r="F565" s="511"/>
      <c r="G565" s="511"/>
      <c r="H565" s="452"/>
      <c r="I565" s="362"/>
      <c r="J565" s="362"/>
      <c r="K565" s="451" t="str">
        <f t="shared" si="37"/>
        <v/>
      </c>
      <c r="L565" s="527" t="str">
        <f t="shared" si="34"/>
        <v/>
      </c>
      <c r="M565" s="363"/>
      <c r="N565" s="363"/>
      <c r="O565" s="363"/>
      <c r="P565" s="366"/>
    </row>
    <row r="566" spans="3:16" ht="14.25" customHeight="1" x14ac:dyDescent="0.2">
      <c r="C566" s="383">
        <f t="shared" si="36"/>
        <v>554</v>
      </c>
      <c r="D566" s="807" t="str">
        <f t="shared" si="35"/>
        <v/>
      </c>
      <c r="E566" s="670"/>
      <c r="F566" s="511"/>
      <c r="G566" s="511"/>
      <c r="H566" s="452"/>
      <c r="I566" s="362"/>
      <c r="J566" s="362"/>
      <c r="K566" s="451" t="str">
        <f t="shared" si="37"/>
        <v/>
      </c>
      <c r="L566" s="527" t="str">
        <f t="shared" si="34"/>
        <v/>
      </c>
      <c r="M566" s="363"/>
      <c r="N566" s="363"/>
      <c r="O566" s="363"/>
      <c r="P566" s="366"/>
    </row>
    <row r="567" spans="3:16" ht="14.25" customHeight="1" x14ac:dyDescent="0.2">
      <c r="C567" s="383">
        <f t="shared" si="36"/>
        <v>555</v>
      </c>
      <c r="D567" s="807" t="str">
        <f t="shared" si="35"/>
        <v/>
      </c>
      <c r="E567" s="670"/>
      <c r="F567" s="511"/>
      <c r="G567" s="511"/>
      <c r="H567" s="452"/>
      <c r="I567" s="362"/>
      <c r="J567" s="362"/>
      <c r="K567" s="451" t="str">
        <f t="shared" si="37"/>
        <v/>
      </c>
      <c r="L567" s="527" t="str">
        <f t="shared" si="34"/>
        <v/>
      </c>
      <c r="M567" s="363"/>
      <c r="N567" s="363"/>
      <c r="O567" s="363"/>
      <c r="P567" s="366"/>
    </row>
    <row r="568" spans="3:16" ht="14.25" customHeight="1" x14ac:dyDescent="0.2">
      <c r="C568" s="383">
        <f t="shared" si="36"/>
        <v>556</v>
      </c>
      <c r="D568" s="807" t="str">
        <f t="shared" si="35"/>
        <v/>
      </c>
      <c r="E568" s="670"/>
      <c r="F568" s="511"/>
      <c r="G568" s="511"/>
      <c r="H568" s="452"/>
      <c r="I568" s="362"/>
      <c r="J568" s="362"/>
      <c r="K568" s="451" t="str">
        <f t="shared" si="37"/>
        <v/>
      </c>
      <c r="L568" s="527" t="str">
        <f t="shared" si="34"/>
        <v/>
      </c>
      <c r="M568" s="363"/>
      <c r="N568" s="363"/>
      <c r="O568" s="363"/>
      <c r="P568" s="366"/>
    </row>
    <row r="569" spans="3:16" ht="14.25" customHeight="1" x14ac:dyDescent="0.2">
      <c r="C569" s="383">
        <f t="shared" si="36"/>
        <v>557</v>
      </c>
      <c r="D569" s="807" t="str">
        <f t="shared" si="35"/>
        <v/>
      </c>
      <c r="E569" s="670"/>
      <c r="F569" s="511"/>
      <c r="G569" s="511"/>
      <c r="H569" s="452"/>
      <c r="I569" s="362"/>
      <c r="J569" s="362"/>
      <c r="K569" s="451" t="str">
        <f t="shared" si="37"/>
        <v/>
      </c>
      <c r="L569" s="527" t="str">
        <f t="shared" si="34"/>
        <v/>
      </c>
      <c r="M569" s="363"/>
      <c r="N569" s="363"/>
      <c r="O569" s="363"/>
      <c r="P569" s="366"/>
    </row>
    <row r="570" spans="3:16" ht="14.25" customHeight="1" x14ac:dyDescent="0.2">
      <c r="C570" s="383">
        <f t="shared" si="36"/>
        <v>558</v>
      </c>
      <c r="D570" s="807" t="str">
        <f t="shared" si="35"/>
        <v/>
      </c>
      <c r="E570" s="670"/>
      <c r="F570" s="511"/>
      <c r="G570" s="511"/>
      <c r="H570" s="452"/>
      <c r="I570" s="362"/>
      <c r="J570" s="362"/>
      <c r="K570" s="451" t="str">
        <f t="shared" si="37"/>
        <v/>
      </c>
      <c r="L570" s="527" t="str">
        <f t="shared" si="34"/>
        <v/>
      </c>
      <c r="M570" s="363"/>
      <c r="N570" s="363"/>
      <c r="O570" s="363"/>
      <c r="P570" s="366"/>
    </row>
    <row r="571" spans="3:16" ht="14.25" customHeight="1" x14ac:dyDescent="0.2">
      <c r="C571" s="383">
        <f t="shared" si="36"/>
        <v>559</v>
      </c>
      <c r="D571" s="807" t="str">
        <f t="shared" si="35"/>
        <v/>
      </c>
      <c r="E571" s="670"/>
      <c r="F571" s="511"/>
      <c r="G571" s="511"/>
      <c r="H571" s="452"/>
      <c r="I571" s="362"/>
      <c r="J571" s="362"/>
      <c r="K571" s="451" t="str">
        <f t="shared" si="37"/>
        <v/>
      </c>
      <c r="L571" s="527" t="str">
        <f t="shared" si="34"/>
        <v/>
      </c>
      <c r="M571" s="363"/>
      <c r="N571" s="363"/>
      <c r="O571" s="363"/>
      <c r="P571" s="366"/>
    </row>
    <row r="572" spans="3:16" ht="14.25" customHeight="1" x14ac:dyDescent="0.2">
      <c r="C572" s="383">
        <f t="shared" si="36"/>
        <v>560</v>
      </c>
      <c r="D572" s="807" t="str">
        <f t="shared" si="35"/>
        <v/>
      </c>
      <c r="E572" s="670"/>
      <c r="F572" s="511"/>
      <c r="G572" s="511"/>
      <c r="H572" s="452"/>
      <c r="I572" s="362"/>
      <c r="J572" s="362"/>
      <c r="K572" s="451" t="str">
        <f t="shared" si="37"/>
        <v/>
      </c>
      <c r="L572" s="527" t="str">
        <f t="shared" si="34"/>
        <v/>
      </c>
      <c r="M572" s="363"/>
      <c r="N572" s="363"/>
      <c r="O572" s="363"/>
      <c r="P572" s="366"/>
    </row>
    <row r="573" spans="3:16" ht="14.25" customHeight="1" x14ac:dyDescent="0.2">
      <c r="C573" s="383">
        <f t="shared" si="36"/>
        <v>561</v>
      </c>
      <c r="D573" s="807" t="str">
        <f t="shared" si="35"/>
        <v/>
      </c>
      <c r="E573" s="670"/>
      <c r="F573" s="511"/>
      <c r="G573" s="511"/>
      <c r="H573" s="452"/>
      <c r="I573" s="362"/>
      <c r="J573" s="362"/>
      <c r="K573" s="451" t="str">
        <f t="shared" si="37"/>
        <v/>
      </c>
      <c r="L573" s="527" t="str">
        <f t="shared" si="34"/>
        <v/>
      </c>
      <c r="M573" s="363"/>
      <c r="N573" s="363"/>
      <c r="O573" s="363"/>
      <c r="P573" s="366"/>
    </row>
    <row r="574" spans="3:16" ht="14.25" customHeight="1" x14ac:dyDescent="0.2">
      <c r="C574" s="383">
        <f t="shared" si="36"/>
        <v>562</v>
      </c>
      <c r="D574" s="807" t="str">
        <f t="shared" si="35"/>
        <v/>
      </c>
      <c r="E574" s="670"/>
      <c r="F574" s="511"/>
      <c r="G574" s="511"/>
      <c r="H574" s="452"/>
      <c r="I574" s="362"/>
      <c r="J574" s="362"/>
      <c r="K574" s="451" t="str">
        <f t="shared" si="37"/>
        <v/>
      </c>
      <c r="L574" s="527" t="str">
        <f t="shared" si="34"/>
        <v/>
      </c>
      <c r="M574" s="363"/>
      <c r="N574" s="363"/>
      <c r="O574" s="363"/>
      <c r="P574" s="366"/>
    </row>
    <row r="575" spans="3:16" ht="14.25" customHeight="1" x14ac:dyDescent="0.2">
      <c r="C575" s="383">
        <f t="shared" si="36"/>
        <v>563</v>
      </c>
      <c r="D575" s="807" t="str">
        <f t="shared" si="35"/>
        <v/>
      </c>
      <c r="E575" s="670"/>
      <c r="F575" s="511"/>
      <c r="G575" s="511"/>
      <c r="H575" s="452"/>
      <c r="I575" s="362"/>
      <c r="J575" s="362"/>
      <c r="K575" s="451" t="str">
        <f t="shared" si="37"/>
        <v/>
      </c>
      <c r="L575" s="527" t="str">
        <f t="shared" si="34"/>
        <v/>
      </c>
      <c r="M575" s="363"/>
      <c r="N575" s="363"/>
      <c r="O575" s="363"/>
      <c r="P575" s="366"/>
    </row>
    <row r="576" spans="3:16" ht="14.25" customHeight="1" x14ac:dyDescent="0.2">
      <c r="C576" s="383">
        <f t="shared" si="36"/>
        <v>564</v>
      </c>
      <c r="D576" s="807" t="str">
        <f t="shared" si="35"/>
        <v/>
      </c>
      <c r="E576" s="670"/>
      <c r="F576" s="511"/>
      <c r="G576" s="511"/>
      <c r="H576" s="452"/>
      <c r="I576" s="362"/>
      <c r="J576" s="362"/>
      <c r="K576" s="451" t="str">
        <f t="shared" si="37"/>
        <v/>
      </c>
      <c r="L576" s="527" t="str">
        <f t="shared" si="34"/>
        <v/>
      </c>
      <c r="M576" s="363"/>
      <c r="N576" s="363"/>
      <c r="O576" s="363"/>
      <c r="P576" s="366"/>
    </row>
    <row r="577" spans="3:16" ht="14.25" customHeight="1" x14ac:dyDescent="0.2">
      <c r="C577" s="383">
        <f t="shared" si="36"/>
        <v>565</v>
      </c>
      <c r="D577" s="807" t="str">
        <f t="shared" si="35"/>
        <v/>
      </c>
      <c r="E577" s="670"/>
      <c r="F577" s="511"/>
      <c r="G577" s="511"/>
      <c r="H577" s="452"/>
      <c r="I577" s="362"/>
      <c r="J577" s="362"/>
      <c r="K577" s="451" t="str">
        <f t="shared" si="37"/>
        <v/>
      </c>
      <c r="L577" s="527" t="str">
        <f t="shared" si="34"/>
        <v/>
      </c>
      <c r="M577" s="363"/>
      <c r="N577" s="363"/>
      <c r="O577" s="363"/>
      <c r="P577" s="366"/>
    </row>
    <row r="578" spans="3:16" ht="14.25" customHeight="1" x14ac:dyDescent="0.2">
      <c r="C578" s="383">
        <f t="shared" si="36"/>
        <v>566</v>
      </c>
      <c r="D578" s="807" t="str">
        <f t="shared" si="35"/>
        <v/>
      </c>
      <c r="E578" s="670"/>
      <c r="F578" s="511"/>
      <c r="G578" s="511"/>
      <c r="H578" s="452"/>
      <c r="I578" s="362"/>
      <c r="J578" s="362"/>
      <c r="K578" s="451" t="str">
        <f t="shared" si="37"/>
        <v/>
      </c>
      <c r="L578" s="527" t="str">
        <f t="shared" si="34"/>
        <v/>
      </c>
      <c r="M578" s="363"/>
      <c r="N578" s="363"/>
      <c r="O578" s="363"/>
      <c r="P578" s="366"/>
    </row>
    <row r="579" spans="3:16" ht="14.25" customHeight="1" x14ac:dyDescent="0.2">
      <c r="C579" s="383">
        <f t="shared" si="36"/>
        <v>567</v>
      </c>
      <c r="D579" s="807" t="str">
        <f t="shared" si="35"/>
        <v/>
      </c>
      <c r="E579" s="670"/>
      <c r="F579" s="511"/>
      <c r="G579" s="511"/>
      <c r="H579" s="452"/>
      <c r="I579" s="362"/>
      <c r="J579" s="362"/>
      <c r="K579" s="451" t="str">
        <f t="shared" si="37"/>
        <v/>
      </c>
      <c r="L579" s="527" t="str">
        <f t="shared" si="34"/>
        <v/>
      </c>
      <c r="M579" s="363"/>
      <c r="N579" s="363"/>
      <c r="O579" s="363"/>
      <c r="P579" s="366"/>
    </row>
    <row r="580" spans="3:16" ht="14.25" customHeight="1" x14ac:dyDescent="0.2">
      <c r="C580" s="383">
        <f t="shared" si="36"/>
        <v>568</v>
      </c>
      <c r="D580" s="807" t="str">
        <f t="shared" si="35"/>
        <v/>
      </c>
      <c r="E580" s="670"/>
      <c r="F580" s="511"/>
      <c r="G580" s="511"/>
      <c r="H580" s="452"/>
      <c r="I580" s="362"/>
      <c r="J580" s="362"/>
      <c r="K580" s="451" t="str">
        <f t="shared" si="37"/>
        <v/>
      </c>
      <c r="L580" s="527" t="str">
        <f t="shared" si="34"/>
        <v/>
      </c>
      <c r="M580" s="363"/>
      <c r="N580" s="363"/>
      <c r="O580" s="363"/>
      <c r="P580" s="366"/>
    </row>
    <row r="581" spans="3:16" ht="14.25" customHeight="1" x14ac:dyDescent="0.2">
      <c r="C581" s="383">
        <f t="shared" si="36"/>
        <v>569</v>
      </c>
      <c r="D581" s="807" t="str">
        <f t="shared" si="35"/>
        <v/>
      </c>
      <c r="E581" s="670"/>
      <c r="F581" s="511"/>
      <c r="G581" s="511"/>
      <c r="H581" s="452"/>
      <c r="I581" s="362"/>
      <c r="J581" s="362"/>
      <c r="K581" s="451" t="str">
        <f t="shared" si="37"/>
        <v/>
      </c>
      <c r="L581" s="527" t="str">
        <f t="shared" si="34"/>
        <v/>
      </c>
      <c r="M581" s="363"/>
      <c r="N581" s="363"/>
      <c r="O581" s="363"/>
      <c r="P581" s="366"/>
    </row>
    <row r="582" spans="3:16" ht="14.25" customHeight="1" x14ac:dyDescent="0.2">
      <c r="C582" s="383">
        <f t="shared" si="36"/>
        <v>570</v>
      </c>
      <c r="D582" s="807" t="str">
        <f t="shared" si="35"/>
        <v/>
      </c>
      <c r="E582" s="670"/>
      <c r="F582" s="511"/>
      <c r="G582" s="511"/>
      <c r="H582" s="452"/>
      <c r="I582" s="362"/>
      <c r="J582" s="362"/>
      <c r="K582" s="451" t="str">
        <f t="shared" si="37"/>
        <v/>
      </c>
      <c r="L582" s="527" t="str">
        <f t="shared" si="34"/>
        <v/>
      </c>
      <c r="M582" s="363"/>
      <c r="N582" s="363"/>
      <c r="O582" s="363"/>
      <c r="P582" s="366"/>
    </row>
    <row r="583" spans="3:16" ht="14.25" customHeight="1" x14ac:dyDescent="0.2">
      <c r="C583" s="383">
        <f t="shared" si="36"/>
        <v>571</v>
      </c>
      <c r="D583" s="807" t="str">
        <f t="shared" si="35"/>
        <v/>
      </c>
      <c r="E583" s="670"/>
      <c r="F583" s="511"/>
      <c r="G583" s="511"/>
      <c r="H583" s="452"/>
      <c r="I583" s="362"/>
      <c r="J583" s="362"/>
      <c r="K583" s="451" t="str">
        <f t="shared" si="37"/>
        <v/>
      </c>
      <c r="L583" s="527" t="str">
        <f t="shared" si="34"/>
        <v/>
      </c>
      <c r="M583" s="363"/>
      <c r="N583" s="363"/>
      <c r="O583" s="363"/>
      <c r="P583" s="366"/>
    </row>
    <row r="584" spans="3:16" ht="14.25" customHeight="1" x14ac:dyDescent="0.2">
      <c r="C584" s="383">
        <f t="shared" si="36"/>
        <v>572</v>
      </c>
      <c r="D584" s="807" t="str">
        <f t="shared" si="35"/>
        <v/>
      </c>
      <c r="E584" s="670"/>
      <c r="F584" s="511"/>
      <c r="G584" s="511"/>
      <c r="H584" s="452"/>
      <c r="I584" s="362"/>
      <c r="J584" s="362"/>
      <c r="K584" s="451" t="str">
        <f t="shared" si="37"/>
        <v/>
      </c>
      <c r="L584" s="527" t="str">
        <f t="shared" si="34"/>
        <v/>
      </c>
      <c r="M584" s="363"/>
      <c r="N584" s="363"/>
      <c r="O584" s="363"/>
      <c r="P584" s="366"/>
    </row>
    <row r="585" spans="3:16" ht="14.25" customHeight="1" x14ac:dyDescent="0.2">
      <c r="C585" s="383">
        <f t="shared" si="36"/>
        <v>573</v>
      </c>
      <c r="D585" s="807" t="str">
        <f t="shared" si="35"/>
        <v/>
      </c>
      <c r="E585" s="670"/>
      <c r="F585" s="511"/>
      <c r="G585" s="511"/>
      <c r="H585" s="452"/>
      <c r="I585" s="362"/>
      <c r="J585" s="362"/>
      <c r="K585" s="451" t="str">
        <f t="shared" si="37"/>
        <v/>
      </c>
      <c r="L585" s="527" t="str">
        <f t="shared" ref="L585:L648" si="38">IF(H585="","",IF(HLOOKUP(H585,$V$2:$AJ$3,2,FALSE)&gt;=0.8,"○",""))</f>
        <v/>
      </c>
      <c r="M585" s="363"/>
      <c r="N585" s="363"/>
      <c r="O585" s="363"/>
      <c r="P585" s="366"/>
    </row>
    <row r="586" spans="3:16" ht="14.25" customHeight="1" x14ac:dyDescent="0.2">
      <c r="C586" s="383">
        <f t="shared" si="36"/>
        <v>574</v>
      </c>
      <c r="D586" s="807" t="str">
        <f t="shared" si="35"/>
        <v/>
      </c>
      <c r="E586" s="670"/>
      <c r="F586" s="511"/>
      <c r="G586" s="511"/>
      <c r="H586" s="452"/>
      <c r="I586" s="362"/>
      <c r="J586" s="362"/>
      <c r="K586" s="451" t="str">
        <f t="shared" si="37"/>
        <v/>
      </c>
      <c r="L586" s="527" t="str">
        <f t="shared" si="38"/>
        <v/>
      </c>
      <c r="M586" s="363"/>
      <c r="N586" s="363"/>
      <c r="O586" s="363"/>
      <c r="P586" s="366"/>
    </row>
    <row r="587" spans="3:16" ht="14.25" customHeight="1" x14ac:dyDescent="0.2">
      <c r="C587" s="383">
        <f t="shared" si="36"/>
        <v>575</v>
      </c>
      <c r="D587" s="807" t="str">
        <f t="shared" si="35"/>
        <v/>
      </c>
      <c r="E587" s="670"/>
      <c r="F587" s="511"/>
      <c r="G587" s="511"/>
      <c r="H587" s="452"/>
      <c r="I587" s="362"/>
      <c r="J587" s="362"/>
      <c r="K587" s="451" t="str">
        <f t="shared" si="37"/>
        <v/>
      </c>
      <c r="L587" s="527" t="str">
        <f t="shared" si="38"/>
        <v/>
      </c>
      <c r="M587" s="363"/>
      <c r="N587" s="363"/>
      <c r="O587" s="363"/>
      <c r="P587" s="366"/>
    </row>
    <row r="588" spans="3:16" ht="14.25" customHeight="1" x14ac:dyDescent="0.2">
      <c r="C588" s="383">
        <f t="shared" si="36"/>
        <v>576</v>
      </c>
      <c r="D588" s="807" t="str">
        <f t="shared" si="35"/>
        <v/>
      </c>
      <c r="E588" s="670"/>
      <c r="F588" s="511"/>
      <c r="G588" s="511"/>
      <c r="H588" s="452"/>
      <c r="I588" s="362"/>
      <c r="J588" s="362"/>
      <c r="K588" s="451" t="str">
        <f t="shared" si="37"/>
        <v/>
      </c>
      <c r="L588" s="527" t="str">
        <f t="shared" si="38"/>
        <v/>
      </c>
      <c r="M588" s="363"/>
      <c r="N588" s="363"/>
      <c r="O588" s="363"/>
      <c r="P588" s="366"/>
    </row>
    <row r="589" spans="3:16" ht="14.25" customHeight="1" x14ac:dyDescent="0.2">
      <c r="C589" s="383">
        <f t="shared" si="36"/>
        <v>577</v>
      </c>
      <c r="D589" s="807" t="str">
        <f t="shared" ref="D589:D652" si="39">IF(E589="","",IF(E589&lt;=$T$2,"○",""))</f>
        <v/>
      </c>
      <c r="E589" s="670"/>
      <c r="F589" s="511"/>
      <c r="G589" s="511"/>
      <c r="H589" s="452"/>
      <c r="I589" s="362"/>
      <c r="J589" s="362"/>
      <c r="K589" s="451" t="str">
        <f t="shared" si="37"/>
        <v/>
      </c>
      <c r="L589" s="527" t="str">
        <f t="shared" si="38"/>
        <v/>
      </c>
      <c r="M589" s="363"/>
      <c r="N589" s="363"/>
      <c r="O589" s="363"/>
      <c r="P589" s="366"/>
    </row>
    <row r="590" spans="3:16" ht="14.25" customHeight="1" x14ac:dyDescent="0.2">
      <c r="C590" s="383">
        <f t="shared" si="36"/>
        <v>578</v>
      </c>
      <c r="D590" s="807" t="str">
        <f t="shared" si="39"/>
        <v/>
      </c>
      <c r="E590" s="670"/>
      <c r="F590" s="511"/>
      <c r="G590" s="511"/>
      <c r="H590" s="452"/>
      <c r="I590" s="362"/>
      <c r="J590" s="362"/>
      <c r="K590" s="451" t="str">
        <f t="shared" si="37"/>
        <v/>
      </c>
      <c r="L590" s="527" t="str">
        <f t="shared" si="38"/>
        <v/>
      </c>
      <c r="M590" s="363"/>
      <c r="N590" s="363"/>
      <c r="O590" s="363"/>
      <c r="P590" s="366"/>
    </row>
    <row r="591" spans="3:16" ht="14.25" customHeight="1" x14ac:dyDescent="0.2">
      <c r="C591" s="383">
        <f t="shared" ref="C591:C654" si="40">C590+1</f>
        <v>579</v>
      </c>
      <c r="D591" s="807" t="str">
        <f t="shared" si="39"/>
        <v/>
      </c>
      <c r="E591" s="670"/>
      <c r="F591" s="511"/>
      <c r="G591" s="511"/>
      <c r="H591" s="452"/>
      <c r="I591" s="362"/>
      <c r="J591" s="362"/>
      <c r="K591" s="451" t="str">
        <f t="shared" ref="K591:K641" si="41">IF(J591="","",I591*J591)</f>
        <v/>
      </c>
      <c r="L591" s="527" t="str">
        <f t="shared" si="38"/>
        <v/>
      </c>
      <c r="M591" s="363"/>
      <c r="N591" s="363"/>
      <c r="O591" s="363"/>
      <c r="P591" s="366"/>
    </row>
    <row r="592" spans="3:16" ht="14.25" customHeight="1" x14ac:dyDescent="0.2">
      <c r="C592" s="383">
        <f t="shared" si="40"/>
        <v>580</v>
      </c>
      <c r="D592" s="807" t="str">
        <f t="shared" si="39"/>
        <v/>
      </c>
      <c r="E592" s="670"/>
      <c r="F592" s="511"/>
      <c r="G592" s="511"/>
      <c r="H592" s="452"/>
      <c r="I592" s="362"/>
      <c r="J592" s="362"/>
      <c r="K592" s="451" t="str">
        <f t="shared" si="41"/>
        <v/>
      </c>
      <c r="L592" s="527" t="str">
        <f t="shared" si="38"/>
        <v/>
      </c>
      <c r="M592" s="363"/>
      <c r="N592" s="363"/>
      <c r="O592" s="363"/>
      <c r="P592" s="366"/>
    </row>
    <row r="593" spans="3:16" ht="14.25" customHeight="1" x14ac:dyDescent="0.2">
      <c r="C593" s="383">
        <f t="shared" si="40"/>
        <v>581</v>
      </c>
      <c r="D593" s="807" t="str">
        <f t="shared" si="39"/>
        <v/>
      </c>
      <c r="E593" s="670"/>
      <c r="F593" s="511"/>
      <c r="G593" s="511"/>
      <c r="H593" s="452"/>
      <c r="I593" s="362"/>
      <c r="J593" s="362"/>
      <c r="K593" s="451" t="str">
        <f t="shared" si="41"/>
        <v/>
      </c>
      <c r="L593" s="527" t="str">
        <f t="shared" si="38"/>
        <v/>
      </c>
      <c r="M593" s="363"/>
      <c r="N593" s="363"/>
      <c r="O593" s="363"/>
      <c r="P593" s="366"/>
    </row>
    <row r="594" spans="3:16" ht="14.25" customHeight="1" x14ac:dyDescent="0.2">
      <c r="C594" s="383">
        <f t="shared" si="40"/>
        <v>582</v>
      </c>
      <c r="D594" s="807" t="str">
        <f t="shared" si="39"/>
        <v/>
      </c>
      <c r="E594" s="670"/>
      <c r="F594" s="511"/>
      <c r="G594" s="511"/>
      <c r="H594" s="452"/>
      <c r="I594" s="362"/>
      <c r="J594" s="362"/>
      <c r="K594" s="451" t="str">
        <f t="shared" si="41"/>
        <v/>
      </c>
      <c r="L594" s="527" t="str">
        <f t="shared" si="38"/>
        <v/>
      </c>
      <c r="M594" s="363"/>
      <c r="N594" s="363"/>
      <c r="O594" s="363"/>
      <c r="P594" s="366"/>
    </row>
    <row r="595" spans="3:16" ht="14.25" customHeight="1" x14ac:dyDescent="0.2">
      <c r="C595" s="383">
        <f t="shared" si="40"/>
        <v>583</v>
      </c>
      <c r="D595" s="807" t="str">
        <f t="shared" si="39"/>
        <v/>
      </c>
      <c r="E595" s="670"/>
      <c r="F595" s="511"/>
      <c r="G595" s="511"/>
      <c r="H595" s="452"/>
      <c r="I595" s="362"/>
      <c r="J595" s="362"/>
      <c r="K595" s="451" t="str">
        <f t="shared" si="41"/>
        <v/>
      </c>
      <c r="L595" s="527" t="str">
        <f t="shared" si="38"/>
        <v/>
      </c>
      <c r="M595" s="363"/>
      <c r="N595" s="363"/>
      <c r="O595" s="363"/>
      <c r="P595" s="366"/>
    </row>
    <row r="596" spans="3:16" ht="14.25" customHeight="1" x14ac:dyDescent="0.2">
      <c r="C596" s="383">
        <f t="shared" si="40"/>
        <v>584</v>
      </c>
      <c r="D596" s="807" t="str">
        <f t="shared" si="39"/>
        <v/>
      </c>
      <c r="E596" s="670"/>
      <c r="F596" s="511"/>
      <c r="G596" s="511"/>
      <c r="H596" s="452"/>
      <c r="I596" s="362"/>
      <c r="J596" s="362"/>
      <c r="K596" s="451" t="str">
        <f t="shared" si="41"/>
        <v/>
      </c>
      <c r="L596" s="527" t="str">
        <f t="shared" si="38"/>
        <v/>
      </c>
      <c r="M596" s="363"/>
      <c r="N596" s="363"/>
      <c r="O596" s="363"/>
      <c r="P596" s="366"/>
    </row>
    <row r="597" spans="3:16" ht="14.25" customHeight="1" x14ac:dyDescent="0.2">
      <c r="C597" s="383">
        <f t="shared" si="40"/>
        <v>585</v>
      </c>
      <c r="D597" s="807" t="str">
        <f t="shared" si="39"/>
        <v/>
      </c>
      <c r="E597" s="670"/>
      <c r="F597" s="511"/>
      <c r="G597" s="511"/>
      <c r="H597" s="452"/>
      <c r="I597" s="362"/>
      <c r="J597" s="362"/>
      <c r="K597" s="451" t="str">
        <f t="shared" si="41"/>
        <v/>
      </c>
      <c r="L597" s="527" t="str">
        <f t="shared" si="38"/>
        <v/>
      </c>
      <c r="M597" s="363"/>
      <c r="N597" s="363"/>
      <c r="O597" s="363"/>
      <c r="P597" s="366"/>
    </row>
    <row r="598" spans="3:16" ht="14.25" customHeight="1" x14ac:dyDescent="0.2">
      <c r="C598" s="383">
        <f t="shared" si="40"/>
        <v>586</v>
      </c>
      <c r="D598" s="807" t="str">
        <f t="shared" si="39"/>
        <v/>
      </c>
      <c r="E598" s="670"/>
      <c r="F598" s="511"/>
      <c r="G598" s="511"/>
      <c r="H598" s="452"/>
      <c r="I598" s="362"/>
      <c r="J598" s="362"/>
      <c r="K598" s="451" t="str">
        <f t="shared" si="41"/>
        <v/>
      </c>
      <c r="L598" s="527" t="str">
        <f t="shared" si="38"/>
        <v/>
      </c>
      <c r="M598" s="363"/>
      <c r="N598" s="363"/>
      <c r="O598" s="363"/>
      <c r="P598" s="366"/>
    </row>
    <row r="599" spans="3:16" ht="14.25" customHeight="1" x14ac:dyDescent="0.2">
      <c r="C599" s="383">
        <f t="shared" si="40"/>
        <v>587</v>
      </c>
      <c r="D599" s="807" t="str">
        <f t="shared" si="39"/>
        <v/>
      </c>
      <c r="E599" s="670"/>
      <c r="F599" s="511"/>
      <c r="G599" s="511"/>
      <c r="H599" s="452"/>
      <c r="I599" s="362"/>
      <c r="J599" s="362"/>
      <c r="K599" s="451" t="str">
        <f t="shared" si="41"/>
        <v/>
      </c>
      <c r="L599" s="527" t="str">
        <f t="shared" si="38"/>
        <v/>
      </c>
      <c r="M599" s="363"/>
      <c r="N599" s="363"/>
      <c r="O599" s="363"/>
      <c r="P599" s="366"/>
    </row>
    <row r="600" spans="3:16" ht="14.25" customHeight="1" x14ac:dyDescent="0.2">
      <c r="C600" s="383">
        <f t="shared" si="40"/>
        <v>588</v>
      </c>
      <c r="D600" s="807" t="str">
        <f t="shared" si="39"/>
        <v/>
      </c>
      <c r="E600" s="670"/>
      <c r="F600" s="511"/>
      <c r="G600" s="511"/>
      <c r="H600" s="452"/>
      <c r="I600" s="362"/>
      <c r="J600" s="362"/>
      <c r="K600" s="451" t="str">
        <f t="shared" si="41"/>
        <v/>
      </c>
      <c r="L600" s="527" t="str">
        <f t="shared" si="38"/>
        <v/>
      </c>
      <c r="M600" s="363"/>
      <c r="N600" s="363"/>
      <c r="O600" s="363"/>
      <c r="P600" s="366"/>
    </row>
    <row r="601" spans="3:16" ht="14.25" customHeight="1" x14ac:dyDescent="0.2">
      <c r="C601" s="383">
        <f t="shared" si="40"/>
        <v>589</v>
      </c>
      <c r="D601" s="807" t="str">
        <f t="shared" si="39"/>
        <v/>
      </c>
      <c r="E601" s="670"/>
      <c r="F601" s="511"/>
      <c r="G601" s="511"/>
      <c r="H601" s="452"/>
      <c r="I601" s="362"/>
      <c r="J601" s="362"/>
      <c r="K601" s="451" t="str">
        <f t="shared" si="41"/>
        <v/>
      </c>
      <c r="L601" s="527" t="str">
        <f t="shared" si="38"/>
        <v/>
      </c>
      <c r="M601" s="363"/>
      <c r="N601" s="363"/>
      <c r="O601" s="363"/>
      <c r="P601" s="366"/>
    </row>
    <row r="602" spans="3:16" ht="14.25" customHeight="1" x14ac:dyDescent="0.2">
      <c r="C602" s="383">
        <f t="shared" si="40"/>
        <v>590</v>
      </c>
      <c r="D602" s="807" t="str">
        <f t="shared" si="39"/>
        <v/>
      </c>
      <c r="E602" s="670"/>
      <c r="F602" s="511"/>
      <c r="G602" s="511"/>
      <c r="H602" s="452"/>
      <c r="I602" s="362"/>
      <c r="J602" s="362"/>
      <c r="K602" s="451" t="str">
        <f t="shared" si="41"/>
        <v/>
      </c>
      <c r="L602" s="527" t="str">
        <f t="shared" si="38"/>
        <v/>
      </c>
      <c r="M602" s="363"/>
      <c r="N602" s="363"/>
      <c r="O602" s="363"/>
      <c r="P602" s="366"/>
    </row>
    <row r="603" spans="3:16" ht="14.25" customHeight="1" x14ac:dyDescent="0.2">
      <c r="C603" s="383">
        <f t="shared" si="40"/>
        <v>591</v>
      </c>
      <c r="D603" s="807" t="str">
        <f t="shared" si="39"/>
        <v/>
      </c>
      <c r="E603" s="670"/>
      <c r="F603" s="511"/>
      <c r="G603" s="511"/>
      <c r="H603" s="452"/>
      <c r="I603" s="362"/>
      <c r="J603" s="362"/>
      <c r="K603" s="451" t="str">
        <f t="shared" si="41"/>
        <v/>
      </c>
      <c r="L603" s="527" t="str">
        <f t="shared" si="38"/>
        <v/>
      </c>
      <c r="M603" s="363"/>
      <c r="N603" s="363"/>
      <c r="O603" s="363"/>
      <c r="P603" s="366"/>
    </row>
    <row r="604" spans="3:16" ht="14.25" customHeight="1" x14ac:dyDescent="0.2">
      <c r="C604" s="383">
        <f t="shared" si="40"/>
        <v>592</v>
      </c>
      <c r="D604" s="807" t="str">
        <f t="shared" si="39"/>
        <v/>
      </c>
      <c r="E604" s="670"/>
      <c r="F604" s="511"/>
      <c r="G604" s="511"/>
      <c r="H604" s="452"/>
      <c r="I604" s="362"/>
      <c r="J604" s="362"/>
      <c r="K604" s="451" t="str">
        <f t="shared" si="41"/>
        <v/>
      </c>
      <c r="L604" s="527" t="str">
        <f t="shared" si="38"/>
        <v/>
      </c>
      <c r="M604" s="363"/>
      <c r="N604" s="363"/>
      <c r="O604" s="363"/>
      <c r="P604" s="366"/>
    </row>
    <row r="605" spans="3:16" ht="14.25" customHeight="1" x14ac:dyDescent="0.2">
      <c r="C605" s="383">
        <f t="shared" si="40"/>
        <v>593</v>
      </c>
      <c r="D605" s="807" t="str">
        <f t="shared" si="39"/>
        <v/>
      </c>
      <c r="E605" s="670"/>
      <c r="F605" s="511"/>
      <c r="G605" s="511"/>
      <c r="H605" s="452"/>
      <c r="I605" s="362"/>
      <c r="J605" s="362"/>
      <c r="K605" s="451" t="str">
        <f t="shared" si="41"/>
        <v/>
      </c>
      <c r="L605" s="527" t="str">
        <f t="shared" si="38"/>
        <v/>
      </c>
      <c r="M605" s="363"/>
      <c r="N605" s="363"/>
      <c r="O605" s="363"/>
      <c r="P605" s="366"/>
    </row>
    <row r="606" spans="3:16" ht="14.25" customHeight="1" x14ac:dyDescent="0.2">
      <c r="C606" s="383">
        <f t="shared" si="40"/>
        <v>594</v>
      </c>
      <c r="D606" s="807" t="str">
        <f t="shared" si="39"/>
        <v/>
      </c>
      <c r="E606" s="670"/>
      <c r="F606" s="511"/>
      <c r="G606" s="511"/>
      <c r="H606" s="452"/>
      <c r="I606" s="362"/>
      <c r="J606" s="362"/>
      <c r="K606" s="451" t="str">
        <f t="shared" si="41"/>
        <v/>
      </c>
      <c r="L606" s="527" t="str">
        <f t="shared" si="38"/>
        <v/>
      </c>
      <c r="M606" s="363"/>
      <c r="N606" s="363"/>
      <c r="O606" s="363"/>
      <c r="P606" s="366"/>
    </row>
    <row r="607" spans="3:16" ht="14.25" customHeight="1" x14ac:dyDescent="0.2">
      <c r="C607" s="383">
        <f t="shared" si="40"/>
        <v>595</v>
      </c>
      <c r="D607" s="807" t="str">
        <f t="shared" si="39"/>
        <v/>
      </c>
      <c r="E607" s="670"/>
      <c r="F607" s="511"/>
      <c r="G607" s="511"/>
      <c r="H607" s="452"/>
      <c r="I607" s="362"/>
      <c r="J607" s="362"/>
      <c r="K607" s="451" t="str">
        <f t="shared" si="41"/>
        <v/>
      </c>
      <c r="L607" s="527" t="str">
        <f t="shared" si="38"/>
        <v/>
      </c>
      <c r="M607" s="363"/>
      <c r="N607" s="363"/>
      <c r="O607" s="363"/>
      <c r="P607" s="366"/>
    </row>
    <row r="608" spans="3:16" ht="14.25" customHeight="1" x14ac:dyDescent="0.2">
      <c r="C608" s="383">
        <f t="shared" si="40"/>
        <v>596</v>
      </c>
      <c r="D608" s="807" t="str">
        <f t="shared" si="39"/>
        <v/>
      </c>
      <c r="E608" s="670"/>
      <c r="F608" s="511"/>
      <c r="G608" s="511"/>
      <c r="H608" s="452"/>
      <c r="I608" s="362"/>
      <c r="J608" s="362"/>
      <c r="K608" s="451" t="str">
        <f t="shared" si="41"/>
        <v/>
      </c>
      <c r="L608" s="527" t="str">
        <f t="shared" si="38"/>
        <v/>
      </c>
      <c r="M608" s="363"/>
      <c r="N608" s="363"/>
      <c r="O608" s="363"/>
      <c r="P608" s="366"/>
    </row>
    <row r="609" spans="3:16" ht="14.25" customHeight="1" x14ac:dyDescent="0.2">
      <c r="C609" s="383">
        <f t="shared" si="40"/>
        <v>597</v>
      </c>
      <c r="D609" s="807" t="str">
        <f t="shared" si="39"/>
        <v/>
      </c>
      <c r="E609" s="670"/>
      <c r="F609" s="511"/>
      <c r="G609" s="511"/>
      <c r="H609" s="452"/>
      <c r="I609" s="362"/>
      <c r="J609" s="362"/>
      <c r="K609" s="451" t="str">
        <f t="shared" si="41"/>
        <v/>
      </c>
      <c r="L609" s="527" t="str">
        <f t="shared" si="38"/>
        <v/>
      </c>
      <c r="M609" s="363"/>
      <c r="N609" s="363"/>
      <c r="O609" s="363"/>
      <c r="P609" s="366"/>
    </row>
    <row r="610" spans="3:16" ht="14.25" customHeight="1" x14ac:dyDescent="0.2">
      <c r="C610" s="383">
        <f t="shared" si="40"/>
        <v>598</v>
      </c>
      <c r="D610" s="807" t="str">
        <f t="shared" si="39"/>
        <v/>
      </c>
      <c r="E610" s="670"/>
      <c r="F610" s="511"/>
      <c r="G610" s="511"/>
      <c r="H610" s="452"/>
      <c r="I610" s="362"/>
      <c r="J610" s="362"/>
      <c r="K610" s="451" t="str">
        <f t="shared" si="41"/>
        <v/>
      </c>
      <c r="L610" s="527" t="str">
        <f t="shared" si="38"/>
        <v/>
      </c>
      <c r="M610" s="363"/>
      <c r="N610" s="363"/>
      <c r="O610" s="363"/>
      <c r="P610" s="366"/>
    </row>
    <row r="611" spans="3:16" ht="14.25" customHeight="1" x14ac:dyDescent="0.2">
      <c r="C611" s="383">
        <f t="shared" si="40"/>
        <v>599</v>
      </c>
      <c r="D611" s="807" t="str">
        <f t="shared" si="39"/>
        <v/>
      </c>
      <c r="E611" s="670"/>
      <c r="F611" s="511"/>
      <c r="G611" s="511"/>
      <c r="H611" s="452"/>
      <c r="I611" s="362"/>
      <c r="J611" s="362"/>
      <c r="K611" s="451" t="str">
        <f t="shared" si="41"/>
        <v/>
      </c>
      <c r="L611" s="527" t="str">
        <f t="shared" si="38"/>
        <v/>
      </c>
      <c r="M611" s="363"/>
      <c r="N611" s="363"/>
      <c r="O611" s="363"/>
      <c r="P611" s="366"/>
    </row>
    <row r="612" spans="3:16" ht="14.25" customHeight="1" x14ac:dyDescent="0.2">
      <c r="C612" s="383">
        <f t="shared" si="40"/>
        <v>600</v>
      </c>
      <c r="D612" s="807" t="str">
        <f t="shared" si="39"/>
        <v/>
      </c>
      <c r="E612" s="670"/>
      <c r="F612" s="511"/>
      <c r="G612" s="511"/>
      <c r="H612" s="452"/>
      <c r="I612" s="362"/>
      <c r="J612" s="362"/>
      <c r="K612" s="451" t="str">
        <f t="shared" si="41"/>
        <v/>
      </c>
      <c r="L612" s="527" t="str">
        <f t="shared" si="38"/>
        <v/>
      </c>
      <c r="M612" s="363"/>
      <c r="N612" s="363"/>
      <c r="O612" s="363"/>
      <c r="P612" s="366"/>
    </row>
    <row r="613" spans="3:16" ht="14.25" customHeight="1" x14ac:dyDescent="0.2">
      <c r="C613" s="383">
        <f t="shared" si="40"/>
        <v>601</v>
      </c>
      <c r="D613" s="807" t="str">
        <f t="shared" si="39"/>
        <v/>
      </c>
      <c r="E613" s="670"/>
      <c r="F613" s="511"/>
      <c r="G613" s="511"/>
      <c r="H613" s="452"/>
      <c r="I613" s="362"/>
      <c r="J613" s="362"/>
      <c r="K613" s="451" t="str">
        <f t="shared" si="41"/>
        <v/>
      </c>
      <c r="L613" s="527" t="str">
        <f t="shared" si="38"/>
        <v/>
      </c>
      <c r="M613" s="363"/>
      <c r="N613" s="363"/>
      <c r="O613" s="363"/>
      <c r="P613" s="366"/>
    </row>
    <row r="614" spans="3:16" ht="14.25" customHeight="1" x14ac:dyDescent="0.2">
      <c r="C614" s="383">
        <f t="shared" si="40"/>
        <v>602</v>
      </c>
      <c r="D614" s="807" t="str">
        <f t="shared" si="39"/>
        <v/>
      </c>
      <c r="E614" s="670"/>
      <c r="F614" s="511"/>
      <c r="G614" s="511"/>
      <c r="H614" s="452"/>
      <c r="I614" s="362"/>
      <c r="J614" s="362"/>
      <c r="K614" s="451" t="str">
        <f t="shared" si="41"/>
        <v/>
      </c>
      <c r="L614" s="527" t="str">
        <f t="shared" si="38"/>
        <v/>
      </c>
      <c r="M614" s="363"/>
      <c r="N614" s="363"/>
      <c r="O614" s="363"/>
      <c r="P614" s="366"/>
    </row>
    <row r="615" spans="3:16" ht="14.25" customHeight="1" x14ac:dyDescent="0.2">
      <c r="C615" s="383">
        <f t="shared" si="40"/>
        <v>603</v>
      </c>
      <c r="D615" s="807" t="str">
        <f t="shared" si="39"/>
        <v/>
      </c>
      <c r="E615" s="670"/>
      <c r="F615" s="511"/>
      <c r="G615" s="511"/>
      <c r="H615" s="452"/>
      <c r="I615" s="362"/>
      <c r="J615" s="362"/>
      <c r="K615" s="451" t="str">
        <f t="shared" si="41"/>
        <v/>
      </c>
      <c r="L615" s="527" t="str">
        <f t="shared" si="38"/>
        <v/>
      </c>
      <c r="M615" s="363"/>
      <c r="N615" s="363"/>
      <c r="O615" s="363"/>
      <c r="P615" s="366"/>
    </row>
    <row r="616" spans="3:16" ht="14.25" customHeight="1" x14ac:dyDescent="0.2">
      <c r="C616" s="383">
        <f t="shared" si="40"/>
        <v>604</v>
      </c>
      <c r="D616" s="807" t="str">
        <f t="shared" si="39"/>
        <v/>
      </c>
      <c r="E616" s="670"/>
      <c r="F616" s="511"/>
      <c r="G616" s="511"/>
      <c r="H616" s="452"/>
      <c r="I616" s="362"/>
      <c r="J616" s="362"/>
      <c r="K616" s="451" t="str">
        <f t="shared" si="41"/>
        <v/>
      </c>
      <c r="L616" s="527" t="str">
        <f t="shared" si="38"/>
        <v/>
      </c>
      <c r="M616" s="363"/>
      <c r="N616" s="363"/>
      <c r="O616" s="363"/>
      <c r="P616" s="366"/>
    </row>
    <row r="617" spans="3:16" ht="14.25" customHeight="1" x14ac:dyDescent="0.2">
      <c r="C617" s="383">
        <f t="shared" si="40"/>
        <v>605</v>
      </c>
      <c r="D617" s="807" t="str">
        <f t="shared" si="39"/>
        <v/>
      </c>
      <c r="E617" s="670"/>
      <c r="F617" s="511"/>
      <c r="G617" s="511"/>
      <c r="H617" s="452"/>
      <c r="I617" s="362"/>
      <c r="J617" s="362"/>
      <c r="K617" s="451" t="str">
        <f t="shared" si="41"/>
        <v/>
      </c>
      <c r="L617" s="527" t="str">
        <f t="shared" si="38"/>
        <v/>
      </c>
      <c r="M617" s="363"/>
      <c r="N617" s="363"/>
      <c r="O617" s="363"/>
      <c r="P617" s="366"/>
    </row>
    <row r="618" spans="3:16" ht="14.25" customHeight="1" x14ac:dyDescent="0.2">
      <c r="C618" s="383">
        <f t="shared" si="40"/>
        <v>606</v>
      </c>
      <c r="D618" s="807" t="str">
        <f t="shared" si="39"/>
        <v/>
      </c>
      <c r="E618" s="670"/>
      <c r="F618" s="511"/>
      <c r="G618" s="511"/>
      <c r="H618" s="452"/>
      <c r="I618" s="362"/>
      <c r="J618" s="362"/>
      <c r="K618" s="451" t="str">
        <f t="shared" si="41"/>
        <v/>
      </c>
      <c r="L618" s="527" t="str">
        <f t="shared" si="38"/>
        <v/>
      </c>
      <c r="M618" s="363"/>
      <c r="N618" s="363"/>
      <c r="O618" s="363"/>
      <c r="P618" s="366"/>
    </row>
    <row r="619" spans="3:16" ht="14.25" customHeight="1" x14ac:dyDescent="0.2">
      <c r="C619" s="383">
        <f t="shared" si="40"/>
        <v>607</v>
      </c>
      <c r="D619" s="807" t="str">
        <f t="shared" si="39"/>
        <v/>
      </c>
      <c r="E619" s="670"/>
      <c r="F619" s="511"/>
      <c r="G619" s="511"/>
      <c r="H619" s="452"/>
      <c r="I619" s="362"/>
      <c r="J619" s="362"/>
      <c r="K619" s="451" t="str">
        <f t="shared" si="41"/>
        <v/>
      </c>
      <c r="L619" s="527" t="str">
        <f t="shared" si="38"/>
        <v/>
      </c>
      <c r="M619" s="363"/>
      <c r="N619" s="363"/>
      <c r="O619" s="363"/>
      <c r="P619" s="366"/>
    </row>
    <row r="620" spans="3:16" ht="14.25" customHeight="1" x14ac:dyDescent="0.2">
      <c r="C620" s="383">
        <f t="shared" si="40"/>
        <v>608</v>
      </c>
      <c r="D620" s="807" t="str">
        <f t="shared" si="39"/>
        <v/>
      </c>
      <c r="E620" s="670"/>
      <c r="F620" s="511"/>
      <c r="G620" s="511"/>
      <c r="H620" s="452"/>
      <c r="I620" s="362"/>
      <c r="J620" s="362"/>
      <c r="K620" s="451" t="str">
        <f t="shared" si="41"/>
        <v/>
      </c>
      <c r="L620" s="527" t="str">
        <f t="shared" si="38"/>
        <v/>
      </c>
      <c r="M620" s="363"/>
      <c r="N620" s="363"/>
      <c r="O620" s="363"/>
      <c r="P620" s="366"/>
    </row>
    <row r="621" spans="3:16" ht="14.25" customHeight="1" x14ac:dyDescent="0.2">
      <c r="C621" s="383">
        <f t="shared" si="40"/>
        <v>609</v>
      </c>
      <c r="D621" s="807" t="str">
        <f t="shared" si="39"/>
        <v/>
      </c>
      <c r="E621" s="670"/>
      <c r="F621" s="511"/>
      <c r="G621" s="511"/>
      <c r="H621" s="452"/>
      <c r="I621" s="362"/>
      <c r="J621" s="362"/>
      <c r="K621" s="451" t="str">
        <f t="shared" si="41"/>
        <v/>
      </c>
      <c r="L621" s="527" t="str">
        <f t="shared" si="38"/>
        <v/>
      </c>
      <c r="M621" s="363"/>
      <c r="N621" s="363"/>
      <c r="O621" s="363"/>
      <c r="P621" s="366"/>
    </row>
    <row r="622" spans="3:16" ht="14.25" customHeight="1" x14ac:dyDescent="0.2">
      <c r="C622" s="383">
        <f t="shared" si="40"/>
        <v>610</v>
      </c>
      <c r="D622" s="807" t="str">
        <f t="shared" si="39"/>
        <v/>
      </c>
      <c r="E622" s="670"/>
      <c r="F622" s="511"/>
      <c r="G622" s="511"/>
      <c r="H622" s="452"/>
      <c r="I622" s="362"/>
      <c r="J622" s="362"/>
      <c r="K622" s="451" t="str">
        <f t="shared" si="41"/>
        <v/>
      </c>
      <c r="L622" s="527" t="str">
        <f t="shared" si="38"/>
        <v/>
      </c>
      <c r="M622" s="363"/>
      <c r="N622" s="363"/>
      <c r="O622" s="363"/>
      <c r="P622" s="366"/>
    </row>
    <row r="623" spans="3:16" ht="14.25" customHeight="1" x14ac:dyDescent="0.2">
      <c r="C623" s="383">
        <f t="shared" si="40"/>
        <v>611</v>
      </c>
      <c r="D623" s="807" t="str">
        <f t="shared" si="39"/>
        <v/>
      </c>
      <c r="E623" s="670"/>
      <c r="F623" s="511"/>
      <c r="G623" s="511"/>
      <c r="H623" s="452"/>
      <c r="I623" s="362"/>
      <c r="J623" s="362"/>
      <c r="K623" s="451" t="str">
        <f t="shared" si="41"/>
        <v/>
      </c>
      <c r="L623" s="527" t="str">
        <f t="shared" si="38"/>
        <v/>
      </c>
      <c r="M623" s="363"/>
      <c r="N623" s="363"/>
      <c r="O623" s="363"/>
      <c r="P623" s="366"/>
    </row>
    <row r="624" spans="3:16" ht="14.25" customHeight="1" x14ac:dyDescent="0.2">
      <c r="C624" s="383">
        <f t="shared" si="40"/>
        <v>612</v>
      </c>
      <c r="D624" s="807" t="str">
        <f t="shared" si="39"/>
        <v/>
      </c>
      <c r="E624" s="670"/>
      <c r="F624" s="511"/>
      <c r="G624" s="511"/>
      <c r="H624" s="452"/>
      <c r="I624" s="362"/>
      <c r="J624" s="362"/>
      <c r="K624" s="451" t="str">
        <f t="shared" si="41"/>
        <v/>
      </c>
      <c r="L624" s="527" t="str">
        <f t="shared" si="38"/>
        <v/>
      </c>
      <c r="M624" s="363"/>
      <c r="N624" s="363"/>
      <c r="O624" s="363"/>
      <c r="P624" s="366"/>
    </row>
    <row r="625" spans="3:16" ht="14.25" customHeight="1" x14ac:dyDescent="0.2">
      <c r="C625" s="383">
        <f t="shared" si="40"/>
        <v>613</v>
      </c>
      <c r="D625" s="807" t="str">
        <f t="shared" si="39"/>
        <v/>
      </c>
      <c r="E625" s="670"/>
      <c r="F625" s="511"/>
      <c r="G625" s="511"/>
      <c r="H625" s="452"/>
      <c r="I625" s="362"/>
      <c r="J625" s="362"/>
      <c r="K625" s="451" t="str">
        <f t="shared" si="41"/>
        <v/>
      </c>
      <c r="L625" s="527" t="str">
        <f t="shared" si="38"/>
        <v/>
      </c>
      <c r="M625" s="363"/>
      <c r="N625" s="363"/>
      <c r="O625" s="363"/>
      <c r="P625" s="366"/>
    </row>
    <row r="626" spans="3:16" ht="14.25" customHeight="1" x14ac:dyDescent="0.2">
      <c r="C626" s="383">
        <f t="shared" si="40"/>
        <v>614</v>
      </c>
      <c r="D626" s="807" t="str">
        <f t="shared" si="39"/>
        <v/>
      </c>
      <c r="E626" s="670"/>
      <c r="F626" s="511"/>
      <c r="G626" s="511"/>
      <c r="H626" s="452"/>
      <c r="I626" s="362"/>
      <c r="J626" s="362"/>
      <c r="K626" s="451" t="str">
        <f t="shared" si="41"/>
        <v/>
      </c>
      <c r="L626" s="527" t="str">
        <f t="shared" si="38"/>
        <v/>
      </c>
      <c r="M626" s="363"/>
      <c r="N626" s="363"/>
      <c r="O626" s="363"/>
      <c r="P626" s="366"/>
    </row>
    <row r="627" spans="3:16" ht="14.25" customHeight="1" x14ac:dyDescent="0.2">
      <c r="C627" s="383">
        <f t="shared" si="40"/>
        <v>615</v>
      </c>
      <c r="D627" s="807" t="str">
        <f t="shared" si="39"/>
        <v/>
      </c>
      <c r="E627" s="670"/>
      <c r="F627" s="511"/>
      <c r="G627" s="511"/>
      <c r="H627" s="452"/>
      <c r="I627" s="362"/>
      <c r="J627" s="362"/>
      <c r="K627" s="451" t="str">
        <f t="shared" si="41"/>
        <v/>
      </c>
      <c r="L627" s="527" t="str">
        <f t="shared" si="38"/>
        <v/>
      </c>
      <c r="M627" s="363"/>
      <c r="N627" s="363"/>
      <c r="O627" s="363"/>
      <c r="P627" s="366"/>
    </row>
    <row r="628" spans="3:16" ht="14.25" customHeight="1" x14ac:dyDescent="0.2">
      <c r="C628" s="383">
        <f t="shared" si="40"/>
        <v>616</v>
      </c>
      <c r="D628" s="807" t="str">
        <f t="shared" si="39"/>
        <v/>
      </c>
      <c r="E628" s="670"/>
      <c r="F628" s="511"/>
      <c r="G628" s="511"/>
      <c r="H628" s="452"/>
      <c r="I628" s="362"/>
      <c r="J628" s="362"/>
      <c r="K628" s="451" t="str">
        <f t="shared" si="41"/>
        <v/>
      </c>
      <c r="L628" s="527" t="str">
        <f t="shared" si="38"/>
        <v/>
      </c>
      <c r="M628" s="363"/>
      <c r="N628" s="363"/>
      <c r="O628" s="363"/>
      <c r="P628" s="366"/>
    </row>
    <row r="629" spans="3:16" ht="14.25" customHeight="1" x14ac:dyDescent="0.2">
      <c r="C629" s="383">
        <f t="shared" si="40"/>
        <v>617</v>
      </c>
      <c r="D629" s="807" t="str">
        <f t="shared" si="39"/>
        <v/>
      </c>
      <c r="E629" s="670"/>
      <c r="F629" s="511"/>
      <c r="G629" s="511"/>
      <c r="H629" s="452"/>
      <c r="I629" s="362"/>
      <c r="J629" s="362"/>
      <c r="K629" s="451" t="str">
        <f t="shared" si="41"/>
        <v/>
      </c>
      <c r="L629" s="527" t="str">
        <f t="shared" si="38"/>
        <v/>
      </c>
      <c r="M629" s="363"/>
      <c r="N629" s="363"/>
      <c r="O629" s="363"/>
      <c r="P629" s="366"/>
    </row>
    <row r="630" spans="3:16" ht="14.25" customHeight="1" x14ac:dyDescent="0.2">
      <c r="C630" s="383">
        <f t="shared" si="40"/>
        <v>618</v>
      </c>
      <c r="D630" s="807" t="str">
        <f t="shared" si="39"/>
        <v/>
      </c>
      <c r="E630" s="670"/>
      <c r="F630" s="511"/>
      <c r="G630" s="511"/>
      <c r="H630" s="452"/>
      <c r="I630" s="362"/>
      <c r="J630" s="362"/>
      <c r="K630" s="451" t="str">
        <f t="shared" si="41"/>
        <v/>
      </c>
      <c r="L630" s="527" t="str">
        <f t="shared" si="38"/>
        <v/>
      </c>
      <c r="M630" s="363"/>
      <c r="N630" s="363"/>
      <c r="O630" s="363"/>
      <c r="P630" s="366"/>
    </row>
    <row r="631" spans="3:16" ht="14.25" customHeight="1" x14ac:dyDescent="0.2">
      <c r="C631" s="383">
        <f t="shared" si="40"/>
        <v>619</v>
      </c>
      <c r="D631" s="807" t="str">
        <f t="shared" si="39"/>
        <v/>
      </c>
      <c r="E631" s="670"/>
      <c r="F631" s="511"/>
      <c r="G631" s="511"/>
      <c r="H631" s="452"/>
      <c r="I631" s="362"/>
      <c r="J631" s="362"/>
      <c r="K631" s="451" t="str">
        <f t="shared" si="41"/>
        <v/>
      </c>
      <c r="L631" s="527" t="str">
        <f t="shared" si="38"/>
        <v/>
      </c>
      <c r="M631" s="363"/>
      <c r="N631" s="363"/>
      <c r="O631" s="363"/>
      <c r="P631" s="366"/>
    </row>
    <row r="632" spans="3:16" ht="14.25" customHeight="1" x14ac:dyDescent="0.2">
      <c r="C632" s="383">
        <f t="shared" si="40"/>
        <v>620</v>
      </c>
      <c r="D632" s="807" t="str">
        <f t="shared" si="39"/>
        <v/>
      </c>
      <c r="E632" s="670"/>
      <c r="F632" s="511"/>
      <c r="G632" s="511"/>
      <c r="H632" s="452"/>
      <c r="I632" s="362"/>
      <c r="J632" s="362"/>
      <c r="K632" s="451" t="str">
        <f t="shared" si="41"/>
        <v/>
      </c>
      <c r="L632" s="527" t="str">
        <f t="shared" si="38"/>
        <v/>
      </c>
      <c r="M632" s="363"/>
      <c r="N632" s="363"/>
      <c r="O632" s="363"/>
      <c r="P632" s="366"/>
    </row>
    <row r="633" spans="3:16" ht="14.25" customHeight="1" x14ac:dyDescent="0.2">
      <c r="C633" s="383">
        <f t="shared" si="40"/>
        <v>621</v>
      </c>
      <c r="D633" s="807" t="str">
        <f t="shared" si="39"/>
        <v/>
      </c>
      <c r="E633" s="670"/>
      <c r="F633" s="511"/>
      <c r="G633" s="511"/>
      <c r="H633" s="452"/>
      <c r="I633" s="362"/>
      <c r="J633" s="362"/>
      <c r="K633" s="451" t="str">
        <f t="shared" si="41"/>
        <v/>
      </c>
      <c r="L633" s="527" t="str">
        <f t="shared" si="38"/>
        <v/>
      </c>
      <c r="M633" s="363"/>
      <c r="N633" s="363"/>
      <c r="O633" s="363"/>
      <c r="P633" s="366"/>
    </row>
    <row r="634" spans="3:16" ht="14.25" customHeight="1" x14ac:dyDescent="0.2">
      <c r="C634" s="383">
        <f t="shared" si="40"/>
        <v>622</v>
      </c>
      <c r="D634" s="807" t="str">
        <f t="shared" si="39"/>
        <v/>
      </c>
      <c r="E634" s="670"/>
      <c r="F634" s="511"/>
      <c r="G634" s="511"/>
      <c r="H634" s="452"/>
      <c r="I634" s="362"/>
      <c r="J634" s="362"/>
      <c r="K634" s="451" t="str">
        <f t="shared" si="41"/>
        <v/>
      </c>
      <c r="L634" s="527" t="str">
        <f t="shared" si="38"/>
        <v/>
      </c>
      <c r="M634" s="363"/>
      <c r="N634" s="363"/>
      <c r="O634" s="363"/>
      <c r="P634" s="366"/>
    </row>
    <row r="635" spans="3:16" ht="14.25" customHeight="1" x14ac:dyDescent="0.2">
      <c r="C635" s="383">
        <f t="shared" si="40"/>
        <v>623</v>
      </c>
      <c r="D635" s="807" t="str">
        <f t="shared" si="39"/>
        <v/>
      </c>
      <c r="E635" s="670"/>
      <c r="F635" s="511"/>
      <c r="G635" s="511"/>
      <c r="H635" s="452"/>
      <c r="I635" s="362"/>
      <c r="J635" s="362"/>
      <c r="K635" s="451" t="str">
        <f t="shared" si="41"/>
        <v/>
      </c>
      <c r="L635" s="527" t="str">
        <f t="shared" si="38"/>
        <v/>
      </c>
      <c r="M635" s="363"/>
      <c r="N635" s="363"/>
      <c r="O635" s="363"/>
      <c r="P635" s="366"/>
    </row>
    <row r="636" spans="3:16" ht="14.25" customHeight="1" x14ac:dyDescent="0.2">
      <c r="C636" s="383">
        <f t="shared" si="40"/>
        <v>624</v>
      </c>
      <c r="D636" s="807" t="str">
        <f t="shared" si="39"/>
        <v/>
      </c>
      <c r="E636" s="670"/>
      <c r="F636" s="511"/>
      <c r="G636" s="511"/>
      <c r="H636" s="452"/>
      <c r="I636" s="362"/>
      <c r="J636" s="362"/>
      <c r="K636" s="451" t="str">
        <f t="shared" si="41"/>
        <v/>
      </c>
      <c r="L636" s="527" t="str">
        <f t="shared" si="38"/>
        <v/>
      </c>
      <c r="M636" s="363"/>
      <c r="N636" s="363"/>
      <c r="O636" s="363"/>
      <c r="P636" s="366"/>
    </row>
    <row r="637" spans="3:16" ht="14.25" customHeight="1" x14ac:dyDescent="0.2">
      <c r="C637" s="383">
        <f t="shared" si="40"/>
        <v>625</v>
      </c>
      <c r="D637" s="807" t="str">
        <f t="shared" si="39"/>
        <v/>
      </c>
      <c r="E637" s="670"/>
      <c r="F637" s="511"/>
      <c r="G637" s="511"/>
      <c r="H637" s="452"/>
      <c r="I637" s="362"/>
      <c r="J637" s="362"/>
      <c r="K637" s="451" t="str">
        <f t="shared" si="41"/>
        <v/>
      </c>
      <c r="L637" s="527" t="str">
        <f t="shared" si="38"/>
        <v/>
      </c>
      <c r="M637" s="363"/>
      <c r="N637" s="363"/>
      <c r="O637" s="363"/>
      <c r="P637" s="366"/>
    </row>
    <row r="638" spans="3:16" ht="14.25" customHeight="1" x14ac:dyDescent="0.2">
      <c r="C638" s="383">
        <f t="shared" si="40"/>
        <v>626</v>
      </c>
      <c r="D638" s="807" t="str">
        <f t="shared" si="39"/>
        <v/>
      </c>
      <c r="E638" s="670"/>
      <c r="F638" s="511"/>
      <c r="G638" s="511"/>
      <c r="H638" s="452"/>
      <c r="I638" s="362"/>
      <c r="J638" s="362"/>
      <c r="K638" s="451" t="str">
        <f t="shared" si="41"/>
        <v/>
      </c>
      <c r="L638" s="527" t="str">
        <f t="shared" si="38"/>
        <v/>
      </c>
      <c r="M638" s="363"/>
      <c r="N638" s="363"/>
      <c r="O638" s="363"/>
      <c r="P638" s="366"/>
    </row>
    <row r="639" spans="3:16" ht="14.25" customHeight="1" x14ac:dyDescent="0.2">
      <c r="C639" s="383">
        <f t="shared" si="40"/>
        <v>627</v>
      </c>
      <c r="D639" s="807" t="str">
        <f t="shared" si="39"/>
        <v/>
      </c>
      <c r="E639" s="670"/>
      <c r="F639" s="511"/>
      <c r="G639" s="511"/>
      <c r="H639" s="452"/>
      <c r="I639" s="362"/>
      <c r="J639" s="362"/>
      <c r="K639" s="451" t="str">
        <f t="shared" si="41"/>
        <v/>
      </c>
      <c r="L639" s="527" t="str">
        <f t="shared" si="38"/>
        <v/>
      </c>
      <c r="M639" s="363"/>
      <c r="N639" s="363"/>
      <c r="O639" s="363"/>
      <c r="P639" s="366"/>
    </row>
    <row r="640" spans="3:16" ht="14.25" customHeight="1" x14ac:dyDescent="0.2">
      <c r="C640" s="383">
        <f t="shared" si="40"/>
        <v>628</v>
      </c>
      <c r="D640" s="807" t="str">
        <f t="shared" si="39"/>
        <v/>
      </c>
      <c r="E640" s="670"/>
      <c r="F640" s="511"/>
      <c r="G640" s="511"/>
      <c r="H640" s="452"/>
      <c r="I640" s="362"/>
      <c r="J640" s="362"/>
      <c r="K640" s="451" t="str">
        <f t="shared" si="41"/>
        <v/>
      </c>
      <c r="L640" s="527" t="str">
        <f t="shared" si="38"/>
        <v/>
      </c>
      <c r="M640" s="363"/>
      <c r="N640" s="363"/>
      <c r="O640" s="363"/>
      <c r="P640" s="366"/>
    </row>
    <row r="641" spans="3:16" ht="14.25" customHeight="1" x14ac:dyDescent="0.2">
      <c r="C641" s="383">
        <f t="shared" si="40"/>
        <v>629</v>
      </c>
      <c r="D641" s="807" t="str">
        <f t="shared" si="39"/>
        <v/>
      </c>
      <c r="E641" s="670"/>
      <c r="F641" s="511"/>
      <c r="G641" s="511"/>
      <c r="H641" s="452"/>
      <c r="I641" s="362"/>
      <c r="J641" s="362"/>
      <c r="K641" s="451" t="str">
        <f t="shared" si="41"/>
        <v/>
      </c>
      <c r="L641" s="527" t="str">
        <f t="shared" si="38"/>
        <v/>
      </c>
      <c r="M641" s="363"/>
      <c r="N641" s="363"/>
      <c r="O641" s="363"/>
      <c r="P641" s="366"/>
    </row>
    <row r="642" spans="3:16" ht="14.25" customHeight="1" x14ac:dyDescent="0.2">
      <c r="C642" s="383">
        <f t="shared" si="40"/>
        <v>630</v>
      </c>
      <c r="D642" s="807" t="str">
        <f t="shared" si="39"/>
        <v/>
      </c>
      <c r="E642" s="670"/>
      <c r="F642" s="511"/>
      <c r="G642" s="511"/>
      <c r="H642" s="452"/>
      <c r="I642" s="362"/>
      <c r="J642" s="362"/>
      <c r="K642" s="451" t="str">
        <f>IF(J642="","",I642*J642)</f>
        <v/>
      </c>
      <c r="L642" s="527" t="str">
        <f t="shared" si="38"/>
        <v/>
      </c>
      <c r="M642" s="363"/>
      <c r="N642" s="363"/>
      <c r="O642" s="363"/>
      <c r="P642" s="366"/>
    </row>
    <row r="643" spans="3:16" ht="14.25" customHeight="1" x14ac:dyDescent="0.2">
      <c r="C643" s="383">
        <f t="shared" si="40"/>
        <v>631</v>
      </c>
      <c r="D643" s="807" t="str">
        <f t="shared" si="39"/>
        <v/>
      </c>
      <c r="E643" s="670"/>
      <c r="F643" s="511"/>
      <c r="G643" s="511"/>
      <c r="H643" s="452"/>
      <c r="I643" s="362"/>
      <c r="J643" s="362"/>
      <c r="K643" s="451" t="str">
        <f t="shared" ref="K643:K701" si="42">IF(J643="","",I643*J643)</f>
        <v/>
      </c>
      <c r="L643" s="527" t="str">
        <f t="shared" si="38"/>
        <v/>
      </c>
      <c r="M643" s="363"/>
      <c r="N643" s="363"/>
      <c r="O643" s="363"/>
      <c r="P643" s="366"/>
    </row>
    <row r="644" spans="3:16" ht="14.25" customHeight="1" x14ac:dyDescent="0.2">
      <c r="C644" s="383">
        <f t="shared" si="40"/>
        <v>632</v>
      </c>
      <c r="D644" s="807" t="str">
        <f t="shared" si="39"/>
        <v/>
      </c>
      <c r="E644" s="670"/>
      <c r="F644" s="511"/>
      <c r="G644" s="511"/>
      <c r="H644" s="452"/>
      <c r="I644" s="362"/>
      <c r="J644" s="362"/>
      <c r="K644" s="451" t="str">
        <f t="shared" si="42"/>
        <v/>
      </c>
      <c r="L644" s="527" t="str">
        <f t="shared" si="38"/>
        <v/>
      </c>
      <c r="M644" s="363"/>
      <c r="N644" s="363"/>
      <c r="O644" s="363"/>
      <c r="P644" s="366"/>
    </row>
    <row r="645" spans="3:16" ht="14.25" customHeight="1" x14ac:dyDescent="0.2">
      <c r="C645" s="383">
        <f t="shared" si="40"/>
        <v>633</v>
      </c>
      <c r="D645" s="807" t="str">
        <f t="shared" si="39"/>
        <v/>
      </c>
      <c r="E645" s="670"/>
      <c r="F645" s="511"/>
      <c r="G645" s="511"/>
      <c r="H645" s="452"/>
      <c r="I645" s="362"/>
      <c r="J645" s="362"/>
      <c r="K645" s="451" t="str">
        <f t="shared" si="42"/>
        <v/>
      </c>
      <c r="L645" s="527" t="str">
        <f t="shared" si="38"/>
        <v/>
      </c>
      <c r="M645" s="363"/>
      <c r="N645" s="363"/>
      <c r="O645" s="363"/>
      <c r="P645" s="366"/>
    </row>
    <row r="646" spans="3:16" ht="14.25" customHeight="1" x14ac:dyDescent="0.2">
      <c r="C646" s="383">
        <f t="shared" si="40"/>
        <v>634</v>
      </c>
      <c r="D646" s="807" t="str">
        <f t="shared" si="39"/>
        <v/>
      </c>
      <c r="E646" s="670"/>
      <c r="F646" s="511"/>
      <c r="G646" s="511"/>
      <c r="H646" s="452"/>
      <c r="I646" s="362"/>
      <c r="J646" s="362"/>
      <c r="K646" s="451" t="str">
        <f t="shared" si="42"/>
        <v/>
      </c>
      <c r="L646" s="527" t="str">
        <f t="shared" si="38"/>
        <v/>
      </c>
      <c r="M646" s="363"/>
      <c r="N646" s="363"/>
      <c r="O646" s="363"/>
      <c r="P646" s="366"/>
    </row>
    <row r="647" spans="3:16" ht="14.25" customHeight="1" x14ac:dyDescent="0.2">
      <c r="C647" s="383">
        <f t="shared" si="40"/>
        <v>635</v>
      </c>
      <c r="D647" s="807" t="str">
        <f t="shared" si="39"/>
        <v/>
      </c>
      <c r="E647" s="670"/>
      <c r="F647" s="511"/>
      <c r="G647" s="511"/>
      <c r="H647" s="452"/>
      <c r="I647" s="362"/>
      <c r="J647" s="362"/>
      <c r="K647" s="451" t="str">
        <f t="shared" si="42"/>
        <v/>
      </c>
      <c r="L647" s="527" t="str">
        <f t="shared" si="38"/>
        <v/>
      </c>
      <c r="M647" s="363"/>
      <c r="N647" s="363"/>
      <c r="O647" s="363"/>
      <c r="P647" s="366"/>
    </row>
    <row r="648" spans="3:16" ht="14.25" customHeight="1" x14ac:dyDescent="0.2">
      <c r="C648" s="383">
        <f t="shared" si="40"/>
        <v>636</v>
      </c>
      <c r="D648" s="807" t="str">
        <f t="shared" si="39"/>
        <v/>
      </c>
      <c r="E648" s="670"/>
      <c r="F648" s="511"/>
      <c r="G648" s="511"/>
      <c r="H648" s="452"/>
      <c r="I648" s="362"/>
      <c r="J648" s="362"/>
      <c r="K648" s="451" t="str">
        <f t="shared" si="42"/>
        <v/>
      </c>
      <c r="L648" s="527" t="str">
        <f t="shared" si="38"/>
        <v/>
      </c>
      <c r="M648" s="363"/>
      <c r="N648" s="363"/>
      <c r="O648" s="363"/>
      <c r="P648" s="366"/>
    </row>
    <row r="649" spans="3:16" ht="14.25" customHeight="1" x14ac:dyDescent="0.2">
      <c r="C649" s="383">
        <f t="shared" si="40"/>
        <v>637</v>
      </c>
      <c r="D649" s="807" t="str">
        <f t="shared" si="39"/>
        <v/>
      </c>
      <c r="E649" s="670"/>
      <c r="F649" s="511"/>
      <c r="G649" s="511"/>
      <c r="H649" s="452"/>
      <c r="I649" s="362"/>
      <c r="J649" s="362"/>
      <c r="K649" s="451" t="str">
        <f t="shared" si="42"/>
        <v/>
      </c>
      <c r="L649" s="527" t="str">
        <f t="shared" ref="L649:L712" si="43">IF(H649="","",IF(HLOOKUP(H649,$V$2:$AJ$3,2,FALSE)&gt;=0.8,"○",""))</f>
        <v/>
      </c>
      <c r="M649" s="363"/>
      <c r="N649" s="363"/>
      <c r="O649" s="363"/>
      <c r="P649" s="366"/>
    </row>
    <row r="650" spans="3:16" ht="14.25" customHeight="1" x14ac:dyDescent="0.2">
      <c r="C650" s="383">
        <f t="shared" si="40"/>
        <v>638</v>
      </c>
      <c r="D650" s="807" t="str">
        <f t="shared" si="39"/>
        <v/>
      </c>
      <c r="E650" s="670"/>
      <c r="F650" s="511"/>
      <c r="G650" s="511"/>
      <c r="H650" s="452"/>
      <c r="I650" s="362"/>
      <c r="J650" s="362"/>
      <c r="K650" s="451" t="str">
        <f t="shared" si="42"/>
        <v/>
      </c>
      <c r="L650" s="527" t="str">
        <f t="shared" si="43"/>
        <v/>
      </c>
      <c r="M650" s="363"/>
      <c r="N650" s="363"/>
      <c r="O650" s="363"/>
      <c r="P650" s="366"/>
    </row>
    <row r="651" spans="3:16" ht="14.25" customHeight="1" x14ac:dyDescent="0.2">
      <c r="C651" s="383">
        <f t="shared" si="40"/>
        <v>639</v>
      </c>
      <c r="D651" s="807" t="str">
        <f t="shared" si="39"/>
        <v/>
      </c>
      <c r="E651" s="670"/>
      <c r="F651" s="511"/>
      <c r="G651" s="511"/>
      <c r="H651" s="452"/>
      <c r="I651" s="362"/>
      <c r="J651" s="362"/>
      <c r="K651" s="451" t="str">
        <f t="shared" si="42"/>
        <v/>
      </c>
      <c r="L651" s="527" t="str">
        <f t="shared" si="43"/>
        <v/>
      </c>
      <c r="M651" s="363"/>
      <c r="N651" s="363"/>
      <c r="O651" s="363"/>
      <c r="P651" s="366"/>
    </row>
    <row r="652" spans="3:16" ht="14.25" customHeight="1" x14ac:dyDescent="0.2">
      <c r="C652" s="383">
        <f t="shared" si="40"/>
        <v>640</v>
      </c>
      <c r="D652" s="807" t="str">
        <f t="shared" si="39"/>
        <v/>
      </c>
      <c r="E652" s="670"/>
      <c r="F652" s="511"/>
      <c r="G652" s="511"/>
      <c r="H652" s="452"/>
      <c r="I652" s="362"/>
      <c r="J652" s="362"/>
      <c r="K652" s="451" t="str">
        <f t="shared" si="42"/>
        <v/>
      </c>
      <c r="L652" s="527" t="str">
        <f t="shared" si="43"/>
        <v/>
      </c>
      <c r="M652" s="363"/>
      <c r="N652" s="363"/>
      <c r="O652" s="363"/>
      <c r="P652" s="366"/>
    </row>
    <row r="653" spans="3:16" ht="14.25" customHeight="1" x14ac:dyDescent="0.2">
      <c r="C653" s="383">
        <f t="shared" si="40"/>
        <v>641</v>
      </c>
      <c r="D653" s="807" t="str">
        <f t="shared" ref="D653:D716" si="44">IF(E653="","",IF(E653&lt;=$T$2,"○",""))</f>
        <v/>
      </c>
      <c r="E653" s="670"/>
      <c r="F653" s="511"/>
      <c r="G653" s="511"/>
      <c r="H653" s="452"/>
      <c r="I653" s="362"/>
      <c r="J653" s="362"/>
      <c r="K653" s="451" t="str">
        <f t="shared" si="42"/>
        <v/>
      </c>
      <c r="L653" s="527" t="str">
        <f t="shared" si="43"/>
        <v/>
      </c>
      <c r="M653" s="363"/>
      <c r="N653" s="363"/>
      <c r="O653" s="363"/>
      <c r="P653" s="366"/>
    </row>
    <row r="654" spans="3:16" ht="14.25" customHeight="1" x14ac:dyDescent="0.2">
      <c r="C654" s="383">
        <f t="shared" si="40"/>
        <v>642</v>
      </c>
      <c r="D654" s="807" t="str">
        <f t="shared" si="44"/>
        <v/>
      </c>
      <c r="E654" s="670"/>
      <c r="F654" s="511"/>
      <c r="G654" s="511"/>
      <c r="H654" s="452"/>
      <c r="I654" s="362"/>
      <c r="J654" s="362"/>
      <c r="K654" s="451" t="str">
        <f t="shared" si="42"/>
        <v/>
      </c>
      <c r="L654" s="527" t="str">
        <f t="shared" si="43"/>
        <v/>
      </c>
      <c r="M654" s="363"/>
      <c r="N654" s="363"/>
      <c r="O654" s="363"/>
      <c r="P654" s="366"/>
    </row>
    <row r="655" spans="3:16" ht="14.25" customHeight="1" x14ac:dyDescent="0.2">
      <c r="C655" s="383">
        <f t="shared" ref="C655:C718" si="45">C654+1</f>
        <v>643</v>
      </c>
      <c r="D655" s="807" t="str">
        <f t="shared" si="44"/>
        <v/>
      </c>
      <c r="E655" s="670"/>
      <c r="F655" s="511"/>
      <c r="G655" s="511"/>
      <c r="H655" s="452"/>
      <c r="I655" s="362"/>
      <c r="J655" s="362"/>
      <c r="K655" s="451" t="str">
        <f t="shared" si="42"/>
        <v/>
      </c>
      <c r="L655" s="527" t="str">
        <f t="shared" si="43"/>
        <v/>
      </c>
      <c r="M655" s="363"/>
      <c r="N655" s="363"/>
      <c r="O655" s="363"/>
      <c r="P655" s="366"/>
    </row>
    <row r="656" spans="3:16" ht="14.25" customHeight="1" x14ac:dyDescent="0.2">
      <c r="C656" s="383">
        <f t="shared" si="45"/>
        <v>644</v>
      </c>
      <c r="D656" s="807" t="str">
        <f t="shared" si="44"/>
        <v/>
      </c>
      <c r="E656" s="670"/>
      <c r="F656" s="511"/>
      <c r="G656" s="511"/>
      <c r="H656" s="452"/>
      <c r="I656" s="362"/>
      <c r="J656" s="362"/>
      <c r="K656" s="451" t="str">
        <f t="shared" si="42"/>
        <v/>
      </c>
      <c r="L656" s="527" t="str">
        <f t="shared" si="43"/>
        <v/>
      </c>
      <c r="M656" s="363"/>
      <c r="N656" s="363"/>
      <c r="O656" s="363"/>
      <c r="P656" s="366"/>
    </row>
    <row r="657" spans="3:16" ht="14.25" customHeight="1" x14ac:dyDescent="0.2">
      <c r="C657" s="383">
        <f t="shared" si="45"/>
        <v>645</v>
      </c>
      <c r="D657" s="807" t="str">
        <f t="shared" si="44"/>
        <v/>
      </c>
      <c r="E657" s="670"/>
      <c r="F657" s="511"/>
      <c r="G657" s="511"/>
      <c r="H657" s="452"/>
      <c r="I657" s="362"/>
      <c r="J657" s="362"/>
      <c r="K657" s="451" t="str">
        <f t="shared" si="42"/>
        <v/>
      </c>
      <c r="L657" s="527" t="str">
        <f t="shared" si="43"/>
        <v/>
      </c>
      <c r="M657" s="363"/>
      <c r="N657" s="363"/>
      <c r="O657" s="363"/>
      <c r="P657" s="366"/>
    </row>
    <row r="658" spans="3:16" ht="14.25" customHeight="1" x14ac:dyDescent="0.2">
      <c r="C658" s="383">
        <f t="shared" si="45"/>
        <v>646</v>
      </c>
      <c r="D658" s="807" t="str">
        <f t="shared" si="44"/>
        <v/>
      </c>
      <c r="E658" s="670"/>
      <c r="F658" s="511"/>
      <c r="G658" s="511"/>
      <c r="H658" s="452"/>
      <c r="I658" s="362"/>
      <c r="J658" s="362"/>
      <c r="K658" s="451" t="str">
        <f t="shared" si="42"/>
        <v/>
      </c>
      <c r="L658" s="527" t="str">
        <f t="shared" si="43"/>
        <v/>
      </c>
      <c r="M658" s="363"/>
      <c r="N658" s="363"/>
      <c r="O658" s="363"/>
      <c r="P658" s="366"/>
    </row>
    <row r="659" spans="3:16" ht="14.25" customHeight="1" x14ac:dyDescent="0.2">
      <c r="C659" s="383">
        <f t="shared" si="45"/>
        <v>647</v>
      </c>
      <c r="D659" s="807" t="str">
        <f t="shared" si="44"/>
        <v/>
      </c>
      <c r="E659" s="670"/>
      <c r="F659" s="511"/>
      <c r="G659" s="511"/>
      <c r="H659" s="452"/>
      <c r="I659" s="362"/>
      <c r="J659" s="362"/>
      <c r="K659" s="451" t="str">
        <f t="shared" si="42"/>
        <v/>
      </c>
      <c r="L659" s="527" t="str">
        <f t="shared" si="43"/>
        <v/>
      </c>
      <c r="M659" s="363"/>
      <c r="N659" s="363"/>
      <c r="O659" s="363"/>
      <c r="P659" s="366"/>
    </row>
    <row r="660" spans="3:16" ht="14.25" customHeight="1" x14ac:dyDescent="0.2">
      <c r="C660" s="383">
        <f t="shared" si="45"/>
        <v>648</v>
      </c>
      <c r="D660" s="807" t="str">
        <f t="shared" si="44"/>
        <v/>
      </c>
      <c r="E660" s="670"/>
      <c r="F660" s="511"/>
      <c r="G660" s="511"/>
      <c r="H660" s="452"/>
      <c r="I660" s="362"/>
      <c r="J660" s="362"/>
      <c r="K660" s="451" t="str">
        <f t="shared" si="42"/>
        <v/>
      </c>
      <c r="L660" s="527" t="str">
        <f t="shared" si="43"/>
        <v/>
      </c>
      <c r="M660" s="363"/>
      <c r="N660" s="363"/>
      <c r="O660" s="363"/>
      <c r="P660" s="366"/>
    </row>
    <row r="661" spans="3:16" ht="14.25" customHeight="1" x14ac:dyDescent="0.2">
      <c r="C661" s="383">
        <f t="shared" si="45"/>
        <v>649</v>
      </c>
      <c r="D661" s="807" t="str">
        <f t="shared" si="44"/>
        <v/>
      </c>
      <c r="E661" s="670"/>
      <c r="F661" s="511"/>
      <c r="G661" s="511"/>
      <c r="H661" s="452"/>
      <c r="I661" s="362"/>
      <c r="J661" s="362"/>
      <c r="K661" s="451" t="str">
        <f t="shared" si="42"/>
        <v/>
      </c>
      <c r="L661" s="527" t="str">
        <f t="shared" si="43"/>
        <v/>
      </c>
      <c r="M661" s="363"/>
      <c r="N661" s="363"/>
      <c r="O661" s="363"/>
      <c r="P661" s="366"/>
    </row>
    <row r="662" spans="3:16" ht="14.25" customHeight="1" x14ac:dyDescent="0.2">
      <c r="C662" s="383">
        <f t="shared" si="45"/>
        <v>650</v>
      </c>
      <c r="D662" s="807" t="str">
        <f t="shared" si="44"/>
        <v/>
      </c>
      <c r="E662" s="670"/>
      <c r="F662" s="511"/>
      <c r="G662" s="511"/>
      <c r="H662" s="452"/>
      <c r="I662" s="362"/>
      <c r="J662" s="362"/>
      <c r="K662" s="451" t="str">
        <f t="shared" si="42"/>
        <v/>
      </c>
      <c r="L662" s="527" t="str">
        <f t="shared" si="43"/>
        <v/>
      </c>
      <c r="M662" s="363"/>
      <c r="N662" s="363"/>
      <c r="O662" s="363"/>
      <c r="P662" s="366"/>
    </row>
    <row r="663" spans="3:16" ht="14.25" customHeight="1" x14ac:dyDescent="0.2">
      <c r="C663" s="383">
        <f t="shared" si="45"/>
        <v>651</v>
      </c>
      <c r="D663" s="807" t="str">
        <f t="shared" si="44"/>
        <v/>
      </c>
      <c r="E663" s="670"/>
      <c r="F663" s="511"/>
      <c r="G663" s="511"/>
      <c r="H663" s="452"/>
      <c r="I663" s="362"/>
      <c r="J663" s="362"/>
      <c r="K663" s="451" t="str">
        <f t="shared" si="42"/>
        <v/>
      </c>
      <c r="L663" s="527" t="str">
        <f t="shared" si="43"/>
        <v/>
      </c>
      <c r="M663" s="363"/>
      <c r="N663" s="363"/>
      <c r="O663" s="363"/>
      <c r="P663" s="366"/>
    </row>
    <row r="664" spans="3:16" ht="14.25" customHeight="1" x14ac:dyDescent="0.2">
      <c r="C664" s="383">
        <f t="shared" si="45"/>
        <v>652</v>
      </c>
      <c r="D664" s="807" t="str">
        <f t="shared" si="44"/>
        <v/>
      </c>
      <c r="E664" s="670"/>
      <c r="F664" s="511"/>
      <c r="G664" s="511"/>
      <c r="H664" s="452"/>
      <c r="I664" s="362"/>
      <c r="J664" s="362"/>
      <c r="K664" s="451" t="str">
        <f t="shared" si="42"/>
        <v/>
      </c>
      <c r="L664" s="527" t="str">
        <f t="shared" si="43"/>
        <v/>
      </c>
      <c r="M664" s="363"/>
      <c r="N664" s="363"/>
      <c r="O664" s="363"/>
      <c r="P664" s="366"/>
    </row>
    <row r="665" spans="3:16" ht="14.25" customHeight="1" x14ac:dyDescent="0.2">
      <c r="C665" s="383">
        <f t="shared" si="45"/>
        <v>653</v>
      </c>
      <c r="D665" s="807" t="str">
        <f t="shared" si="44"/>
        <v/>
      </c>
      <c r="E665" s="670"/>
      <c r="F665" s="511"/>
      <c r="G665" s="511"/>
      <c r="H665" s="452"/>
      <c r="I665" s="362"/>
      <c r="J665" s="362"/>
      <c r="K665" s="451" t="str">
        <f t="shared" si="42"/>
        <v/>
      </c>
      <c r="L665" s="527" t="str">
        <f t="shared" si="43"/>
        <v/>
      </c>
      <c r="M665" s="363"/>
      <c r="N665" s="363"/>
      <c r="O665" s="363"/>
      <c r="P665" s="366"/>
    </row>
    <row r="666" spans="3:16" ht="14.25" customHeight="1" x14ac:dyDescent="0.2">
      <c r="C666" s="383">
        <f t="shared" si="45"/>
        <v>654</v>
      </c>
      <c r="D666" s="807" t="str">
        <f t="shared" si="44"/>
        <v/>
      </c>
      <c r="E666" s="670"/>
      <c r="F666" s="511"/>
      <c r="G666" s="511"/>
      <c r="H666" s="452"/>
      <c r="I666" s="362"/>
      <c r="J666" s="362"/>
      <c r="K666" s="451" t="str">
        <f t="shared" si="42"/>
        <v/>
      </c>
      <c r="L666" s="527" t="str">
        <f t="shared" si="43"/>
        <v/>
      </c>
      <c r="M666" s="363"/>
      <c r="N666" s="363"/>
      <c r="O666" s="363"/>
      <c r="P666" s="366"/>
    </row>
    <row r="667" spans="3:16" ht="14.25" customHeight="1" x14ac:dyDescent="0.2">
      <c r="C667" s="383">
        <f t="shared" si="45"/>
        <v>655</v>
      </c>
      <c r="D667" s="807" t="str">
        <f t="shared" si="44"/>
        <v/>
      </c>
      <c r="E667" s="670"/>
      <c r="F667" s="511"/>
      <c r="G667" s="511"/>
      <c r="H667" s="452"/>
      <c r="I667" s="362"/>
      <c r="J667" s="362"/>
      <c r="K667" s="451" t="str">
        <f t="shared" si="42"/>
        <v/>
      </c>
      <c r="L667" s="527" t="str">
        <f t="shared" si="43"/>
        <v/>
      </c>
      <c r="M667" s="363"/>
      <c r="N667" s="363"/>
      <c r="O667" s="363"/>
      <c r="P667" s="366"/>
    </row>
    <row r="668" spans="3:16" ht="14.25" customHeight="1" x14ac:dyDescent="0.2">
      <c r="C668" s="383">
        <f t="shared" si="45"/>
        <v>656</v>
      </c>
      <c r="D668" s="807" t="str">
        <f t="shared" si="44"/>
        <v/>
      </c>
      <c r="E668" s="670"/>
      <c r="F668" s="511"/>
      <c r="G668" s="511"/>
      <c r="H668" s="452"/>
      <c r="I668" s="362"/>
      <c r="J668" s="362"/>
      <c r="K668" s="451" t="str">
        <f t="shared" si="42"/>
        <v/>
      </c>
      <c r="L668" s="527" t="str">
        <f t="shared" si="43"/>
        <v/>
      </c>
      <c r="M668" s="363"/>
      <c r="N668" s="363"/>
      <c r="O668" s="363"/>
      <c r="P668" s="366"/>
    </row>
    <row r="669" spans="3:16" ht="14.25" customHeight="1" x14ac:dyDescent="0.2">
      <c r="C669" s="383">
        <f t="shared" si="45"/>
        <v>657</v>
      </c>
      <c r="D669" s="807" t="str">
        <f t="shared" si="44"/>
        <v/>
      </c>
      <c r="E669" s="670"/>
      <c r="F669" s="511"/>
      <c r="G669" s="511"/>
      <c r="H669" s="452"/>
      <c r="I669" s="362"/>
      <c r="J669" s="362"/>
      <c r="K669" s="451" t="str">
        <f t="shared" si="42"/>
        <v/>
      </c>
      <c r="L669" s="527" t="str">
        <f t="shared" si="43"/>
        <v/>
      </c>
      <c r="M669" s="363"/>
      <c r="N669" s="363"/>
      <c r="O669" s="363"/>
      <c r="P669" s="366"/>
    </row>
    <row r="670" spans="3:16" ht="14.25" customHeight="1" x14ac:dyDescent="0.2">
      <c r="C670" s="383">
        <f t="shared" si="45"/>
        <v>658</v>
      </c>
      <c r="D670" s="807" t="str">
        <f t="shared" si="44"/>
        <v/>
      </c>
      <c r="E670" s="670"/>
      <c r="F670" s="511"/>
      <c r="G670" s="511"/>
      <c r="H670" s="452"/>
      <c r="I670" s="362"/>
      <c r="J670" s="362"/>
      <c r="K670" s="451" t="str">
        <f t="shared" si="42"/>
        <v/>
      </c>
      <c r="L670" s="527" t="str">
        <f t="shared" si="43"/>
        <v/>
      </c>
      <c r="M670" s="363"/>
      <c r="N670" s="363"/>
      <c r="O670" s="363"/>
      <c r="P670" s="366"/>
    </row>
    <row r="671" spans="3:16" ht="14.25" customHeight="1" x14ac:dyDescent="0.2">
      <c r="C671" s="383">
        <f t="shared" si="45"/>
        <v>659</v>
      </c>
      <c r="D671" s="807" t="str">
        <f t="shared" si="44"/>
        <v/>
      </c>
      <c r="E671" s="670"/>
      <c r="F671" s="511"/>
      <c r="G671" s="511"/>
      <c r="H671" s="452"/>
      <c r="I671" s="362"/>
      <c r="J671" s="362"/>
      <c r="K671" s="451" t="str">
        <f t="shared" si="42"/>
        <v/>
      </c>
      <c r="L671" s="527" t="str">
        <f t="shared" si="43"/>
        <v/>
      </c>
      <c r="M671" s="363"/>
      <c r="N671" s="363"/>
      <c r="O671" s="363"/>
      <c r="P671" s="366"/>
    </row>
    <row r="672" spans="3:16" ht="14.25" customHeight="1" x14ac:dyDescent="0.2">
      <c r="C672" s="383">
        <f t="shared" si="45"/>
        <v>660</v>
      </c>
      <c r="D672" s="807" t="str">
        <f t="shared" si="44"/>
        <v/>
      </c>
      <c r="E672" s="670"/>
      <c r="F672" s="511"/>
      <c r="G672" s="511"/>
      <c r="H672" s="452"/>
      <c r="I672" s="362"/>
      <c r="J672" s="362"/>
      <c r="K672" s="451" t="str">
        <f t="shared" si="42"/>
        <v/>
      </c>
      <c r="L672" s="527" t="str">
        <f t="shared" si="43"/>
        <v/>
      </c>
      <c r="M672" s="363"/>
      <c r="N672" s="363"/>
      <c r="O672" s="363"/>
      <c r="P672" s="366"/>
    </row>
    <row r="673" spans="3:16" ht="14.25" customHeight="1" x14ac:dyDescent="0.2">
      <c r="C673" s="383">
        <f t="shared" si="45"/>
        <v>661</v>
      </c>
      <c r="D673" s="807" t="str">
        <f t="shared" si="44"/>
        <v/>
      </c>
      <c r="E673" s="670"/>
      <c r="F673" s="511"/>
      <c r="G673" s="511"/>
      <c r="H673" s="452"/>
      <c r="I673" s="362"/>
      <c r="J673" s="362"/>
      <c r="K673" s="451" t="str">
        <f t="shared" si="42"/>
        <v/>
      </c>
      <c r="L673" s="527" t="str">
        <f t="shared" si="43"/>
        <v/>
      </c>
      <c r="M673" s="363"/>
      <c r="N673" s="363"/>
      <c r="O673" s="363"/>
      <c r="P673" s="366"/>
    </row>
    <row r="674" spans="3:16" ht="14.25" customHeight="1" x14ac:dyDescent="0.2">
      <c r="C674" s="383">
        <f t="shared" si="45"/>
        <v>662</v>
      </c>
      <c r="D674" s="807" t="str">
        <f t="shared" si="44"/>
        <v/>
      </c>
      <c r="E674" s="670"/>
      <c r="F674" s="511"/>
      <c r="G674" s="511"/>
      <c r="H674" s="452"/>
      <c r="I674" s="362"/>
      <c r="J674" s="362"/>
      <c r="K674" s="451" t="str">
        <f t="shared" si="42"/>
        <v/>
      </c>
      <c r="L674" s="527" t="str">
        <f t="shared" si="43"/>
        <v/>
      </c>
      <c r="M674" s="363"/>
      <c r="N674" s="363"/>
      <c r="O674" s="363"/>
      <c r="P674" s="366"/>
    </row>
    <row r="675" spans="3:16" ht="14.25" customHeight="1" x14ac:dyDescent="0.2">
      <c r="C675" s="383">
        <f t="shared" si="45"/>
        <v>663</v>
      </c>
      <c r="D675" s="807" t="str">
        <f t="shared" si="44"/>
        <v/>
      </c>
      <c r="E675" s="670"/>
      <c r="F675" s="511"/>
      <c r="G675" s="511"/>
      <c r="H675" s="452"/>
      <c r="I675" s="362"/>
      <c r="J675" s="362"/>
      <c r="K675" s="451" t="str">
        <f t="shared" si="42"/>
        <v/>
      </c>
      <c r="L675" s="527" t="str">
        <f t="shared" si="43"/>
        <v/>
      </c>
      <c r="M675" s="363"/>
      <c r="N675" s="363"/>
      <c r="O675" s="363"/>
      <c r="P675" s="366"/>
    </row>
    <row r="676" spans="3:16" ht="14.25" customHeight="1" x14ac:dyDescent="0.2">
      <c r="C676" s="383">
        <f t="shared" si="45"/>
        <v>664</v>
      </c>
      <c r="D676" s="807" t="str">
        <f t="shared" si="44"/>
        <v/>
      </c>
      <c r="E676" s="670"/>
      <c r="F676" s="511"/>
      <c r="G676" s="511"/>
      <c r="H676" s="452"/>
      <c r="I676" s="362"/>
      <c r="J676" s="362"/>
      <c r="K676" s="451" t="str">
        <f t="shared" si="42"/>
        <v/>
      </c>
      <c r="L676" s="527" t="str">
        <f t="shared" si="43"/>
        <v/>
      </c>
      <c r="M676" s="363"/>
      <c r="N676" s="363"/>
      <c r="O676" s="363"/>
      <c r="P676" s="366"/>
    </row>
    <row r="677" spans="3:16" ht="14.25" customHeight="1" x14ac:dyDescent="0.2">
      <c r="C677" s="383">
        <f t="shared" si="45"/>
        <v>665</v>
      </c>
      <c r="D677" s="807" t="str">
        <f t="shared" si="44"/>
        <v/>
      </c>
      <c r="E677" s="670"/>
      <c r="F677" s="511"/>
      <c r="G677" s="511"/>
      <c r="H677" s="452"/>
      <c r="I677" s="362"/>
      <c r="J677" s="362"/>
      <c r="K677" s="451" t="str">
        <f t="shared" si="42"/>
        <v/>
      </c>
      <c r="L677" s="527" t="str">
        <f t="shared" si="43"/>
        <v/>
      </c>
      <c r="M677" s="363"/>
      <c r="N677" s="363"/>
      <c r="O677" s="363"/>
      <c r="P677" s="366"/>
    </row>
    <row r="678" spans="3:16" ht="14.25" customHeight="1" x14ac:dyDescent="0.2">
      <c r="C678" s="383">
        <f t="shared" si="45"/>
        <v>666</v>
      </c>
      <c r="D678" s="807" t="str">
        <f t="shared" si="44"/>
        <v/>
      </c>
      <c r="E678" s="670"/>
      <c r="F678" s="511"/>
      <c r="G678" s="511"/>
      <c r="H678" s="452"/>
      <c r="I678" s="362"/>
      <c r="J678" s="362"/>
      <c r="K678" s="451" t="str">
        <f t="shared" si="42"/>
        <v/>
      </c>
      <c r="L678" s="527" t="str">
        <f t="shared" si="43"/>
        <v/>
      </c>
      <c r="M678" s="363"/>
      <c r="N678" s="363"/>
      <c r="O678" s="363"/>
      <c r="P678" s="366"/>
    </row>
    <row r="679" spans="3:16" ht="14.25" customHeight="1" x14ac:dyDescent="0.2">
      <c r="C679" s="383">
        <f t="shared" si="45"/>
        <v>667</v>
      </c>
      <c r="D679" s="807" t="str">
        <f t="shared" si="44"/>
        <v/>
      </c>
      <c r="E679" s="670"/>
      <c r="F679" s="511"/>
      <c r="G679" s="511"/>
      <c r="H679" s="452"/>
      <c r="I679" s="362"/>
      <c r="J679" s="362"/>
      <c r="K679" s="451" t="str">
        <f t="shared" si="42"/>
        <v/>
      </c>
      <c r="L679" s="527" t="str">
        <f t="shared" si="43"/>
        <v/>
      </c>
      <c r="M679" s="363"/>
      <c r="N679" s="363"/>
      <c r="O679" s="363"/>
      <c r="P679" s="366"/>
    </row>
    <row r="680" spans="3:16" ht="14.25" customHeight="1" x14ac:dyDescent="0.2">
      <c r="C680" s="383">
        <f t="shared" si="45"/>
        <v>668</v>
      </c>
      <c r="D680" s="807" t="str">
        <f t="shared" si="44"/>
        <v/>
      </c>
      <c r="E680" s="670"/>
      <c r="F680" s="511"/>
      <c r="G680" s="511"/>
      <c r="H680" s="452"/>
      <c r="I680" s="362"/>
      <c r="J680" s="362"/>
      <c r="K680" s="451" t="str">
        <f t="shared" si="42"/>
        <v/>
      </c>
      <c r="L680" s="527" t="str">
        <f t="shared" si="43"/>
        <v/>
      </c>
      <c r="M680" s="363"/>
      <c r="N680" s="363"/>
      <c r="O680" s="363"/>
      <c r="P680" s="366"/>
    </row>
    <row r="681" spans="3:16" ht="14.25" customHeight="1" x14ac:dyDescent="0.2">
      <c r="C681" s="383">
        <f t="shared" si="45"/>
        <v>669</v>
      </c>
      <c r="D681" s="807" t="str">
        <f t="shared" si="44"/>
        <v/>
      </c>
      <c r="E681" s="670"/>
      <c r="F681" s="511"/>
      <c r="G681" s="511"/>
      <c r="H681" s="452"/>
      <c r="I681" s="362"/>
      <c r="J681" s="362"/>
      <c r="K681" s="451" t="str">
        <f t="shared" si="42"/>
        <v/>
      </c>
      <c r="L681" s="527" t="str">
        <f t="shared" si="43"/>
        <v/>
      </c>
      <c r="M681" s="363"/>
      <c r="N681" s="363"/>
      <c r="O681" s="363"/>
      <c r="P681" s="366"/>
    </row>
    <row r="682" spans="3:16" ht="14.25" customHeight="1" x14ac:dyDescent="0.2">
      <c r="C682" s="383">
        <f t="shared" si="45"/>
        <v>670</v>
      </c>
      <c r="D682" s="807" t="str">
        <f t="shared" si="44"/>
        <v/>
      </c>
      <c r="E682" s="670"/>
      <c r="F682" s="511"/>
      <c r="G682" s="511"/>
      <c r="H682" s="452"/>
      <c r="I682" s="362"/>
      <c r="J682" s="362"/>
      <c r="K682" s="451" t="str">
        <f t="shared" si="42"/>
        <v/>
      </c>
      <c r="L682" s="527" t="str">
        <f t="shared" si="43"/>
        <v/>
      </c>
      <c r="M682" s="363"/>
      <c r="N682" s="363"/>
      <c r="O682" s="363"/>
      <c r="P682" s="366"/>
    </row>
    <row r="683" spans="3:16" ht="14.25" customHeight="1" x14ac:dyDescent="0.2">
      <c r="C683" s="383">
        <f t="shared" si="45"/>
        <v>671</v>
      </c>
      <c r="D683" s="807" t="str">
        <f t="shared" si="44"/>
        <v/>
      </c>
      <c r="E683" s="670"/>
      <c r="F683" s="511"/>
      <c r="G683" s="511"/>
      <c r="H683" s="452"/>
      <c r="I683" s="362"/>
      <c r="J683" s="362"/>
      <c r="K683" s="451" t="str">
        <f t="shared" si="42"/>
        <v/>
      </c>
      <c r="L683" s="527" t="str">
        <f t="shared" si="43"/>
        <v/>
      </c>
      <c r="M683" s="363"/>
      <c r="N683" s="363"/>
      <c r="O683" s="363"/>
      <c r="P683" s="366"/>
    </row>
    <row r="684" spans="3:16" ht="14.25" customHeight="1" x14ac:dyDescent="0.2">
      <c r="C684" s="383">
        <f t="shared" si="45"/>
        <v>672</v>
      </c>
      <c r="D684" s="807" t="str">
        <f t="shared" si="44"/>
        <v/>
      </c>
      <c r="E684" s="670"/>
      <c r="F684" s="511"/>
      <c r="G684" s="511"/>
      <c r="H684" s="452"/>
      <c r="I684" s="362"/>
      <c r="J684" s="362"/>
      <c r="K684" s="451" t="str">
        <f t="shared" si="42"/>
        <v/>
      </c>
      <c r="L684" s="527" t="str">
        <f t="shared" si="43"/>
        <v/>
      </c>
      <c r="M684" s="363"/>
      <c r="N684" s="363"/>
      <c r="O684" s="363"/>
      <c r="P684" s="366"/>
    </row>
    <row r="685" spans="3:16" ht="14.25" customHeight="1" x14ac:dyDescent="0.2">
      <c r="C685" s="383">
        <f t="shared" si="45"/>
        <v>673</v>
      </c>
      <c r="D685" s="807" t="str">
        <f t="shared" si="44"/>
        <v/>
      </c>
      <c r="E685" s="670"/>
      <c r="F685" s="511"/>
      <c r="G685" s="511"/>
      <c r="H685" s="452"/>
      <c r="I685" s="362"/>
      <c r="J685" s="362"/>
      <c r="K685" s="451" t="str">
        <f t="shared" si="42"/>
        <v/>
      </c>
      <c r="L685" s="527" t="str">
        <f t="shared" si="43"/>
        <v/>
      </c>
      <c r="M685" s="363"/>
      <c r="N685" s="363"/>
      <c r="O685" s="363"/>
      <c r="P685" s="366"/>
    </row>
    <row r="686" spans="3:16" ht="14.25" customHeight="1" x14ac:dyDescent="0.2">
      <c r="C686" s="383">
        <f t="shared" si="45"/>
        <v>674</v>
      </c>
      <c r="D686" s="807" t="str">
        <f t="shared" si="44"/>
        <v/>
      </c>
      <c r="E686" s="670"/>
      <c r="F686" s="511"/>
      <c r="G686" s="511"/>
      <c r="H686" s="452"/>
      <c r="I686" s="362"/>
      <c r="J686" s="362"/>
      <c r="K686" s="451" t="str">
        <f t="shared" si="42"/>
        <v/>
      </c>
      <c r="L686" s="527" t="str">
        <f t="shared" si="43"/>
        <v/>
      </c>
      <c r="M686" s="363"/>
      <c r="N686" s="363"/>
      <c r="O686" s="363"/>
      <c r="P686" s="366"/>
    </row>
    <row r="687" spans="3:16" ht="14.25" customHeight="1" x14ac:dyDescent="0.2">
      <c r="C687" s="383">
        <f t="shared" si="45"/>
        <v>675</v>
      </c>
      <c r="D687" s="807" t="str">
        <f t="shared" si="44"/>
        <v/>
      </c>
      <c r="E687" s="670"/>
      <c r="F687" s="511"/>
      <c r="G687" s="511"/>
      <c r="H687" s="452"/>
      <c r="I687" s="362"/>
      <c r="J687" s="362"/>
      <c r="K687" s="451" t="str">
        <f t="shared" si="42"/>
        <v/>
      </c>
      <c r="L687" s="527" t="str">
        <f t="shared" si="43"/>
        <v/>
      </c>
      <c r="M687" s="363"/>
      <c r="N687" s="363"/>
      <c r="O687" s="363"/>
      <c r="P687" s="366"/>
    </row>
    <row r="688" spans="3:16" ht="14.25" customHeight="1" x14ac:dyDescent="0.2">
      <c r="C688" s="383">
        <f t="shared" si="45"/>
        <v>676</v>
      </c>
      <c r="D688" s="807" t="str">
        <f t="shared" si="44"/>
        <v/>
      </c>
      <c r="E688" s="670"/>
      <c r="F688" s="511"/>
      <c r="G688" s="511"/>
      <c r="H688" s="452"/>
      <c r="I688" s="362"/>
      <c r="J688" s="362"/>
      <c r="K688" s="451" t="str">
        <f t="shared" si="42"/>
        <v/>
      </c>
      <c r="L688" s="527" t="str">
        <f t="shared" si="43"/>
        <v/>
      </c>
      <c r="M688" s="363"/>
      <c r="N688" s="363"/>
      <c r="O688" s="363"/>
      <c r="P688" s="366"/>
    </row>
    <row r="689" spans="3:16" ht="14.25" customHeight="1" x14ac:dyDescent="0.2">
      <c r="C689" s="383">
        <f t="shared" si="45"/>
        <v>677</v>
      </c>
      <c r="D689" s="807" t="str">
        <f t="shared" si="44"/>
        <v/>
      </c>
      <c r="E689" s="670"/>
      <c r="F689" s="511"/>
      <c r="G689" s="511"/>
      <c r="H689" s="452"/>
      <c r="I689" s="362"/>
      <c r="J689" s="362"/>
      <c r="K689" s="451" t="str">
        <f t="shared" si="42"/>
        <v/>
      </c>
      <c r="L689" s="527" t="str">
        <f t="shared" si="43"/>
        <v/>
      </c>
      <c r="M689" s="363"/>
      <c r="N689" s="363"/>
      <c r="O689" s="363"/>
      <c r="P689" s="366"/>
    </row>
    <row r="690" spans="3:16" ht="14.25" customHeight="1" x14ac:dyDescent="0.2">
      <c r="C690" s="383">
        <f t="shared" si="45"/>
        <v>678</v>
      </c>
      <c r="D690" s="807" t="str">
        <f t="shared" si="44"/>
        <v/>
      </c>
      <c r="E690" s="670"/>
      <c r="F690" s="511"/>
      <c r="G690" s="511"/>
      <c r="H690" s="452"/>
      <c r="I690" s="362"/>
      <c r="J690" s="362"/>
      <c r="K690" s="451" t="str">
        <f t="shared" si="42"/>
        <v/>
      </c>
      <c r="L690" s="527" t="str">
        <f t="shared" si="43"/>
        <v/>
      </c>
      <c r="M690" s="363"/>
      <c r="N690" s="363"/>
      <c r="O690" s="363"/>
      <c r="P690" s="366"/>
    </row>
    <row r="691" spans="3:16" ht="14.25" customHeight="1" x14ac:dyDescent="0.2">
      <c r="C691" s="383">
        <f t="shared" si="45"/>
        <v>679</v>
      </c>
      <c r="D691" s="807" t="str">
        <f t="shared" si="44"/>
        <v/>
      </c>
      <c r="E691" s="670"/>
      <c r="F691" s="511"/>
      <c r="G691" s="511"/>
      <c r="H691" s="452"/>
      <c r="I691" s="362"/>
      <c r="J691" s="362"/>
      <c r="K691" s="451" t="str">
        <f t="shared" si="42"/>
        <v/>
      </c>
      <c r="L691" s="527" t="str">
        <f t="shared" si="43"/>
        <v/>
      </c>
      <c r="M691" s="363"/>
      <c r="N691" s="363"/>
      <c r="O691" s="363"/>
      <c r="P691" s="366"/>
    </row>
    <row r="692" spans="3:16" ht="14.25" customHeight="1" x14ac:dyDescent="0.2">
      <c r="C692" s="383">
        <f t="shared" si="45"/>
        <v>680</v>
      </c>
      <c r="D692" s="807" t="str">
        <f t="shared" si="44"/>
        <v/>
      </c>
      <c r="E692" s="670"/>
      <c r="F692" s="511"/>
      <c r="G692" s="511"/>
      <c r="H692" s="452"/>
      <c r="I692" s="362"/>
      <c r="J692" s="362"/>
      <c r="K692" s="451" t="str">
        <f t="shared" si="42"/>
        <v/>
      </c>
      <c r="L692" s="527" t="str">
        <f t="shared" si="43"/>
        <v/>
      </c>
      <c r="M692" s="363"/>
      <c r="N692" s="363"/>
      <c r="O692" s="363"/>
      <c r="P692" s="366"/>
    </row>
    <row r="693" spans="3:16" ht="14.25" customHeight="1" x14ac:dyDescent="0.2">
      <c r="C693" s="383">
        <f t="shared" si="45"/>
        <v>681</v>
      </c>
      <c r="D693" s="807" t="str">
        <f t="shared" si="44"/>
        <v/>
      </c>
      <c r="E693" s="670"/>
      <c r="F693" s="511"/>
      <c r="G693" s="511"/>
      <c r="H693" s="452"/>
      <c r="I693" s="362"/>
      <c r="J693" s="362"/>
      <c r="K693" s="451" t="str">
        <f t="shared" si="42"/>
        <v/>
      </c>
      <c r="L693" s="527" t="str">
        <f t="shared" si="43"/>
        <v/>
      </c>
      <c r="M693" s="363"/>
      <c r="N693" s="363"/>
      <c r="O693" s="363"/>
      <c r="P693" s="366"/>
    </row>
    <row r="694" spans="3:16" ht="14.25" customHeight="1" x14ac:dyDescent="0.2">
      <c r="C694" s="383">
        <f t="shared" si="45"/>
        <v>682</v>
      </c>
      <c r="D694" s="807" t="str">
        <f t="shared" si="44"/>
        <v/>
      </c>
      <c r="E694" s="670"/>
      <c r="F694" s="511"/>
      <c r="G694" s="511"/>
      <c r="H694" s="452"/>
      <c r="I694" s="362"/>
      <c r="J694" s="362"/>
      <c r="K694" s="451" t="str">
        <f t="shared" si="42"/>
        <v/>
      </c>
      <c r="L694" s="527" t="str">
        <f t="shared" si="43"/>
        <v/>
      </c>
      <c r="M694" s="363"/>
      <c r="N694" s="363"/>
      <c r="O694" s="363"/>
      <c r="P694" s="366"/>
    </row>
    <row r="695" spans="3:16" ht="14.25" customHeight="1" x14ac:dyDescent="0.2">
      <c r="C695" s="383">
        <f t="shared" si="45"/>
        <v>683</v>
      </c>
      <c r="D695" s="807" t="str">
        <f t="shared" si="44"/>
        <v/>
      </c>
      <c r="E695" s="670"/>
      <c r="F695" s="511"/>
      <c r="G695" s="511"/>
      <c r="H695" s="452"/>
      <c r="I695" s="362"/>
      <c r="J695" s="362"/>
      <c r="K695" s="451" t="str">
        <f t="shared" si="42"/>
        <v/>
      </c>
      <c r="L695" s="527" t="str">
        <f t="shared" si="43"/>
        <v/>
      </c>
      <c r="M695" s="363"/>
      <c r="N695" s="363"/>
      <c r="O695" s="363"/>
      <c r="P695" s="366"/>
    </row>
    <row r="696" spans="3:16" ht="14.25" customHeight="1" x14ac:dyDescent="0.2">
      <c r="C696" s="383">
        <f t="shared" si="45"/>
        <v>684</v>
      </c>
      <c r="D696" s="807" t="str">
        <f t="shared" si="44"/>
        <v/>
      </c>
      <c r="E696" s="670"/>
      <c r="F696" s="511"/>
      <c r="G696" s="511"/>
      <c r="H696" s="452"/>
      <c r="I696" s="362"/>
      <c r="J696" s="362"/>
      <c r="K696" s="451" t="str">
        <f t="shared" si="42"/>
        <v/>
      </c>
      <c r="L696" s="527" t="str">
        <f t="shared" si="43"/>
        <v/>
      </c>
      <c r="M696" s="363"/>
      <c r="N696" s="363"/>
      <c r="O696" s="363"/>
      <c r="P696" s="366"/>
    </row>
    <row r="697" spans="3:16" ht="14.25" customHeight="1" x14ac:dyDescent="0.2">
      <c r="C697" s="383">
        <f t="shared" si="45"/>
        <v>685</v>
      </c>
      <c r="D697" s="807" t="str">
        <f t="shared" si="44"/>
        <v/>
      </c>
      <c r="E697" s="670"/>
      <c r="F697" s="511"/>
      <c r="G697" s="511"/>
      <c r="H697" s="452"/>
      <c r="I697" s="362"/>
      <c r="J697" s="362"/>
      <c r="K697" s="451" t="str">
        <f t="shared" si="42"/>
        <v/>
      </c>
      <c r="L697" s="527" t="str">
        <f t="shared" si="43"/>
        <v/>
      </c>
      <c r="M697" s="363"/>
      <c r="N697" s="363"/>
      <c r="O697" s="363"/>
      <c r="P697" s="366"/>
    </row>
    <row r="698" spans="3:16" ht="14.25" customHeight="1" x14ac:dyDescent="0.2">
      <c r="C698" s="383">
        <f t="shared" si="45"/>
        <v>686</v>
      </c>
      <c r="D698" s="807" t="str">
        <f t="shared" si="44"/>
        <v/>
      </c>
      <c r="E698" s="670"/>
      <c r="F698" s="511"/>
      <c r="G698" s="511"/>
      <c r="H698" s="452"/>
      <c r="I698" s="362"/>
      <c r="J698" s="362"/>
      <c r="K698" s="451" t="str">
        <f t="shared" si="42"/>
        <v/>
      </c>
      <c r="L698" s="527" t="str">
        <f t="shared" si="43"/>
        <v/>
      </c>
      <c r="M698" s="363"/>
      <c r="N698" s="363"/>
      <c r="O698" s="363"/>
      <c r="P698" s="366"/>
    </row>
    <row r="699" spans="3:16" ht="14.25" customHeight="1" x14ac:dyDescent="0.2">
      <c r="C699" s="383">
        <f t="shared" si="45"/>
        <v>687</v>
      </c>
      <c r="D699" s="807" t="str">
        <f t="shared" si="44"/>
        <v/>
      </c>
      <c r="E699" s="670"/>
      <c r="F699" s="511"/>
      <c r="G699" s="511"/>
      <c r="H699" s="452"/>
      <c r="I699" s="362"/>
      <c r="J699" s="362"/>
      <c r="K699" s="451" t="str">
        <f t="shared" si="42"/>
        <v/>
      </c>
      <c r="L699" s="527" t="str">
        <f t="shared" si="43"/>
        <v/>
      </c>
      <c r="M699" s="363"/>
      <c r="N699" s="363"/>
      <c r="O699" s="363"/>
      <c r="P699" s="366"/>
    </row>
    <row r="700" spans="3:16" ht="14.25" customHeight="1" x14ac:dyDescent="0.2">
      <c r="C700" s="383">
        <f t="shared" si="45"/>
        <v>688</v>
      </c>
      <c r="D700" s="807" t="str">
        <f t="shared" si="44"/>
        <v/>
      </c>
      <c r="E700" s="670"/>
      <c r="F700" s="511"/>
      <c r="G700" s="511"/>
      <c r="H700" s="452"/>
      <c r="I700" s="362"/>
      <c r="J700" s="362"/>
      <c r="K700" s="451" t="str">
        <f t="shared" si="42"/>
        <v/>
      </c>
      <c r="L700" s="527" t="str">
        <f t="shared" si="43"/>
        <v/>
      </c>
      <c r="M700" s="363"/>
      <c r="N700" s="363"/>
      <c r="O700" s="363"/>
      <c r="P700" s="366"/>
    </row>
    <row r="701" spans="3:16" ht="14.25" customHeight="1" x14ac:dyDescent="0.2">
      <c r="C701" s="383">
        <f t="shared" si="45"/>
        <v>689</v>
      </c>
      <c r="D701" s="807" t="str">
        <f t="shared" si="44"/>
        <v/>
      </c>
      <c r="E701" s="670"/>
      <c r="F701" s="511"/>
      <c r="G701" s="511"/>
      <c r="H701" s="452"/>
      <c r="I701" s="362"/>
      <c r="J701" s="362"/>
      <c r="K701" s="451" t="str">
        <f t="shared" si="42"/>
        <v/>
      </c>
      <c r="L701" s="527" t="str">
        <f t="shared" si="43"/>
        <v/>
      </c>
      <c r="M701" s="363"/>
      <c r="N701" s="363"/>
      <c r="O701" s="363"/>
      <c r="P701" s="366"/>
    </row>
    <row r="702" spans="3:16" ht="14.25" customHeight="1" x14ac:dyDescent="0.2">
      <c r="C702" s="383">
        <f t="shared" si="45"/>
        <v>690</v>
      </c>
      <c r="D702" s="807" t="str">
        <f t="shared" si="44"/>
        <v/>
      </c>
      <c r="E702" s="670"/>
      <c r="F702" s="511"/>
      <c r="G702" s="511"/>
      <c r="H702" s="452"/>
      <c r="I702" s="362"/>
      <c r="J702" s="362"/>
      <c r="K702" s="451" t="str">
        <f>IF(J702="","",I702*J702)</f>
        <v/>
      </c>
      <c r="L702" s="527" t="str">
        <f t="shared" si="43"/>
        <v/>
      </c>
      <c r="M702" s="363"/>
      <c r="N702" s="363"/>
      <c r="O702" s="363"/>
      <c r="P702" s="366"/>
    </row>
    <row r="703" spans="3:16" ht="14.25" customHeight="1" x14ac:dyDescent="0.2">
      <c r="C703" s="383">
        <f t="shared" si="45"/>
        <v>691</v>
      </c>
      <c r="D703" s="807" t="str">
        <f t="shared" si="44"/>
        <v/>
      </c>
      <c r="E703" s="670"/>
      <c r="F703" s="511"/>
      <c r="G703" s="511"/>
      <c r="H703" s="452"/>
      <c r="I703" s="362"/>
      <c r="J703" s="362"/>
      <c r="K703" s="451" t="str">
        <f t="shared" ref="K703:K766" si="46">IF(J703="","",I703*J703)</f>
        <v/>
      </c>
      <c r="L703" s="527" t="str">
        <f t="shared" si="43"/>
        <v/>
      </c>
      <c r="M703" s="363"/>
      <c r="N703" s="363"/>
      <c r="O703" s="363"/>
      <c r="P703" s="366"/>
    </row>
    <row r="704" spans="3:16" ht="14.25" customHeight="1" x14ac:dyDescent="0.2">
      <c r="C704" s="383">
        <f t="shared" si="45"/>
        <v>692</v>
      </c>
      <c r="D704" s="807" t="str">
        <f t="shared" si="44"/>
        <v/>
      </c>
      <c r="E704" s="670"/>
      <c r="F704" s="511"/>
      <c r="G704" s="511"/>
      <c r="H704" s="452"/>
      <c r="I704" s="362"/>
      <c r="J704" s="362"/>
      <c r="K704" s="451" t="str">
        <f t="shared" si="46"/>
        <v/>
      </c>
      <c r="L704" s="527" t="str">
        <f t="shared" si="43"/>
        <v/>
      </c>
      <c r="M704" s="363"/>
      <c r="N704" s="363"/>
      <c r="O704" s="363"/>
      <c r="P704" s="366"/>
    </row>
    <row r="705" spans="3:16" ht="14.25" customHeight="1" x14ac:dyDescent="0.2">
      <c r="C705" s="383">
        <f t="shared" si="45"/>
        <v>693</v>
      </c>
      <c r="D705" s="807" t="str">
        <f t="shared" si="44"/>
        <v/>
      </c>
      <c r="E705" s="670"/>
      <c r="F705" s="511"/>
      <c r="G705" s="511"/>
      <c r="H705" s="452"/>
      <c r="I705" s="362"/>
      <c r="J705" s="362"/>
      <c r="K705" s="451" t="str">
        <f t="shared" si="46"/>
        <v/>
      </c>
      <c r="L705" s="527" t="str">
        <f t="shared" si="43"/>
        <v/>
      </c>
      <c r="M705" s="363"/>
      <c r="N705" s="363"/>
      <c r="O705" s="363"/>
      <c r="P705" s="366"/>
    </row>
    <row r="706" spans="3:16" ht="14.25" customHeight="1" x14ac:dyDescent="0.2">
      <c r="C706" s="383">
        <f t="shared" si="45"/>
        <v>694</v>
      </c>
      <c r="D706" s="807" t="str">
        <f t="shared" si="44"/>
        <v/>
      </c>
      <c r="E706" s="670"/>
      <c r="F706" s="511"/>
      <c r="G706" s="511"/>
      <c r="H706" s="452"/>
      <c r="I706" s="362"/>
      <c r="J706" s="362"/>
      <c r="K706" s="451" t="str">
        <f t="shared" si="46"/>
        <v/>
      </c>
      <c r="L706" s="527" t="str">
        <f t="shared" si="43"/>
        <v/>
      </c>
      <c r="M706" s="363"/>
      <c r="N706" s="363"/>
      <c r="O706" s="363"/>
      <c r="P706" s="366"/>
    </row>
    <row r="707" spans="3:16" ht="14.25" customHeight="1" x14ac:dyDescent="0.2">
      <c r="C707" s="383">
        <f t="shared" si="45"/>
        <v>695</v>
      </c>
      <c r="D707" s="807" t="str">
        <f t="shared" si="44"/>
        <v/>
      </c>
      <c r="E707" s="670"/>
      <c r="F707" s="511"/>
      <c r="G707" s="511"/>
      <c r="H707" s="452"/>
      <c r="I707" s="362"/>
      <c r="J707" s="362"/>
      <c r="K707" s="451" t="str">
        <f t="shared" si="46"/>
        <v/>
      </c>
      <c r="L707" s="527" t="str">
        <f t="shared" si="43"/>
        <v/>
      </c>
      <c r="M707" s="363"/>
      <c r="N707" s="363"/>
      <c r="O707" s="363"/>
      <c r="P707" s="366"/>
    </row>
    <row r="708" spans="3:16" ht="14.25" customHeight="1" x14ac:dyDescent="0.2">
      <c r="C708" s="383">
        <f t="shared" si="45"/>
        <v>696</v>
      </c>
      <c r="D708" s="807" t="str">
        <f t="shared" si="44"/>
        <v/>
      </c>
      <c r="E708" s="670"/>
      <c r="F708" s="511"/>
      <c r="G708" s="511"/>
      <c r="H708" s="452"/>
      <c r="I708" s="362"/>
      <c r="J708" s="362"/>
      <c r="K708" s="451" t="str">
        <f t="shared" si="46"/>
        <v/>
      </c>
      <c r="L708" s="527" t="str">
        <f t="shared" si="43"/>
        <v/>
      </c>
      <c r="M708" s="363"/>
      <c r="N708" s="363"/>
      <c r="O708" s="363"/>
      <c r="P708" s="366"/>
    </row>
    <row r="709" spans="3:16" ht="14.25" customHeight="1" x14ac:dyDescent="0.2">
      <c r="C709" s="383">
        <f t="shared" si="45"/>
        <v>697</v>
      </c>
      <c r="D709" s="807" t="str">
        <f t="shared" si="44"/>
        <v/>
      </c>
      <c r="E709" s="670"/>
      <c r="F709" s="511"/>
      <c r="G709" s="511"/>
      <c r="H709" s="452"/>
      <c r="I709" s="362"/>
      <c r="J709" s="362"/>
      <c r="K709" s="451" t="str">
        <f t="shared" si="46"/>
        <v/>
      </c>
      <c r="L709" s="527" t="str">
        <f t="shared" si="43"/>
        <v/>
      </c>
      <c r="M709" s="363"/>
      <c r="N709" s="363"/>
      <c r="O709" s="363"/>
      <c r="P709" s="366"/>
    </row>
    <row r="710" spans="3:16" ht="14.25" customHeight="1" x14ac:dyDescent="0.2">
      <c r="C710" s="383">
        <f t="shared" si="45"/>
        <v>698</v>
      </c>
      <c r="D710" s="807" t="str">
        <f t="shared" si="44"/>
        <v/>
      </c>
      <c r="E710" s="670"/>
      <c r="F710" s="511"/>
      <c r="G710" s="511"/>
      <c r="H710" s="452"/>
      <c r="I710" s="362"/>
      <c r="J710" s="362"/>
      <c r="K710" s="451" t="str">
        <f t="shared" si="46"/>
        <v/>
      </c>
      <c r="L710" s="527" t="str">
        <f t="shared" si="43"/>
        <v/>
      </c>
      <c r="M710" s="363"/>
      <c r="N710" s="363"/>
      <c r="O710" s="363"/>
      <c r="P710" s="366"/>
    </row>
    <row r="711" spans="3:16" ht="14.25" customHeight="1" x14ac:dyDescent="0.2">
      <c r="C711" s="383">
        <f t="shared" si="45"/>
        <v>699</v>
      </c>
      <c r="D711" s="807" t="str">
        <f t="shared" si="44"/>
        <v/>
      </c>
      <c r="E711" s="670"/>
      <c r="F711" s="511"/>
      <c r="G711" s="511"/>
      <c r="H711" s="452"/>
      <c r="I711" s="362"/>
      <c r="J711" s="362"/>
      <c r="K711" s="451" t="str">
        <f t="shared" si="46"/>
        <v/>
      </c>
      <c r="L711" s="527" t="str">
        <f t="shared" si="43"/>
        <v/>
      </c>
      <c r="M711" s="363"/>
      <c r="N711" s="363"/>
      <c r="O711" s="363"/>
      <c r="P711" s="366"/>
    </row>
    <row r="712" spans="3:16" ht="14.25" customHeight="1" x14ac:dyDescent="0.2">
      <c r="C712" s="383">
        <f t="shared" si="45"/>
        <v>700</v>
      </c>
      <c r="D712" s="807" t="str">
        <f t="shared" si="44"/>
        <v/>
      </c>
      <c r="E712" s="670"/>
      <c r="F712" s="511"/>
      <c r="G712" s="511"/>
      <c r="H712" s="452"/>
      <c r="I712" s="362"/>
      <c r="J712" s="362"/>
      <c r="K712" s="451" t="str">
        <f t="shared" si="46"/>
        <v/>
      </c>
      <c r="L712" s="527" t="str">
        <f t="shared" si="43"/>
        <v/>
      </c>
      <c r="M712" s="363"/>
      <c r="N712" s="363"/>
      <c r="O712" s="363"/>
      <c r="P712" s="366"/>
    </row>
    <row r="713" spans="3:16" ht="14.25" customHeight="1" x14ac:dyDescent="0.2">
      <c r="C713" s="383">
        <f t="shared" si="45"/>
        <v>701</v>
      </c>
      <c r="D713" s="807" t="str">
        <f t="shared" si="44"/>
        <v/>
      </c>
      <c r="E713" s="670"/>
      <c r="F713" s="511"/>
      <c r="G713" s="511"/>
      <c r="H713" s="452"/>
      <c r="I713" s="362"/>
      <c r="J713" s="362"/>
      <c r="K713" s="451" t="str">
        <f t="shared" si="46"/>
        <v/>
      </c>
      <c r="L713" s="527" t="str">
        <f t="shared" ref="L713:L776" si="47">IF(H713="","",IF(HLOOKUP(H713,$V$2:$AJ$3,2,FALSE)&gt;=0.8,"○",""))</f>
        <v/>
      </c>
      <c r="M713" s="363"/>
      <c r="N713" s="363"/>
      <c r="O713" s="363"/>
      <c r="P713" s="366"/>
    </row>
    <row r="714" spans="3:16" ht="14.25" customHeight="1" x14ac:dyDescent="0.2">
      <c r="C714" s="383">
        <f t="shared" si="45"/>
        <v>702</v>
      </c>
      <c r="D714" s="807" t="str">
        <f t="shared" si="44"/>
        <v/>
      </c>
      <c r="E714" s="670"/>
      <c r="F714" s="511"/>
      <c r="G714" s="511"/>
      <c r="H714" s="452"/>
      <c r="I714" s="362"/>
      <c r="J714" s="362"/>
      <c r="K714" s="451" t="str">
        <f t="shared" si="46"/>
        <v/>
      </c>
      <c r="L714" s="527" t="str">
        <f t="shared" si="47"/>
        <v/>
      </c>
      <c r="M714" s="363"/>
      <c r="N714" s="363"/>
      <c r="O714" s="363"/>
      <c r="P714" s="366"/>
    </row>
    <row r="715" spans="3:16" ht="14.25" customHeight="1" x14ac:dyDescent="0.2">
      <c r="C715" s="383">
        <f t="shared" si="45"/>
        <v>703</v>
      </c>
      <c r="D715" s="807" t="str">
        <f t="shared" si="44"/>
        <v/>
      </c>
      <c r="E715" s="670"/>
      <c r="F715" s="511"/>
      <c r="G715" s="511"/>
      <c r="H715" s="452"/>
      <c r="I715" s="362"/>
      <c r="J715" s="362"/>
      <c r="K715" s="451" t="str">
        <f t="shared" si="46"/>
        <v/>
      </c>
      <c r="L715" s="527" t="str">
        <f t="shared" si="47"/>
        <v/>
      </c>
      <c r="M715" s="363"/>
      <c r="N715" s="363"/>
      <c r="O715" s="363"/>
      <c r="P715" s="366"/>
    </row>
    <row r="716" spans="3:16" ht="14.25" customHeight="1" x14ac:dyDescent="0.2">
      <c r="C716" s="383">
        <f t="shared" si="45"/>
        <v>704</v>
      </c>
      <c r="D716" s="807" t="str">
        <f t="shared" si="44"/>
        <v/>
      </c>
      <c r="E716" s="670"/>
      <c r="F716" s="511"/>
      <c r="G716" s="511"/>
      <c r="H716" s="452"/>
      <c r="I716" s="362"/>
      <c r="J716" s="362"/>
      <c r="K716" s="451" t="str">
        <f t="shared" si="46"/>
        <v/>
      </c>
      <c r="L716" s="527" t="str">
        <f t="shared" si="47"/>
        <v/>
      </c>
      <c r="M716" s="363"/>
      <c r="N716" s="363"/>
      <c r="O716" s="363"/>
      <c r="P716" s="366"/>
    </row>
    <row r="717" spans="3:16" ht="14.25" customHeight="1" x14ac:dyDescent="0.2">
      <c r="C717" s="383">
        <f t="shared" si="45"/>
        <v>705</v>
      </c>
      <c r="D717" s="807" t="str">
        <f t="shared" ref="D717:D780" si="48">IF(E717="","",IF(E717&lt;=$T$2,"○",""))</f>
        <v/>
      </c>
      <c r="E717" s="670"/>
      <c r="F717" s="511"/>
      <c r="G717" s="511"/>
      <c r="H717" s="452"/>
      <c r="I717" s="362"/>
      <c r="J717" s="362"/>
      <c r="K717" s="451" t="str">
        <f t="shared" si="46"/>
        <v/>
      </c>
      <c r="L717" s="527" t="str">
        <f t="shared" si="47"/>
        <v/>
      </c>
      <c r="M717" s="363"/>
      <c r="N717" s="363"/>
      <c r="O717" s="363"/>
      <c r="P717" s="366"/>
    </row>
    <row r="718" spans="3:16" ht="14.25" customHeight="1" x14ac:dyDescent="0.2">
      <c r="C718" s="383">
        <f t="shared" si="45"/>
        <v>706</v>
      </c>
      <c r="D718" s="807" t="str">
        <f t="shared" si="48"/>
        <v/>
      </c>
      <c r="E718" s="670"/>
      <c r="F718" s="511"/>
      <c r="G718" s="511"/>
      <c r="H718" s="452"/>
      <c r="I718" s="362"/>
      <c r="J718" s="362"/>
      <c r="K718" s="451" t="str">
        <f t="shared" si="46"/>
        <v/>
      </c>
      <c r="L718" s="527" t="str">
        <f t="shared" si="47"/>
        <v/>
      </c>
      <c r="M718" s="363"/>
      <c r="N718" s="363"/>
      <c r="O718" s="363"/>
      <c r="P718" s="366"/>
    </row>
    <row r="719" spans="3:16" ht="14.25" customHeight="1" x14ac:dyDescent="0.2">
      <c r="C719" s="383">
        <f t="shared" ref="C719:C782" si="49">C718+1</f>
        <v>707</v>
      </c>
      <c r="D719" s="807" t="str">
        <f t="shared" si="48"/>
        <v/>
      </c>
      <c r="E719" s="670"/>
      <c r="F719" s="511"/>
      <c r="G719" s="511"/>
      <c r="H719" s="452"/>
      <c r="I719" s="362"/>
      <c r="J719" s="362"/>
      <c r="K719" s="451" t="str">
        <f t="shared" si="46"/>
        <v/>
      </c>
      <c r="L719" s="527" t="str">
        <f t="shared" si="47"/>
        <v/>
      </c>
      <c r="M719" s="363"/>
      <c r="N719" s="363"/>
      <c r="O719" s="363"/>
      <c r="P719" s="366"/>
    </row>
    <row r="720" spans="3:16" ht="14.25" customHeight="1" x14ac:dyDescent="0.2">
      <c r="C720" s="383">
        <f t="shared" si="49"/>
        <v>708</v>
      </c>
      <c r="D720" s="807" t="str">
        <f t="shared" si="48"/>
        <v/>
      </c>
      <c r="E720" s="670"/>
      <c r="F720" s="511"/>
      <c r="G720" s="511"/>
      <c r="H720" s="452"/>
      <c r="I720" s="362"/>
      <c r="J720" s="362"/>
      <c r="K720" s="451" t="str">
        <f t="shared" si="46"/>
        <v/>
      </c>
      <c r="L720" s="527" t="str">
        <f t="shared" si="47"/>
        <v/>
      </c>
      <c r="M720" s="363"/>
      <c r="N720" s="363"/>
      <c r="O720" s="363"/>
      <c r="P720" s="366"/>
    </row>
    <row r="721" spans="3:16" ht="14.25" customHeight="1" x14ac:dyDescent="0.2">
      <c r="C721" s="383">
        <f t="shared" si="49"/>
        <v>709</v>
      </c>
      <c r="D721" s="807" t="str">
        <f t="shared" si="48"/>
        <v/>
      </c>
      <c r="E721" s="670"/>
      <c r="F721" s="511"/>
      <c r="G721" s="511"/>
      <c r="H721" s="452"/>
      <c r="I721" s="362"/>
      <c r="J721" s="362"/>
      <c r="K721" s="451" t="str">
        <f t="shared" si="46"/>
        <v/>
      </c>
      <c r="L721" s="527" t="str">
        <f t="shared" si="47"/>
        <v/>
      </c>
      <c r="M721" s="363"/>
      <c r="N721" s="363"/>
      <c r="O721" s="363"/>
      <c r="P721" s="366"/>
    </row>
    <row r="722" spans="3:16" ht="14.25" customHeight="1" x14ac:dyDescent="0.2">
      <c r="C722" s="383">
        <f t="shared" si="49"/>
        <v>710</v>
      </c>
      <c r="D722" s="807" t="str">
        <f t="shared" si="48"/>
        <v/>
      </c>
      <c r="E722" s="670"/>
      <c r="F722" s="511"/>
      <c r="G722" s="511"/>
      <c r="H722" s="452"/>
      <c r="I722" s="362"/>
      <c r="J722" s="362"/>
      <c r="K722" s="451" t="str">
        <f t="shared" si="46"/>
        <v/>
      </c>
      <c r="L722" s="527" t="str">
        <f t="shared" si="47"/>
        <v/>
      </c>
      <c r="M722" s="363"/>
      <c r="N722" s="363"/>
      <c r="O722" s="363"/>
      <c r="P722" s="366"/>
    </row>
    <row r="723" spans="3:16" ht="14.25" customHeight="1" x14ac:dyDescent="0.2">
      <c r="C723" s="383">
        <f t="shared" si="49"/>
        <v>711</v>
      </c>
      <c r="D723" s="807" t="str">
        <f t="shared" si="48"/>
        <v/>
      </c>
      <c r="E723" s="670"/>
      <c r="F723" s="511"/>
      <c r="G723" s="511"/>
      <c r="H723" s="452"/>
      <c r="I723" s="362"/>
      <c r="J723" s="362"/>
      <c r="K723" s="451" t="str">
        <f t="shared" si="46"/>
        <v/>
      </c>
      <c r="L723" s="527" t="str">
        <f t="shared" si="47"/>
        <v/>
      </c>
      <c r="M723" s="363"/>
      <c r="N723" s="363"/>
      <c r="O723" s="363"/>
      <c r="P723" s="366"/>
    </row>
    <row r="724" spans="3:16" ht="14.25" customHeight="1" x14ac:dyDescent="0.2">
      <c r="C724" s="383">
        <f t="shared" si="49"/>
        <v>712</v>
      </c>
      <c r="D724" s="807" t="str">
        <f t="shared" si="48"/>
        <v/>
      </c>
      <c r="E724" s="670"/>
      <c r="F724" s="511"/>
      <c r="G724" s="511"/>
      <c r="H724" s="452"/>
      <c r="I724" s="362"/>
      <c r="J724" s="362"/>
      <c r="K724" s="451" t="str">
        <f t="shared" si="46"/>
        <v/>
      </c>
      <c r="L724" s="527" t="str">
        <f t="shared" si="47"/>
        <v/>
      </c>
      <c r="M724" s="363"/>
      <c r="N724" s="363"/>
      <c r="O724" s="363"/>
      <c r="P724" s="366"/>
    </row>
    <row r="725" spans="3:16" ht="14.25" customHeight="1" x14ac:dyDescent="0.2">
      <c r="C725" s="383">
        <f t="shared" si="49"/>
        <v>713</v>
      </c>
      <c r="D725" s="807" t="str">
        <f t="shared" si="48"/>
        <v/>
      </c>
      <c r="E725" s="670"/>
      <c r="F725" s="511"/>
      <c r="G725" s="511"/>
      <c r="H725" s="452"/>
      <c r="I725" s="362"/>
      <c r="J725" s="362"/>
      <c r="K725" s="451" t="str">
        <f t="shared" si="46"/>
        <v/>
      </c>
      <c r="L725" s="527" t="str">
        <f t="shared" si="47"/>
        <v/>
      </c>
      <c r="M725" s="363"/>
      <c r="N725" s="363"/>
      <c r="O725" s="363"/>
      <c r="P725" s="366"/>
    </row>
    <row r="726" spans="3:16" ht="14.25" customHeight="1" x14ac:dyDescent="0.2">
      <c r="C726" s="383">
        <f t="shared" si="49"/>
        <v>714</v>
      </c>
      <c r="D726" s="807" t="str">
        <f t="shared" si="48"/>
        <v/>
      </c>
      <c r="E726" s="670"/>
      <c r="F726" s="511"/>
      <c r="G726" s="511"/>
      <c r="H726" s="452"/>
      <c r="I726" s="362"/>
      <c r="J726" s="362"/>
      <c r="K726" s="451" t="str">
        <f t="shared" si="46"/>
        <v/>
      </c>
      <c r="L726" s="527" t="str">
        <f t="shared" si="47"/>
        <v/>
      </c>
      <c r="M726" s="363"/>
      <c r="N726" s="363"/>
      <c r="O726" s="363"/>
      <c r="P726" s="366"/>
    </row>
    <row r="727" spans="3:16" ht="14.25" customHeight="1" x14ac:dyDescent="0.2">
      <c r="C727" s="383">
        <f t="shared" si="49"/>
        <v>715</v>
      </c>
      <c r="D727" s="807" t="str">
        <f t="shared" si="48"/>
        <v/>
      </c>
      <c r="E727" s="670"/>
      <c r="F727" s="511"/>
      <c r="G727" s="511"/>
      <c r="H727" s="452"/>
      <c r="I727" s="362"/>
      <c r="J727" s="362"/>
      <c r="K727" s="451" t="str">
        <f t="shared" si="46"/>
        <v/>
      </c>
      <c r="L727" s="527" t="str">
        <f t="shared" si="47"/>
        <v/>
      </c>
      <c r="M727" s="363"/>
      <c r="N727" s="363"/>
      <c r="O727" s="363"/>
      <c r="P727" s="366"/>
    </row>
    <row r="728" spans="3:16" ht="14.25" customHeight="1" x14ac:dyDescent="0.2">
      <c r="C728" s="383">
        <f t="shared" si="49"/>
        <v>716</v>
      </c>
      <c r="D728" s="807" t="str">
        <f t="shared" si="48"/>
        <v/>
      </c>
      <c r="E728" s="670"/>
      <c r="F728" s="511"/>
      <c r="G728" s="511"/>
      <c r="H728" s="452"/>
      <c r="I728" s="362"/>
      <c r="J728" s="362"/>
      <c r="K728" s="451" t="str">
        <f t="shared" si="46"/>
        <v/>
      </c>
      <c r="L728" s="527" t="str">
        <f t="shared" si="47"/>
        <v/>
      </c>
      <c r="M728" s="363"/>
      <c r="N728" s="363"/>
      <c r="O728" s="363"/>
      <c r="P728" s="366"/>
    </row>
    <row r="729" spans="3:16" ht="14.25" customHeight="1" x14ac:dyDescent="0.2">
      <c r="C729" s="383">
        <f t="shared" si="49"/>
        <v>717</v>
      </c>
      <c r="D729" s="807" t="str">
        <f t="shared" si="48"/>
        <v/>
      </c>
      <c r="E729" s="670"/>
      <c r="F729" s="511"/>
      <c r="G729" s="511"/>
      <c r="H729" s="452"/>
      <c r="I729" s="362"/>
      <c r="J729" s="362"/>
      <c r="K729" s="451" t="str">
        <f t="shared" si="46"/>
        <v/>
      </c>
      <c r="L729" s="527" t="str">
        <f t="shared" si="47"/>
        <v/>
      </c>
      <c r="M729" s="363"/>
      <c r="N729" s="363"/>
      <c r="O729" s="363"/>
      <c r="P729" s="366"/>
    </row>
    <row r="730" spans="3:16" ht="14.25" customHeight="1" x14ac:dyDescent="0.2">
      <c r="C730" s="383">
        <f t="shared" si="49"/>
        <v>718</v>
      </c>
      <c r="D730" s="807" t="str">
        <f t="shared" si="48"/>
        <v/>
      </c>
      <c r="E730" s="670"/>
      <c r="F730" s="511"/>
      <c r="G730" s="511"/>
      <c r="H730" s="452"/>
      <c r="I730" s="362"/>
      <c r="J730" s="362"/>
      <c r="K730" s="451" t="str">
        <f t="shared" si="46"/>
        <v/>
      </c>
      <c r="L730" s="527" t="str">
        <f t="shared" si="47"/>
        <v/>
      </c>
      <c r="M730" s="363"/>
      <c r="N730" s="363"/>
      <c r="O730" s="363"/>
      <c r="P730" s="366"/>
    </row>
    <row r="731" spans="3:16" ht="14.25" customHeight="1" x14ac:dyDescent="0.2">
      <c r="C731" s="383">
        <f t="shared" si="49"/>
        <v>719</v>
      </c>
      <c r="D731" s="807" t="str">
        <f t="shared" si="48"/>
        <v/>
      </c>
      <c r="E731" s="670"/>
      <c r="F731" s="511"/>
      <c r="G731" s="511"/>
      <c r="H731" s="452"/>
      <c r="I731" s="362"/>
      <c r="J731" s="362"/>
      <c r="K731" s="451" t="str">
        <f t="shared" si="46"/>
        <v/>
      </c>
      <c r="L731" s="527" t="str">
        <f t="shared" si="47"/>
        <v/>
      </c>
      <c r="M731" s="363"/>
      <c r="N731" s="363"/>
      <c r="O731" s="363"/>
      <c r="P731" s="366"/>
    </row>
    <row r="732" spans="3:16" ht="14.25" customHeight="1" x14ac:dyDescent="0.2">
      <c r="C732" s="383">
        <f t="shared" si="49"/>
        <v>720</v>
      </c>
      <c r="D732" s="807" t="str">
        <f t="shared" si="48"/>
        <v/>
      </c>
      <c r="E732" s="670"/>
      <c r="F732" s="511"/>
      <c r="G732" s="511"/>
      <c r="H732" s="452"/>
      <c r="I732" s="362"/>
      <c r="J732" s="362"/>
      <c r="K732" s="451" t="str">
        <f t="shared" si="46"/>
        <v/>
      </c>
      <c r="L732" s="527" t="str">
        <f t="shared" si="47"/>
        <v/>
      </c>
      <c r="M732" s="363"/>
      <c r="N732" s="363"/>
      <c r="O732" s="363"/>
      <c r="P732" s="366"/>
    </row>
    <row r="733" spans="3:16" ht="14.25" customHeight="1" x14ac:dyDescent="0.2">
      <c r="C733" s="383">
        <f t="shared" si="49"/>
        <v>721</v>
      </c>
      <c r="D733" s="807" t="str">
        <f t="shared" si="48"/>
        <v/>
      </c>
      <c r="E733" s="670"/>
      <c r="F733" s="511"/>
      <c r="G733" s="511"/>
      <c r="H733" s="452"/>
      <c r="I733" s="362"/>
      <c r="J733" s="362"/>
      <c r="K733" s="451" t="str">
        <f t="shared" si="46"/>
        <v/>
      </c>
      <c r="L733" s="527" t="str">
        <f t="shared" si="47"/>
        <v/>
      </c>
      <c r="M733" s="363"/>
      <c r="N733" s="363"/>
      <c r="O733" s="363"/>
      <c r="P733" s="366"/>
    </row>
    <row r="734" spans="3:16" ht="14.25" customHeight="1" x14ac:dyDescent="0.2">
      <c r="C734" s="383">
        <f t="shared" si="49"/>
        <v>722</v>
      </c>
      <c r="D734" s="807" t="str">
        <f t="shared" si="48"/>
        <v/>
      </c>
      <c r="E734" s="670"/>
      <c r="F734" s="511"/>
      <c r="G734" s="511"/>
      <c r="H734" s="452"/>
      <c r="I734" s="362"/>
      <c r="J734" s="362"/>
      <c r="K734" s="451" t="str">
        <f t="shared" si="46"/>
        <v/>
      </c>
      <c r="L734" s="527" t="str">
        <f t="shared" si="47"/>
        <v/>
      </c>
      <c r="M734" s="363"/>
      <c r="N734" s="363"/>
      <c r="O734" s="363"/>
      <c r="P734" s="366"/>
    </row>
    <row r="735" spans="3:16" ht="14.25" customHeight="1" x14ac:dyDescent="0.2">
      <c r="C735" s="383">
        <f t="shared" si="49"/>
        <v>723</v>
      </c>
      <c r="D735" s="807" t="str">
        <f t="shared" si="48"/>
        <v/>
      </c>
      <c r="E735" s="670"/>
      <c r="F735" s="511"/>
      <c r="G735" s="511"/>
      <c r="H735" s="452"/>
      <c r="I735" s="362"/>
      <c r="J735" s="362"/>
      <c r="K735" s="451" t="str">
        <f t="shared" si="46"/>
        <v/>
      </c>
      <c r="L735" s="527" t="str">
        <f t="shared" si="47"/>
        <v/>
      </c>
      <c r="M735" s="363"/>
      <c r="N735" s="363"/>
      <c r="O735" s="363"/>
      <c r="P735" s="366"/>
    </row>
    <row r="736" spans="3:16" ht="14.25" customHeight="1" x14ac:dyDescent="0.2">
      <c r="C736" s="383">
        <f t="shared" si="49"/>
        <v>724</v>
      </c>
      <c r="D736" s="807" t="str">
        <f t="shared" si="48"/>
        <v/>
      </c>
      <c r="E736" s="670"/>
      <c r="F736" s="511"/>
      <c r="G736" s="511"/>
      <c r="H736" s="452"/>
      <c r="I736" s="362"/>
      <c r="J736" s="362"/>
      <c r="K736" s="451" t="str">
        <f t="shared" si="46"/>
        <v/>
      </c>
      <c r="L736" s="527" t="str">
        <f t="shared" si="47"/>
        <v/>
      </c>
      <c r="M736" s="363"/>
      <c r="N736" s="363"/>
      <c r="O736" s="363"/>
      <c r="P736" s="366"/>
    </row>
    <row r="737" spans="3:16" ht="14.25" customHeight="1" x14ac:dyDescent="0.2">
      <c r="C737" s="383">
        <f t="shared" si="49"/>
        <v>725</v>
      </c>
      <c r="D737" s="807" t="str">
        <f t="shared" si="48"/>
        <v/>
      </c>
      <c r="E737" s="670"/>
      <c r="F737" s="511"/>
      <c r="G737" s="511"/>
      <c r="H737" s="452"/>
      <c r="I737" s="362"/>
      <c r="J737" s="362"/>
      <c r="K737" s="451" t="str">
        <f t="shared" si="46"/>
        <v/>
      </c>
      <c r="L737" s="527" t="str">
        <f t="shared" si="47"/>
        <v/>
      </c>
      <c r="M737" s="363"/>
      <c r="N737" s="363"/>
      <c r="O737" s="363"/>
      <c r="P737" s="366"/>
    </row>
    <row r="738" spans="3:16" ht="14.25" customHeight="1" x14ac:dyDescent="0.2">
      <c r="C738" s="383">
        <f t="shared" si="49"/>
        <v>726</v>
      </c>
      <c r="D738" s="807" t="str">
        <f t="shared" si="48"/>
        <v/>
      </c>
      <c r="E738" s="670"/>
      <c r="F738" s="511"/>
      <c r="G738" s="511"/>
      <c r="H738" s="452"/>
      <c r="I738" s="362"/>
      <c r="J738" s="362"/>
      <c r="K738" s="451" t="str">
        <f t="shared" si="46"/>
        <v/>
      </c>
      <c r="L738" s="527" t="str">
        <f t="shared" si="47"/>
        <v/>
      </c>
      <c r="M738" s="363"/>
      <c r="N738" s="363"/>
      <c r="O738" s="363"/>
      <c r="P738" s="366"/>
    </row>
    <row r="739" spans="3:16" ht="14.25" customHeight="1" x14ac:dyDescent="0.2">
      <c r="C739" s="383">
        <f t="shared" si="49"/>
        <v>727</v>
      </c>
      <c r="D739" s="807" t="str">
        <f t="shared" si="48"/>
        <v/>
      </c>
      <c r="E739" s="670"/>
      <c r="F739" s="511"/>
      <c r="G739" s="511"/>
      <c r="H739" s="452"/>
      <c r="I739" s="362"/>
      <c r="J739" s="362"/>
      <c r="K739" s="451" t="str">
        <f t="shared" si="46"/>
        <v/>
      </c>
      <c r="L739" s="527" t="str">
        <f t="shared" si="47"/>
        <v/>
      </c>
      <c r="M739" s="363"/>
      <c r="N739" s="363"/>
      <c r="O739" s="363"/>
      <c r="P739" s="366"/>
    </row>
    <row r="740" spans="3:16" ht="14.25" customHeight="1" x14ac:dyDescent="0.2">
      <c r="C740" s="383">
        <f t="shared" si="49"/>
        <v>728</v>
      </c>
      <c r="D740" s="807" t="str">
        <f t="shared" si="48"/>
        <v/>
      </c>
      <c r="E740" s="670"/>
      <c r="F740" s="511"/>
      <c r="G740" s="511"/>
      <c r="H740" s="452"/>
      <c r="I740" s="362"/>
      <c r="J740" s="362"/>
      <c r="K740" s="451" t="str">
        <f t="shared" si="46"/>
        <v/>
      </c>
      <c r="L740" s="527" t="str">
        <f t="shared" si="47"/>
        <v/>
      </c>
      <c r="M740" s="363"/>
      <c r="N740" s="363"/>
      <c r="O740" s="363"/>
      <c r="P740" s="366"/>
    </row>
    <row r="741" spans="3:16" ht="14.25" customHeight="1" x14ac:dyDescent="0.2">
      <c r="C741" s="383">
        <f t="shared" si="49"/>
        <v>729</v>
      </c>
      <c r="D741" s="807" t="str">
        <f t="shared" si="48"/>
        <v/>
      </c>
      <c r="E741" s="670"/>
      <c r="F741" s="511"/>
      <c r="G741" s="511"/>
      <c r="H741" s="452"/>
      <c r="I741" s="362"/>
      <c r="J741" s="362"/>
      <c r="K741" s="451" t="str">
        <f t="shared" si="46"/>
        <v/>
      </c>
      <c r="L741" s="527" t="str">
        <f t="shared" si="47"/>
        <v/>
      </c>
      <c r="M741" s="363"/>
      <c r="N741" s="363"/>
      <c r="O741" s="363"/>
      <c r="P741" s="366"/>
    </row>
    <row r="742" spans="3:16" ht="14.25" customHeight="1" x14ac:dyDescent="0.2">
      <c r="C742" s="383">
        <f t="shared" si="49"/>
        <v>730</v>
      </c>
      <c r="D742" s="807" t="str">
        <f t="shared" si="48"/>
        <v/>
      </c>
      <c r="E742" s="670"/>
      <c r="F742" s="511"/>
      <c r="G742" s="511"/>
      <c r="H742" s="452"/>
      <c r="I742" s="362"/>
      <c r="J742" s="362"/>
      <c r="K742" s="451" t="str">
        <f t="shared" si="46"/>
        <v/>
      </c>
      <c r="L742" s="527" t="str">
        <f t="shared" si="47"/>
        <v/>
      </c>
      <c r="M742" s="363"/>
      <c r="N742" s="363"/>
      <c r="O742" s="363"/>
      <c r="P742" s="366"/>
    </row>
    <row r="743" spans="3:16" ht="14.25" customHeight="1" x14ac:dyDescent="0.2">
      <c r="C743" s="383">
        <f t="shared" si="49"/>
        <v>731</v>
      </c>
      <c r="D743" s="807" t="str">
        <f t="shared" si="48"/>
        <v/>
      </c>
      <c r="E743" s="670"/>
      <c r="F743" s="511"/>
      <c r="G743" s="511"/>
      <c r="H743" s="452"/>
      <c r="I743" s="362"/>
      <c r="J743" s="362"/>
      <c r="K743" s="451" t="str">
        <f t="shared" si="46"/>
        <v/>
      </c>
      <c r="L743" s="527" t="str">
        <f t="shared" si="47"/>
        <v/>
      </c>
      <c r="M743" s="363"/>
      <c r="N743" s="363"/>
      <c r="O743" s="363"/>
      <c r="P743" s="366"/>
    </row>
    <row r="744" spans="3:16" ht="14.25" customHeight="1" x14ac:dyDescent="0.2">
      <c r="C744" s="383">
        <f t="shared" si="49"/>
        <v>732</v>
      </c>
      <c r="D744" s="807" t="str">
        <f t="shared" si="48"/>
        <v/>
      </c>
      <c r="E744" s="670"/>
      <c r="F744" s="511"/>
      <c r="G744" s="511"/>
      <c r="H744" s="452"/>
      <c r="I744" s="362"/>
      <c r="J744" s="362"/>
      <c r="K744" s="451" t="str">
        <f t="shared" si="46"/>
        <v/>
      </c>
      <c r="L744" s="527" t="str">
        <f t="shared" si="47"/>
        <v/>
      </c>
      <c r="M744" s="363"/>
      <c r="N744" s="363"/>
      <c r="O744" s="363"/>
      <c r="P744" s="366"/>
    </row>
    <row r="745" spans="3:16" ht="14.25" customHeight="1" x14ac:dyDescent="0.2">
      <c r="C745" s="383">
        <f t="shared" si="49"/>
        <v>733</v>
      </c>
      <c r="D745" s="807" t="str">
        <f t="shared" si="48"/>
        <v/>
      </c>
      <c r="E745" s="670"/>
      <c r="F745" s="511"/>
      <c r="G745" s="511"/>
      <c r="H745" s="452"/>
      <c r="I745" s="362"/>
      <c r="J745" s="362"/>
      <c r="K745" s="451" t="str">
        <f t="shared" si="46"/>
        <v/>
      </c>
      <c r="L745" s="527" t="str">
        <f t="shared" si="47"/>
        <v/>
      </c>
      <c r="M745" s="363"/>
      <c r="N745" s="363"/>
      <c r="O745" s="363"/>
      <c r="P745" s="366"/>
    </row>
    <row r="746" spans="3:16" ht="14.25" customHeight="1" x14ac:dyDescent="0.2">
      <c r="C746" s="383">
        <f t="shared" si="49"/>
        <v>734</v>
      </c>
      <c r="D746" s="807" t="str">
        <f t="shared" si="48"/>
        <v/>
      </c>
      <c r="E746" s="670"/>
      <c r="F746" s="511"/>
      <c r="G746" s="511"/>
      <c r="H746" s="452"/>
      <c r="I746" s="362"/>
      <c r="J746" s="362"/>
      <c r="K746" s="451" t="str">
        <f t="shared" si="46"/>
        <v/>
      </c>
      <c r="L746" s="527" t="str">
        <f t="shared" si="47"/>
        <v/>
      </c>
      <c r="M746" s="363"/>
      <c r="N746" s="363"/>
      <c r="O746" s="363"/>
      <c r="P746" s="366"/>
    </row>
    <row r="747" spans="3:16" ht="14.25" customHeight="1" x14ac:dyDescent="0.2">
      <c r="C747" s="383">
        <f t="shared" si="49"/>
        <v>735</v>
      </c>
      <c r="D747" s="807" t="str">
        <f t="shared" si="48"/>
        <v/>
      </c>
      <c r="E747" s="670"/>
      <c r="F747" s="511"/>
      <c r="G747" s="511"/>
      <c r="H747" s="452"/>
      <c r="I747" s="362"/>
      <c r="J747" s="362"/>
      <c r="K747" s="451" t="str">
        <f t="shared" si="46"/>
        <v/>
      </c>
      <c r="L747" s="527" t="str">
        <f t="shared" si="47"/>
        <v/>
      </c>
      <c r="M747" s="363"/>
      <c r="N747" s="363"/>
      <c r="O747" s="363"/>
      <c r="P747" s="366"/>
    </row>
    <row r="748" spans="3:16" ht="14.25" customHeight="1" x14ac:dyDescent="0.2">
      <c r="C748" s="383">
        <f t="shared" si="49"/>
        <v>736</v>
      </c>
      <c r="D748" s="807" t="str">
        <f t="shared" si="48"/>
        <v/>
      </c>
      <c r="E748" s="670"/>
      <c r="F748" s="511"/>
      <c r="G748" s="511"/>
      <c r="H748" s="452"/>
      <c r="I748" s="362"/>
      <c r="J748" s="362"/>
      <c r="K748" s="451" t="str">
        <f t="shared" si="46"/>
        <v/>
      </c>
      <c r="L748" s="527" t="str">
        <f t="shared" si="47"/>
        <v/>
      </c>
      <c r="M748" s="363"/>
      <c r="N748" s="363"/>
      <c r="O748" s="363"/>
      <c r="P748" s="366"/>
    </row>
    <row r="749" spans="3:16" ht="14.25" customHeight="1" x14ac:dyDescent="0.2">
      <c r="C749" s="383">
        <f t="shared" si="49"/>
        <v>737</v>
      </c>
      <c r="D749" s="807" t="str">
        <f t="shared" si="48"/>
        <v/>
      </c>
      <c r="E749" s="670"/>
      <c r="F749" s="511"/>
      <c r="G749" s="511"/>
      <c r="H749" s="452"/>
      <c r="I749" s="362"/>
      <c r="J749" s="362"/>
      <c r="K749" s="451" t="str">
        <f t="shared" si="46"/>
        <v/>
      </c>
      <c r="L749" s="527" t="str">
        <f t="shared" si="47"/>
        <v/>
      </c>
      <c r="M749" s="363"/>
      <c r="N749" s="363"/>
      <c r="O749" s="363"/>
      <c r="P749" s="366"/>
    </row>
    <row r="750" spans="3:16" ht="14.25" customHeight="1" x14ac:dyDescent="0.2">
      <c r="C750" s="383">
        <f t="shared" si="49"/>
        <v>738</v>
      </c>
      <c r="D750" s="807" t="str">
        <f t="shared" si="48"/>
        <v/>
      </c>
      <c r="E750" s="670"/>
      <c r="F750" s="511"/>
      <c r="G750" s="511"/>
      <c r="H750" s="452"/>
      <c r="I750" s="362"/>
      <c r="J750" s="362"/>
      <c r="K750" s="451" t="str">
        <f t="shared" si="46"/>
        <v/>
      </c>
      <c r="L750" s="527" t="str">
        <f t="shared" si="47"/>
        <v/>
      </c>
      <c r="M750" s="363"/>
      <c r="N750" s="363"/>
      <c r="O750" s="363"/>
      <c r="P750" s="366"/>
    </row>
    <row r="751" spans="3:16" ht="14.25" customHeight="1" x14ac:dyDescent="0.2">
      <c r="C751" s="383">
        <f t="shared" si="49"/>
        <v>739</v>
      </c>
      <c r="D751" s="807" t="str">
        <f t="shared" si="48"/>
        <v/>
      </c>
      <c r="E751" s="670"/>
      <c r="F751" s="511"/>
      <c r="G751" s="511"/>
      <c r="H751" s="452"/>
      <c r="I751" s="362"/>
      <c r="J751" s="362"/>
      <c r="K751" s="451" t="str">
        <f t="shared" si="46"/>
        <v/>
      </c>
      <c r="L751" s="527" t="str">
        <f t="shared" si="47"/>
        <v/>
      </c>
      <c r="M751" s="363"/>
      <c r="N751" s="363"/>
      <c r="O751" s="363"/>
      <c r="P751" s="366"/>
    </row>
    <row r="752" spans="3:16" ht="14.25" customHeight="1" x14ac:dyDescent="0.2">
      <c r="C752" s="383">
        <f t="shared" si="49"/>
        <v>740</v>
      </c>
      <c r="D752" s="807" t="str">
        <f t="shared" si="48"/>
        <v/>
      </c>
      <c r="E752" s="670"/>
      <c r="F752" s="511"/>
      <c r="G752" s="511"/>
      <c r="H752" s="452"/>
      <c r="I752" s="362"/>
      <c r="J752" s="362"/>
      <c r="K752" s="451" t="str">
        <f t="shared" si="46"/>
        <v/>
      </c>
      <c r="L752" s="527" t="str">
        <f t="shared" si="47"/>
        <v/>
      </c>
      <c r="M752" s="363"/>
      <c r="N752" s="363"/>
      <c r="O752" s="363"/>
      <c r="P752" s="366"/>
    </row>
    <row r="753" spans="3:16" ht="14.25" customHeight="1" x14ac:dyDescent="0.2">
      <c r="C753" s="383">
        <f t="shared" si="49"/>
        <v>741</v>
      </c>
      <c r="D753" s="807" t="str">
        <f t="shared" si="48"/>
        <v/>
      </c>
      <c r="E753" s="670"/>
      <c r="F753" s="511"/>
      <c r="G753" s="511"/>
      <c r="H753" s="452"/>
      <c r="I753" s="362"/>
      <c r="J753" s="362"/>
      <c r="K753" s="451" t="str">
        <f t="shared" si="46"/>
        <v/>
      </c>
      <c r="L753" s="527" t="str">
        <f t="shared" si="47"/>
        <v/>
      </c>
      <c r="M753" s="363"/>
      <c r="N753" s="363"/>
      <c r="O753" s="363"/>
      <c r="P753" s="366"/>
    </row>
    <row r="754" spans="3:16" ht="14.25" customHeight="1" x14ac:dyDescent="0.2">
      <c r="C754" s="383">
        <f t="shared" si="49"/>
        <v>742</v>
      </c>
      <c r="D754" s="807" t="str">
        <f t="shared" si="48"/>
        <v/>
      </c>
      <c r="E754" s="670"/>
      <c r="F754" s="511"/>
      <c r="G754" s="511"/>
      <c r="H754" s="452"/>
      <c r="I754" s="362"/>
      <c r="J754" s="362"/>
      <c r="K754" s="451" t="str">
        <f t="shared" si="46"/>
        <v/>
      </c>
      <c r="L754" s="527" t="str">
        <f t="shared" si="47"/>
        <v/>
      </c>
      <c r="M754" s="363"/>
      <c r="N754" s="363"/>
      <c r="O754" s="363"/>
      <c r="P754" s="366"/>
    </row>
    <row r="755" spans="3:16" ht="14.25" customHeight="1" x14ac:dyDescent="0.2">
      <c r="C755" s="383">
        <f t="shared" si="49"/>
        <v>743</v>
      </c>
      <c r="D755" s="807" t="str">
        <f t="shared" si="48"/>
        <v/>
      </c>
      <c r="E755" s="670"/>
      <c r="F755" s="511"/>
      <c r="G755" s="511"/>
      <c r="H755" s="452"/>
      <c r="I755" s="362"/>
      <c r="J755" s="362"/>
      <c r="K755" s="451" t="str">
        <f t="shared" si="46"/>
        <v/>
      </c>
      <c r="L755" s="527" t="str">
        <f t="shared" si="47"/>
        <v/>
      </c>
      <c r="M755" s="363"/>
      <c r="N755" s="363"/>
      <c r="O755" s="363"/>
      <c r="P755" s="366"/>
    </row>
    <row r="756" spans="3:16" ht="14.25" customHeight="1" x14ac:dyDescent="0.2">
      <c r="C756" s="383">
        <f t="shared" si="49"/>
        <v>744</v>
      </c>
      <c r="D756" s="807" t="str">
        <f t="shared" si="48"/>
        <v/>
      </c>
      <c r="E756" s="670"/>
      <c r="F756" s="511"/>
      <c r="G756" s="511"/>
      <c r="H756" s="452"/>
      <c r="I756" s="362"/>
      <c r="J756" s="362"/>
      <c r="K756" s="451" t="str">
        <f t="shared" si="46"/>
        <v/>
      </c>
      <c r="L756" s="527" t="str">
        <f t="shared" si="47"/>
        <v/>
      </c>
      <c r="M756" s="363"/>
      <c r="N756" s="363"/>
      <c r="O756" s="363"/>
      <c r="P756" s="366"/>
    </row>
    <row r="757" spans="3:16" ht="14.25" customHeight="1" x14ac:dyDescent="0.2">
      <c r="C757" s="383">
        <f t="shared" si="49"/>
        <v>745</v>
      </c>
      <c r="D757" s="807" t="str">
        <f t="shared" si="48"/>
        <v/>
      </c>
      <c r="E757" s="670"/>
      <c r="F757" s="511"/>
      <c r="G757" s="511"/>
      <c r="H757" s="452"/>
      <c r="I757" s="362"/>
      <c r="J757" s="362"/>
      <c r="K757" s="451" t="str">
        <f t="shared" si="46"/>
        <v/>
      </c>
      <c r="L757" s="527" t="str">
        <f t="shared" si="47"/>
        <v/>
      </c>
      <c r="M757" s="363"/>
      <c r="N757" s="363"/>
      <c r="O757" s="363"/>
      <c r="P757" s="366"/>
    </row>
    <row r="758" spans="3:16" ht="14.25" customHeight="1" x14ac:dyDescent="0.2">
      <c r="C758" s="383">
        <f t="shared" si="49"/>
        <v>746</v>
      </c>
      <c r="D758" s="807" t="str">
        <f t="shared" si="48"/>
        <v/>
      </c>
      <c r="E758" s="670"/>
      <c r="F758" s="511"/>
      <c r="G758" s="511"/>
      <c r="H758" s="452"/>
      <c r="I758" s="362"/>
      <c r="J758" s="362"/>
      <c r="K758" s="451" t="str">
        <f t="shared" si="46"/>
        <v/>
      </c>
      <c r="L758" s="527" t="str">
        <f t="shared" si="47"/>
        <v/>
      </c>
      <c r="M758" s="363"/>
      <c r="N758" s="363"/>
      <c r="O758" s="363"/>
      <c r="P758" s="366"/>
    </row>
    <row r="759" spans="3:16" ht="14.25" customHeight="1" x14ac:dyDescent="0.2">
      <c r="C759" s="383">
        <f t="shared" si="49"/>
        <v>747</v>
      </c>
      <c r="D759" s="807" t="str">
        <f t="shared" si="48"/>
        <v/>
      </c>
      <c r="E759" s="670"/>
      <c r="F759" s="511"/>
      <c r="G759" s="511"/>
      <c r="H759" s="452"/>
      <c r="I759" s="362"/>
      <c r="J759" s="362"/>
      <c r="K759" s="451" t="str">
        <f t="shared" si="46"/>
        <v/>
      </c>
      <c r="L759" s="527" t="str">
        <f t="shared" si="47"/>
        <v/>
      </c>
      <c r="M759" s="363"/>
      <c r="N759" s="363"/>
      <c r="O759" s="363"/>
      <c r="P759" s="366"/>
    </row>
    <row r="760" spans="3:16" ht="14.25" customHeight="1" x14ac:dyDescent="0.2">
      <c r="C760" s="383">
        <f t="shared" si="49"/>
        <v>748</v>
      </c>
      <c r="D760" s="807" t="str">
        <f t="shared" si="48"/>
        <v/>
      </c>
      <c r="E760" s="670"/>
      <c r="F760" s="511"/>
      <c r="G760" s="511"/>
      <c r="H760" s="452"/>
      <c r="I760" s="362"/>
      <c r="J760" s="362"/>
      <c r="K760" s="451" t="str">
        <f t="shared" si="46"/>
        <v/>
      </c>
      <c r="L760" s="527" t="str">
        <f t="shared" si="47"/>
        <v/>
      </c>
      <c r="M760" s="363"/>
      <c r="N760" s="363"/>
      <c r="O760" s="363"/>
      <c r="P760" s="366"/>
    </row>
    <row r="761" spans="3:16" ht="14.25" customHeight="1" x14ac:dyDescent="0.2">
      <c r="C761" s="383">
        <f t="shared" si="49"/>
        <v>749</v>
      </c>
      <c r="D761" s="807" t="str">
        <f t="shared" si="48"/>
        <v/>
      </c>
      <c r="E761" s="670"/>
      <c r="F761" s="511"/>
      <c r="G761" s="511"/>
      <c r="H761" s="452"/>
      <c r="I761" s="362"/>
      <c r="J761" s="362"/>
      <c r="K761" s="451" t="str">
        <f t="shared" si="46"/>
        <v/>
      </c>
      <c r="L761" s="527" t="str">
        <f t="shared" si="47"/>
        <v/>
      </c>
      <c r="M761" s="363"/>
      <c r="N761" s="363"/>
      <c r="O761" s="363"/>
      <c r="P761" s="366"/>
    </row>
    <row r="762" spans="3:16" ht="14.25" customHeight="1" x14ac:dyDescent="0.2">
      <c r="C762" s="383">
        <f t="shared" si="49"/>
        <v>750</v>
      </c>
      <c r="D762" s="807" t="str">
        <f t="shared" si="48"/>
        <v/>
      </c>
      <c r="E762" s="670"/>
      <c r="F762" s="511"/>
      <c r="G762" s="511"/>
      <c r="H762" s="452"/>
      <c r="I762" s="362"/>
      <c r="J762" s="362"/>
      <c r="K762" s="451" t="str">
        <f t="shared" si="46"/>
        <v/>
      </c>
      <c r="L762" s="527" t="str">
        <f t="shared" si="47"/>
        <v/>
      </c>
      <c r="M762" s="363"/>
      <c r="N762" s="363"/>
      <c r="O762" s="363"/>
      <c r="P762" s="366"/>
    </row>
    <row r="763" spans="3:16" ht="14.25" customHeight="1" x14ac:dyDescent="0.2">
      <c r="C763" s="383">
        <f t="shared" si="49"/>
        <v>751</v>
      </c>
      <c r="D763" s="807" t="str">
        <f t="shared" si="48"/>
        <v/>
      </c>
      <c r="E763" s="670"/>
      <c r="F763" s="511"/>
      <c r="G763" s="511"/>
      <c r="H763" s="452"/>
      <c r="I763" s="362"/>
      <c r="J763" s="362"/>
      <c r="K763" s="451" t="str">
        <f t="shared" si="46"/>
        <v/>
      </c>
      <c r="L763" s="527" t="str">
        <f t="shared" si="47"/>
        <v/>
      </c>
      <c r="M763" s="363"/>
      <c r="N763" s="363"/>
      <c r="O763" s="363"/>
      <c r="P763" s="366"/>
    </row>
    <row r="764" spans="3:16" ht="14.25" customHeight="1" x14ac:dyDescent="0.2">
      <c r="C764" s="383">
        <f t="shared" si="49"/>
        <v>752</v>
      </c>
      <c r="D764" s="807" t="str">
        <f t="shared" si="48"/>
        <v/>
      </c>
      <c r="E764" s="670"/>
      <c r="F764" s="511"/>
      <c r="G764" s="511"/>
      <c r="H764" s="452"/>
      <c r="I764" s="362"/>
      <c r="J764" s="362"/>
      <c r="K764" s="451" t="str">
        <f t="shared" si="46"/>
        <v/>
      </c>
      <c r="L764" s="527" t="str">
        <f t="shared" si="47"/>
        <v/>
      </c>
      <c r="M764" s="363"/>
      <c r="N764" s="363"/>
      <c r="O764" s="363"/>
      <c r="P764" s="366"/>
    </row>
    <row r="765" spans="3:16" ht="14.25" customHeight="1" x14ac:dyDescent="0.2">
      <c r="C765" s="383">
        <f t="shared" si="49"/>
        <v>753</v>
      </c>
      <c r="D765" s="807" t="str">
        <f t="shared" si="48"/>
        <v/>
      </c>
      <c r="E765" s="670"/>
      <c r="F765" s="511"/>
      <c r="G765" s="511"/>
      <c r="H765" s="452"/>
      <c r="I765" s="362"/>
      <c r="J765" s="362"/>
      <c r="K765" s="451" t="str">
        <f t="shared" si="46"/>
        <v/>
      </c>
      <c r="L765" s="527" t="str">
        <f t="shared" si="47"/>
        <v/>
      </c>
      <c r="M765" s="363"/>
      <c r="N765" s="363"/>
      <c r="O765" s="363"/>
      <c r="P765" s="366"/>
    </row>
    <row r="766" spans="3:16" ht="14.25" customHeight="1" x14ac:dyDescent="0.2">
      <c r="C766" s="383">
        <f t="shared" si="49"/>
        <v>754</v>
      </c>
      <c r="D766" s="807" t="str">
        <f t="shared" si="48"/>
        <v/>
      </c>
      <c r="E766" s="670"/>
      <c r="F766" s="511"/>
      <c r="G766" s="511"/>
      <c r="H766" s="452"/>
      <c r="I766" s="362"/>
      <c r="J766" s="362"/>
      <c r="K766" s="451" t="str">
        <f t="shared" si="46"/>
        <v/>
      </c>
      <c r="L766" s="527" t="str">
        <f t="shared" si="47"/>
        <v/>
      </c>
      <c r="M766" s="363"/>
      <c r="N766" s="363"/>
      <c r="O766" s="363"/>
      <c r="P766" s="366"/>
    </row>
    <row r="767" spans="3:16" ht="14.25" customHeight="1" x14ac:dyDescent="0.2">
      <c r="C767" s="383">
        <f t="shared" si="49"/>
        <v>755</v>
      </c>
      <c r="D767" s="807" t="str">
        <f t="shared" si="48"/>
        <v/>
      </c>
      <c r="E767" s="670"/>
      <c r="F767" s="511"/>
      <c r="G767" s="511"/>
      <c r="H767" s="452"/>
      <c r="I767" s="362"/>
      <c r="J767" s="362"/>
      <c r="K767" s="451" t="str">
        <f t="shared" ref="K767:K830" si="50">IF(J767="","",I767*J767)</f>
        <v/>
      </c>
      <c r="L767" s="527" t="str">
        <f t="shared" si="47"/>
        <v/>
      </c>
      <c r="M767" s="363"/>
      <c r="N767" s="363"/>
      <c r="O767" s="363"/>
      <c r="P767" s="366"/>
    </row>
    <row r="768" spans="3:16" ht="14.25" customHeight="1" x14ac:dyDescent="0.2">
      <c r="C768" s="383">
        <f t="shared" si="49"/>
        <v>756</v>
      </c>
      <c r="D768" s="807" t="str">
        <f t="shared" si="48"/>
        <v/>
      </c>
      <c r="E768" s="670"/>
      <c r="F768" s="511"/>
      <c r="G768" s="511"/>
      <c r="H768" s="452"/>
      <c r="I768" s="362"/>
      <c r="J768" s="362"/>
      <c r="K768" s="451" t="str">
        <f t="shared" si="50"/>
        <v/>
      </c>
      <c r="L768" s="527" t="str">
        <f t="shared" si="47"/>
        <v/>
      </c>
      <c r="M768" s="363"/>
      <c r="N768" s="363"/>
      <c r="O768" s="363"/>
      <c r="P768" s="366"/>
    </row>
    <row r="769" spans="3:16" ht="14.25" customHeight="1" x14ac:dyDescent="0.2">
      <c r="C769" s="383">
        <f t="shared" si="49"/>
        <v>757</v>
      </c>
      <c r="D769" s="807" t="str">
        <f t="shared" si="48"/>
        <v/>
      </c>
      <c r="E769" s="670"/>
      <c r="F769" s="511"/>
      <c r="G769" s="511"/>
      <c r="H769" s="452"/>
      <c r="I769" s="362"/>
      <c r="J769" s="362"/>
      <c r="K769" s="451" t="str">
        <f t="shared" si="50"/>
        <v/>
      </c>
      <c r="L769" s="527" t="str">
        <f t="shared" si="47"/>
        <v/>
      </c>
      <c r="M769" s="363"/>
      <c r="N769" s="363"/>
      <c r="O769" s="363"/>
      <c r="P769" s="366"/>
    </row>
    <row r="770" spans="3:16" ht="14.25" customHeight="1" x14ac:dyDescent="0.2">
      <c r="C770" s="383">
        <f t="shared" si="49"/>
        <v>758</v>
      </c>
      <c r="D770" s="807" t="str">
        <f t="shared" si="48"/>
        <v/>
      </c>
      <c r="E770" s="670"/>
      <c r="F770" s="511"/>
      <c r="G770" s="511"/>
      <c r="H770" s="452"/>
      <c r="I770" s="362"/>
      <c r="J770" s="362"/>
      <c r="K770" s="451" t="str">
        <f t="shared" si="50"/>
        <v/>
      </c>
      <c r="L770" s="527" t="str">
        <f t="shared" si="47"/>
        <v/>
      </c>
      <c r="M770" s="363"/>
      <c r="N770" s="363"/>
      <c r="O770" s="363"/>
      <c r="P770" s="366"/>
    </row>
    <row r="771" spans="3:16" ht="14.25" customHeight="1" x14ac:dyDescent="0.2">
      <c r="C771" s="383">
        <f t="shared" si="49"/>
        <v>759</v>
      </c>
      <c r="D771" s="807" t="str">
        <f t="shared" si="48"/>
        <v/>
      </c>
      <c r="E771" s="670"/>
      <c r="F771" s="511"/>
      <c r="G771" s="511"/>
      <c r="H771" s="452"/>
      <c r="I771" s="362"/>
      <c r="J771" s="362"/>
      <c r="K771" s="451" t="str">
        <f t="shared" si="50"/>
        <v/>
      </c>
      <c r="L771" s="527" t="str">
        <f t="shared" si="47"/>
        <v/>
      </c>
      <c r="M771" s="363"/>
      <c r="N771" s="363"/>
      <c r="O771" s="363"/>
      <c r="P771" s="366"/>
    </row>
    <row r="772" spans="3:16" ht="14.25" customHeight="1" x14ac:dyDescent="0.2">
      <c r="C772" s="383">
        <f t="shared" si="49"/>
        <v>760</v>
      </c>
      <c r="D772" s="807" t="str">
        <f t="shared" si="48"/>
        <v/>
      </c>
      <c r="E772" s="670"/>
      <c r="F772" s="511"/>
      <c r="G772" s="511"/>
      <c r="H772" s="452"/>
      <c r="I772" s="362"/>
      <c r="J772" s="362"/>
      <c r="K772" s="451" t="str">
        <f t="shared" si="50"/>
        <v/>
      </c>
      <c r="L772" s="527" t="str">
        <f t="shared" si="47"/>
        <v/>
      </c>
      <c r="M772" s="363"/>
      <c r="N772" s="363"/>
      <c r="O772" s="363"/>
      <c r="P772" s="366"/>
    </row>
    <row r="773" spans="3:16" ht="14.25" customHeight="1" x14ac:dyDescent="0.2">
      <c r="C773" s="383">
        <f t="shared" si="49"/>
        <v>761</v>
      </c>
      <c r="D773" s="807" t="str">
        <f t="shared" si="48"/>
        <v/>
      </c>
      <c r="E773" s="670"/>
      <c r="F773" s="511"/>
      <c r="G773" s="511"/>
      <c r="H773" s="452"/>
      <c r="I773" s="362"/>
      <c r="J773" s="362"/>
      <c r="K773" s="451" t="str">
        <f t="shared" si="50"/>
        <v/>
      </c>
      <c r="L773" s="527" t="str">
        <f t="shared" si="47"/>
        <v/>
      </c>
      <c r="M773" s="363"/>
      <c r="N773" s="363"/>
      <c r="O773" s="363"/>
      <c r="P773" s="366"/>
    </row>
    <row r="774" spans="3:16" ht="14.25" customHeight="1" x14ac:dyDescent="0.2">
      <c r="C774" s="383">
        <f t="shared" si="49"/>
        <v>762</v>
      </c>
      <c r="D774" s="807" t="str">
        <f t="shared" si="48"/>
        <v/>
      </c>
      <c r="E774" s="670"/>
      <c r="F774" s="511"/>
      <c r="G774" s="511"/>
      <c r="H774" s="452"/>
      <c r="I774" s="362"/>
      <c r="J774" s="362"/>
      <c r="K774" s="451" t="str">
        <f t="shared" si="50"/>
        <v/>
      </c>
      <c r="L774" s="527" t="str">
        <f t="shared" si="47"/>
        <v/>
      </c>
      <c r="M774" s="363"/>
      <c r="N774" s="363"/>
      <c r="O774" s="363"/>
      <c r="P774" s="366"/>
    </row>
    <row r="775" spans="3:16" ht="14.25" customHeight="1" x14ac:dyDescent="0.2">
      <c r="C775" s="383">
        <f t="shared" si="49"/>
        <v>763</v>
      </c>
      <c r="D775" s="807" t="str">
        <f t="shared" si="48"/>
        <v/>
      </c>
      <c r="E775" s="670"/>
      <c r="F775" s="511"/>
      <c r="G775" s="511"/>
      <c r="H775" s="452"/>
      <c r="I775" s="362"/>
      <c r="J775" s="362"/>
      <c r="K775" s="451" t="str">
        <f t="shared" si="50"/>
        <v/>
      </c>
      <c r="L775" s="527" t="str">
        <f t="shared" si="47"/>
        <v/>
      </c>
      <c r="M775" s="363"/>
      <c r="N775" s="363"/>
      <c r="O775" s="363"/>
      <c r="P775" s="366"/>
    </row>
    <row r="776" spans="3:16" ht="14.25" customHeight="1" x14ac:dyDescent="0.2">
      <c r="C776" s="383">
        <f t="shared" si="49"/>
        <v>764</v>
      </c>
      <c r="D776" s="807" t="str">
        <f t="shared" si="48"/>
        <v/>
      </c>
      <c r="E776" s="670"/>
      <c r="F776" s="511"/>
      <c r="G776" s="511"/>
      <c r="H776" s="452"/>
      <c r="I776" s="362"/>
      <c r="J776" s="362"/>
      <c r="K776" s="451" t="str">
        <f t="shared" si="50"/>
        <v/>
      </c>
      <c r="L776" s="527" t="str">
        <f t="shared" si="47"/>
        <v/>
      </c>
      <c r="M776" s="363"/>
      <c r="N776" s="363"/>
      <c r="O776" s="363"/>
      <c r="P776" s="366"/>
    </row>
    <row r="777" spans="3:16" ht="14.25" customHeight="1" x14ac:dyDescent="0.2">
      <c r="C777" s="383">
        <f t="shared" si="49"/>
        <v>765</v>
      </c>
      <c r="D777" s="807" t="str">
        <f t="shared" si="48"/>
        <v/>
      </c>
      <c r="E777" s="670"/>
      <c r="F777" s="511"/>
      <c r="G777" s="511"/>
      <c r="H777" s="452"/>
      <c r="I777" s="362"/>
      <c r="J777" s="362"/>
      <c r="K777" s="451" t="str">
        <f t="shared" si="50"/>
        <v/>
      </c>
      <c r="L777" s="527" t="str">
        <f t="shared" ref="L777:L840" si="51">IF(H777="","",IF(HLOOKUP(H777,$V$2:$AJ$3,2,FALSE)&gt;=0.8,"○",""))</f>
        <v/>
      </c>
      <c r="M777" s="363"/>
      <c r="N777" s="363"/>
      <c r="O777" s="363"/>
      <c r="P777" s="366"/>
    </row>
    <row r="778" spans="3:16" ht="14.25" customHeight="1" x14ac:dyDescent="0.2">
      <c r="C778" s="383">
        <f t="shared" si="49"/>
        <v>766</v>
      </c>
      <c r="D778" s="807" t="str">
        <f t="shared" si="48"/>
        <v/>
      </c>
      <c r="E778" s="670"/>
      <c r="F778" s="511"/>
      <c r="G778" s="511"/>
      <c r="H778" s="452"/>
      <c r="I778" s="362"/>
      <c r="J778" s="362"/>
      <c r="K778" s="451" t="str">
        <f t="shared" si="50"/>
        <v/>
      </c>
      <c r="L778" s="527" t="str">
        <f t="shared" si="51"/>
        <v/>
      </c>
      <c r="M778" s="363"/>
      <c r="N778" s="363"/>
      <c r="O778" s="363"/>
      <c r="P778" s="366"/>
    </row>
    <row r="779" spans="3:16" ht="14.25" customHeight="1" x14ac:dyDescent="0.2">
      <c r="C779" s="383">
        <f t="shared" si="49"/>
        <v>767</v>
      </c>
      <c r="D779" s="807" t="str">
        <f t="shared" si="48"/>
        <v/>
      </c>
      <c r="E779" s="670"/>
      <c r="F779" s="511"/>
      <c r="G779" s="511"/>
      <c r="H779" s="452"/>
      <c r="I779" s="362"/>
      <c r="J779" s="362"/>
      <c r="K779" s="451" t="str">
        <f t="shared" si="50"/>
        <v/>
      </c>
      <c r="L779" s="527" t="str">
        <f t="shared" si="51"/>
        <v/>
      </c>
      <c r="M779" s="363"/>
      <c r="N779" s="363"/>
      <c r="O779" s="363"/>
      <c r="P779" s="366"/>
    </row>
    <row r="780" spans="3:16" ht="14.25" customHeight="1" x14ac:dyDescent="0.2">
      <c r="C780" s="383">
        <f t="shared" si="49"/>
        <v>768</v>
      </c>
      <c r="D780" s="807" t="str">
        <f t="shared" si="48"/>
        <v/>
      </c>
      <c r="E780" s="670"/>
      <c r="F780" s="511"/>
      <c r="G780" s="511"/>
      <c r="H780" s="452"/>
      <c r="I780" s="362"/>
      <c r="J780" s="362"/>
      <c r="K780" s="451" t="str">
        <f t="shared" si="50"/>
        <v/>
      </c>
      <c r="L780" s="527" t="str">
        <f t="shared" si="51"/>
        <v/>
      </c>
      <c r="M780" s="363"/>
      <c r="N780" s="363"/>
      <c r="O780" s="363"/>
      <c r="P780" s="366"/>
    </row>
    <row r="781" spans="3:16" ht="14.25" customHeight="1" x14ac:dyDescent="0.2">
      <c r="C781" s="383">
        <f t="shared" si="49"/>
        <v>769</v>
      </c>
      <c r="D781" s="807" t="str">
        <f t="shared" ref="D781:D844" si="52">IF(E781="","",IF(E781&lt;=$T$2,"○",""))</f>
        <v/>
      </c>
      <c r="E781" s="670"/>
      <c r="F781" s="511"/>
      <c r="G781" s="511"/>
      <c r="H781" s="452"/>
      <c r="I781" s="362"/>
      <c r="J781" s="362"/>
      <c r="K781" s="451" t="str">
        <f t="shared" si="50"/>
        <v/>
      </c>
      <c r="L781" s="527" t="str">
        <f t="shared" si="51"/>
        <v/>
      </c>
      <c r="M781" s="363"/>
      <c r="N781" s="363"/>
      <c r="O781" s="363"/>
      <c r="P781" s="366"/>
    </row>
    <row r="782" spans="3:16" ht="14.25" customHeight="1" x14ac:dyDescent="0.2">
      <c r="C782" s="383">
        <f t="shared" si="49"/>
        <v>770</v>
      </c>
      <c r="D782" s="807" t="str">
        <f t="shared" si="52"/>
        <v/>
      </c>
      <c r="E782" s="670"/>
      <c r="F782" s="511"/>
      <c r="G782" s="511"/>
      <c r="H782" s="452"/>
      <c r="I782" s="362"/>
      <c r="J782" s="362"/>
      <c r="K782" s="451" t="str">
        <f t="shared" si="50"/>
        <v/>
      </c>
      <c r="L782" s="527" t="str">
        <f t="shared" si="51"/>
        <v/>
      </c>
      <c r="M782" s="363"/>
      <c r="N782" s="363"/>
      <c r="O782" s="363"/>
      <c r="P782" s="366"/>
    </row>
    <row r="783" spans="3:16" ht="14.25" customHeight="1" x14ac:dyDescent="0.2">
      <c r="C783" s="383">
        <f t="shared" ref="C783:C846" si="53">C782+1</f>
        <v>771</v>
      </c>
      <c r="D783" s="807" t="str">
        <f t="shared" si="52"/>
        <v/>
      </c>
      <c r="E783" s="670"/>
      <c r="F783" s="511"/>
      <c r="G783" s="511"/>
      <c r="H783" s="452"/>
      <c r="I783" s="362"/>
      <c r="J783" s="362"/>
      <c r="K783" s="451" t="str">
        <f t="shared" si="50"/>
        <v/>
      </c>
      <c r="L783" s="527" t="str">
        <f t="shared" si="51"/>
        <v/>
      </c>
      <c r="M783" s="363"/>
      <c r="N783" s="363"/>
      <c r="O783" s="363"/>
      <c r="P783" s="366"/>
    </row>
    <row r="784" spans="3:16" ht="14.25" customHeight="1" x14ac:dyDescent="0.2">
      <c r="C784" s="383">
        <f t="shared" si="53"/>
        <v>772</v>
      </c>
      <c r="D784" s="807" t="str">
        <f t="shared" si="52"/>
        <v/>
      </c>
      <c r="E784" s="670"/>
      <c r="F784" s="511"/>
      <c r="G784" s="511"/>
      <c r="H784" s="452"/>
      <c r="I784" s="362"/>
      <c r="J784" s="362"/>
      <c r="K784" s="451" t="str">
        <f t="shared" si="50"/>
        <v/>
      </c>
      <c r="L784" s="527" t="str">
        <f t="shared" si="51"/>
        <v/>
      </c>
      <c r="M784" s="363"/>
      <c r="N784" s="363"/>
      <c r="O784" s="363"/>
      <c r="P784" s="366"/>
    </row>
    <row r="785" spans="3:16" ht="14.25" customHeight="1" x14ac:dyDescent="0.2">
      <c r="C785" s="383">
        <f t="shared" si="53"/>
        <v>773</v>
      </c>
      <c r="D785" s="807" t="str">
        <f t="shared" si="52"/>
        <v/>
      </c>
      <c r="E785" s="670"/>
      <c r="F785" s="511"/>
      <c r="G785" s="511"/>
      <c r="H785" s="452"/>
      <c r="I785" s="362"/>
      <c r="J785" s="362"/>
      <c r="K785" s="451" t="str">
        <f t="shared" si="50"/>
        <v/>
      </c>
      <c r="L785" s="527" t="str">
        <f t="shared" si="51"/>
        <v/>
      </c>
      <c r="M785" s="363"/>
      <c r="N785" s="363"/>
      <c r="O785" s="363"/>
      <c r="P785" s="366"/>
    </row>
    <row r="786" spans="3:16" ht="14.25" customHeight="1" x14ac:dyDescent="0.2">
      <c r="C786" s="383">
        <f t="shared" si="53"/>
        <v>774</v>
      </c>
      <c r="D786" s="807" t="str">
        <f t="shared" si="52"/>
        <v/>
      </c>
      <c r="E786" s="670"/>
      <c r="F786" s="511"/>
      <c r="G786" s="511"/>
      <c r="H786" s="452"/>
      <c r="I786" s="362"/>
      <c r="J786" s="362"/>
      <c r="K786" s="451" t="str">
        <f t="shared" si="50"/>
        <v/>
      </c>
      <c r="L786" s="527" t="str">
        <f t="shared" si="51"/>
        <v/>
      </c>
      <c r="M786" s="363"/>
      <c r="N786" s="363"/>
      <c r="O786" s="363"/>
      <c r="P786" s="366"/>
    </row>
    <row r="787" spans="3:16" ht="14.25" customHeight="1" x14ac:dyDescent="0.2">
      <c r="C787" s="383">
        <f t="shared" si="53"/>
        <v>775</v>
      </c>
      <c r="D787" s="807" t="str">
        <f t="shared" si="52"/>
        <v/>
      </c>
      <c r="E787" s="670"/>
      <c r="F787" s="511"/>
      <c r="G787" s="511"/>
      <c r="H787" s="452"/>
      <c r="I787" s="362"/>
      <c r="J787" s="362"/>
      <c r="K787" s="451" t="str">
        <f t="shared" si="50"/>
        <v/>
      </c>
      <c r="L787" s="527" t="str">
        <f t="shared" si="51"/>
        <v/>
      </c>
      <c r="M787" s="363"/>
      <c r="N787" s="363"/>
      <c r="O787" s="363"/>
      <c r="P787" s="366"/>
    </row>
    <row r="788" spans="3:16" ht="14.25" customHeight="1" x14ac:dyDescent="0.2">
      <c r="C788" s="383">
        <f t="shared" si="53"/>
        <v>776</v>
      </c>
      <c r="D788" s="807" t="str">
        <f t="shared" si="52"/>
        <v/>
      </c>
      <c r="E788" s="670"/>
      <c r="F788" s="511"/>
      <c r="G788" s="511"/>
      <c r="H788" s="452"/>
      <c r="I788" s="362"/>
      <c r="J788" s="362"/>
      <c r="K788" s="451" t="str">
        <f t="shared" si="50"/>
        <v/>
      </c>
      <c r="L788" s="527" t="str">
        <f t="shared" si="51"/>
        <v/>
      </c>
      <c r="M788" s="363"/>
      <c r="N788" s="363"/>
      <c r="O788" s="363"/>
      <c r="P788" s="366"/>
    </row>
    <row r="789" spans="3:16" ht="14.25" customHeight="1" x14ac:dyDescent="0.2">
      <c r="C789" s="383">
        <f t="shared" si="53"/>
        <v>777</v>
      </c>
      <c r="D789" s="807" t="str">
        <f t="shared" si="52"/>
        <v/>
      </c>
      <c r="E789" s="670"/>
      <c r="F789" s="511"/>
      <c r="G789" s="511"/>
      <c r="H789" s="452"/>
      <c r="I789" s="362"/>
      <c r="J789" s="362"/>
      <c r="K789" s="451" t="str">
        <f t="shared" si="50"/>
        <v/>
      </c>
      <c r="L789" s="527" t="str">
        <f t="shared" si="51"/>
        <v/>
      </c>
      <c r="M789" s="363"/>
      <c r="N789" s="363"/>
      <c r="O789" s="363"/>
      <c r="P789" s="366"/>
    </row>
    <row r="790" spans="3:16" ht="14.25" customHeight="1" x14ac:dyDescent="0.2">
      <c r="C790" s="383">
        <f t="shared" si="53"/>
        <v>778</v>
      </c>
      <c r="D790" s="807" t="str">
        <f t="shared" si="52"/>
        <v/>
      </c>
      <c r="E790" s="670"/>
      <c r="F790" s="511"/>
      <c r="G790" s="511"/>
      <c r="H790" s="452"/>
      <c r="I790" s="362"/>
      <c r="J790" s="362"/>
      <c r="K790" s="451" t="str">
        <f t="shared" si="50"/>
        <v/>
      </c>
      <c r="L790" s="527" t="str">
        <f t="shared" si="51"/>
        <v/>
      </c>
      <c r="M790" s="363"/>
      <c r="N790" s="363"/>
      <c r="O790" s="363"/>
      <c r="P790" s="366"/>
    </row>
    <row r="791" spans="3:16" ht="14.25" customHeight="1" x14ac:dyDescent="0.2">
      <c r="C791" s="383">
        <f t="shared" si="53"/>
        <v>779</v>
      </c>
      <c r="D791" s="807" t="str">
        <f t="shared" si="52"/>
        <v/>
      </c>
      <c r="E791" s="670"/>
      <c r="F791" s="511"/>
      <c r="G791" s="511"/>
      <c r="H791" s="452"/>
      <c r="I791" s="362"/>
      <c r="J791" s="362"/>
      <c r="K791" s="451" t="str">
        <f t="shared" si="50"/>
        <v/>
      </c>
      <c r="L791" s="527" t="str">
        <f t="shared" si="51"/>
        <v/>
      </c>
      <c r="M791" s="363"/>
      <c r="N791" s="363"/>
      <c r="O791" s="363"/>
      <c r="P791" s="366"/>
    </row>
    <row r="792" spans="3:16" ht="14.25" customHeight="1" x14ac:dyDescent="0.2">
      <c r="C792" s="383">
        <f t="shared" si="53"/>
        <v>780</v>
      </c>
      <c r="D792" s="807" t="str">
        <f t="shared" si="52"/>
        <v/>
      </c>
      <c r="E792" s="670"/>
      <c r="F792" s="511"/>
      <c r="G792" s="511"/>
      <c r="H792" s="452"/>
      <c r="I792" s="362"/>
      <c r="J792" s="362"/>
      <c r="K792" s="451" t="str">
        <f t="shared" si="50"/>
        <v/>
      </c>
      <c r="L792" s="527" t="str">
        <f t="shared" si="51"/>
        <v/>
      </c>
      <c r="M792" s="363"/>
      <c r="N792" s="363"/>
      <c r="O792" s="363"/>
      <c r="P792" s="366"/>
    </row>
    <row r="793" spans="3:16" ht="14.25" customHeight="1" x14ac:dyDescent="0.2">
      <c r="C793" s="383">
        <f t="shared" si="53"/>
        <v>781</v>
      </c>
      <c r="D793" s="807" t="str">
        <f t="shared" si="52"/>
        <v/>
      </c>
      <c r="E793" s="670"/>
      <c r="F793" s="511"/>
      <c r="G793" s="511"/>
      <c r="H793" s="452"/>
      <c r="I793" s="362"/>
      <c r="J793" s="362"/>
      <c r="K793" s="451" t="str">
        <f t="shared" si="50"/>
        <v/>
      </c>
      <c r="L793" s="527" t="str">
        <f t="shared" si="51"/>
        <v/>
      </c>
      <c r="M793" s="363"/>
      <c r="N793" s="363"/>
      <c r="O793" s="363"/>
      <c r="P793" s="366"/>
    </row>
    <row r="794" spans="3:16" ht="14.25" customHeight="1" x14ac:dyDescent="0.2">
      <c r="C794" s="383">
        <f t="shared" si="53"/>
        <v>782</v>
      </c>
      <c r="D794" s="807" t="str">
        <f t="shared" si="52"/>
        <v/>
      </c>
      <c r="E794" s="670"/>
      <c r="F794" s="511"/>
      <c r="G794" s="511"/>
      <c r="H794" s="452"/>
      <c r="I794" s="362"/>
      <c r="J794" s="362"/>
      <c r="K794" s="451" t="str">
        <f t="shared" si="50"/>
        <v/>
      </c>
      <c r="L794" s="527" t="str">
        <f t="shared" si="51"/>
        <v/>
      </c>
      <c r="M794" s="363"/>
      <c r="N794" s="363"/>
      <c r="O794" s="363"/>
      <c r="P794" s="366"/>
    </row>
    <row r="795" spans="3:16" ht="14.25" customHeight="1" x14ac:dyDescent="0.2">
      <c r="C795" s="383">
        <f t="shared" si="53"/>
        <v>783</v>
      </c>
      <c r="D795" s="807" t="str">
        <f t="shared" si="52"/>
        <v/>
      </c>
      <c r="E795" s="670"/>
      <c r="F795" s="511"/>
      <c r="G795" s="511"/>
      <c r="H795" s="452"/>
      <c r="I795" s="362"/>
      <c r="J795" s="362"/>
      <c r="K795" s="451" t="str">
        <f t="shared" si="50"/>
        <v/>
      </c>
      <c r="L795" s="527" t="str">
        <f t="shared" si="51"/>
        <v/>
      </c>
      <c r="M795" s="363"/>
      <c r="N795" s="363"/>
      <c r="O795" s="363"/>
      <c r="P795" s="366"/>
    </row>
    <row r="796" spans="3:16" ht="14.25" customHeight="1" x14ac:dyDescent="0.2">
      <c r="C796" s="383">
        <f t="shared" si="53"/>
        <v>784</v>
      </c>
      <c r="D796" s="807" t="str">
        <f t="shared" si="52"/>
        <v/>
      </c>
      <c r="E796" s="670"/>
      <c r="F796" s="511"/>
      <c r="G796" s="511"/>
      <c r="H796" s="452"/>
      <c r="I796" s="362"/>
      <c r="J796" s="362"/>
      <c r="K796" s="451" t="str">
        <f t="shared" si="50"/>
        <v/>
      </c>
      <c r="L796" s="527" t="str">
        <f t="shared" si="51"/>
        <v/>
      </c>
      <c r="M796" s="363"/>
      <c r="N796" s="363"/>
      <c r="O796" s="363"/>
      <c r="P796" s="366"/>
    </row>
    <row r="797" spans="3:16" ht="14.25" customHeight="1" x14ac:dyDescent="0.2">
      <c r="C797" s="383">
        <f t="shared" si="53"/>
        <v>785</v>
      </c>
      <c r="D797" s="807" t="str">
        <f t="shared" si="52"/>
        <v/>
      </c>
      <c r="E797" s="670"/>
      <c r="F797" s="511"/>
      <c r="G797" s="511"/>
      <c r="H797" s="452"/>
      <c r="I797" s="362"/>
      <c r="J797" s="362"/>
      <c r="K797" s="451" t="str">
        <f t="shared" si="50"/>
        <v/>
      </c>
      <c r="L797" s="527" t="str">
        <f t="shared" si="51"/>
        <v/>
      </c>
      <c r="M797" s="363"/>
      <c r="N797" s="363"/>
      <c r="O797" s="363"/>
      <c r="P797" s="366"/>
    </row>
    <row r="798" spans="3:16" ht="14.25" customHeight="1" x14ac:dyDescent="0.2">
      <c r="C798" s="383">
        <f t="shared" si="53"/>
        <v>786</v>
      </c>
      <c r="D798" s="807" t="str">
        <f t="shared" si="52"/>
        <v/>
      </c>
      <c r="E798" s="670"/>
      <c r="F798" s="511"/>
      <c r="G798" s="511"/>
      <c r="H798" s="452"/>
      <c r="I798" s="362"/>
      <c r="J798" s="362"/>
      <c r="K798" s="451" t="str">
        <f t="shared" si="50"/>
        <v/>
      </c>
      <c r="L798" s="527" t="str">
        <f t="shared" si="51"/>
        <v/>
      </c>
      <c r="M798" s="363"/>
      <c r="N798" s="363"/>
      <c r="O798" s="363"/>
      <c r="P798" s="366"/>
    </row>
    <row r="799" spans="3:16" ht="14.25" customHeight="1" x14ac:dyDescent="0.2">
      <c r="C799" s="383">
        <f t="shared" si="53"/>
        <v>787</v>
      </c>
      <c r="D799" s="807" t="str">
        <f t="shared" si="52"/>
        <v/>
      </c>
      <c r="E799" s="670"/>
      <c r="F799" s="511"/>
      <c r="G799" s="511"/>
      <c r="H799" s="452"/>
      <c r="I799" s="362"/>
      <c r="J799" s="362"/>
      <c r="K799" s="451" t="str">
        <f t="shared" si="50"/>
        <v/>
      </c>
      <c r="L799" s="527" t="str">
        <f t="shared" si="51"/>
        <v/>
      </c>
      <c r="M799" s="363"/>
      <c r="N799" s="363"/>
      <c r="O799" s="363"/>
      <c r="P799" s="366"/>
    </row>
    <row r="800" spans="3:16" ht="14.25" customHeight="1" x14ac:dyDescent="0.2">
      <c r="C800" s="383">
        <f t="shared" si="53"/>
        <v>788</v>
      </c>
      <c r="D800" s="807" t="str">
        <f t="shared" si="52"/>
        <v/>
      </c>
      <c r="E800" s="670"/>
      <c r="F800" s="511"/>
      <c r="G800" s="511"/>
      <c r="H800" s="452"/>
      <c r="I800" s="362"/>
      <c r="J800" s="362"/>
      <c r="K800" s="451" t="str">
        <f t="shared" si="50"/>
        <v/>
      </c>
      <c r="L800" s="527" t="str">
        <f t="shared" si="51"/>
        <v/>
      </c>
      <c r="M800" s="363"/>
      <c r="N800" s="363"/>
      <c r="O800" s="363"/>
      <c r="P800" s="366"/>
    </row>
    <row r="801" spans="3:16" ht="14.25" customHeight="1" x14ac:dyDescent="0.2">
      <c r="C801" s="383">
        <f t="shared" si="53"/>
        <v>789</v>
      </c>
      <c r="D801" s="807" t="str">
        <f t="shared" si="52"/>
        <v/>
      </c>
      <c r="E801" s="670"/>
      <c r="F801" s="511"/>
      <c r="G801" s="511"/>
      <c r="H801" s="452"/>
      <c r="I801" s="362"/>
      <c r="J801" s="362"/>
      <c r="K801" s="451" t="str">
        <f t="shared" si="50"/>
        <v/>
      </c>
      <c r="L801" s="527" t="str">
        <f t="shared" si="51"/>
        <v/>
      </c>
      <c r="M801" s="363"/>
      <c r="N801" s="363"/>
      <c r="O801" s="363"/>
      <c r="P801" s="366"/>
    </row>
    <row r="802" spans="3:16" ht="14.25" customHeight="1" x14ac:dyDescent="0.2">
      <c r="C802" s="383">
        <f t="shared" si="53"/>
        <v>790</v>
      </c>
      <c r="D802" s="807" t="str">
        <f t="shared" si="52"/>
        <v/>
      </c>
      <c r="E802" s="670"/>
      <c r="F802" s="511"/>
      <c r="G802" s="511"/>
      <c r="H802" s="452"/>
      <c r="I802" s="362"/>
      <c r="J802" s="362"/>
      <c r="K802" s="451" t="str">
        <f t="shared" si="50"/>
        <v/>
      </c>
      <c r="L802" s="527" t="str">
        <f t="shared" si="51"/>
        <v/>
      </c>
      <c r="M802" s="363"/>
      <c r="N802" s="363"/>
      <c r="O802" s="363"/>
      <c r="P802" s="366"/>
    </row>
    <row r="803" spans="3:16" ht="14.25" customHeight="1" x14ac:dyDescent="0.2">
      <c r="C803" s="383">
        <f t="shared" si="53"/>
        <v>791</v>
      </c>
      <c r="D803" s="807" t="str">
        <f t="shared" si="52"/>
        <v/>
      </c>
      <c r="E803" s="670"/>
      <c r="F803" s="511"/>
      <c r="G803" s="511"/>
      <c r="H803" s="452"/>
      <c r="I803" s="362"/>
      <c r="J803" s="362"/>
      <c r="K803" s="451" t="str">
        <f t="shared" si="50"/>
        <v/>
      </c>
      <c r="L803" s="527" t="str">
        <f t="shared" si="51"/>
        <v/>
      </c>
      <c r="M803" s="363"/>
      <c r="N803" s="363"/>
      <c r="O803" s="363"/>
      <c r="P803" s="366"/>
    </row>
    <row r="804" spans="3:16" ht="14.25" customHeight="1" x14ac:dyDescent="0.2">
      <c r="C804" s="383">
        <f t="shared" si="53"/>
        <v>792</v>
      </c>
      <c r="D804" s="807" t="str">
        <f t="shared" si="52"/>
        <v/>
      </c>
      <c r="E804" s="670"/>
      <c r="F804" s="511"/>
      <c r="G804" s="511"/>
      <c r="H804" s="452"/>
      <c r="I804" s="362"/>
      <c r="J804" s="362"/>
      <c r="K804" s="451" t="str">
        <f t="shared" si="50"/>
        <v/>
      </c>
      <c r="L804" s="527" t="str">
        <f t="shared" si="51"/>
        <v/>
      </c>
      <c r="M804" s="363"/>
      <c r="N804" s="363"/>
      <c r="O804" s="363"/>
      <c r="P804" s="366"/>
    </row>
    <row r="805" spans="3:16" ht="14.25" customHeight="1" x14ac:dyDescent="0.2">
      <c r="C805" s="383">
        <f t="shared" si="53"/>
        <v>793</v>
      </c>
      <c r="D805" s="807" t="str">
        <f t="shared" si="52"/>
        <v/>
      </c>
      <c r="E805" s="670"/>
      <c r="F805" s="511"/>
      <c r="G805" s="511"/>
      <c r="H805" s="452"/>
      <c r="I805" s="362"/>
      <c r="J805" s="362"/>
      <c r="K805" s="451" t="str">
        <f t="shared" si="50"/>
        <v/>
      </c>
      <c r="L805" s="527" t="str">
        <f t="shared" si="51"/>
        <v/>
      </c>
      <c r="M805" s="363"/>
      <c r="N805" s="363"/>
      <c r="O805" s="363"/>
      <c r="P805" s="366"/>
    </row>
    <row r="806" spans="3:16" ht="14.25" customHeight="1" x14ac:dyDescent="0.2">
      <c r="C806" s="383">
        <f t="shared" si="53"/>
        <v>794</v>
      </c>
      <c r="D806" s="807" t="str">
        <f t="shared" si="52"/>
        <v/>
      </c>
      <c r="E806" s="670"/>
      <c r="F806" s="511"/>
      <c r="G806" s="511"/>
      <c r="H806" s="452"/>
      <c r="I806" s="362"/>
      <c r="J806" s="362"/>
      <c r="K806" s="451" t="str">
        <f t="shared" si="50"/>
        <v/>
      </c>
      <c r="L806" s="527" t="str">
        <f t="shared" si="51"/>
        <v/>
      </c>
      <c r="M806" s="363"/>
      <c r="N806" s="363"/>
      <c r="O806" s="363"/>
      <c r="P806" s="366"/>
    </row>
    <row r="807" spans="3:16" ht="14.25" customHeight="1" x14ac:dyDescent="0.2">
      <c r="C807" s="383">
        <f t="shared" si="53"/>
        <v>795</v>
      </c>
      <c r="D807" s="807" t="str">
        <f t="shared" si="52"/>
        <v/>
      </c>
      <c r="E807" s="670"/>
      <c r="F807" s="511"/>
      <c r="G807" s="511"/>
      <c r="H807" s="452"/>
      <c r="I807" s="362"/>
      <c r="J807" s="362"/>
      <c r="K807" s="451" t="str">
        <f t="shared" si="50"/>
        <v/>
      </c>
      <c r="L807" s="527" t="str">
        <f t="shared" si="51"/>
        <v/>
      </c>
      <c r="M807" s="363"/>
      <c r="N807" s="363"/>
      <c r="O807" s="363"/>
      <c r="P807" s="366"/>
    </row>
    <row r="808" spans="3:16" ht="14.25" customHeight="1" x14ac:dyDescent="0.2">
      <c r="C808" s="383">
        <f t="shared" si="53"/>
        <v>796</v>
      </c>
      <c r="D808" s="807" t="str">
        <f t="shared" si="52"/>
        <v/>
      </c>
      <c r="E808" s="670"/>
      <c r="F808" s="511"/>
      <c r="G808" s="511"/>
      <c r="H808" s="452"/>
      <c r="I808" s="362"/>
      <c r="J808" s="362"/>
      <c r="K808" s="451" t="str">
        <f t="shared" si="50"/>
        <v/>
      </c>
      <c r="L808" s="527" t="str">
        <f t="shared" si="51"/>
        <v/>
      </c>
      <c r="M808" s="363"/>
      <c r="N808" s="363"/>
      <c r="O808" s="363"/>
      <c r="P808" s="366"/>
    </row>
    <row r="809" spans="3:16" ht="14.25" customHeight="1" x14ac:dyDescent="0.2">
      <c r="C809" s="383">
        <f t="shared" si="53"/>
        <v>797</v>
      </c>
      <c r="D809" s="807" t="str">
        <f t="shared" si="52"/>
        <v/>
      </c>
      <c r="E809" s="670"/>
      <c r="F809" s="511"/>
      <c r="G809" s="511"/>
      <c r="H809" s="452"/>
      <c r="I809" s="362"/>
      <c r="J809" s="362"/>
      <c r="K809" s="451" t="str">
        <f t="shared" si="50"/>
        <v/>
      </c>
      <c r="L809" s="527" t="str">
        <f t="shared" si="51"/>
        <v/>
      </c>
      <c r="M809" s="363"/>
      <c r="N809" s="363"/>
      <c r="O809" s="363"/>
      <c r="P809" s="366"/>
    </row>
    <row r="810" spans="3:16" ht="14.25" customHeight="1" x14ac:dyDescent="0.2">
      <c r="C810" s="383">
        <f t="shared" si="53"/>
        <v>798</v>
      </c>
      <c r="D810" s="807" t="str">
        <f t="shared" si="52"/>
        <v/>
      </c>
      <c r="E810" s="670"/>
      <c r="F810" s="511"/>
      <c r="G810" s="511"/>
      <c r="H810" s="452"/>
      <c r="I810" s="362"/>
      <c r="J810" s="362"/>
      <c r="K810" s="451" t="str">
        <f t="shared" si="50"/>
        <v/>
      </c>
      <c r="L810" s="527" t="str">
        <f t="shared" si="51"/>
        <v/>
      </c>
      <c r="M810" s="363"/>
      <c r="N810" s="363"/>
      <c r="O810" s="363"/>
      <c r="P810" s="366"/>
    </row>
    <row r="811" spans="3:16" ht="14.25" customHeight="1" x14ac:dyDescent="0.2">
      <c r="C811" s="383">
        <f t="shared" si="53"/>
        <v>799</v>
      </c>
      <c r="D811" s="807" t="str">
        <f t="shared" si="52"/>
        <v/>
      </c>
      <c r="E811" s="670"/>
      <c r="F811" s="511"/>
      <c r="G811" s="511"/>
      <c r="H811" s="452"/>
      <c r="I811" s="362"/>
      <c r="J811" s="362"/>
      <c r="K811" s="451" t="str">
        <f t="shared" si="50"/>
        <v/>
      </c>
      <c r="L811" s="527" t="str">
        <f t="shared" si="51"/>
        <v/>
      </c>
      <c r="M811" s="363"/>
      <c r="N811" s="363"/>
      <c r="O811" s="363"/>
      <c r="P811" s="366"/>
    </row>
    <row r="812" spans="3:16" ht="14.25" customHeight="1" x14ac:dyDescent="0.2">
      <c r="C812" s="383">
        <f t="shared" si="53"/>
        <v>800</v>
      </c>
      <c r="D812" s="807" t="str">
        <f t="shared" si="52"/>
        <v/>
      </c>
      <c r="E812" s="670"/>
      <c r="F812" s="511"/>
      <c r="G812" s="511"/>
      <c r="H812" s="452"/>
      <c r="I812" s="362"/>
      <c r="J812" s="362"/>
      <c r="K812" s="451" t="str">
        <f t="shared" si="50"/>
        <v/>
      </c>
      <c r="L812" s="527" t="str">
        <f t="shared" si="51"/>
        <v/>
      </c>
      <c r="M812" s="363"/>
      <c r="N812" s="363"/>
      <c r="O812" s="363"/>
      <c r="P812" s="366"/>
    </row>
    <row r="813" spans="3:16" ht="14.25" customHeight="1" x14ac:dyDescent="0.2">
      <c r="C813" s="383">
        <f t="shared" si="53"/>
        <v>801</v>
      </c>
      <c r="D813" s="807" t="str">
        <f t="shared" si="52"/>
        <v/>
      </c>
      <c r="E813" s="670"/>
      <c r="F813" s="511"/>
      <c r="G813" s="511"/>
      <c r="H813" s="452"/>
      <c r="I813" s="362"/>
      <c r="J813" s="362"/>
      <c r="K813" s="451" t="str">
        <f t="shared" si="50"/>
        <v/>
      </c>
      <c r="L813" s="527" t="str">
        <f t="shared" si="51"/>
        <v/>
      </c>
      <c r="M813" s="363"/>
      <c r="N813" s="363"/>
      <c r="O813" s="363"/>
      <c r="P813" s="366"/>
    </row>
    <row r="814" spans="3:16" ht="14.25" customHeight="1" x14ac:dyDescent="0.2">
      <c r="C814" s="383">
        <f t="shared" si="53"/>
        <v>802</v>
      </c>
      <c r="D814" s="807" t="str">
        <f t="shared" si="52"/>
        <v/>
      </c>
      <c r="E814" s="670"/>
      <c r="F814" s="511"/>
      <c r="G814" s="511"/>
      <c r="H814" s="452"/>
      <c r="I814" s="362"/>
      <c r="J814" s="362"/>
      <c r="K814" s="451" t="str">
        <f t="shared" si="50"/>
        <v/>
      </c>
      <c r="L814" s="527" t="str">
        <f t="shared" si="51"/>
        <v/>
      </c>
      <c r="M814" s="363"/>
      <c r="N814" s="363"/>
      <c r="O814" s="363"/>
      <c r="P814" s="366"/>
    </row>
    <row r="815" spans="3:16" ht="14.25" customHeight="1" x14ac:dyDescent="0.2">
      <c r="C815" s="383">
        <f t="shared" si="53"/>
        <v>803</v>
      </c>
      <c r="D815" s="807" t="str">
        <f t="shared" si="52"/>
        <v/>
      </c>
      <c r="E815" s="670"/>
      <c r="F815" s="511"/>
      <c r="G815" s="511"/>
      <c r="H815" s="452"/>
      <c r="I815" s="362"/>
      <c r="J815" s="362"/>
      <c r="K815" s="451" t="str">
        <f t="shared" si="50"/>
        <v/>
      </c>
      <c r="L815" s="527" t="str">
        <f t="shared" si="51"/>
        <v/>
      </c>
      <c r="M815" s="363"/>
      <c r="N815" s="363"/>
      <c r="O815" s="363"/>
      <c r="P815" s="366"/>
    </row>
    <row r="816" spans="3:16" ht="14.25" customHeight="1" x14ac:dyDescent="0.2">
      <c r="C816" s="383">
        <f t="shared" si="53"/>
        <v>804</v>
      </c>
      <c r="D816" s="807" t="str">
        <f t="shared" si="52"/>
        <v/>
      </c>
      <c r="E816" s="670"/>
      <c r="F816" s="511"/>
      <c r="G816" s="511"/>
      <c r="H816" s="452"/>
      <c r="I816" s="362"/>
      <c r="J816" s="362"/>
      <c r="K816" s="451" t="str">
        <f t="shared" si="50"/>
        <v/>
      </c>
      <c r="L816" s="527" t="str">
        <f t="shared" si="51"/>
        <v/>
      </c>
      <c r="M816" s="363"/>
      <c r="N816" s="363"/>
      <c r="O816" s="363"/>
      <c r="P816" s="366"/>
    </row>
    <row r="817" spans="3:16" ht="14.25" customHeight="1" x14ac:dyDescent="0.2">
      <c r="C817" s="383">
        <f t="shared" si="53"/>
        <v>805</v>
      </c>
      <c r="D817" s="807" t="str">
        <f t="shared" si="52"/>
        <v/>
      </c>
      <c r="E817" s="670"/>
      <c r="F817" s="511"/>
      <c r="G817" s="511"/>
      <c r="H817" s="452"/>
      <c r="I817" s="362"/>
      <c r="J817" s="362"/>
      <c r="K817" s="451" t="str">
        <f t="shared" si="50"/>
        <v/>
      </c>
      <c r="L817" s="527" t="str">
        <f t="shared" si="51"/>
        <v/>
      </c>
      <c r="M817" s="363"/>
      <c r="N817" s="363"/>
      <c r="O817" s="363"/>
      <c r="P817" s="366"/>
    </row>
    <row r="818" spans="3:16" ht="14.25" customHeight="1" x14ac:dyDescent="0.2">
      <c r="C818" s="383">
        <f t="shared" si="53"/>
        <v>806</v>
      </c>
      <c r="D818" s="807" t="str">
        <f t="shared" si="52"/>
        <v/>
      </c>
      <c r="E818" s="670"/>
      <c r="F818" s="511"/>
      <c r="G818" s="511"/>
      <c r="H818" s="452"/>
      <c r="I818" s="362"/>
      <c r="J818" s="362"/>
      <c r="K818" s="451" t="str">
        <f t="shared" si="50"/>
        <v/>
      </c>
      <c r="L818" s="527" t="str">
        <f t="shared" si="51"/>
        <v/>
      </c>
      <c r="M818" s="363"/>
      <c r="N818" s="363"/>
      <c r="O818" s="363"/>
      <c r="P818" s="366"/>
    </row>
    <row r="819" spans="3:16" ht="14.25" customHeight="1" x14ac:dyDescent="0.2">
      <c r="C819" s="383">
        <f t="shared" si="53"/>
        <v>807</v>
      </c>
      <c r="D819" s="807" t="str">
        <f t="shared" si="52"/>
        <v/>
      </c>
      <c r="E819" s="670"/>
      <c r="F819" s="511"/>
      <c r="G819" s="511"/>
      <c r="H819" s="452"/>
      <c r="I819" s="362"/>
      <c r="J819" s="362"/>
      <c r="K819" s="451" t="str">
        <f t="shared" si="50"/>
        <v/>
      </c>
      <c r="L819" s="527" t="str">
        <f t="shared" si="51"/>
        <v/>
      </c>
      <c r="M819" s="363"/>
      <c r="N819" s="363"/>
      <c r="O819" s="363"/>
      <c r="P819" s="366"/>
    </row>
    <row r="820" spans="3:16" ht="14.25" customHeight="1" x14ac:dyDescent="0.2">
      <c r="C820" s="383">
        <f t="shared" si="53"/>
        <v>808</v>
      </c>
      <c r="D820" s="807" t="str">
        <f t="shared" si="52"/>
        <v/>
      </c>
      <c r="E820" s="670"/>
      <c r="F820" s="511"/>
      <c r="G820" s="511"/>
      <c r="H820" s="452"/>
      <c r="I820" s="362"/>
      <c r="J820" s="362"/>
      <c r="K820" s="451" t="str">
        <f t="shared" si="50"/>
        <v/>
      </c>
      <c r="L820" s="527" t="str">
        <f t="shared" si="51"/>
        <v/>
      </c>
      <c r="M820" s="363"/>
      <c r="N820" s="363"/>
      <c r="O820" s="363"/>
      <c r="P820" s="366"/>
    </row>
    <row r="821" spans="3:16" ht="14.25" customHeight="1" x14ac:dyDescent="0.2">
      <c r="C821" s="383">
        <f t="shared" si="53"/>
        <v>809</v>
      </c>
      <c r="D821" s="807" t="str">
        <f t="shared" si="52"/>
        <v/>
      </c>
      <c r="E821" s="670"/>
      <c r="F821" s="511"/>
      <c r="G821" s="511"/>
      <c r="H821" s="452"/>
      <c r="I821" s="362"/>
      <c r="J821" s="362"/>
      <c r="K821" s="451" t="str">
        <f t="shared" si="50"/>
        <v/>
      </c>
      <c r="L821" s="527" t="str">
        <f t="shared" si="51"/>
        <v/>
      </c>
      <c r="M821" s="363"/>
      <c r="N821" s="363"/>
      <c r="O821" s="363"/>
      <c r="P821" s="366"/>
    </row>
    <row r="822" spans="3:16" ht="14.25" customHeight="1" x14ac:dyDescent="0.2">
      <c r="C822" s="383">
        <f t="shared" si="53"/>
        <v>810</v>
      </c>
      <c r="D822" s="807" t="str">
        <f t="shared" si="52"/>
        <v/>
      </c>
      <c r="E822" s="670"/>
      <c r="F822" s="511"/>
      <c r="G822" s="511"/>
      <c r="H822" s="452"/>
      <c r="I822" s="362"/>
      <c r="J822" s="362"/>
      <c r="K822" s="451" t="str">
        <f t="shared" si="50"/>
        <v/>
      </c>
      <c r="L822" s="527" t="str">
        <f t="shared" si="51"/>
        <v/>
      </c>
      <c r="M822" s="363"/>
      <c r="N822" s="363"/>
      <c r="O822" s="363"/>
      <c r="P822" s="366"/>
    </row>
    <row r="823" spans="3:16" ht="14.25" customHeight="1" x14ac:dyDescent="0.2">
      <c r="C823" s="383">
        <f t="shared" si="53"/>
        <v>811</v>
      </c>
      <c r="D823" s="807" t="str">
        <f t="shared" si="52"/>
        <v/>
      </c>
      <c r="E823" s="670"/>
      <c r="F823" s="511"/>
      <c r="G823" s="511"/>
      <c r="H823" s="452"/>
      <c r="I823" s="362"/>
      <c r="J823" s="362"/>
      <c r="K823" s="451" t="str">
        <f t="shared" si="50"/>
        <v/>
      </c>
      <c r="L823" s="527" t="str">
        <f t="shared" si="51"/>
        <v/>
      </c>
      <c r="M823" s="363"/>
      <c r="N823" s="363"/>
      <c r="O823" s="363"/>
      <c r="P823" s="366"/>
    </row>
    <row r="824" spans="3:16" ht="14.25" customHeight="1" x14ac:dyDescent="0.2">
      <c r="C824" s="383">
        <f t="shared" si="53"/>
        <v>812</v>
      </c>
      <c r="D824" s="807" t="str">
        <f t="shared" si="52"/>
        <v/>
      </c>
      <c r="E824" s="670"/>
      <c r="F824" s="511"/>
      <c r="G824" s="511"/>
      <c r="H824" s="452"/>
      <c r="I824" s="362"/>
      <c r="J824" s="362"/>
      <c r="K824" s="451" t="str">
        <f t="shared" si="50"/>
        <v/>
      </c>
      <c r="L824" s="527" t="str">
        <f t="shared" si="51"/>
        <v/>
      </c>
      <c r="M824" s="363"/>
      <c r="N824" s="363"/>
      <c r="O824" s="363"/>
      <c r="P824" s="366"/>
    </row>
    <row r="825" spans="3:16" ht="14.25" customHeight="1" x14ac:dyDescent="0.2">
      <c r="C825" s="383">
        <f t="shared" si="53"/>
        <v>813</v>
      </c>
      <c r="D825" s="807" t="str">
        <f t="shared" si="52"/>
        <v/>
      </c>
      <c r="E825" s="670"/>
      <c r="F825" s="511"/>
      <c r="G825" s="511"/>
      <c r="H825" s="452"/>
      <c r="I825" s="362"/>
      <c r="J825" s="362"/>
      <c r="K825" s="451" t="str">
        <f t="shared" si="50"/>
        <v/>
      </c>
      <c r="L825" s="527" t="str">
        <f t="shared" si="51"/>
        <v/>
      </c>
      <c r="M825" s="363"/>
      <c r="N825" s="363"/>
      <c r="O825" s="363"/>
      <c r="P825" s="366"/>
    </row>
    <row r="826" spans="3:16" ht="14.25" customHeight="1" x14ac:dyDescent="0.2">
      <c r="C826" s="383">
        <f t="shared" si="53"/>
        <v>814</v>
      </c>
      <c r="D826" s="807" t="str">
        <f t="shared" si="52"/>
        <v/>
      </c>
      <c r="E826" s="670"/>
      <c r="F826" s="511"/>
      <c r="G826" s="511"/>
      <c r="H826" s="452"/>
      <c r="I826" s="362"/>
      <c r="J826" s="362"/>
      <c r="K826" s="451" t="str">
        <f t="shared" si="50"/>
        <v/>
      </c>
      <c r="L826" s="527" t="str">
        <f t="shared" si="51"/>
        <v/>
      </c>
      <c r="M826" s="363"/>
      <c r="N826" s="363"/>
      <c r="O826" s="363"/>
      <c r="P826" s="366"/>
    </row>
    <row r="827" spans="3:16" ht="14.25" customHeight="1" x14ac:dyDescent="0.2">
      <c r="C827" s="383">
        <f t="shared" si="53"/>
        <v>815</v>
      </c>
      <c r="D827" s="807" t="str">
        <f t="shared" si="52"/>
        <v/>
      </c>
      <c r="E827" s="670"/>
      <c r="F827" s="511"/>
      <c r="G827" s="511"/>
      <c r="H827" s="452"/>
      <c r="I827" s="362"/>
      <c r="J827" s="362"/>
      <c r="K827" s="451" t="str">
        <f t="shared" si="50"/>
        <v/>
      </c>
      <c r="L827" s="527" t="str">
        <f t="shared" si="51"/>
        <v/>
      </c>
      <c r="M827" s="363"/>
      <c r="N827" s="363"/>
      <c r="O827" s="363"/>
      <c r="P827" s="366"/>
    </row>
    <row r="828" spans="3:16" ht="14.25" customHeight="1" x14ac:dyDescent="0.2">
      <c r="C828" s="383">
        <f t="shared" si="53"/>
        <v>816</v>
      </c>
      <c r="D828" s="807" t="str">
        <f t="shared" si="52"/>
        <v/>
      </c>
      <c r="E828" s="670"/>
      <c r="F828" s="511"/>
      <c r="G828" s="511"/>
      <c r="H828" s="452"/>
      <c r="I828" s="362"/>
      <c r="J828" s="362"/>
      <c r="K828" s="451" t="str">
        <f t="shared" si="50"/>
        <v/>
      </c>
      <c r="L828" s="527" t="str">
        <f t="shared" si="51"/>
        <v/>
      </c>
      <c r="M828" s="363"/>
      <c r="N828" s="363"/>
      <c r="O828" s="363"/>
      <c r="P828" s="366"/>
    </row>
    <row r="829" spans="3:16" ht="14.25" customHeight="1" x14ac:dyDescent="0.2">
      <c r="C829" s="383">
        <f t="shared" si="53"/>
        <v>817</v>
      </c>
      <c r="D829" s="807" t="str">
        <f t="shared" si="52"/>
        <v/>
      </c>
      <c r="E829" s="670"/>
      <c r="F829" s="511"/>
      <c r="G829" s="511"/>
      <c r="H829" s="452"/>
      <c r="I829" s="362"/>
      <c r="J829" s="362"/>
      <c r="K829" s="451" t="str">
        <f t="shared" si="50"/>
        <v/>
      </c>
      <c r="L829" s="527" t="str">
        <f t="shared" si="51"/>
        <v/>
      </c>
      <c r="M829" s="363"/>
      <c r="N829" s="363"/>
      <c r="O829" s="363"/>
      <c r="P829" s="366"/>
    </row>
    <row r="830" spans="3:16" ht="14.25" customHeight="1" x14ac:dyDescent="0.2">
      <c r="C830" s="383">
        <f t="shared" si="53"/>
        <v>818</v>
      </c>
      <c r="D830" s="807" t="str">
        <f t="shared" si="52"/>
        <v/>
      </c>
      <c r="E830" s="670"/>
      <c r="F830" s="511"/>
      <c r="G830" s="511"/>
      <c r="H830" s="452"/>
      <c r="I830" s="362"/>
      <c r="J830" s="362"/>
      <c r="K830" s="451" t="str">
        <f t="shared" si="50"/>
        <v/>
      </c>
      <c r="L830" s="527" t="str">
        <f t="shared" si="51"/>
        <v/>
      </c>
      <c r="M830" s="363"/>
      <c r="N830" s="363"/>
      <c r="O830" s="363"/>
      <c r="P830" s="366"/>
    </row>
    <row r="831" spans="3:16" ht="14.25" customHeight="1" x14ac:dyDescent="0.2">
      <c r="C831" s="383">
        <f t="shared" si="53"/>
        <v>819</v>
      </c>
      <c r="D831" s="807" t="str">
        <f t="shared" si="52"/>
        <v/>
      </c>
      <c r="E831" s="670"/>
      <c r="F831" s="511"/>
      <c r="G831" s="511"/>
      <c r="H831" s="452"/>
      <c r="I831" s="362"/>
      <c r="J831" s="362"/>
      <c r="K831" s="451" t="str">
        <f t="shared" ref="K831:K881" si="54">IF(J831="","",I831*J831)</f>
        <v/>
      </c>
      <c r="L831" s="527" t="str">
        <f t="shared" si="51"/>
        <v/>
      </c>
      <c r="M831" s="363"/>
      <c r="N831" s="363"/>
      <c r="O831" s="363"/>
      <c r="P831" s="366"/>
    </row>
    <row r="832" spans="3:16" ht="14.25" customHeight="1" x14ac:dyDescent="0.2">
      <c r="C832" s="383">
        <f t="shared" si="53"/>
        <v>820</v>
      </c>
      <c r="D832" s="807" t="str">
        <f t="shared" si="52"/>
        <v/>
      </c>
      <c r="E832" s="670"/>
      <c r="F832" s="511"/>
      <c r="G832" s="511"/>
      <c r="H832" s="452"/>
      <c r="I832" s="362"/>
      <c r="J832" s="362"/>
      <c r="K832" s="451" t="str">
        <f t="shared" si="54"/>
        <v/>
      </c>
      <c r="L832" s="527" t="str">
        <f t="shared" si="51"/>
        <v/>
      </c>
      <c r="M832" s="363"/>
      <c r="N832" s="363"/>
      <c r="O832" s="363"/>
      <c r="P832" s="366"/>
    </row>
    <row r="833" spans="3:16" ht="14.25" customHeight="1" x14ac:dyDescent="0.2">
      <c r="C833" s="383">
        <f t="shared" si="53"/>
        <v>821</v>
      </c>
      <c r="D833" s="807" t="str">
        <f t="shared" si="52"/>
        <v/>
      </c>
      <c r="E833" s="670"/>
      <c r="F833" s="511"/>
      <c r="G833" s="511"/>
      <c r="H833" s="452"/>
      <c r="I833" s="362"/>
      <c r="J833" s="362"/>
      <c r="K833" s="451" t="str">
        <f t="shared" si="54"/>
        <v/>
      </c>
      <c r="L833" s="527" t="str">
        <f t="shared" si="51"/>
        <v/>
      </c>
      <c r="M833" s="363"/>
      <c r="N833" s="363"/>
      <c r="O833" s="363"/>
      <c r="P833" s="366"/>
    </row>
    <row r="834" spans="3:16" ht="14.25" customHeight="1" x14ac:dyDescent="0.2">
      <c r="C834" s="383">
        <f t="shared" si="53"/>
        <v>822</v>
      </c>
      <c r="D834" s="807" t="str">
        <f t="shared" si="52"/>
        <v/>
      </c>
      <c r="E834" s="670"/>
      <c r="F834" s="511"/>
      <c r="G834" s="511"/>
      <c r="H834" s="452"/>
      <c r="I834" s="362"/>
      <c r="J834" s="362"/>
      <c r="K834" s="451" t="str">
        <f t="shared" si="54"/>
        <v/>
      </c>
      <c r="L834" s="527" t="str">
        <f t="shared" si="51"/>
        <v/>
      </c>
      <c r="M834" s="363"/>
      <c r="N834" s="363"/>
      <c r="O834" s="363"/>
      <c r="P834" s="366"/>
    </row>
    <row r="835" spans="3:16" ht="14.25" customHeight="1" x14ac:dyDescent="0.2">
      <c r="C835" s="383">
        <f t="shared" si="53"/>
        <v>823</v>
      </c>
      <c r="D835" s="807" t="str">
        <f t="shared" si="52"/>
        <v/>
      </c>
      <c r="E835" s="670"/>
      <c r="F835" s="511"/>
      <c r="G835" s="511"/>
      <c r="H835" s="452"/>
      <c r="I835" s="362"/>
      <c r="J835" s="362"/>
      <c r="K835" s="451" t="str">
        <f t="shared" si="54"/>
        <v/>
      </c>
      <c r="L835" s="527" t="str">
        <f t="shared" si="51"/>
        <v/>
      </c>
      <c r="M835" s="363"/>
      <c r="N835" s="363"/>
      <c r="O835" s="363"/>
      <c r="P835" s="366"/>
    </row>
    <row r="836" spans="3:16" ht="14.25" customHeight="1" x14ac:dyDescent="0.2">
      <c r="C836" s="383">
        <f t="shared" si="53"/>
        <v>824</v>
      </c>
      <c r="D836" s="807" t="str">
        <f t="shared" si="52"/>
        <v/>
      </c>
      <c r="E836" s="670"/>
      <c r="F836" s="511"/>
      <c r="G836" s="511"/>
      <c r="H836" s="452"/>
      <c r="I836" s="362"/>
      <c r="J836" s="362"/>
      <c r="K836" s="451" t="str">
        <f t="shared" si="54"/>
        <v/>
      </c>
      <c r="L836" s="527" t="str">
        <f t="shared" si="51"/>
        <v/>
      </c>
      <c r="M836" s="363"/>
      <c r="N836" s="363"/>
      <c r="O836" s="363"/>
      <c r="P836" s="366"/>
    </row>
    <row r="837" spans="3:16" ht="14.25" customHeight="1" x14ac:dyDescent="0.2">
      <c r="C837" s="383">
        <f t="shared" si="53"/>
        <v>825</v>
      </c>
      <c r="D837" s="807" t="str">
        <f t="shared" si="52"/>
        <v/>
      </c>
      <c r="E837" s="670"/>
      <c r="F837" s="511"/>
      <c r="G837" s="511"/>
      <c r="H837" s="452"/>
      <c r="I837" s="362"/>
      <c r="J837" s="362"/>
      <c r="K837" s="451" t="str">
        <f t="shared" si="54"/>
        <v/>
      </c>
      <c r="L837" s="527" t="str">
        <f t="shared" si="51"/>
        <v/>
      </c>
      <c r="M837" s="363"/>
      <c r="N837" s="363"/>
      <c r="O837" s="363"/>
      <c r="P837" s="366"/>
    </row>
    <row r="838" spans="3:16" ht="14.25" customHeight="1" x14ac:dyDescent="0.2">
      <c r="C838" s="383">
        <f t="shared" si="53"/>
        <v>826</v>
      </c>
      <c r="D838" s="807" t="str">
        <f t="shared" si="52"/>
        <v/>
      </c>
      <c r="E838" s="670"/>
      <c r="F838" s="511"/>
      <c r="G838" s="511"/>
      <c r="H838" s="452"/>
      <c r="I838" s="362"/>
      <c r="J838" s="362"/>
      <c r="K838" s="451" t="str">
        <f t="shared" si="54"/>
        <v/>
      </c>
      <c r="L838" s="527" t="str">
        <f t="shared" si="51"/>
        <v/>
      </c>
      <c r="M838" s="363"/>
      <c r="N838" s="363"/>
      <c r="O838" s="363"/>
      <c r="P838" s="366"/>
    </row>
    <row r="839" spans="3:16" ht="14.25" customHeight="1" x14ac:dyDescent="0.2">
      <c r="C839" s="383">
        <f t="shared" si="53"/>
        <v>827</v>
      </c>
      <c r="D839" s="807" t="str">
        <f t="shared" si="52"/>
        <v/>
      </c>
      <c r="E839" s="670"/>
      <c r="F839" s="511"/>
      <c r="G839" s="511"/>
      <c r="H839" s="452"/>
      <c r="I839" s="362"/>
      <c r="J839" s="362"/>
      <c r="K839" s="451" t="str">
        <f t="shared" si="54"/>
        <v/>
      </c>
      <c r="L839" s="527" t="str">
        <f t="shared" si="51"/>
        <v/>
      </c>
      <c r="M839" s="363"/>
      <c r="N839" s="363"/>
      <c r="O839" s="363"/>
      <c r="P839" s="366"/>
    </row>
    <row r="840" spans="3:16" ht="14.25" customHeight="1" x14ac:dyDescent="0.2">
      <c r="C840" s="383">
        <f t="shared" si="53"/>
        <v>828</v>
      </c>
      <c r="D840" s="807" t="str">
        <f t="shared" si="52"/>
        <v/>
      </c>
      <c r="E840" s="670"/>
      <c r="F840" s="511"/>
      <c r="G840" s="511"/>
      <c r="H840" s="452"/>
      <c r="I840" s="362"/>
      <c r="J840" s="362"/>
      <c r="K840" s="451" t="str">
        <f t="shared" si="54"/>
        <v/>
      </c>
      <c r="L840" s="527" t="str">
        <f t="shared" si="51"/>
        <v/>
      </c>
      <c r="M840" s="363"/>
      <c r="N840" s="363"/>
      <c r="O840" s="363"/>
      <c r="P840" s="366"/>
    </row>
    <row r="841" spans="3:16" ht="14.25" customHeight="1" x14ac:dyDescent="0.2">
      <c r="C841" s="383">
        <f t="shared" si="53"/>
        <v>829</v>
      </c>
      <c r="D841" s="807" t="str">
        <f t="shared" si="52"/>
        <v/>
      </c>
      <c r="E841" s="670"/>
      <c r="F841" s="511"/>
      <c r="G841" s="511"/>
      <c r="H841" s="452"/>
      <c r="I841" s="362"/>
      <c r="J841" s="362"/>
      <c r="K841" s="451" t="str">
        <f t="shared" si="54"/>
        <v/>
      </c>
      <c r="L841" s="527" t="str">
        <f t="shared" ref="L841:L904" si="55">IF(H841="","",IF(HLOOKUP(H841,$V$2:$AJ$3,2,FALSE)&gt;=0.8,"○",""))</f>
        <v/>
      </c>
      <c r="M841" s="363"/>
      <c r="N841" s="363"/>
      <c r="O841" s="363"/>
      <c r="P841" s="366"/>
    </row>
    <row r="842" spans="3:16" ht="14.25" customHeight="1" x14ac:dyDescent="0.2">
      <c r="C842" s="383">
        <f t="shared" si="53"/>
        <v>830</v>
      </c>
      <c r="D842" s="807" t="str">
        <f t="shared" si="52"/>
        <v/>
      </c>
      <c r="E842" s="670"/>
      <c r="F842" s="511"/>
      <c r="G842" s="511"/>
      <c r="H842" s="452"/>
      <c r="I842" s="362"/>
      <c r="J842" s="362"/>
      <c r="K842" s="451" t="str">
        <f t="shared" si="54"/>
        <v/>
      </c>
      <c r="L842" s="527" t="str">
        <f t="shared" si="55"/>
        <v/>
      </c>
      <c r="M842" s="363"/>
      <c r="N842" s="363"/>
      <c r="O842" s="363"/>
      <c r="P842" s="366"/>
    </row>
    <row r="843" spans="3:16" ht="14.25" customHeight="1" x14ac:dyDescent="0.2">
      <c r="C843" s="383">
        <f t="shared" si="53"/>
        <v>831</v>
      </c>
      <c r="D843" s="807" t="str">
        <f t="shared" si="52"/>
        <v/>
      </c>
      <c r="E843" s="670"/>
      <c r="F843" s="511"/>
      <c r="G843" s="511"/>
      <c r="H843" s="452"/>
      <c r="I843" s="362"/>
      <c r="J843" s="362"/>
      <c r="K843" s="451" t="str">
        <f t="shared" si="54"/>
        <v/>
      </c>
      <c r="L843" s="527" t="str">
        <f t="shared" si="55"/>
        <v/>
      </c>
      <c r="M843" s="363"/>
      <c r="N843" s="363"/>
      <c r="O843" s="363"/>
      <c r="P843" s="366"/>
    </row>
    <row r="844" spans="3:16" ht="14.25" customHeight="1" x14ac:dyDescent="0.2">
      <c r="C844" s="383">
        <f t="shared" si="53"/>
        <v>832</v>
      </c>
      <c r="D844" s="807" t="str">
        <f t="shared" si="52"/>
        <v/>
      </c>
      <c r="E844" s="670"/>
      <c r="F844" s="511"/>
      <c r="G844" s="511"/>
      <c r="H844" s="452"/>
      <c r="I844" s="362"/>
      <c r="J844" s="362"/>
      <c r="K844" s="451" t="str">
        <f t="shared" si="54"/>
        <v/>
      </c>
      <c r="L844" s="527" t="str">
        <f t="shared" si="55"/>
        <v/>
      </c>
      <c r="M844" s="363"/>
      <c r="N844" s="363"/>
      <c r="O844" s="363"/>
      <c r="P844" s="366"/>
    </row>
    <row r="845" spans="3:16" ht="14.25" customHeight="1" x14ac:dyDescent="0.2">
      <c r="C845" s="383">
        <f t="shared" si="53"/>
        <v>833</v>
      </c>
      <c r="D845" s="807" t="str">
        <f t="shared" ref="D845:D908" si="56">IF(E845="","",IF(E845&lt;=$T$2,"○",""))</f>
        <v/>
      </c>
      <c r="E845" s="670"/>
      <c r="F845" s="511"/>
      <c r="G845" s="511"/>
      <c r="H845" s="452"/>
      <c r="I845" s="362"/>
      <c r="J845" s="362"/>
      <c r="K845" s="451" t="str">
        <f t="shared" si="54"/>
        <v/>
      </c>
      <c r="L845" s="527" t="str">
        <f t="shared" si="55"/>
        <v/>
      </c>
      <c r="M845" s="363"/>
      <c r="N845" s="363"/>
      <c r="O845" s="363"/>
      <c r="P845" s="366"/>
    </row>
    <row r="846" spans="3:16" ht="14.25" customHeight="1" x14ac:dyDescent="0.2">
      <c r="C846" s="383">
        <f t="shared" si="53"/>
        <v>834</v>
      </c>
      <c r="D846" s="807" t="str">
        <f t="shared" si="56"/>
        <v/>
      </c>
      <c r="E846" s="670"/>
      <c r="F846" s="511"/>
      <c r="G846" s="511"/>
      <c r="H846" s="452"/>
      <c r="I846" s="362"/>
      <c r="J846" s="362"/>
      <c r="K846" s="451" t="str">
        <f t="shared" si="54"/>
        <v/>
      </c>
      <c r="L846" s="527" t="str">
        <f t="shared" si="55"/>
        <v/>
      </c>
      <c r="M846" s="363"/>
      <c r="N846" s="363"/>
      <c r="O846" s="363"/>
      <c r="P846" s="366"/>
    </row>
    <row r="847" spans="3:16" ht="14.25" customHeight="1" x14ac:dyDescent="0.2">
      <c r="C847" s="383">
        <f t="shared" ref="C847:C910" si="57">C846+1</f>
        <v>835</v>
      </c>
      <c r="D847" s="807" t="str">
        <f t="shared" si="56"/>
        <v/>
      </c>
      <c r="E847" s="670"/>
      <c r="F847" s="511"/>
      <c r="G847" s="511"/>
      <c r="H847" s="452"/>
      <c r="I847" s="362"/>
      <c r="J847" s="362"/>
      <c r="K847" s="451" t="str">
        <f t="shared" si="54"/>
        <v/>
      </c>
      <c r="L847" s="527" t="str">
        <f t="shared" si="55"/>
        <v/>
      </c>
      <c r="M847" s="363"/>
      <c r="N847" s="363"/>
      <c r="O847" s="363"/>
      <c r="P847" s="366"/>
    </row>
    <row r="848" spans="3:16" ht="14.25" customHeight="1" x14ac:dyDescent="0.2">
      <c r="C848" s="383">
        <f t="shared" si="57"/>
        <v>836</v>
      </c>
      <c r="D848" s="807" t="str">
        <f t="shared" si="56"/>
        <v/>
      </c>
      <c r="E848" s="670"/>
      <c r="F848" s="511"/>
      <c r="G848" s="511"/>
      <c r="H848" s="452"/>
      <c r="I848" s="362"/>
      <c r="J848" s="362"/>
      <c r="K848" s="451" t="str">
        <f t="shared" si="54"/>
        <v/>
      </c>
      <c r="L848" s="527" t="str">
        <f t="shared" si="55"/>
        <v/>
      </c>
      <c r="M848" s="363"/>
      <c r="N848" s="363"/>
      <c r="O848" s="363"/>
      <c r="P848" s="366"/>
    </row>
    <row r="849" spans="3:16" ht="14.25" customHeight="1" x14ac:dyDescent="0.2">
      <c r="C849" s="383">
        <f t="shared" si="57"/>
        <v>837</v>
      </c>
      <c r="D849" s="807" t="str">
        <f t="shared" si="56"/>
        <v/>
      </c>
      <c r="E849" s="670"/>
      <c r="F849" s="511"/>
      <c r="G849" s="511"/>
      <c r="H849" s="452"/>
      <c r="I849" s="362"/>
      <c r="J849" s="362"/>
      <c r="K849" s="451" t="str">
        <f t="shared" si="54"/>
        <v/>
      </c>
      <c r="L849" s="527" t="str">
        <f t="shared" si="55"/>
        <v/>
      </c>
      <c r="M849" s="363"/>
      <c r="N849" s="363"/>
      <c r="O849" s="363"/>
      <c r="P849" s="366"/>
    </row>
    <row r="850" spans="3:16" ht="14.25" customHeight="1" x14ac:dyDescent="0.2">
      <c r="C850" s="383">
        <f t="shared" si="57"/>
        <v>838</v>
      </c>
      <c r="D850" s="807" t="str">
        <f t="shared" si="56"/>
        <v/>
      </c>
      <c r="E850" s="670"/>
      <c r="F850" s="511"/>
      <c r="G850" s="511"/>
      <c r="H850" s="452"/>
      <c r="I850" s="362"/>
      <c r="J850" s="362"/>
      <c r="K850" s="451" t="str">
        <f t="shared" si="54"/>
        <v/>
      </c>
      <c r="L850" s="527" t="str">
        <f t="shared" si="55"/>
        <v/>
      </c>
      <c r="M850" s="363"/>
      <c r="N850" s="363"/>
      <c r="O850" s="363"/>
      <c r="P850" s="366"/>
    </row>
    <row r="851" spans="3:16" ht="14.25" customHeight="1" x14ac:dyDescent="0.2">
      <c r="C851" s="383">
        <f t="shared" si="57"/>
        <v>839</v>
      </c>
      <c r="D851" s="807" t="str">
        <f t="shared" si="56"/>
        <v/>
      </c>
      <c r="E851" s="670"/>
      <c r="F851" s="511"/>
      <c r="G851" s="511"/>
      <c r="H851" s="452"/>
      <c r="I851" s="362"/>
      <c r="J851" s="362"/>
      <c r="K851" s="451" t="str">
        <f t="shared" si="54"/>
        <v/>
      </c>
      <c r="L851" s="527" t="str">
        <f t="shared" si="55"/>
        <v/>
      </c>
      <c r="M851" s="363"/>
      <c r="N851" s="363"/>
      <c r="O851" s="363"/>
      <c r="P851" s="366"/>
    </row>
    <row r="852" spans="3:16" ht="14.25" customHeight="1" x14ac:dyDescent="0.2">
      <c r="C852" s="383">
        <f t="shared" si="57"/>
        <v>840</v>
      </c>
      <c r="D852" s="807" t="str">
        <f t="shared" si="56"/>
        <v/>
      </c>
      <c r="E852" s="670"/>
      <c r="F852" s="511"/>
      <c r="G852" s="511"/>
      <c r="H852" s="452"/>
      <c r="I852" s="362"/>
      <c r="J852" s="362"/>
      <c r="K852" s="451" t="str">
        <f t="shared" si="54"/>
        <v/>
      </c>
      <c r="L852" s="527" t="str">
        <f t="shared" si="55"/>
        <v/>
      </c>
      <c r="M852" s="363"/>
      <c r="N852" s="363"/>
      <c r="O852" s="363"/>
      <c r="P852" s="366"/>
    </row>
    <row r="853" spans="3:16" ht="14.25" customHeight="1" x14ac:dyDescent="0.2">
      <c r="C853" s="383">
        <f t="shared" si="57"/>
        <v>841</v>
      </c>
      <c r="D853" s="807" t="str">
        <f t="shared" si="56"/>
        <v/>
      </c>
      <c r="E853" s="670"/>
      <c r="F853" s="511"/>
      <c r="G853" s="511"/>
      <c r="H853" s="452"/>
      <c r="I853" s="362"/>
      <c r="J853" s="362"/>
      <c r="K853" s="451" t="str">
        <f t="shared" si="54"/>
        <v/>
      </c>
      <c r="L853" s="527" t="str">
        <f t="shared" si="55"/>
        <v/>
      </c>
      <c r="M853" s="363"/>
      <c r="N853" s="363"/>
      <c r="O853" s="363"/>
      <c r="P853" s="366"/>
    </row>
    <row r="854" spans="3:16" ht="14.25" customHeight="1" x14ac:dyDescent="0.2">
      <c r="C854" s="383">
        <f t="shared" si="57"/>
        <v>842</v>
      </c>
      <c r="D854" s="807" t="str">
        <f t="shared" si="56"/>
        <v/>
      </c>
      <c r="E854" s="670"/>
      <c r="F854" s="511"/>
      <c r="G854" s="511"/>
      <c r="H854" s="452"/>
      <c r="I854" s="362"/>
      <c r="J854" s="362"/>
      <c r="K854" s="451" t="str">
        <f t="shared" si="54"/>
        <v/>
      </c>
      <c r="L854" s="527" t="str">
        <f t="shared" si="55"/>
        <v/>
      </c>
      <c r="M854" s="363"/>
      <c r="N854" s="363"/>
      <c r="O854" s="363"/>
      <c r="P854" s="366"/>
    </row>
    <row r="855" spans="3:16" ht="14.25" customHeight="1" x14ac:dyDescent="0.2">
      <c r="C855" s="383">
        <f t="shared" si="57"/>
        <v>843</v>
      </c>
      <c r="D855" s="807" t="str">
        <f t="shared" si="56"/>
        <v/>
      </c>
      <c r="E855" s="670"/>
      <c r="F855" s="511"/>
      <c r="G855" s="511"/>
      <c r="H855" s="452"/>
      <c r="I855" s="362"/>
      <c r="J855" s="362"/>
      <c r="K855" s="451" t="str">
        <f t="shared" si="54"/>
        <v/>
      </c>
      <c r="L855" s="527" t="str">
        <f t="shared" si="55"/>
        <v/>
      </c>
      <c r="M855" s="363"/>
      <c r="N855" s="363"/>
      <c r="O855" s="363"/>
      <c r="P855" s="366"/>
    </row>
    <row r="856" spans="3:16" ht="14.25" customHeight="1" x14ac:dyDescent="0.2">
      <c r="C856" s="383">
        <f t="shared" si="57"/>
        <v>844</v>
      </c>
      <c r="D856" s="807" t="str">
        <f t="shared" si="56"/>
        <v/>
      </c>
      <c r="E856" s="670"/>
      <c r="F856" s="511"/>
      <c r="G856" s="511"/>
      <c r="H856" s="452"/>
      <c r="I856" s="362"/>
      <c r="J856" s="362"/>
      <c r="K856" s="451" t="str">
        <f t="shared" si="54"/>
        <v/>
      </c>
      <c r="L856" s="527" t="str">
        <f t="shared" si="55"/>
        <v/>
      </c>
      <c r="M856" s="363"/>
      <c r="N856" s="363"/>
      <c r="O856" s="363"/>
      <c r="P856" s="366"/>
    </row>
    <row r="857" spans="3:16" ht="14.25" customHeight="1" x14ac:dyDescent="0.2">
      <c r="C857" s="383">
        <f t="shared" si="57"/>
        <v>845</v>
      </c>
      <c r="D857" s="807" t="str">
        <f t="shared" si="56"/>
        <v/>
      </c>
      <c r="E857" s="670"/>
      <c r="F857" s="511"/>
      <c r="G857" s="511"/>
      <c r="H857" s="452"/>
      <c r="I857" s="362"/>
      <c r="J857" s="362"/>
      <c r="K857" s="451" t="str">
        <f t="shared" si="54"/>
        <v/>
      </c>
      <c r="L857" s="527" t="str">
        <f t="shared" si="55"/>
        <v/>
      </c>
      <c r="M857" s="363"/>
      <c r="N857" s="363"/>
      <c r="O857" s="363"/>
      <c r="P857" s="366"/>
    </row>
    <row r="858" spans="3:16" ht="14.25" customHeight="1" x14ac:dyDescent="0.2">
      <c r="C858" s="383">
        <f t="shared" si="57"/>
        <v>846</v>
      </c>
      <c r="D858" s="807" t="str">
        <f t="shared" si="56"/>
        <v/>
      </c>
      <c r="E858" s="670"/>
      <c r="F858" s="511"/>
      <c r="G858" s="511"/>
      <c r="H858" s="452"/>
      <c r="I858" s="362"/>
      <c r="J858" s="362"/>
      <c r="K858" s="451" t="str">
        <f t="shared" si="54"/>
        <v/>
      </c>
      <c r="L858" s="527" t="str">
        <f t="shared" si="55"/>
        <v/>
      </c>
      <c r="M858" s="363"/>
      <c r="N858" s="363"/>
      <c r="O858" s="363"/>
      <c r="P858" s="366"/>
    </row>
    <row r="859" spans="3:16" ht="14.25" customHeight="1" x14ac:dyDescent="0.2">
      <c r="C859" s="383">
        <f t="shared" si="57"/>
        <v>847</v>
      </c>
      <c r="D859" s="807" t="str">
        <f t="shared" si="56"/>
        <v/>
      </c>
      <c r="E859" s="670"/>
      <c r="F859" s="511"/>
      <c r="G859" s="511"/>
      <c r="H859" s="452"/>
      <c r="I859" s="362"/>
      <c r="J859" s="362"/>
      <c r="K859" s="451" t="str">
        <f t="shared" si="54"/>
        <v/>
      </c>
      <c r="L859" s="527" t="str">
        <f t="shared" si="55"/>
        <v/>
      </c>
      <c r="M859" s="363"/>
      <c r="N859" s="363"/>
      <c r="O859" s="363"/>
      <c r="P859" s="366"/>
    </row>
    <row r="860" spans="3:16" ht="14.25" customHeight="1" x14ac:dyDescent="0.2">
      <c r="C860" s="383">
        <f t="shared" si="57"/>
        <v>848</v>
      </c>
      <c r="D860" s="807" t="str">
        <f t="shared" si="56"/>
        <v/>
      </c>
      <c r="E860" s="670"/>
      <c r="F860" s="511"/>
      <c r="G860" s="511"/>
      <c r="H860" s="452"/>
      <c r="I860" s="362"/>
      <c r="J860" s="362"/>
      <c r="K860" s="451" t="str">
        <f t="shared" si="54"/>
        <v/>
      </c>
      <c r="L860" s="527" t="str">
        <f t="shared" si="55"/>
        <v/>
      </c>
      <c r="M860" s="363"/>
      <c r="N860" s="363"/>
      <c r="O860" s="363"/>
      <c r="P860" s="366"/>
    </row>
    <row r="861" spans="3:16" ht="14.25" customHeight="1" x14ac:dyDescent="0.2">
      <c r="C861" s="383">
        <f t="shared" si="57"/>
        <v>849</v>
      </c>
      <c r="D861" s="807" t="str">
        <f t="shared" si="56"/>
        <v/>
      </c>
      <c r="E861" s="670"/>
      <c r="F861" s="511"/>
      <c r="G861" s="511"/>
      <c r="H861" s="452"/>
      <c r="I861" s="362"/>
      <c r="J861" s="362"/>
      <c r="K861" s="451" t="str">
        <f t="shared" si="54"/>
        <v/>
      </c>
      <c r="L861" s="527" t="str">
        <f t="shared" si="55"/>
        <v/>
      </c>
      <c r="M861" s="363"/>
      <c r="N861" s="363"/>
      <c r="O861" s="363"/>
      <c r="P861" s="366"/>
    </row>
    <row r="862" spans="3:16" ht="14.25" customHeight="1" x14ac:dyDescent="0.2">
      <c r="C862" s="383">
        <f t="shared" si="57"/>
        <v>850</v>
      </c>
      <c r="D862" s="807" t="str">
        <f t="shared" si="56"/>
        <v/>
      </c>
      <c r="E862" s="670"/>
      <c r="F862" s="511"/>
      <c r="G862" s="511"/>
      <c r="H862" s="452"/>
      <c r="I862" s="362"/>
      <c r="J862" s="362"/>
      <c r="K862" s="451" t="str">
        <f t="shared" si="54"/>
        <v/>
      </c>
      <c r="L862" s="527" t="str">
        <f t="shared" si="55"/>
        <v/>
      </c>
      <c r="M862" s="363"/>
      <c r="N862" s="363"/>
      <c r="O862" s="363"/>
      <c r="P862" s="366"/>
    </row>
    <row r="863" spans="3:16" ht="14.25" customHeight="1" x14ac:dyDescent="0.2">
      <c r="C863" s="383">
        <f t="shared" si="57"/>
        <v>851</v>
      </c>
      <c r="D863" s="807" t="str">
        <f t="shared" si="56"/>
        <v/>
      </c>
      <c r="E863" s="670"/>
      <c r="F863" s="511"/>
      <c r="G863" s="511"/>
      <c r="H863" s="452"/>
      <c r="I863" s="362"/>
      <c r="J863" s="362"/>
      <c r="K863" s="451" t="str">
        <f t="shared" si="54"/>
        <v/>
      </c>
      <c r="L863" s="527" t="str">
        <f t="shared" si="55"/>
        <v/>
      </c>
      <c r="M863" s="363"/>
      <c r="N863" s="363"/>
      <c r="O863" s="363"/>
      <c r="P863" s="366"/>
    </row>
    <row r="864" spans="3:16" ht="14.25" customHeight="1" x14ac:dyDescent="0.2">
      <c r="C864" s="383">
        <f t="shared" si="57"/>
        <v>852</v>
      </c>
      <c r="D864" s="807" t="str">
        <f t="shared" si="56"/>
        <v/>
      </c>
      <c r="E864" s="670"/>
      <c r="F864" s="511"/>
      <c r="G864" s="511"/>
      <c r="H864" s="452"/>
      <c r="I864" s="362"/>
      <c r="J864" s="362"/>
      <c r="K864" s="451" t="str">
        <f t="shared" si="54"/>
        <v/>
      </c>
      <c r="L864" s="527" t="str">
        <f t="shared" si="55"/>
        <v/>
      </c>
      <c r="M864" s="363"/>
      <c r="N864" s="363"/>
      <c r="O864" s="363"/>
      <c r="P864" s="366"/>
    </row>
    <row r="865" spans="3:16" ht="14.25" customHeight="1" x14ac:dyDescent="0.2">
      <c r="C865" s="383">
        <f t="shared" si="57"/>
        <v>853</v>
      </c>
      <c r="D865" s="807" t="str">
        <f t="shared" si="56"/>
        <v/>
      </c>
      <c r="E865" s="670"/>
      <c r="F865" s="511"/>
      <c r="G865" s="511"/>
      <c r="H865" s="452"/>
      <c r="I865" s="362"/>
      <c r="J865" s="362"/>
      <c r="K865" s="451" t="str">
        <f t="shared" si="54"/>
        <v/>
      </c>
      <c r="L865" s="527" t="str">
        <f t="shared" si="55"/>
        <v/>
      </c>
      <c r="M865" s="363"/>
      <c r="N865" s="363"/>
      <c r="O865" s="363"/>
      <c r="P865" s="366"/>
    </row>
    <row r="866" spans="3:16" ht="14.25" customHeight="1" x14ac:dyDescent="0.2">
      <c r="C866" s="383">
        <f t="shared" si="57"/>
        <v>854</v>
      </c>
      <c r="D866" s="807" t="str">
        <f t="shared" si="56"/>
        <v/>
      </c>
      <c r="E866" s="670"/>
      <c r="F866" s="511"/>
      <c r="G866" s="511"/>
      <c r="H866" s="452"/>
      <c r="I866" s="362"/>
      <c r="J866" s="362"/>
      <c r="K866" s="451" t="str">
        <f t="shared" si="54"/>
        <v/>
      </c>
      <c r="L866" s="527" t="str">
        <f t="shared" si="55"/>
        <v/>
      </c>
      <c r="M866" s="363"/>
      <c r="N866" s="363"/>
      <c r="O866" s="363"/>
      <c r="P866" s="366"/>
    </row>
    <row r="867" spans="3:16" ht="14.25" customHeight="1" x14ac:dyDescent="0.2">
      <c r="C867" s="383">
        <f t="shared" si="57"/>
        <v>855</v>
      </c>
      <c r="D867" s="807" t="str">
        <f t="shared" si="56"/>
        <v/>
      </c>
      <c r="E867" s="670"/>
      <c r="F867" s="511"/>
      <c r="G867" s="511"/>
      <c r="H867" s="452"/>
      <c r="I867" s="362"/>
      <c r="J867" s="362"/>
      <c r="K867" s="451" t="str">
        <f t="shared" si="54"/>
        <v/>
      </c>
      <c r="L867" s="527" t="str">
        <f t="shared" si="55"/>
        <v/>
      </c>
      <c r="M867" s="363"/>
      <c r="N867" s="363"/>
      <c r="O867" s="363"/>
      <c r="P867" s="366"/>
    </row>
    <row r="868" spans="3:16" ht="14.25" customHeight="1" x14ac:dyDescent="0.2">
      <c r="C868" s="383">
        <f t="shared" si="57"/>
        <v>856</v>
      </c>
      <c r="D868" s="807" t="str">
        <f t="shared" si="56"/>
        <v/>
      </c>
      <c r="E868" s="670"/>
      <c r="F868" s="511"/>
      <c r="G868" s="511"/>
      <c r="H868" s="452"/>
      <c r="I868" s="362"/>
      <c r="J868" s="362"/>
      <c r="K868" s="451" t="str">
        <f t="shared" si="54"/>
        <v/>
      </c>
      <c r="L868" s="527" t="str">
        <f t="shared" si="55"/>
        <v/>
      </c>
      <c r="M868" s="363"/>
      <c r="N868" s="363"/>
      <c r="O868" s="363"/>
      <c r="P868" s="366"/>
    </row>
    <row r="869" spans="3:16" ht="14.25" customHeight="1" x14ac:dyDescent="0.2">
      <c r="C869" s="383">
        <f t="shared" si="57"/>
        <v>857</v>
      </c>
      <c r="D869" s="807" t="str">
        <f t="shared" si="56"/>
        <v/>
      </c>
      <c r="E869" s="670"/>
      <c r="F869" s="511"/>
      <c r="G869" s="511"/>
      <c r="H869" s="452"/>
      <c r="I869" s="362"/>
      <c r="J869" s="362"/>
      <c r="K869" s="451" t="str">
        <f t="shared" si="54"/>
        <v/>
      </c>
      <c r="L869" s="527" t="str">
        <f t="shared" si="55"/>
        <v/>
      </c>
      <c r="M869" s="363"/>
      <c r="N869" s="363"/>
      <c r="O869" s="363"/>
      <c r="P869" s="366"/>
    </row>
    <row r="870" spans="3:16" ht="14.25" customHeight="1" x14ac:dyDescent="0.2">
      <c r="C870" s="383">
        <f t="shared" si="57"/>
        <v>858</v>
      </c>
      <c r="D870" s="807" t="str">
        <f t="shared" si="56"/>
        <v/>
      </c>
      <c r="E870" s="670"/>
      <c r="F870" s="511"/>
      <c r="G870" s="511"/>
      <c r="H870" s="452"/>
      <c r="I870" s="362"/>
      <c r="J870" s="362"/>
      <c r="K870" s="451" t="str">
        <f t="shared" si="54"/>
        <v/>
      </c>
      <c r="L870" s="527" t="str">
        <f t="shared" si="55"/>
        <v/>
      </c>
      <c r="M870" s="363"/>
      <c r="N870" s="363"/>
      <c r="O870" s="363"/>
      <c r="P870" s="366"/>
    </row>
    <row r="871" spans="3:16" ht="14.25" customHeight="1" x14ac:dyDescent="0.2">
      <c r="C871" s="383">
        <f t="shared" si="57"/>
        <v>859</v>
      </c>
      <c r="D871" s="807" t="str">
        <f t="shared" si="56"/>
        <v/>
      </c>
      <c r="E871" s="670"/>
      <c r="F871" s="511"/>
      <c r="G871" s="511"/>
      <c r="H871" s="452"/>
      <c r="I871" s="362"/>
      <c r="J871" s="362"/>
      <c r="K871" s="451" t="str">
        <f t="shared" si="54"/>
        <v/>
      </c>
      <c r="L871" s="527" t="str">
        <f t="shared" si="55"/>
        <v/>
      </c>
      <c r="M871" s="363"/>
      <c r="N871" s="363"/>
      <c r="O871" s="363"/>
      <c r="P871" s="366"/>
    </row>
    <row r="872" spans="3:16" ht="14.25" customHeight="1" x14ac:dyDescent="0.2">
      <c r="C872" s="383">
        <f t="shared" si="57"/>
        <v>860</v>
      </c>
      <c r="D872" s="807" t="str">
        <f t="shared" si="56"/>
        <v/>
      </c>
      <c r="E872" s="670"/>
      <c r="F872" s="511"/>
      <c r="G872" s="511"/>
      <c r="H872" s="452"/>
      <c r="I872" s="362"/>
      <c r="J872" s="362"/>
      <c r="K872" s="451" t="str">
        <f t="shared" si="54"/>
        <v/>
      </c>
      <c r="L872" s="527" t="str">
        <f t="shared" si="55"/>
        <v/>
      </c>
      <c r="M872" s="363"/>
      <c r="N872" s="363"/>
      <c r="O872" s="363"/>
      <c r="P872" s="366"/>
    </row>
    <row r="873" spans="3:16" ht="14.25" customHeight="1" x14ac:dyDescent="0.2">
      <c r="C873" s="383">
        <f t="shared" si="57"/>
        <v>861</v>
      </c>
      <c r="D873" s="807" t="str">
        <f t="shared" si="56"/>
        <v/>
      </c>
      <c r="E873" s="670"/>
      <c r="F873" s="511"/>
      <c r="G873" s="511"/>
      <c r="H873" s="452"/>
      <c r="I873" s="362"/>
      <c r="J873" s="362"/>
      <c r="K873" s="451" t="str">
        <f t="shared" si="54"/>
        <v/>
      </c>
      <c r="L873" s="527" t="str">
        <f t="shared" si="55"/>
        <v/>
      </c>
      <c r="M873" s="363"/>
      <c r="N873" s="363"/>
      <c r="O873" s="363"/>
      <c r="P873" s="366"/>
    </row>
    <row r="874" spans="3:16" ht="14.25" customHeight="1" x14ac:dyDescent="0.2">
      <c r="C874" s="383">
        <f t="shared" si="57"/>
        <v>862</v>
      </c>
      <c r="D874" s="807" t="str">
        <f t="shared" si="56"/>
        <v/>
      </c>
      <c r="E874" s="670"/>
      <c r="F874" s="511"/>
      <c r="G874" s="511"/>
      <c r="H874" s="452"/>
      <c r="I874" s="362"/>
      <c r="J874" s="362"/>
      <c r="K874" s="451" t="str">
        <f t="shared" si="54"/>
        <v/>
      </c>
      <c r="L874" s="527" t="str">
        <f t="shared" si="55"/>
        <v/>
      </c>
      <c r="M874" s="363"/>
      <c r="N874" s="363"/>
      <c r="O874" s="363"/>
      <c r="P874" s="366"/>
    </row>
    <row r="875" spans="3:16" ht="14.25" customHeight="1" x14ac:dyDescent="0.2">
      <c r="C875" s="383">
        <f t="shared" si="57"/>
        <v>863</v>
      </c>
      <c r="D875" s="807" t="str">
        <f t="shared" si="56"/>
        <v/>
      </c>
      <c r="E875" s="670"/>
      <c r="F875" s="511"/>
      <c r="G875" s="511"/>
      <c r="H875" s="452"/>
      <c r="I875" s="362"/>
      <c r="J875" s="362"/>
      <c r="K875" s="451" t="str">
        <f t="shared" si="54"/>
        <v/>
      </c>
      <c r="L875" s="527" t="str">
        <f t="shared" si="55"/>
        <v/>
      </c>
      <c r="M875" s="363"/>
      <c r="N875" s="363"/>
      <c r="O875" s="363"/>
      <c r="P875" s="366"/>
    </row>
    <row r="876" spans="3:16" ht="14.25" customHeight="1" x14ac:dyDescent="0.2">
      <c r="C876" s="383">
        <f t="shared" si="57"/>
        <v>864</v>
      </c>
      <c r="D876" s="807" t="str">
        <f t="shared" si="56"/>
        <v/>
      </c>
      <c r="E876" s="670"/>
      <c r="F876" s="511"/>
      <c r="G876" s="511"/>
      <c r="H876" s="452"/>
      <c r="I876" s="362"/>
      <c r="J876" s="362"/>
      <c r="K876" s="451" t="str">
        <f t="shared" si="54"/>
        <v/>
      </c>
      <c r="L876" s="527" t="str">
        <f t="shared" si="55"/>
        <v/>
      </c>
      <c r="M876" s="363"/>
      <c r="N876" s="363"/>
      <c r="O876" s="363"/>
      <c r="P876" s="366"/>
    </row>
    <row r="877" spans="3:16" ht="14.25" customHeight="1" x14ac:dyDescent="0.2">
      <c r="C877" s="383">
        <f t="shared" si="57"/>
        <v>865</v>
      </c>
      <c r="D877" s="807" t="str">
        <f t="shared" si="56"/>
        <v/>
      </c>
      <c r="E877" s="670"/>
      <c r="F877" s="511"/>
      <c r="G877" s="511"/>
      <c r="H877" s="452"/>
      <c r="I877" s="362"/>
      <c r="J877" s="362"/>
      <c r="K877" s="451" t="str">
        <f t="shared" si="54"/>
        <v/>
      </c>
      <c r="L877" s="527" t="str">
        <f t="shared" si="55"/>
        <v/>
      </c>
      <c r="M877" s="363"/>
      <c r="N877" s="363"/>
      <c r="O877" s="363"/>
      <c r="P877" s="366"/>
    </row>
    <row r="878" spans="3:16" ht="14.25" customHeight="1" x14ac:dyDescent="0.2">
      <c r="C878" s="383">
        <f t="shared" si="57"/>
        <v>866</v>
      </c>
      <c r="D878" s="807" t="str">
        <f t="shared" si="56"/>
        <v/>
      </c>
      <c r="E878" s="670"/>
      <c r="F878" s="511"/>
      <c r="G878" s="511"/>
      <c r="H878" s="452"/>
      <c r="I878" s="362"/>
      <c r="J878" s="362"/>
      <c r="K878" s="451" t="str">
        <f t="shared" si="54"/>
        <v/>
      </c>
      <c r="L878" s="527" t="str">
        <f t="shared" si="55"/>
        <v/>
      </c>
      <c r="M878" s="363"/>
      <c r="N878" s="363"/>
      <c r="O878" s="363"/>
      <c r="P878" s="366"/>
    </row>
    <row r="879" spans="3:16" ht="14.25" customHeight="1" x14ac:dyDescent="0.2">
      <c r="C879" s="383">
        <f t="shared" si="57"/>
        <v>867</v>
      </c>
      <c r="D879" s="807" t="str">
        <f t="shared" si="56"/>
        <v/>
      </c>
      <c r="E879" s="670"/>
      <c r="F879" s="511"/>
      <c r="G879" s="511"/>
      <c r="H879" s="452"/>
      <c r="I879" s="362"/>
      <c r="J879" s="362"/>
      <c r="K879" s="451" t="str">
        <f t="shared" si="54"/>
        <v/>
      </c>
      <c r="L879" s="527" t="str">
        <f t="shared" si="55"/>
        <v/>
      </c>
      <c r="M879" s="363"/>
      <c r="N879" s="363"/>
      <c r="O879" s="363"/>
      <c r="P879" s="366"/>
    </row>
    <row r="880" spans="3:16" ht="14.25" customHeight="1" x14ac:dyDescent="0.2">
      <c r="C880" s="383">
        <f t="shared" si="57"/>
        <v>868</v>
      </c>
      <c r="D880" s="807" t="str">
        <f t="shared" si="56"/>
        <v/>
      </c>
      <c r="E880" s="670"/>
      <c r="F880" s="511"/>
      <c r="G880" s="511"/>
      <c r="H880" s="452"/>
      <c r="I880" s="362"/>
      <c r="J880" s="362"/>
      <c r="K880" s="451" t="str">
        <f t="shared" si="54"/>
        <v/>
      </c>
      <c r="L880" s="527" t="str">
        <f t="shared" si="55"/>
        <v/>
      </c>
      <c r="M880" s="363"/>
      <c r="N880" s="363"/>
      <c r="O880" s="363"/>
      <c r="P880" s="366"/>
    </row>
    <row r="881" spans="3:16" ht="14.25" customHeight="1" x14ac:dyDescent="0.2">
      <c r="C881" s="383">
        <f t="shared" si="57"/>
        <v>869</v>
      </c>
      <c r="D881" s="807" t="str">
        <f t="shared" si="56"/>
        <v/>
      </c>
      <c r="E881" s="670"/>
      <c r="F881" s="511"/>
      <c r="G881" s="511"/>
      <c r="H881" s="452"/>
      <c r="I881" s="362"/>
      <c r="J881" s="362"/>
      <c r="K881" s="451" t="str">
        <f t="shared" si="54"/>
        <v/>
      </c>
      <c r="L881" s="527" t="str">
        <f t="shared" si="55"/>
        <v/>
      </c>
      <c r="M881" s="363"/>
      <c r="N881" s="363"/>
      <c r="O881" s="363"/>
      <c r="P881" s="366"/>
    </row>
    <row r="882" spans="3:16" ht="14.25" customHeight="1" x14ac:dyDescent="0.2">
      <c r="C882" s="383">
        <f t="shared" si="57"/>
        <v>870</v>
      </c>
      <c r="D882" s="807" t="str">
        <f t="shared" si="56"/>
        <v/>
      </c>
      <c r="E882" s="670"/>
      <c r="F882" s="511"/>
      <c r="G882" s="511"/>
      <c r="H882" s="452"/>
      <c r="I882" s="362"/>
      <c r="J882" s="362"/>
      <c r="K882" s="451" t="str">
        <f>IF(J882="","",I882*J882)</f>
        <v/>
      </c>
      <c r="L882" s="527" t="str">
        <f t="shared" si="55"/>
        <v/>
      </c>
      <c r="M882" s="363"/>
      <c r="N882" s="363"/>
      <c r="O882" s="363"/>
      <c r="P882" s="366"/>
    </row>
    <row r="883" spans="3:16" ht="14.25" customHeight="1" x14ac:dyDescent="0.2">
      <c r="C883" s="383">
        <f t="shared" si="57"/>
        <v>871</v>
      </c>
      <c r="D883" s="807" t="str">
        <f t="shared" si="56"/>
        <v/>
      </c>
      <c r="E883" s="670"/>
      <c r="F883" s="511"/>
      <c r="G883" s="511"/>
      <c r="H883" s="452"/>
      <c r="I883" s="362"/>
      <c r="J883" s="362"/>
      <c r="K883" s="451" t="str">
        <f t="shared" ref="K883:K946" si="58">IF(J883="","",I883*J883)</f>
        <v/>
      </c>
      <c r="L883" s="527" t="str">
        <f t="shared" si="55"/>
        <v/>
      </c>
      <c r="M883" s="363"/>
      <c r="N883" s="363"/>
      <c r="O883" s="363"/>
      <c r="P883" s="366"/>
    </row>
    <row r="884" spans="3:16" ht="14.25" customHeight="1" x14ac:dyDescent="0.2">
      <c r="C884" s="383">
        <f t="shared" si="57"/>
        <v>872</v>
      </c>
      <c r="D884" s="807" t="str">
        <f t="shared" si="56"/>
        <v/>
      </c>
      <c r="E884" s="670"/>
      <c r="F884" s="511"/>
      <c r="G884" s="511"/>
      <c r="H884" s="452"/>
      <c r="I884" s="362"/>
      <c r="J884" s="362"/>
      <c r="K884" s="451" t="str">
        <f t="shared" si="58"/>
        <v/>
      </c>
      <c r="L884" s="527" t="str">
        <f t="shared" si="55"/>
        <v/>
      </c>
      <c r="M884" s="363"/>
      <c r="N884" s="363"/>
      <c r="O884" s="363"/>
      <c r="P884" s="366"/>
    </row>
    <row r="885" spans="3:16" ht="14.25" customHeight="1" x14ac:dyDescent="0.2">
      <c r="C885" s="383">
        <f t="shared" si="57"/>
        <v>873</v>
      </c>
      <c r="D885" s="807" t="str">
        <f t="shared" si="56"/>
        <v/>
      </c>
      <c r="E885" s="670"/>
      <c r="F885" s="511"/>
      <c r="G885" s="511"/>
      <c r="H885" s="452"/>
      <c r="I885" s="362"/>
      <c r="J885" s="362"/>
      <c r="K885" s="451" t="str">
        <f t="shared" si="58"/>
        <v/>
      </c>
      <c r="L885" s="527" t="str">
        <f t="shared" si="55"/>
        <v/>
      </c>
      <c r="M885" s="363"/>
      <c r="N885" s="363"/>
      <c r="O885" s="363"/>
      <c r="P885" s="366"/>
    </row>
    <row r="886" spans="3:16" ht="14.25" customHeight="1" x14ac:dyDescent="0.2">
      <c r="C886" s="383">
        <f t="shared" si="57"/>
        <v>874</v>
      </c>
      <c r="D886" s="807" t="str">
        <f t="shared" si="56"/>
        <v/>
      </c>
      <c r="E886" s="670"/>
      <c r="F886" s="511"/>
      <c r="G886" s="511"/>
      <c r="H886" s="452"/>
      <c r="I886" s="362"/>
      <c r="J886" s="362"/>
      <c r="K886" s="451" t="str">
        <f t="shared" si="58"/>
        <v/>
      </c>
      <c r="L886" s="527" t="str">
        <f t="shared" si="55"/>
        <v/>
      </c>
      <c r="M886" s="363"/>
      <c r="N886" s="363"/>
      <c r="O886" s="363"/>
      <c r="P886" s="366"/>
    </row>
    <row r="887" spans="3:16" ht="14.25" customHeight="1" x14ac:dyDescent="0.2">
      <c r="C887" s="383">
        <f t="shared" si="57"/>
        <v>875</v>
      </c>
      <c r="D887" s="807" t="str">
        <f t="shared" si="56"/>
        <v/>
      </c>
      <c r="E887" s="670"/>
      <c r="F887" s="511"/>
      <c r="G887" s="511"/>
      <c r="H887" s="452"/>
      <c r="I887" s="362"/>
      <c r="J887" s="362"/>
      <c r="K887" s="451" t="str">
        <f t="shared" si="58"/>
        <v/>
      </c>
      <c r="L887" s="527" t="str">
        <f t="shared" si="55"/>
        <v/>
      </c>
      <c r="M887" s="363"/>
      <c r="N887" s="363"/>
      <c r="O887" s="363"/>
      <c r="P887" s="366"/>
    </row>
    <row r="888" spans="3:16" ht="14.25" customHeight="1" x14ac:dyDescent="0.2">
      <c r="C888" s="383">
        <f t="shared" si="57"/>
        <v>876</v>
      </c>
      <c r="D888" s="807" t="str">
        <f t="shared" si="56"/>
        <v/>
      </c>
      <c r="E888" s="670"/>
      <c r="F888" s="511"/>
      <c r="G888" s="511"/>
      <c r="H888" s="452"/>
      <c r="I888" s="362"/>
      <c r="J888" s="362"/>
      <c r="K888" s="451" t="str">
        <f t="shared" si="58"/>
        <v/>
      </c>
      <c r="L888" s="527" t="str">
        <f t="shared" si="55"/>
        <v/>
      </c>
      <c r="M888" s="363"/>
      <c r="N888" s="363"/>
      <c r="O888" s="363"/>
      <c r="P888" s="366"/>
    </row>
    <row r="889" spans="3:16" ht="14.25" customHeight="1" x14ac:dyDescent="0.2">
      <c r="C889" s="383">
        <f t="shared" si="57"/>
        <v>877</v>
      </c>
      <c r="D889" s="807" t="str">
        <f t="shared" si="56"/>
        <v/>
      </c>
      <c r="E889" s="670"/>
      <c r="F889" s="511"/>
      <c r="G889" s="511"/>
      <c r="H889" s="452"/>
      <c r="I889" s="362"/>
      <c r="J889" s="362"/>
      <c r="K889" s="451" t="str">
        <f t="shared" si="58"/>
        <v/>
      </c>
      <c r="L889" s="527" t="str">
        <f t="shared" si="55"/>
        <v/>
      </c>
      <c r="M889" s="363"/>
      <c r="N889" s="363"/>
      <c r="O889" s="363"/>
      <c r="P889" s="366"/>
    </row>
    <row r="890" spans="3:16" ht="14.25" customHeight="1" x14ac:dyDescent="0.2">
      <c r="C890" s="383">
        <f t="shared" si="57"/>
        <v>878</v>
      </c>
      <c r="D890" s="807" t="str">
        <f t="shared" si="56"/>
        <v/>
      </c>
      <c r="E890" s="670"/>
      <c r="F890" s="511"/>
      <c r="G890" s="511"/>
      <c r="H890" s="452"/>
      <c r="I890" s="362"/>
      <c r="J890" s="362"/>
      <c r="K890" s="451" t="str">
        <f t="shared" si="58"/>
        <v/>
      </c>
      <c r="L890" s="527" t="str">
        <f t="shared" si="55"/>
        <v/>
      </c>
      <c r="M890" s="363"/>
      <c r="N890" s="363"/>
      <c r="O890" s="363"/>
      <c r="P890" s="366"/>
    </row>
    <row r="891" spans="3:16" ht="14.25" customHeight="1" x14ac:dyDescent="0.2">
      <c r="C891" s="383">
        <f t="shared" si="57"/>
        <v>879</v>
      </c>
      <c r="D891" s="807" t="str">
        <f t="shared" si="56"/>
        <v/>
      </c>
      <c r="E891" s="670"/>
      <c r="F891" s="511"/>
      <c r="G891" s="511"/>
      <c r="H891" s="452"/>
      <c r="I891" s="362"/>
      <c r="J891" s="362"/>
      <c r="K891" s="451" t="str">
        <f t="shared" si="58"/>
        <v/>
      </c>
      <c r="L891" s="527" t="str">
        <f t="shared" si="55"/>
        <v/>
      </c>
      <c r="M891" s="363"/>
      <c r="N891" s="363"/>
      <c r="O891" s="363"/>
      <c r="P891" s="366"/>
    </row>
    <row r="892" spans="3:16" ht="14.25" customHeight="1" x14ac:dyDescent="0.2">
      <c r="C892" s="383">
        <f t="shared" si="57"/>
        <v>880</v>
      </c>
      <c r="D892" s="807" t="str">
        <f t="shared" si="56"/>
        <v/>
      </c>
      <c r="E892" s="670"/>
      <c r="F892" s="511"/>
      <c r="G892" s="511"/>
      <c r="H892" s="452"/>
      <c r="I892" s="362"/>
      <c r="J892" s="362"/>
      <c r="K892" s="451" t="str">
        <f t="shared" si="58"/>
        <v/>
      </c>
      <c r="L892" s="527" t="str">
        <f t="shared" si="55"/>
        <v/>
      </c>
      <c r="M892" s="363"/>
      <c r="N892" s="363"/>
      <c r="O892" s="363"/>
      <c r="P892" s="366"/>
    </row>
    <row r="893" spans="3:16" ht="14.25" customHeight="1" x14ac:dyDescent="0.2">
      <c r="C893" s="383">
        <f t="shared" si="57"/>
        <v>881</v>
      </c>
      <c r="D893" s="807" t="str">
        <f t="shared" si="56"/>
        <v/>
      </c>
      <c r="E893" s="670"/>
      <c r="F893" s="511"/>
      <c r="G893" s="511"/>
      <c r="H893" s="452"/>
      <c r="I893" s="362"/>
      <c r="J893" s="362"/>
      <c r="K893" s="451" t="str">
        <f t="shared" si="58"/>
        <v/>
      </c>
      <c r="L893" s="527" t="str">
        <f t="shared" si="55"/>
        <v/>
      </c>
      <c r="M893" s="363"/>
      <c r="N893" s="363"/>
      <c r="O893" s="363"/>
      <c r="P893" s="366"/>
    </row>
    <row r="894" spans="3:16" ht="14.25" customHeight="1" x14ac:dyDescent="0.2">
      <c r="C894" s="383">
        <f t="shared" si="57"/>
        <v>882</v>
      </c>
      <c r="D894" s="807" t="str">
        <f t="shared" si="56"/>
        <v/>
      </c>
      <c r="E894" s="670"/>
      <c r="F894" s="511"/>
      <c r="G894" s="511"/>
      <c r="H894" s="452"/>
      <c r="I894" s="362"/>
      <c r="J894" s="362"/>
      <c r="K894" s="451" t="str">
        <f t="shared" si="58"/>
        <v/>
      </c>
      <c r="L894" s="527" t="str">
        <f t="shared" si="55"/>
        <v/>
      </c>
      <c r="M894" s="363"/>
      <c r="N894" s="363"/>
      <c r="O894" s="363"/>
      <c r="P894" s="366"/>
    </row>
    <row r="895" spans="3:16" ht="14.25" customHeight="1" x14ac:dyDescent="0.2">
      <c r="C895" s="383">
        <f t="shared" si="57"/>
        <v>883</v>
      </c>
      <c r="D895" s="807" t="str">
        <f t="shared" si="56"/>
        <v/>
      </c>
      <c r="E895" s="670"/>
      <c r="F895" s="511"/>
      <c r="G895" s="511"/>
      <c r="H895" s="452"/>
      <c r="I895" s="362"/>
      <c r="J895" s="362"/>
      <c r="K895" s="451" t="str">
        <f t="shared" si="58"/>
        <v/>
      </c>
      <c r="L895" s="527" t="str">
        <f t="shared" si="55"/>
        <v/>
      </c>
      <c r="M895" s="363"/>
      <c r="N895" s="363"/>
      <c r="O895" s="363"/>
      <c r="P895" s="366"/>
    </row>
    <row r="896" spans="3:16" ht="14.25" customHeight="1" x14ac:dyDescent="0.2">
      <c r="C896" s="383">
        <f t="shared" si="57"/>
        <v>884</v>
      </c>
      <c r="D896" s="807" t="str">
        <f t="shared" si="56"/>
        <v/>
      </c>
      <c r="E896" s="670"/>
      <c r="F896" s="511"/>
      <c r="G896" s="511"/>
      <c r="H896" s="452"/>
      <c r="I896" s="362"/>
      <c r="J896" s="362"/>
      <c r="K896" s="451" t="str">
        <f t="shared" si="58"/>
        <v/>
      </c>
      <c r="L896" s="527" t="str">
        <f t="shared" si="55"/>
        <v/>
      </c>
      <c r="M896" s="363"/>
      <c r="N896" s="363"/>
      <c r="O896" s="363"/>
      <c r="P896" s="366"/>
    </row>
    <row r="897" spans="3:16" ht="14.25" customHeight="1" x14ac:dyDescent="0.2">
      <c r="C897" s="383">
        <f t="shared" si="57"/>
        <v>885</v>
      </c>
      <c r="D897" s="807" t="str">
        <f t="shared" si="56"/>
        <v/>
      </c>
      <c r="E897" s="670"/>
      <c r="F897" s="511"/>
      <c r="G897" s="511"/>
      <c r="H897" s="452"/>
      <c r="I897" s="362"/>
      <c r="J897" s="362"/>
      <c r="K897" s="451" t="str">
        <f t="shared" si="58"/>
        <v/>
      </c>
      <c r="L897" s="527" t="str">
        <f t="shared" si="55"/>
        <v/>
      </c>
      <c r="M897" s="363"/>
      <c r="N897" s="363"/>
      <c r="O897" s="363"/>
      <c r="P897" s="366"/>
    </row>
    <row r="898" spans="3:16" ht="14.25" customHeight="1" x14ac:dyDescent="0.2">
      <c r="C898" s="383">
        <f t="shared" si="57"/>
        <v>886</v>
      </c>
      <c r="D898" s="807" t="str">
        <f t="shared" si="56"/>
        <v/>
      </c>
      <c r="E898" s="670"/>
      <c r="F898" s="511"/>
      <c r="G898" s="511"/>
      <c r="H898" s="452"/>
      <c r="I898" s="362"/>
      <c r="J898" s="362"/>
      <c r="K898" s="451" t="str">
        <f t="shared" si="58"/>
        <v/>
      </c>
      <c r="L898" s="527" t="str">
        <f t="shared" si="55"/>
        <v/>
      </c>
      <c r="M898" s="363"/>
      <c r="N898" s="363"/>
      <c r="O898" s="363"/>
      <c r="P898" s="366"/>
    </row>
    <row r="899" spans="3:16" ht="14.25" customHeight="1" x14ac:dyDescent="0.2">
      <c r="C899" s="383">
        <f t="shared" si="57"/>
        <v>887</v>
      </c>
      <c r="D899" s="807" t="str">
        <f t="shared" si="56"/>
        <v/>
      </c>
      <c r="E899" s="670"/>
      <c r="F899" s="511"/>
      <c r="G899" s="511"/>
      <c r="H899" s="452"/>
      <c r="I899" s="362"/>
      <c r="J899" s="362"/>
      <c r="K899" s="451" t="str">
        <f t="shared" si="58"/>
        <v/>
      </c>
      <c r="L899" s="527" t="str">
        <f t="shared" si="55"/>
        <v/>
      </c>
      <c r="M899" s="363"/>
      <c r="N899" s="363"/>
      <c r="O899" s="363"/>
      <c r="P899" s="366"/>
    </row>
    <row r="900" spans="3:16" ht="14.25" customHeight="1" x14ac:dyDescent="0.2">
      <c r="C900" s="383">
        <f t="shared" si="57"/>
        <v>888</v>
      </c>
      <c r="D900" s="807" t="str">
        <f t="shared" si="56"/>
        <v/>
      </c>
      <c r="E900" s="670"/>
      <c r="F900" s="511"/>
      <c r="G900" s="511"/>
      <c r="H900" s="452"/>
      <c r="I900" s="362"/>
      <c r="J900" s="362"/>
      <c r="K900" s="451" t="str">
        <f t="shared" si="58"/>
        <v/>
      </c>
      <c r="L900" s="527" t="str">
        <f t="shared" si="55"/>
        <v/>
      </c>
      <c r="M900" s="363"/>
      <c r="N900" s="363"/>
      <c r="O900" s="363"/>
      <c r="P900" s="366"/>
    </row>
    <row r="901" spans="3:16" ht="14.25" customHeight="1" x14ac:dyDescent="0.2">
      <c r="C901" s="383">
        <f t="shared" si="57"/>
        <v>889</v>
      </c>
      <c r="D901" s="807" t="str">
        <f t="shared" si="56"/>
        <v/>
      </c>
      <c r="E901" s="670"/>
      <c r="F901" s="511"/>
      <c r="G901" s="511"/>
      <c r="H901" s="452"/>
      <c r="I901" s="362"/>
      <c r="J901" s="362"/>
      <c r="K901" s="451" t="str">
        <f t="shared" si="58"/>
        <v/>
      </c>
      <c r="L901" s="527" t="str">
        <f t="shared" si="55"/>
        <v/>
      </c>
      <c r="M901" s="363"/>
      <c r="N901" s="363"/>
      <c r="O901" s="363"/>
      <c r="P901" s="366"/>
    </row>
    <row r="902" spans="3:16" ht="14.25" customHeight="1" x14ac:dyDescent="0.2">
      <c r="C902" s="383">
        <f t="shared" si="57"/>
        <v>890</v>
      </c>
      <c r="D902" s="807" t="str">
        <f t="shared" si="56"/>
        <v/>
      </c>
      <c r="E902" s="670"/>
      <c r="F902" s="511"/>
      <c r="G902" s="511"/>
      <c r="H902" s="452"/>
      <c r="I902" s="362"/>
      <c r="J902" s="362"/>
      <c r="K902" s="451" t="str">
        <f t="shared" si="58"/>
        <v/>
      </c>
      <c r="L902" s="527" t="str">
        <f t="shared" si="55"/>
        <v/>
      </c>
      <c r="M902" s="363"/>
      <c r="N902" s="363"/>
      <c r="O902" s="363"/>
      <c r="P902" s="366"/>
    </row>
    <row r="903" spans="3:16" ht="14.25" customHeight="1" x14ac:dyDescent="0.2">
      <c r="C903" s="383">
        <f t="shared" si="57"/>
        <v>891</v>
      </c>
      <c r="D903" s="807" t="str">
        <f t="shared" si="56"/>
        <v/>
      </c>
      <c r="E903" s="670"/>
      <c r="F903" s="511"/>
      <c r="G903" s="511"/>
      <c r="H903" s="452"/>
      <c r="I903" s="362"/>
      <c r="J903" s="362"/>
      <c r="K903" s="451" t="str">
        <f t="shared" si="58"/>
        <v/>
      </c>
      <c r="L903" s="527" t="str">
        <f t="shared" si="55"/>
        <v/>
      </c>
      <c r="M903" s="363"/>
      <c r="N903" s="363"/>
      <c r="O903" s="363"/>
      <c r="P903" s="366"/>
    </row>
    <row r="904" spans="3:16" ht="14.25" customHeight="1" x14ac:dyDescent="0.2">
      <c r="C904" s="383">
        <f t="shared" si="57"/>
        <v>892</v>
      </c>
      <c r="D904" s="807" t="str">
        <f t="shared" si="56"/>
        <v/>
      </c>
      <c r="E904" s="670"/>
      <c r="F904" s="511"/>
      <c r="G904" s="511"/>
      <c r="H904" s="452"/>
      <c r="I904" s="362"/>
      <c r="J904" s="362"/>
      <c r="K904" s="451" t="str">
        <f t="shared" si="58"/>
        <v/>
      </c>
      <c r="L904" s="527" t="str">
        <f t="shared" si="55"/>
        <v/>
      </c>
      <c r="M904" s="363"/>
      <c r="N904" s="363"/>
      <c r="O904" s="363"/>
      <c r="P904" s="366"/>
    </row>
    <row r="905" spans="3:16" ht="14.25" customHeight="1" x14ac:dyDescent="0.2">
      <c r="C905" s="383">
        <f t="shared" si="57"/>
        <v>893</v>
      </c>
      <c r="D905" s="807" t="str">
        <f t="shared" si="56"/>
        <v/>
      </c>
      <c r="E905" s="670"/>
      <c r="F905" s="511"/>
      <c r="G905" s="511"/>
      <c r="H905" s="452"/>
      <c r="I905" s="362"/>
      <c r="J905" s="362"/>
      <c r="K905" s="451" t="str">
        <f t="shared" si="58"/>
        <v/>
      </c>
      <c r="L905" s="527" t="str">
        <f t="shared" ref="L905:L968" si="59">IF(H905="","",IF(HLOOKUP(H905,$V$2:$AJ$3,2,FALSE)&gt;=0.8,"○",""))</f>
        <v/>
      </c>
      <c r="M905" s="363"/>
      <c r="N905" s="363"/>
      <c r="O905" s="363"/>
      <c r="P905" s="366"/>
    </row>
    <row r="906" spans="3:16" ht="14.25" customHeight="1" x14ac:dyDescent="0.2">
      <c r="C906" s="383">
        <f t="shared" si="57"/>
        <v>894</v>
      </c>
      <c r="D906" s="807" t="str">
        <f t="shared" si="56"/>
        <v/>
      </c>
      <c r="E906" s="670"/>
      <c r="F906" s="511"/>
      <c r="G906" s="511"/>
      <c r="H906" s="452"/>
      <c r="I906" s="362"/>
      <c r="J906" s="362"/>
      <c r="K906" s="451" t="str">
        <f t="shared" si="58"/>
        <v/>
      </c>
      <c r="L906" s="527" t="str">
        <f t="shared" si="59"/>
        <v/>
      </c>
      <c r="M906" s="363"/>
      <c r="N906" s="363"/>
      <c r="O906" s="363"/>
      <c r="P906" s="366"/>
    </row>
    <row r="907" spans="3:16" ht="14.25" customHeight="1" x14ac:dyDescent="0.2">
      <c r="C907" s="383">
        <f t="shared" si="57"/>
        <v>895</v>
      </c>
      <c r="D907" s="807" t="str">
        <f t="shared" si="56"/>
        <v/>
      </c>
      <c r="E907" s="670"/>
      <c r="F907" s="511"/>
      <c r="G907" s="511"/>
      <c r="H907" s="452"/>
      <c r="I907" s="362"/>
      <c r="J907" s="362"/>
      <c r="K907" s="451" t="str">
        <f t="shared" si="58"/>
        <v/>
      </c>
      <c r="L907" s="527" t="str">
        <f t="shared" si="59"/>
        <v/>
      </c>
      <c r="M907" s="363"/>
      <c r="N907" s="363"/>
      <c r="O907" s="363"/>
      <c r="P907" s="366"/>
    </row>
    <row r="908" spans="3:16" ht="14.25" customHeight="1" x14ac:dyDescent="0.2">
      <c r="C908" s="383">
        <f t="shared" si="57"/>
        <v>896</v>
      </c>
      <c r="D908" s="807" t="str">
        <f t="shared" si="56"/>
        <v/>
      </c>
      <c r="E908" s="670"/>
      <c r="F908" s="511"/>
      <c r="G908" s="511"/>
      <c r="H908" s="452"/>
      <c r="I908" s="362"/>
      <c r="J908" s="362"/>
      <c r="K908" s="451" t="str">
        <f t="shared" si="58"/>
        <v/>
      </c>
      <c r="L908" s="527" t="str">
        <f t="shared" si="59"/>
        <v/>
      </c>
      <c r="M908" s="363"/>
      <c r="N908" s="363"/>
      <c r="O908" s="363"/>
      <c r="P908" s="366"/>
    </row>
    <row r="909" spans="3:16" ht="14.25" customHeight="1" x14ac:dyDescent="0.2">
      <c r="C909" s="383">
        <f t="shared" si="57"/>
        <v>897</v>
      </c>
      <c r="D909" s="807" t="str">
        <f t="shared" ref="D909:D972" si="60">IF(E909="","",IF(E909&lt;=$T$2,"○",""))</f>
        <v/>
      </c>
      <c r="E909" s="670"/>
      <c r="F909" s="511"/>
      <c r="G909" s="511"/>
      <c r="H909" s="452"/>
      <c r="I909" s="362"/>
      <c r="J909" s="362"/>
      <c r="K909" s="451" t="str">
        <f t="shared" si="58"/>
        <v/>
      </c>
      <c r="L909" s="527" t="str">
        <f t="shared" si="59"/>
        <v/>
      </c>
      <c r="M909" s="363"/>
      <c r="N909" s="363"/>
      <c r="O909" s="363"/>
      <c r="P909" s="366"/>
    </row>
    <row r="910" spans="3:16" ht="14.25" customHeight="1" x14ac:dyDescent="0.2">
      <c r="C910" s="383">
        <f t="shared" si="57"/>
        <v>898</v>
      </c>
      <c r="D910" s="807" t="str">
        <f t="shared" si="60"/>
        <v/>
      </c>
      <c r="E910" s="670"/>
      <c r="F910" s="511"/>
      <c r="G910" s="511"/>
      <c r="H910" s="452"/>
      <c r="I910" s="362"/>
      <c r="J910" s="362"/>
      <c r="K910" s="451" t="str">
        <f t="shared" si="58"/>
        <v/>
      </c>
      <c r="L910" s="527" t="str">
        <f t="shared" si="59"/>
        <v/>
      </c>
      <c r="M910" s="363"/>
      <c r="N910" s="363"/>
      <c r="O910" s="363"/>
      <c r="P910" s="366"/>
    </row>
    <row r="911" spans="3:16" ht="14.25" customHeight="1" x14ac:dyDescent="0.2">
      <c r="C911" s="383">
        <f t="shared" ref="C911:C974" si="61">C910+1</f>
        <v>899</v>
      </c>
      <c r="D911" s="807" t="str">
        <f t="shared" si="60"/>
        <v/>
      </c>
      <c r="E911" s="670"/>
      <c r="F911" s="511"/>
      <c r="G911" s="511"/>
      <c r="H911" s="452"/>
      <c r="I911" s="362"/>
      <c r="J911" s="362"/>
      <c r="K911" s="451" t="str">
        <f t="shared" si="58"/>
        <v/>
      </c>
      <c r="L911" s="527" t="str">
        <f t="shared" si="59"/>
        <v/>
      </c>
      <c r="M911" s="363"/>
      <c r="N911" s="363"/>
      <c r="O911" s="363"/>
      <c r="P911" s="366"/>
    </row>
    <row r="912" spans="3:16" ht="14.25" customHeight="1" x14ac:dyDescent="0.2">
      <c r="C912" s="383">
        <f t="shared" si="61"/>
        <v>900</v>
      </c>
      <c r="D912" s="807" t="str">
        <f t="shared" si="60"/>
        <v/>
      </c>
      <c r="E912" s="670"/>
      <c r="F912" s="511"/>
      <c r="G912" s="511"/>
      <c r="H912" s="452"/>
      <c r="I912" s="362"/>
      <c r="J912" s="362"/>
      <c r="K912" s="451" t="str">
        <f t="shared" si="58"/>
        <v/>
      </c>
      <c r="L912" s="527" t="str">
        <f t="shared" si="59"/>
        <v/>
      </c>
      <c r="M912" s="363"/>
      <c r="N912" s="363"/>
      <c r="O912" s="363"/>
      <c r="P912" s="366"/>
    </row>
    <row r="913" spans="3:16" ht="14.25" customHeight="1" x14ac:dyDescent="0.2">
      <c r="C913" s="383">
        <f t="shared" si="61"/>
        <v>901</v>
      </c>
      <c r="D913" s="807" t="str">
        <f t="shared" si="60"/>
        <v/>
      </c>
      <c r="E913" s="670"/>
      <c r="F913" s="511"/>
      <c r="G913" s="511"/>
      <c r="H913" s="452"/>
      <c r="I913" s="362"/>
      <c r="J913" s="362"/>
      <c r="K913" s="451" t="str">
        <f t="shared" si="58"/>
        <v/>
      </c>
      <c r="L913" s="527" t="str">
        <f t="shared" si="59"/>
        <v/>
      </c>
      <c r="M913" s="363"/>
      <c r="N913" s="363"/>
      <c r="O913" s="363"/>
      <c r="P913" s="366"/>
    </row>
    <row r="914" spans="3:16" ht="14.25" customHeight="1" x14ac:dyDescent="0.2">
      <c r="C914" s="383">
        <f t="shared" si="61"/>
        <v>902</v>
      </c>
      <c r="D914" s="807" t="str">
        <f t="shared" si="60"/>
        <v/>
      </c>
      <c r="E914" s="670"/>
      <c r="F914" s="511"/>
      <c r="G914" s="511"/>
      <c r="H914" s="452"/>
      <c r="I914" s="362"/>
      <c r="J914" s="362"/>
      <c r="K914" s="451" t="str">
        <f t="shared" si="58"/>
        <v/>
      </c>
      <c r="L914" s="527" t="str">
        <f t="shared" si="59"/>
        <v/>
      </c>
      <c r="M914" s="363"/>
      <c r="N914" s="363"/>
      <c r="O914" s="363"/>
      <c r="P914" s="366"/>
    </row>
    <row r="915" spans="3:16" ht="14.25" customHeight="1" x14ac:dyDescent="0.2">
      <c r="C915" s="383">
        <f t="shared" si="61"/>
        <v>903</v>
      </c>
      <c r="D915" s="807" t="str">
        <f t="shared" si="60"/>
        <v/>
      </c>
      <c r="E915" s="670"/>
      <c r="F915" s="511"/>
      <c r="G915" s="511"/>
      <c r="H915" s="452"/>
      <c r="I915" s="362"/>
      <c r="J915" s="362"/>
      <c r="K915" s="451" t="str">
        <f t="shared" si="58"/>
        <v/>
      </c>
      <c r="L915" s="527" t="str">
        <f t="shared" si="59"/>
        <v/>
      </c>
      <c r="M915" s="363"/>
      <c r="N915" s="363"/>
      <c r="O915" s="363"/>
      <c r="P915" s="366"/>
    </row>
    <row r="916" spans="3:16" ht="14.25" customHeight="1" x14ac:dyDescent="0.2">
      <c r="C916" s="383">
        <f t="shared" si="61"/>
        <v>904</v>
      </c>
      <c r="D916" s="807" t="str">
        <f t="shared" si="60"/>
        <v/>
      </c>
      <c r="E916" s="670"/>
      <c r="F916" s="511"/>
      <c r="G916" s="511"/>
      <c r="H916" s="452"/>
      <c r="I916" s="362"/>
      <c r="J916" s="362"/>
      <c r="K916" s="451" t="str">
        <f t="shared" si="58"/>
        <v/>
      </c>
      <c r="L916" s="527" t="str">
        <f t="shared" si="59"/>
        <v/>
      </c>
      <c r="M916" s="363"/>
      <c r="N916" s="363"/>
      <c r="O916" s="363"/>
      <c r="P916" s="366"/>
    </row>
    <row r="917" spans="3:16" ht="14.25" customHeight="1" x14ac:dyDescent="0.2">
      <c r="C917" s="383">
        <f t="shared" si="61"/>
        <v>905</v>
      </c>
      <c r="D917" s="807" t="str">
        <f t="shared" si="60"/>
        <v/>
      </c>
      <c r="E917" s="670"/>
      <c r="F917" s="511"/>
      <c r="G917" s="511"/>
      <c r="H917" s="452"/>
      <c r="I917" s="362"/>
      <c r="J917" s="362"/>
      <c r="K917" s="451" t="str">
        <f t="shared" si="58"/>
        <v/>
      </c>
      <c r="L917" s="527" t="str">
        <f t="shared" si="59"/>
        <v/>
      </c>
      <c r="M917" s="363"/>
      <c r="N917" s="363"/>
      <c r="O917" s="363"/>
      <c r="P917" s="366"/>
    </row>
    <row r="918" spans="3:16" ht="14.25" customHeight="1" x14ac:dyDescent="0.2">
      <c r="C918" s="383">
        <f t="shared" si="61"/>
        <v>906</v>
      </c>
      <c r="D918" s="807" t="str">
        <f t="shared" si="60"/>
        <v/>
      </c>
      <c r="E918" s="670"/>
      <c r="F918" s="511"/>
      <c r="G918" s="511"/>
      <c r="H918" s="452"/>
      <c r="I918" s="362"/>
      <c r="J918" s="362"/>
      <c r="K918" s="451" t="str">
        <f t="shared" si="58"/>
        <v/>
      </c>
      <c r="L918" s="527" t="str">
        <f t="shared" si="59"/>
        <v/>
      </c>
      <c r="M918" s="363"/>
      <c r="N918" s="363"/>
      <c r="O918" s="363"/>
      <c r="P918" s="366"/>
    </row>
    <row r="919" spans="3:16" ht="14.25" customHeight="1" x14ac:dyDescent="0.2">
      <c r="C919" s="383">
        <f t="shared" si="61"/>
        <v>907</v>
      </c>
      <c r="D919" s="807" t="str">
        <f t="shared" si="60"/>
        <v/>
      </c>
      <c r="E919" s="670"/>
      <c r="F919" s="511"/>
      <c r="G919" s="511"/>
      <c r="H919" s="452"/>
      <c r="I919" s="362"/>
      <c r="J919" s="362"/>
      <c r="K919" s="451" t="str">
        <f t="shared" si="58"/>
        <v/>
      </c>
      <c r="L919" s="527" t="str">
        <f t="shared" si="59"/>
        <v/>
      </c>
      <c r="M919" s="363"/>
      <c r="N919" s="363"/>
      <c r="O919" s="363"/>
      <c r="P919" s="366"/>
    </row>
    <row r="920" spans="3:16" ht="14.25" customHeight="1" x14ac:dyDescent="0.2">
      <c r="C920" s="383">
        <f t="shared" si="61"/>
        <v>908</v>
      </c>
      <c r="D920" s="807" t="str">
        <f t="shared" si="60"/>
        <v/>
      </c>
      <c r="E920" s="670"/>
      <c r="F920" s="511"/>
      <c r="G920" s="511"/>
      <c r="H920" s="452"/>
      <c r="I920" s="362"/>
      <c r="J920" s="362"/>
      <c r="K920" s="451" t="str">
        <f t="shared" si="58"/>
        <v/>
      </c>
      <c r="L920" s="527" t="str">
        <f t="shared" si="59"/>
        <v/>
      </c>
      <c r="M920" s="363"/>
      <c r="N920" s="363"/>
      <c r="O920" s="363"/>
      <c r="P920" s="366"/>
    </row>
    <row r="921" spans="3:16" ht="14.25" customHeight="1" x14ac:dyDescent="0.2">
      <c r="C921" s="383">
        <f t="shared" si="61"/>
        <v>909</v>
      </c>
      <c r="D921" s="807" t="str">
        <f t="shared" si="60"/>
        <v/>
      </c>
      <c r="E921" s="670"/>
      <c r="F921" s="511"/>
      <c r="G921" s="511"/>
      <c r="H921" s="452"/>
      <c r="I921" s="362"/>
      <c r="J921" s="362"/>
      <c r="K921" s="451" t="str">
        <f t="shared" si="58"/>
        <v/>
      </c>
      <c r="L921" s="527" t="str">
        <f t="shared" si="59"/>
        <v/>
      </c>
      <c r="M921" s="363"/>
      <c r="N921" s="363"/>
      <c r="O921" s="363"/>
      <c r="P921" s="366"/>
    </row>
    <row r="922" spans="3:16" ht="14.25" customHeight="1" x14ac:dyDescent="0.2">
      <c r="C922" s="383">
        <f t="shared" si="61"/>
        <v>910</v>
      </c>
      <c r="D922" s="807" t="str">
        <f t="shared" si="60"/>
        <v/>
      </c>
      <c r="E922" s="670"/>
      <c r="F922" s="511"/>
      <c r="G922" s="511"/>
      <c r="H922" s="452"/>
      <c r="I922" s="362"/>
      <c r="J922" s="362"/>
      <c r="K922" s="451" t="str">
        <f t="shared" si="58"/>
        <v/>
      </c>
      <c r="L922" s="527" t="str">
        <f t="shared" si="59"/>
        <v/>
      </c>
      <c r="M922" s="363"/>
      <c r="N922" s="363"/>
      <c r="O922" s="363"/>
      <c r="P922" s="366"/>
    </row>
    <row r="923" spans="3:16" ht="14.25" customHeight="1" x14ac:dyDescent="0.2">
      <c r="C923" s="383">
        <f t="shared" si="61"/>
        <v>911</v>
      </c>
      <c r="D923" s="807" t="str">
        <f t="shared" si="60"/>
        <v/>
      </c>
      <c r="E923" s="670"/>
      <c r="F923" s="511"/>
      <c r="G923" s="511"/>
      <c r="H923" s="452"/>
      <c r="I923" s="362"/>
      <c r="J923" s="362"/>
      <c r="K923" s="451" t="str">
        <f t="shared" si="58"/>
        <v/>
      </c>
      <c r="L923" s="527" t="str">
        <f t="shared" si="59"/>
        <v/>
      </c>
      <c r="M923" s="363"/>
      <c r="N923" s="363"/>
      <c r="O923" s="363"/>
      <c r="P923" s="366"/>
    </row>
    <row r="924" spans="3:16" ht="14.25" customHeight="1" x14ac:dyDescent="0.2">
      <c r="C924" s="383">
        <f t="shared" si="61"/>
        <v>912</v>
      </c>
      <c r="D924" s="807" t="str">
        <f t="shared" si="60"/>
        <v/>
      </c>
      <c r="E924" s="670"/>
      <c r="F924" s="511"/>
      <c r="G924" s="511"/>
      <c r="H924" s="452"/>
      <c r="I924" s="362"/>
      <c r="J924" s="362"/>
      <c r="K924" s="451" t="str">
        <f t="shared" si="58"/>
        <v/>
      </c>
      <c r="L924" s="527" t="str">
        <f t="shared" si="59"/>
        <v/>
      </c>
      <c r="M924" s="363"/>
      <c r="N924" s="363"/>
      <c r="O924" s="363"/>
      <c r="P924" s="366"/>
    </row>
    <row r="925" spans="3:16" ht="14.25" customHeight="1" x14ac:dyDescent="0.2">
      <c r="C925" s="383">
        <f t="shared" si="61"/>
        <v>913</v>
      </c>
      <c r="D925" s="807" t="str">
        <f t="shared" si="60"/>
        <v/>
      </c>
      <c r="E925" s="670"/>
      <c r="F925" s="511"/>
      <c r="G925" s="511"/>
      <c r="H925" s="452"/>
      <c r="I925" s="362"/>
      <c r="J925" s="362"/>
      <c r="K925" s="451" t="str">
        <f t="shared" si="58"/>
        <v/>
      </c>
      <c r="L925" s="527" t="str">
        <f t="shared" si="59"/>
        <v/>
      </c>
      <c r="M925" s="363"/>
      <c r="N925" s="363"/>
      <c r="O925" s="363"/>
      <c r="P925" s="366"/>
    </row>
    <row r="926" spans="3:16" ht="14.25" customHeight="1" x14ac:dyDescent="0.2">
      <c r="C926" s="383">
        <f t="shared" si="61"/>
        <v>914</v>
      </c>
      <c r="D926" s="807" t="str">
        <f t="shared" si="60"/>
        <v/>
      </c>
      <c r="E926" s="670"/>
      <c r="F926" s="511"/>
      <c r="G926" s="511"/>
      <c r="H926" s="452"/>
      <c r="I926" s="362"/>
      <c r="J926" s="362"/>
      <c r="K926" s="451" t="str">
        <f t="shared" si="58"/>
        <v/>
      </c>
      <c r="L926" s="527" t="str">
        <f t="shared" si="59"/>
        <v/>
      </c>
      <c r="M926" s="363"/>
      <c r="N926" s="363"/>
      <c r="O926" s="363"/>
      <c r="P926" s="366"/>
    </row>
    <row r="927" spans="3:16" ht="14.25" customHeight="1" x14ac:dyDescent="0.2">
      <c r="C927" s="383">
        <f t="shared" si="61"/>
        <v>915</v>
      </c>
      <c r="D927" s="807" t="str">
        <f t="shared" si="60"/>
        <v/>
      </c>
      <c r="E927" s="670"/>
      <c r="F927" s="511"/>
      <c r="G927" s="511"/>
      <c r="H927" s="452"/>
      <c r="I927" s="362"/>
      <c r="J927" s="362"/>
      <c r="K927" s="451" t="str">
        <f t="shared" si="58"/>
        <v/>
      </c>
      <c r="L927" s="527" t="str">
        <f t="shared" si="59"/>
        <v/>
      </c>
      <c r="M927" s="363"/>
      <c r="N927" s="363"/>
      <c r="O927" s="363"/>
      <c r="P927" s="366"/>
    </row>
    <row r="928" spans="3:16" ht="14.25" customHeight="1" x14ac:dyDescent="0.2">
      <c r="C928" s="383">
        <f t="shared" si="61"/>
        <v>916</v>
      </c>
      <c r="D928" s="807" t="str">
        <f t="shared" si="60"/>
        <v/>
      </c>
      <c r="E928" s="670"/>
      <c r="F928" s="511"/>
      <c r="G928" s="511"/>
      <c r="H928" s="452"/>
      <c r="I928" s="362"/>
      <c r="J928" s="362"/>
      <c r="K928" s="451" t="str">
        <f t="shared" si="58"/>
        <v/>
      </c>
      <c r="L928" s="527" t="str">
        <f t="shared" si="59"/>
        <v/>
      </c>
      <c r="M928" s="363"/>
      <c r="N928" s="363"/>
      <c r="O928" s="363"/>
      <c r="P928" s="366"/>
    </row>
    <row r="929" spans="3:16" ht="14.25" customHeight="1" x14ac:dyDescent="0.2">
      <c r="C929" s="383">
        <f t="shared" si="61"/>
        <v>917</v>
      </c>
      <c r="D929" s="807" t="str">
        <f t="shared" si="60"/>
        <v/>
      </c>
      <c r="E929" s="670"/>
      <c r="F929" s="511"/>
      <c r="G929" s="511"/>
      <c r="H929" s="452"/>
      <c r="I929" s="362"/>
      <c r="J929" s="362"/>
      <c r="K929" s="451" t="str">
        <f t="shared" si="58"/>
        <v/>
      </c>
      <c r="L929" s="527" t="str">
        <f t="shared" si="59"/>
        <v/>
      </c>
      <c r="M929" s="363"/>
      <c r="N929" s="363"/>
      <c r="O929" s="363"/>
      <c r="P929" s="366"/>
    </row>
    <row r="930" spans="3:16" ht="14.25" customHeight="1" x14ac:dyDescent="0.2">
      <c r="C930" s="383">
        <f t="shared" si="61"/>
        <v>918</v>
      </c>
      <c r="D930" s="807" t="str">
        <f t="shared" si="60"/>
        <v/>
      </c>
      <c r="E930" s="670"/>
      <c r="F930" s="511"/>
      <c r="G930" s="511"/>
      <c r="H930" s="452"/>
      <c r="I930" s="362"/>
      <c r="J930" s="362"/>
      <c r="K930" s="451" t="str">
        <f t="shared" si="58"/>
        <v/>
      </c>
      <c r="L930" s="527" t="str">
        <f t="shared" si="59"/>
        <v/>
      </c>
      <c r="M930" s="363"/>
      <c r="N930" s="363"/>
      <c r="O930" s="363"/>
      <c r="P930" s="366"/>
    </row>
    <row r="931" spans="3:16" ht="14.25" customHeight="1" x14ac:dyDescent="0.2">
      <c r="C931" s="383">
        <f t="shared" si="61"/>
        <v>919</v>
      </c>
      <c r="D931" s="807" t="str">
        <f t="shared" si="60"/>
        <v/>
      </c>
      <c r="E931" s="670"/>
      <c r="F931" s="511"/>
      <c r="G931" s="511"/>
      <c r="H931" s="452"/>
      <c r="I931" s="362"/>
      <c r="J931" s="362"/>
      <c r="K931" s="451" t="str">
        <f t="shared" si="58"/>
        <v/>
      </c>
      <c r="L931" s="527" t="str">
        <f t="shared" si="59"/>
        <v/>
      </c>
      <c r="M931" s="363"/>
      <c r="N931" s="363"/>
      <c r="O931" s="363"/>
      <c r="P931" s="366"/>
    </row>
    <row r="932" spans="3:16" ht="14.25" customHeight="1" x14ac:dyDescent="0.2">
      <c r="C932" s="383">
        <f t="shared" si="61"/>
        <v>920</v>
      </c>
      <c r="D932" s="807" t="str">
        <f t="shared" si="60"/>
        <v/>
      </c>
      <c r="E932" s="670"/>
      <c r="F932" s="511"/>
      <c r="G932" s="511"/>
      <c r="H932" s="452"/>
      <c r="I932" s="362"/>
      <c r="J932" s="362"/>
      <c r="K932" s="451" t="str">
        <f t="shared" si="58"/>
        <v/>
      </c>
      <c r="L932" s="527" t="str">
        <f t="shared" si="59"/>
        <v/>
      </c>
      <c r="M932" s="363"/>
      <c r="N932" s="363"/>
      <c r="O932" s="363"/>
      <c r="P932" s="366"/>
    </row>
    <row r="933" spans="3:16" ht="14.25" customHeight="1" x14ac:dyDescent="0.2">
      <c r="C933" s="383">
        <f t="shared" si="61"/>
        <v>921</v>
      </c>
      <c r="D933" s="807" t="str">
        <f t="shared" si="60"/>
        <v/>
      </c>
      <c r="E933" s="670"/>
      <c r="F933" s="511"/>
      <c r="G933" s="511"/>
      <c r="H933" s="452"/>
      <c r="I933" s="362"/>
      <c r="J933" s="362"/>
      <c r="K933" s="451" t="str">
        <f t="shared" si="58"/>
        <v/>
      </c>
      <c r="L933" s="527" t="str">
        <f t="shared" si="59"/>
        <v/>
      </c>
      <c r="M933" s="363"/>
      <c r="N933" s="363"/>
      <c r="O933" s="363"/>
      <c r="P933" s="366"/>
    </row>
    <row r="934" spans="3:16" ht="14.25" customHeight="1" x14ac:dyDescent="0.2">
      <c r="C934" s="383">
        <f t="shared" si="61"/>
        <v>922</v>
      </c>
      <c r="D934" s="807" t="str">
        <f t="shared" si="60"/>
        <v/>
      </c>
      <c r="E934" s="670"/>
      <c r="F934" s="511"/>
      <c r="G934" s="511"/>
      <c r="H934" s="452"/>
      <c r="I934" s="362"/>
      <c r="J934" s="362"/>
      <c r="K934" s="451" t="str">
        <f t="shared" si="58"/>
        <v/>
      </c>
      <c r="L934" s="527" t="str">
        <f t="shared" si="59"/>
        <v/>
      </c>
      <c r="M934" s="363"/>
      <c r="N934" s="363"/>
      <c r="O934" s="363"/>
      <c r="P934" s="366"/>
    </row>
    <row r="935" spans="3:16" ht="14.25" customHeight="1" x14ac:dyDescent="0.2">
      <c r="C935" s="383">
        <f t="shared" si="61"/>
        <v>923</v>
      </c>
      <c r="D935" s="807" t="str">
        <f t="shared" si="60"/>
        <v/>
      </c>
      <c r="E935" s="670"/>
      <c r="F935" s="511"/>
      <c r="G935" s="511"/>
      <c r="H935" s="452"/>
      <c r="I935" s="362"/>
      <c r="J935" s="362"/>
      <c r="K935" s="451" t="str">
        <f t="shared" si="58"/>
        <v/>
      </c>
      <c r="L935" s="527" t="str">
        <f t="shared" si="59"/>
        <v/>
      </c>
      <c r="M935" s="363"/>
      <c r="N935" s="363"/>
      <c r="O935" s="363"/>
      <c r="P935" s="366"/>
    </row>
    <row r="936" spans="3:16" ht="14.25" customHeight="1" x14ac:dyDescent="0.2">
      <c r="C936" s="383">
        <f t="shared" si="61"/>
        <v>924</v>
      </c>
      <c r="D936" s="807" t="str">
        <f t="shared" si="60"/>
        <v/>
      </c>
      <c r="E936" s="670"/>
      <c r="F936" s="511"/>
      <c r="G936" s="511"/>
      <c r="H936" s="452"/>
      <c r="I936" s="362"/>
      <c r="J936" s="362"/>
      <c r="K936" s="451" t="str">
        <f t="shared" si="58"/>
        <v/>
      </c>
      <c r="L936" s="527" t="str">
        <f t="shared" si="59"/>
        <v/>
      </c>
      <c r="M936" s="363"/>
      <c r="N936" s="363"/>
      <c r="O936" s="363"/>
      <c r="P936" s="366"/>
    </row>
    <row r="937" spans="3:16" ht="14.25" customHeight="1" x14ac:dyDescent="0.2">
      <c r="C937" s="383">
        <f t="shared" si="61"/>
        <v>925</v>
      </c>
      <c r="D937" s="807" t="str">
        <f t="shared" si="60"/>
        <v/>
      </c>
      <c r="E937" s="670"/>
      <c r="F937" s="511"/>
      <c r="G937" s="511"/>
      <c r="H937" s="452"/>
      <c r="I937" s="362"/>
      <c r="J937" s="362"/>
      <c r="K937" s="451" t="str">
        <f t="shared" si="58"/>
        <v/>
      </c>
      <c r="L937" s="527" t="str">
        <f t="shared" si="59"/>
        <v/>
      </c>
      <c r="M937" s="363"/>
      <c r="N937" s="363"/>
      <c r="O937" s="363"/>
      <c r="P937" s="366"/>
    </row>
    <row r="938" spans="3:16" ht="14.25" customHeight="1" x14ac:dyDescent="0.2">
      <c r="C938" s="383">
        <f t="shared" si="61"/>
        <v>926</v>
      </c>
      <c r="D938" s="807" t="str">
        <f t="shared" si="60"/>
        <v/>
      </c>
      <c r="E938" s="670"/>
      <c r="F938" s="511"/>
      <c r="G938" s="511"/>
      <c r="H938" s="452"/>
      <c r="I938" s="362"/>
      <c r="J938" s="362"/>
      <c r="K938" s="451" t="str">
        <f t="shared" si="58"/>
        <v/>
      </c>
      <c r="L938" s="527" t="str">
        <f t="shared" si="59"/>
        <v/>
      </c>
      <c r="M938" s="363"/>
      <c r="N938" s="363"/>
      <c r="O938" s="363"/>
      <c r="P938" s="366"/>
    </row>
    <row r="939" spans="3:16" ht="14.25" customHeight="1" x14ac:dyDescent="0.2">
      <c r="C939" s="383">
        <f t="shared" si="61"/>
        <v>927</v>
      </c>
      <c r="D939" s="807" t="str">
        <f t="shared" si="60"/>
        <v/>
      </c>
      <c r="E939" s="670"/>
      <c r="F939" s="511"/>
      <c r="G939" s="511"/>
      <c r="H939" s="452"/>
      <c r="I939" s="362"/>
      <c r="J939" s="362"/>
      <c r="K939" s="451" t="str">
        <f t="shared" si="58"/>
        <v/>
      </c>
      <c r="L939" s="527" t="str">
        <f t="shared" si="59"/>
        <v/>
      </c>
      <c r="M939" s="363"/>
      <c r="N939" s="363"/>
      <c r="O939" s="363"/>
      <c r="P939" s="366"/>
    </row>
    <row r="940" spans="3:16" ht="14.25" customHeight="1" x14ac:dyDescent="0.2">
      <c r="C940" s="383">
        <f t="shared" si="61"/>
        <v>928</v>
      </c>
      <c r="D940" s="807" t="str">
        <f t="shared" si="60"/>
        <v/>
      </c>
      <c r="E940" s="670"/>
      <c r="F940" s="511"/>
      <c r="G940" s="511"/>
      <c r="H940" s="452"/>
      <c r="I940" s="362"/>
      <c r="J940" s="362"/>
      <c r="K940" s="451" t="str">
        <f t="shared" si="58"/>
        <v/>
      </c>
      <c r="L940" s="527" t="str">
        <f t="shared" si="59"/>
        <v/>
      </c>
      <c r="M940" s="363"/>
      <c r="N940" s="363"/>
      <c r="O940" s="363"/>
      <c r="P940" s="366"/>
    </row>
    <row r="941" spans="3:16" ht="14.25" customHeight="1" x14ac:dyDescent="0.2">
      <c r="C941" s="383">
        <f t="shared" si="61"/>
        <v>929</v>
      </c>
      <c r="D941" s="807" t="str">
        <f t="shared" si="60"/>
        <v/>
      </c>
      <c r="E941" s="670"/>
      <c r="F941" s="511"/>
      <c r="G941" s="511"/>
      <c r="H941" s="452"/>
      <c r="I941" s="362"/>
      <c r="J941" s="362"/>
      <c r="K941" s="451" t="str">
        <f t="shared" si="58"/>
        <v/>
      </c>
      <c r="L941" s="527" t="str">
        <f t="shared" si="59"/>
        <v/>
      </c>
      <c r="M941" s="363"/>
      <c r="N941" s="363"/>
      <c r="O941" s="363"/>
      <c r="P941" s="366"/>
    </row>
    <row r="942" spans="3:16" ht="14.25" customHeight="1" x14ac:dyDescent="0.2">
      <c r="C942" s="383">
        <f t="shared" si="61"/>
        <v>930</v>
      </c>
      <c r="D942" s="807" t="str">
        <f t="shared" si="60"/>
        <v/>
      </c>
      <c r="E942" s="670"/>
      <c r="F942" s="511"/>
      <c r="G942" s="511"/>
      <c r="H942" s="452"/>
      <c r="I942" s="362"/>
      <c r="J942" s="362"/>
      <c r="K942" s="451" t="str">
        <f t="shared" si="58"/>
        <v/>
      </c>
      <c r="L942" s="527" t="str">
        <f t="shared" si="59"/>
        <v/>
      </c>
      <c r="M942" s="363"/>
      <c r="N942" s="363"/>
      <c r="O942" s="363"/>
      <c r="P942" s="366"/>
    </row>
    <row r="943" spans="3:16" ht="14.25" customHeight="1" x14ac:dyDescent="0.2">
      <c r="C943" s="383">
        <f t="shared" si="61"/>
        <v>931</v>
      </c>
      <c r="D943" s="807" t="str">
        <f t="shared" si="60"/>
        <v/>
      </c>
      <c r="E943" s="670"/>
      <c r="F943" s="511"/>
      <c r="G943" s="511"/>
      <c r="H943" s="452"/>
      <c r="I943" s="362"/>
      <c r="J943" s="362"/>
      <c r="K943" s="451" t="str">
        <f t="shared" si="58"/>
        <v/>
      </c>
      <c r="L943" s="527" t="str">
        <f t="shared" si="59"/>
        <v/>
      </c>
      <c r="M943" s="363"/>
      <c r="N943" s="363"/>
      <c r="O943" s="363"/>
      <c r="P943" s="366"/>
    </row>
    <row r="944" spans="3:16" ht="14.25" customHeight="1" x14ac:dyDescent="0.2">
      <c r="C944" s="383">
        <f t="shared" si="61"/>
        <v>932</v>
      </c>
      <c r="D944" s="807" t="str">
        <f t="shared" si="60"/>
        <v/>
      </c>
      <c r="E944" s="670"/>
      <c r="F944" s="511"/>
      <c r="G944" s="511"/>
      <c r="H944" s="452"/>
      <c r="I944" s="362"/>
      <c r="J944" s="362"/>
      <c r="K944" s="451" t="str">
        <f t="shared" si="58"/>
        <v/>
      </c>
      <c r="L944" s="527" t="str">
        <f t="shared" si="59"/>
        <v/>
      </c>
      <c r="M944" s="363"/>
      <c r="N944" s="363"/>
      <c r="O944" s="363"/>
      <c r="P944" s="366"/>
    </row>
    <row r="945" spans="3:16" ht="14.25" customHeight="1" x14ac:dyDescent="0.2">
      <c r="C945" s="383">
        <f t="shared" si="61"/>
        <v>933</v>
      </c>
      <c r="D945" s="807" t="str">
        <f t="shared" si="60"/>
        <v/>
      </c>
      <c r="E945" s="670"/>
      <c r="F945" s="511"/>
      <c r="G945" s="511"/>
      <c r="H945" s="452"/>
      <c r="I945" s="362"/>
      <c r="J945" s="362"/>
      <c r="K945" s="451" t="str">
        <f t="shared" si="58"/>
        <v/>
      </c>
      <c r="L945" s="527" t="str">
        <f t="shared" si="59"/>
        <v/>
      </c>
      <c r="M945" s="363"/>
      <c r="N945" s="363"/>
      <c r="O945" s="363"/>
      <c r="P945" s="366"/>
    </row>
    <row r="946" spans="3:16" ht="14.25" customHeight="1" x14ac:dyDescent="0.2">
      <c r="C946" s="383">
        <f t="shared" si="61"/>
        <v>934</v>
      </c>
      <c r="D946" s="807" t="str">
        <f t="shared" si="60"/>
        <v/>
      </c>
      <c r="E946" s="670"/>
      <c r="F946" s="511"/>
      <c r="G946" s="511"/>
      <c r="H946" s="452"/>
      <c r="I946" s="362"/>
      <c r="J946" s="362"/>
      <c r="K946" s="451" t="str">
        <f t="shared" si="58"/>
        <v/>
      </c>
      <c r="L946" s="527" t="str">
        <f t="shared" si="59"/>
        <v/>
      </c>
      <c r="M946" s="363"/>
      <c r="N946" s="363"/>
      <c r="O946" s="363"/>
      <c r="P946" s="366"/>
    </row>
    <row r="947" spans="3:16" ht="14.25" customHeight="1" x14ac:dyDescent="0.2">
      <c r="C947" s="383">
        <f t="shared" si="61"/>
        <v>935</v>
      </c>
      <c r="D947" s="807" t="str">
        <f t="shared" si="60"/>
        <v/>
      </c>
      <c r="E947" s="670"/>
      <c r="F947" s="511"/>
      <c r="G947" s="511"/>
      <c r="H947" s="452"/>
      <c r="I947" s="362"/>
      <c r="J947" s="362"/>
      <c r="K947" s="451" t="str">
        <f t="shared" ref="K947:K1002" si="62">IF(J947="","",I947*J947)</f>
        <v/>
      </c>
      <c r="L947" s="527" t="str">
        <f t="shared" si="59"/>
        <v/>
      </c>
      <c r="M947" s="363"/>
      <c r="N947" s="363"/>
      <c r="O947" s="363"/>
      <c r="P947" s="366"/>
    </row>
    <row r="948" spans="3:16" ht="14.25" customHeight="1" x14ac:dyDescent="0.2">
      <c r="C948" s="383">
        <f t="shared" si="61"/>
        <v>936</v>
      </c>
      <c r="D948" s="807" t="str">
        <f t="shared" si="60"/>
        <v/>
      </c>
      <c r="E948" s="670"/>
      <c r="F948" s="511"/>
      <c r="G948" s="511"/>
      <c r="H948" s="452"/>
      <c r="I948" s="362"/>
      <c r="J948" s="362"/>
      <c r="K948" s="451" t="str">
        <f t="shared" si="62"/>
        <v/>
      </c>
      <c r="L948" s="527" t="str">
        <f t="shared" si="59"/>
        <v/>
      </c>
      <c r="M948" s="363"/>
      <c r="N948" s="363"/>
      <c r="O948" s="363"/>
      <c r="P948" s="366"/>
    </row>
    <row r="949" spans="3:16" ht="14.25" customHeight="1" x14ac:dyDescent="0.2">
      <c r="C949" s="383">
        <f t="shared" si="61"/>
        <v>937</v>
      </c>
      <c r="D949" s="807" t="str">
        <f t="shared" si="60"/>
        <v/>
      </c>
      <c r="E949" s="670"/>
      <c r="F949" s="511"/>
      <c r="G949" s="511"/>
      <c r="H949" s="452"/>
      <c r="I949" s="362"/>
      <c r="J949" s="362"/>
      <c r="K949" s="451" t="str">
        <f t="shared" si="62"/>
        <v/>
      </c>
      <c r="L949" s="527" t="str">
        <f t="shared" si="59"/>
        <v/>
      </c>
      <c r="M949" s="363"/>
      <c r="N949" s="363"/>
      <c r="O949" s="363"/>
      <c r="P949" s="366"/>
    </row>
    <row r="950" spans="3:16" ht="14.25" customHeight="1" x14ac:dyDescent="0.2">
      <c r="C950" s="383">
        <f t="shared" si="61"/>
        <v>938</v>
      </c>
      <c r="D950" s="807" t="str">
        <f t="shared" si="60"/>
        <v/>
      </c>
      <c r="E950" s="670"/>
      <c r="F950" s="511"/>
      <c r="G950" s="511"/>
      <c r="H950" s="452"/>
      <c r="I950" s="362"/>
      <c r="J950" s="362"/>
      <c r="K950" s="451" t="str">
        <f t="shared" si="62"/>
        <v/>
      </c>
      <c r="L950" s="527" t="str">
        <f t="shared" si="59"/>
        <v/>
      </c>
      <c r="M950" s="363"/>
      <c r="N950" s="363"/>
      <c r="O950" s="363"/>
      <c r="P950" s="366"/>
    </row>
    <row r="951" spans="3:16" ht="14.25" customHeight="1" x14ac:dyDescent="0.2">
      <c r="C951" s="383">
        <f t="shared" si="61"/>
        <v>939</v>
      </c>
      <c r="D951" s="807" t="str">
        <f t="shared" si="60"/>
        <v/>
      </c>
      <c r="E951" s="670"/>
      <c r="F951" s="511"/>
      <c r="G951" s="511"/>
      <c r="H951" s="452"/>
      <c r="I951" s="362"/>
      <c r="J951" s="362"/>
      <c r="K951" s="451" t="str">
        <f t="shared" si="62"/>
        <v/>
      </c>
      <c r="L951" s="527" t="str">
        <f t="shared" si="59"/>
        <v/>
      </c>
      <c r="M951" s="363"/>
      <c r="N951" s="363"/>
      <c r="O951" s="363"/>
      <c r="P951" s="366"/>
    </row>
    <row r="952" spans="3:16" ht="14.25" customHeight="1" x14ac:dyDescent="0.2">
      <c r="C952" s="383">
        <f t="shared" si="61"/>
        <v>940</v>
      </c>
      <c r="D952" s="807" t="str">
        <f t="shared" si="60"/>
        <v/>
      </c>
      <c r="E952" s="670"/>
      <c r="F952" s="511"/>
      <c r="G952" s="511"/>
      <c r="H952" s="452"/>
      <c r="I952" s="362"/>
      <c r="J952" s="362"/>
      <c r="K952" s="451" t="str">
        <f t="shared" si="62"/>
        <v/>
      </c>
      <c r="L952" s="527" t="str">
        <f t="shared" si="59"/>
        <v/>
      </c>
      <c r="M952" s="363"/>
      <c r="N952" s="363"/>
      <c r="O952" s="363"/>
      <c r="P952" s="366"/>
    </row>
    <row r="953" spans="3:16" ht="14.25" customHeight="1" x14ac:dyDescent="0.2">
      <c r="C953" s="383">
        <f t="shared" si="61"/>
        <v>941</v>
      </c>
      <c r="D953" s="807" t="str">
        <f t="shared" si="60"/>
        <v/>
      </c>
      <c r="E953" s="670"/>
      <c r="F953" s="511"/>
      <c r="G953" s="511"/>
      <c r="H953" s="452"/>
      <c r="I953" s="362"/>
      <c r="J953" s="362"/>
      <c r="K953" s="451" t="str">
        <f t="shared" si="62"/>
        <v/>
      </c>
      <c r="L953" s="527" t="str">
        <f t="shared" si="59"/>
        <v/>
      </c>
      <c r="M953" s="363"/>
      <c r="N953" s="363"/>
      <c r="O953" s="363"/>
      <c r="P953" s="366"/>
    </row>
    <row r="954" spans="3:16" ht="14.25" customHeight="1" x14ac:dyDescent="0.2">
      <c r="C954" s="383">
        <f t="shared" si="61"/>
        <v>942</v>
      </c>
      <c r="D954" s="807" t="str">
        <f t="shared" si="60"/>
        <v/>
      </c>
      <c r="E954" s="670"/>
      <c r="F954" s="511"/>
      <c r="G954" s="511"/>
      <c r="H954" s="452"/>
      <c r="I954" s="362"/>
      <c r="J954" s="362"/>
      <c r="K954" s="451" t="str">
        <f t="shared" si="62"/>
        <v/>
      </c>
      <c r="L954" s="527" t="str">
        <f t="shared" si="59"/>
        <v/>
      </c>
      <c r="M954" s="363"/>
      <c r="N954" s="363"/>
      <c r="O954" s="363"/>
      <c r="P954" s="366"/>
    </row>
    <row r="955" spans="3:16" ht="14.25" customHeight="1" x14ac:dyDescent="0.2">
      <c r="C955" s="383">
        <f t="shared" si="61"/>
        <v>943</v>
      </c>
      <c r="D955" s="807" t="str">
        <f t="shared" si="60"/>
        <v/>
      </c>
      <c r="E955" s="670"/>
      <c r="F955" s="511"/>
      <c r="G955" s="511"/>
      <c r="H955" s="452"/>
      <c r="I955" s="362"/>
      <c r="J955" s="362"/>
      <c r="K955" s="451" t="str">
        <f t="shared" si="62"/>
        <v/>
      </c>
      <c r="L955" s="527" t="str">
        <f t="shared" si="59"/>
        <v/>
      </c>
      <c r="M955" s="363"/>
      <c r="N955" s="363"/>
      <c r="O955" s="363"/>
      <c r="P955" s="366"/>
    </row>
    <row r="956" spans="3:16" ht="14.25" customHeight="1" x14ac:dyDescent="0.2">
      <c r="C956" s="383">
        <f t="shared" si="61"/>
        <v>944</v>
      </c>
      <c r="D956" s="807" t="str">
        <f t="shared" si="60"/>
        <v/>
      </c>
      <c r="E956" s="670"/>
      <c r="F956" s="511"/>
      <c r="G956" s="511"/>
      <c r="H956" s="452"/>
      <c r="I956" s="362"/>
      <c r="J956" s="362"/>
      <c r="K956" s="451" t="str">
        <f t="shared" si="62"/>
        <v/>
      </c>
      <c r="L956" s="527" t="str">
        <f t="shared" si="59"/>
        <v/>
      </c>
      <c r="M956" s="363"/>
      <c r="N956" s="363"/>
      <c r="O956" s="363"/>
      <c r="P956" s="366"/>
    </row>
    <row r="957" spans="3:16" ht="14.25" customHeight="1" x14ac:dyDescent="0.2">
      <c r="C957" s="383">
        <f t="shared" si="61"/>
        <v>945</v>
      </c>
      <c r="D957" s="807" t="str">
        <f t="shared" si="60"/>
        <v/>
      </c>
      <c r="E957" s="670"/>
      <c r="F957" s="511"/>
      <c r="G957" s="511"/>
      <c r="H957" s="452"/>
      <c r="I957" s="362"/>
      <c r="J957" s="362"/>
      <c r="K957" s="451" t="str">
        <f t="shared" si="62"/>
        <v/>
      </c>
      <c r="L957" s="527" t="str">
        <f t="shared" si="59"/>
        <v/>
      </c>
      <c r="M957" s="363"/>
      <c r="N957" s="363"/>
      <c r="O957" s="363"/>
      <c r="P957" s="366"/>
    </row>
    <row r="958" spans="3:16" ht="14.25" customHeight="1" x14ac:dyDescent="0.2">
      <c r="C958" s="383">
        <f t="shared" si="61"/>
        <v>946</v>
      </c>
      <c r="D958" s="807" t="str">
        <f t="shared" si="60"/>
        <v/>
      </c>
      <c r="E958" s="670"/>
      <c r="F958" s="511"/>
      <c r="G958" s="511"/>
      <c r="H958" s="452"/>
      <c r="I958" s="362"/>
      <c r="J958" s="362"/>
      <c r="K958" s="451" t="str">
        <f t="shared" si="62"/>
        <v/>
      </c>
      <c r="L958" s="527" t="str">
        <f t="shared" si="59"/>
        <v/>
      </c>
      <c r="M958" s="363"/>
      <c r="N958" s="363"/>
      <c r="O958" s="363"/>
      <c r="P958" s="366"/>
    </row>
    <row r="959" spans="3:16" ht="14.25" customHeight="1" x14ac:dyDescent="0.2">
      <c r="C959" s="383">
        <f t="shared" si="61"/>
        <v>947</v>
      </c>
      <c r="D959" s="807" t="str">
        <f t="shared" si="60"/>
        <v/>
      </c>
      <c r="E959" s="670"/>
      <c r="F959" s="511"/>
      <c r="G959" s="511"/>
      <c r="H959" s="452"/>
      <c r="I959" s="362"/>
      <c r="J959" s="362"/>
      <c r="K959" s="451" t="str">
        <f t="shared" si="62"/>
        <v/>
      </c>
      <c r="L959" s="527" t="str">
        <f t="shared" si="59"/>
        <v/>
      </c>
      <c r="M959" s="363"/>
      <c r="N959" s="363"/>
      <c r="O959" s="363"/>
      <c r="P959" s="366"/>
    </row>
    <row r="960" spans="3:16" ht="14.25" customHeight="1" x14ac:dyDescent="0.2">
      <c r="C960" s="383">
        <f t="shared" si="61"/>
        <v>948</v>
      </c>
      <c r="D960" s="807" t="str">
        <f t="shared" si="60"/>
        <v/>
      </c>
      <c r="E960" s="670"/>
      <c r="F960" s="511"/>
      <c r="G960" s="511"/>
      <c r="H960" s="452"/>
      <c r="I960" s="362"/>
      <c r="J960" s="362"/>
      <c r="K960" s="451" t="str">
        <f t="shared" si="62"/>
        <v/>
      </c>
      <c r="L960" s="527" t="str">
        <f t="shared" si="59"/>
        <v/>
      </c>
      <c r="M960" s="363"/>
      <c r="N960" s="363"/>
      <c r="O960" s="363"/>
      <c r="P960" s="366"/>
    </row>
    <row r="961" spans="3:16" ht="14.25" customHeight="1" x14ac:dyDescent="0.2">
      <c r="C961" s="383">
        <f t="shared" si="61"/>
        <v>949</v>
      </c>
      <c r="D961" s="807" t="str">
        <f t="shared" si="60"/>
        <v/>
      </c>
      <c r="E961" s="670"/>
      <c r="F961" s="511"/>
      <c r="G961" s="511"/>
      <c r="H961" s="452"/>
      <c r="I961" s="362"/>
      <c r="J961" s="362"/>
      <c r="K961" s="451" t="str">
        <f t="shared" si="62"/>
        <v/>
      </c>
      <c r="L961" s="527" t="str">
        <f t="shared" si="59"/>
        <v/>
      </c>
      <c r="M961" s="363"/>
      <c r="N961" s="363"/>
      <c r="O961" s="363"/>
      <c r="P961" s="366"/>
    </row>
    <row r="962" spans="3:16" ht="14.25" customHeight="1" x14ac:dyDescent="0.2">
      <c r="C962" s="383">
        <f t="shared" si="61"/>
        <v>950</v>
      </c>
      <c r="D962" s="807" t="str">
        <f t="shared" si="60"/>
        <v/>
      </c>
      <c r="E962" s="670"/>
      <c r="F962" s="511"/>
      <c r="G962" s="511"/>
      <c r="H962" s="452"/>
      <c r="I962" s="362"/>
      <c r="J962" s="362"/>
      <c r="K962" s="451" t="str">
        <f t="shared" si="62"/>
        <v/>
      </c>
      <c r="L962" s="527" t="str">
        <f t="shared" si="59"/>
        <v/>
      </c>
      <c r="M962" s="363"/>
      <c r="N962" s="363"/>
      <c r="O962" s="363"/>
      <c r="P962" s="366"/>
    </row>
    <row r="963" spans="3:16" ht="14.25" customHeight="1" x14ac:dyDescent="0.2">
      <c r="C963" s="383">
        <f t="shared" si="61"/>
        <v>951</v>
      </c>
      <c r="D963" s="807" t="str">
        <f t="shared" si="60"/>
        <v/>
      </c>
      <c r="E963" s="670"/>
      <c r="F963" s="511"/>
      <c r="G963" s="511"/>
      <c r="H963" s="452"/>
      <c r="I963" s="362"/>
      <c r="J963" s="362"/>
      <c r="K963" s="451" t="str">
        <f t="shared" si="62"/>
        <v/>
      </c>
      <c r="L963" s="527" t="str">
        <f t="shared" si="59"/>
        <v/>
      </c>
      <c r="M963" s="363"/>
      <c r="N963" s="363"/>
      <c r="O963" s="363"/>
      <c r="P963" s="366"/>
    </row>
    <row r="964" spans="3:16" ht="14.25" customHeight="1" x14ac:dyDescent="0.2">
      <c r="C964" s="383">
        <f t="shared" si="61"/>
        <v>952</v>
      </c>
      <c r="D964" s="807" t="str">
        <f t="shared" si="60"/>
        <v/>
      </c>
      <c r="E964" s="670"/>
      <c r="F964" s="511"/>
      <c r="G964" s="511"/>
      <c r="H964" s="452"/>
      <c r="I964" s="362"/>
      <c r="J964" s="362"/>
      <c r="K964" s="451" t="str">
        <f t="shared" si="62"/>
        <v/>
      </c>
      <c r="L964" s="527" t="str">
        <f t="shared" si="59"/>
        <v/>
      </c>
      <c r="M964" s="363"/>
      <c r="N964" s="363"/>
      <c r="O964" s="363"/>
      <c r="P964" s="366"/>
    </row>
    <row r="965" spans="3:16" ht="14.25" customHeight="1" x14ac:dyDescent="0.2">
      <c r="C965" s="383">
        <f t="shared" si="61"/>
        <v>953</v>
      </c>
      <c r="D965" s="807" t="str">
        <f t="shared" si="60"/>
        <v/>
      </c>
      <c r="E965" s="670"/>
      <c r="F965" s="511"/>
      <c r="G965" s="511"/>
      <c r="H965" s="452"/>
      <c r="I965" s="362"/>
      <c r="J965" s="362"/>
      <c r="K965" s="451" t="str">
        <f t="shared" si="62"/>
        <v/>
      </c>
      <c r="L965" s="527" t="str">
        <f t="shared" si="59"/>
        <v/>
      </c>
      <c r="M965" s="363"/>
      <c r="N965" s="363"/>
      <c r="O965" s="363"/>
      <c r="P965" s="366"/>
    </row>
    <row r="966" spans="3:16" ht="14.25" customHeight="1" x14ac:dyDescent="0.2">
      <c r="C966" s="383">
        <f t="shared" si="61"/>
        <v>954</v>
      </c>
      <c r="D966" s="807" t="str">
        <f t="shared" si="60"/>
        <v/>
      </c>
      <c r="E966" s="670"/>
      <c r="F966" s="511"/>
      <c r="G966" s="511"/>
      <c r="H966" s="452"/>
      <c r="I966" s="362"/>
      <c r="J966" s="362"/>
      <c r="K966" s="451" t="str">
        <f t="shared" si="62"/>
        <v/>
      </c>
      <c r="L966" s="527" t="str">
        <f t="shared" si="59"/>
        <v/>
      </c>
      <c r="M966" s="363"/>
      <c r="N966" s="363"/>
      <c r="O966" s="363"/>
      <c r="P966" s="366"/>
    </row>
    <row r="967" spans="3:16" ht="14.25" customHeight="1" x14ac:dyDescent="0.2">
      <c r="C967" s="383">
        <f t="shared" si="61"/>
        <v>955</v>
      </c>
      <c r="D967" s="807" t="str">
        <f t="shared" si="60"/>
        <v/>
      </c>
      <c r="E967" s="670"/>
      <c r="F967" s="511"/>
      <c r="G967" s="511"/>
      <c r="H967" s="452"/>
      <c r="I967" s="362"/>
      <c r="J967" s="362"/>
      <c r="K967" s="451" t="str">
        <f t="shared" si="62"/>
        <v/>
      </c>
      <c r="L967" s="527" t="str">
        <f t="shared" si="59"/>
        <v/>
      </c>
      <c r="M967" s="363"/>
      <c r="N967" s="363"/>
      <c r="O967" s="363"/>
      <c r="P967" s="366"/>
    </row>
    <row r="968" spans="3:16" ht="14.25" customHeight="1" x14ac:dyDescent="0.2">
      <c r="C968" s="383">
        <f t="shared" si="61"/>
        <v>956</v>
      </c>
      <c r="D968" s="807" t="str">
        <f t="shared" si="60"/>
        <v/>
      </c>
      <c r="E968" s="670"/>
      <c r="F968" s="511"/>
      <c r="G968" s="511"/>
      <c r="H968" s="452"/>
      <c r="I968" s="362"/>
      <c r="J968" s="362"/>
      <c r="K968" s="451" t="str">
        <f t="shared" si="62"/>
        <v/>
      </c>
      <c r="L968" s="527" t="str">
        <f t="shared" si="59"/>
        <v/>
      </c>
      <c r="M968" s="363"/>
      <c r="N968" s="363"/>
      <c r="O968" s="363"/>
      <c r="P968" s="366"/>
    </row>
    <row r="969" spans="3:16" ht="14.25" customHeight="1" x14ac:dyDescent="0.2">
      <c r="C969" s="383">
        <f t="shared" si="61"/>
        <v>957</v>
      </c>
      <c r="D969" s="807" t="str">
        <f t="shared" si="60"/>
        <v/>
      </c>
      <c r="E969" s="670"/>
      <c r="F969" s="511"/>
      <c r="G969" s="511"/>
      <c r="H969" s="452"/>
      <c r="I969" s="362"/>
      <c r="J969" s="362"/>
      <c r="K969" s="451" t="str">
        <f t="shared" si="62"/>
        <v/>
      </c>
      <c r="L969" s="527" t="str">
        <f t="shared" ref="L969:L1002" si="63">IF(H969="","",IF(HLOOKUP(H969,$V$2:$AJ$3,2,FALSE)&gt;=0.8,"○",""))</f>
        <v/>
      </c>
      <c r="M969" s="363"/>
      <c r="N969" s="363"/>
      <c r="O969" s="363"/>
      <c r="P969" s="366"/>
    </row>
    <row r="970" spans="3:16" ht="14.25" customHeight="1" x14ac:dyDescent="0.2">
      <c r="C970" s="383">
        <f t="shared" si="61"/>
        <v>958</v>
      </c>
      <c r="D970" s="807" t="str">
        <f t="shared" si="60"/>
        <v/>
      </c>
      <c r="E970" s="670"/>
      <c r="F970" s="511"/>
      <c r="G970" s="511"/>
      <c r="H970" s="452"/>
      <c r="I970" s="362"/>
      <c r="J970" s="362"/>
      <c r="K970" s="451" t="str">
        <f t="shared" si="62"/>
        <v/>
      </c>
      <c r="L970" s="527" t="str">
        <f t="shared" si="63"/>
        <v/>
      </c>
      <c r="M970" s="363"/>
      <c r="N970" s="363"/>
      <c r="O970" s="363"/>
      <c r="P970" s="366"/>
    </row>
    <row r="971" spans="3:16" ht="14.25" customHeight="1" x14ac:dyDescent="0.2">
      <c r="C971" s="383">
        <f t="shared" si="61"/>
        <v>959</v>
      </c>
      <c r="D971" s="807" t="str">
        <f t="shared" si="60"/>
        <v/>
      </c>
      <c r="E971" s="670"/>
      <c r="F971" s="511"/>
      <c r="G971" s="511"/>
      <c r="H971" s="452"/>
      <c r="I971" s="362"/>
      <c r="J971" s="362"/>
      <c r="K971" s="451" t="str">
        <f t="shared" si="62"/>
        <v/>
      </c>
      <c r="L971" s="527" t="str">
        <f t="shared" si="63"/>
        <v/>
      </c>
      <c r="M971" s="363"/>
      <c r="N971" s="363"/>
      <c r="O971" s="363"/>
      <c r="P971" s="366"/>
    </row>
    <row r="972" spans="3:16" ht="14.25" customHeight="1" x14ac:dyDescent="0.2">
      <c r="C972" s="383">
        <f t="shared" si="61"/>
        <v>960</v>
      </c>
      <c r="D972" s="807" t="str">
        <f t="shared" si="60"/>
        <v/>
      </c>
      <c r="E972" s="670"/>
      <c r="F972" s="511"/>
      <c r="G972" s="511"/>
      <c r="H972" s="452"/>
      <c r="I972" s="362"/>
      <c r="J972" s="362"/>
      <c r="K972" s="451" t="str">
        <f t="shared" si="62"/>
        <v/>
      </c>
      <c r="L972" s="527" t="str">
        <f t="shared" si="63"/>
        <v/>
      </c>
      <c r="M972" s="363"/>
      <c r="N972" s="363"/>
      <c r="O972" s="363"/>
      <c r="P972" s="366"/>
    </row>
    <row r="973" spans="3:16" ht="14.25" customHeight="1" x14ac:dyDescent="0.2">
      <c r="C973" s="383">
        <f t="shared" si="61"/>
        <v>961</v>
      </c>
      <c r="D973" s="807" t="str">
        <f t="shared" ref="D973:D1036" si="64">IF(E973="","",IF(E973&lt;=$T$2,"○",""))</f>
        <v/>
      </c>
      <c r="E973" s="670"/>
      <c r="F973" s="511"/>
      <c r="G973" s="511"/>
      <c r="H973" s="452"/>
      <c r="I973" s="362"/>
      <c r="J973" s="362"/>
      <c r="K973" s="451" t="str">
        <f t="shared" si="62"/>
        <v/>
      </c>
      <c r="L973" s="527" t="str">
        <f t="shared" si="63"/>
        <v/>
      </c>
      <c r="M973" s="363"/>
      <c r="N973" s="363"/>
      <c r="O973" s="363"/>
      <c r="P973" s="366"/>
    </row>
    <row r="974" spans="3:16" ht="14.25" customHeight="1" x14ac:dyDescent="0.2">
      <c r="C974" s="383">
        <f t="shared" si="61"/>
        <v>962</v>
      </c>
      <c r="D974" s="807" t="str">
        <f t="shared" si="64"/>
        <v/>
      </c>
      <c r="E974" s="670"/>
      <c r="F974" s="511"/>
      <c r="G974" s="511"/>
      <c r="H974" s="452"/>
      <c r="I974" s="362"/>
      <c r="J974" s="362"/>
      <c r="K974" s="451" t="str">
        <f t="shared" si="62"/>
        <v/>
      </c>
      <c r="L974" s="527" t="str">
        <f t="shared" si="63"/>
        <v/>
      </c>
      <c r="M974" s="363"/>
      <c r="N974" s="363"/>
      <c r="O974" s="363"/>
      <c r="P974" s="366"/>
    </row>
    <row r="975" spans="3:16" ht="14.25" customHeight="1" x14ac:dyDescent="0.2">
      <c r="C975" s="383">
        <f t="shared" ref="C975:C1038" si="65">C974+1</f>
        <v>963</v>
      </c>
      <c r="D975" s="807" t="str">
        <f t="shared" si="64"/>
        <v/>
      </c>
      <c r="E975" s="670"/>
      <c r="F975" s="511"/>
      <c r="G975" s="511"/>
      <c r="H975" s="452"/>
      <c r="I975" s="362"/>
      <c r="J975" s="362"/>
      <c r="K975" s="451" t="str">
        <f t="shared" si="62"/>
        <v/>
      </c>
      <c r="L975" s="527" t="str">
        <f t="shared" si="63"/>
        <v/>
      </c>
      <c r="M975" s="363"/>
      <c r="N975" s="363"/>
      <c r="O975" s="363"/>
      <c r="P975" s="366"/>
    </row>
    <row r="976" spans="3:16" ht="14.25" customHeight="1" x14ac:dyDescent="0.2">
      <c r="C976" s="383">
        <f t="shared" si="65"/>
        <v>964</v>
      </c>
      <c r="D976" s="807" t="str">
        <f t="shared" si="64"/>
        <v/>
      </c>
      <c r="E976" s="670"/>
      <c r="F976" s="511"/>
      <c r="G976" s="511"/>
      <c r="H976" s="452"/>
      <c r="I976" s="362"/>
      <c r="J976" s="362"/>
      <c r="K976" s="451" t="str">
        <f t="shared" si="62"/>
        <v/>
      </c>
      <c r="L976" s="527" t="str">
        <f t="shared" si="63"/>
        <v/>
      </c>
      <c r="M976" s="363"/>
      <c r="N976" s="363"/>
      <c r="O976" s="363"/>
      <c r="P976" s="366"/>
    </row>
    <row r="977" spans="3:16" ht="14.25" customHeight="1" x14ac:dyDescent="0.2">
      <c r="C977" s="383">
        <f t="shared" si="65"/>
        <v>965</v>
      </c>
      <c r="D977" s="807" t="str">
        <f t="shared" si="64"/>
        <v/>
      </c>
      <c r="E977" s="670"/>
      <c r="F977" s="511"/>
      <c r="G977" s="511"/>
      <c r="H977" s="452"/>
      <c r="I977" s="362"/>
      <c r="J977" s="362"/>
      <c r="K977" s="451" t="str">
        <f t="shared" si="62"/>
        <v/>
      </c>
      <c r="L977" s="527" t="str">
        <f t="shared" si="63"/>
        <v/>
      </c>
      <c r="M977" s="363"/>
      <c r="N977" s="363"/>
      <c r="O977" s="363"/>
      <c r="P977" s="366"/>
    </row>
    <row r="978" spans="3:16" ht="14.25" customHeight="1" x14ac:dyDescent="0.2">
      <c r="C978" s="383">
        <f t="shared" si="65"/>
        <v>966</v>
      </c>
      <c r="D978" s="807" t="str">
        <f t="shared" si="64"/>
        <v/>
      </c>
      <c r="E978" s="670"/>
      <c r="F978" s="511"/>
      <c r="G978" s="511"/>
      <c r="H978" s="452"/>
      <c r="I978" s="362"/>
      <c r="J978" s="362"/>
      <c r="K978" s="451" t="str">
        <f t="shared" si="62"/>
        <v/>
      </c>
      <c r="L978" s="527" t="str">
        <f t="shared" si="63"/>
        <v/>
      </c>
      <c r="M978" s="363"/>
      <c r="N978" s="363"/>
      <c r="O978" s="363"/>
      <c r="P978" s="366"/>
    </row>
    <row r="979" spans="3:16" ht="14.25" customHeight="1" x14ac:dyDescent="0.2">
      <c r="C979" s="383">
        <f t="shared" si="65"/>
        <v>967</v>
      </c>
      <c r="D979" s="807" t="str">
        <f t="shared" si="64"/>
        <v/>
      </c>
      <c r="E979" s="670"/>
      <c r="F979" s="511"/>
      <c r="G979" s="511"/>
      <c r="H979" s="452"/>
      <c r="I979" s="362"/>
      <c r="J979" s="362"/>
      <c r="K979" s="451" t="str">
        <f t="shared" si="62"/>
        <v/>
      </c>
      <c r="L979" s="527" t="str">
        <f t="shared" si="63"/>
        <v/>
      </c>
      <c r="M979" s="363"/>
      <c r="N979" s="363"/>
      <c r="O979" s="363"/>
      <c r="P979" s="366"/>
    </row>
    <row r="980" spans="3:16" ht="14.25" customHeight="1" x14ac:dyDescent="0.2">
      <c r="C980" s="383">
        <f t="shared" si="65"/>
        <v>968</v>
      </c>
      <c r="D980" s="807" t="str">
        <f t="shared" si="64"/>
        <v/>
      </c>
      <c r="E980" s="670"/>
      <c r="F980" s="511"/>
      <c r="G980" s="511"/>
      <c r="H980" s="452"/>
      <c r="I980" s="362"/>
      <c r="J980" s="362"/>
      <c r="K980" s="451" t="str">
        <f t="shared" si="62"/>
        <v/>
      </c>
      <c r="L980" s="527" t="str">
        <f t="shared" si="63"/>
        <v/>
      </c>
      <c r="M980" s="363"/>
      <c r="N980" s="363"/>
      <c r="O980" s="363"/>
      <c r="P980" s="366"/>
    </row>
    <row r="981" spans="3:16" ht="14.25" customHeight="1" x14ac:dyDescent="0.2">
      <c r="C981" s="383">
        <f t="shared" si="65"/>
        <v>969</v>
      </c>
      <c r="D981" s="807" t="str">
        <f t="shared" si="64"/>
        <v/>
      </c>
      <c r="E981" s="670"/>
      <c r="F981" s="511"/>
      <c r="G981" s="511"/>
      <c r="H981" s="452"/>
      <c r="I981" s="362"/>
      <c r="J981" s="362"/>
      <c r="K981" s="451" t="str">
        <f t="shared" si="62"/>
        <v/>
      </c>
      <c r="L981" s="527" t="str">
        <f t="shared" si="63"/>
        <v/>
      </c>
      <c r="M981" s="363"/>
      <c r="N981" s="363"/>
      <c r="O981" s="363"/>
      <c r="P981" s="366"/>
    </row>
    <row r="982" spans="3:16" ht="14.25" customHeight="1" x14ac:dyDescent="0.2">
      <c r="C982" s="383">
        <f t="shared" si="65"/>
        <v>970</v>
      </c>
      <c r="D982" s="807" t="str">
        <f t="shared" si="64"/>
        <v/>
      </c>
      <c r="E982" s="670"/>
      <c r="F982" s="511"/>
      <c r="G982" s="511"/>
      <c r="H982" s="452"/>
      <c r="I982" s="362"/>
      <c r="J982" s="362"/>
      <c r="K982" s="451" t="str">
        <f t="shared" si="62"/>
        <v/>
      </c>
      <c r="L982" s="527" t="str">
        <f t="shared" si="63"/>
        <v/>
      </c>
      <c r="M982" s="363"/>
      <c r="N982" s="363"/>
      <c r="O982" s="363"/>
      <c r="P982" s="366"/>
    </row>
    <row r="983" spans="3:16" ht="14.25" customHeight="1" x14ac:dyDescent="0.2">
      <c r="C983" s="383">
        <f t="shared" si="65"/>
        <v>971</v>
      </c>
      <c r="D983" s="807" t="str">
        <f t="shared" si="64"/>
        <v/>
      </c>
      <c r="E983" s="670"/>
      <c r="F983" s="511"/>
      <c r="G983" s="511"/>
      <c r="H983" s="452"/>
      <c r="I983" s="362"/>
      <c r="J983" s="362"/>
      <c r="K983" s="451" t="str">
        <f t="shared" si="62"/>
        <v/>
      </c>
      <c r="L983" s="527" t="str">
        <f t="shared" si="63"/>
        <v/>
      </c>
      <c r="M983" s="363"/>
      <c r="N983" s="363"/>
      <c r="O983" s="363"/>
      <c r="P983" s="366"/>
    </row>
    <row r="984" spans="3:16" ht="14.25" customHeight="1" x14ac:dyDescent="0.2">
      <c r="C984" s="383">
        <f t="shared" si="65"/>
        <v>972</v>
      </c>
      <c r="D984" s="807" t="str">
        <f t="shared" si="64"/>
        <v/>
      </c>
      <c r="E984" s="670"/>
      <c r="F984" s="511"/>
      <c r="G984" s="511"/>
      <c r="H984" s="452"/>
      <c r="I984" s="362"/>
      <c r="J984" s="362"/>
      <c r="K984" s="451" t="str">
        <f t="shared" si="62"/>
        <v/>
      </c>
      <c r="L984" s="527" t="str">
        <f t="shared" si="63"/>
        <v/>
      </c>
      <c r="M984" s="363"/>
      <c r="N984" s="363"/>
      <c r="O984" s="363"/>
      <c r="P984" s="366"/>
    </row>
    <row r="985" spans="3:16" ht="14.25" customHeight="1" x14ac:dyDescent="0.2">
      <c r="C985" s="383">
        <f t="shared" si="65"/>
        <v>973</v>
      </c>
      <c r="D985" s="807" t="str">
        <f t="shared" si="64"/>
        <v/>
      </c>
      <c r="E985" s="670"/>
      <c r="F985" s="511"/>
      <c r="G985" s="511"/>
      <c r="H985" s="452"/>
      <c r="I985" s="362"/>
      <c r="J985" s="362"/>
      <c r="K985" s="451" t="str">
        <f t="shared" si="62"/>
        <v/>
      </c>
      <c r="L985" s="527" t="str">
        <f t="shared" si="63"/>
        <v/>
      </c>
      <c r="M985" s="363"/>
      <c r="N985" s="363"/>
      <c r="O985" s="363"/>
      <c r="P985" s="366"/>
    </row>
    <row r="986" spans="3:16" ht="14.25" customHeight="1" x14ac:dyDescent="0.2">
      <c r="C986" s="383">
        <f t="shared" si="65"/>
        <v>974</v>
      </c>
      <c r="D986" s="807" t="str">
        <f t="shared" si="64"/>
        <v/>
      </c>
      <c r="E986" s="670"/>
      <c r="F986" s="511"/>
      <c r="G986" s="511"/>
      <c r="H986" s="452"/>
      <c r="I986" s="362"/>
      <c r="J986" s="362"/>
      <c r="K986" s="451" t="str">
        <f t="shared" si="62"/>
        <v/>
      </c>
      <c r="L986" s="527" t="str">
        <f t="shared" si="63"/>
        <v/>
      </c>
      <c r="M986" s="363"/>
      <c r="N986" s="363"/>
      <c r="O986" s="363"/>
      <c r="P986" s="366"/>
    </row>
    <row r="987" spans="3:16" ht="14.25" customHeight="1" x14ac:dyDescent="0.2">
      <c r="C987" s="383">
        <f t="shared" si="65"/>
        <v>975</v>
      </c>
      <c r="D987" s="807" t="str">
        <f t="shared" si="64"/>
        <v/>
      </c>
      <c r="E987" s="670"/>
      <c r="F987" s="511"/>
      <c r="G987" s="511"/>
      <c r="H987" s="452"/>
      <c r="I987" s="362"/>
      <c r="J987" s="362"/>
      <c r="K987" s="451" t="str">
        <f t="shared" si="62"/>
        <v/>
      </c>
      <c r="L987" s="527" t="str">
        <f t="shared" si="63"/>
        <v/>
      </c>
      <c r="M987" s="363"/>
      <c r="N987" s="363"/>
      <c r="O987" s="363"/>
      <c r="P987" s="366"/>
    </row>
    <row r="988" spans="3:16" ht="14.25" customHeight="1" x14ac:dyDescent="0.2">
      <c r="C988" s="383">
        <f t="shared" si="65"/>
        <v>976</v>
      </c>
      <c r="D988" s="807" t="str">
        <f t="shared" si="64"/>
        <v/>
      </c>
      <c r="E988" s="670"/>
      <c r="F988" s="511"/>
      <c r="G988" s="511"/>
      <c r="H988" s="452"/>
      <c r="I988" s="362"/>
      <c r="J988" s="362"/>
      <c r="K988" s="451" t="str">
        <f t="shared" si="62"/>
        <v/>
      </c>
      <c r="L988" s="527" t="str">
        <f t="shared" si="63"/>
        <v/>
      </c>
      <c r="M988" s="363"/>
      <c r="N988" s="363"/>
      <c r="O988" s="363"/>
      <c r="P988" s="366"/>
    </row>
    <row r="989" spans="3:16" ht="14.25" customHeight="1" x14ac:dyDescent="0.2">
      <c r="C989" s="383">
        <f t="shared" si="65"/>
        <v>977</v>
      </c>
      <c r="D989" s="807" t="str">
        <f t="shared" si="64"/>
        <v/>
      </c>
      <c r="E989" s="670"/>
      <c r="F989" s="511"/>
      <c r="G989" s="511"/>
      <c r="H989" s="452"/>
      <c r="I989" s="362"/>
      <c r="J989" s="362"/>
      <c r="K989" s="451" t="str">
        <f t="shared" si="62"/>
        <v/>
      </c>
      <c r="L989" s="527" t="str">
        <f t="shared" si="63"/>
        <v/>
      </c>
      <c r="M989" s="363"/>
      <c r="N989" s="363"/>
      <c r="O989" s="363"/>
      <c r="P989" s="366"/>
    </row>
    <row r="990" spans="3:16" ht="14.25" customHeight="1" x14ac:dyDescent="0.2">
      <c r="C990" s="383">
        <f t="shared" si="65"/>
        <v>978</v>
      </c>
      <c r="D990" s="807" t="str">
        <f t="shared" si="64"/>
        <v/>
      </c>
      <c r="E990" s="670"/>
      <c r="F990" s="511"/>
      <c r="G990" s="511"/>
      <c r="H990" s="452"/>
      <c r="I990" s="362"/>
      <c r="J990" s="362"/>
      <c r="K990" s="451" t="str">
        <f t="shared" si="62"/>
        <v/>
      </c>
      <c r="L990" s="527" t="str">
        <f t="shared" si="63"/>
        <v/>
      </c>
      <c r="M990" s="363"/>
      <c r="N990" s="363"/>
      <c r="O990" s="363"/>
      <c r="P990" s="366"/>
    </row>
    <row r="991" spans="3:16" ht="14.25" customHeight="1" x14ac:dyDescent="0.2">
      <c r="C991" s="383">
        <f t="shared" si="65"/>
        <v>979</v>
      </c>
      <c r="D991" s="807" t="str">
        <f t="shared" si="64"/>
        <v/>
      </c>
      <c r="E991" s="670"/>
      <c r="F991" s="511"/>
      <c r="G991" s="511"/>
      <c r="H991" s="452"/>
      <c r="I991" s="362"/>
      <c r="J991" s="362"/>
      <c r="K991" s="451" t="str">
        <f t="shared" si="62"/>
        <v/>
      </c>
      <c r="L991" s="527" t="str">
        <f t="shared" si="63"/>
        <v/>
      </c>
      <c r="M991" s="363"/>
      <c r="N991" s="363"/>
      <c r="O991" s="363"/>
      <c r="P991" s="366"/>
    </row>
    <row r="992" spans="3:16" ht="14.25" customHeight="1" x14ac:dyDescent="0.2">
      <c r="C992" s="383">
        <f t="shared" si="65"/>
        <v>980</v>
      </c>
      <c r="D992" s="807" t="str">
        <f t="shared" si="64"/>
        <v/>
      </c>
      <c r="E992" s="670"/>
      <c r="F992" s="511"/>
      <c r="G992" s="511"/>
      <c r="H992" s="452"/>
      <c r="I992" s="362"/>
      <c r="J992" s="362"/>
      <c r="K992" s="451" t="str">
        <f t="shared" si="62"/>
        <v/>
      </c>
      <c r="L992" s="527" t="str">
        <f t="shared" si="63"/>
        <v/>
      </c>
      <c r="M992" s="363"/>
      <c r="N992" s="363"/>
      <c r="O992" s="363"/>
      <c r="P992" s="366"/>
    </row>
    <row r="993" spans="3:32" ht="14.25" customHeight="1" x14ac:dyDescent="0.2">
      <c r="C993" s="383">
        <f t="shared" si="65"/>
        <v>981</v>
      </c>
      <c r="D993" s="807" t="str">
        <f t="shared" si="64"/>
        <v/>
      </c>
      <c r="E993" s="670"/>
      <c r="F993" s="511"/>
      <c r="G993" s="511"/>
      <c r="H993" s="452"/>
      <c r="I993" s="362"/>
      <c r="J993" s="362"/>
      <c r="K993" s="451" t="str">
        <f t="shared" si="62"/>
        <v/>
      </c>
      <c r="L993" s="527" t="str">
        <f t="shared" si="63"/>
        <v/>
      </c>
      <c r="M993" s="363"/>
      <c r="N993" s="363"/>
      <c r="O993" s="363"/>
      <c r="P993" s="366"/>
    </row>
    <row r="994" spans="3:32" ht="14.25" customHeight="1" x14ac:dyDescent="0.2">
      <c r="C994" s="383">
        <f t="shared" si="65"/>
        <v>982</v>
      </c>
      <c r="D994" s="807" t="str">
        <f t="shared" si="64"/>
        <v/>
      </c>
      <c r="E994" s="670"/>
      <c r="F994" s="511"/>
      <c r="G994" s="511"/>
      <c r="H994" s="452"/>
      <c r="I994" s="362"/>
      <c r="J994" s="362"/>
      <c r="K994" s="451" t="str">
        <f t="shared" si="62"/>
        <v/>
      </c>
      <c r="L994" s="527" t="str">
        <f t="shared" si="63"/>
        <v/>
      </c>
      <c r="M994" s="363"/>
      <c r="N994" s="363"/>
      <c r="O994" s="363"/>
      <c r="P994" s="366"/>
    </row>
    <row r="995" spans="3:32" ht="14.25" customHeight="1" x14ac:dyDescent="0.2">
      <c r="C995" s="383">
        <f t="shared" si="65"/>
        <v>983</v>
      </c>
      <c r="D995" s="807" t="str">
        <f t="shared" si="64"/>
        <v/>
      </c>
      <c r="E995" s="670"/>
      <c r="F995" s="511"/>
      <c r="G995" s="511"/>
      <c r="H995" s="452"/>
      <c r="I995" s="362"/>
      <c r="J995" s="362"/>
      <c r="K995" s="451" t="str">
        <f t="shared" si="62"/>
        <v/>
      </c>
      <c r="L995" s="527" t="str">
        <f t="shared" si="63"/>
        <v/>
      </c>
      <c r="M995" s="363"/>
      <c r="N995" s="363"/>
      <c r="O995" s="363"/>
      <c r="P995" s="366"/>
    </row>
    <row r="996" spans="3:32" ht="14.25" customHeight="1" x14ac:dyDescent="0.2">
      <c r="C996" s="383">
        <f t="shared" si="65"/>
        <v>984</v>
      </c>
      <c r="D996" s="807" t="str">
        <f t="shared" si="64"/>
        <v/>
      </c>
      <c r="E996" s="670"/>
      <c r="F996" s="511"/>
      <c r="G996" s="511"/>
      <c r="H996" s="452"/>
      <c r="I996" s="362"/>
      <c r="J996" s="362"/>
      <c r="K996" s="451" t="str">
        <f t="shared" si="62"/>
        <v/>
      </c>
      <c r="L996" s="527" t="str">
        <f t="shared" si="63"/>
        <v/>
      </c>
      <c r="M996" s="363"/>
      <c r="N996" s="363"/>
      <c r="O996" s="363"/>
      <c r="P996" s="366"/>
    </row>
    <row r="997" spans="3:32" ht="14.25" customHeight="1" x14ac:dyDescent="0.2">
      <c r="C997" s="383">
        <f t="shared" si="65"/>
        <v>985</v>
      </c>
      <c r="D997" s="807" t="str">
        <f t="shared" si="64"/>
        <v/>
      </c>
      <c r="E997" s="670"/>
      <c r="F997" s="511"/>
      <c r="G997" s="511"/>
      <c r="H997" s="452"/>
      <c r="I997" s="362"/>
      <c r="J997" s="362"/>
      <c r="K997" s="451" t="str">
        <f t="shared" si="62"/>
        <v/>
      </c>
      <c r="L997" s="527" t="str">
        <f t="shared" si="63"/>
        <v/>
      </c>
      <c r="M997" s="363"/>
      <c r="N997" s="363"/>
      <c r="O997" s="363"/>
      <c r="P997" s="366"/>
    </row>
    <row r="998" spans="3:32" ht="14.25" customHeight="1" x14ac:dyDescent="0.2">
      <c r="C998" s="383">
        <f t="shared" si="65"/>
        <v>986</v>
      </c>
      <c r="D998" s="807" t="str">
        <f t="shared" si="64"/>
        <v/>
      </c>
      <c r="E998" s="670"/>
      <c r="F998" s="511"/>
      <c r="G998" s="511"/>
      <c r="H998" s="452"/>
      <c r="I998" s="362"/>
      <c r="J998" s="362"/>
      <c r="K998" s="451" t="str">
        <f t="shared" si="62"/>
        <v/>
      </c>
      <c r="L998" s="527" t="str">
        <f t="shared" si="63"/>
        <v/>
      </c>
      <c r="M998" s="363"/>
      <c r="N998" s="363"/>
      <c r="O998" s="363"/>
      <c r="P998" s="366"/>
    </row>
    <row r="999" spans="3:32" ht="14.25" customHeight="1" x14ac:dyDescent="0.2">
      <c r="C999" s="383">
        <f t="shared" si="65"/>
        <v>987</v>
      </c>
      <c r="D999" s="807" t="str">
        <f t="shared" si="64"/>
        <v/>
      </c>
      <c r="E999" s="670"/>
      <c r="F999" s="511"/>
      <c r="G999" s="511"/>
      <c r="H999" s="452"/>
      <c r="I999" s="362"/>
      <c r="J999" s="362"/>
      <c r="K999" s="451" t="str">
        <f t="shared" si="62"/>
        <v/>
      </c>
      <c r="L999" s="527" t="str">
        <f t="shared" si="63"/>
        <v/>
      </c>
      <c r="M999" s="363"/>
      <c r="N999" s="363"/>
      <c r="O999" s="363"/>
      <c r="P999" s="366"/>
    </row>
    <row r="1000" spans="3:32" ht="14.25" customHeight="1" x14ac:dyDescent="0.2">
      <c r="C1000" s="383">
        <f t="shared" si="65"/>
        <v>988</v>
      </c>
      <c r="D1000" s="807" t="str">
        <f t="shared" si="64"/>
        <v/>
      </c>
      <c r="E1000" s="670"/>
      <c r="F1000" s="511"/>
      <c r="G1000" s="511"/>
      <c r="H1000" s="452"/>
      <c r="I1000" s="362"/>
      <c r="J1000" s="362"/>
      <c r="K1000" s="451" t="str">
        <f t="shared" si="62"/>
        <v/>
      </c>
      <c r="L1000" s="527" t="str">
        <f t="shared" si="63"/>
        <v/>
      </c>
      <c r="M1000" s="363"/>
      <c r="N1000" s="363"/>
      <c r="O1000" s="363"/>
      <c r="P1000" s="366"/>
    </row>
    <row r="1001" spans="3:32" ht="14.25" customHeight="1" x14ac:dyDescent="0.2">
      <c r="C1001" s="383">
        <f t="shared" si="65"/>
        <v>989</v>
      </c>
      <c r="D1001" s="807" t="str">
        <f t="shared" si="64"/>
        <v/>
      </c>
      <c r="E1001" s="670"/>
      <c r="F1001" s="511"/>
      <c r="G1001" s="511"/>
      <c r="H1001" s="452"/>
      <c r="I1001" s="362"/>
      <c r="J1001" s="362"/>
      <c r="K1001" s="451" t="str">
        <f t="shared" si="62"/>
        <v/>
      </c>
      <c r="L1001" s="527" t="str">
        <f t="shared" si="63"/>
        <v/>
      </c>
      <c r="M1001" s="363"/>
      <c r="N1001" s="363"/>
      <c r="O1001" s="363"/>
      <c r="P1001" s="366"/>
    </row>
    <row r="1002" spans="3:32" ht="14.25" customHeight="1" x14ac:dyDescent="0.2">
      <c r="C1002" s="383">
        <f t="shared" si="65"/>
        <v>990</v>
      </c>
      <c r="D1002" s="807" t="str">
        <f t="shared" si="64"/>
        <v/>
      </c>
      <c r="E1002" s="670"/>
      <c r="F1002" s="511"/>
      <c r="G1002" s="511"/>
      <c r="H1002" s="452"/>
      <c r="I1002" s="362"/>
      <c r="J1002" s="362"/>
      <c r="K1002" s="451" t="str">
        <f t="shared" si="62"/>
        <v/>
      </c>
      <c r="L1002" s="527" t="str">
        <f t="shared" si="63"/>
        <v/>
      </c>
      <c r="M1002" s="363"/>
      <c r="N1002" s="363"/>
      <c r="O1002" s="363"/>
      <c r="P1002" s="366"/>
    </row>
    <row r="1003" spans="3:32" ht="14.25" customHeight="1" x14ac:dyDescent="0.2">
      <c r="C1003" s="383">
        <f t="shared" si="65"/>
        <v>991</v>
      </c>
      <c r="D1003" s="807" t="str">
        <f t="shared" si="64"/>
        <v/>
      </c>
      <c r="E1003" s="670"/>
      <c r="F1003" s="511"/>
      <c r="G1003" s="511"/>
      <c r="H1003" s="452"/>
      <c r="I1003" s="362"/>
      <c r="J1003" s="362"/>
      <c r="K1003" s="451" t="str">
        <f t="shared" ref="K1003:K1034" si="66">IF(J1003="","",I1003*J1003)</f>
        <v/>
      </c>
      <c r="L1003" s="527" t="str">
        <f t="shared" ref="L1003:L1066" si="67">IF(H1003="","",IF(HLOOKUP(H1003,$V$2:$AJ$3,2,FALSE)&gt;=0.8,"○",""))</f>
        <v/>
      </c>
      <c r="M1003" s="363"/>
      <c r="N1003" s="363"/>
      <c r="O1003" s="363"/>
      <c r="P1003" s="366"/>
      <c r="R1003" s="450"/>
      <c r="S1003" s="450"/>
      <c r="T1003" s="450"/>
      <c r="U1003" s="450"/>
      <c r="V1003" s="450"/>
      <c r="W1003" s="450"/>
      <c r="X1003" s="450"/>
      <c r="Y1003" s="450"/>
      <c r="Z1003" s="450"/>
      <c r="AA1003" s="450"/>
      <c r="AB1003" s="450"/>
      <c r="AC1003" s="450"/>
      <c r="AD1003" s="450"/>
      <c r="AE1003" s="450"/>
      <c r="AF1003" s="450"/>
    </row>
    <row r="1004" spans="3:32" ht="14.25" customHeight="1" x14ac:dyDescent="0.2">
      <c r="C1004" s="383">
        <f t="shared" si="65"/>
        <v>992</v>
      </c>
      <c r="D1004" s="807" t="str">
        <f t="shared" si="64"/>
        <v/>
      </c>
      <c r="E1004" s="670"/>
      <c r="F1004" s="511"/>
      <c r="G1004" s="511"/>
      <c r="H1004" s="452"/>
      <c r="I1004" s="362"/>
      <c r="J1004" s="362"/>
      <c r="K1004" s="451" t="str">
        <f t="shared" si="66"/>
        <v/>
      </c>
      <c r="L1004" s="527" t="str">
        <f t="shared" si="67"/>
        <v/>
      </c>
      <c r="M1004" s="363"/>
      <c r="N1004" s="363"/>
      <c r="O1004" s="363"/>
      <c r="P1004" s="366"/>
      <c r="R1004" s="450"/>
      <c r="S1004" s="450"/>
      <c r="T1004" s="450"/>
      <c r="U1004" s="450"/>
      <c r="V1004" s="450"/>
      <c r="W1004" s="450"/>
      <c r="X1004" s="450"/>
      <c r="Y1004" s="450"/>
      <c r="Z1004" s="450"/>
      <c r="AA1004" s="450"/>
      <c r="AB1004" s="450"/>
      <c r="AC1004" s="450"/>
      <c r="AD1004" s="450"/>
      <c r="AE1004" s="450"/>
      <c r="AF1004" s="450"/>
    </row>
    <row r="1005" spans="3:32" ht="14.25" customHeight="1" x14ac:dyDescent="0.2">
      <c r="C1005" s="383">
        <f t="shared" si="65"/>
        <v>993</v>
      </c>
      <c r="D1005" s="807" t="str">
        <f t="shared" si="64"/>
        <v/>
      </c>
      <c r="E1005" s="670"/>
      <c r="F1005" s="511"/>
      <c r="G1005" s="511"/>
      <c r="H1005" s="452"/>
      <c r="I1005" s="362"/>
      <c r="J1005" s="362"/>
      <c r="K1005" s="451" t="str">
        <f t="shared" si="66"/>
        <v/>
      </c>
      <c r="L1005" s="527" t="str">
        <f t="shared" si="67"/>
        <v/>
      </c>
      <c r="M1005" s="363"/>
      <c r="N1005" s="363"/>
      <c r="O1005" s="363"/>
      <c r="P1005" s="366"/>
      <c r="R1005" s="450"/>
      <c r="S1005" s="450"/>
      <c r="T1005" s="450"/>
      <c r="U1005" s="450"/>
      <c r="V1005" s="450"/>
      <c r="W1005" s="450"/>
      <c r="X1005" s="450"/>
      <c r="Y1005" s="450"/>
      <c r="Z1005" s="450"/>
      <c r="AA1005" s="450"/>
      <c r="AB1005" s="450"/>
      <c r="AC1005" s="450"/>
      <c r="AD1005" s="450"/>
      <c r="AE1005" s="450"/>
      <c r="AF1005" s="450"/>
    </row>
    <row r="1006" spans="3:32" ht="14.25" customHeight="1" x14ac:dyDescent="0.2">
      <c r="C1006" s="383">
        <f t="shared" si="65"/>
        <v>994</v>
      </c>
      <c r="D1006" s="807" t="str">
        <f t="shared" si="64"/>
        <v/>
      </c>
      <c r="E1006" s="670"/>
      <c r="F1006" s="511"/>
      <c r="G1006" s="511"/>
      <c r="H1006" s="452"/>
      <c r="I1006" s="362"/>
      <c r="J1006" s="362"/>
      <c r="K1006" s="451" t="str">
        <f t="shared" si="66"/>
        <v/>
      </c>
      <c r="L1006" s="527" t="str">
        <f t="shared" si="67"/>
        <v/>
      </c>
      <c r="M1006" s="363"/>
      <c r="N1006" s="363"/>
      <c r="O1006" s="363"/>
      <c r="P1006" s="366"/>
      <c r="R1006" s="450"/>
      <c r="S1006" s="450"/>
      <c r="T1006" s="450"/>
      <c r="U1006" s="450"/>
      <c r="V1006" s="450"/>
      <c r="W1006" s="450"/>
      <c r="X1006" s="450"/>
      <c r="Y1006" s="450"/>
      <c r="Z1006" s="450"/>
      <c r="AA1006" s="450"/>
      <c r="AB1006" s="450"/>
      <c r="AC1006" s="450"/>
      <c r="AD1006" s="450"/>
      <c r="AE1006" s="450"/>
      <c r="AF1006" s="450"/>
    </row>
    <row r="1007" spans="3:32" ht="14.25" customHeight="1" x14ac:dyDescent="0.2">
      <c r="C1007" s="383">
        <f t="shared" si="65"/>
        <v>995</v>
      </c>
      <c r="D1007" s="807" t="str">
        <f t="shared" si="64"/>
        <v/>
      </c>
      <c r="E1007" s="670"/>
      <c r="F1007" s="511"/>
      <c r="G1007" s="511"/>
      <c r="H1007" s="452"/>
      <c r="I1007" s="362"/>
      <c r="J1007" s="362"/>
      <c r="K1007" s="451" t="str">
        <f t="shared" si="66"/>
        <v/>
      </c>
      <c r="L1007" s="527" t="str">
        <f t="shared" si="67"/>
        <v/>
      </c>
      <c r="M1007" s="363"/>
      <c r="N1007" s="363"/>
      <c r="O1007" s="363"/>
      <c r="P1007" s="366"/>
      <c r="R1007" s="450"/>
      <c r="S1007" s="450"/>
      <c r="T1007" s="450"/>
      <c r="U1007" s="450"/>
      <c r="V1007" s="450"/>
      <c r="W1007" s="450"/>
      <c r="X1007" s="450"/>
      <c r="Y1007" s="450"/>
      <c r="Z1007" s="450"/>
      <c r="AA1007" s="450"/>
      <c r="AB1007" s="450"/>
      <c r="AC1007" s="450"/>
      <c r="AD1007" s="450"/>
      <c r="AE1007" s="450"/>
      <c r="AF1007" s="450"/>
    </row>
    <row r="1008" spans="3:32" ht="14.25" customHeight="1" x14ac:dyDescent="0.2">
      <c r="C1008" s="383">
        <f t="shared" si="65"/>
        <v>996</v>
      </c>
      <c r="D1008" s="807" t="str">
        <f t="shared" si="64"/>
        <v/>
      </c>
      <c r="E1008" s="670"/>
      <c r="F1008" s="511"/>
      <c r="G1008" s="511"/>
      <c r="H1008" s="452"/>
      <c r="I1008" s="362"/>
      <c r="J1008" s="362"/>
      <c r="K1008" s="451" t="str">
        <f t="shared" si="66"/>
        <v/>
      </c>
      <c r="L1008" s="527" t="str">
        <f t="shared" si="67"/>
        <v/>
      </c>
      <c r="M1008" s="363"/>
      <c r="N1008" s="363"/>
      <c r="O1008" s="363"/>
      <c r="P1008" s="366"/>
      <c r="R1008" s="450"/>
      <c r="S1008" s="450"/>
      <c r="T1008" s="450"/>
      <c r="U1008" s="450"/>
      <c r="V1008" s="450"/>
      <c r="W1008" s="450"/>
      <c r="X1008" s="450"/>
      <c r="Y1008" s="450"/>
      <c r="Z1008" s="450"/>
      <c r="AA1008" s="450"/>
      <c r="AB1008" s="450"/>
      <c r="AC1008" s="450"/>
      <c r="AD1008" s="450"/>
      <c r="AE1008" s="450"/>
      <c r="AF1008" s="450"/>
    </row>
    <row r="1009" spans="3:32" ht="14.25" customHeight="1" x14ac:dyDescent="0.2">
      <c r="C1009" s="383">
        <f t="shared" si="65"/>
        <v>997</v>
      </c>
      <c r="D1009" s="807" t="str">
        <f t="shared" si="64"/>
        <v/>
      </c>
      <c r="E1009" s="670"/>
      <c r="F1009" s="511"/>
      <c r="G1009" s="511"/>
      <c r="H1009" s="452"/>
      <c r="I1009" s="362"/>
      <c r="J1009" s="362"/>
      <c r="K1009" s="451" t="str">
        <f t="shared" si="66"/>
        <v/>
      </c>
      <c r="L1009" s="527" t="str">
        <f t="shared" si="67"/>
        <v/>
      </c>
      <c r="M1009" s="363"/>
      <c r="N1009" s="363"/>
      <c r="O1009" s="363"/>
      <c r="P1009" s="366"/>
      <c r="R1009" s="450"/>
      <c r="S1009" s="450"/>
      <c r="T1009" s="450"/>
      <c r="U1009" s="450"/>
      <c r="V1009" s="450"/>
      <c r="W1009" s="450"/>
      <c r="X1009" s="450"/>
      <c r="Y1009" s="450"/>
      <c r="Z1009" s="450"/>
      <c r="AA1009" s="450"/>
      <c r="AB1009" s="450"/>
      <c r="AC1009" s="450"/>
      <c r="AD1009" s="450"/>
      <c r="AE1009" s="450"/>
      <c r="AF1009" s="450"/>
    </row>
    <row r="1010" spans="3:32" ht="14.25" customHeight="1" x14ac:dyDescent="0.2">
      <c r="C1010" s="383">
        <f t="shared" si="65"/>
        <v>998</v>
      </c>
      <c r="D1010" s="807" t="str">
        <f t="shared" si="64"/>
        <v/>
      </c>
      <c r="E1010" s="670"/>
      <c r="F1010" s="511"/>
      <c r="G1010" s="511"/>
      <c r="H1010" s="452"/>
      <c r="I1010" s="362"/>
      <c r="J1010" s="362"/>
      <c r="K1010" s="451" t="str">
        <f t="shared" si="66"/>
        <v/>
      </c>
      <c r="L1010" s="527" t="str">
        <f t="shared" si="67"/>
        <v/>
      </c>
      <c r="M1010" s="363"/>
      <c r="N1010" s="363"/>
      <c r="O1010" s="363"/>
      <c r="P1010" s="366"/>
      <c r="R1010" s="450"/>
      <c r="S1010" s="450"/>
      <c r="T1010" s="450"/>
      <c r="U1010" s="450"/>
      <c r="V1010" s="450"/>
      <c r="W1010" s="450"/>
      <c r="X1010" s="450"/>
      <c r="Y1010" s="450"/>
      <c r="Z1010" s="450"/>
      <c r="AA1010" s="450"/>
      <c r="AB1010" s="450"/>
      <c r="AC1010" s="450"/>
      <c r="AD1010" s="450"/>
      <c r="AE1010" s="450"/>
      <c r="AF1010" s="450"/>
    </row>
    <row r="1011" spans="3:32" ht="14.25" customHeight="1" x14ac:dyDescent="0.2">
      <c r="C1011" s="383">
        <f t="shared" si="65"/>
        <v>999</v>
      </c>
      <c r="D1011" s="807" t="str">
        <f t="shared" si="64"/>
        <v/>
      </c>
      <c r="E1011" s="670"/>
      <c r="F1011" s="511"/>
      <c r="G1011" s="511"/>
      <c r="H1011" s="452"/>
      <c r="I1011" s="362"/>
      <c r="J1011" s="362"/>
      <c r="K1011" s="451" t="str">
        <f t="shared" si="66"/>
        <v/>
      </c>
      <c r="L1011" s="527" t="str">
        <f t="shared" si="67"/>
        <v/>
      </c>
      <c r="M1011" s="363"/>
      <c r="N1011" s="363"/>
      <c r="O1011" s="363"/>
      <c r="P1011" s="366"/>
      <c r="R1011" s="450"/>
      <c r="S1011" s="450"/>
      <c r="T1011" s="450"/>
      <c r="U1011" s="450"/>
      <c r="V1011" s="450"/>
      <c r="W1011" s="450"/>
      <c r="X1011" s="450"/>
      <c r="Y1011" s="450"/>
      <c r="Z1011" s="450"/>
      <c r="AA1011" s="450"/>
      <c r="AB1011" s="450"/>
      <c r="AC1011" s="450"/>
      <c r="AD1011" s="450"/>
      <c r="AE1011" s="450"/>
      <c r="AF1011" s="450"/>
    </row>
    <row r="1012" spans="3:32" ht="14.25" customHeight="1" x14ac:dyDescent="0.2">
      <c r="C1012" s="383">
        <f t="shared" si="65"/>
        <v>1000</v>
      </c>
      <c r="D1012" s="807" t="str">
        <f t="shared" si="64"/>
        <v/>
      </c>
      <c r="E1012" s="670"/>
      <c r="F1012" s="511"/>
      <c r="G1012" s="511"/>
      <c r="H1012" s="452"/>
      <c r="I1012" s="362"/>
      <c r="J1012" s="362"/>
      <c r="K1012" s="451" t="str">
        <f t="shared" si="66"/>
        <v/>
      </c>
      <c r="L1012" s="527" t="str">
        <f t="shared" si="67"/>
        <v/>
      </c>
      <c r="M1012" s="363"/>
      <c r="N1012" s="363"/>
      <c r="O1012" s="363"/>
      <c r="P1012" s="366"/>
      <c r="R1012" s="450"/>
      <c r="S1012" s="450"/>
      <c r="T1012" s="450"/>
      <c r="U1012" s="450"/>
      <c r="V1012" s="450"/>
      <c r="W1012" s="450"/>
      <c r="X1012" s="450"/>
      <c r="Y1012" s="450"/>
      <c r="Z1012" s="450"/>
      <c r="AA1012" s="450"/>
      <c r="AB1012" s="450"/>
      <c r="AC1012" s="450"/>
      <c r="AD1012" s="450"/>
      <c r="AE1012" s="450"/>
      <c r="AF1012" s="450"/>
    </row>
    <row r="1013" spans="3:32" ht="14.25" customHeight="1" x14ac:dyDescent="0.2">
      <c r="C1013" s="383">
        <f t="shared" si="65"/>
        <v>1001</v>
      </c>
      <c r="D1013" s="807" t="str">
        <f t="shared" si="64"/>
        <v/>
      </c>
      <c r="E1013" s="670"/>
      <c r="F1013" s="511"/>
      <c r="G1013" s="511"/>
      <c r="H1013" s="452"/>
      <c r="I1013" s="362"/>
      <c r="J1013" s="362"/>
      <c r="K1013" s="451" t="str">
        <f t="shared" si="66"/>
        <v/>
      </c>
      <c r="L1013" s="527" t="str">
        <f t="shared" si="67"/>
        <v/>
      </c>
      <c r="M1013" s="363"/>
      <c r="N1013" s="363"/>
      <c r="O1013" s="363"/>
      <c r="P1013" s="366"/>
      <c r="R1013" s="450"/>
      <c r="S1013" s="450"/>
      <c r="T1013" s="450"/>
      <c r="U1013" s="450"/>
      <c r="V1013" s="450"/>
      <c r="W1013" s="450"/>
      <c r="X1013" s="450"/>
      <c r="Y1013" s="450"/>
      <c r="Z1013" s="450"/>
      <c r="AA1013" s="450"/>
      <c r="AB1013" s="450"/>
      <c r="AC1013" s="450"/>
      <c r="AD1013" s="450"/>
      <c r="AE1013" s="450"/>
      <c r="AF1013" s="450"/>
    </row>
    <row r="1014" spans="3:32" ht="14.25" customHeight="1" x14ac:dyDescent="0.2">
      <c r="C1014" s="383">
        <f t="shared" si="65"/>
        <v>1002</v>
      </c>
      <c r="D1014" s="807" t="str">
        <f t="shared" si="64"/>
        <v/>
      </c>
      <c r="E1014" s="670"/>
      <c r="F1014" s="511"/>
      <c r="G1014" s="511"/>
      <c r="H1014" s="452"/>
      <c r="I1014" s="362"/>
      <c r="J1014" s="362"/>
      <c r="K1014" s="451" t="str">
        <f t="shared" si="66"/>
        <v/>
      </c>
      <c r="L1014" s="527" t="str">
        <f t="shared" si="67"/>
        <v/>
      </c>
      <c r="M1014" s="363"/>
      <c r="N1014" s="363"/>
      <c r="O1014" s="363"/>
      <c r="P1014" s="366"/>
      <c r="R1014" s="450"/>
      <c r="S1014" s="450"/>
      <c r="T1014" s="450"/>
      <c r="U1014" s="450"/>
      <c r="V1014" s="450"/>
      <c r="W1014" s="450"/>
      <c r="X1014" s="450"/>
      <c r="Y1014" s="450"/>
      <c r="Z1014" s="450"/>
      <c r="AA1014" s="450"/>
      <c r="AB1014" s="450"/>
      <c r="AC1014" s="450"/>
      <c r="AD1014" s="450"/>
      <c r="AE1014" s="450"/>
      <c r="AF1014" s="450"/>
    </row>
    <row r="1015" spans="3:32" ht="14.25" customHeight="1" x14ac:dyDescent="0.2">
      <c r="C1015" s="383">
        <f t="shared" si="65"/>
        <v>1003</v>
      </c>
      <c r="D1015" s="807" t="str">
        <f t="shared" si="64"/>
        <v/>
      </c>
      <c r="E1015" s="670"/>
      <c r="F1015" s="511"/>
      <c r="G1015" s="511"/>
      <c r="H1015" s="452"/>
      <c r="I1015" s="362"/>
      <c r="J1015" s="362"/>
      <c r="K1015" s="451" t="str">
        <f t="shared" si="66"/>
        <v/>
      </c>
      <c r="L1015" s="527" t="str">
        <f t="shared" si="67"/>
        <v/>
      </c>
      <c r="M1015" s="363"/>
      <c r="N1015" s="363"/>
      <c r="O1015" s="363"/>
      <c r="P1015" s="366"/>
      <c r="R1015" s="450"/>
      <c r="S1015" s="450"/>
      <c r="T1015" s="450"/>
      <c r="U1015" s="450"/>
      <c r="V1015" s="450"/>
      <c r="W1015" s="450"/>
      <c r="X1015" s="450"/>
      <c r="Y1015" s="450"/>
      <c r="Z1015" s="450"/>
      <c r="AA1015" s="450"/>
      <c r="AB1015" s="450"/>
      <c r="AC1015" s="450"/>
      <c r="AD1015" s="450"/>
      <c r="AE1015" s="450"/>
      <c r="AF1015" s="450"/>
    </row>
    <row r="1016" spans="3:32" ht="14.25" customHeight="1" x14ac:dyDescent="0.2">
      <c r="C1016" s="383">
        <f t="shared" si="65"/>
        <v>1004</v>
      </c>
      <c r="D1016" s="807" t="str">
        <f t="shared" si="64"/>
        <v/>
      </c>
      <c r="E1016" s="670"/>
      <c r="F1016" s="511"/>
      <c r="G1016" s="511"/>
      <c r="H1016" s="452"/>
      <c r="I1016" s="362"/>
      <c r="J1016" s="362"/>
      <c r="K1016" s="451" t="str">
        <f t="shared" si="66"/>
        <v/>
      </c>
      <c r="L1016" s="527" t="str">
        <f t="shared" si="67"/>
        <v/>
      </c>
      <c r="M1016" s="363"/>
      <c r="N1016" s="363"/>
      <c r="O1016" s="363"/>
      <c r="P1016" s="366"/>
      <c r="R1016" s="450"/>
      <c r="S1016" s="450"/>
      <c r="T1016" s="450"/>
      <c r="U1016" s="450"/>
      <c r="V1016" s="450"/>
      <c r="W1016" s="450"/>
      <c r="X1016" s="450"/>
      <c r="Y1016" s="450"/>
      <c r="Z1016" s="450"/>
      <c r="AA1016" s="450"/>
      <c r="AB1016" s="450"/>
      <c r="AC1016" s="450"/>
      <c r="AD1016" s="450"/>
      <c r="AE1016" s="450"/>
      <c r="AF1016" s="450"/>
    </row>
    <row r="1017" spans="3:32" ht="14.25" customHeight="1" x14ac:dyDescent="0.2">
      <c r="C1017" s="383">
        <f t="shared" si="65"/>
        <v>1005</v>
      </c>
      <c r="D1017" s="807" t="str">
        <f t="shared" si="64"/>
        <v/>
      </c>
      <c r="E1017" s="670"/>
      <c r="F1017" s="511"/>
      <c r="G1017" s="511"/>
      <c r="H1017" s="452"/>
      <c r="I1017" s="362"/>
      <c r="J1017" s="362"/>
      <c r="K1017" s="451" t="str">
        <f t="shared" si="66"/>
        <v/>
      </c>
      <c r="L1017" s="527" t="str">
        <f t="shared" si="67"/>
        <v/>
      </c>
      <c r="M1017" s="363"/>
      <c r="N1017" s="363"/>
      <c r="O1017" s="363"/>
      <c r="P1017" s="366"/>
      <c r="R1017" s="450"/>
      <c r="S1017" s="450"/>
      <c r="T1017" s="450"/>
      <c r="U1017" s="450"/>
      <c r="V1017" s="450"/>
      <c r="W1017" s="450"/>
      <c r="X1017" s="450"/>
      <c r="Y1017" s="450"/>
      <c r="Z1017" s="450"/>
      <c r="AA1017" s="450"/>
      <c r="AB1017" s="450"/>
      <c r="AC1017" s="450"/>
      <c r="AD1017" s="450"/>
      <c r="AE1017" s="450"/>
      <c r="AF1017" s="450"/>
    </row>
    <row r="1018" spans="3:32" ht="14.25" customHeight="1" x14ac:dyDescent="0.2">
      <c r="C1018" s="383">
        <f t="shared" si="65"/>
        <v>1006</v>
      </c>
      <c r="D1018" s="807" t="str">
        <f t="shared" si="64"/>
        <v/>
      </c>
      <c r="E1018" s="670"/>
      <c r="F1018" s="511"/>
      <c r="G1018" s="511"/>
      <c r="H1018" s="452"/>
      <c r="I1018" s="362"/>
      <c r="J1018" s="362"/>
      <c r="K1018" s="451" t="str">
        <f t="shared" si="66"/>
        <v/>
      </c>
      <c r="L1018" s="527" t="str">
        <f t="shared" si="67"/>
        <v/>
      </c>
      <c r="M1018" s="363"/>
      <c r="N1018" s="363"/>
      <c r="O1018" s="363"/>
      <c r="P1018" s="366"/>
      <c r="R1018" s="450"/>
      <c r="S1018" s="450"/>
      <c r="T1018" s="450"/>
      <c r="U1018" s="450"/>
      <c r="V1018" s="450"/>
      <c r="W1018" s="450"/>
      <c r="X1018" s="450"/>
      <c r="Y1018" s="450"/>
      <c r="Z1018" s="450"/>
      <c r="AA1018" s="450"/>
      <c r="AB1018" s="450"/>
      <c r="AC1018" s="450"/>
      <c r="AD1018" s="450"/>
      <c r="AE1018" s="450"/>
      <c r="AF1018" s="450"/>
    </row>
    <row r="1019" spans="3:32" ht="14.25" customHeight="1" x14ac:dyDescent="0.2">
      <c r="C1019" s="383">
        <f t="shared" si="65"/>
        <v>1007</v>
      </c>
      <c r="D1019" s="807" t="str">
        <f t="shared" si="64"/>
        <v/>
      </c>
      <c r="E1019" s="670"/>
      <c r="F1019" s="511"/>
      <c r="G1019" s="511"/>
      <c r="H1019" s="452"/>
      <c r="I1019" s="362"/>
      <c r="J1019" s="362"/>
      <c r="K1019" s="451" t="str">
        <f t="shared" si="66"/>
        <v/>
      </c>
      <c r="L1019" s="527" t="str">
        <f t="shared" si="67"/>
        <v/>
      </c>
      <c r="M1019" s="363"/>
      <c r="N1019" s="363"/>
      <c r="O1019" s="363"/>
      <c r="P1019" s="366"/>
      <c r="R1019" s="450"/>
      <c r="S1019" s="450"/>
      <c r="T1019" s="450"/>
      <c r="U1019" s="450"/>
      <c r="V1019" s="450"/>
      <c r="W1019" s="450"/>
      <c r="X1019" s="450"/>
      <c r="Y1019" s="450"/>
      <c r="Z1019" s="450"/>
      <c r="AA1019" s="450"/>
      <c r="AB1019" s="450"/>
      <c r="AC1019" s="450"/>
      <c r="AD1019" s="450"/>
      <c r="AE1019" s="450"/>
      <c r="AF1019" s="450"/>
    </row>
    <row r="1020" spans="3:32" ht="14.25" customHeight="1" x14ac:dyDescent="0.2">
      <c r="C1020" s="383">
        <f t="shared" si="65"/>
        <v>1008</v>
      </c>
      <c r="D1020" s="807" t="str">
        <f t="shared" si="64"/>
        <v/>
      </c>
      <c r="E1020" s="670"/>
      <c r="F1020" s="511"/>
      <c r="G1020" s="511"/>
      <c r="H1020" s="452"/>
      <c r="I1020" s="362"/>
      <c r="J1020" s="362"/>
      <c r="K1020" s="451" t="str">
        <f t="shared" si="66"/>
        <v/>
      </c>
      <c r="L1020" s="527" t="str">
        <f t="shared" si="67"/>
        <v/>
      </c>
      <c r="M1020" s="363"/>
      <c r="N1020" s="363"/>
      <c r="O1020" s="363"/>
      <c r="P1020" s="366"/>
      <c r="R1020" s="450"/>
      <c r="S1020" s="450"/>
      <c r="T1020" s="450"/>
      <c r="U1020" s="450"/>
      <c r="V1020" s="450"/>
      <c r="W1020" s="450"/>
      <c r="X1020" s="450"/>
      <c r="Y1020" s="450"/>
      <c r="Z1020" s="450"/>
      <c r="AA1020" s="450"/>
      <c r="AB1020" s="450"/>
      <c r="AC1020" s="450"/>
      <c r="AD1020" s="450"/>
      <c r="AE1020" s="450"/>
      <c r="AF1020" s="450"/>
    </row>
    <row r="1021" spans="3:32" ht="14.25" customHeight="1" x14ac:dyDescent="0.2">
      <c r="C1021" s="383">
        <f t="shared" si="65"/>
        <v>1009</v>
      </c>
      <c r="D1021" s="807" t="str">
        <f t="shared" si="64"/>
        <v/>
      </c>
      <c r="E1021" s="670"/>
      <c r="F1021" s="511"/>
      <c r="G1021" s="511"/>
      <c r="H1021" s="452"/>
      <c r="I1021" s="362"/>
      <c r="J1021" s="362"/>
      <c r="K1021" s="451" t="str">
        <f t="shared" si="66"/>
        <v/>
      </c>
      <c r="L1021" s="527" t="str">
        <f t="shared" si="67"/>
        <v/>
      </c>
      <c r="M1021" s="363"/>
      <c r="N1021" s="363"/>
      <c r="O1021" s="363"/>
      <c r="P1021" s="366"/>
      <c r="R1021" s="450"/>
      <c r="S1021" s="450"/>
      <c r="T1021" s="450"/>
      <c r="U1021" s="450"/>
      <c r="V1021" s="450"/>
      <c r="W1021" s="450"/>
      <c r="X1021" s="450"/>
      <c r="Y1021" s="450"/>
      <c r="Z1021" s="450"/>
      <c r="AA1021" s="450"/>
      <c r="AB1021" s="450"/>
      <c r="AC1021" s="450"/>
      <c r="AD1021" s="450"/>
      <c r="AE1021" s="450"/>
      <c r="AF1021" s="450"/>
    </row>
    <row r="1022" spans="3:32" ht="14.25" customHeight="1" x14ac:dyDescent="0.2">
      <c r="C1022" s="383">
        <f t="shared" si="65"/>
        <v>1010</v>
      </c>
      <c r="D1022" s="807" t="str">
        <f t="shared" si="64"/>
        <v/>
      </c>
      <c r="E1022" s="670"/>
      <c r="F1022" s="511"/>
      <c r="G1022" s="511"/>
      <c r="H1022" s="452"/>
      <c r="I1022" s="362"/>
      <c r="J1022" s="362"/>
      <c r="K1022" s="451" t="str">
        <f t="shared" si="66"/>
        <v/>
      </c>
      <c r="L1022" s="527" t="str">
        <f t="shared" si="67"/>
        <v/>
      </c>
      <c r="M1022" s="363"/>
      <c r="N1022" s="363"/>
      <c r="O1022" s="363"/>
      <c r="P1022" s="366"/>
    </row>
    <row r="1023" spans="3:32" ht="14.25" customHeight="1" x14ac:dyDescent="0.2">
      <c r="C1023" s="383">
        <f t="shared" si="65"/>
        <v>1011</v>
      </c>
      <c r="D1023" s="807" t="str">
        <f t="shared" si="64"/>
        <v/>
      </c>
      <c r="E1023" s="670"/>
      <c r="F1023" s="511"/>
      <c r="G1023" s="511"/>
      <c r="H1023" s="452"/>
      <c r="I1023" s="362"/>
      <c r="J1023" s="362"/>
      <c r="K1023" s="451" t="str">
        <f t="shared" si="66"/>
        <v/>
      </c>
      <c r="L1023" s="527" t="str">
        <f t="shared" si="67"/>
        <v/>
      </c>
      <c r="M1023" s="363"/>
      <c r="N1023" s="363"/>
      <c r="O1023" s="363"/>
      <c r="P1023" s="366"/>
    </row>
    <row r="1024" spans="3:32" ht="14.25" customHeight="1" x14ac:dyDescent="0.2">
      <c r="C1024" s="383">
        <f t="shared" si="65"/>
        <v>1012</v>
      </c>
      <c r="D1024" s="807" t="str">
        <f t="shared" si="64"/>
        <v/>
      </c>
      <c r="E1024" s="670"/>
      <c r="F1024" s="511"/>
      <c r="G1024" s="511"/>
      <c r="H1024" s="452"/>
      <c r="I1024" s="362"/>
      <c r="J1024" s="362"/>
      <c r="K1024" s="451" t="str">
        <f t="shared" si="66"/>
        <v/>
      </c>
      <c r="L1024" s="527" t="str">
        <f t="shared" si="67"/>
        <v/>
      </c>
      <c r="M1024" s="363"/>
      <c r="N1024" s="363"/>
      <c r="O1024" s="363"/>
      <c r="P1024" s="366"/>
    </row>
    <row r="1025" spans="3:16" ht="14.25" customHeight="1" x14ac:dyDescent="0.2">
      <c r="C1025" s="383">
        <f t="shared" si="65"/>
        <v>1013</v>
      </c>
      <c r="D1025" s="807" t="str">
        <f t="shared" si="64"/>
        <v/>
      </c>
      <c r="E1025" s="670"/>
      <c r="F1025" s="511"/>
      <c r="G1025" s="511"/>
      <c r="H1025" s="452"/>
      <c r="I1025" s="362"/>
      <c r="J1025" s="362"/>
      <c r="K1025" s="451" t="str">
        <f t="shared" si="66"/>
        <v/>
      </c>
      <c r="L1025" s="527" t="str">
        <f t="shared" si="67"/>
        <v/>
      </c>
      <c r="M1025" s="363"/>
      <c r="N1025" s="363"/>
      <c r="O1025" s="363"/>
      <c r="P1025" s="366"/>
    </row>
    <row r="1026" spans="3:16" ht="14.25" customHeight="1" x14ac:dyDescent="0.2">
      <c r="C1026" s="383">
        <f t="shared" si="65"/>
        <v>1014</v>
      </c>
      <c r="D1026" s="807" t="str">
        <f t="shared" si="64"/>
        <v/>
      </c>
      <c r="E1026" s="670"/>
      <c r="F1026" s="511"/>
      <c r="G1026" s="511"/>
      <c r="H1026" s="452"/>
      <c r="I1026" s="362"/>
      <c r="J1026" s="362"/>
      <c r="K1026" s="451" t="str">
        <f t="shared" si="66"/>
        <v/>
      </c>
      <c r="L1026" s="527" t="str">
        <f t="shared" si="67"/>
        <v/>
      </c>
      <c r="M1026" s="363"/>
      <c r="N1026" s="363"/>
      <c r="O1026" s="363"/>
      <c r="P1026" s="366"/>
    </row>
    <row r="1027" spans="3:16" ht="14.25" customHeight="1" x14ac:dyDescent="0.2">
      <c r="C1027" s="383">
        <f t="shared" si="65"/>
        <v>1015</v>
      </c>
      <c r="D1027" s="807" t="str">
        <f t="shared" si="64"/>
        <v/>
      </c>
      <c r="E1027" s="670"/>
      <c r="F1027" s="511"/>
      <c r="G1027" s="511"/>
      <c r="H1027" s="452"/>
      <c r="I1027" s="362"/>
      <c r="J1027" s="362"/>
      <c r="K1027" s="451" t="str">
        <f t="shared" si="66"/>
        <v/>
      </c>
      <c r="L1027" s="527" t="str">
        <f t="shared" si="67"/>
        <v/>
      </c>
      <c r="M1027" s="363"/>
      <c r="N1027" s="363"/>
      <c r="O1027" s="363"/>
      <c r="P1027" s="366"/>
    </row>
    <row r="1028" spans="3:16" ht="14.25" customHeight="1" x14ac:dyDescent="0.2">
      <c r="C1028" s="383">
        <f t="shared" si="65"/>
        <v>1016</v>
      </c>
      <c r="D1028" s="807" t="str">
        <f t="shared" si="64"/>
        <v/>
      </c>
      <c r="E1028" s="670"/>
      <c r="F1028" s="511"/>
      <c r="G1028" s="511"/>
      <c r="H1028" s="452"/>
      <c r="I1028" s="362"/>
      <c r="J1028" s="362"/>
      <c r="K1028" s="451" t="str">
        <f t="shared" si="66"/>
        <v/>
      </c>
      <c r="L1028" s="527" t="str">
        <f t="shared" si="67"/>
        <v/>
      </c>
      <c r="M1028" s="363"/>
      <c r="N1028" s="363"/>
      <c r="O1028" s="363"/>
      <c r="P1028" s="366"/>
    </row>
    <row r="1029" spans="3:16" ht="14.25" customHeight="1" x14ac:dyDescent="0.2">
      <c r="C1029" s="383">
        <f t="shared" si="65"/>
        <v>1017</v>
      </c>
      <c r="D1029" s="807" t="str">
        <f t="shared" si="64"/>
        <v/>
      </c>
      <c r="E1029" s="670"/>
      <c r="F1029" s="511"/>
      <c r="G1029" s="511"/>
      <c r="H1029" s="452"/>
      <c r="I1029" s="362"/>
      <c r="J1029" s="362"/>
      <c r="K1029" s="451" t="str">
        <f t="shared" si="66"/>
        <v/>
      </c>
      <c r="L1029" s="527" t="str">
        <f t="shared" si="67"/>
        <v/>
      </c>
      <c r="M1029" s="363"/>
      <c r="N1029" s="363"/>
      <c r="O1029" s="363"/>
      <c r="P1029" s="366"/>
    </row>
    <row r="1030" spans="3:16" ht="14.25" customHeight="1" x14ac:dyDescent="0.2">
      <c r="C1030" s="383">
        <f t="shared" si="65"/>
        <v>1018</v>
      </c>
      <c r="D1030" s="807" t="str">
        <f t="shared" si="64"/>
        <v/>
      </c>
      <c r="E1030" s="670"/>
      <c r="F1030" s="511"/>
      <c r="G1030" s="511"/>
      <c r="H1030" s="452"/>
      <c r="I1030" s="362"/>
      <c r="J1030" s="362"/>
      <c r="K1030" s="451" t="str">
        <f t="shared" si="66"/>
        <v/>
      </c>
      <c r="L1030" s="527" t="str">
        <f t="shared" si="67"/>
        <v/>
      </c>
      <c r="M1030" s="363"/>
      <c r="N1030" s="363"/>
      <c r="O1030" s="363"/>
      <c r="P1030" s="366"/>
    </row>
    <row r="1031" spans="3:16" ht="14.25" customHeight="1" x14ac:dyDescent="0.2">
      <c r="C1031" s="383">
        <f t="shared" si="65"/>
        <v>1019</v>
      </c>
      <c r="D1031" s="807" t="str">
        <f t="shared" si="64"/>
        <v/>
      </c>
      <c r="E1031" s="670"/>
      <c r="F1031" s="511"/>
      <c r="G1031" s="511"/>
      <c r="H1031" s="452"/>
      <c r="I1031" s="362"/>
      <c r="J1031" s="362"/>
      <c r="K1031" s="451" t="str">
        <f t="shared" si="66"/>
        <v/>
      </c>
      <c r="L1031" s="527" t="str">
        <f t="shared" si="67"/>
        <v/>
      </c>
      <c r="M1031" s="363"/>
      <c r="N1031" s="363"/>
      <c r="O1031" s="363"/>
      <c r="P1031" s="366"/>
    </row>
    <row r="1032" spans="3:16" ht="14.25" customHeight="1" x14ac:dyDescent="0.2">
      <c r="C1032" s="383">
        <f t="shared" si="65"/>
        <v>1020</v>
      </c>
      <c r="D1032" s="807" t="str">
        <f t="shared" si="64"/>
        <v/>
      </c>
      <c r="E1032" s="670"/>
      <c r="F1032" s="511"/>
      <c r="G1032" s="511"/>
      <c r="H1032" s="452"/>
      <c r="I1032" s="362"/>
      <c r="J1032" s="362"/>
      <c r="K1032" s="451" t="str">
        <f t="shared" si="66"/>
        <v/>
      </c>
      <c r="L1032" s="527" t="str">
        <f t="shared" si="67"/>
        <v/>
      </c>
      <c r="M1032" s="363"/>
      <c r="N1032" s="363"/>
      <c r="O1032" s="363"/>
      <c r="P1032" s="366"/>
    </row>
    <row r="1033" spans="3:16" ht="14.25" customHeight="1" x14ac:dyDescent="0.2">
      <c r="C1033" s="383">
        <f t="shared" si="65"/>
        <v>1021</v>
      </c>
      <c r="D1033" s="807" t="str">
        <f t="shared" si="64"/>
        <v/>
      </c>
      <c r="E1033" s="670"/>
      <c r="F1033" s="511"/>
      <c r="G1033" s="511"/>
      <c r="H1033" s="452"/>
      <c r="I1033" s="362"/>
      <c r="J1033" s="362"/>
      <c r="K1033" s="451" t="str">
        <f t="shared" si="66"/>
        <v/>
      </c>
      <c r="L1033" s="527" t="str">
        <f t="shared" si="67"/>
        <v/>
      </c>
      <c r="M1033" s="363"/>
      <c r="N1033" s="363"/>
      <c r="O1033" s="363"/>
      <c r="P1033" s="366"/>
    </row>
    <row r="1034" spans="3:16" ht="14.25" customHeight="1" x14ac:dyDescent="0.2">
      <c r="C1034" s="383">
        <f t="shared" si="65"/>
        <v>1022</v>
      </c>
      <c r="D1034" s="807" t="str">
        <f t="shared" si="64"/>
        <v/>
      </c>
      <c r="E1034" s="670"/>
      <c r="F1034" s="511"/>
      <c r="G1034" s="511"/>
      <c r="H1034" s="452"/>
      <c r="I1034" s="362"/>
      <c r="J1034" s="362"/>
      <c r="K1034" s="451" t="str">
        <f t="shared" si="66"/>
        <v/>
      </c>
      <c r="L1034" s="527" t="str">
        <f t="shared" si="67"/>
        <v/>
      </c>
      <c r="M1034" s="363"/>
      <c r="N1034" s="363"/>
      <c r="O1034" s="363"/>
      <c r="P1034" s="366"/>
    </row>
    <row r="1035" spans="3:16" ht="14.25" customHeight="1" x14ac:dyDescent="0.2">
      <c r="C1035" s="383">
        <f t="shared" si="65"/>
        <v>1023</v>
      </c>
      <c r="D1035" s="807" t="str">
        <f t="shared" si="64"/>
        <v/>
      </c>
      <c r="E1035" s="670"/>
      <c r="F1035" s="511"/>
      <c r="G1035" s="511"/>
      <c r="H1035" s="452"/>
      <c r="I1035" s="362"/>
      <c r="J1035" s="362"/>
      <c r="K1035" s="451" t="str">
        <f t="shared" ref="K1035:K1066" si="68">IF(J1035="","",I1035*J1035)</f>
        <v/>
      </c>
      <c r="L1035" s="527" t="str">
        <f t="shared" si="67"/>
        <v/>
      </c>
      <c r="M1035" s="363"/>
      <c r="N1035" s="363"/>
      <c r="O1035" s="363"/>
      <c r="P1035" s="366"/>
    </row>
    <row r="1036" spans="3:16" ht="14.25" customHeight="1" x14ac:dyDescent="0.2">
      <c r="C1036" s="383">
        <f t="shared" si="65"/>
        <v>1024</v>
      </c>
      <c r="D1036" s="807" t="str">
        <f t="shared" si="64"/>
        <v/>
      </c>
      <c r="E1036" s="670"/>
      <c r="F1036" s="511"/>
      <c r="G1036" s="511"/>
      <c r="H1036" s="452"/>
      <c r="I1036" s="362"/>
      <c r="J1036" s="362"/>
      <c r="K1036" s="451" t="str">
        <f t="shared" si="68"/>
        <v/>
      </c>
      <c r="L1036" s="527" t="str">
        <f t="shared" si="67"/>
        <v/>
      </c>
      <c r="M1036" s="363"/>
      <c r="N1036" s="363"/>
      <c r="O1036" s="363"/>
      <c r="P1036" s="366"/>
    </row>
    <row r="1037" spans="3:16" ht="14.25" customHeight="1" x14ac:dyDescent="0.2">
      <c r="C1037" s="383">
        <f t="shared" si="65"/>
        <v>1025</v>
      </c>
      <c r="D1037" s="807" t="str">
        <f t="shared" ref="D1037:D1100" si="69">IF(E1037="","",IF(E1037&lt;=$T$2,"○",""))</f>
        <v/>
      </c>
      <c r="E1037" s="670"/>
      <c r="F1037" s="511"/>
      <c r="G1037" s="511"/>
      <c r="H1037" s="452"/>
      <c r="I1037" s="362"/>
      <c r="J1037" s="362"/>
      <c r="K1037" s="451" t="str">
        <f t="shared" si="68"/>
        <v/>
      </c>
      <c r="L1037" s="527" t="str">
        <f t="shared" si="67"/>
        <v/>
      </c>
      <c r="M1037" s="363"/>
      <c r="N1037" s="363"/>
      <c r="O1037" s="363"/>
      <c r="P1037" s="366"/>
    </row>
    <row r="1038" spans="3:16" ht="14.25" customHeight="1" x14ac:dyDescent="0.2">
      <c r="C1038" s="383">
        <f t="shared" si="65"/>
        <v>1026</v>
      </c>
      <c r="D1038" s="807" t="str">
        <f t="shared" si="69"/>
        <v/>
      </c>
      <c r="E1038" s="670"/>
      <c r="F1038" s="511"/>
      <c r="G1038" s="511"/>
      <c r="H1038" s="452"/>
      <c r="I1038" s="362"/>
      <c r="J1038" s="362"/>
      <c r="K1038" s="451" t="str">
        <f t="shared" si="68"/>
        <v/>
      </c>
      <c r="L1038" s="527" t="str">
        <f t="shared" si="67"/>
        <v/>
      </c>
      <c r="M1038" s="363"/>
      <c r="N1038" s="363"/>
      <c r="O1038" s="363"/>
      <c r="P1038" s="366"/>
    </row>
    <row r="1039" spans="3:16" ht="14.25" customHeight="1" x14ac:dyDescent="0.2">
      <c r="C1039" s="383">
        <f t="shared" ref="C1039:C1102" si="70">C1038+1</f>
        <v>1027</v>
      </c>
      <c r="D1039" s="807" t="str">
        <f t="shared" si="69"/>
        <v/>
      </c>
      <c r="E1039" s="670"/>
      <c r="F1039" s="511"/>
      <c r="G1039" s="511"/>
      <c r="H1039" s="452"/>
      <c r="I1039" s="362"/>
      <c r="J1039" s="362"/>
      <c r="K1039" s="451" t="str">
        <f t="shared" si="68"/>
        <v/>
      </c>
      <c r="L1039" s="527" t="str">
        <f t="shared" si="67"/>
        <v/>
      </c>
      <c r="M1039" s="363"/>
      <c r="N1039" s="363"/>
      <c r="O1039" s="363"/>
      <c r="P1039" s="366"/>
    </row>
    <row r="1040" spans="3:16" ht="14.25" customHeight="1" x14ac:dyDescent="0.2">
      <c r="C1040" s="383">
        <f t="shared" si="70"/>
        <v>1028</v>
      </c>
      <c r="D1040" s="807" t="str">
        <f t="shared" si="69"/>
        <v/>
      </c>
      <c r="E1040" s="670"/>
      <c r="F1040" s="511"/>
      <c r="G1040" s="511"/>
      <c r="H1040" s="452"/>
      <c r="I1040" s="362"/>
      <c r="J1040" s="362"/>
      <c r="K1040" s="451" t="str">
        <f t="shared" si="68"/>
        <v/>
      </c>
      <c r="L1040" s="527" t="str">
        <f t="shared" si="67"/>
        <v/>
      </c>
      <c r="M1040" s="363"/>
      <c r="N1040" s="363"/>
      <c r="O1040" s="363"/>
      <c r="P1040" s="366"/>
    </row>
    <row r="1041" spans="3:16" ht="14.25" customHeight="1" x14ac:dyDescent="0.2">
      <c r="C1041" s="383">
        <f t="shared" si="70"/>
        <v>1029</v>
      </c>
      <c r="D1041" s="807" t="str">
        <f t="shared" si="69"/>
        <v/>
      </c>
      <c r="E1041" s="670"/>
      <c r="F1041" s="511"/>
      <c r="G1041" s="511"/>
      <c r="H1041" s="452"/>
      <c r="I1041" s="362"/>
      <c r="J1041" s="362"/>
      <c r="K1041" s="451" t="str">
        <f t="shared" si="68"/>
        <v/>
      </c>
      <c r="L1041" s="527" t="str">
        <f t="shared" si="67"/>
        <v/>
      </c>
      <c r="M1041" s="363"/>
      <c r="N1041" s="363"/>
      <c r="O1041" s="363"/>
      <c r="P1041" s="366"/>
    </row>
    <row r="1042" spans="3:16" ht="14.25" customHeight="1" x14ac:dyDescent="0.2">
      <c r="C1042" s="383">
        <f t="shared" si="70"/>
        <v>1030</v>
      </c>
      <c r="D1042" s="807" t="str">
        <f t="shared" si="69"/>
        <v/>
      </c>
      <c r="E1042" s="670"/>
      <c r="F1042" s="511"/>
      <c r="G1042" s="511"/>
      <c r="H1042" s="452"/>
      <c r="I1042" s="362"/>
      <c r="J1042" s="362"/>
      <c r="K1042" s="451" t="str">
        <f t="shared" si="68"/>
        <v/>
      </c>
      <c r="L1042" s="527" t="str">
        <f t="shared" si="67"/>
        <v/>
      </c>
      <c r="M1042" s="363"/>
      <c r="N1042" s="363"/>
      <c r="O1042" s="363"/>
      <c r="P1042" s="366"/>
    </row>
    <row r="1043" spans="3:16" ht="14.25" customHeight="1" x14ac:dyDescent="0.2">
      <c r="C1043" s="383">
        <f t="shared" si="70"/>
        <v>1031</v>
      </c>
      <c r="D1043" s="807" t="str">
        <f t="shared" si="69"/>
        <v/>
      </c>
      <c r="E1043" s="670"/>
      <c r="F1043" s="511"/>
      <c r="G1043" s="511"/>
      <c r="H1043" s="452"/>
      <c r="I1043" s="362"/>
      <c r="J1043" s="362"/>
      <c r="K1043" s="451" t="str">
        <f t="shared" si="68"/>
        <v/>
      </c>
      <c r="L1043" s="527" t="str">
        <f t="shared" si="67"/>
        <v/>
      </c>
      <c r="M1043" s="363"/>
      <c r="N1043" s="363"/>
      <c r="O1043" s="363"/>
      <c r="P1043" s="366"/>
    </row>
    <row r="1044" spans="3:16" ht="14.25" customHeight="1" x14ac:dyDescent="0.2">
      <c r="C1044" s="383">
        <f t="shared" si="70"/>
        <v>1032</v>
      </c>
      <c r="D1044" s="807" t="str">
        <f t="shared" si="69"/>
        <v/>
      </c>
      <c r="E1044" s="670"/>
      <c r="F1044" s="511"/>
      <c r="G1044" s="511"/>
      <c r="H1044" s="452"/>
      <c r="I1044" s="362"/>
      <c r="J1044" s="362"/>
      <c r="K1044" s="451" t="str">
        <f t="shared" si="68"/>
        <v/>
      </c>
      <c r="L1044" s="527" t="str">
        <f t="shared" si="67"/>
        <v/>
      </c>
      <c r="M1044" s="363"/>
      <c r="N1044" s="363"/>
      <c r="O1044" s="363"/>
      <c r="P1044" s="366"/>
    </row>
    <row r="1045" spans="3:16" ht="14.25" customHeight="1" x14ac:dyDescent="0.2">
      <c r="C1045" s="383">
        <f t="shared" si="70"/>
        <v>1033</v>
      </c>
      <c r="D1045" s="807" t="str">
        <f t="shared" si="69"/>
        <v/>
      </c>
      <c r="E1045" s="670"/>
      <c r="F1045" s="511"/>
      <c r="G1045" s="511"/>
      <c r="H1045" s="452"/>
      <c r="I1045" s="362"/>
      <c r="J1045" s="362"/>
      <c r="K1045" s="451" t="str">
        <f t="shared" si="68"/>
        <v/>
      </c>
      <c r="L1045" s="527" t="str">
        <f t="shared" si="67"/>
        <v/>
      </c>
      <c r="M1045" s="363"/>
      <c r="N1045" s="363"/>
      <c r="O1045" s="363"/>
      <c r="P1045" s="366"/>
    </row>
    <row r="1046" spans="3:16" ht="14.25" customHeight="1" x14ac:dyDescent="0.2">
      <c r="C1046" s="383">
        <f t="shared" si="70"/>
        <v>1034</v>
      </c>
      <c r="D1046" s="807" t="str">
        <f t="shared" si="69"/>
        <v/>
      </c>
      <c r="E1046" s="670"/>
      <c r="F1046" s="511"/>
      <c r="G1046" s="511"/>
      <c r="H1046" s="452"/>
      <c r="I1046" s="362"/>
      <c r="J1046" s="362"/>
      <c r="K1046" s="451" t="str">
        <f t="shared" si="68"/>
        <v/>
      </c>
      <c r="L1046" s="527" t="str">
        <f t="shared" si="67"/>
        <v/>
      </c>
      <c r="M1046" s="363"/>
      <c r="N1046" s="363"/>
      <c r="O1046" s="363"/>
      <c r="P1046" s="366"/>
    </row>
    <row r="1047" spans="3:16" ht="14.25" customHeight="1" x14ac:dyDescent="0.2">
      <c r="C1047" s="383">
        <f t="shared" si="70"/>
        <v>1035</v>
      </c>
      <c r="D1047" s="807" t="str">
        <f t="shared" si="69"/>
        <v/>
      </c>
      <c r="E1047" s="670"/>
      <c r="F1047" s="511"/>
      <c r="G1047" s="511"/>
      <c r="H1047" s="452"/>
      <c r="I1047" s="362"/>
      <c r="J1047" s="362"/>
      <c r="K1047" s="451" t="str">
        <f t="shared" si="68"/>
        <v/>
      </c>
      <c r="L1047" s="527" t="str">
        <f t="shared" si="67"/>
        <v/>
      </c>
      <c r="M1047" s="363"/>
      <c r="N1047" s="363"/>
      <c r="O1047" s="363"/>
      <c r="P1047" s="366"/>
    </row>
    <row r="1048" spans="3:16" ht="14.25" customHeight="1" x14ac:dyDescent="0.2">
      <c r="C1048" s="383">
        <f t="shared" si="70"/>
        <v>1036</v>
      </c>
      <c r="D1048" s="807" t="str">
        <f t="shared" si="69"/>
        <v/>
      </c>
      <c r="E1048" s="670"/>
      <c r="F1048" s="511"/>
      <c r="G1048" s="511"/>
      <c r="H1048" s="452"/>
      <c r="I1048" s="362"/>
      <c r="J1048" s="362"/>
      <c r="K1048" s="451" t="str">
        <f t="shared" si="68"/>
        <v/>
      </c>
      <c r="L1048" s="527" t="str">
        <f t="shared" si="67"/>
        <v/>
      </c>
      <c r="M1048" s="363"/>
      <c r="N1048" s="363"/>
      <c r="O1048" s="363"/>
      <c r="P1048" s="366"/>
    </row>
    <row r="1049" spans="3:16" ht="14.25" customHeight="1" x14ac:dyDescent="0.2">
      <c r="C1049" s="383">
        <f t="shared" si="70"/>
        <v>1037</v>
      </c>
      <c r="D1049" s="807" t="str">
        <f t="shared" si="69"/>
        <v/>
      </c>
      <c r="E1049" s="670"/>
      <c r="F1049" s="511"/>
      <c r="G1049" s="511"/>
      <c r="H1049" s="452"/>
      <c r="I1049" s="362"/>
      <c r="J1049" s="362"/>
      <c r="K1049" s="451" t="str">
        <f t="shared" si="68"/>
        <v/>
      </c>
      <c r="L1049" s="527" t="str">
        <f t="shared" si="67"/>
        <v/>
      </c>
      <c r="M1049" s="363"/>
      <c r="N1049" s="363"/>
      <c r="O1049" s="363"/>
      <c r="P1049" s="366"/>
    </row>
    <row r="1050" spans="3:16" ht="14.25" customHeight="1" x14ac:dyDescent="0.2">
      <c r="C1050" s="383">
        <f t="shared" si="70"/>
        <v>1038</v>
      </c>
      <c r="D1050" s="807" t="str">
        <f t="shared" si="69"/>
        <v/>
      </c>
      <c r="E1050" s="670"/>
      <c r="F1050" s="511"/>
      <c r="G1050" s="511"/>
      <c r="H1050" s="452"/>
      <c r="I1050" s="362"/>
      <c r="J1050" s="362"/>
      <c r="K1050" s="451" t="str">
        <f t="shared" si="68"/>
        <v/>
      </c>
      <c r="L1050" s="527" t="str">
        <f t="shared" si="67"/>
        <v/>
      </c>
      <c r="M1050" s="363"/>
      <c r="N1050" s="363"/>
      <c r="O1050" s="363"/>
      <c r="P1050" s="366"/>
    </row>
    <row r="1051" spans="3:16" ht="14.25" customHeight="1" x14ac:dyDescent="0.2">
      <c r="C1051" s="383">
        <f t="shared" si="70"/>
        <v>1039</v>
      </c>
      <c r="D1051" s="807" t="str">
        <f t="shared" si="69"/>
        <v/>
      </c>
      <c r="E1051" s="670"/>
      <c r="F1051" s="511"/>
      <c r="G1051" s="511"/>
      <c r="H1051" s="452"/>
      <c r="I1051" s="362"/>
      <c r="J1051" s="362"/>
      <c r="K1051" s="451" t="str">
        <f t="shared" si="68"/>
        <v/>
      </c>
      <c r="L1051" s="527" t="str">
        <f t="shared" si="67"/>
        <v/>
      </c>
      <c r="M1051" s="363"/>
      <c r="N1051" s="363"/>
      <c r="O1051" s="363"/>
      <c r="P1051" s="366"/>
    </row>
    <row r="1052" spans="3:16" ht="14.25" customHeight="1" x14ac:dyDescent="0.2">
      <c r="C1052" s="383">
        <f t="shared" si="70"/>
        <v>1040</v>
      </c>
      <c r="D1052" s="807" t="str">
        <f t="shared" si="69"/>
        <v/>
      </c>
      <c r="E1052" s="670"/>
      <c r="F1052" s="511"/>
      <c r="G1052" s="511"/>
      <c r="H1052" s="452"/>
      <c r="I1052" s="362"/>
      <c r="J1052" s="362"/>
      <c r="K1052" s="451" t="str">
        <f t="shared" si="68"/>
        <v/>
      </c>
      <c r="L1052" s="527" t="str">
        <f t="shared" si="67"/>
        <v/>
      </c>
      <c r="M1052" s="363"/>
      <c r="N1052" s="363"/>
      <c r="O1052" s="363"/>
      <c r="P1052" s="366"/>
    </row>
    <row r="1053" spans="3:16" ht="14.25" customHeight="1" x14ac:dyDescent="0.2">
      <c r="C1053" s="383">
        <f t="shared" si="70"/>
        <v>1041</v>
      </c>
      <c r="D1053" s="807" t="str">
        <f t="shared" si="69"/>
        <v/>
      </c>
      <c r="E1053" s="670"/>
      <c r="F1053" s="511"/>
      <c r="G1053" s="511"/>
      <c r="H1053" s="452"/>
      <c r="I1053" s="362"/>
      <c r="J1053" s="362"/>
      <c r="K1053" s="451" t="str">
        <f t="shared" si="68"/>
        <v/>
      </c>
      <c r="L1053" s="527" t="str">
        <f t="shared" si="67"/>
        <v/>
      </c>
      <c r="M1053" s="363"/>
      <c r="N1053" s="363"/>
      <c r="O1053" s="363"/>
      <c r="P1053" s="366"/>
    </row>
    <row r="1054" spans="3:16" ht="14.25" customHeight="1" x14ac:dyDescent="0.2">
      <c r="C1054" s="383">
        <f t="shared" si="70"/>
        <v>1042</v>
      </c>
      <c r="D1054" s="807" t="str">
        <f t="shared" si="69"/>
        <v/>
      </c>
      <c r="E1054" s="670"/>
      <c r="F1054" s="511"/>
      <c r="G1054" s="511"/>
      <c r="H1054" s="452"/>
      <c r="I1054" s="362"/>
      <c r="J1054" s="362"/>
      <c r="K1054" s="451" t="str">
        <f t="shared" si="68"/>
        <v/>
      </c>
      <c r="L1054" s="527" t="str">
        <f t="shared" si="67"/>
        <v/>
      </c>
      <c r="M1054" s="363"/>
      <c r="N1054" s="363"/>
      <c r="O1054" s="363"/>
      <c r="P1054" s="366"/>
    </row>
    <row r="1055" spans="3:16" ht="14.25" customHeight="1" x14ac:dyDescent="0.2">
      <c r="C1055" s="383">
        <f t="shared" si="70"/>
        <v>1043</v>
      </c>
      <c r="D1055" s="807" t="str">
        <f t="shared" si="69"/>
        <v/>
      </c>
      <c r="E1055" s="670"/>
      <c r="F1055" s="511"/>
      <c r="G1055" s="511"/>
      <c r="H1055" s="452"/>
      <c r="I1055" s="362"/>
      <c r="J1055" s="362"/>
      <c r="K1055" s="451" t="str">
        <f t="shared" si="68"/>
        <v/>
      </c>
      <c r="L1055" s="527" t="str">
        <f t="shared" si="67"/>
        <v/>
      </c>
      <c r="M1055" s="363"/>
      <c r="N1055" s="363"/>
      <c r="O1055" s="363"/>
      <c r="P1055" s="366"/>
    </row>
    <row r="1056" spans="3:16" ht="14.25" customHeight="1" x14ac:dyDescent="0.2">
      <c r="C1056" s="383">
        <f t="shared" si="70"/>
        <v>1044</v>
      </c>
      <c r="D1056" s="807" t="str">
        <f t="shared" si="69"/>
        <v/>
      </c>
      <c r="E1056" s="670"/>
      <c r="F1056" s="511"/>
      <c r="G1056" s="511"/>
      <c r="H1056" s="452"/>
      <c r="I1056" s="362"/>
      <c r="J1056" s="362"/>
      <c r="K1056" s="451" t="str">
        <f t="shared" si="68"/>
        <v/>
      </c>
      <c r="L1056" s="527" t="str">
        <f t="shared" si="67"/>
        <v/>
      </c>
      <c r="M1056" s="363"/>
      <c r="N1056" s="363"/>
      <c r="O1056" s="363"/>
      <c r="P1056" s="366"/>
    </row>
    <row r="1057" spans="3:16" ht="14.25" customHeight="1" x14ac:dyDescent="0.2">
      <c r="C1057" s="383">
        <f t="shared" si="70"/>
        <v>1045</v>
      </c>
      <c r="D1057" s="807" t="str">
        <f t="shared" si="69"/>
        <v/>
      </c>
      <c r="E1057" s="670"/>
      <c r="F1057" s="511"/>
      <c r="G1057" s="511"/>
      <c r="H1057" s="452"/>
      <c r="I1057" s="362"/>
      <c r="J1057" s="362"/>
      <c r="K1057" s="451" t="str">
        <f t="shared" si="68"/>
        <v/>
      </c>
      <c r="L1057" s="527" t="str">
        <f t="shared" si="67"/>
        <v/>
      </c>
      <c r="M1057" s="363"/>
      <c r="N1057" s="363"/>
      <c r="O1057" s="363"/>
      <c r="P1057" s="366"/>
    </row>
    <row r="1058" spans="3:16" ht="14.25" customHeight="1" x14ac:dyDescent="0.2">
      <c r="C1058" s="383">
        <f t="shared" si="70"/>
        <v>1046</v>
      </c>
      <c r="D1058" s="807" t="str">
        <f t="shared" si="69"/>
        <v/>
      </c>
      <c r="E1058" s="670"/>
      <c r="F1058" s="511"/>
      <c r="G1058" s="511"/>
      <c r="H1058" s="452"/>
      <c r="I1058" s="362"/>
      <c r="J1058" s="362"/>
      <c r="K1058" s="451" t="str">
        <f t="shared" si="68"/>
        <v/>
      </c>
      <c r="L1058" s="527" t="str">
        <f t="shared" si="67"/>
        <v/>
      </c>
      <c r="M1058" s="363"/>
      <c r="N1058" s="363"/>
      <c r="O1058" s="363"/>
      <c r="P1058" s="366"/>
    </row>
    <row r="1059" spans="3:16" ht="14.25" customHeight="1" x14ac:dyDescent="0.2">
      <c r="C1059" s="383">
        <f t="shared" si="70"/>
        <v>1047</v>
      </c>
      <c r="D1059" s="807" t="str">
        <f t="shared" si="69"/>
        <v/>
      </c>
      <c r="E1059" s="670"/>
      <c r="F1059" s="511"/>
      <c r="G1059" s="511"/>
      <c r="H1059" s="452"/>
      <c r="I1059" s="362"/>
      <c r="J1059" s="362"/>
      <c r="K1059" s="451" t="str">
        <f t="shared" si="68"/>
        <v/>
      </c>
      <c r="L1059" s="527" t="str">
        <f t="shared" si="67"/>
        <v/>
      </c>
      <c r="M1059" s="363"/>
      <c r="N1059" s="363"/>
      <c r="O1059" s="363"/>
      <c r="P1059" s="366"/>
    </row>
    <row r="1060" spans="3:16" ht="14.25" customHeight="1" x14ac:dyDescent="0.2">
      <c r="C1060" s="383">
        <f t="shared" si="70"/>
        <v>1048</v>
      </c>
      <c r="D1060" s="807" t="str">
        <f t="shared" si="69"/>
        <v/>
      </c>
      <c r="E1060" s="670"/>
      <c r="F1060" s="511"/>
      <c r="G1060" s="511"/>
      <c r="H1060" s="452"/>
      <c r="I1060" s="362"/>
      <c r="J1060" s="362"/>
      <c r="K1060" s="451" t="str">
        <f t="shared" si="68"/>
        <v/>
      </c>
      <c r="L1060" s="527" t="str">
        <f t="shared" si="67"/>
        <v/>
      </c>
      <c r="M1060" s="363"/>
      <c r="N1060" s="363"/>
      <c r="O1060" s="363"/>
      <c r="P1060" s="366"/>
    </row>
    <row r="1061" spans="3:16" ht="14.25" customHeight="1" x14ac:dyDescent="0.2">
      <c r="C1061" s="383">
        <f t="shared" si="70"/>
        <v>1049</v>
      </c>
      <c r="D1061" s="807" t="str">
        <f t="shared" si="69"/>
        <v/>
      </c>
      <c r="E1061" s="670"/>
      <c r="F1061" s="511"/>
      <c r="G1061" s="511"/>
      <c r="H1061" s="452"/>
      <c r="I1061" s="362"/>
      <c r="J1061" s="362"/>
      <c r="K1061" s="451" t="str">
        <f t="shared" si="68"/>
        <v/>
      </c>
      <c r="L1061" s="527" t="str">
        <f t="shared" si="67"/>
        <v/>
      </c>
      <c r="M1061" s="363"/>
      <c r="N1061" s="363"/>
      <c r="O1061" s="363"/>
      <c r="P1061" s="366"/>
    </row>
    <row r="1062" spans="3:16" ht="14.25" customHeight="1" x14ac:dyDescent="0.2">
      <c r="C1062" s="383">
        <f t="shared" si="70"/>
        <v>1050</v>
      </c>
      <c r="D1062" s="807" t="str">
        <f t="shared" si="69"/>
        <v/>
      </c>
      <c r="E1062" s="670"/>
      <c r="F1062" s="511"/>
      <c r="G1062" s="511"/>
      <c r="H1062" s="452"/>
      <c r="I1062" s="362"/>
      <c r="J1062" s="362"/>
      <c r="K1062" s="451" t="str">
        <f t="shared" si="68"/>
        <v/>
      </c>
      <c r="L1062" s="527" t="str">
        <f t="shared" si="67"/>
        <v/>
      </c>
      <c r="M1062" s="363"/>
      <c r="N1062" s="363"/>
      <c r="O1062" s="363"/>
      <c r="P1062" s="366"/>
    </row>
    <row r="1063" spans="3:16" ht="14.25" customHeight="1" x14ac:dyDescent="0.2">
      <c r="C1063" s="383">
        <f t="shared" si="70"/>
        <v>1051</v>
      </c>
      <c r="D1063" s="807" t="str">
        <f t="shared" si="69"/>
        <v/>
      </c>
      <c r="E1063" s="670"/>
      <c r="F1063" s="511"/>
      <c r="G1063" s="511"/>
      <c r="H1063" s="452"/>
      <c r="I1063" s="362"/>
      <c r="J1063" s="362"/>
      <c r="K1063" s="451" t="str">
        <f t="shared" si="68"/>
        <v/>
      </c>
      <c r="L1063" s="527" t="str">
        <f t="shared" si="67"/>
        <v/>
      </c>
      <c r="M1063" s="363"/>
      <c r="N1063" s="363"/>
      <c r="O1063" s="363"/>
      <c r="P1063" s="366"/>
    </row>
    <row r="1064" spans="3:16" ht="14.25" customHeight="1" x14ac:dyDescent="0.2">
      <c r="C1064" s="383">
        <f t="shared" si="70"/>
        <v>1052</v>
      </c>
      <c r="D1064" s="807" t="str">
        <f t="shared" si="69"/>
        <v/>
      </c>
      <c r="E1064" s="670"/>
      <c r="F1064" s="511"/>
      <c r="G1064" s="511"/>
      <c r="H1064" s="452"/>
      <c r="I1064" s="362"/>
      <c r="J1064" s="362"/>
      <c r="K1064" s="451" t="str">
        <f t="shared" si="68"/>
        <v/>
      </c>
      <c r="L1064" s="527" t="str">
        <f t="shared" si="67"/>
        <v/>
      </c>
      <c r="M1064" s="363"/>
      <c r="N1064" s="363"/>
      <c r="O1064" s="363"/>
      <c r="P1064" s="366"/>
    </row>
    <row r="1065" spans="3:16" ht="14.25" customHeight="1" x14ac:dyDescent="0.2">
      <c r="C1065" s="383">
        <f t="shared" si="70"/>
        <v>1053</v>
      </c>
      <c r="D1065" s="807" t="str">
        <f t="shared" si="69"/>
        <v/>
      </c>
      <c r="E1065" s="670"/>
      <c r="F1065" s="511"/>
      <c r="G1065" s="511"/>
      <c r="H1065" s="452"/>
      <c r="I1065" s="362"/>
      <c r="J1065" s="362"/>
      <c r="K1065" s="451" t="str">
        <f t="shared" si="68"/>
        <v/>
      </c>
      <c r="L1065" s="527" t="str">
        <f t="shared" si="67"/>
        <v/>
      </c>
      <c r="M1065" s="363"/>
      <c r="N1065" s="363"/>
      <c r="O1065" s="363"/>
      <c r="P1065" s="366"/>
    </row>
    <row r="1066" spans="3:16" ht="14.25" customHeight="1" x14ac:dyDescent="0.2">
      <c r="C1066" s="383">
        <f t="shared" si="70"/>
        <v>1054</v>
      </c>
      <c r="D1066" s="807" t="str">
        <f t="shared" si="69"/>
        <v/>
      </c>
      <c r="E1066" s="670"/>
      <c r="F1066" s="511"/>
      <c r="G1066" s="511"/>
      <c r="H1066" s="452"/>
      <c r="I1066" s="362"/>
      <c r="J1066" s="362"/>
      <c r="K1066" s="451" t="str">
        <f t="shared" si="68"/>
        <v/>
      </c>
      <c r="L1066" s="527" t="str">
        <f t="shared" si="67"/>
        <v/>
      </c>
      <c r="M1066" s="363"/>
      <c r="N1066" s="363"/>
      <c r="O1066" s="363"/>
      <c r="P1066" s="366"/>
    </row>
    <row r="1067" spans="3:16" ht="14.25" customHeight="1" x14ac:dyDescent="0.2">
      <c r="C1067" s="383">
        <f t="shared" si="70"/>
        <v>1055</v>
      </c>
      <c r="D1067" s="807" t="str">
        <f t="shared" si="69"/>
        <v/>
      </c>
      <c r="E1067" s="670"/>
      <c r="F1067" s="511"/>
      <c r="G1067" s="511"/>
      <c r="H1067" s="452"/>
      <c r="I1067" s="362"/>
      <c r="J1067" s="362"/>
      <c r="K1067" s="451" t="str">
        <f t="shared" ref="K1067:K1098" si="71">IF(J1067="","",I1067*J1067)</f>
        <v/>
      </c>
      <c r="L1067" s="527" t="str">
        <f t="shared" ref="L1067:L1130" si="72">IF(H1067="","",IF(HLOOKUP(H1067,$V$2:$AJ$3,2,FALSE)&gt;=0.8,"○",""))</f>
        <v/>
      </c>
      <c r="M1067" s="363"/>
      <c r="N1067" s="363"/>
      <c r="O1067" s="363"/>
      <c r="P1067" s="366"/>
    </row>
    <row r="1068" spans="3:16" ht="14.25" customHeight="1" x14ac:dyDescent="0.2">
      <c r="C1068" s="383">
        <f t="shared" si="70"/>
        <v>1056</v>
      </c>
      <c r="D1068" s="807" t="str">
        <f t="shared" si="69"/>
        <v/>
      </c>
      <c r="E1068" s="670"/>
      <c r="F1068" s="511"/>
      <c r="G1068" s="511"/>
      <c r="H1068" s="452"/>
      <c r="I1068" s="362"/>
      <c r="J1068" s="362"/>
      <c r="K1068" s="451" t="str">
        <f t="shared" si="71"/>
        <v/>
      </c>
      <c r="L1068" s="527" t="str">
        <f t="shared" si="72"/>
        <v/>
      </c>
      <c r="M1068" s="363"/>
      <c r="N1068" s="363"/>
      <c r="O1068" s="363"/>
      <c r="P1068" s="366"/>
    </row>
    <row r="1069" spans="3:16" ht="14.25" customHeight="1" x14ac:dyDescent="0.2">
      <c r="C1069" s="383">
        <f t="shared" si="70"/>
        <v>1057</v>
      </c>
      <c r="D1069" s="807" t="str">
        <f t="shared" si="69"/>
        <v/>
      </c>
      <c r="E1069" s="670"/>
      <c r="F1069" s="511"/>
      <c r="G1069" s="511"/>
      <c r="H1069" s="452"/>
      <c r="I1069" s="362"/>
      <c r="J1069" s="362"/>
      <c r="K1069" s="451" t="str">
        <f t="shared" si="71"/>
        <v/>
      </c>
      <c r="L1069" s="527" t="str">
        <f t="shared" si="72"/>
        <v/>
      </c>
      <c r="M1069" s="363"/>
      <c r="N1069" s="363"/>
      <c r="O1069" s="363"/>
      <c r="P1069" s="366"/>
    </row>
    <row r="1070" spans="3:16" ht="14.25" customHeight="1" x14ac:dyDescent="0.2">
      <c r="C1070" s="383">
        <f t="shared" si="70"/>
        <v>1058</v>
      </c>
      <c r="D1070" s="807" t="str">
        <f t="shared" si="69"/>
        <v/>
      </c>
      <c r="E1070" s="670"/>
      <c r="F1070" s="511"/>
      <c r="G1070" s="511"/>
      <c r="H1070" s="452"/>
      <c r="I1070" s="362"/>
      <c r="J1070" s="362"/>
      <c r="K1070" s="451" t="str">
        <f t="shared" si="71"/>
        <v/>
      </c>
      <c r="L1070" s="527" t="str">
        <f t="shared" si="72"/>
        <v/>
      </c>
      <c r="M1070" s="363"/>
      <c r="N1070" s="363"/>
      <c r="O1070" s="363"/>
      <c r="P1070" s="366"/>
    </row>
    <row r="1071" spans="3:16" ht="14.25" customHeight="1" x14ac:dyDescent="0.2">
      <c r="C1071" s="383">
        <f t="shared" si="70"/>
        <v>1059</v>
      </c>
      <c r="D1071" s="807" t="str">
        <f t="shared" si="69"/>
        <v/>
      </c>
      <c r="E1071" s="670"/>
      <c r="F1071" s="511"/>
      <c r="G1071" s="511"/>
      <c r="H1071" s="452"/>
      <c r="I1071" s="362"/>
      <c r="J1071" s="362"/>
      <c r="K1071" s="451" t="str">
        <f t="shared" si="71"/>
        <v/>
      </c>
      <c r="L1071" s="527" t="str">
        <f t="shared" si="72"/>
        <v/>
      </c>
      <c r="M1071" s="363"/>
      <c r="N1071" s="363"/>
      <c r="O1071" s="363"/>
      <c r="P1071" s="366"/>
    </row>
    <row r="1072" spans="3:16" ht="14.25" customHeight="1" x14ac:dyDescent="0.2">
      <c r="C1072" s="383">
        <f t="shared" si="70"/>
        <v>1060</v>
      </c>
      <c r="D1072" s="807" t="str">
        <f t="shared" si="69"/>
        <v/>
      </c>
      <c r="E1072" s="670"/>
      <c r="F1072" s="511"/>
      <c r="G1072" s="511"/>
      <c r="H1072" s="452"/>
      <c r="I1072" s="362"/>
      <c r="J1072" s="362"/>
      <c r="K1072" s="451" t="str">
        <f t="shared" si="71"/>
        <v/>
      </c>
      <c r="L1072" s="527" t="str">
        <f t="shared" si="72"/>
        <v/>
      </c>
      <c r="M1072" s="363"/>
      <c r="N1072" s="363"/>
      <c r="O1072" s="363"/>
      <c r="P1072" s="366"/>
    </row>
    <row r="1073" spans="3:16" ht="14.25" customHeight="1" x14ac:dyDescent="0.2">
      <c r="C1073" s="383">
        <f t="shared" si="70"/>
        <v>1061</v>
      </c>
      <c r="D1073" s="807" t="str">
        <f t="shared" si="69"/>
        <v/>
      </c>
      <c r="E1073" s="670"/>
      <c r="F1073" s="511"/>
      <c r="G1073" s="511"/>
      <c r="H1073" s="452"/>
      <c r="I1073" s="362"/>
      <c r="J1073" s="362"/>
      <c r="K1073" s="451" t="str">
        <f t="shared" si="71"/>
        <v/>
      </c>
      <c r="L1073" s="527" t="str">
        <f t="shared" si="72"/>
        <v/>
      </c>
      <c r="M1073" s="363"/>
      <c r="N1073" s="363"/>
      <c r="O1073" s="363"/>
      <c r="P1073" s="366"/>
    </row>
    <row r="1074" spans="3:16" ht="14.25" customHeight="1" x14ac:dyDescent="0.2">
      <c r="C1074" s="383">
        <f t="shared" si="70"/>
        <v>1062</v>
      </c>
      <c r="D1074" s="807" t="str">
        <f t="shared" si="69"/>
        <v/>
      </c>
      <c r="E1074" s="670"/>
      <c r="F1074" s="511"/>
      <c r="G1074" s="511"/>
      <c r="H1074" s="452"/>
      <c r="I1074" s="362"/>
      <c r="J1074" s="362"/>
      <c r="K1074" s="451" t="str">
        <f t="shared" si="71"/>
        <v/>
      </c>
      <c r="L1074" s="527" t="str">
        <f t="shared" si="72"/>
        <v/>
      </c>
      <c r="M1074" s="363"/>
      <c r="N1074" s="363"/>
      <c r="O1074" s="363"/>
      <c r="P1074" s="366"/>
    </row>
    <row r="1075" spans="3:16" ht="14.25" customHeight="1" x14ac:dyDescent="0.2">
      <c r="C1075" s="383">
        <f t="shared" si="70"/>
        <v>1063</v>
      </c>
      <c r="D1075" s="807" t="str">
        <f t="shared" si="69"/>
        <v/>
      </c>
      <c r="E1075" s="670"/>
      <c r="F1075" s="511"/>
      <c r="G1075" s="511"/>
      <c r="H1075" s="452"/>
      <c r="I1075" s="362"/>
      <c r="J1075" s="362"/>
      <c r="K1075" s="451" t="str">
        <f t="shared" si="71"/>
        <v/>
      </c>
      <c r="L1075" s="527" t="str">
        <f t="shared" si="72"/>
        <v/>
      </c>
      <c r="M1075" s="363"/>
      <c r="N1075" s="363"/>
      <c r="O1075" s="363"/>
      <c r="P1075" s="366"/>
    </row>
    <row r="1076" spans="3:16" ht="14.25" customHeight="1" x14ac:dyDescent="0.2">
      <c r="C1076" s="383">
        <f t="shared" si="70"/>
        <v>1064</v>
      </c>
      <c r="D1076" s="807" t="str">
        <f t="shared" si="69"/>
        <v/>
      </c>
      <c r="E1076" s="670"/>
      <c r="F1076" s="511"/>
      <c r="G1076" s="511"/>
      <c r="H1076" s="452"/>
      <c r="I1076" s="362"/>
      <c r="J1076" s="362"/>
      <c r="K1076" s="451" t="str">
        <f t="shared" si="71"/>
        <v/>
      </c>
      <c r="L1076" s="527" t="str">
        <f t="shared" si="72"/>
        <v/>
      </c>
      <c r="M1076" s="363"/>
      <c r="N1076" s="363"/>
      <c r="O1076" s="363"/>
      <c r="P1076" s="366"/>
    </row>
    <row r="1077" spans="3:16" ht="14.25" customHeight="1" x14ac:dyDescent="0.2">
      <c r="C1077" s="383">
        <f t="shared" si="70"/>
        <v>1065</v>
      </c>
      <c r="D1077" s="807" t="str">
        <f t="shared" si="69"/>
        <v/>
      </c>
      <c r="E1077" s="670"/>
      <c r="F1077" s="511"/>
      <c r="G1077" s="511"/>
      <c r="H1077" s="452"/>
      <c r="I1077" s="362"/>
      <c r="J1077" s="362"/>
      <c r="K1077" s="451" t="str">
        <f t="shared" si="71"/>
        <v/>
      </c>
      <c r="L1077" s="527" t="str">
        <f t="shared" si="72"/>
        <v/>
      </c>
      <c r="M1077" s="363"/>
      <c r="N1077" s="363"/>
      <c r="O1077" s="363"/>
      <c r="P1077" s="366"/>
    </row>
    <row r="1078" spans="3:16" ht="14.25" customHeight="1" x14ac:dyDescent="0.2">
      <c r="C1078" s="383">
        <f t="shared" si="70"/>
        <v>1066</v>
      </c>
      <c r="D1078" s="807" t="str">
        <f t="shared" si="69"/>
        <v/>
      </c>
      <c r="E1078" s="670"/>
      <c r="F1078" s="511"/>
      <c r="G1078" s="511"/>
      <c r="H1078" s="452"/>
      <c r="I1078" s="362"/>
      <c r="J1078" s="362"/>
      <c r="K1078" s="451" t="str">
        <f t="shared" si="71"/>
        <v/>
      </c>
      <c r="L1078" s="527" t="str">
        <f t="shared" si="72"/>
        <v/>
      </c>
      <c r="M1078" s="363"/>
      <c r="N1078" s="363"/>
      <c r="O1078" s="363"/>
      <c r="P1078" s="366"/>
    </row>
    <row r="1079" spans="3:16" ht="14.25" customHeight="1" x14ac:dyDescent="0.2">
      <c r="C1079" s="383">
        <f t="shared" si="70"/>
        <v>1067</v>
      </c>
      <c r="D1079" s="807" t="str">
        <f t="shared" si="69"/>
        <v/>
      </c>
      <c r="E1079" s="670"/>
      <c r="F1079" s="511"/>
      <c r="G1079" s="511"/>
      <c r="H1079" s="452"/>
      <c r="I1079" s="362"/>
      <c r="J1079" s="362"/>
      <c r="K1079" s="451" t="str">
        <f t="shared" si="71"/>
        <v/>
      </c>
      <c r="L1079" s="527" t="str">
        <f t="shared" si="72"/>
        <v/>
      </c>
      <c r="M1079" s="363"/>
      <c r="N1079" s="363"/>
      <c r="O1079" s="363"/>
      <c r="P1079" s="366"/>
    </row>
    <row r="1080" spans="3:16" ht="14.25" customHeight="1" x14ac:dyDescent="0.2">
      <c r="C1080" s="383">
        <f t="shared" si="70"/>
        <v>1068</v>
      </c>
      <c r="D1080" s="807" t="str">
        <f t="shared" si="69"/>
        <v/>
      </c>
      <c r="E1080" s="670"/>
      <c r="F1080" s="511"/>
      <c r="G1080" s="511"/>
      <c r="H1080" s="452"/>
      <c r="I1080" s="362"/>
      <c r="J1080" s="362"/>
      <c r="K1080" s="451" t="str">
        <f t="shared" si="71"/>
        <v/>
      </c>
      <c r="L1080" s="527" t="str">
        <f t="shared" si="72"/>
        <v/>
      </c>
      <c r="M1080" s="363"/>
      <c r="N1080" s="363"/>
      <c r="O1080" s="363"/>
      <c r="P1080" s="366"/>
    </row>
    <row r="1081" spans="3:16" ht="14.25" customHeight="1" x14ac:dyDescent="0.2">
      <c r="C1081" s="383">
        <f t="shared" si="70"/>
        <v>1069</v>
      </c>
      <c r="D1081" s="807" t="str">
        <f t="shared" si="69"/>
        <v/>
      </c>
      <c r="E1081" s="670"/>
      <c r="F1081" s="511"/>
      <c r="G1081" s="511"/>
      <c r="H1081" s="452"/>
      <c r="I1081" s="362"/>
      <c r="J1081" s="362"/>
      <c r="K1081" s="451" t="str">
        <f t="shared" si="71"/>
        <v/>
      </c>
      <c r="L1081" s="527" t="str">
        <f t="shared" si="72"/>
        <v/>
      </c>
      <c r="M1081" s="363"/>
      <c r="N1081" s="363"/>
      <c r="O1081" s="363"/>
      <c r="P1081" s="366"/>
    </row>
    <row r="1082" spans="3:16" ht="14.25" customHeight="1" x14ac:dyDescent="0.2">
      <c r="C1082" s="383">
        <f t="shared" si="70"/>
        <v>1070</v>
      </c>
      <c r="D1082" s="807" t="str">
        <f t="shared" si="69"/>
        <v/>
      </c>
      <c r="E1082" s="670"/>
      <c r="F1082" s="511"/>
      <c r="G1082" s="511"/>
      <c r="H1082" s="452"/>
      <c r="I1082" s="362"/>
      <c r="J1082" s="362"/>
      <c r="K1082" s="451" t="str">
        <f t="shared" si="71"/>
        <v/>
      </c>
      <c r="L1082" s="527" t="str">
        <f t="shared" si="72"/>
        <v/>
      </c>
      <c r="M1082" s="363"/>
      <c r="N1082" s="363"/>
      <c r="O1082" s="363"/>
      <c r="P1082" s="366"/>
    </row>
    <row r="1083" spans="3:16" ht="14.25" customHeight="1" x14ac:dyDescent="0.2">
      <c r="C1083" s="383">
        <f t="shared" si="70"/>
        <v>1071</v>
      </c>
      <c r="D1083" s="807" t="str">
        <f t="shared" si="69"/>
        <v/>
      </c>
      <c r="E1083" s="670"/>
      <c r="F1083" s="511"/>
      <c r="G1083" s="511"/>
      <c r="H1083" s="452"/>
      <c r="I1083" s="362"/>
      <c r="J1083" s="362"/>
      <c r="K1083" s="451" t="str">
        <f t="shared" si="71"/>
        <v/>
      </c>
      <c r="L1083" s="527" t="str">
        <f t="shared" si="72"/>
        <v/>
      </c>
      <c r="M1083" s="363"/>
      <c r="N1083" s="363"/>
      <c r="O1083" s="363"/>
      <c r="P1083" s="366"/>
    </row>
    <row r="1084" spans="3:16" ht="14.25" customHeight="1" x14ac:dyDescent="0.2">
      <c r="C1084" s="383">
        <f t="shared" si="70"/>
        <v>1072</v>
      </c>
      <c r="D1084" s="807" t="str">
        <f t="shared" si="69"/>
        <v/>
      </c>
      <c r="E1084" s="670"/>
      <c r="F1084" s="511"/>
      <c r="G1084" s="511"/>
      <c r="H1084" s="452"/>
      <c r="I1084" s="362"/>
      <c r="J1084" s="362"/>
      <c r="K1084" s="451" t="str">
        <f t="shared" si="71"/>
        <v/>
      </c>
      <c r="L1084" s="527" t="str">
        <f t="shared" si="72"/>
        <v/>
      </c>
      <c r="M1084" s="363"/>
      <c r="N1084" s="363"/>
      <c r="O1084" s="363"/>
      <c r="P1084" s="366"/>
    </row>
    <row r="1085" spans="3:16" ht="14.25" customHeight="1" x14ac:dyDescent="0.2">
      <c r="C1085" s="383">
        <f t="shared" si="70"/>
        <v>1073</v>
      </c>
      <c r="D1085" s="807" t="str">
        <f t="shared" si="69"/>
        <v/>
      </c>
      <c r="E1085" s="670"/>
      <c r="F1085" s="511"/>
      <c r="G1085" s="511"/>
      <c r="H1085" s="452"/>
      <c r="I1085" s="362"/>
      <c r="J1085" s="362"/>
      <c r="K1085" s="451" t="str">
        <f t="shared" si="71"/>
        <v/>
      </c>
      <c r="L1085" s="527" t="str">
        <f t="shared" si="72"/>
        <v/>
      </c>
      <c r="M1085" s="363"/>
      <c r="N1085" s="363"/>
      <c r="O1085" s="363"/>
      <c r="P1085" s="366"/>
    </row>
    <row r="1086" spans="3:16" ht="14.25" customHeight="1" x14ac:dyDescent="0.2">
      <c r="C1086" s="383">
        <f t="shared" si="70"/>
        <v>1074</v>
      </c>
      <c r="D1086" s="807" t="str">
        <f t="shared" si="69"/>
        <v/>
      </c>
      <c r="E1086" s="670"/>
      <c r="F1086" s="511"/>
      <c r="G1086" s="511"/>
      <c r="H1086" s="452"/>
      <c r="I1086" s="362"/>
      <c r="J1086" s="362"/>
      <c r="K1086" s="451" t="str">
        <f t="shared" si="71"/>
        <v/>
      </c>
      <c r="L1086" s="527" t="str">
        <f t="shared" si="72"/>
        <v/>
      </c>
      <c r="M1086" s="363"/>
      <c r="N1086" s="363"/>
      <c r="O1086" s="363"/>
      <c r="P1086" s="366"/>
    </row>
    <row r="1087" spans="3:16" ht="14.25" customHeight="1" x14ac:dyDescent="0.2">
      <c r="C1087" s="383">
        <f t="shared" si="70"/>
        <v>1075</v>
      </c>
      <c r="D1087" s="807" t="str">
        <f t="shared" si="69"/>
        <v/>
      </c>
      <c r="E1087" s="670"/>
      <c r="F1087" s="511"/>
      <c r="G1087" s="511"/>
      <c r="H1087" s="452"/>
      <c r="I1087" s="362"/>
      <c r="J1087" s="362"/>
      <c r="K1087" s="451" t="str">
        <f t="shared" si="71"/>
        <v/>
      </c>
      <c r="L1087" s="527" t="str">
        <f t="shared" si="72"/>
        <v/>
      </c>
      <c r="M1087" s="363"/>
      <c r="N1087" s="363"/>
      <c r="O1087" s="363"/>
      <c r="P1087" s="366"/>
    </row>
    <row r="1088" spans="3:16" ht="14.25" customHeight="1" x14ac:dyDescent="0.2">
      <c r="C1088" s="383">
        <f t="shared" si="70"/>
        <v>1076</v>
      </c>
      <c r="D1088" s="807" t="str">
        <f t="shared" si="69"/>
        <v/>
      </c>
      <c r="E1088" s="670"/>
      <c r="F1088" s="511"/>
      <c r="G1088" s="511"/>
      <c r="H1088" s="452"/>
      <c r="I1088" s="362"/>
      <c r="J1088" s="362"/>
      <c r="K1088" s="451" t="str">
        <f t="shared" si="71"/>
        <v/>
      </c>
      <c r="L1088" s="527" t="str">
        <f t="shared" si="72"/>
        <v/>
      </c>
      <c r="M1088" s="363"/>
      <c r="N1088" s="363"/>
      <c r="O1088" s="363"/>
      <c r="P1088" s="366"/>
    </row>
    <row r="1089" spans="3:16" ht="14.25" customHeight="1" x14ac:dyDescent="0.2">
      <c r="C1089" s="383">
        <f t="shared" si="70"/>
        <v>1077</v>
      </c>
      <c r="D1089" s="807" t="str">
        <f t="shared" si="69"/>
        <v/>
      </c>
      <c r="E1089" s="670"/>
      <c r="F1089" s="511"/>
      <c r="G1089" s="511"/>
      <c r="H1089" s="452"/>
      <c r="I1089" s="362"/>
      <c r="J1089" s="362"/>
      <c r="K1089" s="451" t="str">
        <f t="shared" si="71"/>
        <v/>
      </c>
      <c r="L1089" s="527" t="str">
        <f t="shared" si="72"/>
        <v/>
      </c>
      <c r="M1089" s="363"/>
      <c r="N1089" s="363"/>
      <c r="O1089" s="363"/>
      <c r="P1089" s="366"/>
    </row>
    <row r="1090" spans="3:16" ht="14.25" customHeight="1" x14ac:dyDescent="0.2">
      <c r="C1090" s="383">
        <f t="shared" si="70"/>
        <v>1078</v>
      </c>
      <c r="D1090" s="807" t="str">
        <f t="shared" si="69"/>
        <v/>
      </c>
      <c r="E1090" s="670"/>
      <c r="F1090" s="511"/>
      <c r="G1090" s="511"/>
      <c r="H1090" s="452"/>
      <c r="I1090" s="362"/>
      <c r="J1090" s="362"/>
      <c r="K1090" s="451" t="str">
        <f t="shared" si="71"/>
        <v/>
      </c>
      <c r="L1090" s="527" t="str">
        <f t="shared" si="72"/>
        <v/>
      </c>
      <c r="M1090" s="363"/>
      <c r="N1090" s="363"/>
      <c r="O1090" s="363"/>
      <c r="P1090" s="366"/>
    </row>
    <row r="1091" spans="3:16" ht="14.25" customHeight="1" x14ac:dyDescent="0.2">
      <c r="C1091" s="383">
        <f t="shared" si="70"/>
        <v>1079</v>
      </c>
      <c r="D1091" s="807" t="str">
        <f t="shared" si="69"/>
        <v/>
      </c>
      <c r="E1091" s="670"/>
      <c r="F1091" s="511"/>
      <c r="G1091" s="511"/>
      <c r="H1091" s="452"/>
      <c r="I1091" s="362"/>
      <c r="J1091" s="362"/>
      <c r="K1091" s="451" t="str">
        <f t="shared" si="71"/>
        <v/>
      </c>
      <c r="L1091" s="527" t="str">
        <f t="shared" si="72"/>
        <v/>
      </c>
      <c r="M1091" s="363"/>
      <c r="N1091" s="363"/>
      <c r="O1091" s="363"/>
      <c r="P1091" s="366"/>
    </row>
    <row r="1092" spans="3:16" ht="14.25" customHeight="1" x14ac:dyDescent="0.2">
      <c r="C1092" s="383">
        <f t="shared" si="70"/>
        <v>1080</v>
      </c>
      <c r="D1092" s="807" t="str">
        <f t="shared" si="69"/>
        <v/>
      </c>
      <c r="E1092" s="670"/>
      <c r="F1092" s="511"/>
      <c r="G1092" s="511"/>
      <c r="H1092" s="452"/>
      <c r="I1092" s="362"/>
      <c r="J1092" s="362"/>
      <c r="K1092" s="451" t="str">
        <f t="shared" si="71"/>
        <v/>
      </c>
      <c r="L1092" s="527" t="str">
        <f t="shared" si="72"/>
        <v/>
      </c>
      <c r="M1092" s="363"/>
      <c r="N1092" s="363"/>
      <c r="O1092" s="363"/>
      <c r="P1092" s="366"/>
    </row>
    <row r="1093" spans="3:16" ht="14.25" customHeight="1" x14ac:dyDescent="0.2">
      <c r="C1093" s="383">
        <f t="shared" si="70"/>
        <v>1081</v>
      </c>
      <c r="D1093" s="807" t="str">
        <f t="shared" si="69"/>
        <v/>
      </c>
      <c r="E1093" s="670"/>
      <c r="F1093" s="511"/>
      <c r="G1093" s="511"/>
      <c r="H1093" s="452"/>
      <c r="I1093" s="362"/>
      <c r="J1093" s="362"/>
      <c r="K1093" s="451" t="str">
        <f t="shared" si="71"/>
        <v/>
      </c>
      <c r="L1093" s="527" t="str">
        <f t="shared" si="72"/>
        <v/>
      </c>
      <c r="M1093" s="363"/>
      <c r="N1093" s="363"/>
      <c r="O1093" s="363"/>
      <c r="P1093" s="366"/>
    </row>
    <row r="1094" spans="3:16" ht="14.25" customHeight="1" x14ac:dyDescent="0.2">
      <c r="C1094" s="383">
        <f t="shared" si="70"/>
        <v>1082</v>
      </c>
      <c r="D1094" s="807" t="str">
        <f t="shared" si="69"/>
        <v/>
      </c>
      <c r="E1094" s="670"/>
      <c r="F1094" s="511"/>
      <c r="G1094" s="511"/>
      <c r="H1094" s="452"/>
      <c r="I1094" s="362"/>
      <c r="J1094" s="362"/>
      <c r="K1094" s="451" t="str">
        <f t="shared" si="71"/>
        <v/>
      </c>
      <c r="L1094" s="527" t="str">
        <f t="shared" si="72"/>
        <v/>
      </c>
      <c r="M1094" s="363"/>
      <c r="N1094" s="363"/>
      <c r="O1094" s="363"/>
      <c r="P1094" s="366"/>
    </row>
    <row r="1095" spans="3:16" ht="14.25" customHeight="1" x14ac:dyDescent="0.2">
      <c r="C1095" s="383">
        <f t="shared" si="70"/>
        <v>1083</v>
      </c>
      <c r="D1095" s="807" t="str">
        <f t="shared" si="69"/>
        <v/>
      </c>
      <c r="E1095" s="670"/>
      <c r="F1095" s="511"/>
      <c r="G1095" s="511"/>
      <c r="H1095" s="452"/>
      <c r="I1095" s="362"/>
      <c r="J1095" s="362"/>
      <c r="K1095" s="451" t="str">
        <f t="shared" si="71"/>
        <v/>
      </c>
      <c r="L1095" s="527" t="str">
        <f t="shared" si="72"/>
        <v/>
      </c>
      <c r="M1095" s="363"/>
      <c r="N1095" s="363"/>
      <c r="O1095" s="363"/>
      <c r="P1095" s="366"/>
    </row>
    <row r="1096" spans="3:16" ht="14.25" customHeight="1" x14ac:dyDescent="0.2">
      <c r="C1096" s="383">
        <f t="shared" si="70"/>
        <v>1084</v>
      </c>
      <c r="D1096" s="807" t="str">
        <f t="shared" si="69"/>
        <v/>
      </c>
      <c r="E1096" s="670"/>
      <c r="F1096" s="511"/>
      <c r="G1096" s="511"/>
      <c r="H1096" s="452"/>
      <c r="I1096" s="362"/>
      <c r="J1096" s="362"/>
      <c r="K1096" s="451" t="str">
        <f t="shared" si="71"/>
        <v/>
      </c>
      <c r="L1096" s="527" t="str">
        <f t="shared" si="72"/>
        <v/>
      </c>
      <c r="M1096" s="363"/>
      <c r="N1096" s="363"/>
      <c r="O1096" s="363"/>
      <c r="P1096" s="366"/>
    </row>
    <row r="1097" spans="3:16" ht="14.25" customHeight="1" x14ac:dyDescent="0.2">
      <c r="C1097" s="383">
        <f t="shared" si="70"/>
        <v>1085</v>
      </c>
      <c r="D1097" s="807" t="str">
        <f t="shared" si="69"/>
        <v/>
      </c>
      <c r="E1097" s="670"/>
      <c r="F1097" s="511"/>
      <c r="G1097" s="511"/>
      <c r="H1097" s="452"/>
      <c r="I1097" s="362"/>
      <c r="J1097" s="362"/>
      <c r="K1097" s="451" t="str">
        <f t="shared" si="71"/>
        <v/>
      </c>
      <c r="L1097" s="527" t="str">
        <f t="shared" si="72"/>
        <v/>
      </c>
      <c r="M1097" s="363"/>
      <c r="N1097" s="363"/>
      <c r="O1097" s="363"/>
      <c r="P1097" s="366"/>
    </row>
    <row r="1098" spans="3:16" ht="14.25" customHeight="1" x14ac:dyDescent="0.2">
      <c r="C1098" s="383">
        <f t="shared" si="70"/>
        <v>1086</v>
      </c>
      <c r="D1098" s="807" t="str">
        <f t="shared" si="69"/>
        <v/>
      </c>
      <c r="E1098" s="670"/>
      <c r="F1098" s="511"/>
      <c r="G1098" s="511"/>
      <c r="H1098" s="452"/>
      <c r="I1098" s="362"/>
      <c r="J1098" s="362"/>
      <c r="K1098" s="451" t="str">
        <f t="shared" si="71"/>
        <v/>
      </c>
      <c r="L1098" s="527" t="str">
        <f t="shared" si="72"/>
        <v/>
      </c>
      <c r="M1098" s="363"/>
      <c r="N1098" s="363"/>
      <c r="O1098" s="363"/>
      <c r="P1098" s="366"/>
    </row>
    <row r="1099" spans="3:16" ht="14.25" customHeight="1" x14ac:dyDescent="0.2">
      <c r="C1099" s="383">
        <f t="shared" si="70"/>
        <v>1087</v>
      </c>
      <c r="D1099" s="807" t="str">
        <f t="shared" si="69"/>
        <v/>
      </c>
      <c r="E1099" s="670"/>
      <c r="F1099" s="511"/>
      <c r="G1099" s="511"/>
      <c r="H1099" s="452"/>
      <c r="I1099" s="362"/>
      <c r="J1099" s="362"/>
      <c r="K1099" s="451" t="str">
        <f t="shared" ref="K1099:K1130" si="73">IF(J1099="","",I1099*J1099)</f>
        <v/>
      </c>
      <c r="L1099" s="527" t="str">
        <f t="shared" si="72"/>
        <v/>
      </c>
      <c r="M1099" s="363"/>
      <c r="N1099" s="363"/>
      <c r="O1099" s="363"/>
      <c r="P1099" s="366"/>
    </row>
    <row r="1100" spans="3:16" ht="14.25" customHeight="1" x14ac:dyDescent="0.2">
      <c r="C1100" s="383">
        <f t="shared" si="70"/>
        <v>1088</v>
      </c>
      <c r="D1100" s="807" t="str">
        <f t="shared" si="69"/>
        <v/>
      </c>
      <c r="E1100" s="670"/>
      <c r="F1100" s="511"/>
      <c r="G1100" s="511"/>
      <c r="H1100" s="452"/>
      <c r="I1100" s="362"/>
      <c r="J1100" s="362"/>
      <c r="K1100" s="451" t="str">
        <f t="shared" si="73"/>
        <v/>
      </c>
      <c r="L1100" s="527" t="str">
        <f t="shared" si="72"/>
        <v/>
      </c>
      <c r="M1100" s="363"/>
      <c r="N1100" s="363"/>
      <c r="O1100" s="363"/>
      <c r="P1100" s="366"/>
    </row>
    <row r="1101" spans="3:16" ht="14.25" customHeight="1" x14ac:dyDescent="0.2">
      <c r="C1101" s="383">
        <f t="shared" si="70"/>
        <v>1089</v>
      </c>
      <c r="D1101" s="807" t="str">
        <f t="shared" ref="D1101:D1164" si="74">IF(E1101="","",IF(E1101&lt;=$T$2,"○",""))</f>
        <v/>
      </c>
      <c r="E1101" s="670"/>
      <c r="F1101" s="511"/>
      <c r="G1101" s="511"/>
      <c r="H1101" s="452"/>
      <c r="I1101" s="362"/>
      <c r="J1101" s="362"/>
      <c r="K1101" s="451" t="str">
        <f t="shared" si="73"/>
        <v/>
      </c>
      <c r="L1101" s="527" t="str">
        <f t="shared" si="72"/>
        <v/>
      </c>
      <c r="M1101" s="363"/>
      <c r="N1101" s="363"/>
      <c r="O1101" s="363"/>
      <c r="P1101" s="366"/>
    </row>
    <row r="1102" spans="3:16" ht="14.25" customHeight="1" x14ac:dyDescent="0.2">
      <c r="C1102" s="383">
        <f t="shared" si="70"/>
        <v>1090</v>
      </c>
      <c r="D1102" s="807" t="str">
        <f t="shared" si="74"/>
        <v/>
      </c>
      <c r="E1102" s="670"/>
      <c r="F1102" s="511"/>
      <c r="G1102" s="511"/>
      <c r="H1102" s="452"/>
      <c r="I1102" s="362"/>
      <c r="J1102" s="362"/>
      <c r="K1102" s="451" t="str">
        <f t="shared" si="73"/>
        <v/>
      </c>
      <c r="L1102" s="527" t="str">
        <f t="shared" si="72"/>
        <v/>
      </c>
      <c r="M1102" s="363"/>
      <c r="N1102" s="363"/>
      <c r="O1102" s="363"/>
      <c r="P1102" s="366"/>
    </row>
    <row r="1103" spans="3:16" ht="14.25" customHeight="1" x14ac:dyDescent="0.2">
      <c r="C1103" s="383">
        <f t="shared" ref="C1103:C1166" si="75">C1102+1</f>
        <v>1091</v>
      </c>
      <c r="D1103" s="807" t="str">
        <f t="shared" si="74"/>
        <v/>
      </c>
      <c r="E1103" s="670"/>
      <c r="F1103" s="511"/>
      <c r="G1103" s="511"/>
      <c r="H1103" s="452"/>
      <c r="I1103" s="362"/>
      <c r="J1103" s="362"/>
      <c r="K1103" s="451" t="str">
        <f t="shared" si="73"/>
        <v/>
      </c>
      <c r="L1103" s="527" t="str">
        <f t="shared" si="72"/>
        <v/>
      </c>
      <c r="M1103" s="363"/>
      <c r="N1103" s="363"/>
      <c r="O1103" s="363"/>
      <c r="P1103" s="366"/>
    </row>
    <row r="1104" spans="3:16" ht="14.25" customHeight="1" x14ac:dyDescent="0.2">
      <c r="C1104" s="383">
        <f t="shared" si="75"/>
        <v>1092</v>
      </c>
      <c r="D1104" s="807" t="str">
        <f t="shared" si="74"/>
        <v/>
      </c>
      <c r="E1104" s="670"/>
      <c r="F1104" s="511"/>
      <c r="G1104" s="511"/>
      <c r="H1104" s="452"/>
      <c r="I1104" s="362"/>
      <c r="J1104" s="362"/>
      <c r="K1104" s="451" t="str">
        <f t="shared" si="73"/>
        <v/>
      </c>
      <c r="L1104" s="527" t="str">
        <f t="shared" si="72"/>
        <v/>
      </c>
      <c r="M1104" s="363"/>
      <c r="N1104" s="363"/>
      <c r="O1104" s="363"/>
      <c r="P1104" s="366"/>
    </row>
    <row r="1105" spans="3:16" ht="14.25" customHeight="1" x14ac:dyDescent="0.2">
      <c r="C1105" s="383">
        <f t="shared" si="75"/>
        <v>1093</v>
      </c>
      <c r="D1105" s="807" t="str">
        <f t="shared" si="74"/>
        <v/>
      </c>
      <c r="E1105" s="670"/>
      <c r="F1105" s="511"/>
      <c r="G1105" s="511"/>
      <c r="H1105" s="452"/>
      <c r="I1105" s="362"/>
      <c r="J1105" s="362"/>
      <c r="K1105" s="451" t="str">
        <f t="shared" si="73"/>
        <v/>
      </c>
      <c r="L1105" s="527" t="str">
        <f t="shared" si="72"/>
        <v/>
      </c>
      <c r="M1105" s="363"/>
      <c r="N1105" s="363"/>
      <c r="O1105" s="363"/>
      <c r="P1105" s="366"/>
    </row>
    <row r="1106" spans="3:16" ht="14.25" customHeight="1" x14ac:dyDescent="0.2">
      <c r="C1106" s="383">
        <f t="shared" si="75"/>
        <v>1094</v>
      </c>
      <c r="D1106" s="807" t="str">
        <f t="shared" si="74"/>
        <v/>
      </c>
      <c r="E1106" s="670"/>
      <c r="F1106" s="511"/>
      <c r="G1106" s="511"/>
      <c r="H1106" s="452"/>
      <c r="I1106" s="362"/>
      <c r="J1106" s="362"/>
      <c r="K1106" s="451" t="str">
        <f t="shared" si="73"/>
        <v/>
      </c>
      <c r="L1106" s="527" t="str">
        <f t="shared" si="72"/>
        <v/>
      </c>
      <c r="M1106" s="363"/>
      <c r="N1106" s="363"/>
      <c r="O1106" s="363"/>
      <c r="P1106" s="366"/>
    </row>
    <row r="1107" spans="3:16" ht="14.25" customHeight="1" x14ac:dyDescent="0.2">
      <c r="C1107" s="383">
        <f t="shared" si="75"/>
        <v>1095</v>
      </c>
      <c r="D1107" s="807" t="str">
        <f t="shared" si="74"/>
        <v/>
      </c>
      <c r="E1107" s="670"/>
      <c r="F1107" s="511"/>
      <c r="G1107" s="511"/>
      <c r="H1107" s="452"/>
      <c r="I1107" s="362"/>
      <c r="J1107" s="362"/>
      <c r="K1107" s="451" t="str">
        <f t="shared" si="73"/>
        <v/>
      </c>
      <c r="L1107" s="527" t="str">
        <f t="shared" si="72"/>
        <v/>
      </c>
      <c r="M1107" s="363"/>
      <c r="N1107" s="363"/>
      <c r="O1107" s="363"/>
      <c r="P1107" s="366"/>
    </row>
    <row r="1108" spans="3:16" ht="14.25" customHeight="1" x14ac:dyDescent="0.2">
      <c r="C1108" s="383">
        <f t="shared" si="75"/>
        <v>1096</v>
      </c>
      <c r="D1108" s="807" t="str">
        <f t="shared" si="74"/>
        <v/>
      </c>
      <c r="E1108" s="670"/>
      <c r="F1108" s="511"/>
      <c r="G1108" s="511"/>
      <c r="H1108" s="452"/>
      <c r="I1108" s="362"/>
      <c r="J1108" s="362"/>
      <c r="K1108" s="451" t="str">
        <f t="shared" si="73"/>
        <v/>
      </c>
      <c r="L1108" s="527" t="str">
        <f t="shared" si="72"/>
        <v/>
      </c>
      <c r="M1108" s="363"/>
      <c r="N1108" s="363"/>
      <c r="O1108" s="363"/>
      <c r="P1108" s="366"/>
    </row>
    <row r="1109" spans="3:16" ht="14.25" customHeight="1" x14ac:dyDescent="0.2">
      <c r="C1109" s="383">
        <f t="shared" si="75"/>
        <v>1097</v>
      </c>
      <c r="D1109" s="807" t="str">
        <f t="shared" si="74"/>
        <v/>
      </c>
      <c r="E1109" s="670"/>
      <c r="F1109" s="511"/>
      <c r="G1109" s="511"/>
      <c r="H1109" s="452"/>
      <c r="I1109" s="362"/>
      <c r="J1109" s="362"/>
      <c r="K1109" s="451" t="str">
        <f t="shared" si="73"/>
        <v/>
      </c>
      <c r="L1109" s="527" t="str">
        <f t="shared" si="72"/>
        <v/>
      </c>
      <c r="M1109" s="363"/>
      <c r="N1109" s="363"/>
      <c r="O1109" s="363"/>
      <c r="P1109" s="366"/>
    </row>
    <row r="1110" spans="3:16" ht="14.25" customHeight="1" x14ac:dyDescent="0.2">
      <c r="C1110" s="383">
        <f t="shared" si="75"/>
        <v>1098</v>
      </c>
      <c r="D1110" s="807" t="str">
        <f t="shared" si="74"/>
        <v/>
      </c>
      <c r="E1110" s="670"/>
      <c r="F1110" s="511"/>
      <c r="G1110" s="511"/>
      <c r="H1110" s="452"/>
      <c r="I1110" s="362"/>
      <c r="J1110" s="362"/>
      <c r="K1110" s="451" t="str">
        <f t="shared" si="73"/>
        <v/>
      </c>
      <c r="L1110" s="527" t="str">
        <f t="shared" si="72"/>
        <v/>
      </c>
      <c r="M1110" s="363"/>
      <c r="N1110" s="363"/>
      <c r="O1110" s="363"/>
      <c r="P1110" s="366"/>
    </row>
    <row r="1111" spans="3:16" ht="14.25" customHeight="1" x14ac:dyDescent="0.2">
      <c r="C1111" s="383">
        <f t="shared" si="75"/>
        <v>1099</v>
      </c>
      <c r="D1111" s="807" t="str">
        <f t="shared" si="74"/>
        <v/>
      </c>
      <c r="E1111" s="670"/>
      <c r="F1111" s="511"/>
      <c r="G1111" s="511"/>
      <c r="H1111" s="452"/>
      <c r="I1111" s="362"/>
      <c r="J1111" s="362"/>
      <c r="K1111" s="451" t="str">
        <f t="shared" si="73"/>
        <v/>
      </c>
      <c r="L1111" s="527" t="str">
        <f t="shared" si="72"/>
        <v/>
      </c>
      <c r="M1111" s="363"/>
      <c r="N1111" s="363"/>
      <c r="O1111" s="363"/>
      <c r="P1111" s="366"/>
    </row>
    <row r="1112" spans="3:16" ht="14.25" customHeight="1" x14ac:dyDescent="0.2">
      <c r="C1112" s="383">
        <f t="shared" si="75"/>
        <v>1100</v>
      </c>
      <c r="D1112" s="807" t="str">
        <f t="shared" si="74"/>
        <v/>
      </c>
      <c r="E1112" s="670"/>
      <c r="F1112" s="511"/>
      <c r="G1112" s="511"/>
      <c r="H1112" s="452"/>
      <c r="I1112" s="362"/>
      <c r="J1112" s="362"/>
      <c r="K1112" s="451" t="str">
        <f t="shared" si="73"/>
        <v/>
      </c>
      <c r="L1112" s="527" t="str">
        <f t="shared" si="72"/>
        <v/>
      </c>
      <c r="M1112" s="363"/>
      <c r="N1112" s="363"/>
      <c r="O1112" s="363"/>
      <c r="P1112" s="366"/>
    </row>
    <row r="1113" spans="3:16" ht="14.25" customHeight="1" x14ac:dyDescent="0.2">
      <c r="C1113" s="383">
        <f t="shared" si="75"/>
        <v>1101</v>
      </c>
      <c r="D1113" s="807" t="str">
        <f t="shared" si="74"/>
        <v/>
      </c>
      <c r="E1113" s="670"/>
      <c r="F1113" s="511"/>
      <c r="G1113" s="511"/>
      <c r="H1113" s="452"/>
      <c r="I1113" s="362"/>
      <c r="J1113" s="362"/>
      <c r="K1113" s="451" t="str">
        <f t="shared" si="73"/>
        <v/>
      </c>
      <c r="L1113" s="527" t="str">
        <f t="shared" si="72"/>
        <v/>
      </c>
      <c r="M1113" s="363"/>
      <c r="N1113" s="363"/>
      <c r="O1113" s="363"/>
      <c r="P1113" s="366"/>
    </row>
    <row r="1114" spans="3:16" ht="14.25" customHeight="1" x14ac:dyDescent="0.2">
      <c r="C1114" s="383">
        <f t="shared" si="75"/>
        <v>1102</v>
      </c>
      <c r="D1114" s="807" t="str">
        <f t="shared" si="74"/>
        <v/>
      </c>
      <c r="E1114" s="670"/>
      <c r="F1114" s="511"/>
      <c r="G1114" s="511"/>
      <c r="H1114" s="452"/>
      <c r="I1114" s="362"/>
      <c r="J1114" s="362"/>
      <c r="K1114" s="451" t="str">
        <f t="shared" si="73"/>
        <v/>
      </c>
      <c r="L1114" s="527" t="str">
        <f t="shared" si="72"/>
        <v/>
      </c>
      <c r="M1114" s="363"/>
      <c r="N1114" s="363"/>
      <c r="O1114" s="363"/>
      <c r="P1114" s="366"/>
    </row>
    <row r="1115" spans="3:16" ht="14.25" customHeight="1" x14ac:dyDescent="0.2">
      <c r="C1115" s="383">
        <f t="shared" si="75"/>
        <v>1103</v>
      </c>
      <c r="D1115" s="807" t="str">
        <f t="shared" si="74"/>
        <v/>
      </c>
      <c r="E1115" s="670"/>
      <c r="F1115" s="511"/>
      <c r="G1115" s="511"/>
      <c r="H1115" s="452"/>
      <c r="I1115" s="362"/>
      <c r="J1115" s="362"/>
      <c r="K1115" s="451" t="str">
        <f t="shared" si="73"/>
        <v/>
      </c>
      <c r="L1115" s="527" t="str">
        <f t="shared" si="72"/>
        <v/>
      </c>
      <c r="M1115" s="363"/>
      <c r="N1115" s="363"/>
      <c r="O1115" s="363"/>
      <c r="P1115" s="366"/>
    </row>
    <row r="1116" spans="3:16" ht="14.25" customHeight="1" x14ac:dyDescent="0.2">
      <c r="C1116" s="383">
        <f t="shared" si="75"/>
        <v>1104</v>
      </c>
      <c r="D1116" s="807" t="str">
        <f t="shared" si="74"/>
        <v/>
      </c>
      <c r="E1116" s="670"/>
      <c r="F1116" s="511"/>
      <c r="G1116" s="511"/>
      <c r="H1116" s="452"/>
      <c r="I1116" s="362"/>
      <c r="J1116" s="362"/>
      <c r="K1116" s="451" t="str">
        <f t="shared" si="73"/>
        <v/>
      </c>
      <c r="L1116" s="527" t="str">
        <f t="shared" si="72"/>
        <v/>
      </c>
      <c r="M1116" s="363"/>
      <c r="N1116" s="363"/>
      <c r="O1116" s="363"/>
      <c r="P1116" s="366"/>
    </row>
    <row r="1117" spans="3:16" ht="14.25" customHeight="1" x14ac:dyDescent="0.2">
      <c r="C1117" s="383">
        <f t="shared" si="75"/>
        <v>1105</v>
      </c>
      <c r="D1117" s="807" t="str">
        <f t="shared" si="74"/>
        <v/>
      </c>
      <c r="E1117" s="670"/>
      <c r="F1117" s="511"/>
      <c r="G1117" s="511"/>
      <c r="H1117" s="452"/>
      <c r="I1117" s="362"/>
      <c r="J1117" s="362"/>
      <c r="K1117" s="451" t="str">
        <f t="shared" si="73"/>
        <v/>
      </c>
      <c r="L1117" s="527" t="str">
        <f t="shared" si="72"/>
        <v/>
      </c>
      <c r="M1117" s="363"/>
      <c r="N1117" s="363"/>
      <c r="O1117" s="363"/>
      <c r="P1117" s="366"/>
    </row>
    <row r="1118" spans="3:16" ht="14.25" customHeight="1" x14ac:dyDescent="0.2">
      <c r="C1118" s="383">
        <f t="shared" si="75"/>
        <v>1106</v>
      </c>
      <c r="D1118" s="807" t="str">
        <f t="shared" si="74"/>
        <v/>
      </c>
      <c r="E1118" s="670"/>
      <c r="F1118" s="511"/>
      <c r="G1118" s="511"/>
      <c r="H1118" s="452"/>
      <c r="I1118" s="362"/>
      <c r="J1118" s="362"/>
      <c r="K1118" s="451" t="str">
        <f t="shared" si="73"/>
        <v/>
      </c>
      <c r="L1118" s="527" t="str">
        <f t="shared" si="72"/>
        <v/>
      </c>
      <c r="M1118" s="363"/>
      <c r="N1118" s="363"/>
      <c r="O1118" s="363"/>
      <c r="P1118" s="366"/>
    </row>
    <row r="1119" spans="3:16" ht="14.25" customHeight="1" x14ac:dyDescent="0.2">
      <c r="C1119" s="383">
        <f t="shared" si="75"/>
        <v>1107</v>
      </c>
      <c r="D1119" s="807" t="str">
        <f t="shared" si="74"/>
        <v/>
      </c>
      <c r="E1119" s="670"/>
      <c r="F1119" s="511"/>
      <c r="G1119" s="511"/>
      <c r="H1119" s="452"/>
      <c r="I1119" s="362"/>
      <c r="J1119" s="362"/>
      <c r="K1119" s="451" t="str">
        <f t="shared" si="73"/>
        <v/>
      </c>
      <c r="L1119" s="527" t="str">
        <f t="shared" si="72"/>
        <v/>
      </c>
      <c r="M1119" s="363"/>
      <c r="N1119" s="363"/>
      <c r="O1119" s="363"/>
      <c r="P1119" s="366"/>
    </row>
    <row r="1120" spans="3:16" ht="14.25" customHeight="1" x14ac:dyDescent="0.2">
      <c r="C1120" s="383">
        <f t="shared" si="75"/>
        <v>1108</v>
      </c>
      <c r="D1120" s="807" t="str">
        <f t="shared" si="74"/>
        <v/>
      </c>
      <c r="E1120" s="670"/>
      <c r="F1120" s="511"/>
      <c r="G1120" s="511"/>
      <c r="H1120" s="452"/>
      <c r="I1120" s="362"/>
      <c r="J1120" s="362"/>
      <c r="K1120" s="451" t="str">
        <f t="shared" si="73"/>
        <v/>
      </c>
      <c r="L1120" s="527" t="str">
        <f t="shared" si="72"/>
        <v/>
      </c>
      <c r="M1120" s="363"/>
      <c r="N1120" s="363"/>
      <c r="O1120" s="363"/>
      <c r="P1120" s="366"/>
    </row>
    <row r="1121" spans="3:16" ht="14.25" customHeight="1" x14ac:dyDescent="0.2">
      <c r="C1121" s="383">
        <f t="shared" si="75"/>
        <v>1109</v>
      </c>
      <c r="D1121" s="807" t="str">
        <f t="shared" si="74"/>
        <v/>
      </c>
      <c r="E1121" s="670"/>
      <c r="F1121" s="511"/>
      <c r="G1121" s="511"/>
      <c r="H1121" s="452"/>
      <c r="I1121" s="362"/>
      <c r="J1121" s="362"/>
      <c r="K1121" s="451" t="str">
        <f t="shared" si="73"/>
        <v/>
      </c>
      <c r="L1121" s="527" t="str">
        <f t="shared" si="72"/>
        <v/>
      </c>
      <c r="M1121" s="363"/>
      <c r="N1121" s="363"/>
      <c r="O1121" s="363"/>
      <c r="P1121" s="366"/>
    </row>
    <row r="1122" spans="3:16" ht="14.25" customHeight="1" x14ac:dyDescent="0.2">
      <c r="C1122" s="383">
        <f t="shared" si="75"/>
        <v>1110</v>
      </c>
      <c r="D1122" s="807" t="str">
        <f t="shared" si="74"/>
        <v/>
      </c>
      <c r="E1122" s="670"/>
      <c r="F1122" s="511"/>
      <c r="G1122" s="511"/>
      <c r="H1122" s="452"/>
      <c r="I1122" s="362"/>
      <c r="J1122" s="362"/>
      <c r="K1122" s="451" t="str">
        <f t="shared" si="73"/>
        <v/>
      </c>
      <c r="L1122" s="527" t="str">
        <f t="shared" si="72"/>
        <v/>
      </c>
      <c r="M1122" s="363"/>
      <c r="N1122" s="363"/>
      <c r="O1122" s="363"/>
      <c r="P1122" s="366"/>
    </row>
    <row r="1123" spans="3:16" ht="14.25" customHeight="1" x14ac:dyDescent="0.2">
      <c r="C1123" s="383">
        <f t="shared" si="75"/>
        <v>1111</v>
      </c>
      <c r="D1123" s="807" t="str">
        <f t="shared" si="74"/>
        <v/>
      </c>
      <c r="E1123" s="670"/>
      <c r="F1123" s="511"/>
      <c r="G1123" s="511"/>
      <c r="H1123" s="452"/>
      <c r="I1123" s="362"/>
      <c r="J1123" s="362"/>
      <c r="K1123" s="451" t="str">
        <f t="shared" si="73"/>
        <v/>
      </c>
      <c r="L1123" s="527" t="str">
        <f t="shared" si="72"/>
        <v/>
      </c>
      <c r="M1123" s="363"/>
      <c r="N1123" s="363"/>
      <c r="O1123" s="363"/>
      <c r="P1123" s="366"/>
    </row>
    <row r="1124" spans="3:16" ht="14.25" customHeight="1" x14ac:dyDescent="0.2">
      <c r="C1124" s="383">
        <f t="shared" si="75"/>
        <v>1112</v>
      </c>
      <c r="D1124" s="807" t="str">
        <f t="shared" si="74"/>
        <v/>
      </c>
      <c r="E1124" s="670"/>
      <c r="F1124" s="511"/>
      <c r="G1124" s="511"/>
      <c r="H1124" s="452"/>
      <c r="I1124" s="362"/>
      <c r="J1124" s="362"/>
      <c r="K1124" s="451" t="str">
        <f t="shared" si="73"/>
        <v/>
      </c>
      <c r="L1124" s="527" t="str">
        <f t="shared" si="72"/>
        <v/>
      </c>
      <c r="M1124" s="363"/>
      <c r="N1124" s="363"/>
      <c r="O1124" s="363"/>
      <c r="P1124" s="366"/>
    </row>
    <row r="1125" spans="3:16" ht="14.25" customHeight="1" x14ac:dyDescent="0.2">
      <c r="C1125" s="383">
        <f t="shared" si="75"/>
        <v>1113</v>
      </c>
      <c r="D1125" s="807" t="str">
        <f t="shared" si="74"/>
        <v/>
      </c>
      <c r="E1125" s="670"/>
      <c r="F1125" s="511"/>
      <c r="G1125" s="511"/>
      <c r="H1125" s="452"/>
      <c r="I1125" s="362"/>
      <c r="J1125" s="362"/>
      <c r="K1125" s="451" t="str">
        <f t="shared" si="73"/>
        <v/>
      </c>
      <c r="L1125" s="527" t="str">
        <f t="shared" si="72"/>
        <v/>
      </c>
      <c r="M1125" s="363"/>
      <c r="N1125" s="363"/>
      <c r="O1125" s="363"/>
      <c r="P1125" s="366"/>
    </row>
    <row r="1126" spans="3:16" ht="14.25" customHeight="1" x14ac:dyDescent="0.2">
      <c r="C1126" s="383">
        <f t="shared" si="75"/>
        <v>1114</v>
      </c>
      <c r="D1126" s="807" t="str">
        <f t="shared" si="74"/>
        <v/>
      </c>
      <c r="E1126" s="670"/>
      <c r="F1126" s="511"/>
      <c r="G1126" s="511"/>
      <c r="H1126" s="452"/>
      <c r="I1126" s="362"/>
      <c r="J1126" s="362"/>
      <c r="K1126" s="451" t="str">
        <f t="shared" si="73"/>
        <v/>
      </c>
      <c r="L1126" s="527" t="str">
        <f t="shared" si="72"/>
        <v/>
      </c>
      <c r="M1126" s="363"/>
      <c r="N1126" s="363"/>
      <c r="O1126" s="363"/>
      <c r="P1126" s="366"/>
    </row>
    <row r="1127" spans="3:16" ht="14.25" customHeight="1" x14ac:dyDescent="0.2">
      <c r="C1127" s="383">
        <f t="shared" si="75"/>
        <v>1115</v>
      </c>
      <c r="D1127" s="807" t="str">
        <f t="shared" si="74"/>
        <v/>
      </c>
      <c r="E1127" s="670"/>
      <c r="F1127" s="511"/>
      <c r="G1127" s="511"/>
      <c r="H1127" s="452"/>
      <c r="I1127" s="362"/>
      <c r="J1127" s="362"/>
      <c r="K1127" s="451" t="str">
        <f t="shared" si="73"/>
        <v/>
      </c>
      <c r="L1127" s="527" t="str">
        <f t="shared" si="72"/>
        <v/>
      </c>
      <c r="M1127" s="363"/>
      <c r="N1127" s="363"/>
      <c r="O1127" s="363"/>
      <c r="P1127" s="366"/>
    </row>
    <row r="1128" spans="3:16" ht="14.25" customHeight="1" x14ac:dyDescent="0.2">
      <c r="C1128" s="383">
        <f t="shared" si="75"/>
        <v>1116</v>
      </c>
      <c r="D1128" s="807" t="str">
        <f t="shared" si="74"/>
        <v/>
      </c>
      <c r="E1128" s="670"/>
      <c r="F1128" s="511"/>
      <c r="G1128" s="511"/>
      <c r="H1128" s="452"/>
      <c r="I1128" s="362"/>
      <c r="J1128" s="362"/>
      <c r="K1128" s="451" t="str">
        <f t="shared" si="73"/>
        <v/>
      </c>
      <c r="L1128" s="527" t="str">
        <f t="shared" si="72"/>
        <v/>
      </c>
      <c r="M1128" s="363"/>
      <c r="N1128" s="363"/>
      <c r="O1128" s="363"/>
      <c r="P1128" s="366"/>
    </row>
    <row r="1129" spans="3:16" ht="14.25" customHeight="1" x14ac:dyDescent="0.2">
      <c r="C1129" s="383">
        <f t="shared" si="75"/>
        <v>1117</v>
      </c>
      <c r="D1129" s="807" t="str">
        <f t="shared" si="74"/>
        <v/>
      </c>
      <c r="E1129" s="670"/>
      <c r="F1129" s="511"/>
      <c r="G1129" s="511"/>
      <c r="H1129" s="452"/>
      <c r="I1129" s="362"/>
      <c r="J1129" s="362"/>
      <c r="K1129" s="451" t="str">
        <f t="shared" si="73"/>
        <v/>
      </c>
      <c r="L1129" s="527" t="str">
        <f t="shared" si="72"/>
        <v/>
      </c>
      <c r="M1129" s="363"/>
      <c r="N1129" s="363"/>
      <c r="O1129" s="363"/>
      <c r="P1129" s="366"/>
    </row>
    <row r="1130" spans="3:16" ht="14.25" customHeight="1" x14ac:dyDescent="0.2">
      <c r="C1130" s="383">
        <f t="shared" si="75"/>
        <v>1118</v>
      </c>
      <c r="D1130" s="807" t="str">
        <f t="shared" si="74"/>
        <v/>
      </c>
      <c r="E1130" s="670"/>
      <c r="F1130" s="511"/>
      <c r="G1130" s="511"/>
      <c r="H1130" s="452"/>
      <c r="I1130" s="362"/>
      <c r="J1130" s="362"/>
      <c r="K1130" s="451" t="str">
        <f t="shared" si="73"/>
        <v/>
      </c>
      <c r="L1130" s="527" t="str">
        <f t="shared" si="72"/>
        <v/>
      </c>
      <c r="M1130" s="363"/>
      <c r="N1130" s="363"/>
      <c r="O1130" s="363"/>
      <c r="P1130" s="366"/>
    </row>
    <row r="1131" spans="3:16" ht="14.25" customHeight="1" x14ac:dyDescent="0.2">
      <c r="C1131" s="383">
        <f t="shared" si="75"/>
        <v>1119</v>
      </c>
      <c r="D1131" s="807" t="str">
        <f t="shared" si="74"/>
        <v/>
      </c>
      <c r="E1131" s="670"/>
      <c r="F1131" s="511"/>
      <c r="G1131" s="511"/>
      <c r="H1131" s="452"/>
      <c r="I1131" s="362"/>
      <c r="J1131" s="362"/>
      <c r="K1131" s="451" t="str">
        <f t="shared" ref="K1131:K1150" si="76">IF(J1131="","",I1131*J1131)</f>
        <v/>
      </c>
      <c r="L1131" s="527" t="str">
        <f t="shared" ref="L1131:L1194" si="77">IF(H1131="","",IF(HLOOKUP(H1131,$V$2:$AJ$3,2,FALSE)&gt;=0.8,"○",""))</f>
        <v/>
      </c>
      <c r="M1131" s="363"/>
      <c r="N1131" s="363"/>
      <c r="O1131" s="363"/>
      <c r="P1131" s="366"/>
    </row>
    <row r="1132" spans="3:16" ht="14.25" customHeight="1" x14ac:dyDescent="0.2">
      <c r="C1132" s="383">
        <f t="shared" si="75"/>
        <v>1120</v>
      </c>
      <c r="D1132" s="807" t="str">
        <f t="shared" si="74"/>
        <v/>
      </c>
      <c r="E1132" s="670"/>
      <c r="F1132" s="511"/>
      <c r="G1132" s="511"/>
      <c r="H1132" s="452"/>
      <c r="I1132" s="362"/>
      <c r="J1132" s="362"/>
      <c r="K1132" s="451" t="str">
        <f t="shared" si="76"/>
        <v/>
      </c>
      <c r="L1132" s="527" t="str">
        <f t="shared" si="77"/>
        <v/>
      </c>
      <c r="M1132" s="363"/>
      <c r="N1132" s="363"/>
      <c r="O1132" s="363"/>
      <c r="P1132" s="366"/>
    </row>
    <row r="1133" spans="3:16" ht="14.25" customHeight="1" x14ac:dyDescent="0.2">
      <c r="C1133" s="383">
        <f t="shared" si="75"/>
        <v>1121</v>
      </c>
      <c r="D1133" s="807" t="str">
        <f t="shared" si="74"/>
        <v/>
      </c>
      <c r="E1133" s="670"/>
      <c r="F1133" s="511"/>
      <c r="G1133" s="511"/>
      <c r="H1133" s="452"/>
      <c r="I1133" s="362"/>
      <c r="J1133" s="362"/>
      <c r="K1133" s="451" t="str">
        <f t="shared" si="76"/>
        <v/>
      </c>
      <c r="L1133" s="527" t="str">
        <f t="shared" si="77"/>
        <v/>
      </c>
      <c r="M1133" s="363"/>
      <c r="N1133" s="363"/>
      <c r="O1133" s="363"/>
      <c r="P1133" s="366"/>
    </row>
    <row r="1134" spans="3:16" ht="14.25" customHeight="1" x14ac:dyDescent="0.2">
      <c r="C1134" s="383">
        <f t="shared" si="75"/>
        <v>1122</v>
      </c>
      <c r="D1134" s="807" t="str">
        <f t="shared" si="74"/>
        <v/>
      </c>
      <c r="E1134" s="670"/>
      <c r="F1134" s="511"/>
      <c r="G1134" s="511"/>
      <c r="H1134" s="452"/>
      <c r="I1134" s="362"/>
      <c r="J1134" s="362"/>
      <c r="K1134" s="451" t="str">
        <f t="shared" si="76"/>
        <v/>
      </c>
      <c r="L1134" s="527" t="str">
        <f t="shared" si="77"/>
        <v/>
      </c>
      <c r="M1134" s="363"/>
      <c r="N1134" s="363"/>
      <c r="O1134" s="363"/>
      <c r="P1134" s="366"/>
    </row>
    <row r="1135" spans="3:16" ht="14.25" customHeight="1" x14ac:dyDescent="0.2">
      <c r="C1135" s="383">
        <f t="shared" si="75"/>
        <v>1123</v>
      </c>
      <c r="D1135" s="807" t="str">
        <f t="shared" si="74"/>
        <v/>
      </c>
      <c r="E1135" s="670"/>
      <c r="F1135" s="511"/>
      <c r="G1135" s="511"/>
      <c r="H1135" s="452"/>
      <c r="I1135" s="362"/>
      <c r="J1135" s="362"/>
      <c r="K1135" s="451" t="str">
        <f t="shared" si="76"/>
        <v/>
      </c>
      <c r="L1135" s="527" t="str">
        <f t="shared" si="77"/>
        <v/>
      </c>
      <c r="M1135" s="363"/>
      <c r="N1135" s="363"/>
      <c r="O1135" s="363"/>
      <c r="P1135" s="366"/>
    </row>
    <row r="1136" spans="3:16" ht="14.25" customHeight="1" x14ac:dyDescent="0.2">
      <c r="C1136" s="383">
        <f t="shared" si="75"/>
        <v>1124</v>
      </c>
      <c r="D1136" s="807" t="str">
        <f t="shared" si="74"/>
        <v/>
      </c>
      <c r="E1136" s="670"/>
      <c r="F1136" s="511"/>
      <c r="G1136" s="511"/>
      <c r="H1136" s="452"/>
      <c r="I1136" s="362"/>
      <c r="J1136" s="362"/>
      <c r="K1136" s="451" t="str">
        <f t="shared" si="76"/>
        <v/>
      </c>
      <c r="L1136" s="527" t="str">
        <f t="shared" si="77"/>
        <v/>
      </c>
      <c r="M1136" s="363"/>
      <c r="N1136" s="363"/>
      <c r="O1136" s="363"/>
      <c r="P1136" s="366"/>
    </row>
    <row r="1137" spans="3:16" ht="14.25" customHeight="1" x14ac:dyDescent="0.2">
      <c r="C1137" s="383">
        <f t="shared" si="75"/>
        <v>1125</v>
      </c>
      <c r="D1137" s="807" t="str">
        <f t="shared" si="74"/>
        <v/>
      </c>
      <c r="E1137" s="670"/>
      <c r="F1137" s="511"/>
      <c r="G1137" s="511"/>
      <c r="H1137" s="452"/>
      <c r="I1137" s="362"/>
      <c r="J1137" s="362"/>
      <c r="K1137" s="451" t="str">
        <f t="shared" si="76"/>
        <v/>
      </c>
      <c r="L1137" s="527" t="str">
        <f t="shared" si="77"/>
        <v/>
      </c>
      <c r="M1137" s="363"/>
      <c r="N1137" s="363"/>
      <c r="O1137" s="363"/>
      <c r="P1137" s="366"/>
    </row>
    <row r="1138" spans="3:16" ht="14.25" customHeight="1" x14ac:dyDescent="0.2">
      <c r="C1138" s="383">
        <f t="shared" si="75"/>
        <v>1126</v>
      </c>
      <c r="D1138" s="807" t="str">
        <f t="shared" si="74"/>
        <v/>
      </c>
      <c r="E1138" s="670"/>
      <c r="F1138" s="511"/>
      <c r="G1138" s="511"/>
      <c r="H1138" s="452"/>
      <c r="I1138" s="362"/>
      <c r="J1138" s="362"/>
      <c r="K1138" s="451" t="str">
        <f t="shared" si="76"/>
        <v/>
      </c>
      <c r="L1138" s="527" t="str">
        <f t="shared" si="77"/>
        <v/>
      </c>
      <c r="M1138" s="363"/>
      <c r="N1138" s="363"/>
      <c r="O1138" s="363"/>
      <c r="P1138" s="366"/>
    </row>
    <row r="1139" spans="3:16" ht="14.25" customHeight="1" x14ac:dyDescent="0.2">
      <c r="C1139" s="383">
        <f t="shared" si="75"/>
        <v>1127</v>
      </c>
      <c r="D1139" s="807" t="str">
        <f t="shared" si="74"/>
        <v/>
      </c>
      <c r="E1139" s="670"/>
      <c r="F1139" s="511"/>
      <c r="G1139" s="511"/>
      <c r="H1139" s="452"/>
      <c r="I1139" s="362"/>
      <c r="J1139" s="362"/>
      <c r="K1139" s="451" t="str">
        <f t="shared" si="76"/>
        <v/>
      </c>
      <c r="L1139" s="527" t="str">
        <f t="shared" si="77"/>
        <v/>
      </c>
      <c r="M1139" s="363"/>
      <c r="N1139" s="363"/>
      <c r="O1139" s="363"/>
      <c r="P1139" s="366"/>
    </row>
    <row r="1140" spans="3:16" ht="14.25" customHeight="1" x14ac:dyDescent="0.2">
      <c r="C1140" s="383">
        <f t="shared" si="75"/>
        <v>1128</v>
      </c>
      <c r="D1140" s="807" t="str">
        <f t="shared" si="74"/>
        <v/>
      </c>
      <c r="E1140" s="670"/>
      <c r="F1140" s="511"/>
      <c r="G1140" s="511"/>
      <c r="H1140" s="452"/>
      <c r="I1140" s="362"/>
      <c r="J1140" s="362"/>
      <c r="K1140" s="451" t="str">
        <f t="shared" si="76"/>
        <v/>
      </c>
      <c r="L1140" s="527" t="str">
        <f t="shared" si="77"/>
        <v/>
      </c>
      <c r="M1140" s="363"/>
      <c r="N1140" s="363"/>
      <c r="O1140" s="363"/>
      <c r="P1140" s="366"/>
    </row>
    <row r="1141" spans="3:16" ht="14.25" customHeight="1" x14ac:dyDescent="0.2">
      <c r="C1141" s="383">
        <f t="shared" si="75"/>
        <v>1129</v>
      </c>
      <c r="D1141" s="807" t="str">
        <f t="shared" si="74"/>
        <v/>
      </c>
      <c r="E1141" s="670"/>
      <c r="F1141" s="511"/>
      <c r="G1141" s="511"/>
      <c r="H1141" s="452"/>
      <c r="I1141" s="362"/>
      <c r="J1141" s="362"/>
      <c r="K1141" s="451" t="str">
        <f t="shared" si="76"/>
        <v/>
      </c>
      <c r="L1141" s="527" t="str">
        <f t="shared" si="77"/>
        <v/>
      </c>
      <c r="M1141" s="363"/>
      <c r="N1141" s="363"/>
      <c r="O1141" s="363"/>
      <c r="P1141" s="366"/>
    </row>
    <row r="1142" spans="3:16" ht="14.25" customHeight="1" x14ac:dyDescent="0.2">
      <c r="C1142" s="383">
        <f t="shared" si="75"/>
        <v>1130</v>
      </c>
      <c r="D1142" s="807" t="str">
        <f t="shared" si="74"/>
        <v/>
      </c>
      <c r="E1142" s="670"/>
      <c r="F1142" s="511"/>
      <c r="G1142" s="511"/>
      <c r="H1142" s="452"/>
      <c r="I1142" s="362"/>
      <c r="J1142" s="362"/>
      <c r="K1142" s="451" t="str">
        <f t="shared" si="76"/>
        <v/>
      </c>
      <c r="L1142" s="527" t="str">
        <f t="shared" si="77"/>
        <v/>
      </c>
      <c r="M1142" s="363"/>
      <c r="N1142" s="363"/>
      <c r="O1142" s="363"/>
      <c r="P1142" s="366"/>
    </row>
    <row r="1143" spans="3:16" ht="14.25" customHeight="1" x14ac:dyDescent="0.2">
      <c r="C1143" s="383">
        <f t="shared" si="75"/>
        <v>1131</v>
      </c>
      <c r="D1143" s="807" t="str">
        <f t="shared" si="74"/>
        <v/>
      </c>
      <c r="E1143" s="670"/>
      <c r="F1143" s="511"/>
      <c r="G1143" s="511"/>
      <c r="H1143" s="452"/>
      <c r="I1143" s="362"/>
      <c r="J1143" s="362"/>
      <c r="K1143" s="451" t="str">
        <f t="shared" si="76"/>
        <v/>
      </c>
      <c r="L1143" s="527" t="str">
        <f t="shared" si="77"/>
        <v/>
      </c>
      <c r="M1143" s="363"/>
      <c r="N1143" s="363"/>
      <c r="O1143" s="363"/>
      <c r="P1143" s="366"/>
    </row>
    <row r="1144" spans="3:16" ht="14.25" customHeight="1" x14ac:dyDescent="0.2">
      <c r="C1144" s="383">
        <f t="shared" si="75"/>
        <v>1132</v>
      </c>
      <c r="D1144" s="807" t="str">
        <f t="shared" si="74"/>
        <v/>
      </c>
      <c r="E1144" s="670"/>
      <c r="F1144" s="511"/>
      <c r="G1144" s="511"/>
      <c r="H1144" s="452"/>
      <c r="I1144" s="362"/>
      <c r="J1144" s="362"/>
      <c r="K1144" s="451" t="str">
        <f t="shared" si="76"/>
        <v/>
      </c>
      <c r="L1144" s="527" t="str">
        <f t="shared" si="77"/>
        <v/>
      </c>
      <c r="M1144" s="363"/>
      <c r="N1144" s="363"/>
      <c r="O1144" s="363"/>
      <c r="P1144" s="366"/>
    </row>
    <row r="1145" spans="3:16" ht="14.25" customHeight="1" x14ac:dyDescent="0.2">
      <c r="C1145" s="383">
        <f t="shared" si="75"/>
        <v>1133</v>
      </c>
      <c r="D1145" s="807" t="str">
        <f t="shared" si="74"/>
        <v/>
      </c>
      <c r="E1145" s="670"/>
      <c r="F1145" s="511"/>
      <c r="G1145" s="511"/>
      <c r="H1145" s="452"/>
      <c r="I1145" s="362"/>
      <c r="J1145" s="362"/>
      <c r="K1145" s="451" t="str">
        <f t="shared" si="76"/>
        <v/>
      </c>
      <c r="L1145" s="527" t="str">
        <f t="shared" si="77"/>
        <v/>
      </c>
      <c r="M1145" s="363"/>
      <c r="N1145" s="363"/>
      <c r="O1145" s="363"/>
      <c r="P1145" s="366"/>
    </row>
    <row r="1146" spans="3:16" ht="14.25" customHeight="1" x14ac:dyDescent="0.2">
      <c r="C1146" s="383">
        <f t="shared" si="75"/>
        <v>1134</v>
      </c>
      <c r="D1146" s="807" t="str">
        <f t="shared" si="74"/>
        <v/>
      </c>
      <c r="E1146" s="670"/>
      <c r="F1146" s="511"/>
      <c r="G1146" s="511"/>
      <c r="H1146" s="452"/>
      <c r="I1146" s="362"/>
      <c r="J1146" s="362"/>
      <c r="K1146" s="451" t="str">
        <f t="shared" si="76"/>
        <v/>
      </c>
      <c r="L1146" s="527" t="str">
        <f t="shared" si="77"/>
        <v/>
      </c>
      <c r="M1146" s="363"/>
      <c r="N1146" s="363"/>
      <c r="O1146" s="363"/>
      <c r="P1146" s="366"/>
    </row>
    <row r="1147" spans="3:16" ht="14.25" customHeight="1" x14ac:dyDescent="0.2">
      <c r="C1147" s="383">
        <f t="shared" si="75"/>
        <v>1135</v>
      </c>
      <c r="D1147" s="807" t="str">
        <f t="shared" si="74"/>
        <v/>
      </c>
      <c r="E1147" s="670"/>
      <c r="F1147" s="511"/>
      <c r="G1147" s="511"/>
      <c r="H1147" s="452"/>
      <c r="I1147" s="362"/>
      <c r="J1147" s="362"/>
      <c r="K1147" s="451" t="str">
        <f t="shared" si="76"/>
        <v/>
      </c>
      <c r="L1147" s="527" t="str">
        <f t="shared" si="77"/>
        <v/>
      </c>
      <c r="M1147" s="363"/>
      <c r="N1147" s="363"/>
      <c r="O1147" s="363"/>
      <c r="P1147" s="366"/>
    </row>
    <row r="1148" spans="3:16" ht="14.25" customHeight="1" x14ac:dyDescent="0.2">
      <c r="C1148" s="383">
        <f t="shared" si="75"/>
        <v>1136</v>
      </c>
      <c r="D1148" s="807" t="str">
        <f t="shared" si="74"/>
        <v/>
      </c>
      <c r="E1148" s="670"/>
      <c r="F1148" s="511"/>
      <c r="G1148" s="511"/>
      <c r="H1148" s="452"/>
      <c r="I1148" s="362"/>
      <c r="J1148" s="362"/>
      <c r="K1148" s="451" t="str">
        <f t="shared" si="76"/>
        <v/>
      </c>
      <c r="L1148" s="527" t="str">
        <f t="shared" si="77"/>
        <v/>
      </c>
      <c r="M1148" s="363"/>
      <c r="N1148" s="363"/>
      <c r="O1148" s="363"/>
      <c r="P1148" s="366"/>
    </row>
    <row r="1149" spans="3:16" ht="14.25" customHeight="1" x14ac:dyDescent="0.2">
      <c r="C1149" s="383">
        <f t="shared" si="75"/>
        <v>1137</v>
      </c>
      <c r="D1149" s="807" t="str">
        <f t="shared" si="74"/>
        <v/>
      </c>
      <c r="E1149" s="670"/>
      <c r="F1149" s="511"/>
      <c r="G1149" s="511"/>
      <c r="H1149" s="452"/>
      <c r="I1149" s="362"/>
      <c r="J1149" s="362"/>
      <c r="K1149" s="451" t="str">
        <f t="shared" si="76"/>
        <v/>
      </c>
      <c r="L1149" s="527" t="str">
        <f t="shared" si="77"/>
        <v/>
      </c>
      <c r="M1149" s="363"/>
      <c r="N1149" s="363"/>
      <c r="O1149" s="363"/>
      <c r="P1149" s="366"/>
    </row>
    <row r="1150" spans="3:16" ht="14.25" customHeight="1" x14ac:dyDescent="0.2">
      <c r="C1150" s="383">
        <f t="shared" si="75"/>
        <v>1138</v>
      </c>
      <c r="D1150" s="807" t="str">
        <f t="shared" si="74"/>
        <v/>
      </c>
      <c r="E1150" s="670"/>
      <c r="F1150" s="511"/>
      <c r="G1150" s="511"/>
      <c r="H1150" s="452"/>
      <c r="I1150" s="362"/>
      <c r="J1150" s="362"/>
      <c r="K1150" s="451" t="str">
        <f t="shared" si="76"/>
        <v/>
      </c>
      <c r="L1150" s="527" t="str">
        <f t="shared" si="77"/>
        <v/>
      </c>
      <c r="M1150" s="363"/>
      <c r="N1150" s="363"/>
      <c r="O1150" s="363"/>
      <c r="P1150" s="366"/>
    </row>
    <row r="1151" spans="3:16" ht="14.25" customHeight="1" x14ac:dyDescent="0.2">
      <c r="C1151" s="383">
        <f t="shared" si="75"/>
        <v>1139</v>
      </c>
      <c r="D1151" s="807" t="str">
        <f t="shared" si="74"/>
        <v/>
      </c>
      <c r="E1151" s="670"/>
      <c r="F1151" s="511"/>
      <c r="G1151" s="511"/>
      <c r="H1151" s="452"/>
      <c r="I1151" s="362"/>
      <c r="J1151" s="362"/>
      <c r="K1151" s="451" t="str">
        <f t="shared" ref="K1151:K1214" si="78">IF(J1151="","",I1151*J1151)</f>
        <v/>
      </c>
      <c r="L1151" s="527" t="str">
        <f t="shared" si="77"/>
        <v/>
      </c>
      <c r="M1151" s="363"/>
      <c r="N1151" s="363"/>
      <c r="O1151" s="363"/>
      <c r="P1151" s="366"/>
    </row>
    <row r="1152" spans="3:16" ht="14.25" customHeight="1" x14ac:dyDescent="0.2">
      <c r="C1152" s="383">
        <f t="shared" si="75"/>
        <v>1140</v>
      </c>
      <c r="D1152" s="807" t="str">
        <f t="shared" si="74"/>
        <v/>
      </c>
      <c r="E1152" s="670"/>
      <c r="F1152" s="511"/>
      <c r="G1152" s="511"/>
      <c r="H1152" s="452"/>
      <c r="I1152" s="362"/>
      <c r="J1152" s="362"/>
      <c r="K1152" s="451" t="str">
        <f t="shared" si="78"/>
        <v/>
      </c>
      <c r="L1152" s="527" t="str">
        <f t="shared" si="77"/>
        <v/>
      </c>
      <c r="M1152" s="363"/>
      <c r="N1152" s="363"/>
      <c r="O1152" s="363"/>
      <c r="P1152" s="366"/>
    </row>
    <row r="1153" spans="3:16" ht="14.25" customHeight="1" x14ac:dyDescent="0.2">
      <c r="C1153" s="383">
        <f t="shared" si="75"/>
        <v>1141</v>
      </c>
      <c r="D1153" s="807" t="str">
        <f t="shared" si="74"/>
        <v/>
      </c>
      <c r="E1153" s="670"/>
      <c r="F1153" s="511"/>
      <c r="G1153" s="511"/>
      <c r="H1153" s="452"/>
      <c r="I1153" s="362"/>
      <c r="J1153" s="362"/>
      <c r="K1153" s="451" t="str">
        <f t="shared" si="78"/>
        <v/>
      </c>
      <c r="L1153" s="527" t="str">
        <f t="shared" si="77"/>
        <v/>
      </c>
      <c r="M1153" s="363"/>
      <c r="N1153" s="363"/>
      <c r="O1153" s="363"/>
      <c r="P1153" s="366"/>
    </row>
    <row r="1154" spans="3:16" ht="14.25" customHeight="1" x14ac:dyDescent="0.2">
      <c r="C1154" s="383">
        <f t="shared" si="75"/>
        <v>1142</v>
      </c>
      <c r="D1154" s="807" t="str">
        <f t="shared" si="74"/>
        <v/>
      </c>
      <c r="E1154" s="670"/>
      <c r="F1154" s="511"/>
      <c r="G1154" s="511"/>
      <c r="H1154" s="452"/>
      <c r="I1154" s="362"/>
      <c r="J1154" s="362"/>
      <c r="K1154" s="451" t="str">
        <f t="shared" si="78"/>
        <v/>
      </c>
      <c r="L1154" s="527" t="str">
        <f t="shared" si="77"/>
        <v/>
      </c>
      <c r="M1154" s="363"/>
      <c r="N1154" s="363"/>
      <c r="O1154" s="363"/>
      <c r="P1154" s="366"/>
    </row>
    <row r="1155" spans="3:16" ht="14.25" customHeight="1" x14ac:dyDescent="0.2">
      <c r="C1155" s="383">
        <f t="shared" si="75"/>
        <v>1143</v>
      </c>
      <c r="D1155" s="807" t="str">
        <f t="shared" si="74"/>
        <v/>
      </c>
      <c r="E1155" s="670"/>
      <c r="F1155" s="511"/>
      <c r="G1155" s="511"/>
      <c r="H1155" s="452"/>
      <c r="I1155" s="362"/>
      <c r="J1155" s="362"/>
      <c r="K1155" s="451" t="str">
        <f t="shared" si="78"/>
        <v/>
      </c>
      <c r="L1155" s="527" t="str">
        <f t="shared" si="77"/>
        <v/>
      </c>
      <c r="M1155" s="363"/>
      <c r="N1155" s="363"/>
      <c r="O1155" s="363"/>
      <c r="P1155" s="366"/>
    </row>
    <row r="1156" spans="3:16" ht="14.25" customHeight="1" x14ac:dyDescent="0.2">
      <c r="C1156" s="383">
        <f t="shared" si="75"/>
        <v>1144</v>
      </c>
      <c r="D1156" s="807" t="str">
        <f t="shared" si="74"/>
        <v/>
      </c>
      <c r="E1156" s="670"/>
      <c r="F1156" s="511"/>
      <c r="G1156" s="511"/>
      <c r="H1156" s="452"/>
      <c r="I1156" s="362"/>
      <c r="J1156" s="362"/>
      <c r="K1156" s="451" t="str">
        <f t="shared" si="78"/>
        <v/>
      </c>
      <c r="L1156" s="527" t="str">
        <f t="shared" si="77"/>
        <v/>
      </c>
      <c r="M1156" s="363"/>
      <c r="N1156" s="363"/>
      <c r="O1156" s="363"/>
      <c r="P1156" s="366"/>
    </row>
    <row r="1157" spans="3:16" ht="14.25" customHeight="1" x14ac:dyDescent="0.2">
      <c r="C1157" s="383">
        <f t="shared" si="75"/>
        <v>1145</v>
      </c>
      <c r="D1157" s="807" t="str">
        <f t="shared" si="74"/>
        <v/>
      </c>
      <c r="E1157" s="670"/>
      <c r="F1157" s="511"/>
      <c r="G1157" s="511"/>
      <c r="H1157" s="452"/>
      <c r="I1157" s="362"/>
      <c r="J1157" s="362"/>
      <c r="K1157" s="451" t="str">
        <f t="shared" si="78"/>
        <v/>
      </c>
      <c r="L1157" s="527" t="str">
        <f t="shared" si="77"/>
        <v/>
      </c>
      <c r="M1157" s="363"/>
      <c r="N1157" s="363"/>
      <c r="O1157" s="363"/>
      <c r="P1157" s="366"/>
    </row>
    <row r="1158" spans="3:16" ht="14.25" customHeight="1" x14ac:dyDescent="0.2">
      <c r="C1158" s="383">
        <f t="shared" si="75"/>
        <v>1146</v>
      </c>
      <c r="D1158" s="807" t="str">
        <f t="shared" si="74"/>
        <v/>
      </c>
      <c r="E1158" s="670"/>
      <c r="F1158" s="511"/>
      <c r="G1158" s="511"/>
      <c r="H1158" s="452"/>
      <c r="I1158" s="362"/>
      <c r="J1158" s="362"/>
      <c r="K1158" s="451" t="str">
        <f t="shared" si="78"/>
        <v/>
      </c>
      <c r="L1158" s="527" t="str">
        <f t="shared" si="77"/>
        <v/>
      </c>
      <c r="M1158" s="363"/>
      <c r="N1158" s="363"/>
      <c r="O1158" s="363"/>
      <c r="P1158" s="366"/>
    </row>
    <row r="1159" spans="3:16" ht="14.25" customHeight="1" x14ac:dyDescent="0.2">
      <c r="C1159" s="383">
        <f t="shared" si="75"/>
        <v>1147</v>
      </c>
      <c r="D1159" s="807" t="str">
        <f t="shared" si="74"/>
        <v/>
      </c>
      <c r="E1159" s="670"/>
      <c r="F1159" s="511"/>
      <c r="G1159" s="511"/>
      <c r="H1159" s="452"/>
      <c r="I1159" s="362"/>
      <c r="J1159" s="362"/>
      <c r="K1159" s="451" t="str">
        <f t="shared" si="78"/>
        <v/>
      </c>
      <c r="L1159" s="527" t="str">
        <f t="shared" si="77"/>
        <v/>
      </c>
      <c r="M1159" s="363"/>
      <c r="N1159" s="363"/>
      <c r="O1159" s="363"/>
      <c r="P1159" s="366"/>
    </row>
    <row r="1160" spans="3:16" ht="14.25" customHeight="1" x14ac:dyDescent="0.2">
      <c r="C1160" s="383">
        <f t="shared" si="75"/>
        <v>1148</v>
      </c>
      <c r="D1160" s="807" t="str">
        <f t="shared" si="74"/>
        <v/>
      </c>
      <c r="E1160" s="670"/>
      <c r="F1160" s="511"/>
      <c r="G1160" s="511"/>
      <c r="H1160" s="452"/>
      <c r="I1160" s="362"/>
      <c r="J1160" s="362"/>
      <c r="K1160" s="451" t="str">
        <f t="shared" si="78"/>
        <v/>
      </c>
      <c r="L1160" s="527" t="str">
        <f t="shared" si="77"/>
        <v/>
      </c>
      <c r="M1160" s="363"/>
      <c r="N1160" s="363"/>
      <c r="O1160" s="363"/>
      <c r="P1160" s="366"/>
    </row>
    <row r="1161" spans="3:16" ht="14.25" customHeight="1" x14ac:dyDescent="0.2">
      <c r="C1161" s="383">
        <f t="shared" si="75"/>
        <v>1149</v>
      </c>
      <c r="D1161" s="807" t="str">
        <f t="shared" si="74"/>
        <v/>
      </c>
      <c r="E1161" s="670"/>
      <c r="F1161" s="511"/>
      <c r="G1161" s="511"/>
      <c r="H1161" s="452"/>
      <c r="I1161" s="362"/>
      <c r="J1161" s="362"/>
      <c r="K1161" s="451" t="str">
        <f t="shared" si="78"/>
        <v/>
      </c>
      <c r="L1161" s="527" t="str">
        <f t="shared" si="77"/>
        <v/>
      </c>
      <c r="M1161" s="363"/>
      <c r="N1161" s="363"/>
      <c r="O1161" s="363"/>
      <c r="P1161" s="366"/>
    </row>
    <row r="1162" spans="3:16" ht="14.25" customHeight="1" x14ac:dyDescent="0.2">
      <c r="C1162" s="383">
        <f t="shared" si="75"/>
        <v>1150</v>
      </c>
      <c r="D1162" s="807" t="str">
        <f t="shared" si="74"/>
        <v/>
      </c>
      <c r="E1162" s="670"/>
      <c r="F1162" s="511"/>
      <c r="G1162" s="511"/>
      <c r="H1162" s="452"/>
      <c r="I1162" s="362"/>
      <c r="J1162" s="362"/>
      <c r="K1162" s="451" t="str">
        <f t="shared" si="78"/>
        <v/>
      </c>
      <c r="L1162" s="527" t="str">
        <f t="shared" si="77"/>
        <v/>
      </c>
      <c r="M1162" s="363"/>
      <c r="N1162" s="363"/>
      <c r="O1162" s="363"/>
      <c r="P1162" s="366"/>
    </row>
    <row r="1163" spans="3:16" ht="14.25" customHeight="1" x14ac:dyDescent="0.2">
      <c r="C1163" s="383">
        <f t="shared" si="75"/>
        <v>1151</v>
      </c>
      <c r="D1163" s="807" t="str">
        <f t="shared" si="74"/>
        <v/>
      </c>
      <c r="E1163" s="670"/>
      <c r="F1163" s="511"/>
      <c r="G1163" s="511"/>
      <c r="H1163" s="452"/>
      <c r="I1163" s="362"/>
      <c r="J1163" s="362"/>
      <c r="K1163" s="451" t="str">
        <f t="shared" si="78"/>
        <v/>
      </c>
      <c r="L1163" s="527" t="str">
        <f t="shared" si="77"/>
        <v/>
      </c>
      <c r="M1163" s="363"/>
      <c r="N1163" s="363"/>
      <c r="O1163" s="363"/>
      <c r="P1163" s="366"/>
    </row>
    <row r="1164" spans="3:16" ht="14.25" customHeight="1" x14ac:dyDescent="0.2">
      <c r="C1164" s="383">
        <f t="shared" si="75"/>
        <v>1152</v>
      </c>
      <c r="D1164" s="807" t="str">
        <f t="shared" si="74"/>
        <v/>
      </c>
      <c r="E1164" s="670"/>
      <c r="F1164" s="511"/>
      <c r="G1164" s="511"/>
      <c r="H1164" s="452"/>
      <c r="I1164" s="362"/>
      <c r="J1164" s="362"/>
      <c r="K1164" s="451" t="str">
        <f t="shared" si="78"/>
        <v/>
      </c>
      <c r="L1164" s="527" t="str">
        <f t="shared" si="77"/>
        <v/>
      </c>
      <c r="M1164" s="363"/>
      <c r="N1164" s="363"/>
      <c r="O1164" s="363"/>
      <c r="P1164" s="366"/>
    </row>
    <row r="1165" spans="3:16" ht="14.25" customHeight="1" x14ac:dyDescent="0.2">
      <c r="C1165" s="383">
        <f t="shared" si="75"/>
        <v>1153</v>
      </c>
      <c r="D1165" s="807" t="str">
        <f t="shared" ref="D1165:D1228" si="79">IF(E1165="","",IF(E1165&lt;=$T$2,"○",""))</f>
        <v/>
      </c>
      <c r="E1165" s="670"/>
      <c r="F1165" s="511"/>
      <c r="G1165" s="511"/>
      <c r="H1165" s="452"/>
      <c r="I1165" s="362"/>
      <c r="J1165" s="362"/>
      <c r="K1165" s="451" t="str">
        <f t="shared" si="78"/>
        <v/>
      </c>
      <c r="L1165" s="527" t="str">
        <f t="shared" si="77"/>
        <v/>
      </c>
      <c r="M1165" s="363"/>
      <c r="N1165" s="363"/>
      <c r="O1165" s="363"/>
      <c r="P1165" s="366"/>
    </row>
    <row r="1166" spans="3:16" ht="14.25" customHeight="1" x14ac:dyDescent="0.2">
      <c r="C1166" s="383">
        <f t="shared" si="75"/>
        <v>1154</v>
      </c>
      <c r="D1166" s="807" t="str">
        <f t="shared" si="79"/>
        <v/>
      </c>
      <c r="E1166" s="670"/>
      <c r="F1166" s="511"/>
      <c r="G1166" s="511"/>
      <c r="H1166" s="452"/>
      <c r="I1166" s="362"/>
      <c r="J1166" s="362"/>
      <c r="K1166" s="451" t="str">
        <f t="shared" si="78"/>
        <v/>
      </c>
      <c r="L1166" s="527" t="str">
        <f t="shared" si="77"/>
        <v/>
      </c>
      <c r="M1166" s="363"/>
      <c r="N1166" s="363"/>
      <c r="O1166" s="363"/>
      <c r="P1166" s="366"/>
    </row>
    <row r="1167" spans="3:16" ht="14.25" customHeight="1" x14ac:dyDescent="0.2">
      <c r="C1167" s="383">
        <f t="shared" ref="C1167:C1230" si="80">C1166+1</f>
        <v>1155</v>
      </c>
      <c r="D1167" s="807" t="str">
        <f t="shared" si="79"/>
        <v/>
      </c>
      <c r="E1167" s="670"/>
      <c r="F1167" s="511"/>
      <c r="G1167" s="511"/>
      <c r="H1167" s="452"/>
      <c r="I1167" s="362"/>
      <c r="J1167" s="362"/>
      <c r="K1167" s="451" t="str">
        <f t="shared" si="78"/>
        <v/>
      </c>
      <c r="L1167" s="527" t="str">
        <f t="shared" si="77"/>
        <v/>
      </c>
      <c r="M1167" s="363"/>
      <c r="N1167" s="363"/>
      <c r="O1167" s="363"/>
      <c r="P1167" s="366"/>
    </row>
    <row r="1168" spans="3:16" ht="14.25" customHeight="1" x14ac:dyDescent="0.2">
      <c r="C1168" s="383">
        <f t="shared" si="80"/>
        <v>1156</v>
      </c>
      <c r="D1168" s="807" t="str">
        <f t="shared" si="79"/>
        <v/>
      </c>
      <c r="E1168" s="670"/>
      <c r="F1168" s="511"/>
      <c r="G1168" s="511"/>
      <c r="H1168" s="452"/>
      <c r="I1168" s="362"/>
      <c r="J1168" s="362"/>
      <c r="K1168" s="451" t="str">
        <f t="shared" si="78"/>
        <v/>
      </c>
      <c r="L1168" s="527" t="str">
        <f t="shared" si="77"/>
        <v/>
      </c>
      <c r="M1168" s="363"/>
      <c r="N1168" s="363"/>
      <c r="O1168" s="363"/>
      <c r="P1168" s="366"/>
    </row>
    <row r="1169" spans="3:16" ht="14.25" customHeight="1" x14ac:dyDescent="0.2">
      <c r="C1169" s="383">
        <f t="shared" si="80"/>
        <v>1157</v>
      </c>
      <c r="D1169" s="807" t="str">
        <f t="shared" si="79"/>
        <v/>
      </c>
      <c r="E1169" s="670"/>
      <c r="F1169" s="511"/>
      <c r="G1169" s="511"/>
      <c r="H1169" s="452"/>
      <c r="I1169" s="362"/>
      <c r="J1169" s="362"/>
      <c r="K1169" s="451" t="str">
        <f t="shared" si="78"/>
        <v/>
      </c>
      <c r="L1169" s="527" t="str">
        <f t="shared" si="77"/>
        <v/>
      </c>
      <c r="M1169" s="363"/>
      <c r="N1169" s="363"/>
      <c r="O1169" s="363"/>
      <c r="P1169" s="366"/>
    </row>
    <row r="1170" spans="3:16" ht="14.25" customHeight="1" x14ac:dyDescent="0.2">
      <c r="C1170" s="383">
        <f t="shared" si="80"/>
        <v>1158</v>
      </c>
      <c r="D1170" s="807" t="str">
        <f t="shared" si="79"/>
        <v/>
      </c>
      <c r="E1170" s="670"/>
      <c r="F1170" s="511"/>
      <c r="G1170" s="511"/>
      <c r="H1170" s="452"/>
      <c r="I1170" s="362"/>
      <c r="J1170" s="362"/>
      <c r="K1170" s="451" t="str">
        <f t="shared" si="78"/>
        <v/>
      </c>
      <c r="L1170" s="527" t="str">
        <f t="shared" si="77"/>
        <v/>
      </c>
      <c r="M1170" s="363"/>
      <c r="N1170" s="363"/>
      <c r="O1170" s="363"/>
      <c r="P1170" s="366"/>
    </row>
    <row r="1171" spans="3:16" ht="14.25" customHeight="1" x14ac:dyDescent="0.2">
      <c r="C1171" s="383">
        <f t="shared" si="80"/>
        <v>1159</v>
      </c>
      <c r="D1171" s="807" t="str">
        <f t="shared" si="79"/>
        <v/>
      </c>
      <c r="E1171" s="670"/>
      <c r="F1171" s="511"/>
      <c r="G1171" s="511"/>
      <c r="H1171" s="452"/>
      <c r="I1171" s="362"/>
      <c r="J1171" s="362"/>
      <c r="K1171" s="451" t="str">
        <f t="shared" si="78"/>
        <v/>
      </c>
      <c r="L1171" s="527" t="str">
        <f t="shared" si="77"/>
        <v/>
      </c>
      <c r="M1171" s="363"/>
      <c r="N1171" s="363"/>
      <c r="O1171" s="363"/>
      <c r="P1171" s="366"/>
    </row>
    <row r="1172" spans="3:16" ht="14.25" customHeight="1" x14ac:dyDescent="0.2">
      <c r="C1172" s="383">
        <f t="shared" si="80"/>
        <v>1160</v>
      </c>
      <c r="D1172" s="807" t="str">
        <f t="shared" si="79"/>
        <v/>
      </c>
      <c r="E1172" s="670"/>
      <c r="F1172" s="511"/>
      <c r="G1172" s="511"/>
      <c r="H1172" s="452"/>
      <c r="I1172" s="362"/>
      <c r="J1172" s="362"/>
      <c r="K1172" s="451" t="str">
        <f t="shared" si="78"/>
        <v/>
      </c>
      <c r="L1172" s="527" t="str">
        <f t="shared" si="77"/>
        <v/>
      </c>
      <c r="M1172" s="363"/>
      <c r="N1172" s="363"/>
      <c r="O1172" s="363"/>
      <c r="P1172" s="366"/>
    </row>
    <row r="1173" spans="3:16" ht="14.25" customHeight="1" x14ac:dyDescent="0.2">
      <c r="C1173" s="383">
        <f t="shared" si="80"/>
        <v>1161</v>
      </c>
      <c r="D1173" s="807" t="str">
        <f t="shared" si="79"/>
        <v/>
      </c>
      <c r="E1173" s="670"/>
      <c r="F1173" s="511"/>
      <c r="G1173" s="511"/>
      <c r="H1173" s="452"/>
      <c r="I1173" s="362"/>
      <c r="J1173" s="362"/>
      <c r="K1173" s="451" t="str">
        <f t="shared" si="78"/>
        <v/>
      </c>
      <c r="L1173" s="527" t="str">
        <f t="shared" si="77"/>
        <v/>
      </c>
      <c r="M1173" s="363"/>
      <c r="N1173" s="363"/>
      <c r="O1173" s="363"/>
      <c r="P1173" s="366"/>
    </row>
    <row r="1174" spans="3:16" ht="14.25" customHeight="1" x14ac:dyDescent="0.2">
      <c r="C1174" s="383">
        <f t="shared" si="80"/>
        <v>1162</v>
      </c>
      <c r="D1174" s="807" t="str">
        <f t="shared" si="79"/>
        <v/>
      </c>
      <c r="E1174" s="670"/>
      <c r="F1174" s="511"/>
      <c r="G1174" s="511"/>
      <c r="H1174" s="452"/>
      <c r="I1174" s="362"/>
      <c r="J1174" s="362"/>
      <c r="K1174" s="451" t="str">
        <f t="shared" si="78"/>
        <v/>
      </c>
      <c r="L1174" s="527" t="str">
        <f t="shared" si="77"/>
        <v/>
      </c>
      <c r="M1174" s="363"/>
      <c r="N1174" s="363"/>
      <c r="O1174" s="363"/>
      <c r="P1174" s="366"/>
    </row>
    <row r="1175" spans="3:16" ht="14.25" customHeight="1" x14ac:dyDescent="0.2">
      <c r="C1175" s="383">
        <f t="shared" si="80"/>
        <v>1163</v>
      </c>
      <c r="D1175" s="807" t="str">
        <f t="shared" si="79"/>
        <v/>
      </c>
      <c r="E1175" s="670"/>
      <c r="F1175" s="511"/>
      <c r="G1175" s="511"/>
      <c r="H1175" s="452"/>
      <c r="I1175" s="362"/>
      <c r="J1175" s="362"/>
      <c r="K1175" s="451" t="str">
        <f t="shared" si="78"/>
        <v/>
      </c>
      <c r="L1175" s="527" t="str">
        <f t="shared" si="77"/>
        <v/>
      </c>
      <c r="M1175" s="363"/>
      <c r="N1175" s="363"/>
      <c r="O1175" s="363"/>
      <c r="P1175" s="366"/>
    </row>
    <row r="1176" spans="3:16" ht="14.25" customHeight="1" x14ac:dyDescent="0.2">
      <c r="C1176" s="383">
        <f t="shared" si="80"/>
        <v>1164</v>
      </c>
      <c r="D1176" s="807" t="str">
        <f t="shared" si="79"/>
        <v/>
      </c>
      <c r="E1176" s="670"/>
      <c r="F1176" s="511"/>
      <c r="G1176" s="511"/>
      <c r="H1176" s="452"/>
      <c r="I1176" s="362"/>
      <c r="J1176" s="362"/>
      <c r="K1176" s="451" t="str">
        <f t="shared" si="78"/>
        <v/>
      </c>
      <c r="L1176" s="527" t="str">
        <f t="shared" si="77"/>
        <v/>
      </c>
      <c r="M1176" s="363"/>
      <c r="N1176" s="363"/>
      <c r="O1176" s="363"/>
      <c r="P1176" s="366"/>
    </row>
    <row r="1177" spans="3:16" ht="14.25" customHeight="1" x14ac:dyDescent="0.2">
      <c r="C1177" s="383">
        <f t="shared" si="80"/>
        <v>1165</v>
      </c>
      <c r="D1177" s="807" t="str">
        <f t="shared" si="79"/>
        <v/>
      </c>
      <c r="E1177" s="670"/>
      <c r="F1177" s="511"/>
      <c r="G1177" s="511"/>
      <c r="H1177" s="452"/>
      <c r="I1177" s="362"/>
      <c r="J1177" s="362"/>
      <c r="K1177" s="451" t="str">
        <f t="shared" si="78"/>
        <v/>
      </c>
      <c r="L1177" s="527" t="str">
        <f t="shared" si="77"/>
        <v/>
      </c>
      <c r="M1177" s="363"/>
      <c r="N1177" s="363"/>
      <c r="O1177" s="363"/>
      <c r="P1177" s="366"/>
    </row>
    <row r="1178" spans="3:16" ht="14.25" customHeight="1" x14ac:dyDescent="0.2">
      <c r="C1178" s="383">
        <f t="shared" si="80"/>
        <v>1166</v>
      </c>
      <c r="D1178" s="807" t="str">
        <f t="shared" si="79"/>
        <v/>
      </c>
      <c r="E1178" s="670"/>
      <c r="F1178" s="511"/>
      <c r="G1178" s="511"/>
      <c r="H1178" s="452"/>
      <c r="I1178" s="362"/>
      <c r="J1178" s="362"/>
      <c r="K1178" s="451" t="str">
        <f t="shared" si="78"/>
        <v/>
      </c>
      <c r="L1178" s="527" t="str">
        <f t="shared" si="77"/>
        <v/>
      </c>
      <c r="M1178" s="363"/>
      <c r="N1178" s="363"/>
      <c r="O1178" s="363"/>
      <c r="P1178" s="366"/>
    </row>
    <row r="1179" spans="3:16" ht="14.25" customHeight="1" x14ac:dyDescent="0.2">
      <c r="C1179" s="383">
        <f t="shared" si="80"/>
        <v>1167</v>
      </c>
      <c r="D1179" s="807" t="str">
        <f t="shared" si="79"/>
        <v/>
      </c>
      <c r="E1179" s="670"/>
      <c r="F1179" s="511"/>
      <c r="G1179" s="511"/>
      <c r="H1179" s="452"/>
      <c r="I1179" s="362"/>
      <c r="J1179" s="362"/>
      <c r="K1179" s="451" t="str">
        <f t="shared" si="78"/>
        <v/>
      </c>
      <c r="L1179" s="527" t="str">
        <f t="shared" si="77"/>
        <v/>
      </c>
      <c r="M1179" s="363"/>
      <c r="N1179" s="363"/>
      <c r="O1179" s="363"/>
      <c r="P1179" s="366"/>
    </row>
    <row r="1180" spans="3:16" ht="14.25" customHeight="1" x14ac:dyDescent="0.2">
      <c r="C1180" s="383">
        <f t="shared" si="80"/>
        <v>1168</v>
      </c>
      <c r="D1180" s="807" t="str">
        <f t="shared" si="79"/>
        <v/>
      </c>
      <c r="E1180" s="670"/>
      <c r="F1180" s="511"/>
      <c r="G1180" s="511"/>
      <c r="H1180" s="452"/>
      <c r="I1180" s="362"/>
      <c r="J1180" s="362"/>
      <c r="K1180" s="451" t="str">
        <f t="shared" si="78"/>
        <v/>
      </c>
      <c r="L1180" s="527" t="str">
        <f t="shared" si="77"/>
        <v/>
      </c>
      <c r="M1180" s="363"/>
      <c r="N1180" s="363"/>
      <c r="O1180" s="363"/>
      <c r="P1180" s="366"/>
    </row>
    <row r="1181" spans="3:16" ht="14.25" customHeight="1" x14ac:dyDescent="0.2">
      <c r="C1181" s="383">
        <f t="shared" si="80"/>
        <v>1169</v>
      </c>
      <c r="D1181" s="807" t="str">
        <f t="shared" si="79"/>
        <v/>
      </c>
      <c r="E1181" s="670"/>
      <c r="F1181" s="511"/>
      <c r="G1181" s="511"/>
      <c r="H1181" s="452"/>
      <c r="I1181" s="362"/>
      <c r="J1181" s="362"/>
      <c r="K1181" s="451" t="str">
        <f t="shared" si="78"/>
        <v/>
      </c>
      <c r="L1181" s="527" t="str">
        <f t="shared" si="77"/>
        <v/>
      </c>
      <c r="M1181" s="363"/>
      <c r="N1181" s="363"/>
      <c r="O1181" s="363"/>
      <c r="P1181" s="366"/>
    </row>
    <row r="1182" spans="3:16" ht="14.25" customHeight="1" x14ac:dyDescent="0.2">
      <c r="C1182" s="383">
        <f t="shared" si="80"/>
        <v>1170</v>
      </c>
      <c r="D1182" s="807" t="str">
        <f t="shared" si="79"/>
        <v/>
      </c>
      <c r="E1182" s="670"/>
      <c r="F1182" s="511"/>
      <c r="G1182" s="511"/>
      <c r="H1182" s="452"/>
      <c r="I1182" s="362"/>
      <c r="J1182" s="362"/>
      <c r="K1182" s="451" t="str">
        <f t="shared" si="78"/>
        <v/>
      </c>
      <c r="L1182" s="527" t="str">
        <f t="shared" si="77"/>
        <v/>
      </c>
      <c r="M1182" s="363"/>
      <c r="N1182" s="363"/>
      <c r="O1182" s="363"/>
      <c r="P1182" s="366"/>
    </row>
    <row r="1183" spans="3:16" ht="14.25" customHeight="1" x14ac:dyDescent="0.2">
      <c r="C1183" s="383">
        <f t="shared" si="80"/>
        <v>1171</v>
      </c>
      <c r="D1183" s="807" t="str">
        <f t="shared" si="79"/>
        <v/>
      </c>
      <c r="E1183" s="670"/>
      <c r="F1183" s="511"/>
      <c r="G1183" s="511"/>
      <c r="H1183" s="452"/>
      <c r="I1183" s="362"/>
      <c r="J1183" s="362"/>
      <c r="K1183" s="451" t="str">
        <f t="shared" si="78"/>
        <v/>
      </c>
      <c r="L1183" s="527" t="str">
        <f t="shared" si="77"/>
        <v/>
      </c>
      <c r="M1183" s="363"/>
      <c r="N1183" s="363"/>
      <c r="O1183" s="363"/>
      <c r="P1183" s="366"/>
    </row>
    <row r="1184" spans="3:16" ht="14.25" customHeight="1" x14ac:dyDescent="0.2">
      <c r="C1184" s="383">
        <f t="shared" si="80"/>
        <v>1172</v>
      </c>
      <c r="D1184" s="807" t="str">
        <f t="shared" si="79"/>
        <v/>
      </c>
      <c r="E1184" s="670"/>
      <c r="F1184" s="511"/>
      <c r="G1184" s="511"/>
      <c r="H1184" s="452"/>
      <c r="I1184" s="362"/>
      <c r="J1184" s="362"/>
      <c r="K1184" s="451" t="str">
        <f t="shared" si="78"/>
        <v/>
      </c>
      <c r="L1184" s="527" t="str">
        <f t="shared" si="77"/>
        <v/>
      </c>
      <c r="M1184" s="363"/>
      <c r="N1184" s="363"/>
      <c r="O1184" s="363"/>
      <c r="P1184" s="366"/>
    </row>
    <row r="1185" spans="3:16" ht="14.25" customHeight="1" x14ac:dyDescent="0.2">
      <c r="C1185" s="383">
        <f t="shared" si="80"/>
        <v>1173</v>
      </c>
      <c r="D1185" s="807" t="str">
        <f t="shared" si="79"/>
        <v/>
      </c>
      <c r="E1185" s="670"/>
      <c r="F1185" s="511"/>
      <c r="G1185" s="511"/>
      <c r="H1185" s="452"/>
      <c r="I1185" s="362"/>
      <c r="J1185" s="362"/>
      <c r="K1185" s="451" t="str">
        <f t="shared" si="78"/>
        <v/>
      </c>
      <c r="L1185" s="527" t="str">
        <f t="shared" si="77"/>
        <v/>
      </c>
      <c r="M1185" s="363"/>
      <c r="N1185" s="363"/>
      <c r="O1185" s="363"/>
      <c r="P1185" s="366"/>
    </row>
    <row r="1186" spans="3:16" ht="14.25" customHeight="1" x14ac:dyDescent="0.2">
      <c r="C1186" s="383">
        <f t="shared" si="80"/>
        <v>1174</v>
      </c>
      <c r="D1186" s="807" t="str">
        <f t="shared" si="79"/>
        <v/>
      </c>
      <c r="E1186" s="670"/>
      <c r="F1186" s="511"/>
      <c r="G1186" s="511"/>
      <c r="H1186" s="452"/>
      <c r="I1186" s="362"/>
      <c r="J1186" s="362"/>
      <c r="K1186" s="451" t="str">
        <f t="shared" si="78"/>
        <v/>
      </c>
      <c r="L1186" s="527" t="str">
        <f t="shared" si="77"/>
        <v/>
      </c>
      <c r="M1186" s="363"/>
      <c r="N1186" s="363"/>
      <c r="O1186" s="363"/>
      <c r="P1186" s="366"/>
    </row>
    <row r="1187" spans="3:16" ht="14.25" customHeight="1" x14ac:dyDescent="0.2">
      <c r="C1187" s="383">
        <f t="shared" si="80"/>
        <v>1175</v>
      </c>
      <c r="D1187" s="807" t="str">
        <f t="shared" si="79"/>
        <v/>
      </c>
      <c r="E1187" s="670"/>
      <c r="F1187" s="511"/>
      <c r="G1187" s="511"/>
      <c r="H1187" s="452"/>
      <c r="I1187" s="362"/>
      <c r="J1187" s="362"/>
      <c r="K1187" s="451" t="str">
        <f t="shared" si="78"/>
        <v/>
      </c>
      <c r="L1187" s="527" t="str">
        <f t="shared" si="77"/>
        <v/>
      </c>
      <c r="M1187" s="363"/>
      <c r="N1187" s="363"/>
      <c r="O1187" s="363"/>
      <c r="P1187" s="366"/>
    </row>
    <row r="1188" spans="3:16" ht="14.25" customHeight="1" x14ac:dyDescent="0.2">
      <c r="C1188" s="383">
        <f t="shared" si="80"/>
        <v>1176</v>
      </c>
      <c r="D1188" s="807" t="str">
        <f t="shared" si="79"/>
        <v/>
      </c>
      <c r="E1188" s="670"/>
      <c r="F1188" s="511"/>
      <c r="G1188" s="511"/>
      <c r="H1188" s="452"/>
      <c r="I1188" s="362"/>
      <c r="J1188" s="362"/>
      <c r="K1188" s="451" t="str">
        <f t="shared" si="78"/>
        <v/>
      </c>
      <c r="L1188" s="527" t="str">
        <f t="shared" si="77"/>
        <v/>
      </c>
      <c r="M1188" s="363"/>
      <c r="N1188" s="363"/>
      <c r="O1188" s="363"/>
      <c r="P1188" s="366"/>
    </row>
    <row r="1189" spans="3:16" ht="14.25" customHeight="1" x14ac:dyDescent="0.2">
      <c r="C1189" s="383">
        <f t="shared" si="80"/>
        <v>1177</v>
      </c>
      <c r="D1189" s="807" t="str">
        <f t="shared" si="79"/>
        <v/>
      </c>
      <c r="E1189" s="670"/>
      <c r="F1189" s="511"/>
      <c r="G1189" s="511"/>
      <c r="H1189" s="452"/>
      <c r="I1189" s="362"/>
      <c r="J1189" s="362"/>
      <c r="K1189" s="451" t="str">
        <f t="shared" si="78"/>
        <v/>
      </c>
      <c r="L1189" s="527" t="str">
        <f t="shared" si="77"/>
        <v/>
      </c>
      <c r="M1189" s="363"/>
      <c r="N1189" s="363"/>
      <c r="O1189" s="363"/>
      <c r="P1189" s="366"/>
    </row>
    <row r="1190" spans="3:16" ht="14.25" customHeight="1" x14ac:dyDescent="0.2">
      <c r="C1190" s="383">
        <f t="shared" si="80"/>
        <v>1178</v>
      </c>
      <c r="D1190" s="807" t="str">
        <f t="shared" si="79"/>
        <v/>
      </c>
      <c r="E1190" s="670"/>
      <c r="F1190" s="511"/>
      <c r="G1190" s="511"/>
      <c r="H1190" s="452"/>
      <c r="I1190" s="362"/>
      <c r="J1190" s="362"/>
      <c r="K1190" s="451" t="str">
        <f t="shared" si="78"/>
        <v/>
      </c>
      <c r="L1190" s="527" t="str">
        <f t="shared" si="77"/>
        <v/>
      </c>
      <c r="M1190" s="363"/>
      <c r="N1190" s="363"/>
      <c r="O1190" s="363"/>
      <c r="P1190" s="366"/>
    </row>
    <row r="1191" spans="3:16" ht="14.25" customHeight="1" x14ac:dyDescent="0.2">
      <c r="C1191" s="383">
        <f t="shared" si="80"/>
        <v>1179</v>
      </c>
      <c r="D1191" s="807" t="str">
        <f t="shared" si="79"/>
        <v/>
      </c>
      <c r="E1191" s="670"/>
      <c r="F1191" s="511"/>
      <c r="G1191" s="511"/>
      <c r="H1191" s="452"/>
      <c r="I1191" s="362"/>
      <c r="J1191" s="362"/>
      <c r="K1191" s="451" t="str">
        <f t="shared" si="78"/>
        <v/>
      </c>
      <c r="L1191" s="527" t="str">
        <f t="shared" si="77"/>
        <v/>
      </c>
      <c r="M1191" s="363"/>
      <c r="N1191" s="363"/>
      <c r="O1191" s="363"/>
      <c r="P1191" s="366"/>
    </row>
    <row r="1192" spans="3:16" ht="14.25" customHeight="1" x14ac:dyDescent="0.2">
      <c r="C1192" s="383">
        <f t="shared" si="80"/>
        <v>1180</v>
      </c>
      <c r="D1192" s="807" t="str">
        <f t="shared" si="79"/>
        <v/>
      </c>
      <c r="E1192" s="670"/>
      <c r="F1192" s="511"/>
      <c r="G1192" s="511"/>
      <c r="H1192" s="452"/>
      <c r="I1192" s="362"/>
      <c r="J1192" s="362"/>
      <c r="K1192" s="451" t="str">
        <f t="shared" si="78"/>
        <v/>
      </c>
      <c r="L1192" s="527" t="str">
        <f t="shared" si="77"/>
        <v/>
      </c>
      <c r="M1192" s="363"/>
      <c r="N1192" s="363"/>
      <c r="O1192" s="363"/>
      <c r="P1192" s="366"/>
    </row>
    <row r="1193" spans="3:16" ht="14.25" customHeight="1" x14ac:dyDescent="0.2">
      <c r="C1193" s="383">
        <f t="shared" si="80"/>
        <v>1181</v>
      </c>
      <c r="D1193" s="807" t="str">
        <f t="shared" si="79"/>
        <v/>
      </c>
      <c r="E1193" s="670"/>
      <c r="F1193" s="511"/>
      <c r="G1193" s="511"/>
      <c r="H1193" s="452"/>
      <c r="I1193" s="362"/>
      <c r="J1193" s="362"/>
      <c r="K1193" s="451" t="str">
        <f t="shared" si="78"/>
        <v/>
      </c>
      <c r="L1193" s="527" t="str">
        <f t="shared" si="77"/>
        <v/>
      </c>
      <c r="M1193" s="363"/>
      <c r="N1193" s="363"/>
      <c r="O1193" s="363"/>
      <c r="P1193" s="366"/>
    </row>
    <row r="1194" spans="3:16" ht="14.25" customHeight="1" x14ac:dyDescent="0.2">
      <c r="C1194" s="383">
        <f t="shared" si="80"/>
        <v>1182</v>
      </c>
      <c r="D1194" s="807" t="str">
        <f t="shared" si="79"/>
        <v/>
      </c>
      <c r="E1194" s="670"/>
      <c r="F1194" s="511"/>
      <c r="G1194" s="511"/>
      <c r="H1194" s="452"/>
      <c r="I1194" s="362"/>
      <c r="J1194" s="362"/>
      <c r="K1194" s="451" t="str">
        <f t="shared" si="78"/>
        <v/>
      </c>
      <c r="L1194" s="527" t="str">
        <f t="shared" si="77"/>
        <v/>
      </c>
      <c r="M1194" s="363"/>
      <c r="N1194" s="363"/>
      <c r="O1194" s="363"/>
      <c r="P1194" s="366"/>
    </row>
    <row r="1195" spans="3:16" ht="14.25" customHeight="1" x14ac:dyDescent="0.2">
      <c r="C1195" s="383">
        <f t="shared" si="80"/>
        <v>1183</v>
      </c>
      <c r="D1195" s="807" t="str">
        <f t="shared" si="79"/>
        <v/>
      </c>
      <c r="E1195" s="670"/>
      <c r="F1195" s="511"/>
      <c r="G1195" s="511"/>
      <c r="H1195" s="452"/>
      <c r="I1195" s="362"/>
      <c r="J1195" s="362"/>
      <c r="K1195" s="451" t="str">
        <f t="shared" si="78"/>
        <v/>
      </c>
      <c r="L1195" s="527" t="str">
        <f t="shared" ref="L1195:L1257" si="81">IF(H1195="","",IF(HLOOKUP(H1195,$V$2:$AJ$3,2,FALSE)&gt;=0.8,"○",""))</f>
        <v/>
      </c>
      <c r="M1195" s="363"/>
      <c r="N1195" s="363"/>
      <c r="O1195" s="363"/>
      <c r="P1195" s="366"/>
    </row>
    <row r="1196" spans="3:16" ht="14.25" customHeight="1" x14ac:dyDescent="0.2">
      <c r="C1196" s="383">
        <f t="shared" si="80"/>
        <v>1184</v>
      </c>
      <c r="D1196" s="807" t="str">
        <f t="shared" si="79"/>
        <v/>
      </c>
      <c r="E1196" s="670"/>
      <c r="F1196" s="511"/>
      <c r="G1196" s="511"/>
      <c r="H1196" s="452"/>
      <c r="I1196" s="362"/>
      <c r="J1196" s="362"/>
      <c r="K1196" s="451" t="str">
        <f t="shared" si="78"/>
        <v/>
      </c>
      <c r="L1196" s="527" t="str">
        <f t="shared" si="81"/>
        <v/>
      </c>
      <c r="M1196" s="363"/>
      <c r="N1196" s="363"/>
      <c r="O1196" s="363"/>
      <c r="P1196" s="366"/>
    </row>
    <row r="1197" spans="3:16" ht="14.25" customHeight="1" x14ac:dyDescent="0.2">
      <c r="C1197" s="383">
        <f t="shared" si="80"/>
        <v>1185</v>
      </c>
      <c r="D1197" s="807" t="str">
        <f t="shared" si="79"/>
        <v/>
      </c>
      <c r="E1197" s="670"/>
      <c r="F1197" s="511"/>
      <c r="G1197" s="511"/>
      <c r="H1197" s="452"/>
      <c r="I1197" s="362"/>
      <c r="J1197" s="362"/>
      <c r="K1197" s="451" t="str">
        <f t="shared" si="78"/>
        <v/>
      </c>
      <c r="L1197" s="527" t="str">
        <f t="shared" si="81"/>
        <v/>
      </c>
      <c r="M1197" s="363"/>
      <c r="N1197" s="363"/>
      <c r="O1197" s="363"/>
      <c r="P1197" s="366"/>
    </row>
    <row r="1198" spans="3:16" ht="14.25" customHeight="1" x14ac:dyDescent="0.2">
      <c r="C1198" s="383">
        <f t="shared" si="80"/>
        <v>1186</v>
      </c>
      <c r="D1198" s="807" t="str">
        <f t="shared" si="79"/>
        <v/>
      </c>
      <c r="E1198" s="670"/>
      <c r="F1198" s="511"/>
      <c r="G1198" s="511"/>
      <c r="H1198" s="452"/>
      <c r="I1198" s="362"/>
      <c r="J1198" s="362"/>
      <c r="K1198" s="451" t="str">
        <f t="shared" si="78"/>
        <v/>
      </c>
      <c r="L1198" s="527" t="str">
        <f t="shared" si="81"/>
        <v/>
      </c>
      <c r="M1198" s="363"/>
      <c r="N1198" s="363"/>
      <c r="O1198" s="363"/>
      <c r="P1198" s="366"/>
    </row>
    <row r="1199" spans="3:16" ht="14.25" customHeight="1" x14ac:dyDescent="0.2">
      <c r="C1199" s="383">
        <f t="shared" si="80"/>
        <v>1187</v>
      </c>
      <c r="D1199" s="807" t="str">
        <f t="shared" si="79"/>
        <v/>
      </c>
      <c r="E1199" s="670"/>
      <c r="F1199" s="511"/>
      <c r="G1199" s="511"/>
      <c r="H1199" s="452"/>
      <c r="I1199" s="362"/>
      <c r="J1199" s="362"/>
      <c r="K1199" s="451" t="str">
        <f t="shared" si="78"/>
        <v/>
      </c>
      <c r="L1199" s="527" t="str">
        <f t="shared" si="81"/>
        <v/>
      </c>
      <c r="M1199" s="363"/>
      <c r="N1199" s="363"/>
      <c r="O1199" s="363"/>
      <c r="P1199" s="366"/>
    </row>
    <row r="1200" spans="3:16" ht="14.25" customHeight="1" x14ac:dyDescent="0.2">
      <c r="C1200" s="383">
        <f t="shared" si="80"/>
        <v>1188</v>
      </c>
      <c r="D1200" s="807" t="str">
        <f t="shared" si="79"/>
        <v/>
      </c>
      <c r="E1200" s="670"/>
      <c r="F1200" s="511"/>
      <c r="G1200" s="511"/>
      <c r="H1200" s="452"/>
      <c r="I1200" s="362"/>
      <c r="J1200" s="362"/>
      <c r="K1200" s="451" t="str">
        <f t="shared" si="78"/>
        <v/>
      </c>
      <c r="L1200" s="527" t="str">
        <f t="shared" si="81"/>
        <v/>
      </c>
      <c r="M1200" s="363"/>
      <c r="N1200" s="363"/>
      <c r="O1200" s="363"/>
      <c r="P1200" s="366"/>
    </row>
    <row r="1201" spans="3:16" ht="14.25" customHeight="1" x14ac:dyDescent="0.2">
      <c r="C1201" s="383">
        <f t="shared" si="80"/>
        <v>1189</v>
      </c>
      <c r="D1201" s="807" t="str">
        <f t="shared" si="79"/>
        <v/>
      </c>
      <c r="E1201" s="670"/>
      <c r="F1201" s="511"/>
      <c r="G1201" s="511"/>
      <c r="H1201" s="452"/>
      <c r="I1201" s="362"/>
      <c r="J1201" s="362"/>
      <c r="K1201" s="451" t="str">
        <f t="shared" si="78"/>
        <v/>
      </c>
      <c r="L1201" s="527" t="str">
        <f t="shared" si="81"/>
        <v/>
      </c>
      <c r="M1201" s="363"/>
      <c r="N1201" s="363"/>
      <c r="O1201" s="363"/>
      <c r="P1201" s="366"/>
    </row>
    <row r="1202" spans="3:16" ht="14.25" customHeight="1" x14ac:dyDescent="0.2">
      <c r="C1202" s="383">
        <f t="shared" si="80"/>
        <v>1190</v>
      </c>
      <c r="D1202" s="807" t="str">
        <f t="shared" si="79"/>
        <v/>
      </c>
      <c r="E1202" s="670"/>
      <c r="F1202" s="511"/>
      <c r="G1202" s="511"/>
      <c r="H1202" s="452"/>
      <c r="I1202" s="362"/>
      <c r="J1202" s="362"/>
      <c r="K1202" s="451" t="str">
        <f t="shared" si="78"/>
        <v/>
      </c>
      <c r="L1202" s="527" t="str">
        <f t="shared" si="81"/>
        <v/>
      </c>
      <c r="M1202" s="363"/>
      <c r="N1202" s="363"/>
      <c r="O1202" s="363"/>
      <c r="P1202" s="366"/>
    </row>
    <row r="1203" spans="3:16" ht="14.25" customHeight="1" x14ac:dyDescent="0.2">
      <c r="C1203" s="383">
        <f t="shared" si="80"/>
        <v>1191</v>
      </c>
      <c r="D1203" s="807" t="str">
        <f t="shared" si="79"/>
        <v/>
      </c>
      <c r="E1203" s="670"/>
      <c r="F1203" s="511"/>
      <c r="G1203" s="511"/>
      <c r="H1203" s="452"/>
      <c r="I1203" s="362"/>
      <c r="J1203" s="362"/>
      <c r="K1203" s="451" t="str">
        <f t="shared" si="78"/>
        <v/>
      </c>
      <c r="L1203" s="527" t="str">
        <f t="shared" si="81"/>
        <v/>
      </c>
      <c r="M1203" s="363"/>
      <c r="N1203" s="363"/>
      <c r="O1203" s="363"/>
      <c r="P1203" s="366"/>
    </row>
    <row r="1204" spans="3:16" ht="14.25" customHeight="1" x14ac:dyDescent="0.2">
      <c r="C1204" s="383">
        <f t="shared" si="80"/>
        <v>1192</v>
      </c>
      <c r="D1204" s="807" t="str">
        <f t="shared" si="79"/>
        <v/>
      </c>
      <c r="E1204" s="670"/>
      <c r="F1204" s="511"/>
      <c r="G1204" s="511"/>
      <c r="H1204" s="452"/>
      <c r="I1204" s="362"/>
      <c r="J1204" s="362"/>
      <c r="K1204" s="451" t="str">
        <f t="shared" si="78"/>
        <v/>
      </c>
      <c r="L1204" s="527" t="str">
        <f t="shared" si="81"/>
        <v/>
      </c>
      <c r="M1204" s="363"/>
      <c r="N1204" s="363"/>
      <c r="O1204" s="363"/>
      <c r="P1204" s="366"/>
    </row>
    <row r="1205" spans="3:16" ht="14.25" customHeight="1" x14ac:dyDescent="0.2">
      <c r="C1205" s="383">
        <f t="shared" si="80"/>
        <v>1193</v>
      </c>
      <c r="D1205" s="807" t="str">
        <f t="shared" si="79"/>
        <v/>
      </c>
      <c r="E1205" s="670"/>
      <c r="F1205" s="511"/>
      <c r="G1205" s="511"/>
      <c r="H1205" s="452"/>
      <c r="I1205" s="362"/>
      <c r="J1205" s="362"/>
      <c r="K1205" s="451" t="str">
        <f t="shared" si="78"/>
        <v/>
      </c>
      <c r="L1205" s="527" t="str">
        <f t="shared" si="81"/>
        <v/>
      </c>
      <c r="M1205" s="363"/>
      <c r="N1205" s="363"/>
      <c r="O1205" s="363"/>
      <c r="P1205" s="366"/>
    </row>
    <row r="1206" spans="3:16" ht="14.25" customHeight="1" x14ac:dyDescent="0.2">
      <c r="C1206" s="383">
        <f t="shared" si="80"/>
        <v>1194</v>
      </c>
      <c r="D1206" s="807" t="str">
        <f t="shared" si="79"/>
        <v/>
      </c>
      <c r="E1206" s="670"/>
      <c r="F1206" s="511"/>
      <c r="G1206" s="511"/>
      <c r="H1206" s="452"/>
      <c r="I1206" s="362"/>
      <c r="J1206" s="362"/>
      <c r="K1206" s="451" t="str">
        <f t="shared" si="78"/>
        <v/>
      </c>
      <c r="L1206" s="527" t="str">
        <f t="shared" si="81"/>
        <v/>
      </c>
      <c r="M1206" s="363"/>
      <c r="N1206" s="363"/>
      <c r="O1206" s="363"/>
      <c r="P1206" s="366"/>
    </row>
    <row r="1207" spans="3:16" ht="14.25" customHeight="1" x14ac:dyDescent="0.2">
      <c r="C1207" s="383">
        <f t="shared" si="80"/>
        <v>1195</v>
      </c>
      <c r="D1207" s="807" t="str">
        <f t="shared" si="79"/>
        <v/>
      </c>
      <c r="E1207" s="670"/>
      <c r="F1207" s="511"/>
      <c r="G1207" s="511"/>
      <c r="H1207" s="452"/>
      <c r="I1207" s="362"/>
      <c r="J1207" s="362"/>
      <c r="K1207" s="451" t="str">
        <f t="shared" si="78"/>
        <v/>
      </c>
      <c r="L1207" s="527" t="str">
        <f t="shared" si="81"/>
        <v/>
      </c>
      <c r="M1207" s="363"/>
      <c r="N1207" s="363"/>
      <c r="O1207" s="363"/>
      <c r="P1207" s="366"/>
    </row>
    <row r="1208" spans="3:16" ht="14.25" customHeight="1" x14ac:dyDescent="0.2">
      <c r="C1208" s="383">
        <f t="shared" si="80"/>
        <v>1196</v>
      </c>
      <c r="D1208" s="807" t="str">
        <f t="shared" si="79"/>
        <v/>
      </c>
      <c r="E1208" s="670"/>
      <c r="F1208" s="511"/>
      <c r="G1208" s="511"/>
      <c r="H1208" s="452"/>
      <c r="I1208" s="362"/>
      <c r="J1208" s="362"/>
      <c r="K1208" s="451" t="str">
        <f t="shared" si="78"/>
        <v/>
      </c>
      <c r="L1208" s="527" t="str">
        <f t="shared" si="81"/>
        <v/>
      </c>
      <c r="M1208" s="363"/>
      <c r="N1208" s="363"/>
      <c r="O1208" s="363"/>
      <c r="P1208" s="366"/>
    </row>
    <row r="1209" spans="3:16" ht="14.25" customHeight="1" x14ac:dyDescent="0.2">
      <c r="C1209" s="383">
        <f t="shared" si="80"/>
        <v>1197</v>
      </c>
      <c r="D1209" s="807" t="str">
        <f t="shared" si="79"/>
        <v/>
      </c>
      <c r="E1209" s="670"/>
      <c r="F1209" s="511"/>
      <c r="G1209" s="511"/>
      <c r="H1209" s="452"/>
      <c r="I1209" s="362"/>
      <c r="J1209" s="362"/>
      <c r="K1209" s="451" t="str">
        <f t="shared" si="78"/>
        <v/>
      </c>
      <c r="L1209" s="527" t="str">
        <f t="shared" si="81"/>
        <v/>
      </c>
      <c r="M1209" s="363"/>
      <c r="N1209" s="363"/>
      <c r="O1209" s="363"/>
      <c r="P1209" s="366"/>
    </row>
    <row r="1210" spans="3:16" ht="14.25" customHeight="1" x14ac:dyDescent="0.2">
      <c r="C1210" s="383">
        <f t="shared" si="80"/>
        <v>1198</v>
      </c>
      <c r="D1210" s="807" t="str">
        <f t="shared" si="79"/>
        <v/>
      </c>
      <c r="E1210" s="670"/>
      <c r="F1210" s="511"/>
      <c r="G1210" s="511"/>
      <c r="H1210" s="452"/>
      <c r="I1210" s="362"/>
      <c r="J1210" s="362"/>
      <c r="K1210" s="451" t="str">
        <f t="shared" si="78"/>
        <v/>
      </c>
      <c r="L1210" s="527" t="str">
        <f t="shared" si="81"/>
        <v/>
      </c>
      <c r="M1210" s="363"/>
      <c r="N1210" s="363"/>
      <c r="O1210" s="363"/>
      <c r="P1210" s="366"/>
    </row>
    <row r="1211" spans="3:16" ht="14.25" customHeight="1" x14ac:dyDescent="0.2">
      <c r="C1211" s="383">
        <f t="shared" si="80"/>
        <v>1199</v>
      </c>
      <c r="D1211" s="807" t="str">
        <f t="shared" si="79"/>
        <v/>
      </c>
      <c r="E1211" s="670"/>
      <c r="F1211" s="511"/>
      <c r="G1211" s="511"/>
      <c r="H1211" s="452"/>
      <c r="I1211" s="362"/>
      <c r="J1211" s="362"/>
      <c r="K1211" s="451" t="str">
        <f t="shared" si="78"/>
        <v/>
      </c>
      <c r="L1211" s="527" t="str">
        <f t="shared" si="81"/>
        <v/>
      </c>
      <c r="M1211" s="363"/>
      <c r="N1211" s="363"/>
      <c r="O1211" s="363"/>
      <c r="P1211" s="366"/>
    </row>
    <row r="1212" spans="3:16" ht="14.25" customHeight="1" x14ac:dyDescent="0.2">
      <c r="C1212" s="383">
        <f t="shared" si="80"/>
        <v>1200</v>
      </c>
      <c r="D1212" s="807" t="str">
        <f t="shared" si="79"/>
        <v/>
      </c>
      <c r="E1212" s="670"/>
      <c r="F1212" s="511"/>
      <c r="G1212" s="511"/>
      <c r="H1212" s="452"/>
      <c r="I1212" s="362"/>
      <c r="J1212" s="362"/>
      <c r="K1212" s="451" t="str">
        <f t="shared" si="78"/>
        <v/>
      </c>
      <c r="L1212" s="527" t="str">
        <f t="shared" si="81"/>
        <v/>
      </c>
      <c r="M1212" s="363"/>
      <c r="N1212" s="363"/>
      <c r="O1212" s="363"/>
      <c r="P1212" s="366"/>
    </row>
    <row r="1213" spans="3:16" ht="14.25" customHeight="1" x14ac:dyDescent="0.2">
      <c r="C1213" s="383">
        <f t="shared" si="80"/>
        <v>1201</v>
      </c>
      <c r="D1213" s="807" t="str">
        <f t="shared" si="79"/>
        <v/>
      </c>
      <c r="E1213" s="670"/>
      <c r="F1213" s="511"/>
      <c r="G1213" s="511"/>
      <c r="H1213" s="452"/>
      <c r="I1213" s="362"/>
      <c r="J1213" s="362"/>
      <c r="K1213" s="451" t="str">
        <f t="shared" si="78"/>
        <v/>
      </c>
      <c r="L1213" s="527" t="str">
        <f t="shared" si="81"/>
        <v/>
      </c>
      <c r="M1213" s="363"/>
      <c r="N1213" s="363"/>
      <c r="O1213" s="363"/>
      <c r="P1213" s="366"/>
    </row>
    <row r="1214" spans="3:16" ht="14.25" customHeight="1" x14ac:dyDescent="0.2">
      <c r="C1214" s="383">
        <f t="shared" si="80"/>
        <v>1202</v>
      </c>
      <c r="D1214" s="807" t="str">
        <f t="shared" si="79"/>
        <v/>
      </c>
      <c r="E1214" s="670"/>
      <c r="F1214" s="511"/>
      <c r="G1214" s="511"/>
      <c r="H1214" s="452"/>
      <c r="I1214" s="362"/>
      <c r="J1214" s="362"/>
      <c r="K1214" s="451" t="str">
        <f t="shared" si="78"/>
        <v/>
      </c>
      <c r="L1214" s="527" t="str">
        <f t="shared" si="81"/>
        <v/>
      </c>
      <c r="M1214" s="363"/>
      <c r="N1214" s="363"/>
      <c r="O1214" s="363"/>
      <c r="P1214" s="366"/>
    </row>
    <row r="1215" spans="3:16" ht="14.25" customHeight="1" x14ac:dyDescent="0.2">
      <c r="C1215" s="383">
        <f t="shared" si="80"/>
        <v>1203</v>
      </c>
      <c r="D1215" s="807" t="str">
        <f t="shared" si="79"/>
        <v/>
      </c>
      <c r="E1215" s="670"/>
      <c r="F1215" s="511"/>
      <c r="G1215" s="511"/>
      <c r="H1215" s="452"/>
      <c r="I1215" s="362"/>
      <c r="J1215" s="362"/>
      <c r="K1215" s="451" t="str">
        <f t="shared" ref="K1215:K1278" si="82">IF(J1215="","",I1215*J1215)</f>
        <v/>
      </c>
      <c r="L1215" s="527" t="str">
        <f t="shared" si="81"/>
        <v/>
      </c>
      <c r="M1215" s="363"/>
      <c r="N1215" s="363"/>
      <c r="O1215" s="363"/>
      <c r="P1215" s="366"/>
    </row>
    <row r="1216" spans="3:16" ht="14.25" customHeight="1" x14ac:dyDescent="0.2">
      <c r="C1216" s="383">
        <f t="shared" si="80"/>
        <v>1204</v>
      </c>
      <c r="D1216" s="807" t="str">
        <f t="shared" si="79"/>
        <v/>
      </c>
      <c r="E1216" s="670"/>
      <c r="F1216" s="511"/>
      <c r="G1216" s="511"/>
      <c r="H1216" s="452"/>
      <c r="I1216" s="362"/>
      <c r="J1216" s="362"/>
      <c r="K1216" s="451" t="str">
        <f t="shared" si="82"/>
        <v/>
      </c>
      <c r="L1216" s="527" t="str">
        <f t="shared" si="81"/>
        <v/>
      </c>
      <c r="M1216" s="363"/>
      <c r="N1216" s="363"/>
      <c r="O1216" s="363"/>
      <c r="P1216" s="366"/>
    </row>
    <row r="1217" spans="3:16" ht="14.25" customHeight="1" x14ac:dyDescent="0.2">
      <c r="C1217" s="383">
        <f t="shared" si="80"/>
        <v>1205</v>
      </c>
      <c r="D1217" s="807" t="str">
        <f t="shared" si="79"/>
        <v/>
      </c>
      <c r="E1217" s="670"/>
      <c r="F1217" s="511"/>
      <c r="G1217" s="511"/>
      <c r="H1217" s="452"/>
      <c r="I1217" s="362"/>
      <c r="J1217" s="362"/>
      <c r="K1217" s="451" t="str">
        <f t="shared" si="82"/>
        <v/>
      </c>
      <c r="L1217" s="527" t="str">
        <f t="shared" si="81"/>
        <v/>
      </c>
      <c r="M1217" s="363"/>
      <c r="N1217" s="363"/>
      <c r="O1217" s="363"/>
      <c r="P1217" s="366"/>
    </row>
    <row r="1218" spans="3:16" ht="14.25" customHeight="1" x14ac:dyDescent="0.2">
      <c r="C1218" s="383">
        <f t="shared" si="80"/>
        <v>1206</v>
      </c>
      <c r="D1218" s="807" t="str">
        <f t="shared" si="79"/>
        <v/>
      </c>
      <c r="E1218" s="670"/>
      <c r="F1218" s="511"/>
      <c r="G1218" s="511"/>
      <c r="H1218" s="452"/>
      <c r="I1218" s="362"/>
      <c r="J1218" s="362"/>
      <c r="K1218" s="451" t="str">
        <f t="shared" si="82"/>
        <v/>
      </c>
      <c r="L1218" s="527" t="str">
        <f t="shared" si="81"/>
        <v/>
      </c>
      <c r="M1218" s="363"/>
      <c r="N1218" s="363"/>
      <c r="O1218" s="363"/>
      <c r="P1218" s="366"/>
    </row>
    <row r="1219" spans="3:16" ht="14.25" customHeight="1" x14ac:dyDescent="0.2">
      <c r="C1219" s="383">
        <f t="shared" si="80"/>
        <v>1207</v>
      </c>
      <c r="D1219" s="807" t="str">
        <f t="shared" si="79"/>
        <v/>
      </c>
      <c r="E1219" s="670"/>
      <c r="F1219" s="511"/>
      <c r="G1219" s="511"/>
      <c r="H1219" s="452"/>
      <c r="I1219" s="362"/>
      <c r="J1219" s="362"/>
      <c r="K1219" s="451" t="str">
        <f t="shared" si="82"/>
        <v/>
      </c>
      <c r="L1219" s="527" t="str">
        <f t="shared" si="81"/>
        <v/>
      </c>
      <c r="M1219" s="363"/>
      <c r="N1219" s="363"/>
      <c r="O1219" s="363"/>
      <c r="P1219" s="366"/>
    </row>
    <row r="1220" spans="3:16" ht="14.25" customHeight="1" x14ac:dyDescent="0.2">
      <c r="C1220" s="383">
        <f t="shared" si="80"/>
        <v>1208</v>
      </c>
      <c r="D1220" s="807" t="str">
        <f t="shared" si="79"/>
        <v/>
      </c>
      <c r="E1220" s="670"/>
      <c r="F1220" s="511"/>
      <c r="G1220" s="511"/>
      <c r="H1220" s="452"/>
      <c r="I1220" s="362"/>
      <c r="J1220" s="362"/>
      <c r="K1220" s="451" t="str">
        <f t="shared" si="82"/>
        <v/>
      </c>
      <c r="L1220" s="527" t="str">
        <f t="shared" si="81"/>
        <v/>
      </c>
      <c r="M1220" s="363"/>
      <c r="N1220" s="363"/>
      <c r="O1220" s="363"/>
      <c r="P1220" s="366"/>
    </row>
    <row r="1221" spans="3:16" ht="14.25" customHeight="1" x14ac:dyDescent="0.2">
      <c r="C1221" s="383">
        <f t="shared" si="80"/>
        <v>1209</v>
      </c>
      <c r="D1221" s="807" t="str">
        <f t="shared" si="79"/>
        <v/>
      </c>
      <c r="E1221" s="670"/>
      <c r="F1221" s="511"/>
      <c r="G1221" s="511"/>
      <c r="H1221" s="452"/>
      <c r="I1221" s="362"/>
      <c r="J1221" s="362"/>
      <c r="K1221" s="451" t="str">
        <f t="shared" si="82"/>
        <v/>
      </c>
      <c r="L1221" s="527" t="str">
        <f t="shared" si="81"/>
        <v/>
      </c>
      <c r="M1221" s="363"/>
      <c r="N1221" s="363"/>
      <c r="O1221" s="363"/>
      <c r="P1221" s="366"/>
    </row>
    <row r="1222" spans="3:16" ht="14.25" customHeight="1" x14ac:dyDescent="0.2">
      <c r="C1222" s="383">
        <f t="shared" si="80"/>
        <v>1210</v>
      </c>
      <c r="D1222" s="807" t="str">
        <f t="shared" si="79"/>
        <v/>
      </c>
      <c r="E1222" s="670"/>
      <c r="F1222" s="511"/>
      <c r="G1222" s="511"/>
      <c r="H1222" s="452"/>
      <c r="I1222" s="362"/>
      <c r="J1222" s="362"/>
      <c r="K1222" s="451" t="str">
        <f t="shared" si="82"/>
        <v/>
      </c>
      <c r="L1222" s="527" t="str">
        <f t="shared" si="81"/>
        <v/>
      </c>
      <c r="M1222" s="363"/>
      <c r="N1222" s="363"/>
      <c r="O1222" s="363"/>
      <c r="P1222" s="366"/>
    </row>
    <row r="1223" spans="3:16" ht="14.25" customHeight="1" x14ac:dyDescent="0.2">
      <c r="C1223" s="383">
        <f t="shared" si="80"/>
        <v>1211</v>
      </c>
      <c r="D1223" s="807" t="str">
        <f t="shared" si="79"/>
        <v/>
      </c>
      <c r="E1223" s="670"/>
      <c r="F1223" s="511"/>
      <c r="G1223" s="511"/>
      <c r="H1223" s="452"/>
      <c r="I1223" s="362"/>
      <c r="J1223" s="362"/>
      <c r="K1223" s="451" t="str">
        <f t="shared" si="82"/>
        <v/>
      </c>
      <c r="L1223" s="527" t="str">
        <f t="shared" si="81"/>
        <v/>
      </c>
      <c r="M1223" s="363"/>
      <c r="N1223" s="363"/>
      <c r="O1223" s="363"/>
      <c r="P1223" s="366"/>
    </row>
    <row r="1224" spans="3:16" ht="14.25" customHeight="1" x14ac:dyDescent="0.2">
      <c r="C1224" s="383">
        <f t="shared" si="80"/>
        <v>1212</v>
      </c>
      <c r="D1224" s="807" t="str">
        <f t="shared" si="79"/>
        <v/>
      </c>
      <c r="E1224" s="670"/>
      <c r="F1224" s="511"/>
      <c r="G1224" s="511"/>
      <c r="H1224" s="452"/>
      <c r="I1224" s="362"/>
      <c r="J1224" s="362"/>
      <c r="K1224" s="451" t="str">
        <f t="shared" si="82"/>
        <v/>
      </c>
      <c r="L1224" s="527" t="str">
        <f t="shared" si="81"/>
        <v/>
      </c>
      <c r="M1224" s="363"/>
      <c r="N1224" s="363"/>
      <c r="O1224" s="363"/>
      <c r="P1224" s="366"/>
    </row>
    <row r="1225" spans="3:16" ht="14.25" customHeight="1" x14ac:dyDescent="0.2">
      <c r="C1225" s="383">
        <f t="shared" si="80"/>
        <v>1213</v>
      </c>
      <c r="D1225" s="807" t="str">
        <f t="shared" si="79"/>
        <v/>
      </c>
      <c r="E1225" s="670"/>
      <c r="F1225" s="511"/>
      <c r="G1225" s="511"/>
      <c r="H1225" s="452"/>
      <c r="I1225" s="362"/>
      <c r="J1225" s="362"/>
      <c r="K1225" s="451" t="str">
        <f t="shared" si="82"/>
        <v/>
      </c>
      <c r="L1225" s="527" t="str">
        <f t="shared" si="81"/>
        <v/>
      </c>
      <c r="M1225" s="363"/>
      <c r="N1225" s="363"/>
      <c r="O1225" s="363"/>
      <c r="P1225" s="366"/>
    </row>
    <row r="1226" spans="3:16" ht="14.25" customHeight="1" x14ac:dyDescent="0.2">
      <c r="C1226" s="383">
        <f t="shared" si="80"/>
        <v>1214</v>
      </c>
      <c r="D1226" s="807" t="str">
        <f t="shared" si="79"/>
        <v/>
      </c>
      <c r="E1226" s="670"/>
      <c r="F1226" s="511"/>
      <c r="G1226" s="511"/>
      <c r="H1226" s="452"/>
      <c r="I1226" s="362"/>
      <c r="J1226" s="362"/>
      <c r="K1226" s="451" t="str">
        <f t="shared" si="82"/>
        <v/>
      </c>
      <c r="L1226" s="527" t="str">
        <f t="shared" si="81"/>
        <v/>
      </c>
      <c r="M1226" s="363"/>
      <c r="N1226" s="363"/>
      <c r="O1226" s="363"/>
      <c r="P1226" s="366"/>
    </row>
    <row r="1227" spans="3:16" ht="14.25" customHeight="1" x14ac:dyDescent="0.2">
      <c r="C1227" s="383">
        <f t="shared" si="80"/>
        <v>1215</v>
      </c>
      <c r="D1227" s="807" t="str">
        <f t="shared" si="79"/>
        <v/>
      </c>
      <c r="E1227" s="670"/>
      <c r="F1227" s="511"/>
      <c r="G1227" s="511"/>
      <c r="H1227" s="452"/>
      <c r="I1227" s="362"/>
      <c r="J1227" s="362"/>
      <c r="K1227" s="451" t="str">
        <f t="shared" si="82"/>
        <v/>
      </c>
      <c r="L1227" s="527" t="str">
        <f t="shared" si="81"/>
        <v/>
      </c>
      <c r="M1227" s="363"/>
      <c r="N1227" s="363"/>
      <c r="O1227" s="363"/>
      <c r="P1227" s="366"/>
    </row>
    <row r="1228" spans="3:16" ht="14.25" customHeight="1" x14ac:dyDescent="0.2">
      <c r="C1228" s="383">
        <f t="shared" si="80"/>
        <v>1216</v>
      </c>
      <c r="D1228" s="807" t="str">
        <f t="shared" si="79"/>
        <v/>
      </c>
      <c r="E1228" s="670"/>
      <c r="F1228" s="511"/>
      <c r="G1228" s="511"/>
      <c r="H1228" s="452"/>
      <c r="I1228" s="362"/>
      <c r="J1228" s="362"/>
      <c r="K1228" s="451" t="str">
        <f t="shared" si="82"/>
        <v/>
      </c>
      <c r="L1228" s="527" t="str">
        <f t="shared" si="81"/>
        <v/>
      </c>
      <c r="M1228" s="363"/>
      <c r="N1228" s="363"/>
      <c r="O1228" s="363"/>
      <c r="P1228" s="366"/>
    </row>
    <row r="1229" spans="3:16" ht="14.25" customHeight="1" x14ac:dyDescent="0.2">
      <c r="C1229" s="383">
        <f t="shared" si="80"/>
        <v>1217</v>
      </c>
      <c r="D1229" s="807" t="str">
        <f t="shared" ref="D1229:D1292" si="83">IF(E1229="","",IF(E1229&lt;=$T$2,"○",""))</f>
        <v/>
      </c>
      <c r="E1229" s="670"/>
      <c r="F1229" s="511"/>
      <c r="G1229" s="511"/>
      <c r="H1229" s="452"/>
      <c r="I1229" s="362"/>
      <c r="J1229" s="362"/>
      <c r="K1229" s="451" t="str">
        <f t="shared" si="82"/>
        <v/>
      </c>
      <c r="L1229" s="527" t="str">
        <f t="shared" si="81"/>
        <v/>
      </c>
      <c r="M1229" s="363"/>
      <c r="N1229" s="363"/>
      <c r="O1229" s="363"/>
      <c r="P1229" s="366"/>
    </row>
    <row r="1230" spans="3:16" ht="14.25" customHeight="1" x14ac:dyDescent="0.2">
      <c r="C1230" s="383">
        <f t="shared" si="80"/>
        <v>1218</v>
      </c>
      <c r="D1230" s="807" t="str">
        <f t="shared" si="83"/>
        <v/>
      </c>
      <c r="E1230" s="670"/>
      <c r="F1230" s="511"/>
      <c r="G1230" s="511"/>
      <c r="H1230" s="452"/>
      <c r="I1230" s="362"/>
      <c r="J1230" s="362"/>
      <c r="K1230" s="451" t="str">
        <f t="shared" si="82"/>
        <v/>
      </c>
      <c r="L1230" s="527" t="str">
        <f t="shared" si="81"/>
        <v/>
      </c>
      <c r="M1230" s="363"/>
      <c r="N1230" s="363"/>
      <c r="O1230" s="363"/>
      <c r="P1230" s="366"/>
    </row>
    <row r="1231" spans="3:16" ht="14.25" customHeight="1" x14ac:dyDescent="0.2">
      <c r="C1231" s="383">
        <f t="shared" ref="C1231:C1294" si="84">C1230+1</f>
        <v>1219</v>
      </c>
      <c r="D1231" s="807" t="str">
        <f t="shared" si="83"/>
        <v/>
      </c>
      <c r="E1231" s="670"/>
      <c r="F1231" s="511"/>
      <c r="G1231" s="511"/>
      <c r="H1231" s="452"/>
      <c r="I1231" s="362"/>
      <c r="J1231" s="362"/>
      <c r="K1231" s="451" t="str">
        <f t="shared" si="82"/>
        <v/>
      </c>
      <c r="L1231" s="527" t="str">
        <f t="shared" si="81"/>
        <v/>
      </c>
      <c r="M1231" s="363"/>
      <c r="N1231" s="363"/>
      <c r="O1231" s="363"/>
      <c r="P1231" s="366"/>
    </row>
    <row r="1232" spans="3:16" ht="14.25" customHeight="1" x14ac:dyDescent="0.2">
      <c r="C1232" s="383">
        <f t="shared" si="84"/>
        <v>1220</v>
      </c>
      <c r="D1232" s="807" t="str">
        <f t="shared" si="83"/>
        <v/>
      </c>
      <c r="E1232" s="670"/>
      <c r="F1232" s="511"/>
      <c r="G1232" s="511"/>
      <c r="H1232" s="452"/>
      <c r="I1232" s="362"/>
      <c r="J1232" s="362"/>
      <c r="K1232" s="451" t="str">
        <f t="shared" si="82"/>
        <v/>
      </c>
      <c r="L1232" s="527" t="str">
        <f t="shared" si="81"/>
        <v/>
      </c>
      <c r="M1232" s="363"/>
      <c r="N1232" s="363"/>
      <c r="O1232" s="363"/>
      <c r="P1232" s="366"/>
    </row>
    <row r="1233" spans="3:16" ht="14.25" customHeight="1" x14ac:dyDescent="0.2">
      <c r="C1233" s="383">
        <f t="shared" si="84"/>
        <v>1221</v>
      </c>
      <c r="D1233" s="807" t="str">
        <f t="shared" si="83"/>
        <v/>
      </c>
      <c r="E1233" s="670"/>
      <c r="F1233" s="511"/>
      <c r="G1233" s="511"/>
      <c r="H1233" s="452"/>
      <c r="I1233" s="362"/>
      <c r="J1233" s="362"/>
      <c r="K1233" s="451" t="str">
        <f t="shared" si="82"/>
        <v/>
      </c>
      <c r="L1233" s="527" t="str">
        <f t="shared" si="81"/>
        <v/>
      </c>
      <c r="M1233" s="363"/>
      <c r="N1233" s="363"/>
      <c r="O1233" s="363"/>
      <c r="P1233" s="366"/>
    </row>
    <row r="1234" spans="3:16" ht="14.25" customHeight="1" x14ac:dyDescent="0.2">
      <c r="C1234" s="383">
        <f t="shared" si="84"/>
        <v>1222</v>
      </c>
      <c r="D1234" s="807" t="str">
        <f t="shared" si="83"/>
        <v/>
      </c>
      <c r="E1234" s="670"/>
      <c r="F1234" s="511"/>
      <c r="G1234" s="511"/>
      <c r="H1234" s="452"/>
      <c r="I1234" s="362"/>
      <c r="J1234" s="362"/>
      <c r="K1234" s="451" t="str">
        <f t="shared" si="82"/>
        <v/>
      </c>
      <c r="L1234" s="527" t="str">
        <f t="shared" si="81"/>
        <v/>
      </c>
      <c r="M1234" s="363"/>
      <c r="N1234" s="363"/>
      <c r="O1234" s="363"/>
      <c r="P1234" s="366"/>
    </row>
    <row r="1235" spans="3:16" ht="14.25" customHeight="1" x14ac:dyDescent="0.2">
      <c r="C1235" s="383">
        <f t="shared" si="84"/>
        <v>1223</v>
      </c>
      <c r="D1235" s="807" t="str">
        <f t="shared" si="83"/>
        <v/>
      </c>
      <c r="E1235" s="670"/>
      <c r="F1235" s="511"/>
      <c r="G1235" s="511"/>
      <c r="H1235" s="452"/>
      <c r="I1235" s="362"/>
      <c r="J1235" s="362"/>
      <c r="K1235" s="451" t="str">
        <f t="shared" si="82"/>
        <v/>
      </c>
      <c r="L1235" s="527" t="str">
        <f t="shared" si="81"/>
        <v/>
      </c>
      <c r="M1235" s="363"/>
      <c r="N1235" s="363"/>
      <c r="O1235" s="363"/>
      <c r="P1235" s="366"/>
    </row>
    <row r="1236" spans="3:16" ht="14.25" customHeight="1" x14ac:dyDescent="0.2">
      <c r="C1236" s="383">
        <f t="shared" si="84"/>
        <v>1224</v>
      </c>
      <c r="D1236" s="807" t="str">
        <f t="shared" si="83"/>
        <v/>
      </c>
      <c r="E1236" s="670"/>
      <c r="F1236" s="511"/>
      <c r="G1236" s="511"/>
      <c r="H1236" s="452"/>
      <c r="I1236" s="362"/>
      <c r="J1236" s="362"/>
      <c r="K1236" s="451" t="str">
        <f t="shared" si="82"/>
        <v/>
      </c>
      <c r="L1236" s="527" t="str">
        <f t="shared" si="81"/>
        <v/>
      </c>
      <c r="M1236" s="363"/>
      <c r="N1236" s="363"/>
      <c r="O1236" s="363"/>
      <c r="P1236" s="366"/>
    </row>
    <row r="1237" spans="3:16" ht="14.25" customHeight="1" x14ac:dyDescent="0.2">
      <c r="C1237" s="383">
        <f t="shared" si="84"/>
        <v>1225</v>
      </c>
      <c r="D1237" s="807" t="str">
        <f t="shared" si="83"/>
        <v/>
      </c>
      <c r="E1237" s="670"/>
      <c r="F1237" s="511"/>
      <c r="G1237" s="511"/>
      <c r="H1237" s="452"/>
      <c r="I1237" s="362"/>
      <c r="J1237" s="362"/>
      <c r="K1237" s="451" t="str">
        <f t="shared" si="82"/>
        <v/>
      </c>
      <c r="L1237" s="527" t="str">
        <f t="shared" si="81"/>
        <v/>
      </c>
      <c r="M1237" s="363"/>
      <c r="N1237" s="363"/>
      <c r="O1237" s="363"/>
      <c r="P1237" s="366"/>
    </row>
    <row r="1238" spans="3:16" ht="14.25" customHeight="1" x14ac:dyDescent="0.2">
      <c r="C1238" s="383">
        <f t="shared" si="84"/>
        <v>1226</v>
      </c>
      <c r="D1238" s="807" t="str">
        <f t="shared" si="83"/>
        <v/>
      </c>
      <c r="E1238" s="670"/>
      <c r="F1238" s="511"/>
      <c r="G1238" s="511"/>
      <c r="H1238" s="452"/>
      <c r="I1238" s="362"/>
      <c r="J1238" s="362"/>
      <c r="K1238" s="451" t="str">
        <f t="shared" si="82"/>
        <v/>
      </c>
      <c r="L1238" s="527" t="str">
        <f t="shared" si="81"/>
        <v/>
      </c>
      <c r="M1238" s="363"/>
      <c r="N1238" s="363"/>
      <c r="O1238" s="363"/>
      <c r="P1238" s="366"/>
    </row>
    <row r="1239" spans="3:16" ht="14.25" customHeight="1" x14ac:dyDescent="0.2">
      <c r="C1239" s="383">
        <f t="shared" si="84"/>
        <v>1227</v>
      </c>
      <c r="D1239" s="807" t="str">
        <f t="shared" si="83"/>
        <v/>
      </c>
      <c r="E1239" s="670"/>
      <c r="F1239" s="511"/>
      <c r="G1239" s="511"/>
      <c r="H1239" s="452"/>
      <c r="I1239" s="362"/>
      <c r="J1239" s="362"/>
      <c r="K1239" s="451" t="str">
        <f t="shared" si="82"/>
        <v/>
      </c>
      <c r="L1239" s="527" t="str">
        <f t="shared" si="81"/>
        <v/>
      </c>
      <c r="M1239" s="363"/>
      <c r="N1239" s="363"/>
      <c r="O1239" s="363"/>
      <c r="P1239" s="366"/>
    </row>
    <row r="1240" spans="3:16" ht="14.25" customHeight="1" x14ac:dyDescent="0.2">
      <c r="C1240" s="383">
        <f t="shared" si="84"/>
        <v>1228</v>
      </c>
      <c r="D1240" s="807" t="str">
        <f t="shared" si="83"/>
        <v/>
      </c>
      <c r="E1240" s="670"/>
      <c r="F1240" s="511"/>
      <c r="G1240" s="511"/>
      <c r="H1240" s="452"/>
      <c r="I1240" s="362"/>
      <c r="J1240" s="362"/>
      <c r="K1240" s="451" t="str">
        <f t="shared" si="82"/>
        <v/>
      </c>
      <c r="L1240" s="527" t="str">
        <f t="shared" si="81"/>
        <v/>
      </c>
      <c r="M1240" s="363"/>
      <c r="N1240" s="363"/>
      <c r="O1240" s="363"/>
      <c r="P1240" s="366"/>
    </row>
    <row r="1241" spans="3:16" ht="14.25" customHeight="1" x14ac:dyDescent="0.2">
      <c r="C1241" s="383">
        <f t="shared" si="84"/>
        <v>1229</v>
      </c>
      <c r="D1241" s="807" t="str">
        <f t="shared" si="83"/>
        <v/>
      </c>
      <c r="E1241" s="670"/>
      <c r="F1241" s="511"/>
      <c r="G1241" s="511"/>
      <c r="H1241" s="452"/>
      <c r="I1241" s="362"/>
      <c r="J1241" s="362"/>
      <c r="K1241" s="451" t="str">
        <f t="shared" si="82"/>
        <v/>
      </c>
      <c r="L1241" s="527" t="str">
        <f t="shared" si="81"/>
        <v/>
      </c>
      <c r="M1241" s="363"/>
      <c r="N1241" s="363"/>
      <c r="O1241" s="363"/>
      <c r="P1241" s="366"/>
    </row>
    <row r="1242" spans="3:16" ht="14.25" customHeight="1" x14ac:dyDescent="0.2">
      <c r="C1242" s="383">
        <f t="shared" si="84"/>
        <v>1230</v>
      </c>
      <c r="D1242" s="807" t="str">
        <f t="shared" si="83"/>
        <v/>
      </c>
      <c r="E1242" s="670"/>
      <c r="F1242" s="511"/>
      <c r="G1242" s="511"/>
      <c r="H1242" s="452"/>
      <c r="I1242" s="362"/>
      <c r="J1242" s="362"/>
      <c r="K1242" s="451" t="str">
        <f t="shared" si="82"/>
        <v/>
      </c>
      <c r="L1242" s="527" t="str">
        <f t="shared" si="81"/>
        <v/>
      </c>
      <c r="M1242" s="363"/>
      <c r="N1242" s="363"/>
      <c r="O1242" s="363"/>
      <c r="P1242" s="366"/>
    </row>
    <row r="1243" spans="3:16" ht="14.25" customHeight="1" x14ac:dyDescent="0.2">
      <c r="C1243" s="383">
        <f t="shared" si="84"/>
        <v>1231</v>
      </c>
      <c r="D1243" s="807" t="str">
        <f t="shared" si="83"/>
        <v/>
      </c>
      <c r="E1243" s="670"/>
      <c r="F1243" s="511"/>
      <c r="G1243" s="511"/>
      <c r="H1243" s="452"/>
      <c r="I1243" s="362"/>
      <c r="J1243" s="362"/>
      <c r="K1243" s="451" t="str">
        <f t="shared" si="82"/>
        <v/>
      </c>
      <c r="L1243" s="527" t="str">
        <f t="shared" si="81"/>
        <v/>
      </c>
      <c r="M1243" s="363"/>
      <c r="N1243" s="363"/>
      <c r="O1243" s="363"/>
      <c r="P1243" s="366"/>
    </row>
    <row r="1244" spans="3:16" ht="14.25" customHeight="1" x14ac:dyDescent="0.2">
      <c r="C1244" s="383">
        <f t="shared" si="84"/>
        <v>1232</v>
      </c>
      <c r="D1244" s="807" t="str">
        <f t="shared" si="83"/>
        <v/>
      </c>
      <c r="E1244" s="670"/>
      <c r="F1244" s="511"/>
      <c r="G1244" s="511"/>
      <c r="H1244" s="452"/>
      <c r="I1244" s="362"/>
      <c r="J1244" s="362"/>
      <c r="K1244" s="451" t="str">
        <f t="shared" si="82"/>
        <v/>
      </c>
      <c r="L1244" s="527" t="str">
        <f t="shared" si="81"/>
        <v/>
      </c>
      <c r="M1244" s="363"/>
      <c r="N1244" s="363"/>
      <c r="O1244" s="363"/>
      <c r="P1244" s="366"/>
    </row>
    <row r="1245" spans="3:16" ht="14.25" customHeight="1" x14ac:dyDescent="0.2">
      <c r="C1245" s="383">
        <f t="shared" si="84"/>
        <v>1233</v>
      </c>
      <c r="D1245" s="807" t="str">
        <f t="shared" si="83"/>
        <v/>
      </c>
      <c r="E1245" s="670"/>
      <c r="F1245" s="511"/>
      <c r="G1245" s="511"/>
      <c r="H1245" s="452"/>
      <c r="I1245" s="362"/>
      <c r="J1245" s="362"/>
      <c r="K1245" s="451" t="str">
        <f t="shared" si="82"/>
        <v/>
      </c>
      <c r="L1245" s="527" t="str">
        <f t="shared" si="81"/>
        <v/>
      </c>
      <c r="M1245" s="363"/>
      <c r="N1245" s="363"/>
      <c r="O1245" s="363"/>
      <c r="P1245" s="366"/>
    </row>
    <row r="1246" spans="3:16" ht="14.25" customHeight="1" x14ac:dyDescent="0.2">
      <c r="C1246" s="383">
        <f t="shared" si="84"/>
        <v>1234</v>
      </c>
      <c r="D1246" s="807" t="str">
        <f t="shared" si="83"/>
        <v/>
      </c>
      <c r="E1246" s="670"/>
      <c r="F1246" s="511"/>
      <c r="G1246" s="511"/>
      <c r="H1246" s="452"/>
      <c r="I1246" s="362"/>
      <c r="J1246" s="362"/>
      <c r="K1246" s="451" t="str">
        <f t="shared" si="82"/>
        <v/>
      </c>
      <c r="L1246" s="527" t="str">
        <f t="shared" si="81"/>
        <v/>
      </c>
      <c r="M1246" s="363"/>
      <c r="N1246" s="363"/>
      <c r="O1246" s="363"/>
      <c r="P1246" s="366"/>
    </row>
    <row r="1247" spans="3:16" ht="14.25" customHeight="1" x14ac:dyDescent="0.2">
      <c r="C1247" s="383">
        <f t="shared" si="84"/>
        <v>1235</v>
      </c>
      <c r="D1247" s="807" t="str">
        <f t="shared" si="83"/>
        <v/>
      </c>
      <c r="E1247" s="670"/>
      <c r="F1247" s="511"/>
      <c r="G1247" s="511"/>
      <c r="H1247" s="452"/>
      <c r="I1247" s="362"/>
      <c r="J1247" s="362"/>
      <c r="K1247" s="451" t="str">
        <f t="shared" si="82"/>
        <v/>
      </c>
      <c r="L1247" s="527" t="str">
        <f t="shared" si="81"/>
        <v/>
      </c>
      <c r="M1247" s="363"/>
      <c r="N1247" s="363"/>
      <c r="O1247" s="363"/>
      <c r="P1247" s="366"/>
    </row>
    <row r="1248" spans="3:16" ht="14.25" customHeight="1" x14ac:dyDescent="0.2">
      <c r="C1248" s="383">
        <f t="shared" si="84"/>
        <v>1236</v>
      </c>
      <c r="D1248" s="807" t="str">
        <f t="shared" si="83"/>
        <v/>
      </c>
      <c r="E1248" s="670"/>
      <c r="F1248" s="511"/>
      <c r="G1248" s="511"/>
      <c r="H1248" s="452"/>
      <c r="I1248" s="362"/>
      <c r="J1248" s="362"/>
      <c r="K1248" s="451" t="str">
        <f t="shared" si="82"/>
        <v/>
      </c>
      <c r="L1248" s="527" t="str">
        <f t="shared" si="81"/>
        <v/>
      </c>
      <c r="M1248" s="363"/>
      <c r="N1248" s="363"/>
      <c r="O1248" s="363"/>
      <c r="P1248" s="366"/>
    </row>
    <row r="1249" spans="3:16" ht="14.25" customHeight="1" x14ac:dyDescent="0.2">
      <c r="C1249" s="383">
        <f t="shared" si="84"/>
        <v>1237</v>
      </c>
      <c r="D1249" s="807" t="str">
        <f t="shared" si="83"/>
        <v/>
      </c>
      <c r="E1249" s="670"/>
      <c r="F1249" s="511"/>
      <c r="G1249" s="511"/>
      <c r="H1249" s="452"/>
      <c r="I1249" s="362"/>
      <c r="J1249" s="362"/>
      <c r="K1249" s="451" t="str">
        <f t="shared" si="82"/>
        <v/>
      </c>
      <c r="L1249" s="527" t="str">
        <f t="shared" si="81"/>
        <v/>
      </c>
      <c r="M1249" s="363"/>
      <c r="N1249" s="363"/>
      <c r="O1249" s="363"/>
      <c r="P1249" s="366"/>
    </row>
    <row r="1250" spans="3:16" ht="14.25" customHeight="1" x14ac:dyDescent="0.2">
      <c r="C1250" s="383">
        <f t="shared" si="84"/>
        <v>1238</v>
      </c>
      <c r="D1250" s="807" t="str">
        <f t="shared" si="83"/>
        <v/>
      </c>
      <c r="E1250" s="670"/>
      <c r="F1250" s="511"/>
      <c r="G1250" s="511"/>
      <c r="H1250" s="452"/>
      <c r="I1250" s="362"/>
      <c r="J1250" s="362"/>
      <c r="K1250" s="451" t="str">
        <f t="shared" si="82"/>
        <v/>
      </c>
      <c r="L1250" s="527" t="str">
        <f t="shared" si="81"/>
        <v/>
      </c>
      <c r="M1250" s="363"/>
      <c r="N1250" s="363"/>
      <c r="O1250" s="363"/>
      <c r="P1250" s="366"/>
    </row>
    <row r="1251" spans="3:16" ht="14.25" customHeight="1" x14ac:dyDescent="0.2">
      <c r="C1251" s="383">
        <f t="shared" si="84"/>
        <v>1239</v>
      </c>
      <c r="D1251" s="807" t="str">
        <f t="shared" si="83"/>
        <v/>
      </c>
      <c r="E1251" s="670"/>
      <c r="F1251" s="511"/>
      <c r="G1251" s="511"/>
      <c r="H1251" s="452"/>
      <c r="I1251" s="362"/>
      <c r="J1251" s="362"/>
      <c r="K1251" s="451" t="str">
        <f t="shared" si="82"/>
        <v/>
      </c>
      <c r="L1251" s="527" t="str">
        <f t="shared" si="81"/>
        <v/>
      </c>
      <c r="M1251" s="363"/>
      <c r="N1251" s="363"/>
      <c r="O1251" s="363"/>
      <c r="P1251" s="366"/>
    </row>
    <row r="1252" spans="3:16" ht="14.25" customHeight="1" x14ac:dyDescent="0.2">
      <c r="C1252" s="383">
        <f t="shared" si="84"/>
        <v>1240</v>
      </c>
      <c r="D1252" s="807" t="str">
        <f t="shared" si="83"/>
        <v/>
      </c>
      <c r="E1252" s="670"/>
      <c r="F1252" s="511"/>
      <c r="G1252" s="511"/>
      <c r="H1252" s="452"/>
      <c r="I1252" s="362"/>
      <c r="J1252" s="362"/>
      <c r="K1252" s="451" t="str">
        <f t="shared" si="82"/>
        <v/>
      </c>
      <c r="L1252" s="527" t="str">
        <f t="shared" si="81"/>
        <v/>
      </c>
      <c r="M1252" s="363"/>
      <c r="N1252" s="363"/>
      <c r="O1252" s="363"/>
      <c r="P1252" s="366"/>
    </row>
    <row r="1253" spans="3:16" ht="14.25" customHeight="1" x14ac:dyDescent="0.2">
      <c r="C1253" s="383">
        <f t="shared" si="84"/>
        <v>1241</v>
      </c>
      <c r="D1253" s="807" t="str">
        <f t="shared" si="83"/>
        <v/>
      </c>
      <c r="E1253" s="670"/>
      <c r="F1253" s="511"/>
      <c r="G1253" s="511"/>
      <c r="H1253" s="452"/>
      <c r="I1253" s="362"/>
      <c r="J1253" s="362"/>
      <c r="K1253" s="451" t="str">
        <f t="shared" si="82"/>
        <v/>
      </c>
      <c r="L1253" s="527" t="str">
        <f t="shared" si="81"/>
        <v/>
      </c>
      <c r="M1253" s="363"/>
      <c r="N1253" s="363"/>
      <c r="O1253" s="363"/>
      <c r="P1253" s="366"/>
    </row>
    <row r="1254" spans="3:16" ht="14.25" customHeight="1" x14ac:dyDescent="0.2">
      <c r="C1254" s="383">
        <f t="shared" si="84"/>
        <v>1242</v>
      </c>
      <c r="D1254" s="807" t="str">
        <f t="shared" si="83"/>
        <v/>
      </c>
      <c r="E1254" s="670"/>
      <c r="F1254" s="511"/>
      <c r="G1254" s="511"/>
      <c r="H1254" s="452"/>
      <c r="I1254" s="362"/>
      <c r="J1254" s="362"/>
      <c r="K1254" s="451" t="str">
        <f t="shared" si="82"/>
        <v/>
      </c>
      <c r="L1254" s="527" t="str">
        <f t="shared" si="81"/>
        <v/>
      </c>
      <c r="M1254" s="363"/>
      <c r="N1254" s="363"/>
      <c r="O1254" s="363"/>
      <c r="P1254" s="366"/>
    </row>
    <row r="1255" spans="3:16" ht="14.25" customHeight="1" x14ac:dyDescent="0.2">
      <c r="C1255" s="383">
        <f t="shared" si="84"/>
        <v>1243</v>
      </c>
      <c r="D1255" s="807" t="str">
        <f t="shared" si="83"/>
        <v/>
      </c>
      <c r="E1255" s="670"/>
      <c r="F1255" s="511"/>
      <c r="G1255" s="511"/>
      <c r="H1255" s="452"/>
      <c r="I1255" s="362"/>
      <c r="J1255" s="362"/>
      <c r="K1255" s="451" t="str">
        <f t="shared" si="82"/>
        <v/>
      </c>
      <c r="L1255" s="527" t="str">
        <f t="shared" si="81"/>
        <v/>
      </c>
      <c r="M1255" s="363"/>
      <c r="N1255" s="363"/>
      <c r="O1255" s="363"/>
      <c r="P1255" s="366"/>
    </row>
    <row r="1256" spans="3:16" ht="14.25" customHeight="1" x14ac:dyDescent="0.2">
      <c r="C1256" s="383">
        <f t="shared" si="84"/>
        <v>1244</v>
      </c>
      <c r="D1256" s="807" t="str">
        <f t="shared" si="83"/>
        <v/>
      </c>
      <c r="E1256" s="670"/>
      <c r="F1256" s="511"/>
      <c r="G1256" s="511"/>
      <c r="H1256" s="452"/>
      <c r="I1256" s="362"/>
      <c r="J1256" s="362"/>
      <c r="K1256" s="451" t="str">
        <f t="shared" si="82"/>
        <v/>
      </c>
      <c r="L1256" s="527" t="str">
        <f t="shared" si="81"/>
        <v/>
      </c>
      <c r="M1256" s="363"/>
      <c r="N1256" s="363"/>
      <c r="O1256" s="363"/>
      <c r="P1256" s="366"/>
    </row>
    <row r="1257" spans="3:16" ht="14.25" customHeight="1" x14ac:dyDescent="0.2">
      <c r="C1257" s="383">
        <f t="shared" si="84"/>
        <v>1245</v>
      </c>
      <c r="D1257" s="807" t="str">
        <f t="shared" si="83"/>
        <v/>
      </c>
      <c r="E1257" s="670"/>
      <c r="F1257" s="511"/>
      <c r="G1257" s="511"/>
      <c r="H1257" s="452"/>
      <c r="I1257" s="362"/>
      <c r="J1257" s="362"/>
      <c r="K1257" s="451" t="str">
        <f t="shared" si="82"/>
        <v/>
      </c>
      <c r="L1257" s="527" t="str">
        <f t="shared" si="81"/>
        <v/>
      </c>
      <c r="M1257" s="363"/>
      <c r="N1257" s="363"/>
      <c r="O1257" s="363"/>
      <c r="P1257" s="366"/>
    </row>
    <row r="1258" spans="3:16" ht="14.25" customHeight="1" x14ac:dyDescent="0.2">
      <c r="C1258" s="383">
        <f t="shared" si="84"/>
        <v>1246</v>
      </c>
      <c r="D1258" s="807" t="str">
        <f t="shared" si="83"/>
        <v/>
      </c>
      <c r="E1258" s="670"/>
      <c r="F1258" s="511"/>
      <c r="G1258" s="511"/>
      <c r="H1258" s="452"/>
      <c r="I1258" s="362"/>
      <c r="J1258" s="362"/>
      <c r="K1258" s="451" t="str">
        <f t="shared" si="82"/>
        <v/>
      </c>
      <c r="L1258" s="527" t="str">
        <f t="shared" ref="L1258:L1321" si="85">IF(H1258="","",IF(HLOOKUP(H1258,$V$2:$AJ$3,2,FALSE)&gt;=0.8,"○",""))</f>
        <v/>
      </c>
      <c r="M1258" s="363"/>
      <c r="N1258" s="363"/>
      <c r="O1258" s="363"/>
      <c r="P1258" s="366"/>
    </row>
    <row r="1259" spans="3:16" ht="14.25" customHeight="1" x14ac:dyDescent="0.2">
      <c r="C1259" s="383">
        <f t="shared" si="84"/>
        <v>1247</v>
      </c>
      <c r="D1259" s="807" t="str">
        <f t="shared" si="83"/>
        <v/>
      </c>
      <c r="E1259" s="670"/>
      <c r="F1259" s="511"/>
      <c r="G1259" s="511"/>
      <c r="H1259" s="452"/>
      <c r="I1259" s="362"/>
      <c r="J1259" s="362"/>
      <c r="K1259" s="451" t="str">
        <f t="shared" si="82"/>
        <v/>
      </c>
      <c r="L1259" s="527" t="str">
        <f t="shared" si="85"/>
        <v/>
      </c>
      <c r="M1259" s="363"/>
      <c r="N1259" s="363"/>
      <c r="O1259" s="363"/>
      <c r="P1259" s="366"/>
    </row>
    <row r="1260" spans="3:16" ht="14.25" customHeight="1" x14ac:dyDescent="0.2">
      <c r="C1260" s="383">
        <f t="shared" si="84"/>
        <v>1248</v>
      </c>
      <c r="D1260" s="807" t="str">
        <f t="shared" si="83"/>
        <v/>
      </c>
      <c r="E1260" s="670"/>
      <c r="F1260" s="511"/>
      <c r="G1260" s="511"/>
      <c r="H1260" s="452"/>
      <c r="I1260" s="362"/>
      <c r="J1260" s="362"/>
      <c r="K1260" s="451" t="str">
        <f t="shared" si="82"/>
        <v/>
      </c>
      <c r="L1260" s="527" t="str">
        <f t="shared" si="85"/>
        <v/>
      </c>
      <c r="M1260" s="363"/>
      <c r="N1260" s="363"/>
      <c r="O1260" s="363"/>
      <c r="P1260" s="366"/>
    </row>
    <row r="1261" spans="3:16" ht="14.25" customHeight="1" x14ac:dyDescent="0.2">
      <c r="C1261" s="383">
        <f t="shared" si="84"/>
        <v>1249</v>
      </c>
      <c r="D1261" s="807" t="str">
        <f t="shared" si="83"/>
        <v/>
      </c>
      <c r="E1261" s="670"/>
      <c r="F1261" s="511"/>
      <c r="G1261" s="511"/>
      <c r="H1261" s="452"/>
      <c r="I1261" s="362"/>
      <c r="J1261" s="362"/>
      <c r="K1261" s="451" t="str">
        <f t="shared" si="82"/>
        <v/>
      </c>
      <c r="L1261" s="527" t="str">
        <f t="shared" si="85"/>
        <v/>
      </c>
      <c r="M1261" s="363"/>
      <c r="N1261" s="363"/>
      <c r="O1261" s="363"/>
      <c r="P1261" s="366"/>
    </row>
    <row r="1262" spans="3:16" ht="14.25" customHeight="1" x14ac:dyDescent="0.2">
      <c r="C1262" s="383">
        <f t="shared" si="84"/>
        <v>1250</v>
      </c>
      <c r="D1262" s="807" t="str">
        <f t="shared" si="83"/>
        <v/>
      </c>
      <c r="E1262" s="670"/>
      <c r="F1262" s="511"/>
      <c r="G1262" s="511"/>
      <c r="H1262" s="452"/>
      <c r="I1262" s="362"/>
      <c r="J1262" s="362"/>
      <c r="K1262" s="451" t="str">
        <f t="shared" si="82"/>
        <v/>
      </c>
      <c r="L1262" s="527" t="str">
        <f t="shared" si="85"/>
        <v/>
      </c>
      <c r="M1262" s="363"/>
      <c r="N1262" s="363"/>
      <c r="O1262" s="363"/>
      <c r="P1262" s="366"/>
    </row>
    <row r="1263" spans="3:16" ht="14.25" customHeight="1" x14ac:dyDescent="0.2">
      <c r="C1263" s="383">
        <f t="shared" si="84"/>
        <v>1251</v>
      </c>
      <c r="D1263" s="807" t="str">
        <f t="shared" si="83"/>
        <v/>
      </c>
      <c r="E1263" s="670"/>
      <c r="F1263" s="511"/>
      <c r="G1263" s="511"/>
      <c r="H1263" s="452"/>
      <c r="I1263" s="362"/>
      <c r="J1263" s="362"/>
      <c r="K1263" s="451" t="str">
        <f t="shared" si="82"/>
        <v/>
      </c>
      <c r="L1263" s="527" t="str">
        <f t="shared" si="85"/>
        <v/>
      </c>
      <c r="M1263" s="363"/>
      <c r="N1263" s="363"/>
      <c r="O1263" s="363"/>
      <c r="P1263" s="366"/>
    </row>
    <row r="1264" spans="3:16" ht="14.25" customHeight="1" x14ac:dyDescent="0.2">
      <c r="C1264" s="383">
        <f t="shared" si="84"/>
        <v>1252</v>
      </c>
      <c r="D1264" s="807" t="str">
        <f t="shared" si="83"/>
        <v/>
      </c>
      <c r="E1264" s="670"/>
      <c r="F1264" s="511"/>
      <c r="G1264" s="511"/>
      <c r="H1264" s="452"/>
      <c r="I1264" s="362"/>
      <c r="J1264" s="362"/>
      <c r="K1264" s="451" t="str">
        <f t="shared" si="82"/>
        <v/>
      </c>
      <c r="L1264" s="527" t="str">
        <f t="shared" si="85"/>
        <v/>
      </c>
      <c r="M1264" s="363"/>
      <c r="N1264" s="363"/>
      <c r="O1264" s="363"/>
      <c r="P1264" s="366"/>
    </row>
    <row r="1265" spans="3:16" ht="14.25" customHeight="1" x14ac:dyDescent="0.2">
      <c r="C1265" s="383">
        <f t="shared" si="84"/>
        <v>1253</v>
      </c>
      <c r="D1265" s="807" t="str">
        <f t="shared" si="83"/>
        <v/>
      </c>
      <c r="E1265" s="670"/>
      <c r="F1265" s="511"/>
      <c r="G1265" s="511"/>
      <c r="H1265" s="452"/>
      <c r="I1265" s="362"/>
      <c r="J1265" s="362"/>
      <c r="K1265" s="451" t="str">
        <f t="shared" si="82"/>
        <v/>
      </c>
      <c r="L1265" s="527" t="str">
        <f t="shared" si="85"/>
        <v/>
      </c>
      <c r="M1265" s="363"/>
      <c r="N1265" s="363"/>
      <c r="O1265" s="363"/>
      <c r="P1265" s="366"/>
    </row>
    <row r="1266" spans="3:16" ht="14.25" customHeight="1" x14ac:dyDescent="0.2">
      <c r="C1266" s="383">
        <f t="shared" si="84"/>
        <v>1254</v>
      </c>
      <c r="D1266" s="807" t="str">
        <f t="shared" si="83"/>
        <v/>
      </c>
      <c r="E1266" s="670"/>
      <c r="F1266" s="511"/>
      <c r="G1266" s="511"/>
      <c r="H1266" s="452"/>
      <c r="I1266" s="362"/>
      <c r="J1266" s="362"/>
      <c r="K1266" s="451" t="str">
        <f t="shared" si="82"/>
        <v/>
      </c>
      <c r="L1266" s="527" t="str">
        <f t="shared" si="85"/>
        <v/>
      </c>
      <c r="M1266" s="363"/>
      <c r="N1266" s="363"/>
      <c r="O1266" s="363"/>
      <c r="P1266" s="366"/>
    </row>
    <row r="1267" spans="3:16" ht="14.25" customHeight="1" x14ac:dyDescent="0.2">
      <c r="C1267" s="383">
        <f t="shared" si="84"/>
        <v>1255</v>
      </c>
      <c r="D1267" s="807" t="str">
        <f t="shared" si="83"/>
        <v/>
      </c>
      <c r="E1267" s="670"/>
      <c r="F1267" s="511"/>
      <c r="G1267" s="511"/>
      <c r="H1267" s="452"/>
      <c r="I1267" s="362"/>
      <c r="J1267" s="362"/>
      <c r="K1267" s="451" t="str">
        <f t="shared" si="82"/>
        <v/>
      </c>
      <c r="L1267" s="527" t="str">
        <f t="shared" si="85"/>
        <v/>
      </c>
      <c r="M1267" s="363"/>
      <c r="N1267" s="363"/>
      <c r="O1267" s="363"/>
      <c r="P1267" s="366"/>
    </row>
    <row r="1268" spans="3:16" ht="14.25" customHeight="1" x14ac:dyDescent="0.2">
      <c r="C1268" s="383">
        <f t="shared" si="84"/>
        <v>1256</v>
      </c>
      <c r="D1268" s="807" t="str">
        <f t="shared" si="83"/>
        <v/>
      </c>
      <c r="E1268" s="670"/>
      <c r="F1268" s="511"/>
      <c r="G1268" s="511"/>
      <c r="H1268" s="452"/>
      <c r="I1268" s="362"/>
      <c r="J1268" s="362"/>
      <c r="K1268" s="451" t="str">
        <f t="shared" si="82"/>
        <v/>
      </c>
      <c r="L1268" s="527" t="str">
        <f t="shared" si="85"/>
        <v/>
      </c>
      <c r="M1268" s="363"/>
      <c r="N1268" s="363"/>
      <c r="O1268" s="363"/>
      <c r="P1268" s="366"/>
    </row>
    <row r="1269" spans="3:16" ht="14.25" customHeight="1" x14ac:dyDescent="0.2">
      <c r="C1269" s="383">
        <f t="shared" si="84"/>
        <v>1257</v>
      </c>
      <c r="D1269" s="807" t="str">
        <f t="shared" si="83"/>
        <v/>
      </c>
      <c r="E1269" s="670"/>
      <c r="F1269" s="511"/>
      <c r="G1269" s="511"/>
      <c r="H1269" s="452"/>
      <c r="I1269" s="362"/>
      <c r="J1269" s="362"/>
      <c r="K1269" s="451" t="str">
        <f t="shared" si="82"/>
        <v/>
      </c>
      <c r="L1269" s="527" t="str">
        <f t="shared" si="85"/>
        <v/>
      </c>
      <c r="M1269" s="363"/>
      <c r="N1269" s="363"/>
      <c r="O1269" s="363"/>
      <c r="P1269" s="366"/>
    </row>
    <row r="1270" spans="3:16" ht="14.25" customHeight="1" x14ac:dyDescent="0.2">
      <c r="C1270" s="383">
        <f t="shared" si="84"/>
        <v>1258</v>
      </c>
      <c r="D1270" s="807" t="str">
        <f t="shared" si="83"/>
        <v/>
      </c>
      <c r="E1270" s="670"/>
      <c r="F1270" s="511"/>
      <c r="G1270" s="511"/>
      <c r="H1270" s="452"/>
      <c r="I1270" s="362"/>
      <c r="J1270" s="362"/>
      <c r="K1270" s="451" t="str">
        <f t="shared" si="82"/>
        <v/>
      </c>
      <c r="L1270" s="527" t="str">
        <f t="shared" si="85"/>
        <v/>
      </c>
      <c r="M1270" s="363"/>
      <c r="N1270" s="363"/>
      <c r="O1270" s="363"/>
      <c r="P1270" s="366"/>
    </row>
    <row r="1271" spans="3:16" ht="14.25" customHeight="1" x14ac:dyDescent="0.2">
      <c r="C1271" s="383">
        <f t="shared" si="84"/>
        <v>1259</v>
      </c>
      <c r="D1271" s="807" t="str">
        <f t="shared" si="83"/>
        <v/>
      </c>
      <c r="E1271" s="670"/>
      <c r="F1271" s="511"/>
      <c r="G1271" s="511"/>
      <c r="H1271" s="452"/>
      <c r="I1271" s="362"/>
      <c r="J1271" s="362"/>
      <c r="K1271" s="451" t="str">
        <f t="shared" si="82"/>
        <v/>
      </c>
      <c r="L1271" s="527" t="str">
        <f t="shared" si="85"/>
        <v/>
      </c>
      <c r="M1271" s="363"/>
      <c r="N1271" s="363"/>
      <c r="O1271" s="363"/>
      <c r="P1271" s="366"/>
    </row>
    <row r="1272" spans="3:16" ht="14.25" customHeight="1" x14ac:dyDescent="0.2">
      <c r="C1272" s="383">
        <f t="shared" si="84"/>
        <v>1260</v>
      </c>
      <c r="D1272" s="807" t="str">
        <f t="shared" si="83"/>
        <v/>
      </c>
      <c r="E1272" s="670"/>
      <c r="F1272" s="511"/>
      <c r="G1272" s="511"/>
      <c r="H1272" s="452"/>
      <c r="I1272" s="362"/>
      <c r="J1272" s="362"/>
      <c r="K1272" s="451" t="str">
        <f t="shared" si="82"/>
        <v/>
      </c>
      <c r="L1272" s="527" t="str">
        <f t="shared" si="85"/>
        <v/>
      </c>
      <c r="M1272" s="363"/>
      <c r="N1272" s="363"/>
      <c r="O1272" s="363"/>
      <c r="P1272" s="366"/>
    </row>
    <row r="1273" spans="3:16" ht="14.25" customHeight="1" x14ac:dyDescent="0.2">
      <c r="C1273" s="383">
        <f t="shared" si="84"/>
        <v>1261</v>
      </c>
      <c r="D1273" s="807" t="str">
        <f t="shared" si="83"/>
        <v/>
      </c>
      <c r="E1273" s="670"/>
      <c r="F1273" s="511"/>
      <c r="G1273" s="511"/>
      <c r="H1273" s="452"/>
      <c r="I1273" s="362"/>
      <c r="J1273" s="362"/>
      <c r="K1273" s="451" t="str">
        <f t="shared" si="82"/>
        <v/>
      </c>
      <c r="L1273" s="527" t="str">
        <f t="shared" si="85"/>
        <v/>
      </c>
      <c r="M1273" s="363"/>
      <c r="N1273" s="363"/>
      <c r="O1273" s="363"/>
      <c r="P1273" s="366"/>
    </row>
    <row r="1274" spans="3:16" ht="14.25" customHeight="1" x14ac:dyDescent="0.2">
      <c r="C1274" s="383">
        <f t="shared" si="84"/>
        <v>1262</v>
      </c>
      <c r="D1274" s="807" t="str">
        <f t="shared" si="83"/>
        <v/>
      </c>
      <c r="E1274" s="670"/>
      <c r="F1274" s="511"/>
      <c r="G1274" s="511"/>
      <c r="H1274" s="452"/>
      <c r="I1274" s="362"/>
      <c r="J1274" s="362"/>
      <c r="K1274" s="451" t="str">
        <f t="shared" si="82"/>
        <v/>
      </c>
      <c r="L1274" s="527" t="str">
        <f t="shared" si="85"/>
        <v/>
      </c>
      <c r="M1274" s="363"/>
      <c r="N1274" s="363"/>
      <c r="O1274" s="363"/>
      <c r="P1274" s="366"/>
    </row>
    <row r="1275" spans="3:16" ht="14.25" customHeight="1" x14ac:dyDescent="0.2">
      <c r="C1275" s="383">
        <f t="shared" si="84"/>
        <v>1263</v>
      </c>
      <c r="D1275" s="807" t="str">
        <f t="shared" si="83"/>
        <v/>
      </c>
      <c r="E1275" s="670"/>
      <c r="F1275" s="511"/>
      <c r="G1275" s="511"/>
      <c r="H1275" s="452"/>
      <c r="I1275" s="362"/>
      <c r="J1275" s="362"/>
      <c r="K1275" s="451" t="str">
        <f t="shared" si="82"/>
        <v/>
      </c>
      <c r="L1275" s="527" t="str">
        <f t="shared" si="85"/>
        <v/>
      </c>
      <c r="M1275" s="363"/>
      <c r="N1275" s="363"/>
      <c r="O1275" s="363"/>
      <c r="P1275" s="366"/>
    </row>
    <row r="1276" spans="3:16" ht="14.25" customHeight="1" x14ac:dyDescent="0.2">
      <c r="C1276" s="383">
        <f t="shared" si="84"/>
        <v>1264</v>
      </c>
      <c r="D1276" s="807" t="str">
        <f t="shared" si="83"/>
        <v/>
      </c>
      <c r="E1276" s="670"/>
      <c r="F1276" s="511"/>
      <c r="G1276" s="511"/>
      <c r="H1276" s="452"/>
      <c r="I1276" s="362"/>
      <c r="J1276" s="362"/>
      <c r="K1276" s="451" t="str">
        <f t="shared" si="82"/>
        <v/>
      </c>
      <c r="L1276" s="527" t="str">
        <f t="shared" si="85"/>
        <v/>
      </c>
      <c r="M1276" s="363"/>
      <c r="N1276" s="363"/>
      <c r="O1276" s="363"/>
      <c r="P1276" s="366"/>
    </row>
    <row r="1277" spans="3:16" ht="14.25" customHeight="1" x14ac:dyDescent="0.2">
      <c r="C1277" s="383">
        <f t="shared" si="84"/>
        <v>1265</v>
      </c>
      <c r="D1277" s="807" t="str">
        <f t="shared" si="83"/>
        <v/>
      </c>
      <c r="E1277" s="670"/>
      <c r="F1277" s="511"/>
      <c r="G1277" s="511"/>
      <c r="H1277" s="452"/>
      <c r="I1277" s="362"/>
      <c r="J1277" s="362"/>
      <c r="K1277" s="451" t="str">
        <f t="shared" si="82"/>
        <v/>
      </c>
      <c r="L1277" s="527" t="str">
        <f t="shared" si="85"/>
        <v/>
      </c>
      <c r="M1277" s="363"/>
      <c r="N1277" s="363"/>
      <c r="O1277" s="363"/>
      <c r="P1277" s="366"/>
    </row>
    <row r="1278" spans="3:16" ht="14.25" customHeight="1" x14ac:dyDescent="0.2">
      <c r="C1278" s="383">
        <f t="shared" si="84"/>
        <v>1266</v>
      </c>
      <c r="D1278" s="807" t="str">
        <f t="shared" si="83"/>
        <v/>
      </c>
      <c r="E1278" s="670"/>
      <c r="F1278" s="511"/>
      <c r="G1278" s="511"/>
      <c r="H1278" s="452"/>
      <c r="I1278" s="362"/>
      <c r="J1278" s="362"/>
      <c r="K1278" s="451" t="str">
        <f t="shared" si="82"/>
        <v/>
      </c>
      <c r="L1278" s="527" t="str">
        <f t="shared" si="85"/>
        <v/>
      </c>
      <c r="M1278" s="363"/>
      <c r="N1278" s="363"/>
      <c r="O1278" s="363"/>
      <c r="P1278" s="366"/>
    </row>
    <row r="1279" spans="3:16" ht="14.25" customHeight="1" x14ac:dyDescent="0.2">
      <c r="C1279" s="383">
        <f t="shared" si="84"/>
        <v>1267</v>
      </c>
      <c r="D1279" s="807" t="str">
        <f t="shared" si="83"/>
        <v/>
      </c>
      <c r="E1279" s="670"/>
      <c r="F1279" s="511"/>
      <c r="G1279" s="511"/>
      <c r="H1279" s="452"/>
      <c r="I1279" s="362"/>
      <c r="J1279" s="362"/>
      <c r="K1279" s="451" t="str">
        <f t="shared" ref="K1279:K1329" si="86">IF(J1279="","",I1279*J1279)</f>
        <v/>
      </c>
      <c r="L1279" s="527" t="str">
        <f t="shared" si="85"/>
        <v/>
      </c>
      <c r="M1279" s="363"/>
      <c r="N1279" s="363"/>
      <c r="O1279" s="363"/>
      <c r="P1279" s="366"/>
    </row>
    <row r="1280" spans="3:16" ht="14.25" customHeight="1" x14ac:dyDescent="0.2">
      <c r="C1280" s="383">
        <f t="shared" si="84"/>
        <v>1268</v>
      </c>
      <c r="D1280" s="807" t="str">
        <f t="shared" si="83"/>
        <v/>
      </c>
      <c r="E1280" s="670"/>
      <c r="F1280" s="511"/>
      <c r="G1280" s="511"/>
      <c r="H1280" s="452"/>
      <c r="I1280" s="362"/>
      <c r="J1280" s="362"/>
      <c r="K1280" s="451" t="str">
        <f t="shared" si="86"/>
        <v/>
      </c>
      <c r="L1280" s="527" t="str">
        <f t="shared" si="85"/>
        <v/>
      </c>
      <c r="M1280" s="363"/>
      <c r="N1280" s="363"/>
      <c r="O1280" s="363"/>
      <c r="P1280" s="366"/>
    </row>
    <row r="1281" spans="3:16" ht="14.25" customHeight="1" x14ac:dyDescent="0.2">
      <c r="C1281" s="383">
        <f t="shared" si="84"/>
        <v>1269</v>
      </c>
      <c r="D1281" s="807" t="str">
        <f t="shared" si="83"/>
        <v/>
      </c>
      <c r="E1281" s="670"/>
      <c r="F1281" s="511"/>
      <c r="G1281" s="511"/>
      <c r="H1281" s="452"/>
      <c r="I1281" s="362"/>
      <c r="J1281" s="362"/>
      <c r="K1281" s="451" t="str">
        <f t="shared" si="86"/>
        <v/>
      </c>
      <c r="L1281" s="527" t="str">
        <f t="shared" si="85"/>
        <v/>
      </c>
      <c r="M1281" s="363"/>
      <c r="N1281" s="363"/>
      <c r="O1281" s="363"/>
      <c r="P1281" s="366"/>
    </row>
    <row r="1282" spans="3:16" ht="14.25" customHeight="1" x14ac:dyDescent="0.2">
      <c r="C1282" s="383">
        <f t="shared" si="84"/>
        <v>1270</v>
      </c>
      <c r="D1282" s="807" t="str">
        <f t="shared" si="83"/>
        <v/>
      </c>
      <c r="E1282" s="670"/>
      <c r="F1282" s="511"/>
      <c r="G1282" s="511"/>
      <c r="H1282" s="452"/>
      <c r="I1282" s="362"/>
      <c r="J1282" s="362"/>
      <c r="K1282" s="451" t="str">
        <f t="shared" si="86"/>
        <v/>
      </c>
      <c r="L1282" s="527" t="str">
        <f t="shared" si="85"/>
        <v/>
      </c>
      <c r="M1282" s="363"/>
      <c r="N1282" s="363"/>
      <c r="O1282" s="363"/>
      <c r="P1282" s="366"/>
    </row>
    <row r="1283" spans="3:16" ht="14.25" customHeight="1" x14ac:dyDescent="0.2">
      <c r="C1283" s="383">
        <f t="shared" si="84"/>
        <v>1271</v>
      </c>
      <c r="D1283" s="807" t="str">
        <f t="shared" si="83"/>
        <v/>
      </c>
      <c r="E1283" s="670"/>
      <c r="F1283" s="511"/>
      <c r="G1283" s="511"/>
      <c r="H1283" s="452"/>
      <c r="I1283" s="362"/>
      <c r="J1283" s="362"/>
      <c r="K1283" s="451" t="str">
        <f t="shared" si="86"/>
        <v/>
      </c>
      <c r="L1283" s="527" t="str">
        <f t="shared" si="85"/>
        <v/>
      </c>
      <c r="M1283" s="363"/>
      <c r="N1283" s="363"/>
      <c r="O1283" s="363"/>
      <c r="P1283" s="366"/>
    </row>
    <row r="1284" spans="3:16" ht="14.25" customHeight="1" x14ac:dyDescent="0.2">
      <c r="C1284" s="383">
        <f t="shared" si="84"/>
        <v>1272</v>
      </c>
      <c r="D1284" s="807" t="str">
        <f t="shared" si="83"/>
        <v/>
      </c>
      <c r="E1284" s="670"/>
      <c r="F1284" s="511"/>
      <c r="G1284" s="511"/>
      <c r="H1284" s="452"/>
      <c r="I1284" s="362"/>
      <c r="J1284" s="362"/>
      <c r="K1284" s="451" t="str">
        <f t="shared" si="86"/>
        <v/>
      </c>
      <c r="L1284" s="527" t="str">
        <f t="shared" si="85"/>
        <v/>
      </c>
      <c r="M1284" s="363"/>
      <c r="N1284" s="363"/>
      <c r="O1284" s="363"/>
      <c r="P1284" s="366"/>
    </row>
    <row r="1285" spans="3:16" ht="14.25" customHeight="1" x14ac:dyDescent="0.2">
      <c r="C1285" s="383">
        <f t="shared" si="84"/>
        <v>1273</v>
      </c>
      <c r="D1285" s="807" t="str">
        <f t="shared" si="83"/>
        <v/>
      </c>
      <c r="E1285" s="670"/>
      <c r="F1285" s="511"/>
      <c r="G1285" s="511"/>
      <c r="H1285" s="452"/>
      <c r="I1285" s="362"/>
      <c r="J1285" s="362"/>
      <c r="K1285" s="451" t="str">
        <f t="shared" si="86"/>
        <v/>
      </c>
      <c r="L1285" s="527" t="str">
        <f t="shared" si="85"/>
        <v/>
      </c>
      <c r="M1285" s="363"/>
      <c r="N1285" s="363"/>
      <c r="O1285" s="363"/>
      <c r="P1285" s="366"/>
    </row>
    <row r="1286" spans="3:16" ht="14.25" customHeight="1" x14ac:dyDescent="0.2">
      <c r="C1286" s="383">
        <f t="shared" si="84"/>
        <v>1274</v>
      </c>
      <c r="D1286" s="807" t="str">
        <f t="shared" si="83"/>
        <v/>
      </c>
      <c r="E1286" s="670"/>
      <c r="F1286" s="511"/>
      <c r="G1286" s="511"/>
      <c r="H1286" s="452"/>
      <c r="I1286" s="362"/>
      <c r="J1286" s="362"/>
      <c r="K1286" s="451" t="str">
        <f t="shared" si="86"/>
        <v/>
      </c>
      <c r="L1286" s="527" t="str">
        <f t="shared" si="85"/>
        <v/>
      </c>
      <c r="M1286" s="363"/>
      <c r="N1286" s="363"/>
      <c r="O1286" s="363"/>
      <c r="P1286" s="366"/>
    </row>
    <row r="1287" spans="3:16" ht="14.25" customHeight="1" x14ac:dyDescent="0.2">
      <c r="C1287" s="383">
        <f t="shared" si="84"/>
        <v>1275</v>
      </c>
      <c r="D1287" s="807" t="str">
        <f t="shared" si="83"/>
        <v/>
      </c>
      <c r="E1287" s="670"/>
      <c r="F1287" s="511"/>
      <c r="G1287" s="511"/>
      <c r="H1287" s="452"/>
      <c r="I1287" s="362"/>
      <c r="J1287" s="362"/>
      <c r="K1287" s="451" t="str">
        <f t="shared" si="86"/>
        <v/>
      </c>
      <c r="L1287" s="527" t="str">
        <f t="shared" si="85"/>
        <v/>
      </c>
      <c r="M1287" s="363"/>
      <c r="N1287" s="363"/>
      <c r="O1287" s="363"/>
      <c r="P1287" s="366"/>
    </row>
    <row r="1288" spans="3:16" ht="14.25" customHeight="1" x14ac:dyDescent="0.2">
      <c r="C1288" s="383">
        <f t="shared" si="84"/>
        <v>1276</v>
      </c>
      <c r="D1288" s="807" t="str">
        <f t="shared" si="83"/>
        <v/>
      </c>
      <c r="E1288" s="670"/>
      <c r="F1288" s="511"/>
      <c r="G1288" s="511"/>
      <c r="H1288" s="452"/>
      <c r="I1288" s="362"/>
      <c r="J1288" s="362"/>
      <c r="K1288" s="451" t="str">
        <f t="shared" si="86"/>
        <v/>
      </c>
      <c r="L1288" s="527" t="str">
        <f t="shared" si="85"/>
        <v/>
      </c>
      <c r="M1288" s="363"/>
      <c r="N1288" s="363"/>
      <c r="O1288" s="363"/>
      <c r="P1288" s="366"/>
    </row>
    <row r="1289" spans="3:16" ht="14.25" customHeight="1" x14ac:dyDescent="0.2">
      <c r="C1289" s="383">
        <f t="shared" si="84"/>
        <v>1277</v>
      </c>
      <c r="D1289" s="807" t="str">
        <f t="shared" si="83"/>
        <v/>
      </c>
      <c r="E1289" s="670"/>
      <c r="F1289" s="511"/>
      <c r="G1289" s="511"/>
      <c r="H1289" s="452"/>
      <c r="I1289" s="362"/>
      <c r="J1289" s="362"/>
      <c r="K1289" s="451" t="str">
        <f t="shared" si="86"/>
        <v/>
      </c>
      <c r="L1289" s="527" t="str">
        <f t="shared" si="85"/>
        <v/>
      </c>
      <c r="M1289" s="363"/>
      <c r="N1289" s="363"/>
      <c r="O1289" s="363"/>
      <c r="P1289" s="366"/>
    </row>
    <row r="1290" spans="3:16" ht="14.25" customHeight="1" x14ac:dyDescent="0.2">
      <c r="C1290" s="383">
        <f t="shared" si="84"/>
        <v>1278</v>
      </c>
      <c r="D1290" s="807" t="str">
        <f t="shared" si="83"/>
        <v/>
      </c>
      <c r="E1290" s="670"/>
      <c r="F1290" s="511"/>
      <c r="G1290" s="511"/>
      <c r="H1290" s="452"/>
      <c r="I1290" s="362"/>
      <c r="J1290" s="362"/>
      <c r="K1290" s="451" t="str">
        <f t="shared" si="86"/>
        <v/>
      </c>
      <c r="L1290" s="527" t="str">
        <f t="shared" si="85"/>
        <v/>
      </c>
      <c r="M1290" s="363"/>
      <c r="N1290" s="363"/>
      <c r="O1290" s="363"/>
      <c r="P1290" s="366"/>
    </row>
    <row r="1291" spans="3:16" ht="14.25" customHeight="1" x14ac:dyDescent="0.2">
      <c r="C1291" s="383">
        <f t="shared" si="84"/>
        <v>1279</v>
      </c>
      <c r="D1291" s="807" t="str">
        <f t="shared" si="83"/>
        <v/>
      </c>
      <c r="E1291" s="670"/>
      <c r="F1291" s="511"/>
      <c r="G1291" s="511"/>
      <c r="H1291" s="452"/>
      <c r="I1291" s="362"/>
      <c r="J1291" s="362"/>
      <c r="K1291" s="451" t="str">
        <f t="shared" si="86"/>
        <v/>
      </c>
      <c r="L1291" s="527" t="str">
        <f t="shared" si="85"/>
        <v/>
      </c>
      <c r="M1291" s="363"/>
      <c r="N1291" s="363"/>
      <c r="O1291" s="363"/>
      <c r="P1291" s="366"/>
    </row>
    <row r="1292" spans="3:16" ht="14.25" customHeight="1" x14ac:dyDescent="0.2">
      <c r="C1292" s="383">
        <f t="shared" si="84"/>
        <v>1280</v>
      </c>
      <c r="D1292" s="807" t="str">
        <f t="shared" si="83"/>
        <v/>
      </c>
      <c r="E1292" s="670"/>
      <c r="F1292" s="511"/>
      <c r="G1292" s="511"/>
      <c r="H1292" s="452"/>
      <c r="I1292" s="362"/>
      <c r="J1292" s="362"/>
      <c r="K1292" s="451" t="str">
        <f t="shared" si="86"/>
        <v/>
      </c>
      <c r="L1292" s="527" t="str">
        <f t="shared" si="85"/>
        <v/>
      </c>
      <c r="M1292" s="363"/>
      <c r="N1292" s="363"/>
      <c r="O1292" s="363"/>
      <c r="P1292" s="366"/>
    </row>
    <row r="1293" spans="3:16" ht="14.25" customHeight="1" x14ac:dyDescent="0.2">
      <c r="C1293" s="383">
        <f t="shared" si="84"/>
        <v>1281</v>
      </c>
      <c r="D1293" s="807" t="str">
        <f t="shared" ref="D1293:D1356" si="87">IF(E1293="","",IF(E1293&lt;=$T$2,"○",""))</f>
        <v/>
      </c>
      <c r="E1293" s="670"/>
      <c r="F1293" s="511"/>
      <c r="G1293" s="511"/>
      <c r="H1293" s="452"/>
      <c r="I1293" s="362"/>
      <c r="J1293" s="362"/>
      <c r="K1293" s="451" t="str">
        <f t="shared" si="86"/>
        <v/>
      </c>
      <c r="L1293" s="527" t="str">
        <f t="shared" si="85"/>
        <v/>
      </c>
      <c r="M1293" s="363"/>
      <c r="N1293" s="363"/>
      <c r="O1293" s="363"/>
      <c r="P1293" s="366"/>
    </row>
    <row r="1294" spans="3:16" ht="14.25" customHeight="1" x14ac:dyDescent="0.2">
      <c r="C1294" s="383">
        <f t="shared" si="84"/>
        <v>1282</v>
      </c>
      <c r="D1294" s="807" t="str">
        <f t="shared" si="87"/>
        <v/>
      </c>
      <c r="E1294" s="670"/>
      <c r="F1294" s="511"/>
      <c r="G1294" s="511"/>
      <c r="H1294" s="452"/>
      <c r="I1294" s="362"/>
      <c r="J1294" s="362"/>
      <c r="K1294" s="451" t="str">
        <f t="shared" si="86"/>
        <v/>
      </c>
      <c r="L1294" s="527" t="str">
        <f t="shared" si="85"/>
        <v/>
      </c>
      <c r="M1294" s="363"/>
      <c r="N1294" s="363"/>
      <c r="O1294" s="363"/>
      <c r="P1294" s="366"/>
    </row>
    <row r="1295" spans="3:16" ht="14.25" customHeight="1" x14ac:dyDescent="0.2">
      <c r="C1295" s="383">
        <f t="shared" ref="C1295:C1358" si="88">C1294+1</f>
        <v>1283</v>
      </c>
      <c r="D1295" s="807" t="str">
        <f t="shared" si="87"/>
        <v/>
      </c>
      <c r="E1295" s="670"/>
      <c r="F1295" s="511"/>
      <c r="G1295" s="511"/>
      <c r="H1295" s="452"/>
      <c r="I1295" s="362"/>
      <c r="J1295" s="362"/>
      <c r="K1295" s="451" t="str">
        <f t="shared" si="86"/>
        <v/>
      </c>
      <c r="L1295" s="527" t="str">
        <f t="shared" si="85"/>
        <v/>
      </c>
      <c r="M1295" s="363"/>
      <c r="N1295" s="363"/>
      <c r="O1295" s="363"/>
      <c r="P1295" s="366"/>
    </row>
    <row r="1296" spans="3:16" ht="14.25" customHeight="1" x14ac:dyDescent="0.2">
      <c r="C1296" s="383">
        <f t="shared" si="88"/>
        <v>1284</v>
      </c>
      <c r="D1296" s="807" t="str">
        <f t="shared" si="87"/>
        <v/>
      </c>
      <c r="E1296" s="670"/>
      <c r="F1296" s="511"/>
      <c r="G1296" s="511"/>
      <c r="H1296" s="452"/>
      <c r="I1296" s="362"/>
      <c r="J1296" s="362"/>
      <c r="K1296" s="451" t="str">
        <f t="shared" si="86"/>
        <v/>
      </c>
      <c r="L1296" s="527" t="str">
        <f t="shared" si="85"/>
        <v/>
      </c>
      <c r="M1296" s="363"/>
      <c r="N1296" s="363"/>
      <c r="O1296" s="363"/>
      <c r="P1296" s="366"/>
    </row>
    <row r="1297" spans="3:16" ht="14.25" customHeight="1" x14ac:dyDescent="0.2">
      <c r="C1297" s="383">
        <f t="shared" si="88"/>
        <v>1285</v>
      </c>
      <c r="D1297" s="807" t="str">
        <f t="shared" si="87"/>
        <v/>
      </c>
      <c r="E1297" s="670"/>
      <c r="F1297" s="511"/>
      <c r="G1297" s="511"/>
      <c r="H1297" s="452"/>
      <c r="I1297" s="362"/>
      <c r="J1297" s="362"/>
      <c r="K1297" s="451" t="str">
        <f t="shared" si="86"/>
        <v/>
      </c>
      <c r="L1297" s="527" t="str">
        <f t="shared" si="85"/>
        <v/>
      </c>
      <c r="M1297" s="363"/>
      <c r="N1297" s="363"/>
      <c r="O1297" s="363"/>
      <c r="P1297" s="366"/>
    </row>
    <row r="1298" spans="3:16" ht="14.25" customHeight="1" x14ac:dyDescent="0.2">
      <c r="C1298" s="383">
        <f t="shared" si="88"/>
        <v>1286</v>
      </c>
      <c r="D1298" s="807" t="str">
        <f t="shared" si="87"/>
        <v/>
      </c>
      <c r="E1298" s="670"/>
      <c r="F1298" s="511"/>
      <c r="G1298" s="511"/>
      <c r="H1298" s="452"/>
      <c r="I1298" s="362"/>
      <c r="J1298" s="362"/>
      <c r="K1298" s="451" t="str">
        <f t="shared" si="86"/>
        <v/>
      </c>
      <c r="L1298" s="527" t="str">
        <f t="shared" si="85"/>
        <v/>
      </c>
      <c r="M1298" s="363"/>
      <c r="N1298" s="363"/>
      <c r="O1298" s="363"/>
      <c r="P1298" s="366"/>
    </row>
    <row r="1299" spans="3:16" ht="14.25" customHeight="1" x14ac:dyDescent="0.2">
      <c r="C1299" s="383">
        <f t="shared" si="88"/>
        <v>1287</v>
      </c>
      <c r="D1299" s="807" t="str">
        <f t="shared" si="87"/>
        <v/>
      </c>
      <c r="E1299" s="670"/>
      <c r="F1299" s="511"/>
      <c r="G1299" s="511"/>
      <c r="H1299" s="452"/>
      <c r="I1299" s="362"/>
      <c r="J1299" s="362"/>
      <c r="K1299" s="451" t="str">
        <f t="shared" si="86"/>
        <v/>
      </c>
      <c r="L1299" s="527" t="str">
        <f t="shared" si="85"/>
        <v/>
      </c>
      <c r="M1299" s="363"/>
      <c r="N1299" s="363"/>
      <c r="O1299" s="363"/>
      <c r="P1299" s="366"/>
    </row>
    <row r="1300" spans="3:16" ht="14.25" customHeight="1" x14ac:dyDescent="0.2">
      <c r="C1300" s="383">
        <f t="shared" si="88"/>
        <v>1288</v>
      </c>
      <c r="D1300" s="807" t="str">
        <f t="shared" si="87"/>
        <v/>
      </c>
      <c r="E1300" s="670"/>
      <c r="F1300" s="511"/>
      <c r="G1300" s="511"/>
      <c r="H1300" s="452"/>
      <c r="I1300" s="362"/>
      <c r="J1300" s="362"/>
      <c r="K1300" s="451" t="str">
        <f t="shared" si="86"/>
        <v/>
      </c>
      <c r="L1300" s="527" t="str">
        <f t="shared" si="85"/>
        <v/>
      </c>
      <c r="M1300" s="363"/>
      <c r="N1300" s="363"/>
      <c r="O1300" s="363"/>
      <c r="P1300" s="366"/>
    </row>
    <row r="1301" spans="3:16" ht="14.25" customHeight="1" x14ac:dyDescent="0.2">
      <c r="C1301" s="383">
        <f t="shared" si="88"/>
        <v>1289</v>
      </c>
      <c r="D1301" s="807" t="str">
        <f t="shared" si="87"/>
        <v/>
      </c>
      <c r="E1301" s="670"/>
      <c r="F1301" s="511"/>
      <c r="G1301" s="511"/>
      <c r="H1301" s="452"/>
      <c r="I1301" s="362"/>
      <c r="J1301" s="362"/>
      <c r="K1301" s="451" t="str">
        <f t="shared" si="86"/>
        <v/>
      </c>
      <c r="L1301" s="527" t="str">
        <f t="shared" si="85"/>
        <v/>
      </c>
      <c r="M1301" s="363"/>
      <c r="N1301" s="363"/>
      <c r="O1301" s="363"/>
      <c r="P1301" s="366"/>
    </row>
    <row r="1302" spans="3:16" ht="14.25" customHeight="1" x14ac:dyDescent="0.2">
      <c r="C1302" s="383">
        <f t="shared" si="88"/>
        <v>1290</v>
      </c>
      <c r="D1302" s="807" t="str">
        <f t="shared" si="87"/>
        <v/>
      </c>
      <c r="E1302" s="670"/>
      <c r="F1302" s="511"/>
      <c r="G1302" s="511"/>
      <c r="H1302" s="452"/>
      <c r="I1302" s="362"/>
      <c r="J1302" s="362"/>
      <c r="K1302" s="451" t="str">
        <f t="shared" si="86"/>
        <v/>
      </c>
      <c r="L1302" s="527" t="str">
        <f t="shared" si="85"/>
        <v/>
      </c>
      <c r="M1302" s="363"/>
      <c r="N1302" s="363"/>
      <c r="O1302" s="363"/>
      <c r="P1302" s="366"/>
    </row>
    <row r="1303" spans="3:16" ht="14.25" customHeight="1" x14ac:dyDescent="0.2">
      <c r="C1303" s="383">
        <f t="shared" si="88"/>
        <v>1291</v>
      </c>
      <c r="D1303" s="807" t="str">
        <f t="shared" si="87"/>
        <v/>
      </c>
      <c r="E1303" s="670"/>
      <c r="F1303" s="511"/>
      <c r="G1303" s="511"/>
      <c r="H1303" s="452"/>
      <c r="I1303" s="362"/>
      <c r="J1303" s="362"/>
      <c r="K1303" s="451" t="str">
        <f t="shared" si="86"/>
        <v/>
      </c>
      <c r="L1303" s="527" t="str">
        <f t="shared" si="85"/>
        <v/>
      </c>
      <c r="M1303" s="363"/>
      <c r="N1303" s="363"/>
      <c r="O1303" s="363"/>
      <c r="P1303" s="366"/>
    </row>
    <row r="1304" spans="3:16" ht="14.25" customHeight="1" x14ac:dyDescent="0.2">
      <c r="C1304" s="383">
        <f t="shared" si="88"/>
        <v>1292</v>
      </c>
      <c r="D1304" s="807" t="str">
        <f t="shared" si="87"/>
        <v/>
      </c>
      <c r="E1304" s="670"/>
      <c r="F1304" s="511"/>
      <c r="G1304" s="511"/>
      <c r="H1304" s="452"/>
      <c r="I1304" s="362"/>
      <c r="J1304" s="362"/>
      <c r="K1304" s="451" t="str">
        <f t="shared" si="86"/>
        <v/>
      </c>
      <c r="L1304" s="527" t="str">
        <f t="shared" si="85"/>
        <v/>
      </c>
      <c r="M1304" s="363"/>
      <c r="N1304" s="363"/>
      <c r="O1304" s="363"/>
      <c r="P1304" s="366"/>
    </row>
    <row r="1305" spans="3:16" ht="14.25" customHeight="1" x14ac:dyDescent="0.2">
      <c r="C1305" s="383">
        <f t="shared" si="88"/>
        <v>1293</v>
      </c>
      <c r="D1305" s="807" t="str">
        <f t="shared" si="87"/>
        <v/>
      </c>
      <c r="E1305" s="670"/>
      <c r="F1305" s="511"/>
      <c r="G1305" s="511"/>
      <c r="H1305" s="452"/>
      <c r="I1305" s="362"/>
      <c r="J1305" s="362"/>
      <c r="K1305" s="451" t="str">
        <f t="shared" si="86"/>
        <v/>
      </c>
      <c r="L1305" s="527" t="str">
        <f t="shared" si="85"/>
        <v/>
      </c>
      <c r="M1305" s="363"/>
      <c r="N1305" s="363"/>
      <c r="O1305" s="363"/>
      <c r="P1305" s="366"/>
    </row>
    <row r="1306" spans="3:16" ht="14.25" customHeight="1" x14ac:dyDescent="0.2">
      <c r="C1306" s="383">
        <f t="shared" si="88"/>
        <v>1294</v>
      </c>
      <c r="D1306" s="807" t="str">
        <f t="shared" si="87"/>
        <v/>
      </c>
      <c r="E1306" s="670"/>
      <c r="F1306" s="511"/>
      <c r="G1306" s="511"/>
      <c r="H1306" s="452"/>
      <c r="I1306" s="362"/>
      <c r="J1306" s="362"/>
      <c r="K1306" s="451" t="str">
        <f t="shared" si="86"/>
        <v/>
      </c>
      <c r="L1306" s="527" t="str">
        <f t="shared" si="85"/>
        <v/>
      </c>
      <c r="M1306" s="363"/>
      <c r="N1306" s="363"/>
      <c r="O1306" s="363"/>
      <c r="P1306" s="366"/>
    </row>
    <row r="1307" spans="3:16" ht="14.25" customHeight="1" x14ac:dyDescent="0.2">
      <c r="C1307" s="383">
        <f t="shared" si="88"/>
        <v>1295</v>
      </c>
      <c r="D1307" s="807" t="str">
        <f t="shared" si="87"/>
        <v/>
      </c>
      <c r="E1307" s="670"/>
      <c r="F1307" s="511"/>
      <c r="G1307" s="511"/>
      <c r="H1307" s="452"/>
      <c r="I1307" s="362"/>
      <c r="J1307" s="362"/>
      <c r="K1307" s="451" t="str">
        <f t="shared" si="86"/>
        <v/>
      </c>
      <c r="L1307" s="527" t="str">
        <f t="shared" si="85"/>
        <v/>
      </c>
      <c r="M1307" s="363"/>
      <c r="N1307" s="363"/>
      <c r="O1307" s="363"/>
      <c r="P1307" s="366"/>
    </row>
    <row r="1308" spans="3:16" ht="14.25" customHeight="1" x14ac:dyDescent="0.2">
      <c r="C1308" s="383">
        <f t="shared" si="88"/>
        <v>1296</v>
      </c>
      <c r="D1308" s="807" t="str">
        <f t="shared" si="87"/>
        <v/>
      </c>
      <c r="E1308" s="670"/>
      <c r="F1308" s="511"/>
      <c r="G1308" s="511"/>
      <c r="H1308" s="452"/>
      <c r="I1308" s="362"/>
      <c r="J1308" s="362"/>
      <c r="K1308" s="451" t="str">
        <f t="shared" si="86"/>
        <v/>
      </c>
      <c r="L1308" s="527" t="str">
        <f t="shared" si="85"/>
        <v/>
      </c>
      <c r="M1308" s="363"/>
      <c r="N1308" s="363"/>
      <c r="O1308" s="363"/>
      <c r="P1308" s="366"/>
    </row>
    <row r="1309" spans="3:16" ht="14.25" customHeight="1" x14ac:dyDescent="0.2">
      <c r="C1309" s="383">
        <f t="shared" si="88"/>
        <v>1297</v>
      </c>
      <c r="D1309" s="807" t="str">
        <f t="shared" si="87"/>
        <v/>
      </c>
      <c r="E1309" s="670"/>
      <c r="F1309" s="511"/>
      <c r="G1309" s="511"/>
      <c r="H1309" s="452"/>
      <c r="I1309" s="362"/>
      <c r="J1309" s="362"/>
      <c r="K1309" s="451" t="str">
        <f t="shared" si="86"/>
        <v/>
      </c>
      <c r="L1309" s="527" t="str">
        <f t="shared" si="85"/>
        <v/>
      </c>
      <c r="M1309" s="363"/>
      <c r="N1309" s="363"/>
      <c r="O1309" s="363"/>
      <c r="P1309" s="366"/>
    </row>
    <row r="1310" spans="3:16" ht="14.25" customHeight="1" x14ac:dyDescent="0.2">
      <c r="C1310" s="383">
        <f t="shared" si="88"/>
        <v>1298</v>
      </c>
      <c r="D1310" s="807" t="str">
        <f t="shared" si="87"/>
        <v/>
      </c>
      <c r="E1310" s="670"/>
      <c r="F1310" s="511"/>
      <c r="G1310" s="511"/>
      <c r="H1310" s="452"/>
      <c r="I1310" s="362"/>
      <c r="J1310" s="362"/>
      <c r="K1310" s="451" t="str">
        <f t="shared" si="86"/>
        <v/>
      </c>
      <c r="L1310" s="527" t="str">
        <f t="shared" si="85"/>
        <v/>
      </c>
      <c r="M1310" s="363"/>
      <c r="N1310" s="363"/>
      <c r="O1310" s="363"/>
      <c r="P1310" s="366"/>
    </row>
    <row r="1311" spans="3:16" ht="14.25" customHeight="1" x14ac:dyDescent="0.2">
      <c r="C1311" s="383">
        <f t="shared" si="88"/>
        <v>1299</v>
      </c>
      <c r="D1311" s="807" t="str">
        <f t="shared" si="87"/>
        <v/>
      </c>
      <c r="E1311" s="670"/>
      <c r="F1311" s="511"/>
      <c r="G1311" s="511"/>
      <c r="H1311" s="452"/>
      <c r="I1311" s="362"/>
      <c r="J1311" s="362"/>
      <c r="K1311" s="451" t="str">
        <f t="shared" si="86"/>
        <v/>
      </c>
      <c r="L1311" s="527" t="str">
        <f t="shared" si="85"/>
        <v/>
      </c>
      <c r="M1311" s="363"/>
      <c r="N1311" s="363"/>
      <c r="O1311" s="363"/>
      <c r="P1311" s="366"/>
    </row>
    <row r="1312" spans="3:16" ht="14.25" customHeight="1" x14ac:dyDescent="0.2">
      <c r="C1312" s="383">
        <f t="shared" si="88"/>
        <v>1300</v>
      </c>
      <c r="D1312" s="807" t="str">
        <f t="shared" si="87"/>
        <v/>
      </c>
      <c r="E1312" s="670"/>
      <c r="F1312" s="511"/>
      <c r="G1312" s="511"/>
      <c r="H1312" s="452"/>
      <c r="I1312" s="362"/>
      <c r="J1312" s="362"/>
      <c r="K1312" s="451" t="str">
        <f t="shared" si="86"/>
        <v/>
      </c>
      <c r="L1312" s="527" t="str">
        <f t="shared" si="85"/>
        <v/>
      </c>
      <c r="M1312" s="363"/>
      <c r="N1312" s="363"/>
      <c r="O1312" s="363"/>
      <c r="P1312" s="366"/>
    </row>
    <row r="1313" spans="3:16" ht="14.25" customHeight="1" x14ac:dyDescent="0.2">
      <c r="C1313" s="383">
        <f t="shared" si="88"/>
        <v>1301</v>
      </c>
      <c r="D1313" s="807" t="str">
        <f t="shared" si="87"/>
        <v/>
      </c>
      <c r="E1313" s="670"/>
      <c r="F1313" s="511"/>
      <c r="G1313" s="511"/>
      <c r="H1313" s="452"/>
      <c r="I1313" s="362"/>
      <c r="J1313" s="362"/>
      <c r="K1313" s="451" t="str">
        <f t="shared" si="86"/>
        <v/>
      </c>
      <c r="L1313" s="527" t="str">
        <f t="shared" si="85"/>
        <v/>
      </c>
      <c r="M1313" s="363"/>
      <c r="N1313" s="363"/>
      <c r="O1313" s="363"/>
      <c r="P1313" s="366"/>
    </row>
    <row r="1314" spans="3:16" ht="14.25" customHeight="1" x14ac:dyDescent="0.2">
      <c r="C1314" s="383">
        <f t="shared" si="88"/>
        <v>1302</v>
      </c>
      <c r="D1314" s="807" t="str">
        <f t="shared" si="87"/>
        <v/>
      </c>
      <c r="E1314" s="670"/>
      <c r="F1314" s="511"/>
      <c r="G1314" s="511"/>
      <c r="H1314" s="452"/>
      <c r="I1314" s="362"/>
      <c r="J1314" s="362"/>
      <c r="K1314" s="451" t="str">
        <f t="shared" si="86"/>
        <v/>
      </c>
      <c r="L1314" s="527" t="str">
        <f t="shared" si="85"/>
        <v/>
      </c>
      <c r="M1314" s="363"/>
      <c r="N1314" s="363"/>
      <c r="O1314" s="363"/>
      <c r="P1314" s="366"/>
    </row>
    <row r="1315" spans="3:16" ht="14.25" customHeight="1" x14ac:dyDescent="0.2">
      <c r="C1315" s="383">
        <f t="shared" si="88"/>
        <v>1303</v>
      </c>
      <c r="D1315" s="807" t="str">
        <f t="shared" si="87"/>
        <v/>
      </c>
      <c r="E1315" s="670"/>
      <c r="F1315" s="511"/>
      <c r="G1315" s="511"/>
      <c r="H1315" s="452"/>
      <c r="I1315" s="362"/>
      <c r="J1315" s="362"/>
      <c r="K1315" s="451" t="str">
        <f t="shared" si="86"/>
        <v/>
      </c>
      <c r="L1315" s="527" t="str">
        <f t="shared" si="85"/>
        <v/>
      </c>
      <c r="M1315" s="363"/>
      <c r="N1315" s="363"/>
      <c r="O1315" s="363"/>
      <c r="P1315" s="366"/>
    </row>
    <row r="1316" spans="3:16" ht="14.25" customHeight="1" x14ac:dyDescent="0.2">
      <c r="C1316" s="383">
        <f t="shared" si="88"/>
        <v>1304</v>
      </c>
      <c r="D1316" s="807" t="str">
        <f t="shared" si="87"/>
        <v/>
      </c>
      <c r="E1316" s="670"/>
      <c r="F1316" s="511"/>
      <c r="G1316" s="511"/>
      <c r="H1316" s="452"/>
      <c r="I1316" s="362"/>
      <c r="J1316" s="362"/>
      <c r="K1316" s="451" t="str">
        <f t="shared" si="86"/>
        <v/>
      </c>
      <c r="L1316" s="527" t="str">
        <f t="shared" si="85"/>
        <v/>
      </c>
      <c r="M1316" s="363"/>
      <c r="N1316" s="363"/>
      <c r="O1316" s="363"/>
      <c r="P1316" s="366"/>
    </row>
    <row r="1317" spans="3:16" ht="14.25" customHeight="1" x14ac:dyDescent="0.2">
      <c r="C1317" s="383">
        <f t="shared" si="88"/>
        <v>1305</v>
      </c>
      <c r="D1317" s="807" t="str">
        <f t="shared" si="87"/>
        <v/>
      </c>
      <c r="E1317" s="670"/>
      <c r="F1317" s="511"/>
      <c r="G1317" s="511"/>
      <c r="H1317" s="452"/>
      <c r="I1317" s="362"/>
      <c r="J1317" s="362"/>
      <c r="K1317" s="451" t="str">
        <f t="shared" si="86"/>
        <v/>
      </c>
      <c r="L1317" s="527" t="str">
        <f t="shared" si="85"/>
        <v/>
      </c>
      <c r="M1317" s="363"/>
      <c r="N1317" s="363"/>
      <c r="O1317" s="363"/>
      <c r="P1317" s="366"/>
    </row>
    <row r="1318" spans="3:16" ht="14.25" customHeight="1" x14ac:dyDescent="0.2">
      <c r="C1318" s="383">
        <f t="shared" si="88"/>
        <v>1306</v>
      </c>
      <c r="D1318" s="807" t="str">
        <f t="shared" si="87"/>
        <v/>
      </c>
      <c r="E1318" s="670"/>
      <c r="F1318" s="511"/>
      <c r="G1318" s="511"/>
      <c r="H1318" s="452"/>
      <c r="I1318" s="362"/>
      <c r="J1318" s="362"/>
      <c r="K1318" s="451" t="str">
        <f t="shared" si="86"/>
        <v/>
      </c>
      <c r="L1318" s="527" t="str">
        <f t="shared" si="85"/>
        <v/>
      </c>
      <c r="M1318" s="363"/>
      <c r="N1318" s="363"/>
      <c r="O1318" s="363"/>
      <c r="P1318" s="366"/>
    </row>
    <row r="1319" spans="3:16" ht="14.25" customHeight="1" x14ac:dyDescent="0.2">
      <c r="C1319" s="383">
        <f t="shared" si="88"/>
        <v>1307</v>
      </c>
      <c r="D1319" s="807" t="str">
        <f t="shared" si="87"/>
        <v/>
      </c>
      <c r="E1319" s="670"/>
      <c r="F1319" s="511"/>
      <c r="G1319" s="511"/>
      <c r="H1319" s="452"/>
      <c r="I1319" s="362"/>
      <c r="J1319" s="362"/>
      <c r="K1319" s="451" t="str">
        <f t="shared" si="86"/>
        <v/>
      </c>
      <c r="L1319" s="527" t="str">
        <f t="shared" si="85"/>
        <v/>
      </c>
      <c r="M1319" s="363"/>
      <c r="N1319" s="363"/>
      <c r="O1319" s="363"/>
      <c r="P1319" s="366"/>
    </row>
    <row r="1320" spans="3:16" ht="14.25" customHeight="1" x14ac:dyDescent="0.2">
      <c r="C1320" s="383">
        <f t="shared" si="88"/>
        <v>1308</v>
      </c>
      <c r="D1320" s="807" t="str">
        <f t="shared" si="87"/>
        <v/>
      </c>
      <c r="E1320" s="670"/>
      <c r="F1320" s="511"/>
      <c r="G1320" s="511"/>
      <c r="H1320" s="452"/>
      <c r="I1320" s="362"/>
      <c r="J1320" s="362"/>
      <c r="K1320" s="451" t="str">
        <f t="shared" si="86"/>
        <v/>
      </c>
      <c r="L1320" s="527" t="str">
        <f t="shared" si="85"/>
        <v/>
      </c>
      <c r="M1320" s="363"/>
      <c r="N1320" s="363"/>
      <c r="O1320" s="363"/>
      <c r="P1320" s="366"/>
    </row>
    <row r="1321" spans="3:16" ht="14.25" customHeight="1" x14ac:dyDescent="0.2">
      <c r="C1321" s="383">
        <f t="shared" si="88"/>
        <v>1309</v>
      </c>
      <c r="D1321" s="807" t="str">
        <f t="shared" si="87"/>
        <v/>
      </c>
      <c r="E1321" s="670"/>
      <c r="F1321" s="511"/>
      <c r="G1321" s="511"/>
      <c r="H1321" s="452"/>
      <c r="I1321" s="362"/>
      <c r="J1321" s="362"/>
      <c r="K1321" s="451" t="str">
        <f t="shared" si="86"/>
        <v/>
      </c>
      <c r="L1321" s="527" t="str">
        <f t="shared" si="85"/>
        <v/>
      </c>
      <c r="M1321" s="363"/>
      <c r="N1321" s="363"/>
      <c r="O1321" s="363"/>
      <c r="P1321" s="366"/>
    </row>
    <row r="1322" spans="3:16" ht="14.25" customHeight="1" x14ac:dyDescent="0.2">
      <c r="C1322" s="383">
        <f t="shared" si="88"/>
        <v>1310</v>
      </c>
      <c r="D1322" s="807" t="str">
        <f t="shared" si="87"/>
        <v/>
      </c>
      <c r="E1322" s="670"/>
      <c r="F1322" s="511"/>
      <c r="G1322" s="511"/>
      <c r="H1322" s="452"/>
      <c r="I1322" s="362"/>
      <c r="J1322" s="362"/>
      <c r="K1322" s="451" t="str">
        <f t="shared" si="86"/>
        <v/>
      </c>
      <c r="L1322" s="527" t="str">
        <f t="shared" ref="L1322:L1385" si="89">IF(H1322="","",IF(HLOOKUP(H1322,$V$2:$AJ$3,2,FALSE)&gt;=0.8,"○",""))</f>
        <v/>
      </c>
      <c r="M1322" s="363"/>
      <c r="N1322" s="363"/>
      <c r="O1322" s="363"/>
      <c r="P1322" s="366"/>
    </row>
    <row r="1323" spans="3:16" ht="14.25" customHeight="1" x14ac:dyDescent="0.2">
      <c r="C1323" s="383">
        <f t="shared" si="88"/>
        <v>1311</v>
      </c>
      <c r="D1323" s="807" t="str">
        <f t="shared" si="87"/>
        <v/>
      </c>
      <c r="E1323" s="670"/>
      <c r="F1323" s="511"/>
      <c r="G1323" s="511"/>
      <c r="H1323" s="452"/>
      <c r="I1323" s="362"/>
      <c r="J1323" s="362"/>
      <c r="K1323" s="451" t="str">
        <f t="shared" si="86"/>
        <v/>
      </c>
      <c r="L1323" s="527" t="str">
        <f t="shared" si="89"/>
        <v/>
      </c>
      <c r="M1323" s="363"/>
      <c r="N1323" s="363"/>
      <c r="O1323" s="363"/>
      <c r="P1323" s="366"/>
    </row>
    <row r="1324" spans="3:16" ht="14.25" customHeight="1" x14ac:dyDescent="0.2">
      <c r="C1324" s="383">
        <f t="shared" si="88"/>
        <v>1312</v>
      </c>
      <c r="D1324" s="807" t="str">
        <f t="shared" si="87"/>
        <v/>
      </c>
      <c r="E1324" s="670"/>
      <c r="F1324" s="511"/>
      <c r="G1324" s="511"/>
      <c r="H1324" s="452"/>
      <c r="I1324" s="362"/>
      <c r="J1324" s="362"/>
      <c r="K1324" s="451" t="str">
        <f t="shared" si="86"/>
        <v/>
      </c>
      <c r="L1324" s="527" t="str">
        <f t="shared" si="89"/>
        <v/>
      </c>
      <c r="M1324" s="363"/>
      <c r="N1324" s="363"/>
      <c r="O1324" s="363"/>
      <c r="P1324" s="366"/>
    </row>
    <row r="1325" spans="3:16" ht="14.25" customHeight="1" x14ac:dyDescent="0.2">
      <c r="C1325" s="383">
        <f t="shared" si="88"/>
        <v>1313</v>
      </c>
      <c r="D1325" s="807" t="str">
        <f t="shared" si="87"/>
        <v/>
      </c>
      <c r="E1325" s="670"/>
      <c r="F1325" s="511"/>
      <c r="G1325" s="511"/>
      <c r="H1325" s="452"/>
      <c r="I1325" s="362"/>
      <c r="J1325" s="362"/>
      <c r="K1325" s="451" t="str">
        <f t="shared" si="86"/>
        <v/>
      </c>
      <c r="L1325" s="527" t="str">
        <f t="shared" si="89"/>
        <v/>
      </c>
      <c r="M1325" s="363"/>
      <c r="N1325" s="363"/>
      <c r="O1325" s="363"/>
      <c r="P1325" s="366"/>
    </row>
    <row r="1326" spans="3:16" ht="14.25" customHeight="1" x14ac:dyDescent="0.2">
      <c r="C1326" s="383">
        <f t="shared" si="88"/>
        <v>1314</v>
      </c>
      <c r="D1326" s="807" t="str">
        <f t="shared" si="87"/>
        <v/>
      </c>
      <c r="E1326" s="670"/>
      <c r="F1326" s="511"/>
      <c r="G1326" s="511"/>
      <c r="H1326" s="452"/>
      <c r="I1326" s="362"/>
      <c r="J1326" s="362"/>
      <c r="K1326" s="451" t="str">
        <f t="shared" si="86"/>
        <v/>
      </c>
      <c r="L1326" s="527" t="str">
        <f t="shared" si="89"/>
        <v/>
      </c>
      <c r="M1326" s="363"/>
      <c r="N1326" s="363"/>
      <c r="O1326" s="363"/>
      <c r="P1326" s="366"/>
    </row>
    <row r="1327" spans="3:16" ht="14.25" customHeight="1" x14ac:dyDescent="0.2">
      <c r="C1327" s="383">
        <f t="shared" si="88"/>
        <v>1315</v>
      </c>
      <c r="D1327" s="807" t="str">
        <f t="shared" si="87"/>
        <v/>
      </c>
      <c r="E1327" s="670"/>
      <c r="F1327" s="511"/>
      <c r="G1327" s="511"/>
      <c r="H1327" s="452"/>
      <c r="I1327" s="362"/>
      <c r="J1327" s="362"/>
      <c r="K1327" s="451" t="str">
        <f t="shared" si="86"/>
        <v/>
      </c>
      <c r="L1327" s="527" t="str">
        <f t="shared" si="89"/>
        <v/>
      </c>
      <c r="M1327" s="363"/>
      <c r="N1327" s="363"/>
      <c r="O1327" s="363"/>
      <c r="P1327" s="366"/>
    </row>
    <row r="1328" spans="3:16" ht="14.25" customHeight="1" x14ac:dyDescent="0.2">
      <c r="C1328" s="383">
        <f t="shared" si="88"/>
        <v>1316</v>
      </c>
      <c r="D1328" s="807" t="str">
        <f t="shared" si="87"/>
        <v/>
      </c>
      <c r="E1328" s="670"/>
      <c r="F1328" s="511"/>
      <c r="G1328" s="511"/>
      <c r="H1328" s="452"/>
      <c r="I1328" s="362"/>
      <c r="J1328" s="362"/>
      <c r="K1328" s="451" t="str">
        <f t="shared" si="86"/>
        <v/>
      </c>
      <c r="L1328" s="527" t="str">
        <f t="shared" si="89"/>
        <v/>
      </c>
      <c r="M1328" s="363"/>
      <c r="N1328" s="363"/>
      <c r="O1328" s="363"/>
      <c r="P1328" s="366"/>
    </row>
    <row r="1329" spans="3:16" ht="14.25" customHeight="1" x14ac:dyDescent="0.2">
      <c r="C1329" s="383">
        <f t="shared" si="88"/>
        <v>1317</v>
      </c>
      <c r="D1329" s="807" t="str">
        <f t="shared" si="87"/>
        <v/>
      </c>
      <c r="E1329" s="670"/>
      <c r="F1329" s="511"/>
      <c r="G1329" s="511"/>
      <c r="H1329" s="452"/>
      <c r="I1329" s="362"/>
      <c r="J1329" s="362"/>
      <c r="K1329" s="451" t="str">
        <f t="shared" si="86"/>
        <v/>
      </c>
      <c r="L1329" s="527" t="str">
        <f t="shared" si="89"/>
        <v/>
      </c>
      <c r="M1329" s="363"/>
      <c r="N1329" s="363"/>
      <c r="O1329" s="363"/>
      <c r="P1329" s="366"/>
    </row>
    <row r="1330" spans="3:16" ht="14.25" customHeight="1" x14ac:dyDescent="0.2">
      <c r="C1330" s="383">
        <f t="shared" si="88"/>
        <v>1318</v>
      </c>
      <c r="D1330" s="807" t="str">
        <f t="shared" si="87"/>
        <v/>
      </c>
      <c r="E1330" s="670"/>
      <c r="F1330" s="511"/>
      <c r="G1330" s="511"/>
      <c r="H1330" s="452"/>
      <c r="I1330" s="362"/>
      <c r="J1330" s="362"/>
      <c r="K1330" s="451" t="str">
        <f>IF(J1330="","",I1330*J1330)</f>
        <v/>
      </c>
      <c r="L1330" s="527" t="str">
        <f t="shared" si="89"/>
        <v/>
      </c>
      <c r="M1330" s="363"/>
      <c r="N1330" s="363"/>
      <c r="O1330" s="363"/>
      <c r="P1330" s="366"/>
    </row>
    <row r="1331" spans="3:16" ht="14.25" customHeight="1" x14ac:dyDescent="0.2">
      <c r="C1331" s="383">
        <f t="shared" si="88"/>
        <v>1319</v>
      </c>
      <c r="D1331" s="807" t="str">
        <f t="shared" si="87"/>
        <v/>
      </c>
      <c r="E1331" s="670"/>
      <c r="F1331" s="511"/>
      <c r="G1331" s="511"/>
      <c r="H1331" s="452"/>
      <c r="I1331" s="362"/>
      <c r="J1331" s="362"/>
      <c r="K1331" s="451" t="str">
        <f t="shared" ref="K1331:K1389" si="90">IF(J1331="","",I1331*J1331)</f>
        <v/>
      </c>
      <c r="L1331" s="527" t="str">
        <f t="shared" si="89"/>
        <v/>
      </c>
      <c r="M1331" s="363"/>
      <c r="N1331" s="363"/>
      <c r="O1331" s="363"/>
      <c r="P1331" s="366"/>
    </row>
    <row r="1332" spans="3:16" ht="14.25" customHeight="1" x14ac:dyDescent="0.2">
      <c r="C1332" s="383">
        <f t="shared" si="88"/>
        <v>1320</v>
      </c>
      <c r="D1332" s="807" t="str">
        <f t="shared" si="87"/>
        <v/>
      </c>
      <c r="E1332" s="670"/>
      <c r="F1332" s="511"/>
      <c r="G1332" s="511"/>
      <c r="H1332" s="452"/>
      <c r="I1332" s="362"/>
      <c r="J1332" s="362"/>
      <c r="K1332" s="451" t="str">
        <f t="shared" si="90"/>
        <v/>
      </c>
      <c r="L1332" s="527" t="str">
        <f t="shared" si="89"/>
        <v/>
      </c>
      <c r="M1332" s="363"/>
      <c r="N1332" s="363"/>
      <c r="O1332" s="363"/>
      <c r="P1332" s="366"/>
    </row>
    <row r="1333" spans="3:16" ht="14.25" customHeight="1" x14ac:dyDescent="0.2">
      <c r="C1333" s="383">
        <f t="shared" si="88"/>
        <v>1321</v>
      </c>
      <c r="D1333" s="807" t="str">
        <f t="shared" si="87"/>
        <v/>
      </c>
      <c r="E1333" s="670"/>
      <c r="F1333" s="511"/>
      <c r="G1333" s="511"/>
      <c r="H1333" s="452"/>
      <c r="I1333" s="362"/>
      <c r="J1333" s="362"/>
      <c r="K1333" s="451" t="str">
        <f t="shared" si="90"/>
        <v/>
      </c>
      <c r="L1333" s="527" t="str">
        <f t="shared" si="89"/>
        <v/>
      </c>
      <c r="M1333" s="363"/>
      <c r="N1333" s="363"/>
      <c r="O1333" s="363"/>
      <c r="P1333" s="366"/>
    </row>
    <row r="1334" spans="3:16" ht="14.25" customHeight="1" x14ac:dyDescent="0.2">
      <c r="C1334" s="383">
        <f t="shared" si="88"/>
        <v>1322</v>
      </c>
      <c r="D1334" s="807" t="str">
        <f t="shared" si="87"/>
        <v/>
      </c>
      <c r="E1334" s="670"/>
      <c r="F1334" s="511"/>
      <c r="G1334" s="511"/>
      <c r="H1334" s="452"/>
      <c r="I1334" s="362"/>
      <c r="J1334" s="362"/>
      <c r="K1334" s="451" t="str">
        <f t="shared" si="90"/>
        <v/>
      </c>
      <c r="L1334" s="527" t="str">
        <f t="shared" si="89"/>
        <v/>
      </c>
      <c r="M1334" s="363"/>
      <c r="N1334" s="363"/>
      <c r="O1334" s="363"/>
      <c r="P1334" s="366"/>
    </row>
    <row r="1335" spans="3:16" ht="14.25" customHeight="1" x14ac:dyDescent="0.2">
      <c r="C1335" s="383">
        <f t="shared" si="88"/>
        <v>1323</v>
      </c>
      <c r="D1335" s="807" t="str">
        <f t="shared" si="87"/>
        <v/>
      </c>
      <c r="E1335" s="670"/>
      <c r="F1335" s="511"/>
      <c r="G1335" s="511"/>
      <c r="H1335" s="452"/>
      <c r="I1335" s="362"/>
      <c r="J1335" s="362"/>
      <c r="K1335" s="451" t="str">
        <f t="shared" si="90"/>
        <v/>
      </c>
      <c r="L1335" s="527" t="str">
        <f t="shared" si="89"/>
        <v/>
      </c>
      <c r="M1335" s="363"/>
      <c r="N1335" s="363"/>
      <c r="O1335" s="363"/>
      <c r="P1335" s="366"/>
    </row>
    <row r="1336" spans="3:16" ht="14.25" customHeight="1" x14ac:dyDescent="0.2">
      <c r="C1336" s="383">
        <f t="shared" si="88"/>
        <v>1324</v>
      </c>
      <c r="D1336" s="807" t="str">
        <f t="shared" si="87"/>
        <v/>
      </c>
      <c r="E1336" s="670"/>
      <c r="F1336" s="511"/>
      <c r="G1336" s="511"/>
      <c r="H1336" s="452"/>
      <c r="I1336" s="362"/>
      <c r="J1336" s="362"/>
      <c r="K1336" s="451" t="str">
        <f t="shared" si="90"/>
        <v/>
      </c>
      <c r="L1336" s="527" t="str">
        <f t="shared" si="89"/>
        <v/>
      </c>
      <c r="M1336" s="363"/>
      <c r="N1336" s="363"/>
      <c r="O1336" s="363"/>
      <c r="P1336" s="366"/>
    </row>
    <row r="1337" spans="3:16" ht="14.25" customHeight="1" x14ac:dyDescent="0.2">
      <c r="C1337" s="383">
        <f t="shared" si="88"/>
        <v>1325</v>
      </c>
      <c r="D1337" s="807" t="str">
        <f t="shared" si="87"/>
        <v/>
      </c>
      <c r="E1337" s="670"/>
      <c r="F1337" s="511"/>
      <c r="G1337" s="511"/>
      <c r="H1337" s="452"/>
      <c r="I1337" s="362"/>
      <c r="J1337" s="362"/>
      <c r="K1337" s="451" t="str">
        <f t="shared" si="90"/>
        <v/>
      </c>
      <c r="L1337" s="527" t="str">
        <f t="shared" si="89"/>
        <v/>
      </c>
      <c r="M1337" s="363"/>
      <c r="N1337" s="363"/>
      <c r="O1337" s="363"/>
      <c r="P1337" s="366"/>
    </row>
    <row r="1338" spans="3:16" ht="14.25" customHeight="1" x14ac:dyDescent="0.2">
      <c r="C1338" s="383">
        <f t="shared" si="88"/>
        <v>1326</v>
      </c>
      <c r="D1338" s="807" t="str">
        <f t="shared" si="87"/>
        <v/>
      </c>
      <c r="E1338" s="670"/>
      <c r="F1338" s="511"/>
      <c r="G1338" s="511"/>
      <c r="H1338" s="452"/>
      <c r="I1338" s="362"/>
      <c r="J1338" s="362"/>
      <c r="K1338" s="451" t="str">
        <f t="shared" si="90"/>
        <v/>
      </c>
      <c r="L1338" s="527" t="str">
        <f t="shared" si="89"/>
        <v/>
      </c>
      <c r="M1338" s="363"/>
      <c r="N1338" s="363"/>
      <c r="O1338" s="363"/>
      <c r="P1338" s="366"/>
    </row>
    <row r="1339" spans="3:16" ht="14.25" customHeight="1" x14ac:dyDescent="0.2">
      <c r="C1339" s="383">
        <f t="shared" si="88"/>
        <v>1327</v>
      </c>
      <c r="D1339" s="807" t="str">
        <f t="shared" si="87"/>
        <v/>
      </c>
      <c r="E1339" s="670"/>
      <c r="F1339" s="511"/>
      <c r="G1339" s="511"/>
      <c r="H1339" s="452"/>
      <c r="I1339" s="362"/>
      <c r="J1339" s="362"/>
      <c r="K1339" s="451" t="str">
        <f t="shared" si="90"/>
        <v/>
      </c>
      <c r="L1339" s="527" t="str">
        <f t="shared" si="89"/>
        <v/>
      </c>
      <c r="M1339" s="363"/>
      <c r="N1339" s="363"/>
      <c r="O1339" s="363"/>
      <c r="P1339" s="366"/>
    </row>
    <row r="1340" spans="3:16" ht="14.25" customHeight="1" x14ac:dyDescent="0.2">
      <c r="C1340" s="383">
        <f t="shared" si="88"/>
        <v>1328</v>
      </c>
      <c r="D1340" s="807" t="str">
        <f t="shared" si="87"/>
        <v/>
      </c>
      <c r="E1340" s="670"/>
      <c r="F1340" s="511"/>
      <c r="G1340" s="511"/>
      <c r="H1340" s="452"/>
      <c r="I1340" s="362"/>
      <c r="J1340" s="362"/>
      <c r="K1340" s="451" t="str">
        <f t="shared" si="90"/>
        <v/>
      </c>
      <c r="L1340" s="527" t="str">
        <f t="shared" si="89"/>
        <v/>
      </c>
      <c r="M1340" s="363"/>
      <c r="N1340" s="363"/>
      <c r="O1340" s="363"/>
      <c r="P1340" s="366"/>
    </row>
    <row r="1341" spans="3:16" ht="14.25" customHeight="1" x14ac:dyDescent="0.2">
      <c r="C1341" s="383">
        <f t="shared" si="88"/>
        <v>1329</v>
      </c>
      <c r="D1341" s="807" t="str">
        <f t="shared" si="87"/>
        <v/>
      </c>
      <c r="E1341" s="670"/>
      <c r="F1341" s="511"/>
      <c r="G1341" s="511"/>
      <c r="H1341" s="452"/>
      <c r="I1341" s="362"/>
      <c r="J1341" s="362"/>
      <c r="K1341" s="451" t="str">
        <f t="shared" si="90"/>
        <v/>
      </c>
      <c r="L1341" s="527" t="str">
        <f t="shared" si="89"/>
        <v/>
      </c>
      <c r="M1341" s="363"/>
      <c r="N1341" s="363"/>
      <c r="O1341" s="363"/>
      <c r="P1341" s="366"/>
    </row>
    <row r="1342" spans="3:16" ht="14.25" customHeight="1" x14ac:dyDescent="0.2">
      <c r="C1342" s="383">
        <f t="shared" si="88"/>
        <v>1330</v>
      </c>
      <c r="D1342" s="807" t="str">
        <f t="shared" si="87"/>
        <v/>
      </c>
      <c r="E1342" s="670"/>
      <c r="F1342" s="511"/>
      <c r="G1342" s="511"/>
      <c r="H1342" s="452"/>
      <c r="I1342" s="362"/>
      <c r="J1342" s="362"/>
      <c r="K1342" s="451" t="str">
        <f t="shared" si="90"/>
        <v/>
      </c>
      <c r="L1342" s="527" t="str">
        <f t="shared" si="89"/>
        <v/>
      </c>
      <c r="M1342" s="363"/>
      <c r="N1342" s="363"/>
      <c r="O1342" s="363"/>
      <c r="P1342" s="366"/>
    </row>
    <row r="1343" spans="3:16" ht="14.25" customHeight="1" x14ac:dyDescent="0.2">
      <c r="C1343" s="383">
        <f t="shared" si="88"/>
        <v>1331</v>
      </c>
      <c r="D1343" s="807" t="str">
        <f t="shared" si="87"/>
        <v/>
      </c>
      <c r="E1343" s="670"/>
      <c r="F1343" s="511"/>
      <c r="G1343" s="511"/>
      <c r="H1343" s="452"/>
      <c r="I1343" s="362"/>
      <c r="J1343" s="362"/>
      <c r="K1343" s="451" t="str">
        <f t="shared" si="90"/>
        <v/>
      </c>
      <c r="L1343" s="527" t="str">
        <f t="shared" si="89"/>
        <v/>
      </c>
      <c r="M1343" s="363"/>
      <c r="N1343" s="363"/>
      <c r="O1343" s="363"/>
      <c r="P1343" s="366"/>
    </row>
    <row r="1344" spans="3:16" ht="14.25" customHeight="1" x14ac:dyDescent="0.2">
      <c r="C1344" s="383">
        <f t="shared" si="88"/>
        <v>1332</v>
      </c>
      <c r="D1344" s="807" t="str">
        <f t="shared" si="87"/>
        <v/>
      </c>
      <c r="E1344" s="670"/>
      <c r="F1344" s="511"/>
      <c r="G1344" s="511"/>
      <c r="H1344" s="452"/>
      <c r="I1344" s="362"/>
      <c r="J1344" s="362"/>
      <c r="K1344" s="451" t="str">
        <f t="shared" si="90"/>
        <v/>
      </c>
      <c r="L1344" s="527" t="str">
        <f t="shared" si="89"/>
        <v/>
      </c>
      <c r="M1344" s="363"/>
      <c r="N1344" s="363"/>
      <c r="O1344" s="363"/>
      <c r="P1344" s="366"/>
    </row>
    <row r="1345" spans="3:16" ht="14.25" customHeight="1" x14ac:dyDescent="0.2">
      <c r="C1345" s="383">
        <f t="shared" si="88"/>
        <v>1333</v>
      </c>
      <c r="D1345" s="807" t="str">
        <f t="shared" si="87"/>
        <v/>
      </c>
      <c r="E1345" s="670"/>
      <c r="F1345" s="511"/>
      <c r="G1345" s="511"/>
      <c r="H1345" s="452"/>
      <c r="I1345" s="362"/>
      <c r="J1345" s="362"/>
      <c r="K1345" s="451" t="str">
        <f t="shared" si="90"/>
        <v/>
      </c>
      <c r="L1345" s="527" t="str">
        <f t="shared" si="89"/>
        <v/>
      </c>
      <c r="M1345" s="363"/>
      <c r="N1345" s="363"/>
      <c r="O1345" s="363"/>
      <c r="P1345" s="366"/>
    </row>
    <row r="1346" spans="3:16" ht="14.25" customHeight="1" x14ac:dyDescent="0.2">
      <c r="C1346" s="383">
        <f t="shared" si="88"/>
        <v>1334</v>
      </c>
      <c r="D1346" s="807" t="str">
        <f t="shared" si="87"/>
        <v/>
      </c>
      <c r="E1346" s="670"/>
      <c r="F1346" s="511"/>
      <c r="G1346" s="511"/>
      <c r="H1346" s="452"/>
      <c r="I1346" s="362"/>
      <c r="J1346" s="362"/>
      <c r="K1346" s="451" t="str">
        <f t="shared" si="90"/>
        <v/>
      </c>
      <c r="L1346" s="527" t="str">
        <f t="shared" si="89"/>
        <v/>
      </c>
      <c r="M1346" s="363"/>
      <c r="N1346" s="363"/>
      <c r="O1346" s="363"/>
      <c r="P1346" s="366"/>
    </row>
    <row r="1347" spans="3:16" ht="14.25" customHeight="1" x14ac:dyDescent="0.2">
      <c r="C1347" s="383">
        <f t="shared" si="88"/>
        <v>1335</v>
      </c>
      <c r="D1347" s="807" t="str">
        <f t="shared" si="87"/>
        <v/>
      </c>
      <c r="E1347" s="670"/>
      <c r="F1347" s="511"/>
      <c r="G1347" s="511"/>
      <c r="H1347" s="452"/>
      <c r="I1347" s="362"/>
      <c r="J1347" s="362"/>
      <c r="K1347" s="451" t="str">
        <f t="shared" si="90"/>
        <v/>
      </c>
      <c r="L1347" s="527" t="str">
        <f t="shared" si="89"/>
        <v/>
      </c>
      <c r="M1347" s="363"/>
      <c r="N1347" s="363"/>
      <c r="O1347" s="363"/>
      <c r="P1347" s="366"/>
    </row>
    <row r="1348" spans="3:16" ht="14.25" customHeight="1" x14ac:dyDescent="0.2">
      <c r="C1348" s="383">
        <f t="shared" si="88"/>
        <v>1336</v>
      </c>
      <c r="D1348" s="807" t="str">
        <f t="shared" si="87"/>
        <v/>
      </c>
      <c r="E1348" s="670"/>
      <c r="F1348" s="511"/>
      <c r="G1348" s="511"/>
      <c r="H1348" s="452"/>
      <c r="I1348" s="362"/>
      <c r="J1348" s="362"/>
      <c r="K1348" s="451" t="str">
        <f t="shared" si="90"/>
        <v/>
      </c>
      <c r="L1348" s="527" t="str">
        <f t="shared" si="89"/>
        <v/>
      </c>
      <c r="M1348" s="363"/>
      <c r="N1348" s="363"/>
      <c r="O1348" s="363"/>
      <c r="P1348" s="366"/>
    </row>
    <row r="1349" spans="3:16" ht="14.25" customHeight="1" x14ac:dyDescent="0.2">
      <c r="C1349" s="383">
        <f t="shared" si="88"/>
        <v>1337</v>
      </c>
      <c r="D1349" s="807" t="str">
        <f t="shared" si="87"/>
        <v/>
      </c>
      <c r="E1349" s="670"/>
      <c r="F1349" s="511"/>
      <c r="G1349" s="511"/>
      <c r="H1349" s="452"/>
      <c r="I1349" s="362"/>
      <c r="J1349" s="362"/>
      <c r="K1349" s="451" t="str">
        <f t="shared" si="90"/>
        <v/>
      </c>
      <c r="L1349" s="527" t="str">
        <f t="shared" si="89"/>
        <v/>
      </c>
      <c r="M1349" s="363"/>
      <c r="N1349" s="363"/>
      <c r="O1349" s="363"/>
      <c r="P1349" s="366"/>
    </row>
    <row r="1350" spans="3:16" ht="14.25" customHeight="1" x14ac:dyDescent="0.2">
      <c r="C1350" s="383">
        <f t="shared" si="88"/>
        <v>1338</v>
      </c>
      <c r="D1350" s="807" t="str">
        <f t="shared" si="87"/>
        <v/>
      </c>
      <c r="E1350" s="670"/>
      <c r="F1350" s="511"/>
      <c r="G1350" s="511"/>
      <c r="H1350" s="452"/>
      <c r="I1350" s="362"/>
      <c r="J1350" s="362"/>
      <c r="K1350" s="451" t="str">
        <f t="shared" si="90"/>
        <v/>
      </c>
      <c r="L1350" s="527" t="str">
        <f t="shared" si="89"/>
        <v/>
      </c>
      <c r="M1350" s="363"/>
      <c r="N1350" s="363"/>
      <c r="O1350" s="363"/>
      <c r="P1350" s="366"/>
    </row>
    <row r="1351" spans="3:16" ht="14.25" customHeight="1" x14ac:dyDescent="0.2">
      <c r="C1351" s="383">
        <f t="shared" si="88"/>
        <v>1339</v>
      </c>
      <c r="D1351" s="807" t="str">
        <f t="shared" si="87"/>
        <v/>
      </c>
      <c r="E1351" s="670"/>
      <c r="F1351" s="511"/>
      <c r="G1351" s="511"/>
      <c r="H1351" s="452"/>
      <c r="I1351" s="362"/>
      <c r="J1351" s="362"/>
      <c r="K1351" s="451" t="str">
        <f t="shared" si="90"/>
        <v/>
      </c>
      <c r="L1351" s="527" t="str">
        <f t="shared" si="89"/>
        <v/>
      </c>
      <c r="M1351" s="363"/>
      <c r="N1351" s="363"/>
      <c r="O1351" s="363"/>
      <c r="P1351" s="366"/>
    </row>
    <row r="1352" spans="3:16" ht="14.25" customHeight="1" x14ac:dyDescent="0.2">
      <c r="C1352" s="383">
        <f t="shared" si="88"/>
        <v>1340</v>
      </c>
      <c r="D1352" s="807" t="str">
        <f t="shared" si="87"/>
        <v/>
      </c>
      <c r="E1352" s="670"/>
      <c r="F1352" s="511"/>
      <c r="G1352" s="511"/>
      <c r="H1352" s="452"/>
      <c r="I1352" s="362"/>
      <c r="J1352" s="362"/>
      <c r="K1352" s="451" t="str">
        <f t="shared" si="90"/>
        <v/>
      </c>
      <c r="L1352" s="527" t="str">
        <f t="shared" si="89"/>
        <v/>
      </c>
      <c r="M1352" s="363"/>
      <c r="N1352" s="363"/>
      <c r="O1352" s="363"/>
      <c r="P1352" s="366"/>
    </row>
    <row r="1353" spans="3:16" ht="14.25" customHeight="1" x14ac:dyDescent="0.2">
      <c r="C1353" s="383">
        <f t="shared" si="88"/>
        <v>1341</v>
      </c>
      <c r="D1353" s="807" t="str">
        <f t="shared" si="87"/>
        <v/>
      </c>
      <c r="E1353" s="670"/>
      <c r="F1353" s="511"/>
      <c r="G1353" s="511"/>
      <c r="H1353" s="452"/>
      <c r="I1353" s="362"/>
      <c r="J1353" s="362"/>
      <c r="K1353" s="451" t="str">
        <f t="shared" si="90"/>
        <v/>
      </c>
      <c r="L1353" s="527" t="str">
        <f t="shared" si="89"/>
        <v/>
      </c>
      <c r="M1353" s="363"/>
      <c r="N1353" s="363"/>
      <c r="O1353" s="363"/>
      <c r="P1353" s="366"/>
    </row>
    <row r="1354" spans="3:16" ht="14.25" customHeight="1" x14ac:dyDescent="0.2">
      <c r="C1354" s="383">
        <f t="shared" si="88"/>
        <v>1342</v>
      </c>
      <c r="D1354" s="807" t="str">
        <f t="shared" si="87"/>
        <v/>
      </c>
      <c r="E1354" s="670"/>
      <c r="F1354" s="511"/>
      <c r="G1354" s="511"/>
      <c r="H1354" s="452"/>
      <c r="I1354" s="362"/>
      <c r="J1354" s="362"/>
      <c r="K1354" s="451" t="str">
        <f t="shared" si="90"/>
        <v/>
      </c>
      <c r="L1354" s="527" t="str">
        <f t="shared" si="89"/>
        <v/>
      </c>
      <c r="M1354" s="363"/>
      <c r="N1354" s="363"/>
      <c r="O1354" s="363"/>
      <c r="P1354" s="366"/>
    </row>
    <row r="1355" spans="3:16" ht="14.25" customHeight="1" x14ac:dyDescent="0.2">
      <c r="C1355" s="383">
        <f t="shared" si="88"/>
        <v>1343</v>
      </c>
      <c r="D1355" s="807" t="str">
        <f t="shared" si="87"/>
        <v/>
      </c>
      <c r="E1355" s="670"/>
      <c r="F1355" s="511"/>
      <c r="G1355" s="511"/>
      <c r="H1355" s="452"/>
      <c r="I1355" s="362"/>
      <c r="J1355" s="362"/>
      <c r="K1355" s="451" t="str">
        <f t="shared" si="90"/>
        <v/>
      </c>
      <c r="L1355" s="527" t="str">
        <f t="shared" si="89"/>
        <v/>
      </c>
      <c r="M1355" s="363"/>
      <c r="N1355" s="363"/>
      <c r="O1355" s="363"/>
      <c r="P1355" s="366"/>
    </row>
    <row r="1356" spans="3:16" ht="14.25" customHeight="1" x14ac:dyDescent="0.2">
      <c r="C1356" s="383">
        <f t="shared" si="88"/>
        <v>1344</v>
      </c>
      <c r="D1356" s="807" t="str">
        <f t="shared" si="87"/>
        <v/>
      </c>
      <c r="E1356" s="670"/>
      <c r="F1356" s="511"/>
      <c r="G1356" s="511"/>
      <c r="H1356" s="452"/>
      <c r="I1356" s="362"/>
      <c r="J1356" s="362"/>
      <c r="K1356" s="451" t="str">
        <f t="shared" si="90"/>
        <v/>
      </c>
      <c r="L1356" s="527" t="str">
        <f t="shared" si="89"/>
        <v/>
      </c>
      <c r="M1356" s="363"/>
      <c r="N1356" s="363"/>
      <c r="O1356" s="363"/>
      <c r="P1356" s="366"/>
    </row>
    <row r="1357" spans="3:16" ht="14.25" customHeight="1" x14ac:dyDescent="0.2">
      <c r="C1357" s="383">
        <f t="shared" si="88"/>
        <v>1345</v>
      </c>
      <c r="D1357" s="807" t="str">
        <f t="shared" ref="D1357:D1420" si="91">IF(E1357="","",IF(E1357&lt;=$T$2,"○",""))</f>
        <v/>
      </c>
      <c r="E1357" s="670"/>
      <c r="F1357" s="511"/>
      <c r="G1357" s="511"/>
      <c r="H1357" s="452"/>
      <c r="I1357" s="362"/>
      <c r="J1357" s="362"/>
      <c r="K1357" s="451" t="str">
        <f t="shared" si="90"/>
        <v/>
      </c>
      <c r="L1357" s="527" t="str">
        <f t="shared" si="89"/>
        <v/>
      </c>
      <c r="M1357" s="363"/>
      <c r="N1357" s="363"/>
      <c r="O1357" s="363"/>
      <c r="P1357" s="366"/>
    </row>
    <row r="1358" spans="3:16" ht="14.25" customHeight="1" x14ac:dyDescent="0.2">
      <c r="C1358" s="383">
        <f t="shared" si="88"/>
        <v>1346</v>
      </c>
      <c r="D1358" s="807" t="str">
        <f t="shared" si="91"/>
        <v/>
      </c>
      <c r="E1358" s="670"/>
      <c r="F1358" s="511"/>
      <c r="G1358" s="511"/>
      <c r="H1358" s="452"/>
      <c r="I1358" s="362"/>
      <c r="J1358" s="362"/>
      <c r="K1358" s="451" t="str">
        <f t="shared" si="90"/>
        <v/>
      </c>
      <c r="L1358" s="527" t="str">
        <f t="shared" si="89"/>
        <v/>
      </c>
      <c r="M1358" s="363"/>
      <c r="N1358" s="363"/>
      <c r="O1358" s="363"/>
      <c r="P1358" s="366"/>
    </row>
    <row r="1359" spans="3:16" ht="14.25" customHeight="1" x14ac:dyDescent="0.2">
      <c r="C1359" s="383">
        <f t="shared" ref="C1359:C1422" si="92">C1358+1</f>
        <v>1347</v>
      </c>
      <c r="D1359" s="807" t="str">
        <f t="shared" si="91"/>
        <v/>
      </c>
      <c r="E1359" s="670"/>
      <c r="F1359" s="511"/>
      <c r="G1359" s="511"/>
      <c r="H1359" s="452"/>
      <c r="I1359" s="362"/>
      <c r="J1359" s="362"/>
      <c r="K1359" s="451" t="str">
        <f t="shared" si="90"/>
        <v/>
      </c>
      <c r="L1359" s="527" t="str">
        <f t="shared" si="89"/>
        <v/>
      </c>
      <c r="M1359" s="363"/>
      <c r="N1359" s="363"/>
      <c r="O1359" s="363"/>
      <c r="P1359" s="366"/>
    </row>
    <row r="1360" spans="3:16" ht="14.25" customHeight="1" x14ac:dyDescent="0.2">
      <c r="C1360" s="383">
        <f t="shared" si="92"/>
        <v>1348</v>
      </c>
      <c r="D1360" s="807" t="str">
        <f t="shared" si="91"/>
        <v/>
      </c>
      <c r="E1360" s="670"/>
      <c r="F1360" s="511"/>
      <c r="G1360" s="511"/>
      <c r="H1360" s="452"/>
      <c r="I1360" s="362"/>
      <c r="J1360" s="362"/>
      <c r="K1360" s="451" t="str">
        <f t="shared" si="90"/>
        <v/>
      </c>
      <c r="L1360" s="527" t="str">
        <f t="shared" si="89"/>
        <v/>
      </c>
      <c r="M1360" s="363"/>
      <c r="N1360" s="363"/>
      <c r="O1360" s="363"/>
      <c r="P1360" s="366"/>
    </row>
    <row r="1361" spans="3:16" ht="14.25" customHeight="1" x14ac:dyDescent="0.2">
      <c r="C1361" s="383">
        <f t="shared" si="92"/>
        <v>1349</v>
      </c>
      <c r="D1361" s="807" t="str">
        <f t="shared" si="91"/>
        <v/>
      </c>
      <c r="E1361" s="670"/>
      <c r="F1361" s="511"/>
      <c r="G1361" s="511"/>
      <c r="H1361" s="452"/>
      <c r="I1361" s="362"/>
      <c r="J1361" s="362"/>
      <c r="K1361" s="451" t="str">
        <f t="shared" si="90"/>
        <v/>
      </c>
      <c r="L1361" s="527" t="str">
        <f t="shared" si="89"/>
        <v/>
      </c>
      <c r="M1361" s="363"/>
      <c r="N1361" s="363"/>
      <c r="O1361" s="363"/>
      <c r="P1361" s="366"/>
    </row>
    <row r="1362" spans="3:16" ht="14.25" customHeight="1" x14ac:dyDescent="0.2">
      <c r="C1362" s="383">
        <f t="shared" si="92"/>
        <v>1350</v>
      </c>
      <c r="D1362" s="807" t="str">
        <f t="shared" si="91"/>
        <v/>
      </c>
      <c r="E1362" s="670"/>
      <c r="F1362" s="511"/>
      <c r="G1362" s="511"/>
      <c r="H1362" s="452"/>
      <c r="I1362" s="362"/>
      <c r="J1362" s="362"/>
      <c r="K1362" s="451" t="str">
        <f t="shared" si="90"/>
        <v/>
      </c>
      <c r="L1362" s="527" t="str">
        <f t="shared" si="89"/>
        <v/>
      </c>
      <c r="M1362" s="363"/>
      <c r="N1362" s="363"/>
      <c r="O1362" s="363"/>
      <c r="P1362" s="366"/>
    </row>
    <row r="1363" spans="3:16" ht="14.25" customHeight="1" x14ac:dyDescent="0.2">
      <c r="C1363" s="383">
        <f t="shared" si="92"/>
        <v>1351</v>
      </c>
      <c r="D1363" s="807" t="str">
        <f t="shared" si="91"/>
        <v/>
      </c>
      <c r="E1363" s="670"/>
      <c r="F1363" s="511"/>
      <c r="G1363" s="511"/>
      <c r="H1363" s="452"/>
      <c r="I1363" s="362"/>
      <c r="J1363" s="362"/>
      <c r="K1363" s="451" t="str">
        <f t="shared" si="90"/>
        <v/>
      </c>
      <c r="L1363" s="527" t="str">
        <f t="shared" si="89"/>
        <v/>
      </c>
      <c r="M1363" s="363"/>
      <c r="N1363" s="363"/>
      <c r="O1363" s="363"/>
      <c r="P1363" s="366"/>
    </row>
    <row r="1364" spans="3:16" ht="14.25" customHeight="1" x14ac:dyDescent="0.2">
      <c r="C1364" s="383">
        <f t="shared" si="92"/>
        <v>1352</v>
      </c>
      <c r="D1364" s="807" t="str">
        <f t="shared" si="91"/>
        <v/>
      </c>
      <c r="E1364" s="670"/>
      <c r="F1364" s="511"/>
      <c r="G1364" s="511"/>
      <c r="H1364" s="452"/>
      <c r="I1364" s="362"/>
      <c r="J1364" s="362"/>
      <c r="K1364" s="451" t="str">
        <f t="shared" si="90"/>
        <v/>
      </c>
      <c r="L1364" s="527" t="str">
        <f t="shared" si="89"/>
        <v/>
      </c>
      <c r="M1364" s="363"/>
      <c r="N1364" s="363"/>
      <c r="O1364" s="363"/>
      <c r="P1364" s="366"/>
    </row>
    <row r="1365" spans="3:16" ht="14.25" customHeight="1" x14ac:dyDescent="0.2">
      <c r="C1365" s="383">
        <f t="shared" si="92"/>
        <v>1353</v>
      </c>
      <c r="D1365" s="807" t="str">
        <f t="shared" si="91"/>
        <v/>
      </c>
      <c r="E1365" s="670"/>
      <c r="F1365" s="511"/>
      <c r="G1365" s="511"/>
      <c r="H1365" s="452"/>
      <c r="I1365" s="362"/>
      <c r="J1365" s="362"/>
      <c r="K1365" s="451" t="str">
        <f t="shared" si="90"/>
        <v/>
      </c>
      <c r="L1365" s="527" t="str">
        <f t="shared" si="89"/>
        <v/>
      </c>
      <c r="M1365" s="363"/>
      <c r="N1365" s="363"/>
      <c r="O1365" s="363"/>
      <c r="P1365" s="366"/>
    </row>
    <row r="1366" spans="3:16" ht="14.25" customHeight="1" x14ac:dyDescent="0.2">
      <c r="C1366" s="383">
        <f t="shared" si="92"/>
        <v>1354</v>
      </c>
      <c r="D1366" s="807" t="str">
        <f t="shared" si="91"/>
        <v/>
      </c>
      <c r="E1366" s="670"/>
      <c r="F1366" s="511"/>
      <c r="G1366" s="511"/>
      <c r="H1366" s="452"/>
      <c r="I1366" s="362"/>
      <c r="J1366" s="362"/>
      <c r="K1366" s="451" t="str">
        <f t="shared" si="90"/>
        <v/>
      </c>
      <c r="L1366" s="527" t="str">
        <f t="shared" si="89"/>
        <v/>
      </c>
      <c r="M1366" s="363"/>
      <c r="N1366" s="363"/>
      <c r="O1366" s="363"/>
      <c r="P1366" s="366"/>
    </row>
    <row r="1367" spans="3:16" ht="14.25" customHeight="1" x14ac:dyDescent="0.2">
      <c r="C1367" s="383">
        <f t="shared" si="92"/>
        <v>1355</v>
      </c>
      <c r="D1367" s="807" t="str">
        <f t="shared" si="91"/>
        <v/>
      </c>
      <c r="E1367" s="670"/>
      <c r="F1367" s="511"/>
      <c r="G1367" s="511"/>
      <c r="H1367" s="452"/>
      <c r="I1367" s="362"/>
      <c r="J1367" s="362"/>
      <c r="K1367" s="451" t="str">
        <f t="shared" si="90"/>
        <v/>
      </c>
      <c r="L1367" s="527" t="str">
        <f t="shared" si="89"/>
        <v/>
      </c>
      <c r="M1367" s="363"/>
      <c r="N1367" s="363"/>
      <c r="O1367" s="363"/>
      <c r="P1367" s="366"/>
    </row>
    <row r="1368" spans="3:16" ht="14.25" customHeight="1" x14ac:dyDescent="0.2">
      <c r="C1368" s="383">
        <f t="shared" si="92"/>
        <v>1356</v>
      </c>
      <c r="D1368" s="807" t="str">
        <f t="shared" si="91"/>
        <v/>
      </c>
      <c r="E1368" s="670"/>
      <c r="F1368" s="511"/>
      <c r="G1368" s="511"/>
      <c r="H1368" s="452"/>
      <c r="I1368" s="362"/>
      <c r="J1368" s="362"/>
      <c r="K1368" s="451" t="str">
        <f t="shared" si="90"/>
        <v/>
      </c>
      <c r="L1368" s="527" t="str">
        <f t="shared" si="89"/>
        <v/>
      </c>
      <c r="M1368" s="363"/>
      <c r="N1368" s="363"/>
      <c r="O1368" s="363"/>
      <c r="P1368" s="366"/>
    </row>
    <row r="1369" spans="3:16" ht="14.25" customHeight="1" x14ac:dyDescent="0.2">
      <c r="C1369" s="383">
        <f t="shared" si="92"/>
        <v>1357</v>
      </c>
      <c r="D1369" s="807" t="str">
        <f t="shared" si="91"/>
        <v/>
      </c>
      <c r="E1369" s="670"/>
      <c r="F1369" s="511"/>
      <c r="G1369" s="511"/>
      <c r="H1369" s="452"/>
      <c r="I1369" s="362"/>
      <c r="J1369" s="362"/>
      <c r="K1369" s="451" t="str">
        <f t="shared" si="90"/>
        <v/>
      </c>
      <c r="L1369" s="527" t="str">
        <f t="shared" si="89"/>
        <v/>
      </c>
      <c r="M1369" s="363"/>
      <c r="N1369" s="363"/>
      <c r="O1369" s="363"/>
      <c r="P1369" s="366"/>
    </row>
    <row r="1370" spans="3:16" ht="14.25" customHeight="1" x14ac:dyDescent="0.2">
      <c r="C1370" s="383">
        <f t="shared" si="92"/>
        <v>1358</v>
      </c>
      <c r="D1370" s="807" t="str">
        <f t="shared" si="91"/>
        <v/>
      </c>
      <c r="E1370" s="670"/>
      <c r="F1370" s="511"/>
      <c r="G1370" s="511"/>
      <c r="H1370" s="452"/>
      <c r="I1370" s="362"/>
      <c r="J1370" s="362"/>
      <c r="K1370" s="451" t="str">
        <f t="shared" si="90"/>
        <v/>
      </c>
      <c r="L1370" s="527" t="str">
        <f t="shared" si="89"/>
        <v/>
      </c>
      <c r="M1370" s="363"/>
      <c r="N1370" s="363"/>
      <c r="O1370" s="363"/>
      <c r="P1370" s="366"/>
    </row>
    <row r="1371" spans="3:16" ht="14.25" customHeight="1" x14ac:dyDescent="0.2">
      <c r="C1371" s="383">
        <f t="shared" si="92"/>
        <v>1359</v>
      </c>
      <c r="D1371" s="807" t="str">
        <f t="shared" si="91"/>
        <v/>
      </c>
      <c r="E1371" s="670"/>
      <c r="F1371" s="511"/>
      <c r="G1371" s="511"/>
      <c r="H1371" s="452"/>
      <c r="I1371" s="362"/>
      <c r="J1371" s="362"/>
      <c r="K1371" s="451" t="str">
        <f t="shared" si="90"/>
        <v/>
      </c>
      <c r="L1371" s="527" t="str">
        <f t="shared" si="89"/>
        <v/>
      </c>
      <c r="M1371" s="363"/>
      <c r="N1371" s="363"/>
      <c r="O1371" s="363"/>
      <c r="P1371" s="366"/>
    </row>
    <row r="1372" spans="3:16" ht="14.25" customHeight="1" x14ac:dyDescent="0.2">
      <c r="C1372" s="383">
        <f t="shared" si="92"/>
        <v>1360</v>
      </c>
      <c r="D1372" s="807" t="str">
        <f t="shared" si="91"/>
        <v/>
      </c>
      <c r="E1372" s="670"/>
      <c r="F1372" s="511"/>
      <c r="G1372" s="511"/>
      <c r="H1372" s="452"/>
      <c r="I1372" s="362"/>
      <c r="J1372" s="362"/>
      <c r="K1372" s="451" t="str">
        <f t="shared" si="90"/>
        <v/>
      </c>
      <c r="L1372" s="527" t="str">
        <f t="shared" si="89"/>
        <v/>
      </c>
      <c r="M1372" s="363"/>
      <c r="N1372" s="363"/>
      <c r="O1372" s="363"/>
      <c r="P1372" s="366"/>
    </row>
    <row r="1373" spans="3:16" ht="14.25" customHeight="1" x14ac:dyDescent="0.2">
      <c r="C1373" s="383">
        <f t="shared" si="92"/>
        <v>1361</v>
      </c>
      <c r="D1373" s="807" t="str">
        <f t="shared" si="91"/>
        <v/>
      </c>
      <c r="E1373" s="670"/>
      <c r="F1373" s="511"/>
      <c r="G1373" s="511"/>
      <c r="H1373" s="452"/>
      <c r="I1373" s="362"/>
      <c r="J1373" s="362"/>
      <c r="K1373" s="451" t="str">
        <f t="shared" si="90"/>
        <v/>
      </c>
      <c r="L1373" s="527" t="str">
        <f t="shared" si="89"/>
        <v/>
      </c>
      <c r="M1373" s="363"/>
      <c r="N1373" s="363"/>
      <c r="O1373" s="363"/>
      <c r="P1373" s="366"/>
    </row>
    <row r="1374" spans="3:16" ht="14.25" customHeight="1" x14ac:dyDescent="0.2">
      <c r="C1374" s="383">
        <f t="shared" si="92"/>
        <v>1362</v>
      </c>
      <c r="D1374" s="807" t="str">
        <f t="shared" si="91"/>
        <v/>
      </c>
      <c r="E1374" s="670"/>
      <c r="F1374" s="511"/>
      <c r="G1374" s="511"/>
      <c r="H1374" s="452"/>
      <c r="I1374" s="362"/>
      <c r="J1374" s="362"/>
      <c r="K1374" s="451" t="str">
        <f t="shared" si="90"/>
        <v/>
      </c>
      <c r="L1374" s="527" t="str">
        <f t="shared" si="89"/>
        <v/>
      </c>
      <c r="M1374" s="363"/>
      <c r="N1374" s="363"/>
      <c r="O1374" s="363"/>
      <c r="P1374" s="366"/>
    </row>
    <row r="1375" spans="3:16" ht="14.25" customHeight="1" x14ac:dyDescent="0.2">
      <c r="C1375" s="383">
        <f t="shared" si="92"/>
        <v>1363</v>
      </c>
      <c r="D1375" s="807" t="str">
        <f t="shared" si="91"/>
        <v/>
      </c>
      <c r="E1375" s="670"/>
      <c r="F1375" s="511"/>
      <c r="G1375" s="511"/>
      <c r="H1375" s="452"/>
      <c r="I1375" s="362"/>
      <c r="J1375" s="362"/>
      <c r="K1375" s="451" t="str">
        <f t="shared" si="90"/>
        <v/>
      </c>
      <c r="L1375" s="527" t="str">
        <f t="shared" si="89"/>
        <v/>
      </c>
      <c r="M1375" s="363"/>
      <c r="N1375" s="363"/>
      <c r="O1375" s="363"/>
      <c r="P1375" s="366"/>
    </row>
    <row r="1376" spans="3:16" ht="14.25" customHeight="1" x14ac:dyDescent="0.2">
      <c r="C1376" s="383">
        <f t="shared" si="92"/>
        <v>1364</v>
      </c>
      <c r="D1376" s="807" t="str">
        <f t="shared" si="91"/>
        <v/>
      </c>
      <c r="E1376" s="670"/>
      <c r="F1376" s="511"/>
      <c r="G1376" s="511"/>
      <c r="H1376" s="452"/>
      <c r="I1376" s="362"/>
      <c r="J1376" s="362"/>
      <c r="K1376" s="451" t="str">
        <f t="shared" si="90"/>
        <v/>
      </c>
      <c r="L1376" s="527" t="str">
        <f t="shared" si="89"/>
        <v/>
      </c>
      <c r="M1376" s="363"/>
      <c r="N1376" s="363"/>
      <c r="O1376" s="363"/>
      <c r="P1376" s="366"/>
    </row>
    <row r="1377" spans="3:16" ht="14.25" customHeight="1" x14ac:dyDescent="0.2">
      <c r="C1377" s="383">
        <f t="shared" si="92"/>
        <v>1365</v>
      </c>
      <c r="D1377" s="807" t="str">
        <f t="shared" si="91"/>
        <v/>
      </c>
      <c r="E1377" s="670"/>
      <c r="F1377" s="511"/>
      <c r="G1377" s="511"/>
      <c r="H1377" s="452"/>
      <c r="I1377" s="362"/>
      <c r="J1377" s="362"/>
      <c r="K1377" s="451" t="str">
        <f t="shared" si="90"/>
        <v/>
      </c>
      <c r="L1377" s="527" t="str">
        <f t="shared" si="89"/>
        <v/>
      </c>
      <c r="M1377" s="363"/>
      <c r="N1377" s="363"/>
      <c r="O1377" s="363"/>
      <c r="P1377" s="366"/>
    </row>
    <row r="1378" spans="3:16" ht="14.25" customHeight="1" x14ac:dyDescent="0.2">
      <c r="C1378" s="383">
        <f t="shared" si="92"/>
        <v>1366</v>
      </c>
      <c r="D1378" s="807" t="str">
        <f t="shared" si="91"/>
        <v/>
      </c>
      <c r="E1378" s="670"/>
      <c r="F1378" s="511"/>
      <c r="G1378" s="511"/>
      <c r="H1378" s="452"/>
      <c r="I1378" s="362"/>
      <c r="J1378" s="362"/>
      <c r="K1378" s="451" t="str">
        <f t="shared" si="90"/>
        <v/>
      </c>
      <c r="L1378" s="527" t="str">
        <f t="shared" si="89"/>
        <v/>
      </c>
      <c r="M1378" s="363"/>
      <c r="N1378" s="363"/>
      <c r="O1378" s="363"/>
      <c r="P1378" s="366"/>
    </row>
    <row r="1379" spans="3:16" ht="14.25" customHeight="1" x14ac:dyDescent="0.2">
      <c r="C1379" s="383">
        <f t="shared" si="92"/>
        <v>1367</v>
      </c>
      <c r="D1379" s="807" t="str">
        <f t="shared" si="91"/>
        <v/>
      </c>
      <c r="E1379" s="670"/>
      <c r="F1379" s="511"/>
      <c r="G1379" s="511"/>
      <c r="H1379" s="452"/>
      <c r="I1379" s="362"/>
      <c r="J1379" s="362"/>
      <c r="K1379" s="451" t="str">
        <f t="shared" si="90"/>
        <v/>
      </c>
      <c r="L1379" s="527" t="str">
        <f t="shared" si="89"/>
        <v/>
      </c>
      <c r="M1379" s="363"/>
      <c r="N1379" s="363"/>
      <c r="O1379" s="363"/>
      <c r="P1379" s="366"/>
    </row>
    <row r="1380" spans="3:16" ht="14.25" customHeight="1" x14ac:dyDescent="0.2">
      <c r="C1380" s="383">
        <f t="shared" si="92"/>
        <v>1368</v>
      </c>
      <c r="D1380" s="807" t="str">
        <f t="shared" si="91"/>
        <v/>
      </c>
      <c r="E1380" s="670"/>
      <c r="F1380" s="511"/>
      <c r="G1380" s="511"/>
      <c r="H1380" s="452"/>
      <c r="I1380" s="362"/>
      <c r="J1380" s="362"/>
      <c r="K1380" s="451" t="str">
        <f t="shared" si="90"/>
        <v/>
      </c>
      <c r="L1380" s="527" t="str">
        <f t="shared" si="89"/>
        <v/>
      </c>
      <c r="M1380" s="363"/>
      <c r="N1380" s="363"/>
      <c r="O1380" s="363"/>
      <c r="P1380" s="366"/>
    </row>
    <row r="1381" spans="3:16" ht="14.25" customHeight="1" x14ac:dyDescent="0.2">
      <c r="C1381" s="383">
        <f t="shared" si="92"/>
        <v>1369</v>
      </c>
      <c r="D1381" s="807" t="str">
        <f t="shared" si="91"/>
        <v/>
      </c>
      <c r="E1381" s="670"/>
      <c r="F1381" s="511"/>
      <c r="G1381" s="511"/>
      <c r="H1381" s="452"/>
      <c r="I1381" s="362"/>
      <c r="J1381" s="362"/>
      <c r="K1381" s="451" t="str">
        <f t="shared" si="90"/>
        <v/>
      </c>
      <c r="L1381" s="527" t="str">
        <f t="shared" si="89"/>
        <v/>
      </c>
      <c r="M1381" s="363"/>
      <c r="N1381" s="363"/>
      <c r="O1381" s="363"/>
      <c r="P1381" s="366"/>
    </row>
    <row r="1382" spans="3:16" ht="14.25" customHeight="1" x14ac:dyDescent="0.2">
      <c r="C1382" s="383">
        <f t="shared" si="92"/>
        <v>1370</v>
      </c>
      <c r="D1382" s="807" t="str">
        <f t="shared" si="91"/>
        <v/>
      </c>
      <c r="E1382" s="670"/>
      <c r="F1382" s="511"/>
      <c r="G1382" s="511"/>
      <c r="H1382" s="452"/>
      <c r="I1382" s="362"/>
      <c r="J1382" s="362"/>
      <c r="K1382" s="451" t="str">
        <f t="shared" si="90"/>
        <v/>
      </c>
      <c r="L1382" s="527" t="str">
        <f t="shared" si="89"/>
        <v/>
      </c>
      <c r="M1382" s="363"/>
      <c r="N1382" s="363"/>
      <c r="O1382" s="363"/>
      <c r="P1382" s="366"/>
    </row>
    <row r="1383" spans="3:16" ht="14.25" customHeight="1" x14ac:dyDescent="0.2">
      <c r="C1383" s="383">
        <f t="shared" si="92"/>
        <v>1371</v>
      </c>
      <c r="D1383" s="807" t="str">
        <f t="shared" si="91"/>
        <v/>
      </c>
      <c r="E1383" s="670"/>
      <c r="F1383" s="511"/>
      <c r="G1383" s="511"/>
      <c r="H1383" s="452"/>
      <c r="I1383" s="362"/>
      <c r="J1383" s="362"/>
      <c r="K1383" s="451" t="str">
        <f t="shared" si="90"/>
        <v/>
      </c>
      <c r="L1383" s="527" t="str">
        <f t="shared" si="89"/>
        <v/>
      </c>
      <c r="M1383" s="363"/>
      <c r="N1383" s="363"/>
      <c r="O1383" s="363"/>
      <c r="P1383" s="366"/>
    </row>
    <row r="1384" spans="3:16" ht="14.25" customHeight="1" x14ac:dyDescent="0.2">
      <c r="C1384" s="383">
        <f t="shared" si="92"/>
        <v>1372</v>
      </c>
      <c r="D1384" s="807" t="str">
        <f t="shared" si="91"/>
        <v/>
      </c>
      <c r="E1384" s="670"/>
      <c r="F1384" s="511"/>
      <c r="G1384" s="511"/>
      <c r="H1384" s="452"/>
      <c r="I1384" s="362"/>
      <c r="J1384" s="362"/>
      <c r="K1384" s="451" t="str">
        <f t="shared" si="90"/>
        <v/>
      </c>
      <c r="L1384" s="527" t="str">
        <f t="shared" si="89"/>
        <v/>
      </c>
      <c r="M1384" s="363"/>
      <c r="N1384" s="363"/>
      <c r="O1384" s="363"/>
      <c r="P1384" s="366"/>
    </row>
    <row r="1385" spans="3:16" ht="14.25" customHeight="1" x14ac:dyDescent="0.2">
      <c r="C1385" s="383">
        <f t="shared" si="92"/>
        <v>1373</v>
      </c>
      <c r="D1385" s="807" t="str">
        <f t="shared" si="91"/>
        <v/>
      </c>
      <c r="E1385" s="670"/>
      <c r="F1385" s="511"/>
      <c r="G1385" s="511"/>
      <c r="H1385" s="452"/>
      <c r="I1385" s="362"/>
      <c r="J1385" s="362"/>
      <c r="K1385" s="451" t="str">
        <f t="shared" si="90"/>
        <v/>
      </c>
      <c r="L1385" s="527" t="str">
        <f t="shared" si="89"/>
        <v/>
      </c>
      <c r="M1385" s="363"/>
      <c r="N1385" s="363"/>
      <c r="O1385" s="363"/>
      <c r="P1385" s="366"/>
    </row>
    <row r="1386" spans="3:16" ht="14.25" customHeight="1" x14ac:dyDescent="0.2">
      <c r="C1386" s="383">
        <f t="shared" si="92"/>
        <v>1374</v>
      </c>
      <c r="D1386" s="807" t="str">
        <f t="shared" si="91"/>
        <v/>
      </c>
      <c r="E1386" s="670"/>
      <c r="F1386" s="511"/>
      <c r="G1386" s="511"/>
      <c r="H1386" s="452"/>
      <c r="I1386" s="362"/>
      <c r="J1386" s="362"/>
      <c r="K1386" s="451" t="str">
        <f t="shared" si="90"/>
        <v/>
      </c>
      <c r="L1386" s="527" t="str">
        <f t="shared" ref="L1386:L1449" si="93">IF(H1386="","",IF(HLOOKUP(H1386,$V$2:$AJ$3,2,FALSE)&gt;=0.8,"○",""))</f>
        <v/>
      </c>
      <c r="M1386" s="363"/>
      <c r="N1386" s="363"/>
      <c r="O1386" s="363"/>
      <c r="P1386" s="366"/>
    </row>
    <row r="1387" spans="3:16" ht="14.25" customHeight="1" x14ac:dyDescent="0.2">
      <c r="C1387" s="383">
        <f t="shared" si="92"/>
        <v>1375</v>
      </c>
      <c r="D1387" s="807" t="str">
        <f t="shared" si="91"/>
        <v/>
      </c>
      <c r="E1387" s="670"/>
      <c r="F1387" s="511"/>
      <c r="G1387" s="511"/>
      <c r="H1387" s="452"/>
      <c r="I1387" s="362"/>
      <c r="J1387" s="362"/>
      <c r="K1387" s="451" t="str">
        <f t="shared" si="90"/>
        <v/>
      </c>
      <c r="L1387" s="527" t="str">
        <f t="shared" si="93"/>
        <v/>
      </c>
      <c r="M1387" s="363"/>
      <c r="N1387" s="363"/>
      <c r="O1387" s="363"/>
      <c r="P1387" s="366"/>
    </row>
    <row r="1388" spans="3:16" ht="14.25" customHeight="1" x14ac:dyDescent="0.2">
      <c r="C1388" s="383">
        <f t="shared" si="92"/>
        <v>1376</v>
      </c>
      <c r="D1388" s="807" t="str">
        <f t="shared" si="91"/>
        <v/>
      </c>
      <c r="E1388" s="670"/>
      <c r="F1388" s="511"/>
      <c r="G1388" s="511"/>
      <c r="H1388" s="452"/>
      <c r="I1388" s="362"/>
      <c r="J1388" s="362"/>
      <c r="K1388" s="451" t="str">
        <f t="shared" si="90"/>
        <v/>
      </c>
      <c r="L1388" s="527" t="str">
        <f t="shared" si="93"/>
        <v/>
      </c>
      <c r="M1388" s="363"/>
      <c r="N1388" s="363"/>
      <c r="O1388" s="363"/>
      <c r="P1388" s="366"/>
    </row>
    <row r="1389" spans="3:16" ht="14.25" customHeight="1" x14ac:dyDescent="0.2">
      <c r="C1389" s="383">
        <f t="shared" si="92"/>
        <v>1377</v>
      </c>
      <c r="D1389" s="807" t="str">
        <f t="shared" si="91"/>
        <v/>
      </c>
      <c r="E1389" s="670"/>
      <c r="F1389" s="511"/>
      <c r="G1389" s="511"/>
      <c r="H1389" s="452"/>
      <c r="I1389" s="362"/>
      <c r="J1389" s="362"/>
      <c r="K1389" s="451" t="str">
        <f t="shared" si="90"/>
        <v/>
      </c>
      <c r="L1389" s="527" t="str">
        <f t="shared" si="93"/>
        <v/>
      </c>
      <c r="M1389" s="363"/>
      <c r="N1389" s="363"/>
      <c r="O1389" s="363"/>
      <c r="P1389" s="366"/>
    </row>
    <row r="1390" spans="3:16" ht="14.25" customHeight="1" x14ac:dyDescent="0.2">
      <c r="C1390" s="383">
        <f t="shared" si="92"/>
        <v>1378</v>
      </c>
      <c r="D1390" s="807" t="str">
        <f t="shared" si="91"/>
        <v/>
      </c>
      <c r="E1390" s="670"/>
      <c r="F1390" s="511"/>
      <c r="G1390" s="511"/>
      <c r="H1390" s="452"/>
      <c r="I1390" s="362"/>
      <c r="J1390" s="362"/>
      <c r="K1390" s="451" t="str">
        <f>IF(J1390="","",I1390*J1390)</f>
        <v/>
      </c>
      <c r="L1390" s="527" t="str">
        <f t="shared" si="93"/>
        <v/>
      </c>
      <c r="M1390" s="363"/>
      <c r="N1390" s="363"/>
      <c r="O1390" s="363"/>
      <c r="P1390" s="366"/>
    </row>
    <row r="1391" spans="3:16" ht="14.25" customHeight="1" x14ac:dyDescent="0.2">
      <c r="C1391" s="383">
        <f t="shared" si="92"/>
        <v>1379</v>
      </c>
      <c r="D1391" s="807" t="str">
        <f t="shared" si="91"/>
        <v/>
      </c>
      <c r="E1391" s="670"/>
      <c r="F1391" s="511"/>
      <c r="G1391" s="511"/>
      <c r="H1391" s="452"/>
      <c r="I1391" s="362"/>
      <c r="J1391" s="362"/>
      <c r="K1391" s="451" t="str">
        <f t="shared" ref="K1391:K1454" si="94">IF(J1391="","",I1391*J1391)</f>
        <v/>
      </c>
      <c r="L1391" s="527" t="str">
        <f t="shared" si="93"/>
        <v/>
      </c>
      <c r="M1391" s="363"/>
      <c r="N1391" s="363"/>
      <c r="O1391" s="363"/>
      <c r="P1391" s="366"/>
    </row>
    <row r="1392" spans="3:16" ht="14.25" customHeight="1" x14ac:dyDescent="0.2">
      <c r="C1392" s="383">
        <f t="shared" si="92"/>
        <v>1380</v>
      </c>
      <c r="D1392" s="807" t="str">
        <f t="shared" si="91"/>
        <v/>
      </c>
      <c r="E1392" s="670"/>
      <c r="F1392" s="511"/>
      <c r="G1392" s="511"/>
      <c r="H1392" s="452"/>
      <c r="I1392" s="362"/>
      <c r="J1392" s="362"/>
      <c r="K1392" s="451" t="str">
        <f t="shared" si="94"/>
        <v/>
      </c>
      <c r="L1392" s="527" t="str">
        <f t="shared" si="93"/>
        <v/>
      </c>
      <c r="M1392" s="363"/>
      <c r="N1392" s="363"/>
      <c r="O1392" s="363"/>
      <c r="P1392" s="366"/>
    </row>
    <row r="1393" spans="3:16" ht="14.25" customHeight="1" x14ac:dyDescent="0.2">
      <c r="C1393" s="383">
        <f t="shared" si="92"/>
        <v>1381</v>
      </c>
      <c r="D1393" s="807" t="str">
        <f t="shared" si="91"/>
        <v/>
      </c>
      <c r="E1393" s="670"/>
      <c r="F1393" s="511"/>
      <c r="G1393" s="511"/>
      <c r="H1393" s="452"/>
      <c r="I1393" s="362"/>
      <c r="J1393" s="362"/>
      <c r="K1393" s="451" t="str">
        <f t="shared" si="94"/>
        <v/>
      </c>
      <c r="L1393" s="527" t="str">
        <f t="shared" si="93"/>
        <v/>
      </c>
      <c r="M1393" s="363"/>
      <c r="N1393" s="363"/>
      <c r="O1393" s="363"/>
      <c r="P1393" s="366"/>
    </row>
    <row r="1394" spans="3:16" ht="14.25" customHeight="1" x14ac:dyDescent="0.2">
      <c r="C1394" s="383">
        <f t="shared" si="92"/>
        <v>1382</v>
      </c>
      <c r="D1394" s="807" t="str">
        <f t="shared" si="91"/>
        <v/>
      </c>
      <c r="E1394" s="670"/>
      <c r="F1394" s="511"/>
      <c r="G1394" s="511"/>
      <c r="H1394" s="452"/>
      <c r="I1394" s="362"/>
      <c r="J1394" s="362"/>
      <c r="K1394" s="451" t="str">
        <f t="shared" si="94"/>
        <v/>
      </c>
      <c r="L1394" s="527" t="str">
        <f t="shared" si="93"/>
        <v/>
      </c>
      <c r="M1394" s="363"/>
      <c r="N1394" s="363"/>
      <c r="O1394" s="363"/>
      <c r="P1394" s="366"/>
    </row>
    <row r="1395" spans="3:16" ht="14.25" customHeight="1" x14ac:dyDescent="0.2">
      <c r="C1395" s="383">
        <f t="shared" si="92"/>
        <v>1383</v>
      </c>
      <c r="D1395" s="807" t="str">
        <f t="shared" si="91"/>
        <v/>
      </c>
      <c r="E1395" s="670"/>
      <c r="F1395" s="511"/>
      <c r="G1395" s="511"/>
      <c r="H1395" s="452"/>
      <c r="I1395" s="362"/>
      <c r="J1395" s="362"/>
      <c r="K1395" s="451" t="str">
        <f t="shared" si="94"/>
        <v/>
      </c>
      <c r="L1395" s="527" t="str">
        <f t="shared" si="93"/>
        <v/>
      </c>
      <c r="M1395" s="363"/>
      <c r="N1395" s="363"/>
      <c r="O1395" s="363"/>
      <c r="P1395" s="366"/>
    </row>
    <row r="1396" spans="3:16" ht="14.25" customHeight="1" x14ac:dyDescent="0.2">
      <c r="C1396" s="383">
        <f t="shared" si="92"/>
        <v>1384</v>
      </c>
      <c r="D1396" s="807" t="str">
        <f t="shared" si="91"/>
        <v/>
      </c>
      <c r="E1396" s="670"/>
      <c r="F1396" s="511"/>
      <c r="G1396" s="511"/>
      <c r="H1396" s="452"/>
      <c r="I1396" s="362"/>
      <c r="J1396" s="362"/>
      <c r="K1396" s="451" t="str">
        <f t="shared" si="94"/>
        <v/>
      </c>
      <c r="L1396" s="527" t="str">
        <f t="shared" si="93"/>
        <v/>
      </c>
      <c r="M1396" s="363"/>
      <c r="N1396" s="363"/>
      <c r="O1396" s="363"/>
      <c r="P1396" s="366"/>
    </row>
    <row r="1397" spans="3:16" ht="14.25" customHeight="1" x14ac:dyDescent="0.2">
      <c r="C1397" s="383">
        <f t="shared" si="92"/>
        <v>1385</v>
      </c>
      <c r="D1397" s="807" t="str">
        <f t="shared" si="91"/>
        <v/>
      </c>
      <c r="E1397" s="670"/>
      <c r="F1397" s="511"/>
      <c r="G1397" s="511"/>
      <c r="H1397" s="452"/>
      <c r="I1397" s="362"/>
      <c r="J1397" s="362"/>
      <c r="K1397" s="451" t="str">
        <f t="shared" si="94"/>
        <v/>
      </c>
      <c r="L1397" s="527" t="str">
        <f t="shared" si="93"/>
        <v/>
      </c>
      <c r="M1397" s="363"/>
      <c r="N1397" s="363"/>
      <c r="O1397" s="363"/>
      <c r="P1397" s="366"/>
    </row>
    <row r="1398" spans="3:16" ht="14.25" customHeight="1" x14ac:dyDescent="0.2">
      <c r="C1398" s="383">
        <f t="shared" si="92"/>
        <v>1386</v>
      </c>
      <c r="D1398" s="807" t="str">
        <f t="shared" si="91"/>
        <v/>
      </c>
      <c r="E1398" s="670"/>
      <c r="F1398" s="511"/>
      <c r="G1398" s="511"/>
      <c r="H1398" s="452"/>
      <c r="I1398" s="362"/>
      <c r="J1398" s="362"/>
      <c r="K1398" s="451" t="str">
        <f t="shared" si="94"/>
        <v/>
      </c>
      <c r="L1398" s="527" t="str">
        <f t="shared" si="93"/>
        <v/>
      </c>
      <c r="M1398" s="363"/>
      <c r="N1398" s="363"/>
      <c r="O1398" s="363"/>
      <c r="P1398" s="366"/>
    </row>
    <row r="1399" spans="3:16" ht="14.25" customHeight="1" x14ac:dyDescent="0.2">
      <c r="C1399" s="383">
        <f t="shared" si="92"/>
        <v>1387</v>
      </c>
      <c r="D1399" s="807" t="str">
        <f t="shared" si="91"/>
        <v/>
      </c>
      <c r="E1399" s="670"/>
      <c r="F1399" s="511"/>
      <c r="G1399" s="511"/>
      <c r="H1399" s="452"/>
      <c r="I1399" s="362"/>
      <c r="J1399" s="362"/>
      <c r="K1399" s="451" t="str">
        <f t="shared" si="94"/>
        <v/>
      </c>
      <c r="L1399" s="527" t="str">
        <f t="shared" si="93"/>
        <v/>
      </c>
      <c r="M1399" s="363"/>
      <c r="N1399" s="363"/>
      <c r="O1399" s="363"/>
      <c r="P1399" s="366"/>
    </row>
    <row r="1400" spans="3:16" ht="14.25" customHeight="1" x14ac:dyDescent="0.2">
      <c r="C1400" s="383">
        <f t="shared" si="92"/>
        <v>1388</v>
      </c>
      <c r="D1400" s="807" t="str">
        <f t="shared" si="91"/>
        <v/>
      </c>
      <c r="E1400" s="670"/>
      <c r="F1400" s="511"/>
      <c r="G1400" s="511"/>
      <c r="H1400" s="452"/>
      <c r="I1400" s="362"/>
      <c r="J1400" s="362"/>
      <c r="K1400" s="451" t="str">
        <f t="shared" si="94"/>
        <v/>
      </c>
      <c r="L1400" s="527" t="str">
        <f t="shared" si="93"/>
        <v/>
      </c>
      <c r="M1400" s="363"/>
      <c r="N1400" s="363"/>
      <c r="O1400" s="363"/>
      <c r="P1400" s="366"/>
    </row>
    <row r="1401" spans="3:16" ht="14.25" customHeight="1" x14ac:dyDescent="0.2">
      <c r="C1401" s="383">
        <f t="shared" si="92"/>
        <v>1389</v>
      </c>
      <c r="D1401" s="807" t="str">
        <f t="shared" si="91"/>
        <v/>
      </c>
      <c r="E1401" s="670"/>
      <c r="F1401" s="511"/>
      <c r="G1401" s="511"/>
      <c r="H1401" s="452"/>
      <c r="I1401" s="362"/>
      <c r="J1401" s="362"/>
      <c r="K1401" s="451" t="str">
        <f t="shared" si="94"/>
        <v/>
      </c>
      <c r="L1401" s="527" t="str">
        <f t="shared" si="93"/>
        <v/>
      </c>
      <c r="M1401" s="363"/>
      <c r="N1401" s="363"/>
      <c r="O1401" s="363"/>
      <c r="P1401" s="366"/>
    </row>
    <row r="1402" spans="3:16" ht="14.25" customHeight="1" x14ac:dyDescent="0.2">
      <c r="C1402" s="383">
        <f t="shared" si="92"/>
        <v>1390</v>
      </c>
      <c r="D1402" s="807" t="str">
        <f t="shared" si="91"/>
        <v/>
      </c>
      <c r="E1402" s="670"/>
      <c r="F1402" s="511"/>
      <c r="G1402" s="511"/>
      <c r="H1402" s="452"/>
      <c r="I1402" s="362"/>
      <c r="J1402" s="362"/>
      <c r="K1402" s="451" t="str">
        <f t="shared" si="94"/>
        <v/>
      </c>
      <c r="L1402" s="527" t="str">
        <f t="shared" si="93"/>
        <v/>
      </c>
      <c r="M1402" s="363"/>
      <c r="N1402" s="363"/>
      <c r="O1402" s="363"/>
      <c r="P1402" s="366"/>
    </row>
    <row r="1403" spans="3:16" ht="14.25" customHeight="1" x14ac:dyDescent="0.2">
      <c r="C1403" s="383">
        <f t="shared" si="92"/>
        <v>1391</v>
      </c>
      <c r="D1403" s="807" t="str">
        <f t="shared" si="91"/>
        <v/>
      </c>
      <c r="E1403" s="670"/>
      <c r="F1403" s="511"/>
      <c r="G1403" s="511"/>
      <c r="H1403" s="452"/>
      <c r="I1403" s="362"/>
      <c r="J1403" s="362"/>
      <c r="K1403" s="451" t="str">
        <f t="shared" si="94"/>
        <v/>
      </c>
      <c r="L1403" s="527" t="str">
        <f t="shared" si="93"/>
        <v/>
      </c>
      <c r="M1403" s="363"/>
      <c r="N1403" s="363"/>
      <c r="O1403" s="363"/>
      <c r="P1403" s="366"/>
    </row>
    <row r="1404" spans="3:16" ht="14.25" customHeight="1" x14ac:dyDescent="0.2">
      <c r="C1404" s="383">
        <f t="shared" si="92"/>
        <v>1392</v>
      </c>
      <c r="D1404" s="807" t="str">
        <f t="shared" si="91"/>
        <v/>
      </c>
      <c r="E1404" s="670"/>
      <c r="F1404" s="511"/>
      <c r="G1404" s="511"/>
      <c r="H1404" s="452"/>
      <c r="I1404" s="362"/>
      <c r="J1404" s="362"/>
      <c r="K1404" s="451" t="str">
        <f t="shared" si="94"/>
        <v/>
      </c>
      <c r="L1404" s="527" t="str">
        <f t="shared" si="93"/>
        <v/>
      </c>
      <c r="M1404" s="363"/>
      <c r="N1404" s="363"/>
      <c r="O1404" s="363"/>
      <c r="P1404" s="366"/>
    </row>
    <row r="1405" spans="3:16" ht="14.25" customHeight="1" x14ac:dyDescent="0.2">
      <c r="C1405" s="383">
        <f t="shared" si="92"/>
        <v>1393</v>
      </c>
      <c r="D1405" s="807" t="str">
        <f t="shared" si="91"/>
        <v/>
      </c>
      <c r="E1405" s="670"/>
      <c r="F1405" s="511"/>
      <c r="G1405" s="511"/>
      <c r="H1405" s="452"/>
      <c r="I1405" s="362"/>
      <c r="J1405" s="362"/>
      <c r="K1405" s="451" t="str">
        <f t="shared" si="94"/>
        <v/>
      </c>
      <c r="L1405" s="527" t="str">
        <f t="shared" si="93"/>
        <v/>
      </c>
      <c r="M1405" s="363"/>
      <c r="N1405" s="363"/>
      <c r="O1405" s="363"/>
      <c r="P1405" s="366"/>
    </row>
    <row r="1406" spans="3:16" ht="14.25" customHeight="1" x14ac:dyDescent="0.2">
      <c r="C1406" s="383">
        <f t="shared" si="92"/>
        <v>1394</v>
      </c>
      <c r="D1406" s="807" t="str">
        <f t="shared" si="91"/>
        <v/>
      </c>
      <c r="E1406" s="670"/>
      <c r="F1406" s="511"/>
      <c r="G1406" s="511"/>
      <c r="H1406" s="452"/>
      <c r="I1406" s="362"/>
      <c r="J1406" s="362"/>
      <c r="K1406" s="451" t="str">
        <f t="shared" si="94"/>
        <v/>
      </c>
      <c r="L1406" s="527" t="str">
        <f t="shared" si="93"/>
        <v/>
      </c>
      <c r="M1406" s="363"/>
      <c r="N1406" s="363"/>
      <c r="O1406" s="363"/>
      <c r="P1406" s="366"/>
    </row>
    <row r="1407" spans="3:16" ht="14.25" customHeight="1" x14ac:dyDescent="0.2">
      <c r="C1407" s="383">
        <f t="shared" si="92"/>
        <v>1395</v>
      </c>
      <c r="D1407" s="807" t="str">
        <f t="shared" si="91"/>
        <v/>
      </c>
      <c r="E1407" s="670"/>
      <c r="F1407" s="511"/>
      <c r="G1407" s="511"/>
      <c r="H1407" s="452"/>
      <c r="I1407" s="362"/>
      <c r="J1407" s="362"/>
      <c r="K1407" s="451" t="str">
        <f t="shared" si="94"/>
        <v/>
      </c>
      <c r="L1407" s="527" t="str">
        <f t="shared" si="93"/>
        <v/>
      </c>
      <c r="M1407" s="363"/>
      <c r="N1407" s="363"/>
      <c r="O1407" s="363"/>
      <c r="P1407" s="366"/>
    </row>
    <row r="1408" spans="3:16" ht="14.25" customHeight="1" x14ac:dyDescent="0.2">
      <c r="C1408" s="383">
        <f t="shared" si="92"/>
        <v>1396</v>
      </c>
      <c r="D1408" s="807" t="str">
        <f t="shared" si="91"/>
        <v/>
      </c>
      <c r="E1408" s="670"/>
      <c r="F1408" s="511"/>
      <c r="G1408" s="511"/>
      <c r="H1408" s="452"/>
      <c r="I1408" s="362"/>
      <c r="J1408" s="362"/>
      <c r="K1408" s="451" t="str">
        <f t="shared" si="94"/>
        <v/>
      </c>
      <c r="L1408" s="527" t="str">
        <f t="shared" si="93"/>
        <v/>
      </c>
      <c r="M1408" s="363"/>
      <c r="N1408" s="363"/>
      <c r="O1408" s="363"/>
      <c r="P1408" s="366"/>
    </row>
    <row r="1409" spans="3:16" ht="14.25" customHeight="1" x14ac:dyDescent="0.2">
      <c r="C1409" s="383">
        <f t="shared" si="92"/>
        <v>1397</v>
      </c>
      <c r="D1409" s="807" t="str">
        <f t="shared" si="91"/>
        <v/>
      </c>
      <c r="E1409" s="670"/>
      <c r="F1409" s="511"/>
      <c r="G1409" s="511"/>
      <c r="H1409" s="452"/>
      <c r="I1409" s="362"/>
      <c r="J1409" s="362"/>
      <c r="K1409" s="451" t="str">
        <f t="shared" si="94"/>
        <v/>
      </c>
      <c r="L1409" s="527" t="str">
        <f t="shared" si="93"/>
        <v/>
      </c>
      <c r="M1409" s="363"/>
      <c r="N1409" s="363"/>
      <c r="O1409" s="363"/>
      <c r="P1409" s="366"/>
    </row>
    <row r="1410" spans="3:16" ht="14.25" customHeight="1" x14ac:dyDescent="0.2">
      <c r="C1410" s="383">
        <f t="shared" si="92"/>
        <v>1398</v>
      </c>
      <c r="D1410" s="807" t="str">
        <f t="shared" si="91"/>
        <v/>
      </c>
      <c r="E1410" s="670"/>
      <c r="F1410" s="511"/>
      <c r="G1410" s="511"/>
      <c r="H1410" s="452"/>
      <c r="I1410" s="362"/>
      <c r="J1410" s="362"/>
      <c r="K1410" s="451" t="str">
        <f t="shared" si="94"/>
        <v/>
      </c>
      <c r="L1410" s="527" t="str">
        <f t="shared" si="93"/>
        <v/>
      </c>
      <c r="M1410" s="363"/>
      <c r="N1410" s="363"/>
      <c r="O1410" s="363"/>
      <c r="P1410" s="366"/>
    </row>
    <row r="1411" spans="3:16" ht="14.25" customHeight="1" x14ac:dyDescent="0.2">
      <c r="C1411" s="383">
        <f t="shared" si="92"/>
        <v>1399</v>
      </c>
      <c r="D1411" s="807" t="str">
        <f t="shared" si="91"/>
        <v/>
      </c>
      <c r="E1411" s="670"/>
      <c r="F1411" s="511"/>
      <c r="G1411" s="511"/>
      <c r="H1411" s="452"/>
      <c r="I1411" s="362"/>
      <c r="J1411" s="362"/>
      <c r="K1411" s="451" t="str">
        <f t="shared" si="94"/>
        <v/>
      </c>
      <c r="L1411" s="527" t="str">
        <f t="shared" si="93"/>
        <v/>
      </c>
      <c r="M1411" s="363"/>
      <c r="N1411" s="363"/>
      <c r="O1411" s="363"/>
      <c r="P1411" s="366"/>
    </row>
    <row r="1412" spans="3:16" ht="14.25" customHeight="1" x14ac:dyDescent="0.2">
      <c r="C1412" s="383">
        <f t="shared" si="92"/>
        <v>1400</v>
      </c>
      <c r="D1412" s="807" t="str">
        <f t="shared" si="91"/>
        <v/>
      </c>
      <c r="E1412" s="670"/>
      <c r="F1412" s="511"/>
      <c r="G1412" s="511"/>
      <c r="H1412" s="452"/>
      <c r="I1412" s="362"/>
      <c r="J1412" s="362"/>
      <c r="K1412" s="451" t="str">
        <f t="shared" si="94"/>
        <v/>
      </c>
      <c r="L1412" s="527" t="str">
        <f t="shared" si="93"/>
        <v/>
      </c>
      <c r="M1412" s="363"/>
      <c r="N1412" s="363"/>
      <c r="O1412" s="363"/>
      <c r="P1412" s="366"/>
    </row>
    <row r="1413" spans="3:16" ht="14.25" customHeight="1" x14ac:dyDescent="0.2">
      <c r="C1413" s="383">
        <f t="shared" si="92"/>
        <v>1401</v>
      </c>
      <c r="D1413" s="807" t="str">
        <f t="shared" si="91"/>
        <v/>
      </c>
      <c r="E1413" s="670"/>
      <c r="F1413" s="511"/>
      <c r="G1413" s="511"/>
      <c r="H1413" s="452"/>
      <c r="I1413" s="362"/>
      <c r="J1413" s="362"/>
      <c r="K1413" s="451" t="str">
        <f t="shared" si="94"/>
        <v/>
      </c>
      <c r="L1413" s="527" t="str">
        <f t="shared" si="93"/>
        <v/>
      </c>
      <c r="M1413" s="363"/>
      <c r="N1413" s="363"/>
      <c r="O1413" s="363"/>
      <c r="P1413" s="366"/>
    </row>
    <row r="1414" spans="3:16" ht="14.25" customHeight="1" x14ac:dyDescent="0.2">
      <c r="C1414" s="383">
        <f t="shared" si="92"/>
        <v>1402</v>
      </c>
      <c r="D1414" s="807" t="str">
        <f t="shared" si="91"/>
        <v/>
      </c>
      <c r="E1414" s="670"/>
      <c r="F1414" s="511"/>
      <c r="G1414" s="511"/>
      <c r="H1414" s="452"/>
      <c r="I1414" s="362"/>
      <c r="J1414" s="362"/>
      <c r="K1414" s="451" t="str">
        <f t="shared" si="94"/>
        <v/>
      </c>
      <c r="L1414" s="527" t="str">
        <f t="shared" si="93"/>
        <v/>
      </c>
      <c r="M1414" s="363"/>
      <c r="N1414" s="363"/>
      <c r="O1414" s="363"/>
      <c r="P1414" s="366"/>
    </row>
    <row r="1415" spans="3:16" ht="14.25" customHeight="1" x14ac:dyDescent="0.2">
      <c r="C1415" s="383">
        <f t="shared" si="92"/>
        <v>1403</v>
      </c>
      <c r="D1415" s="807" t="str">
        <f t="shared" si="91"/>
        <v/>
      </c>
      <c r="E1415" s="670"/>
      <c r="F1415" s="511"/>
      <c r="G1415" s="511"/>
      <c r="H1415" s="452"/>
      <c r="I1415" s="362"/>
      <c r="J1415" s="362"/>
      <c r="K1415" s="451" t="str">
        <f t="shared" si="94"/>
        <v/>
      </c>
      <c r="L1415" s="527" t="str">
        <f t="shared" si="93"/>
        <v/>
      </c>
      <c r="M1415" s="363"/>
      <c r="N1415" s="363"/>
      <c r="O1415" s="363"/>
      <c r="P1415" s="366"/>
    </row>
    <row r="1416" spans="3:16" ht="14.25" customHeight="1" x14ac:dyDescent="0.2">
      <c r="C1416" s="383">
        <f t="shared" si="92"/>
        <v>1404</v>
      </c>
      <c r="D1416" s="807" t="str">
        <f t="shared" si="91"/>
        <v/>
      </c>
      <c r="E1416" s="670"/>
      <c r="F1416" s="511"/>
      <c r="G1416" s="511"/>
      <c r="H1416" s="452"/>
      <c r="I1416" s="362"/>
      <c r="J1416" s="362"/>
      <c r="K1416" s="451" t="str">
        <f t="shared" si="94"/>
        <v/>
      </c>
      <c r="L1416" s="527" t="str">
        <f t="shared" si="93"/>
        <v/>
      </c>
      <c r="M1416" s="363"/>
      <c r="N1416" s="363"/>
      <c r="O1416" s="363"/>
      <c r="P1416" s="366"/>
    </row>
    <row r="1417" spans="3:16" ht="14.25" customHeight="1" x14ac:dyDescent="0.2">
      <c r="C1417" s="383">
        <f t="shared" si="92"/>
        <v>1405</v>
      </c>
      <c r="D1417" s="807" t="str">
        <f t="shared" si="91"/>
        <v/>
      </c>
      <c r="E1417" s="670"/>
      <c r="F1417" s="511"/>
      <c r="G1417" s="511"/>
      <c r="H1417" s="452"/>
      <c r="I1417" s="362"/>
      <c r="J1417" s="362"/>
      <c r="K1417" s="451" t="str">
        <f t="shared" si="94"/>
        <v/>
      </c>
      <c r="L1417" s="527" t="str">
        <f t="shared" si="93"/>
        <v/>
      </c>
      <c r="M1417" s="363"/>
      <c r="N1417" s="363"/>
      <c r="O1417" s="363"/>
      <c r="P1417" s="366"/>
    </row>
    <row r="1418" spans="3:16" ht="14.25" customHeight="1" x14ac:dyDescent="0.2">
      <c r="C1418" s="383">
        <f t="shared" si="92"/>
        <v>1406</v>
      </c>
      <c r="D1418" s="807" t="str">
        <f t="shared" si="91"/>
        <v/>
      </c>
      <c r="E1418" s="670"/>
      <c r="F1418" s="511"/>
      <c r="G1418" s="511"/>
      <c r="H1418" s="452"/>
      <c r="I1418" s="362"/>
      <c r="J1418" s="362"/>
      <c r="K1418" s="451" t="str">
        <f t="shared" si="94"/>
        <v/>
      </c>
      <c r="L1418" s="527" t="str">
        <f t="shared" si="93"/>
        <v/>
      </c>
      <c r="M1418" s="363"/>
      <c r="N1418" s="363"/>
      <c r="O1418" s="363"/>
      <c r="P1418" s="366"/>
    </row>
    <row r="1419" spans="3:16" ht="14.25" customHeight="1" x14ac:dyDescent="0.2">
      <c r="C1419" s="383">
        <f t="shared" si="92"/>
        <v>1407</v>
      </c>
      <c r="D1419" s="807" t="str">
        <f t="shared" si="91"/>
        <v/>
      </c>
      <c r="E1419" s="670"/>
      <c r="F1419" s="511"/>
      <c r="G1419" s="511"/>
      <c r="H1419" s="452"/>
      <c r="I1419" s="362"/>
      <c r="J1419" s="362"/>
      <c r="K1419" s="451" t="str">
        <f t="shared" si="94"/>
        <v/>
      </c>
      <c r="L1419" s="527" t="str">
        <f t="shared" si="93"/>
        <v/>
      </c>
      <c r="M1419" s="363"/>
      <c r="N1419" s="363"/>
      <c r="O1419" s="363"/>
      <c r="P1419" s="366"/>
    </row>
    <row r="1420" spans="3:16" ht="14.25" customHeight="1" x14ac:dyDescent="0.2">
      <c r="C1420" s="383">
        <f t="shared" si="92"/>
        <v>1408</v>
      </c>
      <c r="D1420" s="807" t="str">
        <f t="shared" si="91"/>
        <v/>
      </c>
      <c r="E1420" s="670"/>
      <c r="F1420" s="511"/>
      <c r="G1420" s="511"/>
      <c r="H1420" s="452"/>
      <c r="I1420" s="362"/>
      <c r="J1420" s="362"/>
      <c r="K1420" s="451" t="str">
        <f t="shared" si="94"/>
        <v/>
      </c>
      <c r="L1420" s="527" t="str">
        <f t="shared" si="93"/>
        <v/>
      </c>
      <c r="M1420" s="363"/>
      <c r="N1420" s="363"/>
      <c r="O1420" s="363"/>
      <c r="P1420" s="366"/>
    </row>
    <row r="1421" spans="3:16" ht="14.25" customHeight="1" x14ac:dyDescent="0.2">
      <c r="C1421" s="383">
        <f t="shared" si="92"/>
        <v>1409</v>
      </c>
      <c r="D1421" s="807" t="str">
        <f t="shared" ref="D1421:D1484" si="95">IF(E1421="","",IF(E1421&lt;=$T$2,"○",""))</f>
        <v/>
      </c>
      <c r="E1421" s="670"/>
      <c r="F1421" s="511"/>
      <c r="G1421" s="511"/>
      <c r="H1421" s="452"/>
      <c r="I1421" s="362"/>
      <c r="J1421" s="362"/>
      <c r="K1421" s="451" t="str">
        <f t="shared" si="94"/>
        <v/>
      </c>
      <c r="L1421" s="527" t="str">
        <f t="shared" si="93"/>
        <v/>
      </c>
      <c r="M1421" s="363"/>
      <c r="N1421" s="363"/>
      <c r="O1421" s="363"/>
      <c r="P1421" s="366"/>
    </row>
    <row r="1422" spans="3:16" ht="14.25" customHeight="1" x14ac:dyDescent="0.2">
      <c r="C1422" s="383">
        <f t="shared" si="92"/>
        <v>1410</v>
      </c>
      <c r="D1422" s="807" t="str">
        <f t="shared" si="95"/>
        <v/>
      </c>
      <c r="E1422" s="670"/>
      <c r="F1422" s="511"/>
      <c r="G1422" s="511"/>
      <c r="H1422" s="452"/>
      <c r="I1422" s="362"/>
      <c r="J1422" s="362"/>
      <c r="K1422" s="451" t="str">
        <f t="shared" si="94"/>
        <v/>
      </c>
      <c r="L1422" s="527" t="str">
        <f t="shared" si="93"/>
        <v/>
      </c>
      <c r="M1422" s="363"/>
      <c r="N1422" s="363"/>
      <c r="O1422" s="363"/>
      <c r="P1422" s="366"/>
    </row>
    <row r="1423" spans="3:16" ht="14.25" customHeight="1" x14ac:dyDescent="0.2">
      <c r="C1423" s="383">
        <f t="shared" ref="C1423:C1486" si="96">C1422+1</f>
        <v>1411</v>
      </c>
      <c r="D1423" s="807" t="str">
        <f t="shared" si="95"/>
        <v/>
      </c>
      <c r="E1423" s="670"/>
      <c r="F1423" s="511"/>
      <c r="G1423" s="511"/>
      <c r="H1423" s="452"/>
      <c r="I1423" s="362"/>
      <c r="J1423" s="362"/>
      <c r="K1423" s="451" t="str">
        <f t="shared" si="94"/>
        <v/>
      </c>
      <c r="L1423" s="527" t="str">
        <f t="shared" si="93"/>
        <v/>
      </c>
      <c r="M1423" s="363"/>
      <c r="N1423" s="363"/>
      <c r="O1423" s="363"/>
      <c r="P1423" s="366"/>
    </row>
    <row r="1424" spans="3:16" ht="14.25" customHeight="1" x14ac:dyDescent="0.2">
      <c r="C1424" s="383">
        <f t="shared" si="96"/>
        <v>1412</v>
      </c>
      <c r="D1424" s="807" t="str">
        <f t="shared" si="95"/>
        <v/>
      </c>
      <c r="E1424" s="670"/>
      <c r="F1424" s="511"/>
      <c r="G1424" s="511"/>
      <c r="H1424" s="452"/>
      <c r="I1424" s="362"/>
      <c r="J1424" s="362"/>
      <c r="K1424" s="451" t="str">
        <f t="shared" si="94"/>
        <v/>
      </c>
      <c r="L1424" s="527" t="str">
        <f t="shared" si="93"/>
        <v/>
      </c>
      <c r="M1424" s="363"/>
      <c r="N1424" s="363"/>
      <c r="O1424" s="363"/>
      <c r="P1424" s="366"/>
    </row>
    <row r="1425" spans="3:16" ht="14.25" customHeight="1" x14ac:dyDescent="0.2">
      <c r="C1425" s="383">
        <f t="shared" si="96"/>
        <v>1413</v>
      </c>
      <c r="D1425" s="807" t="str">
        <f t="shared" si="95"/>
        <v/>
      </c>
      <c r="E1425" s="670"/>
      <c r="F1425" s="511"/>
      <c r="G1425" s="511"/>
      <c r="H1425" s="452"/>
      <c r="I1425" s="362"/>
      <c r="J1425" s="362"/>
      <c r="K1425" s="451" t="str">
        <f t="shared" si="94"/>
        <v/>
      </c>
      <c r="L1425" s="527" t="str">
        <f t="shared" si="93"/>
        <v/>
      </c>
      <c r="M1425" s="363"/>
      <c r="N1425" s="363"/>
      <c r="O1425" s="363"/>
      <c r="P1425" s="366"/>
    </row>
    <row r="1426" spans="3:16" ht="14.25" customHeight="1" x14ac:dyDescent="0.2">
      <c r="C1426" s="383">
        <f t="shared" si="96"/>
        <v>1414</v>
      </c>
      <c r="D1426" s="807" t="str">
        <f t="shared" si="95"/>
        <v/>
      </c>
      <c r="E1426" s="670"/>
      <c r="F1426" s="511"/>
      <c r="G1426" s="511"/>
      <c r="H1426" s="452"/>
      <c r="I1426" s="362"/>
      <c r="J1426" s="362"/>
      <c r="K1426" s="451" t="str">
        <f t="shared" si="94"/>
        <v/>
      </c>
      <c r="L1426" s="527" t="str">
        <f t="shared" si="93"/>
        <v/>
      </c>
      <c r="M1426" s="363"/>
      <c r="N1426" s="363"/>
      <c r="O1426" s="363"/>
      <c r="P1426" s="366"/>
    </row>
    <row r="1427" spans="3:16" ht="14.25" customHeight="1" x14ac:dyDescent="0.2">
      <c r="C1427" s="383">
        <f t="shared" si="96"/>
        <v>1415</v>
      </c>
      <c r="D1427" s="807" t="str">
        <f t="shared" si="95"/>
        <v/>
      </c>
      <c r="E1427" s="670"/>
      <c r="F1427" s="511"/>
      <c r="G1427" s="511"/>
      <c r="H1427" s="452"/>
      <c r="I1427" s="362"/>
      <c r="J1427" s="362"/>
      <c r="K1427" s="451" t="str">
        <f t="shared" si="94"/>
        <v/>
      </c>
      <c r="L1427" s="527" t="str">
        <f t="shared" si="93"/>
        <v/>
      </c>
      <c r="M1427" s="363"/>
      <c r="N1427" s="363"/>
      <c r="O1427" s="363"/>
      <c r="P1427" s="366"/>
    </row>
    <row r="1428" spans="3:16" ht="14.25" customHeight="1" x14ac:dyDescent="0.2">
      <c r="C1428" s="383">
        <f t="shared" si="96"/>
        <v>1416</v>
      </c>
      <c r="D1428" s="807" t="str">
        <f t="shared" si="95"/>
        <v/>
      </c>
      <c r="E1428" s="670"/>
      <c r="F1428" s="511"/>
      <c r="G1428" s="511"/>
      <c r="H1428" s="452"/>
      <c r="I1428" s="362"/>
      <c r="J1428" s="362"/>
      <c r="K1428" s="451" t="str">
        <f t="shared" si="94"/>
        <v/>
      </c>
      <c r="L1428" s="527" t="str">
        <f t="shared" si="93"/>
        <v/>
      </c>
      <c r="M1428" s="363"/>
      <c r="N1428" s="363"/>
      <c r="O1428" s="363"/>
      <c r="P1428" s="366"/>
    </row>
    <row r="1429" spans="3:16" ht="14.25" customHeight="1" x14ac:dyDescent="0.2">
      <c r="C1429" s="383">
        <f t="shared" si="96"/>
        <v>1417</v>
      </c>
      <c r="D1429" s="807" t="str">
        <f t="shared" si="95"/>
        <v/>
      </c>
      <c r="E1429" s="670"/>
      <c r="F1429" s="511"/>
      <c r="G1429" s="511"/>
      <c r="H1429" s="452"/>
      <c r="I1429" s="362"/>
      <c r="J1429" s="362"/>
      <c r="K1429" s="451" t="str">
        <f t="shared" si="94"/>
        <v/>
      </c>
      <c r="L1429" s="527" t="str">
        <f t="shared" si="93"/>
        <v/>
      </c>
      <c r="M1429" s="363"/>
      <c r="N1429" s="363"/>
      <c r="O1429" s="363"/>
      <c r="P1429" s="366"/>
    </row>
    <row r="1430" spans="3:16" ht="14.25" customHeight="1" x14ac:dyDescent="0.2">
      <c r="C1430" s="383">
        <f t="shared" si="96"/>
        <v>1418</v>
      </c>
      <c r="D1430" s="807" t="str">
        <f t="shared" si="95"/>
        <v/>
      </c>
      <c r="E1430" s="670"/>
      <c r="F1430" s="511"/>
      <c r="G1430" s="511"/>
      <c r="H1430" s="452"/>
      <c r="I1430" s="362"/>
      <c r="J1430" s="362"/>
      <c r="K1430" s="451" t="str">
        <f t="shared" si="94"/>
        <v/>
      </c>
      <c r="L1430" s="527" t="str">
        <f t="shared" si="93"/>
        <v/>
      </c>
      <c r="M1430" s="363"/>
      <c r="N1430" s="363"/>
      <c r="O1430" s="363"/>
      <c r="P1430" s="366"/>
    </row>
    <row r="1431" spans="3:16" ht="14.25" customHeight="1" x14ac:dyDescent="0.2">
      <c r="C1431" s="383">
        <f t="shared" si="96"/>
        <v>1419</v>
      </c>
      <c r="D1431" s="807" t="str">
        <f t="shared" si="95"/>
        <v/>
      </c>
      <c r="E1431" s="670"/>
      <c r="F1431" s="511"/>
      <c r="G1431" s="511"/>
      <c r="H1431" s="452"/>
      <c r="I1431" s="362"/>
      <c r="J1431" s="362"/>
      <c r="K1431" s="451" t="str">
        <f t="shared" si="94"/>
        <v/>
      </c>
      <c r="L1431" s="527" t="str">
        <f t="shared" si="93"/>
        <v/>
      </c>
      <c r="M1431" s="363"/>
      <c r="N1431" s="363"/>
      <c r="O1431" s="363"/>
      <c r="P1431" s="366"/>
    </row>
    <row r="1432" spans="3:16" ht="14.25" customHeight="1" x14ac:dyDescent="0.2">
      <c r="C1432" s="383">
        <f t="shared" si="96"/>
        <v>1420</v>
      </c>
      <c r="D1432" s="807" t="str">
        <f t="shared" si="95"/>
        <v/>
      </c>
      <c r="E1432" s="670"/>
      <c r="F1432" s="511"/>
      <c r="G1432" s="511"/>
      <c r="H1432" s="452"/>
      <c r="I1432" s="362"/>
      <c r="J1432" s="362"/>
      <c r="K1432" s="451" t="str">
        <f t="shared" si="94"/>
        <v/>
      </c>
      <c r="L1432" s="527" t="str">
        <f t="shared" si="93"/>
        <v/>
      </c>
      <c r="M1432" s="363"/>
      <c r="N1432" s="363"/>
      <c r="O1432" s="363"/>
      <c r="P1432" s="366"/>
    </row>
    <row r="1433" spans="3:16" ht="14.25" customHeight="1" x14ac:dyDescent="0.2">
      <c r="C1433" s="383">
        <f t="shared" si="96"/>
        <v>1421</v>
      </c>
      <c r="D1433" s="807" t="str">
        <f t="shared" si="95"/>
        <v/>
      </c>
      <c r="E1433" s="670"/>
      <c r="F1433" s="511"/>
      <c r="G1433" s="511"/>
      <c r="H1433" s="452"/>
      <c r="I1433" s="362"/>
      <c r="J1433" s="362"/>
      <c r="K1433" s="451" t="str">
        <f t="shared" si="94"/>
        <v/>
      </c>
      <c r="L1433" s="527" t="str">
        <f t="shared" si="93"/>
        <v/>
      </c>
      <c r="M1433" s="363"/>
      <c r="N1433" s="363"/>
      <c r="O1433" s="363"/>
      <c r="P1433" s="366"/>
    </row>
    <row r="1434" spans="3:16" ht="14.25" customHeight="1" x14ac:dyDescent="0.2">
      <c r="C1434" s="383">
        <f t="shared" si="96"/>
        <v>1422</v>
      </c>
      <c r="D1434" s="807" t="str">
        <f t="shared" si="95"/>
        <v/>
      </c>
      <c r="E1434" s="670"/>
      <c r="F1434" s="511"/>
      <c r="G1434" s="511"/>
      <c r="H1434" s="452"/>
      <c r="I1434" s="362"/>
      <c r="J1434" s="362"/>
      <c r="K1434" s="451" t="str">
        <f t="shared" si="94"/>
        <v/>
      </c>
      <c r="L1434" s="527" t="str">
        <f t="shared" si="93"/>
        <v/>
      </c>
      <c r="M1434" s="363"/>
      <c r="N1434" s="363"/>
      <c r="O1434" s="363"/>
      <c r="P1434" s="366"/>
    </row>
    <row r="1435" spans="3:16" ht="14.25" customHeight="1" x14ac:dyDescent="0.2">
      <c r="C1435" s="383">
        <f t="shared" si="96"/>
        <v>1423</v>
      </c>
      <c r="D1435" s="807" t="str">
        <f t="shared" si="95"/>
        <v/>
      </c>
      <c r="E1435" s="670"/>
      <c r="F1435" s="511"/>
      <c r="G1435" s="511"/>
      <c r="H1435" s="452"/>
      <c r="I1435" s="362"/>
      <c r="J1435" s="362"/>
      <c r="K1435" s="451" t="str">
        <f t="shared" si="94"/>
        <v/>
      </c>
      <c r="L1435" s="527" t="str">
        <f t="shared" si="93"/>
        <v/>
      </c>
      <c r="M1435" s="363"/>
      <c r="N1435" s="363"/>
      <c r="O1435" s="363"/>
      <c r="P1435" s="366"/>
    </row>
    <row r="1436" spans="3:16" ht="14.25" customHeight="1" x14ac:dyDescent="0.2">
      <c r="C1436" s="383">
        <f t="shared" si="96"/>
        <v>1424</v>
      </c>
      <c r="D1436" s="807" t="str">
        <f t="shared" si="95"/>
        <v/>
      </c>
      <c r="E1436" s="670"/>
      <c r="F1436" s="511"/>
      <c r="G1436" s="511"/>
      <c r="H1436" s="452"/>
      <c r="I1436" s="362"/>
      <c r="J1436" s="362"/>
      <c r="K1436" s="451" t="str">
        <f t="shared" si="94"/>
        <v/>
      </c>
      <c r="L1436" s="527" t="str">
        <f t="shared" si="93"/>
        <v/>
      </c>
      <c r="M1436" s="363"/>
      <c r="N1436" s="363"/>
      <c r="O1436" s="363"/>
      <c r="P1436" s="366"/>
    </row>
    <row r="1437" spans="3:16" ht="14.25" customHeight="1" x14ac:dyDescent="0.2">
      <c r="C1437" s="383">
        <f t="shared" si="96"/>
        <v>1425</v>
      </c>
      <c r="D1437" s="807" t="str">
        <f t="shared" si="95"/>
        <v/>
      </c>
      <c r="E1437" s="670"/>
      <c r="F1437" s="511"/>
      <c r="G1437" s="511"/>
      <c r="H1437" s="452"/>
      <c r="I1437" s="362"/>
      <c r="J1437" s="362"/>
      <c r="K1437" s="451" t="str">
        <f t="shared" si="94"/>
        <v/>
      </c>
      <c r="L1437" s="527" t="str">
        <f t="shared" si="93"/>
        <v/>
      </c>
      <c r="M1437" s="363"/>
      <c r="N1437" s="363"/>
      <c r="O1437" s="363"/>
      <c r="P1437" s="366"/>
    </row>
    <row r="1438" spans="3:16" ht="14.25" customHeight="1" x14ac:dyDescent="0.2">
      <c r="C1438" s="383">
        <f t="shared" si="96"/>
        <v>1426</v>
      </c>
      <c r="D1438" s="807" t="str">
        <f t="shared" si="95"/>
        <v/>
      </c>
      <c r="E1438" s="670"/>
      <c r="F1438" s="511"/>
      <c r="G1438" s="511"/>
      <c r="H1438" s="452"/>
      <c r="I1438" s="362"/>
      <c r="J1438" s="362"/>
      <c r="K1438" s="451" t="str">
        <f t="shared" si="94"/>
        <v/>
      </c>
      <c r="L1438" s="527" t="str">
        <f t="shared" si="93"/>
        <v/>
      </c>
      <c r="M1438" s="363"/>
      <c r="N1438" s="363"/>
      <c r="O1438" s="363"/>
      <c r="P1438" s="366"/>
    </row>
    <row r="1439" spans="3:16" ht="14.25" customHeight="1" x14ac:dyDescent="0.2">
      <c r="C1439" s="383">
        <f t="shared" si="96"/>
        <v>1427</v>
      </c>
      <c r="D1439" s="807" t="str">
        <f t="shared" si="95"/>
        <v/>
      </c>
      <c r="E1439" s="670"/>
      <c r="F1439" s="511"/>
      <c r="G1439" s="511"/>
      <c r="H1439" s="452"/>
      <c r="I1439" s="362"/>
      <c r="J1439" s="362"/>
      <c r="K1439" s="451" t="str">
        <f t="shared" si="94"/>
        <v/>
      </c>
      <c r="L1439" s="527" t="str">
        <f t="shared" si="93"/>
        <v/>
      </c>
      <c r="M1439" s="363"/>
      <c r="N1439" s="363"/>
      <c r="O1439" s="363"/>
      <c r="P1439" s="366"/>
    </row>
    <row r="1440" spans="3:16" ht="14.25" customHeight="1" x14ac:dyDescent="0.2">
      <c r="C1440" s="383">
        <f t="shared" si="96"/>
        <v>1428</v>
      </c>
      <c r="D1440" s="807" t="str">
        <f t="shared" si="95"/>
        <v/>
      </c>
      <c r="E1440" s="670"/>
      <c r="F1440" s="511"/>
      <c r="G1440" s="511"/>
      <c r="H1440" s="452"/>
      <c r="I1440" s="362"/>
      <c r="J1440" s="362"/>
      <c r="K1440" s="451" t="str">
        <f t="shared" si="94"/>
        <v/>
      </c>
      <c r="L1440" s="527" t="str">
        <f t="shared" si="93"/>
        <v/>
      </c>
      <c r="M1440" s="363"/>
      <c r="N1440" s="363"/>
      <c r="O1440" s="363"/>
      <c r="P1440" s="366"/>
    </row>
    <row r="1441" spans="3:16" ht="14.25" customHeight="1" x14ac:dyDescent="0.2">
      <c r="C1441" s="383">
        <f t="shared" si="96"/>
        <v>1429</v>
      </c>
      <c r="D1441" s="807" t="str">
        <f t="shared" si="95"/>
        <v/>
      </c>
      <c r="E1441" s="670"/>
      <c r="F1441" s="511"/>
      <c r="G1441" s="511"/>
      <c r="H1441" s="452"/>
      <c r="I1441" s="362"/>
      <c r="J1441" s="362"/>
      <c r="K1441" s="451" t="str">
        <f t="shared" si="94"/>
        <v/>
      </c>
      <c r="L1441" s="527" t="str">
        <f t="shared" si="93"/>
        <v/>
      </c>
      <c r="M1441" s="363"/>
      <c r="N1441" s="363"/>
      <c r="O1441" s="363"/>
      <c r="P1441" s="366"/>
    </row>
    <row r="1442" spans="3:16" ht="14.25" customHeight="1" x14ac:dyDescent="0.2">
      <c r="C1442" s="383">
        <f t="shared" si="96"/>
        <v>1430</v>
      </c>
      <c r="D1442" s="807" t="str">
        <f t="shared" si="95"/>
        <v/>
      </c>
      <c r="E1442" s="670"/>
      <c r="F1442" s="511"/>
      <c r="G1442" s="511"/>
      <c r="H1442" s="452"/>
      <c r="I1442" s="362"/>
      <c r="J1442" s="362"/>
      <c r="K1442" s="451" t="str">
        <f t="shared" si="94"/>
        <v/>
      </c>
      <c r="L1442" s="527" t="str">
        <f t="shared" si="93"/>
        <v/>
      </c>
      <c r="M1442" s="363"/>
      <c r="N1442" s="363"/>
      <c r="O1442" s="363"/>
      <c r="P1442" s="366"/>
    </row>
    <row r="1443" spans="3:16" ht="14.25" customHeight="1" x14ac:dyDescent="0.2">
      <c r="C1443" s="383">
        <f t="shared" si="96"/>
        <v>1431</v>
      </c>
      <c r="D1443" s="807" t="str">
        <f t="shared" si="95"/>
        <v/>
      </c>
      <c r="E1443" s="670"/>
      <c r="F1443" s="511"/>
      <c r="G1443" s="511"/>
      <c r="H1443" s="452"/>
      <c r="I1443" s="362"/>
      <c r="J1443" s="362"/>
      <c r="K1443" s="451" t="str">
        <f t="shared" si="94"/>
        <v/>
      </c>
      <c r="L1443" s="527" t="str">
        <f t="shared" si="93"/>
        <v/>
      </c>
      <c r="M1443" s="363"/>
      <c r="N1443" s="363"/>
      <c r="O1443" s="363"/>
      <c r="P1443" s="366"/>
    </row>
    <row r="1444" spans="3:16" ht="14.25" customHeight="1" x14ac:dyDescent="0.2">
      <c r="C1444" s="383">
        <f t="shared" si="96"/>
        <v>1432</v>
      </c>
      <c r="D1444" s="807" t="str">
        <f t="shared" si="95"/>
        <v/>
      </c>
      <c r="E1444" s="670"/>
      <c r="F1444" s="511"/>
      <c r="G1444" s="511"/>
      <c r="H1444" s="452"/>
      <c r="I1444" s="362"/>
      <c r="J1444" s="362"/>
      <c r="K1444" s="451" t="str">
        <f t="shared" si="94"/>
        <v/>
      </c>
      <c r="L1444" s="527" t="str">
        <f t="shared" si="93"/>
        <v/>
      </c>
      <c r="M1444" s="363"/>
      <c r="N1444" s="363"/>
      <c r="O1444" s="363"/>
      <c r="P1444" s="366"/>
    </row>
    <row r="1445" spans="3:16" ht="14.25" customHeight="1" x14ac:dyDescent="0.2">
      <c r="C1445" s="383">
        <f t="shared" si="96"/>
        <v>1433</v>
      </c>
      <c r="D1445" s="807" t="str">
        <f t="shared" si="95"/>
        <v/>
      </c>
      <c r="E1445" s="670"/>
      <c r="F1445" s="511"/>
      <c r="G1445" s="511"/>
      <c r="H1445" s="452"/>
      <c r="I1445" s="362"/>
      <c r="J1445" s="362"/>
      <c r="K1445" s="451" t="str">
        <f t="shared" si="94"/>
        <v/>
      </c>
      <c r="L1445" s="527" t="str">
        <f t="shared" si="93"/>
        <v/>
      </c>
      <c r="M1445" s="363"/>
      <c r="N1445" s="363"/>
      <c r="O1445" s="363"/>
      <c r="P1445" s="366"/>
    </row>
    <row r="1446" spans="3:16" ht="14.25" customHeight="1" x14ac:dyDescent="0.2">
      <c r="C1446" s="383">
        <f t="shared" si="96"/>
        <v>1434</v>
      </c>
      <c r="D1446" s="807" t="str">
        <f t="shared" si="95"/>
        <v/>
      </c>
      <c r="E1446" s="670"/>
      <c r="F1446" s="511"/>
      <c r="G1446" s="511"/>
      <c r="H1446" s="452"/>
      <c r="I1446" s="362"/>
      <c r="J1446" s="362"/>
      <c r="K1446" s="451" t="str">
        <f t="shared" si="94"/>
        <v/>
      </c>
      <c r="L1446" s="527" t="str">
        <f t="shared" si="93"/>
        <v/>
      </c>
      <c r="M1446" s="363"/>
      <c r="N1446" s="363"/>
      <c r="O1446" s="363"/>
      <c r="P1446" s="366"/>
    </row>
    <row r="1447" spans="3:16" ht="14.25" customHeight="1" x14ac:dyDescent="0.2">
      <c r="C1447" s="383">
        <f t="shared" si="96"/>
        <v>1435</v>
      </c>
      <c r="D1447" s="807" t="str">
        <f t="shared" si="95"/>
        <v/>
      </c>
      <c r="E1447" s="670"/>
      <c r="F1447" s="511"/>
      <c r="G1447" s="511"/>
      <c r="H1447" s="452"/>
      <c r="I1447" s="362"/>
      <c r="J1447" s="362"/>
      <c r="K1447" s="451" t="str">
        <f t="shared" si="94"/>
        <v/>
      </c>
      <c r="L1447" s="527" t="str">
        <f t="shared" si="93"/>
        <v/>
      </c>
      <c r="M1447" s="363"/>
      <c r="N1447" s="363"/>
      <c r="O1447" s="363"/>
      <c r="P1447" s="366"/>
    </row>
    <row r="1448" spans="3:16" ht="14.25" customHeight="1" x14ac:dyDescent="0.2">
      <c r="C1448" s="383">
        <f t="shared" si="96"/>
        <v>1436</v>
      </c>
      <c r="D1448" s="807" t="str">
        <f t="shared" si="95"/>
        <v/>
      </c>
      <c r="E1448" s="670"/>
      <c r="F1448" s="511"/>
      <c r="G1448" s="511"/>
      <c r="H1448" s="452"/>
      <c r="I1448" s="362"/>
      <c r="J1448" s="362"/>
      <c r="K1448" s="451" t="str">
        <f t="shared" si="94"/>
        <v/>
      </c>
      <c r="L1448" s="527" t="str">
        <f t="shared" si="93"/>
        <v/>
      </c>
      <c r="M1448" s="363"/>
      <c r="N1448" s="363"/>
      <c r="O1448" s="363"/>
      <c r="P1448" s="366"/>
    </row>
    <row r="1449" spans="3:16" ht="14.25" customHeight="1" x14ac:dyDescent="0.2">
      <c r="C1449" s="383">
        <f t="shared" si="96"/>
        <v>1437</v>
      </c>
      <c r="D1449" s="807" t="str">
        <f t="shared" si="95"/>
        <v/>
      </c>
      <c r="E1449" s="670"/>
      <c r="F1449" s="511"/>
      <c r="G1449" s="511"/>
      <c r="H1449" s="452"/>
      <c r="I1449" s="362"/>
      <c r="J1449" s="362"/>
      <c r="K1449" s="451" t="str">
        <f t="shared" si="94"/>
        <v/>
      </c>
      <c r="L1449" s="527" t="str">
        <f t="shared" si="93"/>
        <v/>
      </c>
      <c r="M1449" s="363"/>
      <c r="N1449" s="363"/>
      <c r="O1449" s="363"/>
      <c r="P1449" s="366"/>
    </row>
    <row r="1450" spans="3:16" ht="14.25" customHeight="1" x14ac:dyDescent="0.2">
      <c r="C1450" s="383">
        <f t="shared" si="96"/>
        <v>1438</v>
      </c>
      <c r="D1450" s="807" t="str">
        <f t="shared" si="95"/>
        <v/>
      </c>
      <c r="E1450" s="670"/>
      <c r="F1450" s="511"/>
      <c r="G1450" s="511"/>
      <c r="H1450" s="452"/>
      <c r="I1450" s="362"/>
      <c r="J1450" s="362"/>
      <c r="K1450" s="451" t="str">
        <f t="shared" si="94"/>
        <v/>
      </c>
      <c r="L1450" s="527" t="str">
        <f t="shared" ref="L1450:L1513" si="97">IF(H1450="","",IF(HLOOKUP(H1450,$V$2:$AJ$3,2,FALSE)&gt;=0.8,"○",""))</f>
        <v/>
      </c>
      <c r="M1450" s="363"/>
      <c r="N1450" s="363"/>
      <c r="O1450" s="363"/>
      <c r="P1450" s="366"/>
    </row>
    <row r="1451" spans="3:16" ht="14.25" customHeight="1" x14ac:dyDescent="0.2">
      <c r="C1451" s="383">
        <f t="shared" si="96"/>
        <v>1439</v>
      </c>
      <c r="D1451" s="807" t="str">
        <f t="shared" si="95"/>
        <v/>
      </c>
      <c r="E1451" s="670"/>
      <c r="F1451" s="511"/>
      <c r="G1451" s="511"/>
      <c r="H1451" s="452"/>
      <c r="I1451" s="362"/>
      <c r="J1451" s="362"/>
      <c r="K1451" s="451" t="str">
        <f t="shared" si="94"/>
        <v/>
      </c>
      <c r="L1451" s="527" t="str">
        <f t="shared" si="97"/>
        <v/>
      </c>
      <c r="M1451" s="363"/>
      <c r="N1451" s="363"/>
      <c r="O1451" s="363"/>
      <c r="P1451" s="366"/>
    </row>
    <row r="1452" spans="3:16" ht="14.25" customHeight="1" x14ac:dyDescent="0.2">
      <c r="C1452" s="383">
        <f t="shared" si="96"/>
        <v>1440</v>
      </c>
      <c r="D1452" s="807" t="str">
        <f t="shared" si="95"/>
        <v/>
      </c>
      <c r="E1452" s="670"/>
      <c r="F1452" s="511"/>
      <c r="G1452" s="511"/>
      <c r="H1452" s="452"/>
      <c r="I1452" s="362"/>
      <c r="J1452" s="362"/>
      <c r="K1452" s="451" t="str">
        <f t="shared" si="94"/>
        <v/>
      </c>
      <c r="L1452" s="527" t="str">
        <f t="shared" si="97"/>
        <v/>
      </c>
      <c r="M1452" s="363"/>
      <c r="N1452" s="363"/>
      <c r="O1452" s="363"/>
      <c r="P1452" s="366"/>
    </row>
    <row r="1453" spans="3:16" ht="14.25" customHeight="1" x14ac:dyDescent="0.2">
      <c r="C1453" s="383">
        <f t="shared" si="96"/>
        <v>1441</v>
      </c>
      <c r="D1453" s="807" t="str">
        <f t="shared" si="95"/>
        <v/>
      </c>
      <c r="E1453" s="670"/>
      <c r="F1453" s="511"/>
      <c r="G1453" s="511"/>
      <c r="H1453" s="452"/>
      <c r="I1453" s="362"/>
      <c r="J1453" s="362"/>
      <c r="K1453" s="451" t="str">
        <f t="shared" si="94"/>
        <v/>
      </c>
      <c r="L1453" s="527" t="str">
        <f t="shared" si="97"/>
        <v/>
      </c>
      <c r="M1453" s="363"/>
      <c r="N1453" s="363"/>
      <c r="O1453" s="363"/>
      <c r="P1453" s="366"/>
    </row>
    <row r="1454" spans="3:16" ht="14.25" customHeight="1" x14ac:dyDescent="0.2">
      <c r="C1454" s="383">
        <f t="shared" si="96"/>
        <v>1442</v>
      </c>
      <c r="D1454" s="807" t="str">
        <f t="shared" si="95"/>
        <v/>
      </c>
      <c r="E1454" s="670"/>
      <c r="F1454" s="511"/>
      <c r="G1454" s="511"/>
      <c r="H1454" s="452"/>
      <c r="I1454" s="362"/>
      <c r="J1454" s="362"/>
      <c r="K1454" s="451" t="str">
        <f t="shared" si="94"/>
        <v/>
      </c>
      <c r="L1454" s="527" t="str">
        <f t="shared" si="97"/>
        <v/>
      </c>
      <c r="M1454" s="363"/>
      <c r="N1454" s="363"/>
      <c r="O1454" s="363"/>
      <c r="P1454" s="366"/>
    </row>
    <row r="1455" spans="3:16" ht="14.25" customHeight="1" x14ac:dyDescent="0.2">
      <c r="C1455" s="383">
        <f t="shared" si="96"/>
        <v>1443</v>
      </c>
      <c r="D1455" s="807" t="str">
        <f t="shared" si="95"/>
        <v/>
      </c>
      <c r="E1455" s="670"/>
      <c r="F1455" s="511"/>
      <c r="G1455" s="511"/>
      <c r="H1455" s="452"/>
      <c r="I1455" s="362"/>
      <c r="J1455" s="362"/>
      <c r="K1455" s="451" t="str">
        <f t="shared" ref="K1455:K1518" si="98">IF(J1455="","",I1455*J1455)</f>
        <v/>
      </c>
      <c r="L1455" s="527" t="str">
        <f t="shared" si="97"/>
        <v/>
      </c>
      <c r="M1455" s="363"/>
      <c r="N1455" s="363"/>
      <c r="O1455" s="363"/>
      <c r="P1455" s="366"/>
    </row>
    <row r="1456" spans="3:16" ht="14.25" customHeight="1" x14ac:dyDescent="0.2">
      <c r="C1456" s="383">
        <f t="shared" si="96"/>
        <v>1444</v>
      </c>
      <c r="D1456" s="807" t="str">
        <f t="shared" si="95"/>
        <v/>
      </c>
      <c r="E1456" s="670"/>
      <c r="F1456" s="511"/>
      <c r="G1456" s="511"/>
      <c r="H1456" s="452"/>
      <c r="I1456" s="362"/>
      <c r="J1456" s="362"/>
      <c r="K1456" s="451" t="str">
        <f t="shared" si="98"/>
        <v/>
      </c>
      <c r="L1456" s="527" t="str">
        <f t="shared" si="97"/>
        <v/>
      </c>
      <c r="M1456" s="363"/>
      <c r="N1456" s="363"/>
      <c r="O1456" s="363"/>
      <c r="P1456" s="366"/>
    </row>
    <row r="1457" spans="3:16" ht="14.25" customHeight="1" x14ac:dyDescent="0.2">
      <c r="C1457" s="383">
        <f t="shared" si="96"/>
        <v>1445</v>
      </c>
      <c r="D1457" s="807" t="str">
        <f t="shared" si="95"/>
        <v/>
      </c>
      <c r="E1457" s="670"/>
      <c r="F1457" s="511"/>
      <c r="G1457" s="511"/>
      <c r="H1457" s="452"/>
      <c r="I1457" s="362"/>
      <c r="J1457" s="362"/>
      <c r="K1457" s="451" t="str">
        <f t="shared" si="98"/>
        <v/>
      </c>
      <c r="L1457" s="527" t="str">
        <f t="shared" si="97"/>
        <v/>
      </c>
      <c r="M1457" s="363"/>
      <c r="N1457" s="363"/>
      <c r="O1457" s="363"/>
      <c r="P1457" s="366"/>
    </row>
    <row r="1458" spans="3:16" ht="14.25" customHeight="1" x14ac:dyDescent="0.2">
      <c r="C1458" s="383">
        <f t="shared" si="96"/>
        <v>1446</v>
      </c>
      <c r="D1458" s="807" t="str">
        <f t="shared" si="95"/>
        <v/>
      </c>
      <c r="E1458" s="670"/>
      <c r="F1458" s="511"/>
      <c r="G1458" s="511"/>
      <c r="H1458" s="452"/>
      <c r="I1458" s="362"/>
      <c r="J1458" s="362"/>
      <c r="K1458" s="451" t="str">
        <f t="shared" si="98"/>
        <v/>
      </c>
      <c r="L1458" s="527" t="str">
        <f t="shared" si="97"/>
        <v/>
      </c>
      <c r="M1458" s="363"/>
      <c r="N1458" s="363"/>
      <c r="O1458" s="363"/>
      <c r="P1458" s="366"/>
    </row>
    <row r="1459" spans="3:16" ht="14.25" customHeight="1" x14ac:dyDescent="0.2">
      <c r="C1459" s="383">
        <f t="shared" si="96"/>
        <v>1447</v>
      </c>
      <c r="D1459" s="807" t="str">
        <f t="shared" si="95"/>
        <v/>
      </c>
      <c r="E1459" s="670"/>
      <c r="F1459" s="511"/>
      <c r="G1459" s="511"/>
      <c r="H1459" s="452"/>
      <c r="I1459" s="362"/>
      <c r="J1459" s="362"/>
      <c r="K1459" s="451" t="str">
        <f t="shared" si="98"/>
        <v/>
      </c>
      <c r="L1459" s="527" t="str">
        <f t="shared" si="97"/>
        <v/>
      </c>
      <c r="M1459" s="363"/>
      <c r="N1459" s="363"/>
      <c r="O1459" s="363"/>
      <c r="P1459" s="366"/>
    </row>
    <row r="1460" spans="3:16" ht="14.25" customHeight="1" x14ac:dyDescent="0.2">
      <c r="C1460" s="383">
        <f t="shared" si="96"/>
        <v>1448</v>
      </c>
      <c r="D1460" s="807" t="str">
        <f t="shared" si="95"/>
        <v/>
      </c>
      <c r="E1460" s="670"/>
      <c r="F1460" s="511"/>
      <c r="G1460" s="511"/>
      <c r="H1460" s="452"/>
      <c r="I1460" s="362"/>
      <c r="J1460" s="362"/>
      <c r="K1460" s="451" t="str">
        <f t="shared" si="98"/>
        <v/>
      </c>
      <c r="L1460" s="527" t="str">
        <f t="shared" si="97"/>
        <v/>
      </c>
      <c r="M1460" s="363"/>
      <c r="N1460" s="363"/>
      <c r="O1460" s="363"/>
      <c r="P1460" s="366"/>
    </row>
    <row r="1461" spans="3:16" ht="14.25" customHeight="1" x14ac:dyDescent="0.2">
      <c r="C1461" s="383">
        <f t="shared" si="96"/>
        <v>1449</v>
      </c>
      <c r="D1461" s="807" t="str">
        <f t="shared" si="95"/>
        <v/>
      </c>
      <c r="E1461" s="670"/>
      <c r="F1461" s="511"/>
      <c r="G1461" s="511"/>
      <c r="H1461" s="452"/>
      <c r="I1461" s="362"/>
      <c r="J1461" s="362"/>
      <c r="K1461" s="451" t="str">
        <f t="shared" si="98"/>
        <v/>
      </c>
      <c r="L1461" s="527" t="str">
        <f t="shared" si="97"/>
        <v/>
      </c>
      <c r="M1461" s="363"/>
      <c r="N1461" s="363"/>
      <c r="O1461" s="363"/>
      <c r="P1461" s="366"/>
    </row>
    <row r="1462" spans="3:16" ht="14.25" customHeight="1" x14ac:dyDescent="0.2">
      <c r="C1462" s="383">
        <f t="shared" si="96"/>
        <v>1450</v>
      </c>
      <c r="D1462" s="807" t="str">
        <f t="shared" si="95"/>
        <v/>
      </c>
      <c r="E1462" s="670"/>
      <c r="F1462" s="511"/>
      <c r="G1462" s="511"/>
      <c r="H1462" s="452"/>
      <c r="I1462" s="362"/>
      <c r="J1462" s="362"/>
      <c r="K1462" s="451" t="str">
        <f t="shared" si="98"/>
        <v/>
      </c>
      <c r="L1462" s="527" t="str">
        <f t="shared" si="97"/>
        <v/>
      </c>
      <c r="M1462" s="363"/>
      <c r="N1462" s="363"/>
      <c r="O1462" s="363"/>
      <c r="P1462" s="366"/>
    </row>
    <row r="1463" spans="3:16" ht="14.25" customHeight="1" x14ac:dyDescent="0.2">
      <c r="C1463" s="383">
        <f t="shared" si="96"/>
        <v>1451</v>
      </c>
      <c r="D1463" s="807" t="str">
        <f t="shared" si="95"/>
        <v/>
      </c>
      <c r="E1463" s="670"/>
      <c r="F1463" s="511"/>
      <c r="G1463" s="511"/>
      <c r="H1463" s="452"/>
      <c r="I1463" s="362"/>
      <c r="J1463" s="362"/>
      <c r="K1463" s="451" t="str">
        <f t="shared" si="98"/>
        <v/>
      </c>
      <c r="L1463" s="527" t="str">
        <f t="shared" si="97"/>
        <v/>
      </c>
      <c r="M1463" s="363"/>
      <c r="N1463" s="363"/>
      <c r="O1463" s="363"/>
      <c r="P1463" s="366"/>
    </row>
    <row r="1464" spans="3:16" ht="14.25" customHeight="1" x14ac:dyDescent="0.2">
      <c r="C1464" s="383">
        <f t="shared" si="96"/>
        <v>1452</v>
      </c>
      <c r="D1464" s="807" t="str">
        <f t="shared" si="95"/>
        <v/>
      </c>
      <c r="E1464" s="670"/>
      <c r="F1464" s="511"/>
      <c r="G1464" s="511"/>
      <c r="H1464" s="452"/>
      <c r="I1464" s="362"/>
      <c r="J1464" s="362"/>
      <c r="K1464" s="451" t="str">
        <f t="shared" si="98"/>
        <v/>
      </c>
      <c r="L1464" s="527" t="str">
        <f t="shared" si="97"/>
        <v/>
      </c>
      <c r="M1464" s="363"/>
      <c r="N1464" s="363"/>
      <c r="O1464" s="363"/>
      <c r="P1464" s="366"/>
    </row>
    <row r="1465" spans="3:16" ht="14.25" customHeight="1" x14ac:dyDescent="0.2">
      <c r="C1465" s="383">
        <f t="shared" si="96"/>
        <v>1453</v>
      </c>
      <c r="D1465" s="807" t="str">
        <f t="shared" si="95"/>
        <v/>
      </c>
      <c r="E1465" s="670"/>
      <c r="F1465" s="511"/>
      <c r="G1465" s="511"/>
      <c r="H1465" s="452"/>
      <c r="I1465" s="362"/>
      <c r="J1465" s="362"/>
      <c r="K1465" s="451" t="str">
        <f t="shared" si="98"/>
        <v/>
      </c>
      <c r="L1465" s="527" t="str">
        <f t="shared" si="97"/>
        <v/>
      </c>
      <c r="M1465" s="363"/>
      <c r="N1465" s="363"/>
      <c r="O1465" s="363"/>
      <c r="P1465" s="366"/>
    </row>
    <row r="1466" spans="3:16" ht="14.25" customHeight="1" x14ac:dyDescent="0.2">
      <c r="C1466" s="383">
        <f t="shared" si="96"/>
        <v>1454</v>
      </c>
      <c r="D1466" s="807" t="str">
        <f t="shared" si="95"/>
        <v/>
      </c>
      <c r="E1466" s="670"/>
      <c r="F1466" s="511"/>
      <c r="G1466" s="511"/>
      <c r="H1466" s="452"/>
      <c r="I1466" s="362"/>
      <c r="J1466" s="362"/>
      <c r="K1466" s="451" t="str">
        <f t="shared" si="98"/>
        <v/>
      </c>
      <c r="L1466" s="527" t="str">
        <f t="shared" si="97"/>
        <v/>
      </c>
      <c r="M1466" s="363"/>
      <c r="N1466" s="363"/>
      <c r="O1466" s="363"/>
      <c r="P1466" s="366"/>
    </row>
    <row r="1467" spans="3:16" ht="14.25" customHeight="1" x14ac:dyDescent="0.2">
      <c r="C1467" s="383">
        <f t="shared" si="96"/>
        <v>1455</v>
      </c>
      <c r="D1467" s="807" t="str">
        <f t="shared" si="95"/>
        <v/>
      </c>
      <c r="E1467" s="670"/>
      <c r="F1467" s="511"/>
      <c r="G1467" s="511"/>
      <c r="H1467" s="452"/>
      <c r="I1467" s="362"/>
      <c r="J1467" s="362"/>
      <c r="K1467" s="451" t="str">
        <f t="shared" si="98"/>
        <v/>
      </c>
      <c r="L1467" s="527" t="str">
        <f t="shared" si="97"/>
        <v/>
      </c>
      <c r="M1467" s="363"/>
      <c r="N1467" s="363"/>
      <c r="O1467" s="363"/>
      <c r="P1467" s="366"/>
    </row>
    <row r="1468" spans="3:16" ht="14.25" customHeight="1" x14ac:dyDescent="0.2">
      <c r="C1468" s="383">
        <f t="shared" si="96"/>
        <v>1456</v>
      </c>
      <c r="D1468" s="807" t="str">
        <f t="shared" si="95"/>
        <v/>
      </c>
      <c r="E1468" s="670"/>
      <c r="F1468" s="511"/>
      <c r="G1468" s="511"/>
      <c r="H1468" s="452"/>
      <c r="I1468" s="362"/>
      <c r="J1468" s="362"/>
      <c r="K1468" s="451" t="str">
        <f t="shared" si="98"/>
        <v/>
      </c>
      <c r="L1468" s="527" t="str">
        <f t="shared" si="97"/>
        <v/>
      </c>
      <c r="M1468" s="363"/>
      <c r="N1468" s="363"/>
      <c r="O1468" s="363"/>
      <c r="P1468" s="366"/>
    </row>
    <row r="1469" spans="3:16" ht="14.25" customHeight="1" x14ac:dyDescent="0.2">
      <c r="C1469" s="383">
        <f t="shared" si="96"/>
        <v>1457</v>
      </c>
      <c r="D1469" s="807" t="str">
        <f t="shared" si="95"/>
        <v/>
      </c>
      <c r="E1469" s="670"/>
      <c r="F1469" s="511"/>
      <c r="G1469" s="511"/>
      <c r="H1469" s="452"/>
      <c r="I1469" s="362"/>
      <c r="J1469" s="362"/>
      <c r="K1469" s="451" t="str">
        <f t="shared" si="98"/>
        <v/>
      </c>
      <c r="L1469" s="527" t="str">
        <f t="shared" si="97"/>
        <v/>
      </c>
      <c r="M1469" s="363"/>
      <c r="N1469" s="363"/>
      <c r="O1469" s="363"/>
      <c r="P1469" s="366"/>
    </row>
    <row r="1470" spans="3:16" ht="14.25" customHeight="1" x14ac:dyDescent="0.2">
      <c r="C1470" s="383">
        <f t="shared" si="96"/>
        <v>1458</v>
      </c>
      <c r="D1470" s="807" t="str">
        <f t="shared" si="95"/>
        <v/>
      </c>
      <c r="E1470" s="670"/>
      <c r="F1470" s="511"/>
      <c r="G1470" s="511"/>
      <c r="H1470" s="452"/>
      <c r="I1470" s="362"/>
      <c r="J1470" s="362"/>
      <c r="K1470" s="451" t="str">
        <f t="shared" si="98"/>
        <v/>
      </c>
      <c r="L1470" s="527" t="str">
        <f t="shared" si="97"/>
        <v/>
      </c>
      <c r="M1470" s="363"/>
      <c r="N1470" s="363"/>
      <c r="O1470" s="363"/>
      <c r="P1470" s="366"/>
    </row>
    <row r="1471" spans="3:16" ht="14.25" customHeight="1" x14ac:dyDescent="0.2">
      <c r="C1471" s="383">
        <f t="shared" si="96"/>
        <v>1459</v>
      </c>
      <c r="D1471" s="807" t="str">
        <f t="shared" si="95"/>
        <v/>
      </c>
      <c r="E1471" s="670"/>
      <c r="F1471" s="511"/>
      <c r="G1471" s="511"/>
      <c r="H1471" s="452"/>
      <c r="I1471" s="362"/>
      <c r="J1471" s="362"/>
      <c r="K1471" s="451" t="str">
        <f t="shared" si="98"/>
        <v/>
      </c>
      <c r="L1471" s="527" t="str">
        <f t="shared" si="97"/>
        <v/>
      </c>
      <c r="M1471" s="363"/>
      <c r="N1471" s="363"/>
      <c r="O1471" s="363"/>
      <c r="P1471" s="366"/>
    </row>
    <row r="1472" spans="3:16" ht="14.25" customHeight="1" x14ac:dyDescent="0.2">
      <c r="C1472" s="383">
        <f t="shared" si="96"/>
        <v>1460</v>
      </c>
      <c r="D1472" s="807" t="str">
        <f t="shared" si="95"/>
        <v/>
      </c>
      <c r="E1472" s="670"/>
      <c r="F1472" s="511"/>
      <c r="G1472" s="511"/>
      <c r="H1472" s="452"/>
      <c r="I1472" s="362"/>
      <c r="J1472" s="362"/>
      <c r="K1472" s="451" t="str">
        <f t="shared" si="98"/>
        <v/>
      </c>
      <c r="L1472" s="527" t="str">
        <f t="shared" si="97"/>
        <v/>
      </c>
      <c r="M1472" s="363"/>
      <c r="N1472" s="363"/>
      <c r="O1472" s="363"/>
      <c r="P1472" s="366"/>
    </row>
    <row r="1473" spans="3:16" ht="14.25" customHeight="1" x14ac:dyDescent="0.2">
      <c r="C1473" s="383">
        <f t="shared" si="96"/>
        <v>1461</v>
      </c>
      <c r="D1473" s="807" t="str">
        <f t="shared" si="95"/>
        <v/>
      </c>
      <c r="E1473" s="670"/>
      <c r="F1473" s="511"/>
      <c r="G1473" s="511"/>
      <c r="H1473" s="452"/>
      <c r="I1473" s="362"/>
      <c r="J1473" s="362"/>
      <c r="K1473" s="451" t="str">
        <f t="shared" si="98"/>
        <v/>
      </c>
      <c r="L1473" s="527" t="str">
        <f t="shared" si="97"/>
        <v/>
      </c>
      <c r="M1473" s="363"/>
      <c r="N1473" s="363"/>
      <c r="O1473" s="363"/>
      <c r="P1473" s="366"/>
    </row>
    <row r="1474" spans="3:16" ht="14.25" customHeight="1" x14ac:dyDescent="0.2">
      <c r="C1474" s="383">
        <f t="shared" si="96"/>
        <v>1462</v>
      </c>
      <c r="D1474" s="807" t="str">
        <f t="shared" si="95"/>
        <v/>
      </c>
      <c r="E1474" s="670"/>
      <c r="F1474" s="511"/>
      <c r="G1474" s="511"/>
      <c r="H1474" s="452"/>
      <c r="I1474" s="362"/>
      <c r="J1474" s="362"/>
      <c r="K1474" s="451" t="str">
        <f t="shared" si="98"/>
        <v/>
      </c>
      <c r="L1474" s="527" t="str">
        <f t="shared" si="97"/>
        <v/>
      </c>
      <c r="M1474" s="363"/>
      <c r="N1474" s="363"/>
      <c r="O1474" s="363"/>
      <c r="P1474" s="366"/>
    </row>
    <row r="1475" spans="3:16" ht="14.25" customHeight="1" x14ac:dyDescent="0.2">
      <c r="C1475" s="383">
        <f t="shared" si="96"/>
        <v>1463</v>
      </c>
      <c r="D1475" s="807" t="str">
        <f t="shared" si="95"/>
        <v/>
      </c>
      <c r="E1475" s="670"/>
      <c r="F1475" s="511"/>
      <c r="G1475" s="511"/>
      <c r="H1475" s="452"/>
      <c r="I1475" s="362"/>
      <c r="J1475" s="362"/>
      <c r="K1475" s="451" t="str">
        <f t="shared" si="98"/>
        <v/>
      </c>
      <c r="L1475" s="527" t="str">
        <f t="shared" si="97"/>
        <v/>
      </c>
      <c r="M1475" s="363"/>
      <c r="N1475" s="363"/>
      <c r="O1475" s="363"/>
      <c r="P1475" s="366"/>
    </row>
    <row r="1476" spans="3:16" ht="14.25" customHeight="1" x14ac:dyDescent="0.2">
      <c r="C1476" s="383">
        <f t="shared" si="96"/>
        <v>1464</v>
      </c>
      <c r="D1476" s="807" t="str">
        <f t="shared" si="95"/>
        <v/>
      </c>
      <c r="E1476" s="670"/>
      <c r="F1476" s="511"/>
      <c r="G1476" s="511"/>
      <c r="H1476" s="452"/>
      <c r="I1476" s="362"/>
      <c r="J1476" s="362"/>
      <c r="K1476" s="451" t="str">
        <f t="shared" si="98"/>
        <v/>
      </c>
      <c r="L1476" s="527" t="str">
        <f t="shared" si="97"/>
        <v/>
      </c>
      <c r="M1476" s="363"/>
      <c r="N1476" s="363"/>
      <c r="O1476" s="363"/>
      <c r="P1476" s="366"/>
    </row>
    <row r="1477" spans="3:16" ht="14.25" customHeight="1" x14ac:dyDescent="0.2">
      <c r="C1477" s="383">
        <f t="shared" si="96"/>
        <v>1465</v>
      </c>
      <c r="D1477" s="807" t="str">
        <f t="shared" si="95"/>
        <v/>
      </c>
      <c r="E1477" s="670"/>
      <c r="F1477" s="511"/>
      <c r="G1477" s="511"/>
      <c r="H1477" s="452"/>
      <c r="I1477" s="362"/>
      <c r="J1477" s="362"/>
      <c r="K1477" s="451" t="str">
        <f t="shared" si="98"/>
        <v/>
      </c>
      <c r="L1477" s="527" t="str">
        <f t="shared" si="97"/>
        <v/>
      </c>
      <c r="M1477" s="363"/>
      <c r="N1477" s="363"/>
      <c r="O1477" s="363"/>
      <c r="P1477" s="366"/>
    </row>
    <row r="1478" spans="3:16" ht="14.25" customHeight="1" x14ac:dyDescent="0.2">
      <c r="C1478" s="383">
        <f t="shared" si="96"/>
        <v>1466</v>
      </c>
      <c r="D1478" s="807" t="str">
        <f t="shared" si="95"/>
        <v/>
      </c>
      <c r="E1478" s="670"/>
      <c r="F1478" s="511"/>
      <c r="G1478" s="511"/>
      <c r="H1478" s="452"/>
      <c r="I1478" s="362"/>
      <c r="J1478" s="362"/>
      <c r="K1478" s="451" t="str">
        <f t="shared" si="98"/>
        <v/>
      </c>
      <c r="L1478" s="527" t="str">
        <f t="shared" si="97"/>
        <v/>
      </c>
      <c r="M1478" s="363"/>
      <c r="N1478" s="363"/>
      <c r="O1478" s="363"/>
      <c r="P1478" s="366"/>
    </row>
    <row r="1479" spans="3:16" ht="14.25" customHeight="1" x14ac:dyDescent="0.2">
      <c r="C1479" s="383">
        <f t="shared" si="96"/>
        <v>1467</v>
      </c>
      <c r="D1479" s="807" t="str">
        <f t="shared" si="95"/>
        <v/>
      </c>
      <c r="E1479" s="670"/>
      <c r="F1479" s="511"/>
      <c r="G1479" s="511"/>
      <c r="H1479" s="452"/>
      <c r="I1479" s="362"/>
      <c r="J1479" s="362"/>
      <c r="K1479" s="451" t="str">
        <f t="shared" si="98"/>
        <v/>
      </c>
      <c r="L1479" s="527" t="str">
        <f t="shared" si="97"/>
        <v/>
      </c>
      <c r="M1479" s="363"/>
      <c r="N1479" s="363"/>
      <c r="O1479" s="363"/>
      <c r="P1479" s="366"/>
    </row>
    <row r="1480" spans="3:16" ht="14.25" customHeight="1" x14ac:dyDescent="0.2">
      <c r="C1480" s="383">
        <f t="shared" si="96"/>
        <v>1468</v>
      </c>
      <c r="D1480" s="807" t="str">
        <f t="shared" si="95"/>
        <v/>
      </c>
      <c r="E1480" s="670"/>
      <c r="F1480" s="511"/>
      <c r="G1480" s="511"/>
      <c r="H1480" s="452"/>
      <c r="I1480" s="362"/>
      <c r="J1480" s="362"/>
      <c r="K1480" s="451" t="str">
        <f t="shared" si="98"/>
        <v/>
      </c>
      <c r="L1480" s="527" t="str">
        <f t="shared" si="97"/>
        <v/>
      </c>
      <c r="M1480" s="363"/>
      <c r="N1480" s="363"/>
      <c r="O1480" s="363"/>
      <c r="P1480" s="366"/>
    </row>
    <row r="1481" spans="3:16" ht="14.25" customHeight="1" x14ac:dyDescent="0.2">
      <c r="C1481" s="383">
        <f t="shared" si="96"/>
        <v>1469</v>
      </c>
      <c r="D1481" s="807" t="str">
        <f t="shared" si="95"/>
        <v/>
      </c>
      <c r="E1481" s="670"/>
      <c r="F1481" s="511"/>
      <c r="G1481" s="511"/>
      <c r="H1481" s="452"/>
      <c r="I1481" s="362"/>
      <c r="J1481" s="362"/>
      <c r="K1481" s="451" t="str">
        <f t="shared" si="98"/>
        <v/>
      </c>
      <c r="L1481" s="527" t="str">
        <f t="shared" si="97"/>
        <v/>
      </c>
      <c r="M1481" s="363"/>
      <c r="N1481" s="363"/>
      <c r="O1481" s="363"/>
      <c r="P1481" s="366"/>
    </row>
    <row r="1482" spans="3:16" ht="14.25" customHeight="1" x14ac:dyDescent="0.2">
      <c r="C1482" s="383">
        <f t="shared" si="96"/>
        <v>1470</v>
      </c>
      <c r="D1482" s="807" t="str">
        <f t="shared" si="95"/>
        <v/>
      </c>
      <c r="E1482" s="670"/>
      <c r="F1482" s="511"/>
      <c r="G1482" s="511"/>
      <c r="H1482" s="452"/>
      <c r="I1482" s="362"/>
      <c r="J1482" s="362"/>
      <c r="K1482" s="451" t="str">
        <f t="shared" si="98"/>
        <v/>
      </c>
      <c r="L1482" s="527" t="str">
        <f t="shared" si="97"/>
        <v/>
      </c>
      <c r="M1482" s="363"/>
      <c r="N1482" s="363"/>
      <c r="O1482" s="363"/>
      <c r="P1482" s="366"/>
    </row>
    <row r="1483" spans="3:16" ht="14.25" customHeight="1" x14ac:dyDescent="0.2">
      <c r="C1483" s="383">
        <f t="shared" si="96"/>
        <v>1471</v>
      </c>
      <c r="D1483" s="807" t="str">
        <f t="shared" si="95"/>
        <v/>
      </c>
      <c r="E1483" s="670"/>
      <c r="F1483" s="511"/>
      <c r="G1483" s="511"/>
      <c r="H1483" s="452"/>
      <c r="I1483" s="362"/>
      <c r="J1483" s="362"/>
      <c r="K1483" s="451" t="str">
        <f t="shared" si="98"/>
        <v/>
      </c>
      <c r="L1483" s="527" t="str">
        <f t="shared" si="97"/>
        <v/>
      </c>
      <c r="M1483" s="363"/>
      <c r="N1483" s="363"/>
      <c r="O1483" s="363"/>
      <c r="P1483" s="366"/>
    </row>
    <row r="1484" spans="3:16" ht="14.25" customHeight="1" x14ac:dyDescent="0.2">
      <c r="C1484" s="383">
        <f t="shared" si="96"/>
        <v>1472</v>
      </c>
      <c r="D1484" s="807" t="str">
        <f t="shared" si="95"/>
        <v/>
      </c>
      <c r="E1484" s="670"/>
      <c r="F1484" s="511"/>
      <c r="G1484" s="511"/>
      <c r="H1484" s="452"/>
      <c r="I1484" s="362"/>
      <c r="J1484" s="362"/>
      <c r="K1484" s="451" t="str">
        <f t="shared" si="98"/>
        <v/>
      </c>
      <c r="L1484" s="527" t="str">
        <f t="shared" si="97"/>
        <v/>
      </c>
      <c r="M1484" s="363"/>
      <c r="N1484" s="363"/>
      <c r="O1484" s="363"/>
      <c r="P1484" s="366"/>
    </row>
    <row r="1485" spans="3:16" ht="14.25" customHeight="1" x14ac:dyDescent="0.2">
      <c r="C1485" s="383">
        <f t="shared" si="96"/>
        <v>1473</v>
      </c>
      <c r="D1485" s="807" t="str">
        <f t="shared" ref="D1485:D1548" si="99">IF(E1485="","",IF(E1485&lt;=$T$2,"○",""))</f>
        <v/>
      </c>
      <c r="E1485" s="670"/>
      <c r="F1485" s="511"/>
      <c r="G1485" s="511"/>
      <c r="H1485" s="452"/>
      <c r="I1485" s="362"/>
      <c r="J1485" s="362"/>
      <c r="K1485" s="451" t="str">
        <f t="shared" si="98"/>
        <v/>
      </c>
      <c r="L1485" s="527" t="str">
        <f t="shared" si="97"/>
        <v/>
      </c>
      <c r="M1485" s="363"/>
      <c r="N1485" s="363"/>
      <c r="O1485" s="363"/>
      <c r="P1485" s="366"/>
    </row>
    <row r="1486" spans="3:16" ht="14.25" customHeight="1" x14ac:dyDescent="0.2">
      <c r="C1486" s="383">
        <f t="shared" si="96"/>
        <v>1474</v>
      </c>
      <c r="D1486" s="807" t="str">
        <f t="shared" si="99"/>
        <v/>
      </c>
      <c r="E1486" s="670"/>
      <c r="F1486" s="511"/>
      <c r="G1486" s="511"/>
      <c r="H1486" s="452"/>
      <c r="I1486" s="362"/>
      <c r="J1486" s="362"/>
      <c r="K1486" s="451" t="str">
        <f t="shared" si="98"/>
        <v/>
      </c>
      <c r="L1486" s="527" t="str">
        <f t="shared" si="97"/>
        <v/>
      </c>
      <c r="M1486" s="363"/>
      <c r="N1486" s="363"/>
      <c r="O1486" s="363"/>
      <c r="P1486" s="366"/>
    </row>
    <row r="1487" spans="3:16" ht="14.25" customHeight="1" x14ac:dyDescent="0.2">
      <c r="C1487" s="383">
        <f t="shared" ref="C1487:C1550" si="100">C1486+1</f>
        <v>1475</v>
      </c>
      <c r="D1487" s="807" t="str">
        <f t="shared" si="99"/>
        <v/>
      </c>
      <c r="E1487" s="670"/>
      <c r="F1487" s="511"/>
      <c r="G1487" s="511"/>
      <c r="H1487" s="452"/>
      <c r="I1487" s="362"/>
      <c r="J1487" s="362"/>
      <c r="K1487" s="451" t="str">
        <f t="shared" si="98"/>
        <v/>
      </c>
      <c r="L1487" s="527" t="str">
        <f t="shared" si="97"/>
        <v/>
      </c>
      <c r="M1487" s="363"/>
      <c r="N1487" s="363"/>
      <c r="O1487" s="363"/>
      <c r="P1487" s="366"/>
    </row>
    <row r="1488" spans="3:16" ht="14.25" customHeight="1" x14ac:dyDescent="0.2">
      <c r="C1488" s="383">
        <f t="shared" si="100"/>
        <v>1476</v>
      </c>
      <c r="D1488" s="807" t="str">
        <f t="shared" si="99"/>
        <v/>
      </c>
      <c r="E1488" s="670"/>
      <c r="F1488" s="511"/>
      <c r="G1488" s="511"/>
      <c r="H1488" s="452"/>
      <c r="I1488" s="362"/>
      <c r="J1488" s="362"/>
      <c r="K1488" s="451" t="str">
        <f t="shared" si="98"/>
        <v/>
      </c>
      <c r="L1488" s="527" t="str">
        <f t="shared" si="97"/>
        <v/>
      </c>
      <c r="M1488" s="363"/>
      <c r="N1488" s="363"/>
      <c r="O1488" s="363"/>
      <c r="P1488" s="366"/>
    </row>
    <row r="1489" spans="3:16" ht="14.25" customHeight="1" x14ac:dyDescent="0.2">
      <c r="C1489" s="383">
        <f t="shared" si="100"/>
        <v>1477</v>
      </c>
      <c r="D1489" s="807" t="str">
        <f t="shared" si="99"/>
        <v/>
      </c>
      <c r="E1489" s="670"/>
      <c r="F1489" s="511"/>
      <c r="G1489" s="511"/>
      <c r="H1489" s="452"/>
      <c r="I1489" s="362"/>
      <c r="J1489" s="362"/>
      <c r="K1489" s="451" t="str">
        <f t="shared" si="98"/>
        <v/>
      </c>
      <c r="L1489" s="527" t="str">
        <f t="shared" si="97"/>
        <v/>
      </c>
      <c r="M1489" s="363"/>
      <c r="N1489" s="363"/>
      <c r="O1489" s="363"/>
      <c r="P1489" s="366"/>
    </row>
    <row r="1490" spans="3:16" ht="14.25" customHeight="1" x14ac:dyDescent="0.2">
      <c r="C1490" s="383">
        <f t="shared" si="100"/>
        <v>1478</v>
      </c>
      <c r="D1490" s="807" t="str">
        <f t="shared" si="99"/>
        <v/>
      </c>
      <c r="E1490" s="670"/>
      <c r="F1490" s="511"/>
      <c r="G1490" s="511"/>
      <c r="H1490" s="452"/>
      <c r="I1490" s="362"/>
      <c r="J1490" s="362"/>
      <c r="K1490" s="451" t="str">
        <f t="shared" si="98"/>
        <v/>
      </c>
      <c r="L1490" s="527" t="str">
        <f t="shared" si="97"/>
        <v/>
      </c>
      <c r="M1490" s="363"/>
      <c r="N1490" s="363"/>
      <c r="O1490" s="363"/>
      <c r="P1490" s="366"/>
    </row>
    <row r="1491" spans="3:16" ht="14.25" customHeight="1" x14ac:dyDescent="0.2">
      <c r="C1491" s="383">
        <f t="shared" si="100"/>
        <v>1479</v>
      </c>
      <c r="D1491" s="807" t="str">
        <f t="shared" si="99"/>
        <v/>
      </c>
      <c r="E1491" s="670"/>
      <c r="F1491" s="511"/>
      <c r="G1491" s="511"/>
      <c r="H1491" s="452"/>
      <c r="I1491" s="362"/>
      <c r="J1491" s="362"/>
      <c r="K1491" s="451" t="str">
        <f t="shared" si="98"/>
        <v/>
      </c>
      <c r="L1491" s="527" t="str">
        <f t="shared" si="97"/>
        <v/>
      </c>
      <c r="M1491" s="363"/>
      <c r="N1491" s="363"/>
      <c r="O1491" s="363"/>
      <c r="P1491" s="366"/>
    </row>
    <row r="1492" spans="3:16" ht="14.25" customHeight="1" x14ac:dyDescent="0.2">
      <c r="C1492" s="383">
        <f t="shared" si="100"/>
        <v>1480</v>
      </c>
      <c r="D1492" s="807" t="str">
        <f t="shared" si="99"/>
        <v/>
      </c>
      <c r="E1492" s="670"/>
      <c r="F1492" s="511"/>
      <c r="G1492" s="511"/>
      <c r="H1492" s="452"/>
      <c r="I1492" s="362"/>
      <c r="J1492" s="362"/>
      <c r="K1492" s="451" t="str">
        <f t="shared" si="98"/>
        <v/>
      </c>
      <c r="L1492" s="527" t="str">
        <f t="shared" si="97"/>
        <v/>
      </c>
      <c r="M1492" s="363"/>
      <c r="N1492" s="363"/>
      <c r="O1492" s="363"/>
      <c r="P1492" s="366"/>
    </row>
    <row r="1493" spans="3:16" ht="14.25" customHeight="1" x14ac:dyDescent="0.2">
      <c r="C1493" s="383">
        <f t="shared" si="100"/>
        <v>1481</v>
      </c>
      <c r="D1493" s="807" t="str">
        <f t="shared" si="99"/>
        <v/>
      </c>
      <c r="E1493" s="670"/>
      <c r="F1493" s="511"/>
      <c r="G1493" s="511"/>
      <c r="H1493" s="452"/>
      <c r="I1493" s="362"/>
      <c r="J1493" s="362"/>
      <c r="K1493" s="451" t="str">
        <f t="shared" si="98"/>
        <v/>
      </c>
      <c r="L1493" s="527" t="str">
        <f t="shared" si="97"/>
        <v/>
      </c>
      <c r="M1493" s="363"/>
      <c r="N1493" s="363"/>
      <c r="O1493" s="363"/>
      <c r="P1493" s="366"/>
    </row>
    <row r="1494" spans="3:16" ht="14.25" customHeight="1" x14ac:dyDescent="0.2">
      <c r="C1494" s="383">
        <f t="shared" si="100"/>
        <v>1482</v>
      </c>
      <c r="D1494" s="807" t="str">
        <f t="shared" si="99"/>
        <v/>
      </c>
      <c r="E1494" s="670"/>
      <c r="F1494" s="511"/>
      <c r="G1494" s="511"/>
      <c r="H1494" s="452"/>
      <c r="I1494" s="362"/>
      <c r="J1494" s="362"/>
      <c r="K1494" s="451" t="str">
        <f t="shared" si="98"/>
        <v/>
      </c>
      <c r="L1494" s="527" t="str">
        <f t="shared" si="97"/>
        <v/>
      </c>
      <c r="M1494" s="363"/>
      <c r="N1494" s="363"/>
      <c r="O1494" s="363"/>
      <c r="P1494" s="366"/>
    </row>
    <row r="1495" spans="3:16" ht="14.25" customHeight="1" x14ac:dyDescent="0.2">
      <c r="C1495" s="383">
        <f t="shared" si="100"/>
        <v>1483</v>
      </c>
      <c r="D1495" s="807" t="str">
        <f t="shared" si="99"/>
        <v/>
      </c>
      <c r="E1495" s="670"/>
      <c r="F1495" s="511"/>
      <c r="G1495" s="511"/>
      <c r="H1495" s="452"/>
      <c r="I1495" s="362"/>
      <c r="J1495" s="362"/>
      <c r="K1495" s="451" t="str">
        <f t="shared" si="98"/>
        <v/>
      </c>
      <c r="L1495" s="527" t="str">
        <f t="shared" si="97"/>
        <v/>
      </c>
      <c r="M1495" s="363"/>
      <c r="N1495" s="363"/>
      <c r="O1495" s="363"/>
      <c r="P1495" s="366"/>
    </row>
    <row r="1496" spans="3:16" ht="14.25" customHeight="1" x14ac:dyDescent="0.2">
      <c r="C1496" s="383">
        <f t="shared" si="100"/>
        <v>1484</v>
      </c>
      <c r="D1496" s="807" t="str">
        <f t="shared" si="99"/>
        <v/>
      </c>
      <c r="E1496" s="670"/>
      <c r="F1496" s="511"/>
      <c r="G1496" s="511"/>
      <c r="H1496" s="452"/>
      <c r="I1496" s="362"/>
      <c r="J1496" s="362"/>
      <c r="K1496" s="451" t="str">
        <f t="shared" si="98"/>
        <v/>
      </c>
      <c r="L1496" s="527" t="str">
        <f t="shared" si="97"/>
        <v/>
      </c>
      <c r="M1496" s="363"/>
      <c r="N1496" s="363"/>
      <c r="O1496" s="363"/>
      <c r="P1496" s="366"/>
    </row>
    <row r="1497" spans="3:16" ht="14.25" customHeight="1" x14ac:dyDescent="0.2">
      <c r="C1497" s="383">
        <f t="shared" si="100"/>
        <v>1485</v>
      </c>
      <c r="D1497" s="807" t="str">
        <f t="shared" si="99"/>
        <v/>
      </c>
      <c r="E1497" s="670"/>
      <c r="F1497" s="511"/>
      <c r="G1497" s="511"/>
      <c r="H1497" s="452"/>
      <c r="I1497" s="362"/>
      <c r="J1497" s="362"/>
      <c r="K1497" s="451" t="str">
        <f t="shared" si="98"/>
        <v/>
      </c>
      <c r="L1497" s="527" t="str">
        <f t="shared" si="97"/>
        <v/>
      </c>
      <c r="M1497" s="363"/>
      <c r="N1497" s="363"/>
      <c r="O1497" s="363"/>
      <c r="P1497" s="366"/>
    </row>
    <row r="1498" spans="3:16" ht="14.25" customHeight="1" x14ac:dyDescent="0.2">
      <c r="C1498" s="383">
        <f t="shared" si="100"/>
        <v>1486</v>
      </c>
      <c r="D1498" s="807" t="str">
        <f t="shared" si="99"/>
        <v/>
      </c>
      <c r="E1498" s="670"/>
      <c r="F1498" s="511"/>
      <c r="G1498" s="511"/>
      <c r="H1498" s="452"/>
      <c r="I1498" s="362"/>
      <c r="J1498" s="362"/>
      <c r="K1498" s="451" t="str">
        <f t="shared" si="98"/>
        <v/>
      </c>
      <c r="L1498" s="527" t="str">
        <f t="shared" si="97"/>
        <v/>
      </c>
      <c r="M1498" s="363"/>
      <c r="N1498" s="363"/>
      <c r="O1498" s="363"/>
      <c r="P1498" s="366"/>
    </row>
    <row r="1499" spans="3:16" ht="14.25" customHeight="1" x14ac:dyDescent="0.2">
      <c r="C1499" s="383">
        <f t="shared" si="100"/>
        <v>1487</v>
      </c>
      <c r="D1499" s="807" t="str">
        <f t="shared" si="99"/>
        <v/>
      </c>
      <c r="E1499" s="670"/>
      <c r="F1499" s="511"/>
      <c r="G1499" s="511"/>
      <c r="H1499" s="452"/>
      <c r="I1499" s="362"/>
      <c r="J1499" s="362"/>
      <c r="K1499" s="451" t="str">
        <f t="shared" si="98"/>
        <v/>
      </c>
      <c r="L1499" s="527" t="str">
        <f t="shared" si="97"/>
        <v/>
      </c>
      <c r="M1499" s="363"/>
      <c r="N1499" s="363"/>
      <c r="O1499" s="363"/>
      <c r="P1499" s="366"/>
    </row>
    <row r="1500" spans="3:16" ht="14.25" customHeight="1" x14ac:dyDescent="0.2">
      <c r="C1500" s="383">
        <f t="shared" si="100"/>
        <v>1488</v>
      </c>
      <c r="D1500" s="807" t="str">
        <f t="shared" si="99"/>
        <v/>
      </c>
      <c r="E1500" s="670"/>
      <c r="F1500" s="511"/>
      <c r="G1500" s="511"/>
      <c r="H1500" s="452"/>
      <c r="I1500" s="362"/>
      <c r="J1500" s="362"/>
      <c r="K1500" s="451" t="str">
        <f t="shared" si="98"/>
        <v/>
      </c>
      <c r="L1500" s="527" t="str">
        <f t="shared" si="97"/>
        <v/>
      </c>
      <c r="M1500" s="363"/>
      <c r="N1500" s="363"/>
      <c r="O1500" s="363"/>
      <c r="P1500" s="366"/>
    </row>
    <row r="1501" spans="3:16" ht="14.25" customHeight="1" x14ac:dyDescent="0.2">
      <c r="C1501" s="383">
        <f t="shared" si="100"/>
        <v>1489</v>
      </c>
      <c r="D1501" s="807" t="str">
        <f t="shared" si="99"/>
        <v/>
      </c>
      <c r="E1501" s="670"/>
      <c r="F1501" s="511"/>
      <c r="G1501" s="511"/>
      <c r="H1501" s="452"/>
      <c r="I1501" s="362"/>
      <c r="J1501" s="362"/>
      <c r="K1501" s="451" t="str">
        <f t="shared" si="98"/>
        <v/>
      </c>
      <c r="L1501" s="527" t="str">
        <f t="shared" si="97"/>
        <v/>
      </c>
      <c r="M1501" s="363"/>
      <c r="N1501" s="363"/>
      <c r="O1501" s="363"/>
      <c r="P1501" s="366"/>
    </row>
    <row r="1502" spans="3:16" ht="14.25" customHeight="1" x14ac:dyDescent="0.2">
      <c r="C1502" s="383">
        <f t="shared" si="100"/>
        <v>1490</v>
      </c>
      <c r="D1502" s="807" t="str">
        <f t="shared" si="99"/>
        <v/>
      </c>
      <c r="E1502" s="670"/>
      <c r="F1502" s="511"/>
      <c r="G1502" s="511"/>
      <c r="H1502" s="452"/>
      <c r="I1502" s="362"/>
      <c r="J1502" s="362"/>
      <c r="K1502" s="451" t="str">
        <f t="shared" si="98"/>
        <v/>
      </c>
      <c r="L1502" s="527" t="str">
        <f t="shared" si="97"/>
        <v/>
      </c>
      <c r="M1502" s="363"/>
      <c r="N1502" s="363"/>
      <c r="O1502" s="363"/>
      <c r="P1502" s="366"/>
    </row>
    <row r="1503" spans="3:16" ht="14.25" customHeight="1" x14ac:dyDescent="0.2">
      <c r="C1503" s="383">
        <f t="shared" si="100"/>
        <v>1491</v>
      </c>
      <c r="D1503" s="807" t="str">
        <f t="shared" si="99"/>
        <v/>
      </c>
      <c r="E1503" s="670"/>
      <c r="F1503" s="511"/>
      <c r="G1503" s="511"/>
      <c r="H1503" s="452"/>
      <c r="I1503" s="362"/>
      <c r="J1503" s="362"/>
      <c r="K1503" s="451" t="str">
        <f t="shared" si="98"/>
        <v/>
      </c>
      <c r="L1503" s="527" t="str">
        <f t="shared" si="97"/>
        <v/>
      </c>
      <c r="M1503" s="363"/>
      <c r="N1503" s="363"/>
      <c r="O1503" s="363"/>
      <c r="P1503" s="366"/>
    </row>
    <row r="1504" spans="3:16" ht="14.25" customHeight="1" x14ac:dyDescent="0.2">
      <c r="C1504" s="383">
        <f t="shared" si="100"/>
        <v>1492</v>
      </c>
      <c r="D1504" s="807" t="str">
        <f t="shared" si="99"/>
        <v/>
      </c>
      <c r="E1504" s="670"/>
      <c r="F1504" s="511"/>
      <c r="G1504" s="511"/>
      <c r="H1504" s="452"/>
      <c r="I1504" s="362"/>
      <c r="J1504" s="362"/>
      <c r="K1504" s="451" t="str">
        <f t="shared" si="98"/>
        <v/>
      </c>
      <c r="L1504" s="527" t="str">
        <f t="shared" si="97"/>
        <v/>
      </c>
      <c r="M1504" s="363"/>
      <c r="N1504" s="363"/>
      <c r="O1504" s="363"/>
      <c r="P1504" s="366"/>
    </row>
    <row r="1505" spans="3:16" ht="14.25" customHeight="1" x14ac:dyDescent="0.2">
      <c r="C1505" s="383">
        <f t="shared" si="100"/>
        <v>1493</v>
      </c>
      <c r="D1505" s="807" t="str">
        <f t="shared" si="99"/>
        <v/>
      </c>
      <c r="E1505" s="670"/>
      <c r="F1505" s="511"/>
      <c r="G1505" s="511"/>
      <c r="H1505" s="452"/>
      <c r="I1505" s="362"/>
      <c r="J1505" s="362"/>
      <c r="K1505" s="451" t="str">
        <f t="shared" si="98"/>
        <v/>
      </c>
      <c r="L1505" s="527" t="str">
        <f t="shared" si="97"/>
        <v/>
      </c>
      <c r="M1505" s="363"/>
      <c r="N1505" s="363"/>
      <c r="O1505" s="363"/>
      <c r="P1505" s="366"/>
    </row>
    <row r="1506" spans="3:16" ht="14.25" customHeight="1" x14ac:dyDescent="0.2">
      <c r="C1506" s="383">
        <f t="shared" si="100"/>
        <v>1494</v>
      </c>
      <c r="D1506" s="807" t="str">
        <f t="shared" si="99"/>
        <v/>
      </c>
      <c r="E1506" s="670"/>
      <c r="F1506" s="511"/>
      <c r="G1506" s="511"/>
      <c r="H1506" s="452"/>
      <c r="I1506" s="362"/>
      <c r="J1506" s="362"/>
      <c r="K1506" s="451" t="str">
        <f t="shared" si="98"/>
        <v/>
      </c>
      <c r="L1506" s="527" t="str">
        <f t="shared" si="97"/>
        <v/>
      </c>
      <c r="M1506" s="363"/>
      <c r="N1506" s="363"/>
      <c r="O1506" s="363"/>
      <c r="P1506" s="366"/>
    </row>
    <row r="1507" spans="3:16" ht="14.25" customHeight="1" x14ac:dyDescent="0.2">
      <c r="C1507" s="383">
        <f t="shared" si="100"/>
        <v>1495</v>
      </c>
      <c r="D1507" s="807" t="str">
        <f t="shared" si="99"/>
        <v/>
      </c>
      <c r="E1507" s="670"/>
      <c r="F1507" s="511"/>
      <c r="G1507" s="511"/>
      <c r="H1507" s="452"/>
      <c r="I1507" s="362"/>
      <c r="J1507" s="362"/>
      <c r="K1507" s="451" t="str">
        <f t="shared" si="98"/>
        <v/>
      </c>
      <c r="L1507" s="527" t="str">
        <f t="shared" si="97"/>
        <v/>
      </c>
      <c r="M1507" s="363"/>
      <c r="N1507" s="363"/>
      <c r="O1507" s="363"/>
      <c r="P1507" s="366"/>
    </row>
    <row r="1508" spans="3:16" ht="14.25" customHeight="1" x14ac:dyDescent="0.2">
      <c r="C1508" s="383">
        <f t="shared" si="100"/>
        <v>1496</v>
      </c>
      <c r="D1508" s="807" t="str">
        <f t="shared" si="99"/>
        <v/>
      </c>
      <c r="E1508" s="670"/>
      <c r="F1508" s="511"/>
      <c r="G1508" s="511"/>
      <c r="H1508" s="452"/>
      <c r="I1508" s="362"/>
      <c r="J1508" s="362"/>
      <c r="K1508" s="451" t="str">
        <f t="shared" si="98"/>
        <v/>
      </c>
      <c r="L1508" s="527" t="str">
        <f t="shared" si="97"/>
        <v/>
      </c>
      <c r="M1508" s="363"/>
      <c r="N1508" s="363"/>
      <c r="O1508" s="363"/>
      <c r="P1508" s="366"/>
    </row>
    <row r="1509" spans="3:16" ht="14.25" customHeight="1" x14ac:dyDescent="0.2">
      <c r="C1509" s="383">
        <f t="shared" si="100"/>
        <v>1497</v>
      </c>
      <c r="D1509" s="807" t="str">
        <f t="shared" si="99"/>
        <v/>
      </c>
      <c r="E1509" s="670"/>
      <c r="F1509" s="511"/>
      <c r="G1509" s="511"/>
      <c r="H1509" s="452"/>
      <c r="I1509" s="362"/>
      <c r="J1509" s="362"/>
      <c r="K1509" s="451" t="str">
        <f t="shared" si="98"/>
        <v/>
      </c>
      <c r="L1509" s="527" t="str">
        <f t="shared" si="97"/>
        <v/>
      </c>
      <c r="M1509" s="363"/>
      <c r="N1509" s="363"/>
      <c r="O1509" s="363"/>
      <c r="P1509" s="366"/>
    </row>
    <row r="1510" spans="3:16" ht="14.25" customHeight="1" x14ac:dyDescent="0.2">
      <c r="C1510" s="383">
        <f t="shared" si="100"/>
        <v>1498</v>
      </c>
      <c r="D1510" s="807" t="str">
        <f t="shared" si="99"/>
        <v/>
      </c>
      <c r="E1510" s="670"/>
      <c r="F1510" s="511"/>
      <c r="G1510" s="511"/>
      <c r="H1510" s="452"/>
      <c r="I1510" s="362"/>
      <c r="J1510" s="362"/>
      <c r="K1510" s="451" t="str">
        <f t="shared" si="98"/>
        <v/>
      </c>
      <c r="L1510" s="527" t="str">
        <f t="shared" si="97"/>
        <v/>
      </c>
      <c r="M1510" s="363"/>
      <c r="N1510" s="363"/>
      <c r="O1510" s="363"/>
      <c r="P1510" s="366"/>
    </row>
    <row r="1511" spans="3:16" ht="14.25" customHeight="1" x14ac:dyDescent="0.2">
      <c r="C1511" s="383">
        <f t="shared" si="100"/>
        <v>1499</v>
      </c>
      <c r="D1511" s="807" t="str">
        <f t="shared" si="99"/>
        <v/>
      </c>
      <c r="E1511" s="670"/>
      <c r="F1511" s="511"/>
      <c r="G1511" s="511"/>
      <c r="H1511" s="452"/>
      <c r="I1511" s="362"/>
      <c r="J1511" s="362"/>
      <c r="K1511" s="451" t="str">
        <f t="shared" si="98"/>
        <v/>
      </c>
      <c r="L1511" s="527" t="str">
        <f t="shared" si="97"/>
        <v/>
      </c>
      <c r="M1511" s="363"/>
      <c r="N1511" s="363"/>
      <c r="O1511" s="363"/>
      <c r="P1511" s="366"/>
    </row>
    <row r="1512" spans="3:16" ht="14.25" customHeight="1" x14ac:dyDescent="0.2">
      <c r="C1512" s="383">
        <f t="shared" si="100"/>
        <v>1500</v>
      </c>
      <c r="D1512" s="807" t="str">
        <f t="shared" si="99"/>
        <v/>
      </c>
      <c r="E1512" s="670"/>
      <c r="F1512" s="511"/>
      <c r="G1512" s="511"/>
      <c r="H1512" s="452"/>
      <c r="I1512" s="362"/>
      <c r="J1512" s="362"/>
      <c r="K1512" s="451" t="str">
        <f t="shared" si="98"/>
        <v/>
      </c>
      <c r="L1512" s="527" t="str">
        <f t="shared" si="97"/>
        <v/>
      </c>
      <c r="M1512" s="363"/>
      <c r="N1512" s="363"/>
      <c r="O1512" s="363"/>
      <c r="P1512" s="366"/>
    </row>
    <row r="1513" spans="3:16" ht="14.25" customHeight="1" x14ac:dyDescent="0.2">
      <c r="C1513" s="383">
        <f t="shared" si="100"/>
        <v>1501</v>
      </c>
      <c r="D1513" s="807" t="str">
        <f t="shared" si="99"/>
        <v/>
      </c>
      <c r="E1513" s="670"/>
      <c r="F1513" s="511"/>
      <c r="G1513" s="511"/>
      <c r="H1513" s="452"/>
      <c r="I1513" s="362"/>
      <c r="J1513" s="362"/>
      <c r="K1513" s="451" t="str">
        <f t="shared" si="98"/>
        <v/>
      </c>
      <c r="L1513" s="527" t="str">
        <f t="shared" si="97"/>
        <v/>
      </c>
      <c r="M1513" s="363"/>
      <c r="N1513" s="363"/>
      <c r="O1513" s="363"/>
      <c r="P1513" s="366"/>
    </row>
    <row r="1514" spans="3:16" ht="14.25" customHeight="1" x14ac:dyDescent="0.2">
      <c r="C1514" s="383">
        <f t="shared" si="100"/>
        <v>1502</v>
      </c>
      <c r="D1514" s="807" t="str">
        <f t="shared" si="99"/>
        <v/>
      </c>
      <c r="E1514" s="670"/>
      <c r="F1514" s="511"/>
      <c r="G1514" s="511"/>
      <c r="H1514" s="452"/>
      <c r="I1514" s="362"/>
      <c r="J1514" s="362"/>
      <c r="K1514" s="451" t="str">
        <f t="shared" si="98"/>
        <v/>
      </c>
      <c r="L1514" s="527" t="str">
        <f t="shared" ref="L1514:L1577" si="101">IF(H1514="","",IF(HLOOKUP(H1514,$V$2:$AJ$3,2,FALSE)&gt;=0.8,"○",""))</f>
        <v/>
      </c>
      <c r="M1514" s="363"/>
      <c r="N1514" s="363"/>
      <c r="O1514" s="363"/>
      <c r="P1514" s="366"/>
    </row>
    <row r="1515" spans="3:16" ht="14.25" customHeight="1" x14ac:dyDescent="0.2">
      <c r="C1515" s="383">
        <f t="shared" si="100"/>
        <v>1503</v>
      </c>
      <c r="D1515" s="807" t="str">
        <f t="shared" si="99"/>
        <v/>
      </c>
      <c r="E1515" s="670"/>
      <c r="F1515" s="511"/>
      <c r="G1515" s="511"/>
      <c r="H1515" s="452"/>
      <c r="I1515" s="362"/>
      <c r="J1515" s="362"/>
      <c r="K1515" s="451" t="str">
        <f t="shared" si="98"/>
        <v/>
      </c>
      <c r="L1515" s="527" t="str">
        <f t="shared" si="101"/>
        <v/>
      </c>
      <c r="M1515" s="363"/>
      <c r="N1515" s="363"/>
      <c r="O1515" s="363"/>
      <c r="P1515" s="366"/>
    </row>
    <row r="1516" spans="3:16" ht="14.25" customHeight="1" x14ac:dyDescent="0.2">
      <c r="C1516" s="383">
        <f t="shared" si="100"/>
        <v>1504</v>
      </c>
      <c r="D1516" s="807" t="str">
        <f t="shared" si="99"/>
        <v/>
      </c>
      <c r="E1516" s="670"/>
      <c r="F1516" s="511"/>
      <c r="G1516" s="511"/>
      <c r="H1516" s="452"/>
      <c r="I1516" s="362"/>
      <c r="J1516" s="362"/>
      <c r="K1516" s="451" t="str">
        <f t="shared" si="98"/>
        <v/>
      </c>
      <c r="L1516" s="527" t="str">
        <f t="shared" si="101"/>
        <v/>
      </c>
      <c r="M1516" s="363"/>
      <c r="N1516" s="363"/>
      <c r="O1516" s="363"/>
      <c r="P1516" s="366"/>
    </row>
    <row r="1517" spans="3:16" ht="14.25" customHeight="1" x14ac:dyDescent="0.2">
      <c r="C1517" s="383">
        <f t="shared" si="100"/>
        <v>1505</v>
      </c>
      <c r="D1517" s="807" t="str">
        <f t="shared" si="99"/>
        <v/>
      </c>
      <c r="E1517" s="670"/>
      <c r="F1517" s="511"/>
      <c r="G1517" s="511"/>
      <c r="H1517" s="452"/>
      <c r="I1517" s="362"/>
      <c r="J1517" s="362"/>
      <c r="K1517" s="451" t="str">
        <f t="shared" si="98"/>
        <v/>
      </c>
      <c r="L1517" s="527" t="str">
        <f t="shared" si="101"/>
        <v/>
      </c>
      <c r="M1517" s="363"/>
      <c r="N1517" s="363"/>
      <c r="O1517" s="363"/>
      <c r="P1517" s="366"/>
    </row>
    <row r="1518" spans="3:16" ht="14.25" customHeight="1" x14ac:dyDescent="0.2">
      <c r="C1518" s="383">
        <f t="shared" si="100"/>
        <v>1506</v>
      </c>
      <c r="D1518" s="807" t="str">
        <f t="shared" si="99"/>
        <v/>
      </c>
      <c r="E1518" s="670"/>
      <c r="F1518" s="511"/>
      <c r="G1518" s="511"/>
      <c r="H1518" s="452"/>
      <c r="I1518" s="362"/>
      <c r="J1518" s="362"/>
      <c r="K1518" s="451" t="str">
        <f t="shared" si="98"/>
        <v/>
      </c>
      <c r="L1518" s="527" t="str">
        <f t="shared" si="101"/>
        <v/>
      </c>
      <c r="M1518" s="363"/>
      <c r="N1518" s="363"/>
      <c r="O1518" s="363"/>
      <c r="P1518" s="366"/>
    </row>
    <row r="1519" spans="3:16" ht="14.25" customHeight="1" x14ac:dyDescent="0.2">
      <c r="C1519" s="383">
        <f t="shared" si="100"/>
        <v>1507</v>
      </c>
      <c r="D1519" s="807" t="str">
        <f t="shared" si="99"/>
        <v/>
      </c>
      <c r="E1519" s="670"/>
      <c r="F1519" s="511"/>
      <c r="G1519" s="511"/>
      <c r="H1519" s="452"/>
      <c r="I1519" s="362"/>
      <c r="J1519" s="362"/>
      <c r="K1519" s="451" t="str">
        <f t="shared" ref="K1519:K1569" si="102">IF(J1519="","",I1519*J1519)</f>
        <v/>
      </c>
      <c r="L1519" s="527" t="str">
        <f t="shared" si="101"/>
        <v/>
      </c>
      <c r="M1519" s="363"/>
      <c r="N1519" s="363"/>
      <c r="O1519" s="363"/>
      <c r="P1519" s="366"/>
    </row>
    <row r="1520" spans="3:16" ht="14.25" customHeight="1" x14ac:dyDescent="0.2">
      <c r="C1520" s="383">
        <f t="shared" si="100"/>
        <v>1508</v>
      </c>
      <c r="D1520" s="807" t="str">
        <f t="shared" si="99"/>
        <v/>
      </c>
      <c r="E1520" s="670"/>
      <c r="F1520" s="511"/>
      <c r="G1520" s="511"/>
      <c r="H1520" s="452"/>
      <c r="I1520" s="362"/>
      <c r="J1520" s="362"/>
      <c r="K1520" s="451" t="str">
        <f t="shared" si="102"/>
        <v/>
      </c>
      <c r="L1520" s="527" t="str">
        <f t="shared" si="101"/>
        <v/>
      </c>
      <c r="M1520" s="363"/>
      <c r="N1520" s="363"/>
      <c r="O1520" s="363"/>
      <c r="P1520" s="366"/>
    </row>
    <row r="1521" spans="3:16" ht="14.25" customHeight="1" x14ac:dyDescent="0.2">
      <c r="C1521" s="383">
        <f t="shared" si="100"/>
        <v>1509</v>
      </c>
      <c r="D1521" s="807" t="str">
        <f t="shared" si="99"/>
        <v/>
      </c>
      <c r="E1521" s="670"/>
      <c r="F1521" s="511"/>
      <c r="G1521" s="511"/>
      <c r="H1521" s="452"/>
      <c r="I1521" s="362"/>
      <c r="J1521" s="362"/>
      <c r="K1521" s="451" t="str">
        <f t="shared" si="102"/>
        <v/>
      </c>
      <c r="L1521" s="527" t="str">
        <f t="shared" si="101"/>
        <v/>
      </c>
      <c r="M1521" s="363"/>
      <c r="N1521" s="363"/>
      <c r="O1521" s="363"/>
      <c r="P1521" s="366"/>
    </row>
    <row r="1522" spans="3:16" ht="14.25" customHeight="1" x14ac:dyDescent="0.2">
      <c r="C1522" s="383">
        <f t="shared" si="100"/>
        <v>1510</v>
      </c>
      <c r="D1522" s="807" t="str">
        <f t="shared" si="99"/>
        <v/>
      </c>
      <c r="E1522" s="670"/>
      <c r="F1522" s="511"/>
      <c r="G1522" s="511"/>
      <c r="H1522" s="452"/>
      <c r="I1522" s="362"/>
      <c r="J1522" s="362"/>
      <c r="K1522" s="451" t="str">
        <f t="shared" si="102"/>
        <v/>
      </c>
      <c r="L1522" s="527" t="str">
        <f t="shared" si="101"/>
        <v/>
      </c>
      <c r="M1522" s="363"/>
      <c r="N1522" s="363"/>
      <c r="O1522" s="363"/>
      <c r="P1522" s="366"/>
    </row>
    <row r="1523" spans="3:16" ht="14.25" customHeight="1" x14ac:dyDescent="0.2">
      <c r="C1523" s="383">
        <f t="shared" si="100"/>
        <v>1511</v>
      </c>
      <c r="D1523" s="807" t="str">
        <f t="shared" si="99"/>
        <v/>
      </c>
      <c r="E1523" s="670"/>
      <c r="F1523" s="511"/>
      <c r="G1523" s="511"/>
      <c r="H1523" s="452"/>
      <c r="I1523" s="362"/>
      <c r="J1523" s="362"/>
      <c r="K1523" s="451" t="str">
        <f t="shared" si="102"/>
        <v/>
      </c>
      <c r="L1523" s="527" t="str">
        <f t="shared" si="101"/>
        <v/>
      </c>
      <c r="M1523" s="363"/>
      <c r="N1523" s="363"/>
      <c r="O1523" s="363"/>
      <c r="P1523" s="366"/>
    </row>
    <row r="1524" spans="3:16" ht="14.25" customHeight="1" x14ac:dyDescent="0.2">
      <c r="C1524" s="383">
        <f t="shared" si="100"/>
        <v>1512</v>
      </c>
      <c r="D1524" s="807" t="str">
        <f t="shared" si="99"/>
        <v/>
      </c>
      <c r="E1524" s="670"/>
      <c r="F1524" s="511"/>
      <c r="G1524" s="511"/>
      <c r="H1524" s="452"/>
      <c r="I1524" s="362"/>
      <c r="J1524" s="362"/>
      <c r="K1524" s="451" t="str">
        <f t="shared" si="102"/>
        <v/>
      </c>
      <c r="L1524" s="527" t="str">
        <f t="shared" si="101"/>
        <v/>
      </c>
      <c r="M1524" s="363"/>
      <c r="N1524" s="363"/>
      <c r="O1524" s="363"/>
      <c r="P1524" s="366"/>
    </row>
    <row r="1525" spans="3:16" ht="14.25" customHeight="1" x14ac:dyDescent="0.2">
      <c r="C1525" s="383">
        <f t="shared" si="100"/>
        <v>1513</v>
      </c>
      <c r="D1525" s="807" t="str">
        <f t="shared" si="99"/>
        <v/>
      </c>
      <c r="E1525" s="670"/>
      <c r="F1525" s="511"/>
      <c r="G1525" s="511"/>
      <c r="H1525" s="452"/>
      <c r="I1525" s="362"/>
      <c r="J1525" s="362"/>
      <c r="K1525" s="451" t="str">
        <f t="shared" si="102"/>
        <v/>
      </c>
      <c r="L1525" s="527" t="str">
        <f t="shared" si="101"/>
        <v/>
      </c>
      <c r="M1525" s="363"/>
      <c r="N1525" s="363"/>
      <c r="O1525" s="363"/>
      <c r="P1525" s="366"/>
    </row>
    <row r="1526" spans="3:16" ht="14.25" customHeight="1" x14ac:dyDescent="0.2">
      <c r="C1526" s="383">
        <f t="shared" si="100"/>
        <v>1514</v>
      </c>
      <c r="D1526" s="807" t="str">
        <f t="shared" si="99"/>
        <v/>
      </c>
      <c r="E1526" s="670"/>
      <c r="F1526" s="511"/>
      <c r="G1526" s="511"/>
      <c r="H1526" s="452"/>
      <c r="I1526" s="362"/>
      <c r="J1526" s="362"/>
      <c r="K1526" s="451" t="str">
        <f t="shared" si="102"/>
        <v/>
      </c>
      <c r="L1526" s="527" t="str">
        <f t="shared" si="101"/>
        <v/>
      </c>
      <c r="M1526" s="363"/>
      <c r="N1526" s="363"/>
      <c r="O1526" s="363"/>
      <c r="P1526" s="366"/>
    </row>
    <row r="1527" spans="3:16" ht="14.25" customHeight="1" x14ac:dyDescent="0.2">
      <c r="C1527" s="383">
        <f t="shared" si="100"/>
        <v>1515</v>
      </c>
      <c r="D1527" s="807" t="str">
        <f t="shared" si="99"/>
        <v/>
      </c>
      <c r="E1527" s="670"/>
      <c r="F1527" s="511"/>
      <c r="G1527" s="511"/>
      <c r="H1527" s="452"/>
      <c r="I1527" s="362"/>
      <c r="J1527" s="362"/>
      <c r="K1527" s="451" t="str">
        <f t="shared" si="102"/>
        <v/>
      </c>
      <c r="L1527" s="527" t="str">
        <f t="shared" si="101"/>
        <v/>
      </c>
      <c r="M1527" s="363"/>
      <c r="N1527" s="363"/>
      <c r="O1527" s="363"/>
      <c r="P1527" s="366"/>
    </row>
    <row r="1528" spans="3:16" ht="14.25" customHeight="1" x14ac:dyDescent="0.2">
      <c r="C1528" s="383">
        <f t="shared" si="100"/>
        <v>1516</v>
      </c>
      <c r="D1528" s="807" t="str">
        <f t="shared" si="99"/>
        <v/>
      </c>
      <c r="E1528" s="670"/>
      <c r="F1528" s="511"/>
      <c r="G1528" s="511"/>
      <c r="H1528" s="452"/>
      <c r="I1528" s="362"/>
      <c r="J1528" s="362"/>
      <c r="K1528" s="451" t="str">
        <f t="shared" si="102"/>
        <v/>
      </c>
      <c r="L1528" s="527" t="str">
        <f t="shared" si="101"/>
        <v/>
      </c>
      <c r="M1528" s="363"/>
      <c r="N1528" s="363"/>
      <c r="O1528" s="363"/>
      <c r="P1528" s="366"/>
    </row>
    <row r="1529" spans="3:16" ht="14.25" customHeight="1" x14ac:dyDescent="0.2">
      <c r="C1529" s="383">
        <f t="shared" si="100"/>
        <v>1517</v>
      </c>
      <c r="D1529" s="807" t="str">
        <f t="shared" si="99"/>
        <v/>
      </c>
      <c r="E1529" s="670"/>
      <c r="F1529" s="511"/>
      <c r="G1529" s="511"/>
      <c r="H1529" s="452"/>
      <c r="I1529" s="362"/>
      <c r="J1529" s="362"/>
      <c r="K1529" s="451" t="str">
        <f t="shared" si="102"/>
        <v/>
      </c>
      <c r="L1529" s="527" t="str">
        <f t="shared" si="101"/>
        <v/>
      </c>
      <c r="M1529" s="363"/>
      <c r="N1529" s="363"/>
      <c r="O1529" s="363"/>
      <c r="P1529" s="366"/>
    </row>
    <row r="1530" spans="3:16" ht="14.25" customHeight="1" x14ac:dyDescent="0.2">
      <c r="C1530" s="383">
        <f t="shared" si="100"/>
        <v>1518</v>
      </c>
      <c r="D1530" s="807" t="str">
        <f t="shared" si="99"/>
        <v/>
      </c>
      <c r="E1530" s="670"/>
      <c r="F1530" s="511"/>
      <c r="G1530" s="511"/>
      <c r="H1530" s="452"/>
      <c r="I1530" s="362"/>
      <c r="J1530" s="362"/>
      <c r="K1530" s="451" t="str">
        <f t="shared" si="102"/>
        <v/>
      </c>
      <c r="L1530" s="527" t="str">
        <f t="shared" si="101"/>
        <v/>
      </c>
      <c r="M1530" s="363"/>
      <c r="N1530" s="363"/>
      <c r="O1530" s="363"/>
      <c r="P1530" s="366"/>
    </row>
    <row r="1531" spans="3:16" ht="14.25" customHeight="1" x14ac:dyDescent="0.2">
      <c r="C1531" s="383">
        <f t="shared" si="100"/>
        <v>1519</v>
      </c>
      <c r="D1531" s="807" t="str">
        <f t="shared" si="99"/>
        <v/>
      </c>
      <c r="E1531" s="670"/>
      <c r="F1531" s="511"/>
      <c r="G1531" s="511"/>
      <c r="H1531" s="452"/>
      <c r="I1531" s="362"/>
      <c r="J1531" s="362"/>
      <c r="K1531" s="451" t="str">
        <f t="shared" si="102"/>
        <v/>
      </c>
      <c r="L1531" s="527" t="str">
        <f t="shared" si="101"/>
        <v/>
      </c>
      <c r="M1531" s="363"/>
      <c r="N1531" s="363"/>
      <c r="O1531" s="363"/>
      <c r="P1531" s="366"/>
    </row>
    <row r="1532" spans="3:16" ht="14.25" customHeight="1" x14ac:dyDescent="0.2">
      <c r="C1532" s="383">
        <f t="shared" si="100"/>
        <v>1520</v>
      </c>
      <c r="D1532" s="807" t="str">
        <f t="shared" si="99"/>
        <v/>
      </c>
      <c r="E1532" s="670"/>
      <c r="F1532" s="511"/>
      <c r="G1532" s="511"/>
      <c r="H1532" s="452"/>
      <c r="I1532" s="362"/>
      <c r="J1532" s="362"/>
      <c r="K1532" s="451" t="str">
        <f t="shared" si="102"/>
        <v/>
      </c>
      <c r="L1532" s="527" t="str">
        <f t="shared" si="101"/>
        <v/>
      </c>
      <c r="M1532" s="363"/>
      <c r="N1532" s="363"/>
      <c r="O1532" s="363"/>
      <c r="P1532" s="366"/>
    </row>
    <row r="1533" spans="3:16" ht="14.25" customHeight="1" x14ac:dyDescent="0.2">
      <c r="C1533" s="383">
        <f t="shared" si="100"/>
        <v>1521</v>
      </c>
      <c r="D1533" s="807" t="str">
        <f t="shared" si="99"/>
        <v/>
      </c>
      <c r="E1533" s="670"/>
      <c r="F1533" s="511"/>
      <c r="G1533" s="511"/>
      <c r="H1533" s="452"/>
      <c r="I1533" s="362"/>
      <c r="J1533" s="362"/>
      <c r="K1533" s="451" t="str">
        <f t="shared" si="102"/>
        <v/>
      </c>
      <c r="L1533" s="527" t="str">
        <f t="shared" si="101"/>
        <v/>
      </c>
      <c r="M1533" s="363"/>
      <c r="N1533" s="363"/>
      <c r="O1533" s="363"/>
      <c r="P1533" s="366"/>
    </row>
    <row r="1534" spans="3:16" ht="14.25" customHeight="1" x14ac:dyDescent="0.2">
      <c r="C1534" s="383">
        <f t="shared" si="100"/>
        <v>1522</v>
      </c>
      <c r="D1534" s="807" t="str">
        <f t="shared" si="99"/>
        <v/>
      </c>
      <c r="E1534" s="670"/>
      <c r="F1534" s="511"/>
      <c r="G1534" s="511"/>
      <c r="H1534" s="452"/>
      <c r="I1534" s="362"/>
      <c r="J1534" s="362"/>
      <c r="K1534" s="451" t="str">
        <f t="shared" si="102"/>
        <v/>
      </c>
      <c r="L1534" s="527" t="str">
        <f t="shared" si="101"/>
        <v/>
      </c>
      <c r="M1534" s="363"/>
      <c r="N1534" s="363"/>
      <c r="O1534" s="363"/>
      <c r="P1534" s="366"/>
    </row>
    <row r="1535" spans="3:16" ht="14.25" customHeight="1" x14ac:dyDescent="0.2">
      <c r="C1535" s="383">
        <f t="shared" si="100"/>
        <v>1523</v>
      </c>
      <c r="D1535" s="807" t="str">
        <f t="shared" si="99"/>
        <v/>
      </c>
      <c r="E1535" s="670"/>
      <c r="F1535" s="511"/>
      <c r="G1535" s="511"/>
      <c r="H1535" s="452"/>
      <c r="I1535" s="362"/>
      <c r="J1535" s="362"/>
      <c r="K1535" s="451" t="str">
        <f t="shared" si="102"/>
        <v/>
      </c>
      <c r="L1535" s="527" t="str">
        <f t="shared" si="101"/>
        <v/>
      </c>
      <c r="M1535" s="363"/>
      <c r="N1535" s="363"/>
      <c r="O1535" s="363"/>
      <c r="P1535" s="366"/>
    </row>
    <row r="1536" spans="3:16" ht="14.25" customHeight="1" x14ac:dyDescent="0.2">
      <c r="C1536" s="383">
        <f t="shared" si="100"/>
        <v>1524</v>
      </c>
      <c r="D1536" s="807" t="str">
        <f t="shared" si="99"/>
        <v/>
      </c>
      <c r="E1536" s="670"/>
      <c r="F1536" s="511"/>
      <c r="G1536" s="511"/>
      <c r="H1536" s="452"/>
      <c r="I1536" s="362"/>
      <c r="J1536" s="362"/>
      <c r="K1536" s="451" t="str">
        <f t="shared" si="102"/>
        <v/>
      </c>
      <c r="L1536" s="527" t="str">
        <f t="shared" si="101"/>
        <v/>
      </c>
      <c r="M1536" s="363"/>
      <c r="N1536" s="363"/>
      <c r="O1536" s="363"/>
      <c r="P1536" s="366"/>
    </row>
    <row r="1537" spans="3:16" ht="14.25" customHeight="1" x14ac:dyDescent="0.2">
      <c r="C1537" s="383">
        <f t="shared" si="100"/>
        <v>1525</v>
      </c>
      <c r="D1537" s="807" t="str">
        <f t="shared" si="99"/>
        <v/>
      </c>
      <c r="E1537" s="670"/>
      <c r="F1537" s="511"/>
      <c r="G1537" s="511"/>
      <c r="H1537" s="452"/>
      <c r="I1537" s="362"/>
      <c r="J1537" s="362"/>
      <c r="K1537" s="451" t="str">
        <f t="shared" si="102"/>
        <v/>
      </c>
      <c r="L1537" s="527" t="str">
        <f t="shared" si="101"/>
        <v/>
      </c>
      <c r="M1537" s="363"/>
      <c r="N1537" s="363"/>
      <c r="O1537" s="363"/>
      <c r="P1537" s="366"/>
    </row>
    <row r="1538" spans="3:16" ht="14.25" customHeight="1" x14ac:dyDescent="0.2">
      <c r="C1538" s="383">
        <f t="shared" si="100"/>
        <v>1526</v>
      </c>
      <c r="D1538" s="807" t="str">
        <f t="shared" si="99"/>
        <v/>
      </c>
      <c r="E1538" s="670"/>
      <c r="F1538" s="511"/>
      <c r="G1538" s="511"/>
      <c r="H1538" s="452"/>
      <c r="I1538" s="362"/>
      <c r="J1538" s="362"/>
      <c r="K1538" s="451" t="str">
        <f t="shared" si="102"/>
        <v/>
      </c>
      <c r="L1538" s="527" t="str">
        <f t="shared" si="101"/>
        <v/>
      </c>
      <c r="M1538" s="363"/>
      <c r="N1538" s="363"/>
      <c r="O1538" s="363"/>
      <c r="P1538" s="366"/>
    </row>
    <row r="1539" spans="3:16" ht="14.25" customHeight="1" x14ac:dyDescent="0.2">
      <c r="C1539" s="383">
        <f t="shared" si="100"/>
        <v>1527</v>
      </c>
      <c r="D1539" s="807" t="str">
        <f t="shared" si="99"/>
        <v/>
      </c>
      <c r="E1539" s="670"/>
      <c r="F1539" s="511"/>
      <c r="G1539" s="511"/>
      <c r="H1539" s="452"/>
      <c r="I1539" s="362"/>
      <c r="J1539" s="362"/>
      <c r="K1539" s="451" t="str">
        <f t="shared" si="102"/>
        <v/>
      </c>
      <c r="L1539" s="527" t="str">
        <f t="shared" si="101"/>
        <v/>
      </c>
      <c r="M1539" s="363"/>
      <c r="N1539" s="363"/>
      <c r="O1539" s="363"/>
      <c r="P1539" s="366"/>
    </row>
    <row r="1540" spans="3:16" ht="14.25" customHeight="1" x14ac:dyDescent="0.2">
      <c r="C1540" s="383">
        <f t="shared" si="100"/>
        <v>1528</v>
      </c>
      <c r="D1540" s="807" t="str">
        <f t="shared" si="99"/>
        <v/>
      </c>
      <c r="E1540" s="670"/>
      <c r="F1540" s="511"/>
      <c r="G1540" s="511"/>
      <c r="H1540" s="452"/>
      <c r="I1540" s="362"/>
      <c r="J1540" s="362"/>
      <c r="K1540" s="451" t="str">
        <f t="shared" si="102"/>
        <v/>
      </c>
      <c r="L1540" s="527" t="str">
        <f t="shared" si="101"/>
        <v/>
      </c>
      <c r="M1540" s="363"/>
      <c r="N1540" s="363"/>
      <c r="O1540" s="363"/>
      <c r="P1540" s="366"/>
    </row>
    <row r="1541" spans="3:16" ht="14.25" customHeight="1" x14ac:dyDescent="0.2">
      <c r="C1541" s="383">
        <f t="shared" si="100"/>
        <v>1529</v>
      </c>
      <c r="D1541" s="807" t="str">
        <f t="shared" si="99"/>
        <v/>
      </c>
      <c r="E1541" s="670"/>
      <c r="F1541" s="511"/>
      <c r="G1541" s="511"/>
      <c r="H1541" s="452"/>
      <c r="I1541" s="362"/>
      <c r="J1541" s="362"/>
      <c r="K1541" s="451" t="str">
        <f t="shared" si="102"/>
        <v/>
      </c>
      <c r="L1541" s="527" t="str">
        <f t="shared" si="101"/>
        <v/>
      </c>
      <c r="M1541" s="363"/>
      <c r="N1541" s="363"/>
      <c r="O1541" s="363"/>
      <c r="P1541" s="366"/>
    </row>
    <row r="1542" spans="3:16" ht="14.25" customHeight="1" x14ac:dyDescent="0.2">
      <c r="C1542" s="383">
        <f t="shared" si="100"/>
        <v>1530</v>
      </c>
      <c r="D1542" s="807" t="str">
        <f t="shared" si="99"/>
        <v/>
      </c>
      <c r="E1542" s="670"/>
      <c r="F1542" s="511"/>
      <c r="G1542" s="511"/>
      <c r="H1542" s="452"/>
      <c r="I1542" s="362"/>
      <c r="J1542" s="362"/>
      <c r="K1542" s="451" t="str">
        <f t="shared" si="102"/>
        <v/>
      </c>
      <c r="L1542" s="527" t="str">
        <f t="shared" si="101"/>
        <v/>
      </c>
      <c r="M1542" s="363"/>
      <c r="N1542" s="363"/>
      <c r="O1542" s="363"/>
      <c r="P1542" s="366"/>
    </row>
    <row r="1543" spans="3:16" ht="14.25" customHeight="1" x14ac:dyDescent="0.2">
      <c r="C1543" s="383">
        <f t="shared" si="100"/>
        <v>1531</v>
      </c>
      <c r="D1543" s="807" t="str">
        <f t="shared" si="99"/>
        <v/>
      </c>
      <c r="E1543" s="670"/>
      <c r="F1543" s="511"/>
      <c r="G1543" s="511"/>
      <c r="H1543" s="452"/>
      <c r="I1543" s="362"/>
      <c r="J1543" s="362"/>
      <c r="K1543" s="451" t="str">
        <f t="shared" si="102"/>
        <v/>
      </c>
      <c r="L1543" s="527" t="str">
        <f t="shared" si="101"/>
        <v/>
      </c>
      <c r="M1543" s="363"/>
      <c r="N1543" s="363"/>
      <c r="O1543" s="363"/>
      <c r="P1543" s="366"/>
    </row>
    <row r="1544" spans="3:16" ht="14.25" customHeight="1" x14ac:dyDescent="0.2">
      <c r="C1544" s="383">
        <f t="shared" si="100"/>
        <v>1532</v>
      </c>
      <c r="D1544" s="807" t="str">
        <f t="shared" si="99"/>
        <v/>
      </c>
      <c r="E1544" s="670"/>
      <c r="F1544" s="511"/>
      <c r="G1544" s="511"/>
      <c r="H1544" s="452"/>
      <c r="I1544" s="362"/>
      <c r="J1544" s="362"/>
      <c r="K1544" s="451" t="str">
        <f t="shared" si="102"/>
        <v/>
      </c>
      <c r="L1544" s="527" t="str">
        <f t="shared" si="101"/>
        <v/>
      </c>
      <c r="M1544" s="363"/>
      <c r="N1544" s="363"/>
      <c r="O1544" s="363"/>
      <c r="P1544" s="366"/>
    </row>
    <row r="1545" spans="3:16" ht="14.25" customHeight="1" x14ac:dyDescent="0.2">
      <c r="C1545" s="383">
        <f t="shared" si="100"/>
        <v>1533</v>
      </c>
      <c r="D1545" s="807" t="str">
        <f t="shared" si="99"/>
        <v/>
      </c>
      <c r="E1545" s="670"/>
      <c r="F1545" s="511"/>
      <c r="G1545" s="511"/>
      <c r="H1545" s="452"/>
      <c r="I1545" s="362"/>
      <c r="J1545" s="362"/>
      <c r="K1545" s="451" t="str">
        <f t="shared" si="102"/>
        <v/>
      </c>
      <c r="L1545" s="527" t="str">
        <f t="shared" si="101"/>
        <v/>
      </c>
      <c r="M1545" s="363"/>
      <c r="N1545" s="363"/>
      <c r="O1545" s="363"/>
      <c r="P1545" s="366"/>
    </row>
    <row r="1546" spans="3:16" ht="14.25" customHeight="1" x14ac:dyDescent="0.2">
      <c r="C1546" s="383">
        <f t="shared" si="100"/>
        <v>1534</v>
      </c>
      <c r="D1546" s="807" t="str">
        <f t="shared" si="99"/>
        <v/>
      </c>
      <c r="E1546" s="670"/>
      <c r="F1546" s="511"/>
      <c r="G1546" s="511"/>
      <c r="H1546" s="452"/>
      <c r="I1546" s="362"/>
      <c r="J1546" s="362"/>
      <c r="K1546" s="451" t="str">
        <f t="shared" si="102"/>
        <v/>
      </c>
      <c r="L1546" s="527" t="str">
        <f t="shared" si="101"/>
        <v/>
      </c>
      <c r="M1546" s="363"/>
      <c r="N1546" s="363"/>
      <c r="O1546" s="363"/>
      <c r="P1546" s="366"/>
    </row>
    <row r="1547" spans="3:16" ht="14.25" customHeight="1" x14ac:dyDescent="0.2">
      <c r="C1547" s="383">
        <f t="shared" si="100"/>
        <v>1535</v>
      </c>
      <c r="D1547" s="807" t="str">
        <f t="shared" si="99"/>
        <v/>
      </c>
      <c r="E1547" s="670"/>
      <c r="F1547" s="511"/>
      <c r="G1547" s="511"/>
      <c r="H1547" s="452"/>
      <c r="I1547" s="362"/>
      <c r="J1547" s="362"/>
      <c r="K1547" s="451" t="str">
        <f t="shared" si="102"/>
        <v/>
      </c>
      <c r="L1547" s="527" t="str">
        <f t="shared" si="101"/>
        <v/>
      </c>
      <c r="M1547" s="363"/>
      <c r="N1547" s="363"/>
      <c r="O1547" s="363"/>
      <c r="P1547" s="366"/>
    </row>
    <row r="1548" spans="3:16" ht="14.25" customHeight="1" x14ac:dyDescent="0.2">
      <c r="C1548" s="383">
        <f t="shared" si="100"/>
        <v>1536</v>
      </c>
      <c r="D1548" s="807" t="str">
        <f t="shared" si="99"/>
        <v/>
      </c>
      <c r="E1548" s="670"/>
      <c r="F1548" s="511"/>
      <c r="G1548" s="511"/>
      <c r="H1548" s="452"/>
      <c r="I1548" s="362"/>
      <c r="J1548" s="362"/>
      <c r="K1548" s="451" t="str">
        <f t="shared" si="102"/>
        <v/>
      </c>
      <c r="L1548" s="527" t="str">
        <f t="shared" si="101"/>
        <v/>
      </c>
      <c r="M1548" s="363"/>
      <c r="N1548" s="363"/>
      <c r="O1548" s="363"/>
      <c r="P1548" s="366"/>
    </row>
    <row r="1549" spans="3:16" ht="14.25" customHeight="1" x14ac:dyDescent="0.2">
      <c r="C1549" s="383">
        <f t="shared" si="100"/>
        <v>1537</v>
      </c>
      <c r="D1549" s="807" t="str">
        <f t="shared" ref="D1549:D1612" si="103">IF(E1549="","",IF(E1549&lt;=$T$2,"○",""))</f>
        <v/>
      </c>
      <c r="E1549" s="670"/>
      <c r="F1549" s="511"/>
      <c r="G1549" s="511"/>
      <c r="H1549" s="452"/>
      <c r="I1549" s="362"/>
      <c r="J1549" s="362"/>
      <c r="K1549" s="451" t="str">
        <f t="shared" si="102"/>
        <v/>
      </c>
      <c r="L1549" s="527" t="str">
        <f t="shared" si="101"/>
        <v/>
      </c>
      <c r="M1549" s="363"/>
      <c r="N1549" s="363"/>
      <c r="O1549" s="363"/>
      <c r="P1549" s="366"/>
    </row>
    <row r="1550" spans="3:16" ht="14.25" customHeight="1" x14ac:dyDescent="0.2">
      <c r="C1550" s="383">
        <f t="shared" si="100"/>
        <v>1538</v>
      </c>
      <c r="D1550" s="807" t="str">
        <f t="shared" si="103"/>
        <v/>
      </c>
      <c r="E1550" s="670"/>
      <c r="F1550" s="511"/>
      <c r="G1550" s="511"/>
      <c r="H1550" s="452"/>
      <c r="I1550" s="362"/>
      <c r="J1550" s="362"/>
      <c r="K1550" s="451" t="str">
        <f t="shared" si="102"/>
        <v/>
      </c>
      <c r="L1550" s="527" t="str">
        <f t="shared" si="101"/>
        <v/>
      </c>
      <c r="M1550" s="363"/>
      <c r="N1550" s="363"/>
      <c r="O1550" s="363"/>
      <c r="P1550" s="366"/>
    </row>
    <row r="1551" spans="3:16" ht="14.25" customHeight="1" x14ac:dyDescent="0.2">
      <c r="C1551" s="383">
        <f t="shared" ref="C1551:C1614" si="104">C1550+1</f>
        <v>1539</v>
      </c>
      <c r="D1551" s="807" t="str">
        <f t="shared" si="103"/>
        <v/>
      </c>
      <c r="E1551" s="670"/>
      <c r="F1551" s="511"/>
      <c r="G1551" s="511"/>
      <c r="H1551" s="452"/>
      <c r="I1551" s="362"/>
      <c r="J1551" s="362"/>
      <c r="K1551" s="451" t="str">
        <f t="shared" si="102"/>
        <v/>
      </c>
      <c r="L1551" s="527" t="str">
        <f t="shared" si="101"/>
        <v/>
      </c>
      <c r="M1551" s="363"/>
      <c r="N1551" s="363"/>
      <c r="O1551" s="363"/>
      <c r="P1551" s="366"/>
    </row>
    <row r="1552" spans="3:16" ht="14.25" customHeight="1" x14ac:dyDescent="0.2">
      <c r="C1552" s="383">
        <f t="shared" si="104"/>
        <v>1540</v>
      </c>
      <c r="D1552" s="807" t="str">
        <f t="shared" si="103"/>
        <v/>
      </c>
      <c r="E1552" s="670"/>
      <c r="F1552" s="511"/>
      <c r="G1552" s="511"/>
      <c r="H1552" s="452"/>
      <c r="I1552" s="362"/>
      <c r="J1552" s="362"/>
      <c r="K1552" s="451" t="str">
        <f t="shared" si="102"/>
        <v/>
      </c>
      <c r="L1552" s="527" t="str">
        <f t="shared" si="101"/>
        <v/>
      </c>
      <c r="M1552" s="363"/>
      <c r="N1552" s="363"/>
      <c r="O1552" s="363"/>
      <c r="P1552" s="366"/>
    </row>
    <row r="1553" spans="3:16" ht="14.25" customHeight="1" x14ac:dyDescent="0.2">
      <c r="C1553" s="383">
        <f t="shared" si="104"/>
        <v>1541</v>
      </c>
      <c r="D1553" s="807" t="str">
        <f t="shared" si="103"/>
        <v/>
      </c>
      <c r="E1553" s="670"/>
      <c r="F1553" s="511"/>
      <c r="G1553" s="511"/>
      <c r="H1553" s="452"/>
      <c r="I1553" s="362"/>
      <c r="J1553" s="362"/>
      <c r="K1553" s="451" t="str">
        <f t="shared" si="102"/>
        <v/>
      </c>
      <c r="L1553" s="527" t="str">
        <f t="shared" si="101"/>
        <v/>
      </c>
      <c r="M1553" s="363"/>
      <c r="N1553" s="363"/>
      <c r="O1553" s="363"/>
      <c r="P1553" s="366"/>
    </row>
    <row r="1554" spans="3:16" ht="14.25" customHeight="1" x14ac:dyDescent="0.2">
      <c r="C1554" s="383">
        <f t="shared" si="104"/>
        <v>1542</v>
      </c>
      <c r="D1554" s="807" t="str">
        <f t="shared" si="103"/>
        <v/>
      </c>
      <c r="E1554" s="670"/>
      <c r="F1554" s="511"/>
      <c r="G1554" s="511"/>
      <c r="H1554" s="452"/>
      <c r="I1554" s="362"/>
      <c r="J1554" s="362"/>
      <c r="K1554" s="451" t="str">
        <f t="shared" si="102"/>
        <v/>
      </c>
      <c r="L1554" s="527" t="str">
        <f t="shared" si="101"/>
        <v/>
      </c>
      <c r="M1554" s="363"/>
      <c r="N1554" s="363"/>
      <c r="O1554" s="363"/>
      <c r="P1554" s="366"/>
    </row>
    <row r="1555" spans="3:16" ht="14.25" customHeight="1" x14ac:dyDescent="0.2">
      <c r="C1555" s="383">
        <f t="shared" si="104"/>
        <v>1543</v>
      </c>
      <c r="D1555" s="807" t="str">
        <f t="shared" si="103"/>
        <v/>
      </c>
      <c r="E1555" s="670"/>
      <c r="F1555" s="511"/>
      <c r="G1555" s="511"/>
      <c r="H1555" s="452"/>
      <c r="I1555" s="362"/>
      <c r="J1555" s="362"/>
      <c r="K1555" s="451" t="str">
        <f t="shared" si="102"/>
        <v/>
      </c>
      <c r="L1555" s="527" t="str">
        <f t="shared" si="101"/>
        <v/>
      </c>
      <c r="M1555" s="363"/>
      <c r="N1555" s="363"/>
      <c r="O1555" s="363"/>
      <c r="P1555" s="366"/>
    </row>
    <row r="1556" spans="3:16" ht="14.25" customHeight="1" x14ac:dyDescent="0.2">
      <c r="C1556" s="383">
        <f t="shared" si="104"/>
        <v>1544</v>
      </c>
      <c r="D1556" s="807" t="str">
        <f t="shared" si="103"/>
        <v/>
      </c>
      <c r="E1556" s="670"/>
      <c r="F1556" s="511"/>
      <c r="G1556" s="511"/>
      <c r="H1556" s="452"/>
      <c r="I1556" s="362"/>
      <c r="J1556" s="362"/>
      <c r="K1556" s="451" t="str">
        <f t="shared" si="102"/>
        <v/>
      </c>
      <c r="L1556" s="527" t="str">
        <f t="shared" si="101"/>
        <v/>
      </c>
      <c r="M1556" s="363"/>
      <c r="N1556" s="363"/>
      <c r="O1556" s="363"/>
      <c r="P1556" s="366"/>
    </row>
    <row r="1557" spans="3:16" ht="14.25" customHeight="1" x14ac:dyDescent="0.2">
      <c r="C1557" s="383">
        <f t="shared" si="104"/>
        <v>1545</v>
      </c>
      <c r="D1557" s="807" t="str">
        <f t="shared" si="103"/>
        <v/>
      </c>
      <c r="E1557" s="670"/>
      <c r="F1557" s="511"/>
      <c r="G1557" s="511"/>
      <c r="H1557" s="452"/>
      <c r="I1557" s="362"/>
      <c r="J1557" s="362"/>
      <c r="K1557" s="451" t="str">
        <f t="shared" si="102"/>
        <v/>
      </c>
      <c r="L1557" s="527" t="str">
        <f t="shared" si="101"/>
        <v/>
      </c>
      <c r="M1557" s="363"/>
      <c r="N1557" s="363"/>
      <c r="O1557" s="363"/>
      <c r="P1557" s="366"/>
    </row>
    <row r="1558" spans="3:16" ht="14.25" customHeight="1" x14ac:dyDescent="0.2">
      <c r="C1558" s="383">
        <f t="shared" si="104"/>
        <v>1546</v>
      </c>
      <c r="D1558" s="807" t="str">
        <f t="shared" si="103"/>
        <v/>
      </c>
      <c r="E1558" s="670"/>
      <c r="F1558" s="511"/>
      <c r="G1558" s="511"/>
      <c r="H1558" s="452"/>
      <c r="I1558" s="362"/>
      <c r="J1558" s="362"/>
      <c r="K1558" s="451" t="str">
        <f t="shared" si="102"/>
        <v/>
      </c>
      <c r="L1558" s="527" t="str">
        <f t="shared" si="101"/>
        <v/>
      </c>
      <c r="M1558" s="363"/>
      <c r="N1558" s="363"/>
      <c r="O1558" s="363"/>
      <c r="P1558" s="366"/>
    </row>
    <row r="1559" spans="3:16" ht="14.25" customHeight="1" x14ac:dyDescent="0.2">
      <c r="C1559" s="383">
        <f t="shared" si="104"/>
        <v>1547</v>
      </c>
      <c r="D1559" s="807" t="str">
        <f t="shared" si="103"/>
        <v/>
      </c>
      <c r="E1559" s="670"/>
      <c r="F1559" s="511"/>
      <c r="G1559" s="511"/>
      <c r="H1559" s="452"/>
      <c r="I1559" s="362"/>
      <c r="J1559" s="362"/>
      <c r="K1559" s="451" t="str">
        <f t="shared" si="102"/>
        <v/>
      </c>
      <c r="L1559" s="527" t="str">
        <f t="shared" si="101"/>
        <v/>
      </c>
      <c r="M1559" s="363"/>
      <c r="N1559" s="363"/>
      <c r="O1559" s="363"/>
      <c r="P1559" s="366"/>
    </row>
    <row r="1560" spans="3:16" ht="14.25" customHeight="1" x14ac:dyDescent="0.2">
      <c r="C1560" s="383">
        <f t="shared" si="104"/>
        <v>1548</v>
      </c>
      <c r="D1560" s="807" t="str">
        <f t="shared" si="103"/>
        <v/>
      </c>
      <c r="E1560" s="670"/>
      <c r="F1560" s="511"/>
      <c r="G1560" s="511"/>
      <c r="H1560" s="452"/>
      <c r="I1560" s="362"/>
      <c r="J1560" s="362"/>
      <c r="K1560" s="451" t="str">
        <f t="shared" si="102"/>
        <v/>
      </c>
      <c r="L1560" s="527" t="str">
        <f t="shared" si="101"/>
        <v/>
      </c>
      <c r="M1560" s="363"/>
      <c r="N1560" s="363"/>
      <c r="O1560" s="363"/>
      <c r="P1560" s="366"/>
    </row>
    <row r="1561" spans="3:16" ht="14.25" customHeight="1" x14ac:dyDescent="0.2">
      <c r="C1561" s="383">
        <f t="shared" si="104"/>
        <v>1549</v>
      </c>
      <c r="D1561" s="807" t="str">
        <f t="shared" si="103"/>
        <v/>
      </c>
      <c r="E1561" s="670"/>
      <c r="F1561" s="511"/>
      <c r="G1561" s="511"/>
      <c r="H1561" s="452"/>
      <c r="I1561" s="362"/>
      <c r="J1561" s="362"/>
      <c r="K1561" s="451" t="str">
        <f t="shared" si="102"/>
        <v/>
      </c>
      <c r="L1561" s="527" t="str">
        <f t="shared" si="101"/>
        <v/>
      </c>
      <c r="M1561" s="363"/>
      <c r="N1561" s="363"/>
      <c r="O1561" s="363"/>
      <c r="P1561" s="366"/>
    </row>
    <row r="1562" spans="3:16" ht="14.25" customHeight="1" x14ac:dyDescent="0.2">
      <c r="C1562" s="383">
        <f t="shared" si="104"/>
        <v>1550</v>
      </c>
      <c r="D1562" s="807" t="str">
        <f t="shared" si="103"/>
        <v/>
      </c>
      <c r="E1562" s="670"/>
      <c r="F1562" s="511"/>
      <c r="G1562" s="511"/>
      <c r="H1562" s="452"/>
      <c r="I1562" s="362"/>
      <c r="J1562" s="362"/>
      <c r="K1562" s="451" t="str">
        <f t="shared" si="102"/>
        <v/>
      </c>
      <c r="L1562" s="527" t="str">
        <f t="shared" si="101"/>
        <v/>
      </c>
      <c r="M1562" s="363"/>
      <c r="N1562" s="363"/>
      <c r="O1562" s="363"/>
      <c r="P1562" s="366"/>
    </row>
    <row r="1563" spans="3:16" ht="14.25" customHeight="1" x14ac:dyDescent="0.2">
      <c r="C1563" s="383">
        <f t="shared" si="104"/>
        <v>1551</v>
      </c>
      <c r="D1563" s="807" t="str">
        <f t="shared" si="103"/>
        <v/>
      </c>
      <c r="E1563" s="670"/>
      <c r="F1563" s="511"/>
      <c r="G1563" s="511"/>
      <c r="H1563" s="452"/>
      <c r="I1563" s="362"/>
      <c r="J1563" s="362"/>
      <c r="K1563" s="451" t="str">
        <f t="shared" si="102"/>
        <v/>
      </c>
      <c r="L1563" s="527" t="str">
        <f t="shared" si="101"/>
        <v/>
      </c>
      <c r="M1563" s="363"/>
      <c r="N1563" s="363"/>
      <c r="O1563" s="363"/>
      <c r="P1563" s="366"/>
    </row>
    <row r="1564" spans="3:16" ht="14.25" customHeight="1" x14ac:dyDescent="0.2">
      <c r="C1564" s="383">
        <f t="shared" si="104"/>
        <v>1552</v>
      </c>
      <c r="D1564" s="807" t="str">
        <f t="shared" si="103"/>
        <v/>
      </c>
      <c r="E1564" s="670"/>
      <c r="F1564" s="511"/>
      <c r="G1564" s="511"/>
      <c r="H1564" s="452"/>
      <c r="I1564" s="362"/>
      <c r="J1564" s="362"/>
      <c r="K1564" s="451" t="str">
        <f t="shared" si="102"/>
        <v/>
      </c>
      <c r="L1564" s="527" t="str">
        <f t="shared" si="101"/>
        <v/>
      </c>
      <c r="M1564" s="363"/>
      <c r="N1564" s="363"/>
      <c r="O1564" s="363"/>
      <c r="P1564" s="366"/>
    </row>
    <row r="1565" spans="3:16" ht="14.25" customHeight="1" x14ac:dyDescent="0.2">
      <c r="C1565" s="383">
        <f t="shared" si="104"/>
        <v>1553</v>
      </c>
      <c r="D1565" s="807" t="str">
        <f t="shared" si="103"/>
        <v/>
      </c>
      <c r="E1565" s="670"/>
      <c r="F1565" s="511"/>
      <c r="G1565" s="511"/>
      <c r="H1565" s="452"/>
      <c r="I1565" s="362"/>
      <c r="J1565" s="362"/>
      <c r="K1565" s="451" t="str">
        <f t="shared" si="102"/>
        <v/>
      </c>
      <c r="L1565" s="527" t="str">
        <f t="shared" si="101"/>
        <v/>
      </c>
      <c r="M1565" s="363"/>
      <c r="N1565" s="363"/>
      <c r="O1565" s="363"/>
      <c r="P1565" s="366"/>
    </row>
    <row r="1566" spans="3:16" ht="14.25" customHeight="1" x14ac:dyDescent="0.2">
      <c r="C1566" s="383">
        <f t="shared" si="104"/>
        <v>1554</v>
      </c>
      <c r="D1566" s="807" t="str">
        <f t="shared" si="103"/>
        <v/>
      </c>
      <c r="E1566" s="670"/>
      <c r="F1566" s="511"/>
      <c r="G1566" s="511"/>
      <c r="H1566" s="452"/>
      <c r="I1566" s="362"/>
      <c r="J1566" s="362"/>
      <c r="K1566" s="451" t="str">
        <f t="shared" si="102"/>
        <v/>
      </c>
      <c r="L1566" s="527" t="str">
        <f t="shared" si="101"/>
        <v/>
      </c>
      <c r="M1566" s="363"/>
      <c r="N1566" s="363"/>
      <c r="O1566" s="363"/>
      <c r="P1566" s="366"/>
    </row>
    <row r="1567" spans="3:16" ht="14.25" customHeight="1" x14ac:dyDescent="0.2">
      <c r="C1567" s="383">
        <f t="shared" si="104"/>
        <v>1555</v>
      </c>
      <c r="D1567" s="807" t="str">
        <f t="shared" si="103"/>
        <v/>
      </c>
      <c r="E1567" s="670"/>
      <c r="F1567" s="511"/>
      <c r="G1567" s="511"/>
      <c r="H1567" s="452"/>
      <c r="I1567" s="362"/>
      <c r="J1567" s="362"/>
      <c r="K1567" s="451" t="str">
        <f t="shared" si="102"/>
        <v/>
      </c>
      <c r="L1567" s="527" t="str">
        <f t="shared" si="101"/>
        <v/>
      </c>
      <c r="M1567" s="363"/>
      <c r="N1567" s="363"/>
      <c r="O1567" s="363"/>
      <c r="P1567" s="366"/>
    </row>
    <row r="1568" spans="3:16" ht="14.25" customHeight="1" x14ac:dyDescent="0.2">
      <c r="C1568" s="383">
        <f t="shared" si="104"/>
        <v>1556</v>
      </c>
      <c r="D1568" s="807" t="str">
        <f t="shared" si="103"/>
        <v/>
      </c>
      <c r="E1568" s="670"/>
      <c r="F1568" s="511"/>
      <c r="G1568" s="511"/>
      <c r="H1568" s="452"/>
      <c r="I1568" s="362"/>
      <c r="J1568" s="362"/>
      <c r="K1568" s="451" t="str">
        <f t="shared" si="102"/>
        <v/>
      </c>
      <c r="L1568" s="527" t="str">
        <f t="shared" si="101"/>
        <v/>
      </c>
      <c r="M1568" s="363"/>
      <c r="N1568" s="363"/>
      <c r="O1568" s="363"/>
      <c r="P1568" s="366"/>
    </row>
    <row r="1569" spans="3:16" ht="14.25" customHeight="1" x14ac:dyDescent="0.2">
      <c r="C1569" s="383">
        <f t="shared" si="104"/>
        <v>1557</v>
      </c>
      <c r="D1569" s="807" t="str">
        <f t="shared" si="103"/>
        <v/>
      </c>
      <c r="E1569" s="670"/>
      <c r="F1569" s="511"/>
      <c r="G1569" s="511"/>
      <c r="H1569" s="452"/>
      <c r="I1569" s="362"/>
      <c r="J1569" s="362"/>
      <c r="K1569" s="451" t="str">
        <f t="shared" si="102"/>
        <v/>
      </c>
      <c r="L1569" s="527" t="str">
        <f t="shared" si="101"/>
        <v/>
      </c>
      <c r="M1569" s="363"/>
      <c r="N1569" s="363"/>
      <c r="O1569" s="363"/>
      <c r="P1569" s="366"/>
    </row>
    <row r="1570" spans="3:16" ht="14.25" customHeight="1" x14ac:dyDescent="0.2">
      <c r="C1570" s="383">
        <f t="shared" si="104"/>
        <v>1558</v>
      </c>
      <c r="D1570" s="807" t="str">
        <f t="shared" si="103"/>
        <v/>
      </c>
      <c r="E1570" s="670"/>
      <c r="F1570" s="511"/>
      <c r="G1570" s="511"/>
      <c r="H1570" s="452"/>
      <c r="I1570" s="362"/>
      <c r="J1570" s="362"/>
      <c r="K1570" s="451" t="str">
        <f>IF(J1570="","",I1570*J1570)</f>
        <v/>
      </c>
      <c r="L1570" s="527" t="str">
        <f t="shared" si="101"/>
        <v/>
      </c>
      <c r="M1570" s="363"/>
      <c r="N1570" s="363"/>
      <c r="O1570" s="363"/>
      <c r="P1570" s="366"/>
    </row>
    <row r="1571" spans="3:16" ht="14.25" customHeight="1" x14ac:dyDescent="0.2">
      <c r="C1571" s="383">
        <f t="shared" si="104"/>
        <v>1559</v>
      </c>
      <c r="D1571" s="807" t="str">
        <f t="shared" si="103"/>
        <v/>
      </c>
      <c r="E1571" s="670"/>
      <c r="F1571" s="511"/>
      <c r="G1571" s="511"/>
      <c r="H1571" s="452"/>
      <c r="I1571" s="362"/>
      <c r="J1571" s="362"/>
      <c r="K1571" s="451" t="str">
        <f t="shared" ref="K1571:K1629" si="105">IF(J1571="","",I1571*J1571)</f>
        <v/>
      </c>
      <c r="L1571" s="527" t="str">
        <f t="shared" si="101"/>
        <v/>
      </c>
      <c r="M1571" s="363"/>
      <c r="N1571" s="363"/>
      <c r="O1571" s="363"/>
      <c r="P1571" s="366"/>
    </row>
    <row r="1572" spans="3:16" ht="14.25" customHeight="1" x14ac:dyDescent="0.2">
      <c r="C1572" s="383">
        <f t="shared" si="104"/>
        <v>1560</v>
      </c>
      <c r="D1572" s="807" t="str">
        <f t="shared" si="103"/>
        <v/>
      </c>
      <c r="E1572" s="670"/>
      <c r="F1572" s="511"/>
      <c r="G1572" s="511"/>
      <c r="H1572" s="452"/>
      <c r="I1572" s="362"/>
      <c r="J1572" s="362"/>
      <c r="K1572" s="451" t="str">
        <f t="shared" si="105"/>
        <v/>
      </c>
      <c r="L1572" s="527" t="str">
        <f t="shared" si="101"/>
        <v/>
      </c>
      <c r="M1572" s="363"/>
      <c r="N1572" s="363"/>
      <c r="O1572" s="363"/>
      <c r="P1572" s="366"/>
    </row>
    <row r="1573" spans="3:16" ht="14.25" customHeight="1" x14ac:dyDescent="0.2">
      <c r="C1573" s="383">
        <f t="shared" si="104"/>
        <v>1561</v>
      </c>
      <c r="D1573" s="807" t="str">
        <f t="shared" si="103"/>
        <v/>
      </c>
      <c r="E1573" s="670"/>
      <c r="F1573" s="511"/>
      <c r="G1573" s="511"/>
      <c r="H1573" s="452"/>
      <c r="I1573" s="362"/>
      <c r="J1573" s="362"/>
      <c r="K1573" s="451" t="str">
        <f t="shared" si="105"/>
        <v/>
      </c>
      <c r="L1573" s="527" t="str">
        <f t="shared" si="101"/>
        <v/>
      </c>
      <c r="M1573" s="363"/>
      <c r="N1573" s="363"/>
      <c r="O1573" s="363"/>
      <c r="P1573" s="366"/>
    </row>
    <row r="1574" spans="3:16" ht="14.25" customHeight="1" x14ac:dyDescent="0.2">
      <c r="C1574" s="383">
        <f t="shared" si="104"/>
        <v>1562</v>
      </c>
      <c r="D1574" s="807" t="str">
        <f t="shared" si="103"/>
        <v/>
      </c>
      <c r="E1574" s="670"/>
      <c r="F1574" s="511"/>
      <c r="G1574" s="511"/>
      <c r="H1574" s="452"/>
      <c r="I1574" s="362"/>
      <c r="J1574" s="362"/>
      <c r="K1574" s="451" t="str">
        <f t="shared" si="105"/>
        <v/>
      </c>
      <c r="L1574" s="527" t="str">
        <f t="shared" si="101"/>
        <v/>
      </c>
      <c r="M1574" s="363"/>
      <c r="N1574" s="363"/>
      <c r="O1574" s="363"/>
      <c r="P1574" s="366"/>
    </row>
    <row r="1575" spans="3:16" ht="14.25" customHeight="1" x14ac:dyDescent="0.2">
      <c r="C1575" s="383">
        <f t="shared" si="104"/>
        <v>1563</v>
      </c>
      <c r="D1575" s="807" t="str">
        <f t="shared" si="103"/>
        <v/>
      </c>
      <c r="E1575" s="670"/>
      <c r="F1575" s="511"/>
      <c r="G1575" s="511"/>
      <c r="H1575" s="452"/>
      <c r="I1575" s="362"/>
      <c r="J1575" s="362"/>
      <c r="K1575" s="451" t="str">
        <f t="shared" si="105"/>
        <v/>
      </c>
      <c r="L1575" s="527" t="str">
        <f t="shared" si="101"/>
        <v/>
      </c>
      <c r="M1575" s="363"/>
      <c r="N1575" s="363"/>
      <c r="O1575" s="363"/>
      <c r="P1575" s="366"/>
    </row>
    <row r="1576" spans="3:16" ht="14.25" customHeight="1" x14ac:dyDescent="0.2">
      <c r="C1576" s="383">
        <f t="shared" si="104"/>
        <v>1564</v>
      </c>
      <c r="D1576" s="807" t="str">
        <f t="shared" si="103"/>
        <v/>
      </c>
      <c r="E1576" s="670"/>
      <c r="F1576" s="511"/>
      <c r="G1576" s="511"/>
      <c r="H1576" s="452"/>
      <c r="I1576" s="362"/>
      <c r="J1576" s="362"/>
      <c r="K1576" s="451" t="str">
        <f t="shared" si="105"/>
        <v/>
      </c>
      <c r="L1576" s="527" t="str">
        <f t="shared" si="101"/>
        <v/>
      </c>
      <c r="M1576" s="363"/>
      <c r="N1576" s="363"/>
      <c r="O1576" s="363"/>
      <c r="P1576" s="366"/>
    </row>
    <row r="1577" spans="3:16" ht="14.25" customHeight="1" x14ac:dyDescent="0.2">
      <c r="C1577" s="383">
        <f t="shared" si="104"/>
        <v>1565</v>
      </c>
      <c r="D1577" s="807" t="str">
        <f t="shared" si="103"/>
        <v/>
      </c>
      <c r="E1577" s="670"/>
      <c r="F1577" s="511"/>
      <c r="G1577" s="511"/>
      <c r="H1577" s="452"/>
      <c r="I1577" s="362"/>
      <c r="J1577" s="362"/>
      <c r="K1577" s="451" t="str">
        <f t="shared" si="105"/>
        <v/>
      </c>
      <c r="L1577" s="527" t="str">
        <f t="shared" si="101"/>
        <v/>
      </c>
      <c r="M1577" s="363"/>
      <c r="N1577" s="363"/>
      <c r="O1577" s="363"/>
      <c r="P1577" s="366"/>
    </row>
    <row r="1578" spans="3:16" ht="14.25" customHeight="1" x14ac:dyDescent="0.2">
      <c r="C1578" s="383">
        <f t="shared" si="104"/>
        <v>1566</v>
      </c>
      <c r="D1578" s="807" t="str">
        <f t="shared" si="103"/>
        <v/>
      </c>
      <c r="E1578" s="670"/>
      <c r="F1578" s="511"/>
      <c r="G1578" s="511"/>
      <c r="H1578" s="452"/>
      <c r="I1578" s="362"/>
      <c r="J1578" s="362"/>
      <c r="K1578" s="451" t="str">
        <f t="shared" si="105"/>
        <v/>
      </c>
      <c r="L1578" s="527" t="str">
        <f t="shared" ref="L1578:L1641" si="106">IF(H1578="","",IF(HLOOKUP(H1578,$V$2:$AJ$3,2,FALSE)&gt;=0.8,"○",""))</f>
        <v/>
      </c>
      <c r="M1578" s="363"/>
      <c r="N1578" s="363"/>
      <c r="O1578" s="363"/>
      <c r="P1578" s="366"/>
    </row>
    <row r="1579" spans="3:16" ht="14.25" customHeight="1" x14ac:dyDescent="0.2">
      <c r="C1579" s="383">
        <f t="shared" si="104"/>
        <v>1567</v>
      </c>
      <c r="D1579" s="807" t="str">
        <f t="shared" si="103"/>
        <v/>
      </c>
      <c r="E1579" s="670"/>
      <c r="F1579" s="511"/>
      <c r="G1579" s="511"/>
      <c r="H1579" s="452"/>
      <c r="I1579" s="362"/>
      <c r="J1579" s="362"/>
      <c r="K1579" s="451" t="str">
        <f t="shared" si="105"/>
        <v/>
      </c>
      <c r="L1579" s="527" t="str">
        <f t="shared" si="106"/>
        <v/>
      </c>
      <c r="M1579" s="363"/>
      <c r="N1579" s="363"/>
      <c r="O1579" s="363"/>
      <c r="P1579" s="366"/>
    </row>
    <row r="1580" spans="3:16" ht="14.25" customHeight="1" x14ac:dyDescent="0.2">
      <c r="C1580" s="383">
        <f t="shared" si="104"/>
        <v>1568</v>
      </c>
      <c r="D1580" s="807" t="str">
        <f t="shared" si="103"/>
        <v/>
      </c>
      <c r="E1580" s="670"/>
      <c r="F1580" s="511"/>
      <c r="G1580" s="511"/>
      <c r="H1580" s="452"/>
      <c r="I1580" s="362"/>
      <c r="J1580" s="362"/>
      <c r="K1580" s="451" t="str">
        <f t="shared" si="105"/>
        <v/>
      </c>
      <c r="L1580" s="527" t="str">
        <f t="shared" si="106"/>
        <v/>
      </c>
      <c r="M1580" s="363"/>
      <c r="N1580" s="363"/>
      <c r="O1580" s="363"/>
      <c r="P1580" s="366"/>
    </row>
    <row r="1581" spans="3:16" ht="14.25" customHeight="1" x14ac:dyDescent="0.2">
      <c r="C1581" s="383">
        <f t="shared" si="104"/>
        <v>1569</v>
      </c>
      <c r="D1581" s="807" t="str">
        <f t="shared" si="103"/>
        <v/>
      </c>
      <c r="E1581" s="670"/>
      <c r="F1581" s="511"/>
      <c r="G1581" s="511"/>
      <c r="H1581" s="452"/>
      <c r="I1581" s="362"/>
      <c r="J1581" s="362"/>
      <c r="K1581" s="451" t="str">
        <f t="shared" si="105"/>
        <v/>
      </c>
      <c r="L1581" s="527" t="str">
        <f t="shared" si="106"/>
        <v/>
      </c>
      <c r="M1581" s="363"/>
      <c r="N1581" s="363"/>
      <c r="O1581" s="363"/>
      <c r="P1581" s="366"/>
    </row>
    <row r="1582" spans="3:16" ht="14.25" customHeight="1" x14ac:dyDescent="0.2">
      <c r="C1582" s="383">
        <f t="shared" si="104"/>
        <v>1570</v>
      </c>
      <c r="D1582" s="807" t="str">
        <f t="shared" si="103"/>
        <v/>
      </c>
      <c r="E1582" s="670"/>
      <c r="F1582" s="511"/>
      <c r="G1582" s="511"/>
      <c r="H1582" s="452"/>
      <c r="I1582" s="362"/>
      <c r="J1582" s="362"/>
      <c r="K1582" s="451" t="str">
        <f t="shared" si="105"/>
        <v/>
      </c>
      <c r="L1582" s="527" t="str">
        <f t="shared" si="106"/>
        <v/>
      </c>
      <c r="M1582" s="363"/>
      <c r="N1582" s="363"/>
      <c r="O1582" s="363"/>
      <c r="P1582" s="366"/>
    </row>
    <row r="1583" spans="3:16" ht="14.25" customHeight="1" x14ac:dyDescent="0.2">
      <c r="C1583" s="383">
        <f t="shared" si="104"/>
        <v>1571</v>
      </c>
      <c r="D1583" s="807" t="str">
        <f t="shared" si="103"/>
        <v/>
      </c>
      <c r="E1583" s="670"/>
      <c r="F1583" s="511"/>
      <c r="G1583" s="511"/>
      <c r="H1583" s="452"/>
      <c r="I1583" s="362"/>
      <c r="J1583" s="362"/>
      <c r="K1583" s="451" t="str">
        <f t="shared" si="105"/>
        <v/>
      </c>
      <c r="L1583" s="527" t="str">
        <f t="shared" si="106"/>
        <v/>
      </c>
      <c r="M1583" s="363"/>
      <c r="N1583" s="363"/>
      <c r="O1583" s="363"/>
      <c r="P1583" s="366"/>
    </row>
    <row r="1584" spans="3:16" ht="14.25" customHeight="1" x14ac:dyDescent="0.2">
      <c r="C1584" s="383">
        <f t="shared" si="104"/>
        <v>1572</v>
      </c>
      <c r="D1584" s="807" t="str">
        <f t="shared" si="103"/>
        <v/>
      </c>
      <c r="E1584" s="670"/>
      <c r="F1584" s="511"/>
      <c r="G1584" s="511"/>
      <c r="H1584" s="452"/>
      <c r="I1584" s="362"/>
      <c r="J1584" s="362"/>
      <c r="K1584" s="451" t="str">
        <f t="shared" si="105"/>
        <v/>
      </c>
      <c r="L1584" s="527" t="str">
        <f t="shared" si="106"/>
        <v/>
      </c>
      <c r="M1584" s="363"/>
      <c r="N1584" s="363"/>
      <c r="O1584" s="363"/>
      <c r="P1584" s="366"/>
    </row>
    <row r="1585" spans="3:16" ht="14.25" customHeight="1" x14ac:dyDescent="0.2">
      <c r="C1585" s="383">
        <f t="shared" si="104"/>
        <v>1573</v>
      </c>
      <c r="D1585" s="807" t="str">
        <f t="shared" si="103"/>
        <v/>
      </c>
      <c r="E1585" s="670"/>
      <c r="F1585" s="511"/>
      <c r="G1585" s="511"/>
      <c r="H1585" s="452"/>
      <c r="I1585" s="362"/>
      <c r="J1585" s="362"/>
      <c r="K1585" s="451" t="str">
        <f t="shared" si="105"/>
        <v/>
      </c>
      <c r="L1585" s="527" t="str">
        <f t="shared" si="106"/>
        <v/>
      </c>
      <c r="M1585" s="363"/>
      <c r="N1585" s="363"/>
      <c r="O1585" s="363"/>
      <c r="P1585" s="366"/>
    </row>
    <row r="1586" spans="3:16" ht="14.25" customHeight="1" x14ac:dyDescent="0.2">
      <c r="C1586" s="383">
        <f t="shared" si="104"/>
        <v>1574</v>
      </c>
      <c r="D1586" s="807" t="str">
        <f t="shared" si="103"/>
        <v/>
      </c>
      <c r="E1586" s="670"/>
      <c r="F1586" s="511"/>
      <c r="G1586" s="511"/>
      <c r="H1586" s="452"/>
      <c r="I1586" s="362"/>
      <c r="J1586" s="362"/>
      <c r="K1586" s="451" t="str">
        <f t="shared" si="105"/>
        <v/>
      </c>
      <c r="L1586" s="527" t="str">
        <f t="shared" si="106"/>
        <v/>
      </c>
      <c r="M1586" s="363"/>
      <c r="N1586" s="363"/>
      <c r="O1586" s="363"/>
      <c r="P1586" s="366"/>
    </row>
    <row r="1587" spans="3:16" ht="14.25" customHeight="1" x14ac:dyDescent="0.2">
      <c r="C1587" s="383">
        <f t="shared" si="104"/>
        <v>1575</v>
      </c>
      <c r="D1587" s="807" t="str">
        <f t="shared" si="103"/>
        <v/>
      </c>
      <c r="E1587" s="670"/>
      <c r="F1587" s="511"/>
      <c r="G1587" s="511"/>
      <c r="H1587" s="452"/>
      <c r="I1587" s="362"/>
      <c r="J1587" s="362"/>
      <c r="K1587" s="451" t="str">
        <f t="shared" si="105"/>
        <v/>
      </c>
      <c r="L1587" s="527" t="str">
        <f t="shared" si="106"/>
        <v/>
      </c>
      <c r="M1587" s="363"/>
      <c r="N1587" s="363"/>
      <c r="O1587" s="363"/>
      <c r="P1587" s="366"/>
    </row>
    <row r="1588" spans="3:16" ht="14.25" customHeight="1" x14ac:dyDescent="0.2">
      <c r="C1588" s="383">
        <f t="shared" si="104"/>
        <v>1576</v>
      </c>
      <c r="D1588" s="807" t="str">
        <f t="shared" si="103"/>
        <v/>
      </c>
      <c r="E1588" s="670"/>
      <c r="F1588" s="511"/>
      <c r="G1588" s="511"/>
      <c r="H1588" s="452"/>
      <c r="I1588" s="362"/>
      <c r="J1588" s="362"/>
      <c r="K1588" s="451" t="str">
        <f t="shared" si="105"/>
        <v/>
      </c>
      <c r="L1588" s="527" t="str">
        <f t="shared" si="106"/>
        <v/>
      </c>
      <c r="M1588" s="363"/>
      <c r="N1588" s="363"/>
      <c r="O1588" s="363"/>
      <c r="P1588" s="366"/>
    </row>
    <row r="1589" spans="3:16" ht="14.25" customHeight="1" x14ac:dyDescent="0.2">
      <c r="C1589" s="383">
        <f t="shared" si="104"/>
        <v>1577</v>
      </c>
      <c r="D1589" s="807" t="str">
        <f t="shared" si="103"/>
        <v/>
      </c>
      <c r="E1589" s="670"/>
      <c r="F1589" s="511"/>
      <c r="G1589" s="511"/>
      <c r="H1589" s="452"/>
      <c r="I1589" s="362"/>
      <c r="J1589" s="362"/>
      <c r="K1589" s="451" t="str">
        <f t="shared" si="105"/>
        <v/>
      </c>
      <c r="L1589" s="527" t="str">
        <f t="shared" si="106"/>
        <v/>
      </c>
      <c r="M1589" s="363"/>
      <c r="N1589" s="363"/>
      <c r="O1589" s="363"/>
      <c r="P1589" s="366"/>
    </row>
    <row r="1590" spans="3:16" ht="14.25" customHeight="1" x14ac:dyDescent="0.2">
      <c r="C1590" s="383">
        <f t="shared" si="104"/>
        <v>1578</v>
      </c>
      <c r="D1590" s="807" t="str">
        <f t="shared" si="103"/>
        <v/>
      </c>
      <c r="E1590" s="670"/>
      <c r="F1590" s="511"/>
      <c r="G1590" s="511"/>
      <c r="H1590" s="452"/>
      <c r="I1590" s="362"/>
      <c r="J1590" s="362"/>
      <c r="K1590" s="451" t="str">
        <f t="shared" si="105"/>
        <v/>
      </c>
      <c r="L1590" s="527" t="str">
        <f t="shared" si="106"/>
        <v/>
      </c>
      <c r="M1590" s="363"/>
      <c r="N1590" s="363"/>
      <c r="O1590" s="363"/>
      <c r="P1590" s="366"/>
    </row>
    <row r="1591" spans="3:16" ht="14.25" customHeight="1" x14ac:dyDescent="0.2">
      <c r="C1591" s="383">
        <f t="shared" si="104"/>
        <v>1579</v>
      </c>
      <c r="D1591" s="807" t="str">
        <f t="shared" si="103"/>
        <v/>
      </c>
      <c r="E1591" s="670"/>
      <c r="F1591" s="511"/>
      <c r="G1591" s="511"/>
      <c r="H1591" s="452"/>
      <c r="I1591" s="362"/>
      <c r="J1591" s="362"/>
      <c r="K1591" s="451" t="str">
        <f t="shared" si="105"/>
        <v/>
      </c>
      <c r="L1591" s="527" t="str">
        <f t="shared" si="106"/>
        <v/>
      </c>
      <c r="M1591" s="363"/>
      <c r="N1591" s="363"/>
      <c r="O1591" s="363"/>
      <c r="P1591" s="366"/>
    </row>
    <row r="1592" spans="3:16" ht="14.25" customHeight="1" x14ac:dyDescent="0.2">
      <c r="C1592" s="383">
        <f t="shared" si="104"/>
        <v>1580</v>
      </c>
      <c r="D1592" s="807" t="str">
        <f t="shared" si="103"/>
        <v/>
      </c>
      <c r="E1592" s="670"/>
      <c r="F1592" s="511"/>
      <c r="G1592" s="511"/>
      <c r="H1592" s="452"/>
      <c r="I1592" s="362"/>
      <c r="J1592" s="362"/>
      <c r="K1592" s="451" t="str">
        <f t="shared" si="105"/>
        <v/>
      </c>
      <c r="L1592" s="527" t="str">
        <f t="shared" si="106"/>
        <v/>
      </c>
      <c r="M1592" s="363"/>
      <c r="N1592" s="363"/>
      <c r="O1592" s="363"/>
      <c r="P1592" s="366"/>
    </row>
    <row r="1593" spans="3:16" ht="14.25" customHeight="1" x14ac:dyDescent="0.2">
      <c r="C1593" s="383">
        <f t="shared" si="104"/>
        <v>1581</v>
      </c>
      <c r="D1593" s="807" t="str">
        <f t="shared" si="103"/>
        <v/>
      </c>
      <c r="E1593" s="670"/>
      <c r="F1593" s="511"/>
      <c r="G1593" s="511"/>
      <c r="H1593" s="452"/>
      <c r="I1593" s="362"/>
      <c r="J1593" s="362"/>
      <c r="K1593" s="451" t="str">
        <f t="shared" si="105"/>
        <v/>
      </c>
      <c r="L1593" s="527" t="str">
        <f t="shared" si="106"/>
        <v/>
      </c>
      <c r="M1593" s="363"/>
      <c r="N1593" s="363"/>
      <c r="O1593" s="363"/>
      <c r="P1593" s="366"/>
    </row>
    <row r="1594" spans="3:16" ht="14.25" customHeight="1" x14ac:dyDescent="0.2">
      <c r="C1594" s="383">
        <f t="shared" si="104"/>
        <v>1582</v>
      </c>
      <c r="D1594" s="807" t="str">
        <f t="shared" si="103"/>
        <v/>
      </c>
      <c r="E1594" s="670"/>
      <c r="F1594" s="511"/>
      <c r="G1594" s="511"/>
      <c r="H1594" s="452"/>
      <c r="I1594" s="362"/>
      <c r="J1594" s="362"/>
      <c r="K1594" s="451" t="str">
        <f t="shared" si="105"/>
        <v/>
      </c>
      <c r="L1594" s="527" t="str">
        <f t="shared" si="106"/>
        <v/>
      </c>
      <c r="M1594" s="363"/>
      <c r="N1594" s="363"/>
      <c r="O1594" s="363"/>
      <c r="P1594" s="366"/>
    </row>
    <row r="1595" spans="3:16" ht="14.25" customHeight="1" x14ac:dyDescent="0.2">
      <c r="C1595" s="383">
        <f t="shared" si="104"/>
        <v>1583</v>
      </c>
      <c r="D1595" s="807" t="str">
        <f t="shared" si="103"/>
        <v/>
      </c>
      <c r="E1595" s="670"/>
      <c r="F1595" s="511"/>
      <c r="G1595" s="511"/>
      <c r="H1595" s="452"/>
      <c r="I1595" s="362"/>
      <c r="J1595" s="362"/>
      <c r="K1595" s="451" t="str">
        <f t="shared" si="105"/>
        <v/>
      </c>
      <c r="L1595" s="527" t="str">
        <f t="shared" si="106"/>
        <v/>
      </c>
      <c r="M1595" s="363"/>
      <c r="N1595" s="363"/>
      <c r="O1595" s="363"/>
      <c r="P1595" s="366"/>
    </row>
    <row r="1596" spans="3:16" ht="14.25" customHeight="1" x14ac:dyDescent="0.2">
      <c r="C1596" s="383">
        <f t="shared" si="104"/>
        <v>1584</v>
      </c>
      <c r="D1596" s="807" t="str">
        <f t="shared" si="103"/>
        <v/>
      </c>
      <c r="E1596" s="670"/>
      <c r="F1596" s="511"/>
      <c r="G1596" s="511"/>
      <c r="H1596" s="452"/>
      <c r="I1596" s="362"/>
      <c r="J1596" s="362"/>
      <c r="K1596" s="451" t="str">
        <f t="shared" si="105"/>
        <v/>
      </c>
      <c r="L1596" s="527" t="str">
        <f t="shared" si="106"/>
        <v/>
      </c>
      <c r="M1596" s="363"/>
      <c r="N1596" s="363"/>
      <c r="O1596" s="363"/>
      <c r="P1596" s="366"/>
    </row>
    <row r="1597" spans="3:16" ht="14.25" customHeight="1" x14ac:dyDescent="0.2">
      <c r="C1597" s="383">
        <f t="shared" si="104"/>
        <v>1585</v>
      </c>
      <c r="D1597" s="807" t="str">
        <f t="shared" si="103"/>
        <v/>
      </c>
      <c r="E1597" s="670"/>
      <c r="F1597" s="511"/>
      <c r="G1597" s="511"/>
      <c r="H1597" s="452"/>
      <c r="I1597" s="362"/>
      <c r="J1597" s="362"/>
      <c r="K1597" s="451" t="str">
        <f t="shared" si="105"/>
        <v/>
      </c>
      <c r="L1597" s="527" t="str">
        <f t="shared" si="106"/>
        <v/>
      </c>
      <c r="M1597" s="363"/>
      <c r="N1597" s="363"/>
      <c r="O1597" s="363"/>
      <c r="P1597" s="366"/>
    </row>
    <row r="1598" spans="3:16" ht="14.25" customHeight="1" x14ac:dyDescent="0.2">
      <c r="C1598" s="383">
        <f t="shared" si="104"/>
        <v>1586</v>
      </c>
      <c r="D1598" s="807" t="str">
        <f t="shared" si="103"/>
        <v/>
      </c>
      <c r="E1598" s="670"/>
      <c r="F1598" s="511"/>
      <c r="G1598" s="511"/>
      <c r="H1598" s="452"/>
      <c r="I1598" s="362"/>
      <c r="J1598" s="362"/>
      <c r="K1598" s="451" t="str">
        <f t="shared" si="105"/>
        <v/>
      </c>
      <c r="L1598" s="527" t="str">
        <f t="shared" si="106"/>
        <v/>
      </c>
      <c r="M1598" s="363"/>
      <c r="N1598" s="363"/>
      <c r="O1598" s="363"/>
      <c r="P1598" s="366"/>
    </row>
    <row r="1599" spans="3:16" ht="14.25" customHeight="1" x14ac:dyDescent="0.2">
      <c r="C1599" s="383">
        <f t="shared" si="104"/>
        <v>1587</v>
      </c>
      <c r="D1599" s="807" t="str">
        <f t="shared" si="103"/>
        <v/>
      </c>
      <c r="E1599" s="670"/>
      <c r="F1599" s="511"/>
      <c r="G1599" s="511"/>
      <c r="H1599" s="452"/>
      <c r="I1599" s="362"/>
      <c r="J1599" s="362"/>
      <c r="K1599" s="451" t="str">
        <f t="shared" si="105"/>
        <v/>
      </c>
      <c r="L1599" s="527" t="str">
        <f t="shared" si="106"/>
        <v/>
      </c>
      <c r="M1599" s="363"/>
      <c r="N1599" s="363"/>
      <c r="O1599" s="363"/>
      <c r="P1599" s="366"/>
    </row>
    <row r="1600" spans="3:16" ht="14.25" customHeight="1" x14ac:dyDescent="0.2">
      <c r="C1600" s="383">
        <f t="shared" si="104"/>
        <v>1588</v>
      </c>
      <c r="D1600" s="807" t="str">
        <f t="shared" si="103"/>
        <v/>
      </c>
      <c r="E1600" s="670"/>
      <c r="F1600" s="511"/>
      <c r="G1600" s="511"/>
      <c r="H1600" s="452"/>
      <c r="I1600" s="362"/>
      <c r="J1600" s="362"/>
      <c r="K1600" s="451" t="str">
        <f t="shared" si="105"/>
        <v/>
      </c>
      <c r="L1600" s="527" t="str">
        <f t="shared" si="106"/>
        <v/>
      </c>
      <c r="M1600" s="363"/>
      <c r="N1600" s="363"/>
      <c r="O1600" s="363"/>
      <c r="P1600" s="366"/>
    </row>
    <row r="1601" spans="3:16" ht="14.25" customHeight="1" x14ac:dyDescent="0.2">
      <c r="C1601" s="383">
        <f t="shared" si="104"/>
        <v>1589</v>
      </c>
      <c r="D1601" s="807" t="str">
        <f t="shared" si="103"/>
        <v/>
      </c>
      <c r="E1601" s="670"/>
      <c r="F1601" s="511"/>
      <c r="G1601" s="511"/>
      <c r="H1601" s="452"/>
      <c r="I1601" s="362"/>
      <c r="J1601" s="362"/>
      <c r="K1601" s="451" t="str">
        <f t="shared" si="105"/>
        <v/>
      </c>
      <c r="L1601" s="527" t="str">
        <f t="shared" si="106"/>
        <v/>
      </c>
      <c r="M1601" s="363"/>
      <c r="N1601" s="363"/>
      <c r="O1601" s="363"/>
      <c r="P1601" s="366"/>
    </row>
    <row r="1602" spans="3:16" ht="14.25" customHeight="1" x14ac:dyDescent="0.2">
      <c r="C1602" s="383">
        <f t="shared" si="104"/>
        <v>1590</v>
      </c>
      <c r="D1602" s="807" t="str">
        <f t="shared" si="103"/>
        <v/>
      </c>
      <c r="E1602" s="670"/>
      <c r="F1602" s="511"/>
      <c r="G1602" s="511"/>
      <c r="H1602" s="452"/>
      <c r="I1602" s="362"/>
      <c r="J1602" s="362"/>
      <c r="K1602" s="451" t="str">
        <f t="shared" si="105"/>
        <v/>
      </c>
      <c r="L1602" s="527" t="str">
        <f t="shared" si="106"/>
        <v/>
      </c>
      <c r="M1602" s="363"/>
      <c r="N1602" s="363"/>
      <c r="O1602" s="363"/>
      <c r="P1602" s="366"/>
    </row>
    <row r="1603" spans="3:16" ht="14.25" customHeight="1" x14ac:dyDescent="0.2">
      <c r="C1603" s="383">
        <f t="shared" si="104"/>
        <v>1591</v>
      </c>
      <c r="D1603" s="807" t="str">
        <f t="shared" si="103"/>
        <v/>
      </c>
      <c r="E1603" s="670"/>
      <c r="F1603" s="511"/>
      <c r="G1603" s="511"/>
      <c r="H1603" s="452"/>
      <c r="I1603" s="362"/>
      <c r="J1603" s="362"/>
      <c r="K1603" s="451" t="str">
        <f t="shared" si="105"/>
        <v/>
      </c>
      <c r="L1603" s="527" t="str">
        <f t="shared" si="106"/>
        <v/>
      </c>
      <c r="M1603" s="363"/>
      <c r="N1603" s="363"/>
      <c r="O1603" s="363"/>
      <c r="P1603" s="366"/>
    </row>
    <row r="1604" spans="3:16" ht="14.25" customHeight="1" x14ac:dyDescent="0.2">
      <c r="C1604" s="383">
        <f t="shared" si="104"/>
        <v>1592</v>
      </c>
      <c r="D1604" s="807" t="str">
        <f t="shared" si="103"/>
        <v/>
      </c>
      <c r="E1604" s="670"/>
      <c r="F1604" s="511"/>
      <c r="G1604" s="511"/>
      <c r="H1604" s="452"/>
      <c r="I1604" s="362"/>
      <c r="J1604" s="362"/>
      <c r="K1604" s="451" t="str">
        <f t="shared" si="105"/>
        <v/>
      </c>
      <c r="L1604" s="527" t="str">
        <f t="shared" si="106"/>
        <v/>
      </c>
      <c r="M1604" s="363"/>
      <c r="N1604" s="363"/>
      <c r="O1604" s="363"/>
      <c r="P1604" s="366"/>
    </row>
    <row r="1605" spans="3:16" ht="14.25" customHeight="1" x14ac:dyDescent="0.2">
      <c r="C1605" s="383">
        <f t="shared" si="104"/>
        <v>1593</v>
      </c>
      <c r="D1605" s="807" t="str">
        <f t="shared" si="103"/>
        <v/>
      </c>
      <c r="E1605" s="670"/>
      <c r="F1605" s="511"/>
      <c r="G1605" s="511"/>
      <c r="H1605" s="452"/>
      <c r="I1605" s="362"/>
      <c r="J1605" s="362"/>
      <c r="K1605" s="451" t="str">
        <f t="shared" si="105"/>
        <v/>
      </c>
      <c r="L1605" s="527" t="str">
        <f t="shared" si="106"/>
        <v/>
      </c>
      <c r="M1605" s="363"/>
      <c r="N1605" s="363"/>
      <c r="O1605" s="363"/>
      <c r="P1605" s="366"/>
    </row>
    <row r="1606" spans="3:16" ht="14.25" customHeight="1" x14ac:dyDescent="0.2">
      <c r="C1606" s="383">
        <f t="shared" si="104"/>
        <v>1594</v>
      </c>
      <c r="D1606" s="807" t="str">
        <f t="shared" si="103"/>
        <v/>
      </c>
      <c r="E1606" s="670"/>
      <c r="F1606" s="511"/>
      <c r="G1606" s="511"/>
      <c r="H1606" s="452"/>
      <c r="I1606" s="362"/>
      <c r="J1606" s="362"/>
      <c r="K1606" s="451" t="str">
        <f t="shared" si="105"/>
        <v/>
      </c>
      <c r="L1606" s="527" t="str">
        <f t="shared" si="106"/>
        <v/>
      </c>
      <c r="M1606" s="363"/>
      <c r="N1606" s="363"/>
      <c r="O1606" s="363"/>
      <c r="P1606" s="366"/>
    </row>
    <row r="1607" spans="3:16" ht="14.25" customHeight="1" x14ac:dyDescent="0.2">
      <c r="C1607" s="383">
        <f t="shared" si="104"/>
        <v>1595</v>
      </c>
      <c r="D1607" s="807" t="str">
        <f t="shared" si="103"/>
        <v/>
      </c>
      <c r="E1607" s="670"/>
      <c r="F1607" s="511"/>
      <c r="G1607" s="511"/>
      <c r="H1607" s="452"/>
      <c r="I1607" s="362"/>
      <c r="J1607" s="362"/>
      <c r="K1607" s="451" t="str">
        <f t="shared" si="105"/>
        <v/>
      </c>
      <c r="L1607" s="527" t="str">
        <f t="shared" si="106"/>
        <v/>
      </c>
      <c r="M1607" s="363"/>
      <c r="N1607" s="363"/>
      <c r="O1607" s="363"/>
      <c r="P1607" s="366"/>
    </row>
    <row r="1608" spans="3:16" ht="14.25" customHeight="1" x14ac:dyDescent="0.2">
      <c r="C1608" s="383">
        <f t="shared" si="104"/>
        <v>1596</v>
      </c>
      <c r="D1608" s="807" t="str">
        <f t="shared" si="103"/>
        <v/>
      </c>
      <c r="E1608" s="670"/>
      <c r="F1608" s="511"/>
      <c r="G1608" s="511"/>
      <c r="H1608" s="452"/>
      <c r="I1608" s="362"/>
      <c r="J1608" s="362"/>
      <c r="K1608" s="451" t="str">
        <f t="shared" si="105"/>
        <v/>
      </c>
      <c r="L1608" s="527" t="str">
        <f t="shared" si="106"/>
        <v/>
      </c>
      <c r="M1608" s="363"/>
      <c r="N1608" s="363"/>
      <c r="O1608" s="363"/>
      <c r="P1608" s="366"/>
    </row>
    <row r="1609" spans="3:16" ht="14.25" customHeight="1" x14ac:dyDescent="0.2">
      <c r="C1609" s="383">
        <f t="shared" si="104"/>
        <v>1597</v>
      </c>
      <c r="D1609" s="807" t="str">
        <f t="shared" si="103"/>
        <v/>
      </c>
      <c r="E1609" s="670"/>
      <c r="F1609" s="511"/>
      <c r="G1609" s="511"/>
      <c r="H1609" s="452"/>
      <c r="I1609" s="362"/>
      <c r="J1609" s="362"/>
      <c r="K1609" s="451" t="str">
        <f t="shared" si="105"/>
        <v/>
      </c>
      <c r="L1609" s="527" t="str">
        <f t="shared" si="106"/>
        <v/>
      </c>
      <c r="M1609" s="363"/>
      <c r="N1609" s="363"/>
      <c r="O1609" s="363"/>
      <c r="P1609" s="366"/>
    </row>
    <row r="1610" spans="3:16" ht="14.25" customHeight="1" x14ac:dyDescent="0.2">
      <c r="C1610" s="383">
        <f t="shared" si="104"/>
        <v>1598</v>
      </c>
      <c r="D1610" s="807" t="str">
        <f t="shared" si="103"/>
        <v/>
      </c>
      <c r="E1610" s="670"/>
      <c r="F1610" s="511"/>
      <c r="G1610" s="511"/>
      <c r="H1610" s="452"/>
      <c r="I1610" s="362"/>
      <c r="J1610" s="362"/>
      <c r="K1610" s="451" t="str">
        <f t="shared" si="105"/>
        <v/>
      </c>
      <c r="L1610" s="527" t="str">
        <f t="shared" si="106"/>
        <v/>
      </c>
      <c r="M1610" s="363"/>
      <c r="N1610" s="363"/>
      <c r="O1610" s="363"/>
      <c r="P1610" s="366"/>
    </row>
    <row r="1611" spans="3:16" ht="14.25" customHeight="1" x14ac:dyDescent="0.2">
      <c r="C1611" s="383">
        <f t="shared" si="104"/>
        <v>1599</v>
      </c>
      <c r="D1611" s="807" t="str">
        <f t="shared" si="103"/>
        <v/>
      </c>
      <c r="E1611" s="670"/>
      <c r="F1611" s="511"/>
      <c r="G1611" s="511"/>
      <c r="H1611" s="452"/>
      <c r="I1611" s="362"/>
      <c r="J1611" s="362"/>
      <c r="K1611" s="451" t="str">
        <f t="shared" si="105"/>
        <v/>
      </c>
      <c r="L1611" s="527" t="str">
        <f t="shared" si="106"/>
        <v/>
      </c>
      <c r="M1611" s="363"/>
      <c r="N1611" s="363"/>
      <c r="O1611" s="363"/>
      <c r="P1611" s="366"/>
    </row>
    <row r="1612" spans="3:16" ht="14.25" customHeight="1" x14ac:dyDescent="0.2">
      <c r="C1612" s="383">
        <f t="shared" si="104"/>
        <v>1600</v>
      </c>
      <c r="D1612" s="807" t="str">
        <f t="shared" si="103"/>
        <v/>
      </c>
      <c r="E1612" s="670"/>
      <c r="F1612" s="511"/>
      <c r="G1612" s="511"/>
      <c r="H1612" s="452"/>
      <c r="I1612" s="362"/>
      <c r="J1612" s="362"/>
      <c r="K1612" s="451" t="str">
        <f t="shared" si="105"/>
        <v/>
      </c>
      <c r="L1612" s="527" t="str">
        <f t="shared" si="106"/>
        <v/>
      </c>
      <c r="M1612" s="363"/>
      <c r="N1612" s="363"/>
      <c r="O1612" s="363"/>
      <c r="P1612" s="366"/>
    </row>
    <row r="1613" spans="3:16" ht="14.25" customHeight="1" x14ac:dyDescent="0.2">
      <c r="C1613" s="383">
        <f t="shared" si="104"/>
        <v>1601</v>
      </c>
      <c r="D1613" s="807" t="str">
        <f t="shared" ref="D1613:D1676" si="107">IF(E1613="","",IF(E1613&lt;=$T$2,"○",""))</f>
        <v/>
      </c>
      <c r="E1613" s="670"/>
      <c r="F1613" s="511"/>
      <c r="G1613" s="511"/>
      <c r="H1613" s="452"/>
      <c r="I1613" s="362"/>
      <c r="J1613" s="362"/>
      <c r="K1613" s="451" t="str">
        <f t="shared" si="105"/>
        <v/>
      </c>
      <c r="L1613" s="527" t="str">
        <f t="shared" si="106"/>
        <v/>
      </c>
      <c r="M1613" s="363"/>
      <c r="N1613" s="363"/>
      <c r="O1613" s="363"/>
      <c r="P1613" s="366"/>
    </row>
    <row r="1614" spans="3:16" ht="14.25" customHeight="1" x14ac:dyDescent="0.2">
      <c r="C1614" s="383">
        <f t="shared" si="104"/>
        <v>1602</v>
      </c>
      <c r="D1614" s="807" t="str">
        <f t="shared" si="107"/>
        <v/>
      </c>
      <c r="E1614" s="670"/>
      <c r="F1614" s="511"/>
      <c r="G1614" s="511"/>
      <c r="H1614" s="452"/>
      <c r="I1614" s="362"/>
      <c r="J1614" s="362"/>
      <c r="K1614" s="451" t="str">
        <f t="shared" si="105"/>
        <v/>
      </c>
      <c r="L1614" s="527" t="str">
        <f t="shared" si="106"/>
        <v/>
      </c>
      <c r="M1614" s="363"/>
      <c r="N1614" s="363"/>
      <c r="O1614" s="363"/>
      <c r="P1614" s="366"/>
    </row>
    <row r="1615" spans="3:16" ht="14.25" customHeight="1" x14ac:dyDescent="0.2">
      <c r="C1615" s="383">
        <f t="shared" ref="C1615:C1678" si="108">C1614+1</f>
        <v>1603</v>
      </c>
      <c r="D1615" s="807" t="str">
        <f t="shared" si="107"/>
        <v/>
      </c>
      <c r="E1615" s="670"/>
      <c r="F1615" s="511"/>
      <c r="G1615" s="511"/>
      <c r="H1615" s="452"/>
      <c r="I1615" s="362"/>
      <c r="J1615" s="362"/>
      <c r="K1615" s="451" t="str">
        <f t="shared" si="105"/>
        <v/>
      </c>
      <c r="L1615" s="527" t="str">
        <f t="shared" si="106"/>
        <v/>
      </c>
      <c r="M1615" s="363"/>
      <c r="N1615" s="363"/>
      <c r="O1615" s="363"/>
      <c r="P1615" s="366"/>
    </row>
    <row r="1616" spans="3:16" ht="14.25" customHeight="1" x14ac:dyDescent="0.2">
      <c r="C1616" s="383">
        <f t="shared" si="108"/>
        <v>1604</v>
      </c>
      <c r="D1616" s="807" t="str">
        <f t="shared" si="107"/>
        <v/>
      </c>
      <c r="E1616" s="670"/>
      <c r="F1616" s="511"/>
      <c r="G1616" s="511"/>
      <c r="H1616" s="452"/>
      <c r="I1616" s="362"/>
      <c r="J1616" s="362"/>
      <c r="K1616" s="451" t="str">
        <f t="shared" si="105"/>
        <v/>
      </c>
      <c r="L1616" s="527" t="str">
        <f t="shared" si="106"/>
        <v/>
      </c>
      <c r="M1616" s="363"/>
      <c r="N1616" s="363"/>
      <c r="O1616" s="363"/>
      <c r="P1616" s="366"/>
    </row>
    <row r="1617" spans="3:16" ht="14.25" customHeight="1" x14ac:dyDescent="0.2">
      <c r="C1617" s="383">
        <f t="shared" si="108"/>
        <v>1605</v>
      </c>
      <c r="D1617" s="807" t="str">
        <f t="shared" si="107"/>
        <v/>
      </c>
      <c r="E1617" s="670"/>
      <c r="F1617" s="511"/>
      <c r="G1617" s="511"/>
      <c r="H1617" s="452"/>
      <c r="I1617" s="362"/>
      <c r="J1617" s="362"/>
      <c r="K1617" s="451" t="str">
        <f t="shared" si="105"/>
        <v/>
      </c>
      <c r="L1617" s="527" t="str">
        <f t="shared" si="106"/>
        <v/>
      </c>
      <c r="M1617" s="363"/>
      <c r="N1617" s="363"/>
      <c r="O1617" s="363"/>
      <c r="P1617" s="366"/>
    </row>
    <row r="1618" spans="3:16" ht="14.25" customHeight="1" x14ac:dyDescent="0.2">
      <c r="C1618" s="383">
        <f t="shared" si="108"/>
        <v>1606</v>
      </c>
      <c r="D1618" s="807" t="str">
        <f t="shared" si="107"/>
        <v/>
      </c>
      <c r="E1618" s="670"/>
      <c r="F1618" s="511"/>
      <c r="G1618" s="511"/>
      <c r="H1618" s="452"/>
      <c r="I1618" s="362"/>
      <c r="J1618" s="362"/>
      <c r="K1618" s="451" t="str">
        <f t="shared" si="105"/>
        <v/>
      </c>
      <c r="L1618" s="527" t="str">
        <f t="shared" si="106"/>
        <v/>
      </c>
      <c r="M1618" s="363"/>
      <c r="N1618" s="363"/>
      <c r="O1618" s="363"/>
      <c r="P1618" s="366"/>
    </row>
    <row r="1619" spans="3:16" ht="14.25" customHeight="1" x14ac:dyDescent="0.2">
      <c r="C1619" s="383">
        <f t="shared" si="108"/>
        <v>1607</v>
      </c>
      <c r="D1619" s="807" t="str">
        <f t="shared" si="107"/>
        <v/>
      </c>
      <c r="E1619" s="670"/>
      <c r="F1619" s="511"/>
      <c r="G1619" s="511"/>
      <c r="H1619" s="452"/>
      <c r="I1619" s="362"/>
      <c r="J1619" s="362"/>
      <c r="K1619" s="451" t="str">
        <f t="shared" si="105"/>
        <v/>
      </c>
      <c r="L1619" s="527" t="str">
        <f t="shared" si="106"/>
        <v/>
      </c>
      <c r="M1619" s="363"/>
      <c r="N1619" s="363"/>
      <c r="O1619" s="363"/>
      <c r="P1619" s="366"/>
    </row>
    <row r="1620" spans="3:16" ht="14.25" customHeight="1" x14ac:dyDescent="0.2">
      <c r="C1620" s="383">
        <f t="shared" si="108"/>
        <v>1608</v>
      </c>
      <c r="D1620" s="807" t="str">
        <f t="shared" si="107"/>
        <v/>
      </c>
      <c r="E1620" s="670"/>
      <c r="F1620" s="511"/>
      <c r="G1620" s="511"/>
      <c r="H1620" s="452"/>
      <c r="I1620" s="362"/>
      <c r="J1620" s="362"/>
      <c r="K1620" s="451" t="str">
        <f t="shared" si="105"/>
        <v/>
      </c>
      <c r="L1620" s="527" t="str">
        <f t="shared" si="106"/>
        <v/>
      </c>
      <c r="M1620" s="363"/>
      <c r="N1620" s="363"/>
      <c r="O1620" s="363"/>
      <c r="P1620" s="366"/>
    </row>
    <row r="1621" spans="3:16" ht="14.25" customHeight="1" x14ac:dyDescent="0.2">
      <c r="C1621" s="383">
        <f t="shared" si="108"/>
        <v>1609</v>
      </c>
      <c r="D1621" s="807" t="str">
        <f t="shared" si="107"/>
        <v/>
      </c>
      <c r="E1621" s="670"/>
      <c r="F1621" s="511"/>
      <c r="G1621" s="511"/>
      <c r="H1621" s="452"/>
      <c r="I1621" s="362"/>
      <c r="J1621" s="362"/>
      <c r="K1621" s="451" t="str">
        <f t="shared" si="105"/>
        <v/>
      </c>
      <c r="L1621" s="527" t="str">
        <f t="shared" si="106"/>
        <v/>
      </c>
      <c r="M1621" s="363"/>
      <c r="N1621" s="363"/>
      <c r="O1621" s="363"/>
      <c r="P1621" s="366"/>
    </row>
    <row r="1622" spans="3:16" ht="14.25" customHeight="1" x14ac:dyDescent="0.2">
      <c r="C1622" s="383">
        <f t="shared" si="108"/>
        <v>1610</v>
      </c>
      <c r="D1622" s="807" t="str">
        <f t="shared" si="107"/>
        <v/>
      </c>
      <c r="E1622" s="670"/>
      <c r="F1622" s="511"/>
      <c r="G1622" s="511"/>
      <c r="H1622" s="452"/>
      <c r="I1622" s="362"/>
      <c r="J1622" s="362"/>
      <c r="K1622" s="451" t="str">
        <f t="shared" si="105"/>
        <v/>
      </c>
      <c r="L1622" s="527" t="str">
        <f t="shared" si="106"/>
        <v/>
      </c>
      <c r="M1622" s="363"/>
      <c r="N1622" s="363"/>
      <c r="O1622" s="363"/>
      <c r="P1622" s="366"/>
    </row>
    <row r="1623" spans="3:16" ht="14.25" customHeight="1" x14ac:dyDescent="0.2">
      <c r="C1623" s="383">
        <f t="shared" si="108"/>
        <v>1611</v>
      </c>
      <c r="D1623" s="807" t="str">
        <f t="shared" si="107"/>
        <v/>
      </c>
      <c r="E1623" s="670"/>
      <c r="F1623" s="511"/>
      <c r="G1623" s="511"/>
      <c r="H1623" s="452"/>
      <c r="I1623" s="362"/>
      <c r="J1623" s="362"/>
      <c r="K1623" s="451" t="str">
        <f t="shared" si="105"/>
        <v/>
      </c>
      <c r="L1623" s="527" t="str">
        <f t="shared" si="106"/>
        <v/>
      </c>
      <c r="M1623" s="363"/>
      <c r="N1623" s="363"/>
      <c r="O1623" s="363"/>
      <c r="P1623" s="366"/>
    </row>
    <row r="1624" spans="3:16" ht="14.25" customHeight="1" x14ac:dyDescent="0.2">
      <c r="C1624" s="383">
        <f t="shared" si="108"/>
        <v>1612</v>
      </c>
      <c r="D1624" s="807" t="str">
        <f t="shared" si="107"/>
        <v/>
      </c>
      <c r="E1624" s="670"/>
      <c r="F1624" s="511"/>
      <c r="G1624" s="511"/>
      <c r="H1624" s="452"/>
      <c r="I1624" s="362"/>
      <c r="J1624" s="362"/>
      <c r="K1624" s="451" t="str">
        <f t="shared" si="105"/>
        <v/>
      </c>
      <c r="L1624" s="527" t="str">
        <f t="shared" si="106"/>
        <v/>
      </c>
      <c r="M1624" s="363"/>
      <c r="N1624" s="363"/>
      <c r="O1624" s="363"/>
      <c r="P1624" s="366"/>
    </row>
    <row r="1625" spans="3:16" ht="14.25" customHeight="1" x14ac:dyDescent="0.2">
      <c r="C1625" s="383">
        <f t="shared" si="108"/>
        <v>1613</v>
      </c>
      <c r="D1625" s="807" t="str">
        <f t="shared" si="107"/>
        <v/>
      </c>
      <c r="E1625" s="670"/>
      <c r="F1625" s="511"/>
      <c r="G1625" s="511"/>
      <c r="H1625" s="452"/>
      <c r="I1625" s="362"/>
      <c r="J1625" s="362"/>
      <c r="K1625" s="451" t="str">
        <f t="shared" si="105"/>
        <v/>
      </c>
      <c r="L1625" s="527" t="str">
        <f t="shared" si="106"/>
        <v/>
      </c>
      <c r="M1625" s="363"/>
      <c r="N1625" s="363"/>
      <c r="O1625" s="363"/>
      <c r="P1625" s="366"/>
    </row>
    <row r="1626" spans="3:16" ht="14.25" customHeight="1" x14ac:dyDescent="0.2">
      <c r="C1626" s="383">
        <f t="shared" si="108"/>
        <v>1614</v>
      </c>
      <c r="D1626" s="807" t="str">
        <f t="shared" si="107"/>
        <v/>
      </c>
      <c r="E1626" s="670"/>
      <c r="F1626" s="511"/>
      <c r="G1626" s="511"/>
      <c r="H1626" s="452"/>
      <c r="I1626" s="362"/>
      <c r="J1626" s="362"/>
      <c r="K1626" s="451" t="str">
        <f t="shared" si="105"/>
        <v/>
      </c>
      <c r="L1626" s="527" t="str">
        <f t="shared" si="106"/>
        <v/>
      </c>
      <c r="M1626" s="363"/>
      <c r="N1626" s="363"/>
      <c r="O1626" s="363"/>
      <c r="P1626" s="366"/>
    </row>
    <row r="1627" spans="3:16" ht="14.25" customHeight="1" x14ac:dyDescent="0.2">
      <c r="C1627" s="383">
        <f t="shared" si="108"/>
        <v>1615</v>
      </c>
      <c r="D1627" s="807" t="str">
        <f t="shared" si="107"/>
        <v/>
      </c>
      <c r="E1627" s="670"/>
      <c r="F1627" s="511"/>
      <c r="G1627" s="511"/>
      <c r="H1627" s="452"/>
      <c r="I1627" s="362"/>
      <c r="J1627" s="362"/>
      <c r="K1627" s="451" t="str">
        <f t="shared" si="105"/>
        <v/>
      </c>
      <c r="L1627" s="527" t="str">
        <f t="shared" si="106"/>
        <v/>
      </c>
      <c r="M1627" s="363"/>
      <c r="N1627" s="363"/>
      <c r="O1627" s="363"/>
      <c r="P1627" s="366"/>
    </row>
    <row r="1628" spans="3:16" ht="14.25" customHeight="1" x14ac:dyDescent="0.2">
      <c r="C1628" s="383">
        <f t="shared" si="108"/>
        <v>1616</v>
      </c>
      <c r="D1628" s="807" t="str">
        <f t="shared" si="107"/>
        <v/>
      </c>
      <c r="E1628" s="670"/>
      <c r="F1628" s="511"/>
      <c r="G1628" s="511"/>
      <c r="H1628" s="452"/>
      <c r="I1628" s="362"/>
      <c r="J1628" s="362"/>
      <c r="K1628" s="451" t="str">
        <f t="shared" si="105"/>
        <v/>
      </c>
      <c r="L1628" s="527" t="str">
        <f t="shared" si="106"/>
        <v/>
      </c>
      <c r="M1628" s="363"/>
      <c r="N1628" s="363"/>
      <c r="O1628" s="363"/>
      <c r="P1628" s="366"/>
    </row>
    <row r="1629" spans="3:16" ht="14.25" customHeight="1" x14ac:dyDescent="0.2">
      <c r="C1629" s="383">
        <f t="shared" si="108"/>
        <v>1617</v>
      </c>
      <c r="D1629" s="807" t="str">
        <f t="shared" si="107"/>
        <v/>
      </c>
      <c r="E1629" s="670"/>
      <c r="F1629" s="511"/>
      <c r="G1629" s="511"/>
      <c r="H1629" s="452"/>
      <c r="I1629" s="362"/>
      <c r="J1629" s="362"/>
      <c r="K1629" s="451" t="str">
        <f t="shared" si="105"/>
        <v/>
      </c>
      <c r="L1629" s="527" t="str">
        <f t="shared" si="106"/>
        <v/>
      </c>
      <c r="M1629" s="363"/>
      <c r="N1629" s="363"/>
      <c r="O1629" s="363"/>
      <c r="P1629" s="366"/>
    </row>
    <row r="1630" spans="3:16" ht="14.25" customHeight="1" x14ac:dyDescent="0.2">
      <c r="C1630" s="383">
        <f t="shared" si="108"/>
        <v>1618</v>
      </c>
      <c r="D1630" s="807" t="str">
        <f t="shared" si="107"/>
        <v/>
      </c>
      <c r="E1630" s="670"/>
      <c r="F1630" s="511"/>
      <c r="G1630" s="511"/>
      <c r="H1630" s="452"/>
      <c r="I1630" s="362"/>
      <c r="J1630" s="362"/>
      <c r="K1630" s="451" t="str">
        <f>IF(J1630="","",I1630*J1630)</f>
        <v/>
      </c>
      <c r="L1630" s="527" t="str">
        <f t="shared" si="106"/>
        <v/>
      </c>
      <c r="M1630" s="363"/>
      <c r="N1630" s="363"/>
      <c r="O1630" s="363"/>
      <c r="P1630" s="366"/>
    </row>
    <row r="1631" spans="3:16" ht="14.25" customHeight="1" x14ac:dyDescent="0.2">
      <c r="C1631" s="383">
        <f t="shared" si="108"/>
        <v>1619</v>
      </c>
      <c r="D1631" s="807" t="str">
        <f t="shared" si="107"/>
        <v/>
      </c>
      <c r="E1631" s="670"/>
      <c r="F1631" s="511"/>
      <c r="G1631" s="511"/>
      <c r="H1631" s="452"/>
      <c r="I1631" s="362"/>
      <c r="J1631" s="362"/>
      <c r="K1631" s="451" t="str">
        <f t="shared" ref="K1631:K1694" si="109">IF(J1631="","",I1631*J1631)</f>
        <v/>
      </c>
      <c r="L1631" s="527" t="str">
        <f t="shared" si="106"/>
        <v/>
      </c>
      <c r="M1631" s="363"/>
      <c r="N1631" s="363"/>
      <c r="O1631" s="363"/>
      <c r="P1631" s="366"/>
    </row>
    <row r="1632" spans="3:16" ht="14.25" customHeight="1" x14ac:dyDescent="0.2">
      <c r="C1632" s="383">
        <f t="shared" si="108"/>
        <v>1620</v>
      </c>
      <c r="D1632" s="807" t="str">
        <f t="shared" si="107"/>
        <v/>
      </c>
      <c r="E1632" s="670"/>
      <c r="F1632" s="511"/>
      <c r="G1632" s="511"/>
      <c r="H1632" s="452"/>
      <c r="I1632" s="362"/>
      <c r="J1632" s="362"/>
      <c r="K1632" s="451" t="str">
        <f t="shared" si="109"/>
        <v/>
      </c>
      <c r="L1632" s="527" t="str">
        <f t="shared" si="106"/>
        <v/>
      </c>
      <c r="M1632" s="363"/>
      <c r="N1632" s="363"/>
      <c r="O1632" s="363"/>
      <c r="P1632" s="366"/>
    </row>
    <row r="1633" spans="3:16" ht="14.25" customHeight="1" x14ac:dyDescent="0.2">
      <c r="C1633" s="383">
        <f t="shared" si="108"/>
        <v>1621</v>
      </c>
      <c r="D1633" s="807" t="str">
        <f t="shared" si="107"/>
        <v/>
      </c>
      <c r="E1633" s="670"/>
      <c r="F1633" s="511"/>
      <c r="G1633" s="511"/>
      <c r="H1633" s="452"/>
      <c r="I1633" s="362"/>
      <c r="J1633" s="362"/>
      <c r="K1633" s="451" t="str">
        <f t="shared" si="109"/>
        <v/>
      </c>
      <c r="L1633" s="527" t="str">
        <f t="shared" si="106"/>
        <v/>
      </c>
      <c r="M1633" s="363"/>
      <c r="N1633" s="363"/>
      <c r="O1633" s="363"/>
      <c r="P1633" s="366"/>
    </row>
    <row r="1634" spans="3:16" ht="14.25" customHeight="1" x14ac:dyDescent="0.2">
      <c r="C1634" s="383">
        <f t="shared" si="108"/>
        <v>1622</v>
      </c>
      <c r="D1634" s="807" t="str">
        <f t="shared" si="107"/>
        <v/>
      </c>
      <c r="E1634" s="670"/>
      <c r="F1634" s="511"/>
      <c r="G1634" s="511"/>
      <c r="H1634" s="452"/>
      <c r="I1634" s="362"/>
      <c r="J1634" s="362"/>
      <c r="K1634" s="451" t="str">
        <f t="shared" si="109"/>
        <v/>
      </c>
      <c r="L1634" s="527" t="str">
        <f t="shared" si="106"/>
        <v/>
      </c>
      <c r="M1634" s="363"/>
      <c r="N1634" s="363"/>
      <c r="O1634" s="363"/>
      <c r="P1634" s="366"/>
    </row>
    <row r="1635" spans="3:16" ht="14.25" customHeight="1" x14ac:dyDescent="0.2">
      <c r="C1635" s="383">
        <f t="shared" si="108"/>
        <v>1623</v>
      </c>
      <c r="D1635" s="807" t="str">
        <f t="shared" si="107"/>
        <v/>
      </c>
      <c r="E1635" s="670"/>
      <c r="F1635" s="511"/>
      <c r="G1635" s="511"/>
      <c r="H1635" s="452"/>
      <c r="I1635" s="362"/>
      <c r="J1635" s="362"/>
      <c r="K1635" s="451" t="str">
        <f t="shared" si="109"/>
        <v/>
      </c>
      <c r="L1635" s="527" t="str">
        <f t="shared" si="106"/>
        <v/>
      </c>
      <c r="M1635" s="363"/>
      <c r="N1635" s="363"/>
      <c r="O1635" s="363"/>
      <c r="P1635" s="366"/>
    </row>
    <row r="1636" spans="3:16" ht="14.25" customHeight="1" x14ac:dyDescent="0.2">
      <c r="C1636" s="383">
        <f t="shared" si="108"/>
        <v>1624</v>
      </c>
      <c r="D1636" s="807" t="str">
        <f t="shared" si="107"/>
        <v/>
      </c>
      <c r="E1636" s="670"/>
      <c r="F1636" s="511"/>
      <c r="G1636" s="511"/>
      <c r="H1636" s="452"/>
      <c r="I1636" s="362"/>
      <c r="J1636" s="362"/>
      <c r="K1636" s="451" t="str">
        <f t="shared" si="109"/>
        <v/>
      </c>
      <c r="L1636" s="527" t="str">
        <f t="shared" si="106"/>
        <v/>
      </c>
      <c r="M1636" s="363"/>
      <c r="N1636" s="363"/>
      <c r="O1636" s="363"/>
      <c r="P1636" s="366"/>
    </row>
    <row r="1637" spans="3:16" ht="14.25" customHeight="1" x14ac:dyDescent="0.2">
      <c r="C1637" s="383">
        <f t="shared" si="108"/>
        <v>1625</v>
      </c>
      <c r="D1637" s="807" t="str">
        <f t="shared" si="107"/>
        <v/>
      </c>
      <c r="E1637" s="670"/>
      <c r="F1637" s="511"/>
      <c r="G1637" s="511"/>
      <c r="H1637" s="452"/>
      <c r="I1637" s="362"/>
      <c r="J1637" s="362"/>
      <c r="K1637" s="451" t="str">
        <f t="shared" si="109"/>
        <v/>
      </c>
      <c r="L1637" s="527" t="str">
        <f t="shared" si="106"/>
        <v/>
      </c>
      <c r="M1637" s="363"/>
      <c r="N1637" s="363"/>
      <c r="O1637" s="363"/>
      <c r="P1637" s="366"/>
    </row>
    <row r="1638" spans="3:16" ht="14.25" customHeight="1" x14ac:dyDescent="0.2">
      <c r="C1638" s="383">
        <f t="shared" si="108"/>
        <v>1626</v>
      </c>
      <c r="D1638" s="807" t="str">
        <f t="shared" si="107"/>
        <v/>
      </c>
      <c r="E1638" s="670"/>
      <c r="F1638" s="511"/>
      <c r="G1638" s="511"/>
      <c r="H1638" s="452"/>
      <c r="I1638" s="362"/>
      <c r="J1638" s="362"/>
      <c r="K1638" s="451" t="str">
        <f t="shared" si="109"/>
        <v/>
      </c>
      <c r="L1638" s="527" t="str">
        <f t="shared" si="106"/>
        <v/>
      </c>
      <c r="M1638" s="363"/>
      <c r="N1638" s="363"/>
      <c r="O1638" s="363"/>
      <c r="P1638" s="366"/>
    </row>
    <row r="1639" spans="3:16" ht="14.25" customHeight="1" x14ac:dyDescent="0.2">
      <c r="C1639" s="383">
        <f t="shared" si="108"/>
        <v>1627</v>
      </c>
      <c r="D1639" s="807" t="str">
        <f t="shared" si="107"/>
        <v/>
      </c>
      <c r="E1639" s="670"/>
      <c r="F1639" s="511"/>
      <c r="G1639" s="511"/>
      <c r="H1639" s="452"/>
      <c r="I1639" s="362"/>
      <c r="J1639" s="362"/>
      <c r="K1639" s="451" t="str">
        <f t="shared" si="109"/>
        <v/>
      </c>
      <c r="L1639" s="527" t="str">
        <f t="shared" si="106"/>
        <v/>
      </c>
      <c r="M1639" s="363"/>
      <c r="N1639" s="363"/>
      <c r="O1639" s="363"/>
      <c r="P1639" s="366"/>
    </row>
    <row r="1640" spans="3:16" ht="14.25" customHeight="1" x14ac:dyDescent="0.2">
      <c r="C1640" s="383">
        <f t="shared" si="108"/>
        <v>1628</v>
      </c>
      <c r="D1640" s="807" t="str">
        <f t="shared" si="107"/>
        <v/>
      </c>
      <c r="E1640" s="670"/>
      <c r="F1640" s="511"/>
      <c r="G1640" s="511"/>
      <c r="H1640" s="452"/>
      <c r="I1640" s="362"/>
      <c r="J1640" s="362"/>
      <c r="K1640" s="451" t="str">
        <f t="shared" si="109"/>
        <v/>
      </c>
      <c r="L1640" s="527" t="str">
        <f t="shared" si="106"/>
        <v/>
      </c>
      <c r="M1640" s="363"/>
      <c r="N1640" s="363"/>
      <c r="O1640" s="363"/>
      <c r="P1640" s="366"/>
    </row>
    <row r="1641" spans="3:16" ht="14.25" customHeight="1" x14ac:dyDescent="0.2">
      <c r="C1641" s="383">
        <f t="shared" si="108"/>
        <v>1629</v>
      </c>
      <c r="D1641" s="807" t="str">
        <f t="shared" si="107"/>
        <v/>
      </c>
      <c r="E1641" s="670"/>
      <c r="F1641" s="511"/>
      <c r="G1641" s="511"/>
      <c r="H1641" s="452"/>
      <c r="I1641" s="362"/>
      <c r="J1641" s="362"/>
      <c r="K1641" s="451" t="str">
        <f t="shared" si="109"/>
        <v/>
      </c>
      <c r="L1641" s="527" t="str">
        <f t="shared" si="106"/>
        <v/>
      </c>
      <c r="M1641" s="363"/>
      <c r="N1641" s="363"/>
      <c r="O1641" s="363"/>
      <c r="P1641" s="366"/>
    </row>
    <row r="1642" spans="3:16" ht="14.25" customHeight="1" x14ac:dyDescent="0.2">
      <c r="C1642" s="383">
        <f t="shared" si="108"/>
        <v>1630</v>
      </c>
      <c r="D1642" s="807" t="str">
        <f t="shared" si="107"/>
        <v/>
      </c>
      <c r="E1642" s="670"/>
      <c r="F1642" s="511"/>
      <c r="G1642" s="511"/>
      <c r="H1642" s="452"/>
      <c r="I1642" s="362"/>
      <c r="J1642" s="362"/>
      <c r="K1642" s="451" t="str">
        <f t="shared" si="109"/>
        <v/>
      </c>
      <c r="L1642" s="527" t="str">
        <f t="shared" ref="L1642:L1705" si="110">IF(H1642="","",IF(HLOOKUP(H1642,$V$2:$AJ$3,2,FALSE)&gt;=0.8,"○",""))</f>
        <v/>
      </c>
      <c r="M1642" s="363"/>
      <c r="N1642" s="363"/>
      <c r="O1642" s="363"/>
      <c r="P1642" s="366"/>
    </row>
    <row r="1643" spans="3:16" ht="14.25" customHeight="1" x14ac:dyDescent="0.2">
      <c r="C1643" s="383">
        <f t="shared" si="108"/>
        <v>1631</v>
      </c>
      <c r="D1643" s="807" t="str">
        <f t="shared" si="107"/>
        <v/>
      </c>
      <c r="E1643" s="670"/>
      <c r="F1643" s="511"/>
      <c r="G1643" s="511"/>
      <c r="H1643" s="452"/>
      <c r="I1643" s="362"/>
      <c r="J1643" s="362"/>
      <c r="K1643" s="451" t="str">
        <f t="shared" si="109"/>
        <v/>
      </c>
      <c r="L1643" s="527" t="str">
        <f t="shared" si="110"/>
        <v/>
      </c>
      <c r="M1643" s="363"/>
      <c r="N1643" s="363"/>
      <c r="O1643" s="363"/>
      <c r="P1643" s="366"/>
    </row>
    <row r="1644" spans="3:16" ht="14.25" customHeight="1" x14ac:dyDescent="0.2">
      <c r="C1644" s="383">
        <f t="shared" si="108"/>
        <v>1632</v>
      </c>
      <c r="D1644" s="807" t="str">
        <f t="shared" si="107"/>
        <v/>
      </c>
      <c r="E1644" s="670"/>
      <c r="F1644" s="511"/>
      <c r="G1644" s="511"/>
      <c r="H1644" s="452"/>
      <c r="I1644" s="362"/>
      <c r="J1644" s="362"/>
      <c r="K1644" s="451" t="str">
        <f t="shared" si="109"/>
        <v/>
      </c>
      <c r="L1644" s="527" t="str">
        <f t="shared" si="110"/>
        <v/>
      </c>
      <c r="M1644" s="363"/>
      <c r="N1644" s="363"/>
      <c r="O1644" s="363"/>
      <c r="P1644" s="366"/>
    </row>
    <row r="1645" spans="3:16" ht="14.25" customHeight="1" x14ac:dyDescent="0.2">
      <c r="C1645" s="383">
        <f t="shared" si="108"/>
        <v>1633</v>
      </c>
      <c r="D1645" s="807" t="str">
        <f t="shared" si="107"/>
        <v/>
      </c>
      <c r="E1645" s="670"/>
      <c r="F1645" s="511"/>
      <c r="G1645" s="511"/>
      <c r="H1645" s="452"/>
      <c r="I1645" s="362"/>
      <c r="J1645" s="362"/>
      <c r="K1645" s="451" t="str">
        <f t="shared" si="109"/>
        <v/>
      </c>
      <c r="L1645" s="527" t="str">
        <f t="shared" si="110"/>
        <v/>
      </c>
      <c r="M1645" s="363"/>
      <c r="N1645" s="363"/>
      <c r="O1645" s="363"/>
      <c r="P1645" s="366"/>
    </row>
    <row r="1646" spans="3:16" ht="14.25" customHeight="1" x14ac:dyDescent="0.2">
      <c r="C1646" s="383">
        <f t="shared" si="108"/>
        <v>1634</v>
      </c>
      <c r="D1646" s="807" t="str">
        <f t="shared" si="107"/>
        <v/>
      </c>
      <c r="E1646" s="670"/>
      <c r="F1646" s="511"/>
      <c r="G1646" s="511"/>
      <c r="H1646" s="452"/>
      <c r="I1646" s="362"/>
      <c r="J1646" s="362"/>
      <c r="K1646" s="451" t="str">
        <f t="shared" si="109"/>
        <v/>
      </c>
      <c r="L1646" s="527" t="str">
        <f t="shared" si="110"/>
        <v/>
      </c>
      <c r="M1646" s="363"/>
      <c r="N1646" s="363"/>
      <c r="O1646" s="363"/>
      <c r="P1646" s="366"/>
    </row>
    <row r="1647" spans="3:16" ht="14.25" customHeight="1" x14ac:dyDescent="0.2">
      <c r="C1647" s="383">
        <f t="shared" si="108"/>
        <v>1635</v>
      </c>
      <c r="D1647" s="807" t="str">
        <f t="shared" si="107"/>
        <v/>
      </c>
      <c r="E1647" s="670"/>
      <c r="F1647" s="511"/>
      <c r="G1647" s="511"/>
      <c r="H1647" s="452"/>
      <c r="I1647" s="362"/>
      <c r="J1647" s="362"/>
      <c r="K1647" s="451" t="str">
        <f t="shared" si="109"/>
        <v/>
      </c>
      <c r="L1647" s="527" t="str">
        <f t="shared" si="110"/>
        <v/>
      </c>
      <c r="M1647" s="363"/>
      <c r="N1647" s="363"/>
      <c r="O1647" s="363"/>
      <c r="P1647" s="366"/>
    </row>
    <row r="1648" spans="3:16" ht="14.25" customHeight="1" x14ac:dyDescent="0.2">
      <c r="C1648" s="383">
        <f t="shared" si="108"/>
        <v>1636</v>
      </c>
      <c r="D1648" s="807" t="str">
        <f t="shared" si="107"/>
        <v/>
      </c>
      <c r="E1648" s="670"/>
      <c r="F1648" s="511"/>
      <c r="G1648" s="511"/>
      <c r="H1648" s="452"/>
      <c r="I1648" s="362"/>
      <c r="J1648" s="362"/>
      <c r="K1648" s="451" t="str">
        <f t="shared" si="109"/>
        <v/>
      </c>
      <c r="L1648" s="527" t="str">
        <f t="shared" si="110"/>
        <v/>
      </c>
      <c r="M1648" s="363"/>
      <c r="N1648" s="363"/>
      <c r="O1648" s="363"/>
      <c r="P1648" s="366"/>
    </row>
    <row r="1649" spans="3:16" ht="14.25" customHeight="1" x14ac:dyDescent="0.2">
      <c r="C1649" s="383">
        <f t="shared" si="108"/>
        <v>1637</v>
      </c>
      <c r="D1649" s="807" t="str">
        <f t="shared" si="107"/>
        <v/>
      </c>
      <c r="E1649" s="670"/>
      <c r="F1649" s="511"/>
      <c r="G1649" s="511"/>
      <c r="H1649" s="452"/>
      <c r="I1649" s="362"/>
      <c r="J1649" s="362"/>
      <c r="K1649" s="451" t="str">
        <f t="shared" si="109"/>
        <v/>
      </c>
      <c r="L1649" s="527" t="str">
        <f t="shared" si="110"/>
        <v/>
      </c>
      <c r="M1649" s="363"/>
      <c r="N1649" s="363"/>
      <c r="O1649" s="363"/>
      <c r="P1649" s="366"/>
    </row>
    <row r="1650" spans="3:16" ht="14.25" customHeight="1" x14ac:dyDescent="0.2">
      <c r="C1650" s="383">
        <f t="shared" si="108"/>
        <v>1638</v>
      </c>
      <c r="D1650" s="807" t="str">
        <f t="shared" si="107"/>
        <v/>
      </c>
      <c r="E1650" s="670"/>
      <c r="F1650" s="511"/>
      <c r="G1650" s="511"/>
      <c r="H1650" s="452"/>
      <c r="I1650" s="362"/>
      <c r="J1650" s="362"/>
      <c r="K1650" s="451" t="str">
        <f t="shared" si="109"/>
        <v/>
      </c>
      <c r="L1650" s="527" t="str">
        <f t="shared" si="110"/>
        <v/>
      </c>
      <c r="M1650" s="363"/>
      <c r="N1650" s="363"/>
      <c r="O1650" s="363"/>
      <c r="P1650" s="366"/>
    </row>
    <row r="1651" spans="3:16" ht="14.25" customHeight="1" x14ac:dyDescent="0.2">
      <c r="C1651" s="383">
        <f t="shared" si="108"/>
        <v>1639</v>
      </c>
      <c r="D1651" s="807" t="str">
        <f t="shared" si="107"/>
        <v/>
      </c>
      <c r="E1651" s="670"/>
      <c r="F1651" s="511"/>
      <c r="G1651" s="511"/>
      <c r="H1651" s="452"/>
      <c r="I1651" s="362"/>
      <c r="J1651" s="362"/>
      <c r="K1651" s="451" t="str">
        <f t="shared" si="109"/>
        <v/>
      </c>
      <c r="L1651" s="527" t="str">
        <f t="shared" si="110"/>
        <v/>
      </c>
      <c r="M1651" s="363"/>
      <c r="N1651" s="363"/>
      <c r="O1651" s="363"/>
      <c r="P1651" s="366"/>
    </row>
    <row r="1652" spans="3:16" ht="14.25" customHeight="1" x14ac:dyDescent="0.2">
      <c r="C1652" s="383">
        <f t="shared" si="108"/>
        <v>1640</v>
      </c>
      <c r="D1652" s="807" t="str">
        <f t="shared" si="107"/>
        <v/>
      </c>
      <c r="E1652" s="670"/>
      <c r="F1652" s="511"/>
      <c r="G1652" s="511"/>
      <c r="H1652" s="452"/>
      <c r="I1652" s="362"/>
      <c r="J1652" s="362"/>
      <c r="K1652" s="451" t="str">
        <f t="shared" si="109"/>
        <v/>
      </c>
      <c r="L1652" s="527" t="str">
        <f t="shared" si="110"/>
        <v/>
      </c>
      <c r="M1652" s="363"/>
      <c r="N1652" s="363"/>
      <c r="O1652" s="363"/>
      <c r="P1652" s="366"/>
    </row>
    <row r="1653" spans="3:16" ht="14.25" customHeight="1" x14ac:dyDescent="0.2">
      <c r="C1653" s="383">
        <f t="shared" si="108"/>
        <v>1641</v>
      </c>
      <c r="D1653" s="807" t="str">
        <f t="shared" si="107"/>
        <v/>
      </c>
      <c r="E1653" s="670"/>
      <c r="F1653" s="511"/>
      <c r="G1653" s="511"/>
      <c r="H1653" s="452"/>
      <c r="I1653" s="362"/>
      <c r="J1653" s="362"/>
      <c r="K1653" s="451" t="str">
        <f t="shared" si="109"/>
        <v/>
      </c>
      <c r="L1653" s="527" t="str">
        <f t="shared" si="110"/>
        <v/>
      </c>
      <c r="M1653" s="363"/>
      <c r="N1653" s="363"/>
      <c r="O1653" s="363"/>
      <c r="P1653" s="366"/>
    </row>
    <row r="1654" spans="3:16" ht="14.25" customHeight="1" x14ac:dyDescent="0.2">
      <c r="C1654" s="383">
        <f t="shared" si="108"/>
        <v>1642</v>
      </c>
      <c r="D1654" s="807" t="str">
        <f t="shared" si="107"/>
        <v/>
      </c>
      <c r="E1654" s="670"/>
      <c r="F1654" s="511"/>
      <c r="G1654" s="511"/>
      <c r="H1654" s="452"/>
      <c r="I1654" s="362"/>
      <c r="J1654" s="362"/>
      <c r="K1654" s="451" t="str">
        <f t="shared" si="109"/>
        <v/>
      </c>
      <c r="L1654" s="527" t="str">
        <f t="shared" si="110"/>
        <v/>
      </c>
      <c r="M1654" s="363"/>
      <c r="N1654" s="363"/>
      <c r="O1654" s="363"/>
      <c r="P1654" s="366"/>
    </row>
    <row r="1655" spans="3:16" ht="14.25" customHeight="1" x14ac:dyDescent="0.2">
      <c r="C1655" s="383">
        <f t="shared" si="108"/>
        <v>1643</v>
      </c>
      <c r="D1655" s="807" t="str">
        <f t="shared" si="107"/>
        <v/>
      </c>
      <c r="E1655" s="670"/>
      <c r="F1655" s="511"/>
      <c r="G1655" s="511"/>
      <c r="H1655" s="452"/>
      <c r="I1655" s="362"/>
      <c r="J1655" s="362"/>
      <c r="K1655" s="451" t="str">
        <f t="shared" si="109"/>
        <v/>
      </c>
      <c r="L1655" s="527" t="str">
        <f t="shared" si="110"/>
        <v/>
      </c>
      <c r="M1655" s="363"/>
      <c r="N1655" s="363"/>
      <c r="O1655" s="363"/>
      <c r="P1655" s="366"/>
    </row>
    <row r="1656" spans="3:16" ht="14.25" customHeight="1" x14ac:dyDescent="0.2">
      <c r="C1656" s="383">
        <f t="shared" si="108"/>
        <v>1644</v>
      </c>
      <c r="D1656" s="807" t="str">
        <f t="shared" si="107"/>
        <v/>
      </c>
      <c r="E1656" s="670"/>
      <c r="F1656" s="511"/>
      <c r="G1656" s="511"/>
      <c r="H1656" s="452"/>
      <c r="I1656" s="362"/>
      <c r="J1656" s="362"/>
      <c r="K1656" s="451" t="str">
        <f t="shared" si="109"/>
        <v/>
      </c>
      <c r="L1656" s="527" t="str">
        <f t="shared" si="110"/>
        <v/>
      </c>
      <c r="M1656" s="363"/>
      <c r="N1656" s="363"/>
      <c r="O1656" s="363"/>
      <c r="P1656" s="366"/>
    </row>
    <row r="1657" spans="3:16" ht="14.25" customHeight="1" x14ac:dyDescent="0.2">
      <c r="C1657" s="383">
        <f t="shared" si="108"/>
        <v>1645</v>
      </c>
      <c r="D1657" s="807" t="str">
        <f t="shared" si="107"/>
        <v/>
      </c>
      <c r="E1657" s="670"/>
      <c r="F1657" s="511"/>
      <c r="G1657" s="511"/>
      <c r="H1657" s="452"/>
      <c r="I1657" s="362"/>
      <c r="J1657" s="362"/>
      <c r="K1657" s="451" t="str">
        <f t="shared" si="109"/>
        <v/>
      </c>
      <c r="L1657" s="527" t="str">
        <f t="shared" si="110"/>
        <v/>
      </c>
      <c r="M1657" s="363"/>
      <c r="N1657" s="363"/>
      <c r="O1657" s="363"/>
      <c r="P1657" s="366"/>
    </row>
    <row r="1658" spans="3:16" ht="14.25" customHeight="1" x14ac:dyDescent="0.2">
      <c r="C1658" s="383">
        <f t="shared" si="108"/>
        <v>1646</v>
      </c>
      <c r="D1658" s="807" t="str">
        <f t="shared" si="107"/>
        <v/>
      </c>
      <c r="E1658" s="670"/>
      <c r="F1658" s="511"/>
      <c r="G1658" s="511"/>
      <c r="H1658" s="452"/>
      <c r="I1658" s="362"/>
      <c r="J1658" s="362"/>
      <c r="K1658" s="451" t="str">
        <f t="shared" si="109"/>
        <v/>
      </c>
      <c r="L1658" s="527" t="str">
        <f t="shared" si="110"/>
        <v/>
      </c>
      <c r="M1658" s="363"/>
      <c r="N1658" s="363"/>
      <c r="O1658" s="363"/>
      <c r="P1658" s="366"/>
    </row>
    <row r="1659" spans="3:16" ht="14.25" customHeight="1" x14ac:dyDescent="0.2">
      <c r="C1659" s="383">
        <f t="shared" si="108"/>
        <v>1647</v>
      </c>
      <c r="D1659" s="807" t="str">
        <f t="shared" si="107"/>
        <v/>
      </c>
      <c r="E1659" s="670"/>
      <c r="F1659" s="511"/>
      <c r="G1659" s="511"/>
      <c r="H1659" s="452"/>
      <c r="I1659" s="362"/>
      <c r="J1659" s="362"/>
      <c r="K1659" s="451" t="str">
        <f t="shared" si="109"/>
        <v/>
      </c>
      <c r="L1659" s="527" t="str">
        <f t="shared" si="110"/>
        <v/>
      </c>
      <c r="M1659" s="363"/>
      <c r="N1659" s="363"/>
      <c r="O1659" s="363"/>
      <c r="P1659" s="366"/>
    </row>
    <row r="1660" spans="3:16" ht="14.25" customHeight="1" x14ac:dyDescent="0.2">
      <c r="C1660" s="383">
        <f t="shared" si="108"/>
        <v>1648</v>
      </c>
      <c r="D1660" s="807" t="str">
        <f t="shared" si="107"/>
        <v/>
      </c>
      <c r="E1660" s="670"/>
      <c r="F1660" s="511"/>
      <c r="G1660" s="511"/>
      <c r="H1660" s="452"/>
      <c r="I1660" s="362"/>
      <c r="J1660" s="362"/>
      <c r="K1660" s="451" t="str">
        <f t="shared" si="109"/>
        <v/>
      </c>
      <c r="L1660" s="527" t="str">
        <f t="shared" si="110"/>
        <v/>
      </c>
      <c r="M1660" s="363"/>
      <c r="N1660" s="363"/>
      <c r="O1660" s="363"/>
      <c r="P1660" s="366"/>
    </row>
    <row r="1661" spans="3:16" ht="14.25" customHeight="1" x14ac:dyDescent="0.2">
      <c r="C1661" s="383">
        <f t="shared" si="108"/>
        <v>1649</v>
      </c>
      <c r="D1661" s="807" t="str">
        <f t="shared" si="107"/>
        <v/>
      </c>
      <c r="E1661" s="670"/>
      <c r="F1661" s="511"/>
      <c r="G1661" s="511"/>
      <c r="H1661" s="452"/>
      <c r="I1661" s="362"/>
      <c r="J1661" s="362"/>
      <c r="K1661" s="451" t="str">
        <f t="shared" si="109"/>
        <v/>
      </c>
      <c r="L1661" s="527" t="str">
        <f t="shared" si="110"/>
        <v/>
      </c>
      <c r="M1661" s="363"/>
      <c r="N1661" s="363"/>
      <c r="O1661" s="363"/>
      <c r="P1661" s="366"/>
    </row>
    <row r="1662" spans="3:16" ht="14.25" customHeight="1" x14ac:dyDescent="0.2">
      <c r="C1662" s="383">
        <f t="shared" si="108"/>
        <v>1650</v>
      </c>
      <c r="D1662" s="807" t="str">
        <f t="shared" si="107"/>
        <v/>
      </c>
      <c r="E1662" s="670"/>
      <c r="F1662" s="511"/>
      <c r="G1662" s="511"/>
      <c r="H1662" s="452"/>
      <c r="I1662" s="362"/>
      <c r="J1662" s="362"/>
      <c r="K1662" s="451" t="str">
        <f t="shared" si="109"/>
        <v/>
      </c>
      <c r="L1662" s="527" t="str">
        <f t="shared" si="110"/>
        <v/>
      </c>
      <c r="M1662" s="363"/>
      <c r="N1662" s="363"/>
      <c r="O1662" s="363"/>
      <c r="P1662" s="366"/>
    </row>
    <row r="1663" spans="3:16" ht="14.25" customHeight="1" x14ac:dyDescent="0.2">
      <c r="C1663" s="383">
        <f t="shared" si="108"/>
        <v>1651</v>
      </c>
      <c r="D1663" s="807" t="str">
        <f t="shared" si="107"/>
        <v/>
      </c>
      <c r="E1663" s="670"/>
      <c r="F1663" s="511"/>
      <c r="G1663" s="511"/>
      <c r="H1663" s="452"/>
      <c r="I1663" s="362"/>
      <c r="J1663" s="362"/>
      <c r="K1663" s="451" t="str">
        <f t="shared" si="109"/>
        <v/>
      </c>
      <c r="L1663" s="527" t="str">
        <f t="shared" si="110"/>
        <v/>
      </c>
      <c r="M1663" s="363"/>
      <c r="N1663" s="363"/>
      <c r="O1663" s="363"/>
      <c r="P1663" s="366"/>
    </row>
    <row r="1664" spans="3:16" ht="14.25" customHeight="1" x14ac:dyDescent="0.2">
      <c r="C1664" s="383">
        <f t="shared" si="108"/>
        <v>1652</v>
      </c>
      <c r="D1664" s="807" t="str">
        <f t="shared" si="107"/>
        <v/>
      </c>
      <c r="E1664" s="670"/>
      <c r="F1664" s="511"/>
      <c r="G1664" s="511"/>
      <c r="H1664" s="452"/>
      <c r="I1664" s="362"/>
      <c r="J1664" s="362"/>
      <c r="K1664" s="451" t="str">
        <f t="shared" si="109"/>
        <v/>
      </c>
      <c r="L1664" s="527" t="str">
        <f t="shared" si="110"/>
        <v/>
      </c>
      <c r="M1664" s="363"/>
      <c r="N1664" s="363"/>
      <c r="O1664" s="363"/>
      <c r="P1664" s="366"/>
    </row>
    <row r="1665" spans="3:16" ht="14.25" customHeight="1" x14ac:dyDescent="0.2">
      <c r="C1665" s="383">
        <f t="shared" si="108"/>
        <v>1653</v>
      </c>
      <c r="D1665" s="807" t="str">
        <f t="shared" si="107"/>
        <v/>
      </c>
      <c r="E1665" s="670"/>
      <c r="F1665" s="511"/>
      <c r="G1665" s="511"/>
      <c r="H1665" s="452"/>
      <c r="I1665" s="362"/>
      <c r="J1665" s="362"/>
      <c r="K1665" s="451" t="str">
        <f t="shared" si="109"/>
        <v/>
      </c>
      <c r="L1665" s="527" t="str">
        <f t="shared" si="110"/>
        <v/>
      </c>
      <c r="M1665" s="363"/>
      <c r="N1665" s="363"/>
      <c r="O1665" s="363"/>
      <c r="P1665" s="366"/>
    </row>
    <row r="1666" spans="3:16" ht="14.25" customHeight="1" x14ac:dyDescent="0.2">
      <c r="C1666" s="383">
        <f t="shared" si="108"/>
        <v>1654</v>
      </c>
      <c r="D1666" s="807" t="str">
        <f t="shared" si="107"/>
        <v/>
      </c>
      <c r="E1666" s="670"/>
      <c r="F1666" s="511"/>
      <c r="G1666" s="511"/>
      <c r="H1666" s="452"/>
      <c r="I1666" s="362"/>
      <c r="J1666" s="362"/>
      <c r="K1666" s="451" t="str">
        <f t="shared" si="109"/>
        <v/>
      </c>
      <c r="L1666" s="527" t="str">
        <f t="shared" si="110"/>
        <v/>
      </c>
      <c r="M1666" s="363"/>
      <c r="N1666" s="363"/>
      <c r="O1666" s="363"/>
      <c r="P1666" s="366"/>
    </row>
    <row r="1667" spans="3:16" ht="14.25" customHeight="1" x14ac:dyDescent="0.2">
      <c r="C1667" s="383">
        <f t="shared" si="108"/>
        <v>1655</v>
      </c>
      <c r="D1667" s="807" t="str">
        <f t="shared" si="107"/>
        <v/>
      </c>
      <c r="E1667" s="670"/>
      <c r="F1667" s="511"/>
      <c r="G1667" s="511"/>
      <c r="H1667" s="452"/>
      <c r="I1667" s="362"/>
      <c r="J1667" s="362"/>
      <c r="K1667" s="451" t="str">
        <f t="shared" si="109"/>
        <v/>
      </c>
      <c r="L1667" s="527" t="str">
        <f t="shared" si="110"/>
        <v/>
      </c>
      <c r="M1667" s="363"/>
      <c r="N1667" s="363"/>
      <c r="O1667" s="363"/>
      <c r="P1667" s="366"/>
    </row>
    <row r="1668" spans="3:16" ht="14.25" customHeight="1" x14ac:dyDescent="0.2">
      <c r="C1668" s="383">
        <f t="shared" si="108"/>
        <v>1656</v>
      </c>
      <c r="D1668" s="807" t="str">
        <f t="shared" si="107"/>
        <v/>
      </c>
      <c r="E1668" s="670"/>
      <c r="F1668" s="511"/>
      <c r="G1668" s="511"/>
      <c r="H1668" s="452"/>
      <c r="I1668" s="362"/>
      <c r="J1668" s="362"/>
      <c r="K1668" s="451" t="str">
        <f t="shared" si="109"/>
        <v/>
      </c>
      <c r="L1668" s="527" t="str">
        <f t="shared" si="110"/>
        <v/>
      </c>
      <c r="M1668" s="363"/>
      <c r="N1668" s="363"/>
      <c r="O1668" s="363"/>
      <c r="P1668" s="366"/>
    </row>
    <row r="1669" spans="3:16" ht="14.25" customHeight="1" x14ac:dyDescent="0.2">
      <c r="C1669" s="383">
        <f t="shared" si="108"/>
        <v>1657</v>
      </c>
      <c r="D1669" s="807" t="str">
        <f t="shared" si="107"/>
        <v/>
      </c>
      <c r="E1669" s="670"/>
      <c r="F1669" s="511"/>
      <c r="G1669" s="511"/>
      <c r="H1669" s="452"/>
      <c r="I1669" s="362"/>
      <c r="J1669" s="362"/>
      <c r="K1669" s="451" t="str">
        <f t="shared" si="109"/>
        <v/>
      </c>
      <c r="L1669" s="527" t="str">
        <f t="shared" si="110"/>
        <v/>
      </c>
      <c r="M1669" s="363"/>
      <c r="N1669" s="363"/>
      <c r="O1669" s="363"/>
      <c r="P1669" s="366"/>
    </row>
    <row r="1670" spans="3:16" ht="14.25" customHeight="1" x14ac:dyDescent="0.2">
      <c r="C1670" s="383">
        <f t="shared" si="108"/>
        <v>1658</v>
      </c>
      <c r="D1670" s="807" t="str">
        <f t="shared" si="107"/>
        <v/>
      </c>
      <c r="E1670" s="670"/>
      <c r="F1670" s="511"/>
      <c r="G1670" s="511"/>
      <c r="H1670" s="452"/>
      <c r="I1670" s="362"/>
      <c r="J1670" s="362"/>
      <c r="K1670" s="451" t="str">
        <f t="shared" si="109"/>
        <v/>
      </c>
      <c r="L1670" s="527" t="str">
        <f t="shared" si="110"/>
        <v/>
      </c>
      <c r="M1670" s="363"/>
      <c r="N1670" s="363"/>
      <c r="O1670" s="363"/>
      <c r="P1670" s="366"/>
    </row>
    <row r="1671" spans="3:16" ht="14.25" customHeight="1" x14ac:dyDescent="0.2">
      <c r="C1671" s="383">
        <f t="shared" si="108"/>
        <v>1659</v>
      </c>
      <c r="D1671" s="807" t="str">
        <f t="shared" si="107"/>
        <v/>
      </c>
      <c r="E1671" s="670"/>
      <c r="F1671" s="511"/>
      <c r="G1671" s="511"/>
      <c r="H1671" s="452"/>
      <c r="I1671" s="362"/>
      <c r="J1671" s="362"/>
      <c r="K1671" s="451" t="str">
        <f t="shared" si="109"/>
        <v/>
      </c>
      <c r="L1671" s="527" t="str">
        <f t="shared" si="110"/>
        <v/>
      </c>
      <c r="M1671" s="363"/>
      <c r="N1671" s="363"/>
      <c r="O1671" s="363"/>
      <c r="P1671" s="366"/>
    </row>
    <row r="1672" spans="3:16" ht="14.25" customHeight="1" x14ac:dyDescent="0.2">
      <c r="C1672" s="383">
        <f t="shared" si="108"/>
        <v>1660</v>
      </c>
      <c r="D1672" s="807" t="str">
        <f t="shared" si="107"/>
        <v/>
      </c>
      <c r="E1672" s="670"/>
      <c r="F1672" s="511"/>
      <c r="G1672" s="511"/>
      <c r="H1672" s="452"/>
      <c r="I1672" s="362"/>
      <c r="J1672" s="362"/>
      <c r="K1672" s="451" t="str">
        <f t="shared" si="109"/>
        <v/>
      </c>
      <c r="L1672" s="527" t="str">
        <f t="shared" si="110"/>
        <v/>
      </c>
      <c r="M1672" s="363"/>
      <c r="N1672" s="363"/>
      <c r="O1672" s="363"/>
      <c r="P1672" s="366"/>
    </row>
    <row r="1673" spans="3:16" ht="14.25" customHeight="1" x14ac:dyDescent="0.2">
      <c r="C1673" s="383">
        <f t="shared" si="108"/>
        <v>1661</v>
      </c>
      <c r="D1673" s="807" t="str">
        <f t="shared" si="107"/>
        <v/>
      </c>
      <c r="E1673" s="670"/>
      <c r="F1673" s="511"/>
      <c r="G1673" s="511"/>
      <c r="H1673" s="452"/>
      <c r="I1673" s="362"/>
      <c r="J1673" s="362"/>
      <c r="K1673" s="451" t="str">
        <f t="shared" si="109"/>
        <v/>
      </c>
      <c r="L1673" s="527" t="str">
        <f t="shared" si="110"/>
        <v/>
      </c>
      <c r="M1673" s="363"/>
      <c r="N1673" s="363"/>
      <c r="O1673" s="363"/>
      <c r="P1673" s="366"/>
    </row>
    <row r="1674" spans="3:16" ht="14.25" customHeight="1" x14ac:dyDescent="0.2">
      <c r="C1674" s="383">
        <f t="shared" si="108"/>
        <v>1662</v>
      </c>
      <c r="D1674" s="807" t="str">
        <f t="shared" si="107"/>
        <v/>
      </c>
      <c r="E1674" s="670"/>
      <c r="F1674" s="511"/>
      <c r="G1674" s="511"/>
      <c r="H1674" s="452"/>
      <c r="I1674" s="362"/>
      <c r="J1674" s="362"/>
      <c r="K1674" s="451" t="str">
        <f t="shared" si="109"/>
        <v/>
      </c>
      <c r="L1674" s="527" t="str">
        <f t="shared" si="110"/>
        <v/>
      </c>
      <c r="M1674" s="363"/>
      <c r="N1674" s="363"/>
      <c r="O1674" s="363"/>
      <c r="P1674" s="366"/>
    </row>
    <row r="1675" spans="3:16" ht="14.25" customHeight="1" x14ac:dyDescent="0.2">
      <c r="C1675" s="383">
        <f t="shared" si="108"/>
        <v>1663</v>
      </c>
      <c r="D1675" s="807" t="str">
        <f t="shared" si="107"/>
        <v/>
      </c>
      <c r="E1675" s="670"/>
      <c r="F1675" s="511"/>
      <c r="G1675" s="511"/>
      <c r="H1675" s="452"/>
      <c r="I1675" s="362"/>
      <c r="J1675" s="362"/>
      <c r="K1675" s="451" t="str">
        <f t="shared" si="109"/>
        <v/>
      </c>
      <c r="L1675" s="527" t="str">
        <f t="shared" si="110"/>
        <v/>
      </c>
      <c r="M1675" s="363"/>
      <c r="N1675" s="363"/>
      <c r="O1675" s="363"/>
      <c r="P1675" s="366"/>
    </row>
    <row r="1676" spans="3:16" ht="14.25" customHeight="1" x14ac:dyDescent="0.2">
      <c r="C1676" s="383">
        <f t="shared" si="108"/>
        <v>1664</v>
      </c>
      <c r="D1676" s="807" t="str">
        <f t="shared" si="107"/>
        <v/>
      </c>
      <c r="E1676" s="670"/>
      <c r="F1676" s="511"/>
      <c r="G1676" s="511"/>
      <c r="H1676" s="452"/>
      <c r="I1676" s="362"/>
      <c r="J1676" s="362"/>
      <c r="K1676" s="451" t="str">
        <f t="shared" si="109"/>
        <v/>
      </c>
      <c r="L1676" s="527" t="str">
        <f t="shared" si="110"/>
        <v/>
      </c>
      <c r="M1676" s="363"/>
      <c r="N1676" s="363"/>
      <c r="O1676" s="363"/>
      <c r="P1676" s="366"/>
    </row>
    <row r="1677" spans="3:16" ht="14.25" customHeight="1" x14ac:dyDescent="0.2">
      <c r="C1677" s="383">
        <f t="shared" si="108"/>
        <v>1665</v>
      </c>
      <c r="D1677" s="807" t="str">
        <f t="shared" ref="D1677:D1740" si="111">IF(E1677="","",IF(E1677&lt;=$T$2,"○",""))</f>
        <v/>
      </c>
      <c r="E1677" s="670"/>
      <c r="F1677" s="511"/>
      <c r="G1677" s="511"/>
      <c r="H1677" s="452"/>
      <c r="I1677" s="362"/>
      <c r="J1677" s="362"/>
      <c r="K1677" s="451" t="str">
        <f t="shared" si="109"/>
        <v/>
      </c>
      <c r="L1677" s="527" t="str">
        <f t="shared" si="110"/>
        <v/>
      </c>
      <c r="M1677" s="363"/>
      <c r="N1677" s="363"/>
      <c r="O1677" s="363"/>
      <c r="P1677" s="366"/>
    </row>
    <row r="1678" spans="3:16" ht="14.25" customHeight="1" x14ac:dyDescent="0.2">
      <c r="C1678" s="383">
        <f t="shared" si="108"/>
        <v>1666</v>
      </c>
      <c r="D1678" s="807" t="str">
        <f t="shared" si="111"/>
        <v/>
      </c>
      <c r="E1678" s="670"/>
      <c r="F1678" s="511"/>
      <c r="G1678" s="511"/>
      <c r="H1678" s="452"/>
      <c r="I1678" s="362"/>
      <c r="J1678" s="362"/>
      <c r="K1678" s="451" t="str">
        <f t="shared" si="109"/>
        <v/>
      </c>
      <c r="L1678" s="527" t="str">
        <f t="shared" si="110"/>
        <v/>
      </c>
      <c r="M1678" s="363"/>
      <c r="N1678" s="363"/>
      <c r="O1678" s="363"/>
      <c r="P1678" s="366"/>
    </row>
    <row r="1679" spans="3:16" ht="14.25" customHeight="1" x14ac:dyDescent="0.2">
      <c r="C1679" s="383">
        <f t="shared" ref="C1679:C1742" si="112">C1678+1</f>
        <v>1667</v>
      </c>
      <c r="D1679" s="807" t="str">
        <f t="shared" si="111"/>
        <v/>
      </c>
      <c r="E1679" s="670"/>
      <c r="F1679" s="511"/>
      <c r="G1679" s="511"/>
      <c r="H1679" s="452"/>
      <c r="I1679" s="362"/>
      <c r="J1679" s="362"/>
      <c r="K1679" s="451" t="str">
        <f t="shared" si="109"/>
        <v/>
      </c>
      <c r="L1679" s="527" t="str">
        <f t="shared" si="110"/>
        <v/>
      </c>
      <c r="M1679" s="363"/>
      <c r="N1679" s="363"/>
      <c r="O1679" s="363"/>
      <c r="P1679" s="366"/>
    </row>
    <row r="1680" spans="3:16" ht="14.25" customHeight="1" x14ac:dyDescent="0.2">
      <c r="C1680" s="383">
        <f t="shared" si="112"/>
        <v>1668</v>
      </c>
      <c r="D1680" s="807" t="str">
        <f t="shared" si="111"/>
        <v/>
      </c>
      <c r="E1680" s="670"/>
      <c r="F1680" s="511"/>
      <c r="G1680" s="511"/>
      <c r="H1680" s="452"/>
      <c r="I1680" s="362"/>
      <c r="J1680" s="362"/>
      <c r="K1680" s="451" t="str">
        <f t="shared" si="109"/>
        <v/>
      </c>
      <c r="L1680" s="527" t="str">
        <f t="shared" si="110"/>
        <v/>
      </c>
      <c r="M1680" s="363"/>
      <c r="N1680" s="363"/>
      <c r="O1680" s="363"/>
      <c r="P1680" s="366"/>
    </row>
    <row r="1681" spans="3:16" ht="14.25" customHeight="1" x14ac:dyDescent="0.2">
      <c r="C1681" s="383">
        <f t="shared" si="112"/>
        <v>1669</v>
      </c>
      <c r="D1681" s="807" t="str">
        <f t="shared" si="111"/>
        <v/>
      </c>
      <c r="E1681" s="670"/>
      <c r="F1681" s="511"/>
      <c r="G1681" s="511"/>
      <c r="H1681" s="452"/>
      <c r="I1681" s="362"/>
      <c r="J1681" s="362"/>
      <c r="K1681" s="451" t="str">
        <f t="shared" si="109"/>
        <v/>
      </c>
      <c r="L1681" s="527" t="str">
        <f t="shared" si="110"/>
        <v/>
      </c>
      <c r="M1681" s="363"/>
      <c r="N1681" s="363"/>
      <c r="O1681" s="363"/>
      <c r="P1681" s="366"/>
    </row>
    <row r="1682" spans="3:16" ht="14.25" customHeight="1" x14ac:dyDescent="0.2">
      <c r="C1682" s="383">
        <f t="shared" si="112"/>
        <v>1670</v>
      </c>
      <c r="D1682" s="807" t="str">
        <f t="shared" si="111"/>
        <v/>
      </c>
      <c r="E1682" s="670"/>
      <c r="F1682" s="511"/>
      <c r="G1682" s="511"/>
      <c r="H1682" s="452"/>
      <c r="I1682" s="362"/>
      <c r="J1682" s="362"/>
      <c r="K1682" s="451" t="str">
        <f t="shared" si="109"/>
        <v/>
      </c>
      <c r="L1682" s="527" t="str">
        <f t="shared" si="110"/>
        <v/>
      </c>
      <c r="M1682" s="363"/>
      <c r="N1682" s="363"/>
      <c r="O1682" s="363"/>
      <c r="P1682" s="366"/>
    </row>
    <row r="1683" spans="3:16" ht="14.25" customHeight="1" x14ac:dyDescent="0.2">
      <c r="C1683" s="383">
        <f t="shared" si="112"/>
        <v>1671</v>
      </c>
      <c r="D1683" s="807" t="str">
        <f t="shared" si="111"/>
        <v/>
      </c>
      <c r="E1683" s="670"/>
      <c r="F1683" s="511"/>
      <c r="G1683" s="511"/>
      <c r="H1683" s="452"/>
      <c r="I1683" s="362"/>
      <c r="J1683" s="362"/>
      <c r="K1683" s="451" t="str">
        <f t="shared" si="109"/>
        <v/>
      </c>
      <c r="L1683" s="527" t="str">
        <f t="shared" si="110"/>
        <v/>
      </c>
      <c r="M1683" s="363"/>
      <c r="N1683" s="363"/>
      <c r="O1683" s="363"/>
      <c r="P1683" s="366"/>
    </row>
    <row r="1684" spans="3:16" ht="14.25" customHeight="1" x14ac:dyDescent="0.2">
      <c r="C1684" s="383">
        <f t="shared" si="112"/>
        <v>1672</v>
      </c>
      <c r="D1684" s="807" t="str">
        <f t="shared" si="111"/>
        <v/>
      </c>
      <c r="E1684" s="670"/>
      <c r="F1684" s="511"/>
      <c r="G1684" s="511"/>
      <c r="H1684" s="452"/>
      <c r="I1684" s="362"/>
      <c r="J1684" s="362"/>
      <c r="K1684" s="451" t="str">
        <f t="shared" si="109"/>
        <v/>
      </c>
      <c r="L1684" s="527" t="str">
        <f t="shared" si="110"/>
        <v/>
      </c>
      <c r="M1684" s="363"/>
      <c r="N1684" s="363"/>
      <c r="O1684" s="363"/>
      <c r="P1684" s="366"/>
    </row>
    <row r="1685" spans="3:16" ht="14.25" customHeight="1" x14ac:dyDescent="0.2">
      <c r="C1685" s="383">
        <f t="shared" si="112"/>
        <v>1673</v>
      </c>
      <c r="D1685" s="807" t="str">
        <f t="shared" si="111"/>
        <v/>
      </c>
      <c r="E1685" s="670"/>
      <c r="F1685" s="511"/>
      <c r="G1685" s="511"/>
      <c r="H1685" s="452"/>
      <c r="I1685" s="362"/>
      <c r="J1685" s="362"/>
      <c r="K1685" s="451" t="str">
        <f t="shared" si="109"/>
        <v/>
      </c>
      <c r="L1685" s="527" t="str">
        <f t="shared" si="110"/>
        <v/>
      </c>
      <c r="M1685" s="363"/>
      <c r="N1685" s="363"/>
      <c r="O1685" s="363"/>
      <c r="P1685" s="366"/>
    </row>
    <row r="1686" spans="3:16" ht="14.25" customHeight="1" x14ac:dyDescent="0.2">
      <c r="C1686" s="383">
        <f t="shared" si="112"/>
        <v>1674</v>
      </c>
      <c r="D1686" s="807" t="str">
        <f t="shared" si="111"/>
        <v/>
      </c>
      <c r="E1686" s="670"/>
      <c r="F1686" s="511"/>
      <c r="G1686" s="511"/>
      <c r="H1686" s="452"/>
      <c r="I1686" s="362"/>
      <c r="J1686" s="362"/>
      <c r="K1686" s="451" t="str">
        <f t="shared" si="109"/>
        <v/>
      </c>
      <c r="L1686" s="527" t="str">
        <f t="shared" si="110"/>
        <v/>
      </c>
      <c r="M1686" s="363"/>
      <c r="N1686" s="363"/>
      <c r="O1686" s="363"/>
      <c r="P1686" s="366"/>
    </row>
    <row r="1687" spans="3:16" ht="14.25" customHeight="1" x14ac:dyDescent="0.2">
      <c r="C1687" s="383">
        <f t="shared" si="112"/>
        <v>1675</v>
      </c>
      <c r="D1687" s="807" t="str">
        <f t="shared" si="111"/>
        <v/>
      </c>
      <c r="E1687" s="670"/>
      <c r="F1687" s="511"/>
      <c r="G1687" s="511"/>
      <c r="H1687" s="452"/>
      <c r="I1687" s="362"/>
      <c r="J1687" s="362"/>
      <c r="K1687" s="451" t="str">
        <f t="shared" si="109"/>
        <v/>
      </c>
      <c r="L1687" s="527" t="str">
        <f t="shared" si="110"/>
        <v/>
      </c>
      <c r="M1687" s="363"/>
      <c r="N1687" s="363"/>
      <c r="O1687" s="363"/>
      <c r="P1687" s="366"/>
    </row>
    <row r="1688" spans="3:16" ht="14.25" customHeight="1" x14ac:dyDescent="0.2">
      <c r="C1688" s="383">
        <f t="shared" si="112"/>
        <v>1676</v>
      </c>
      <c r="D1688" s="807" t="str">
        <f t="shared" si="111"/>
        <v/>
      </c>
      <c r="E1688" s="670"/>
      <c r="F1688" s="511"/>
      <c r="G1688" s="511"/>
      <c r="H1688" s="452"/>
      <c r="I1688" s="362"/>
      <c r="J1688" s="362"/>
      <c r="K1688" s="451" t="str">
        <f t="shared" si="109"/>
        <v/>
      </c>
      <c r="L1688" s="527" t="str">
        <f t="shared" si="110"/>
        <v/>
      </c>
      <c r="M1688" s="363"/>
      <c r="N1688" s="363"/>
      <c r="O1688" s="363"/>
      <c r="P1688" s="366"/>
    </row>
    <row r="1689" spans="3:16" ht="14.25" customHeight="1" x14ac:dyDescent="0.2">
      <c r="C1689" s="383">
        <f t="shared" si="112"/>
        <v>1677</v>
      </c>
      <c r="D1689" s="807" t="str">
        <f t="shared" si="111"/>
        <v/>
      </c>
      <c r="E1689" s="670"/>
      <c r="F1689" s="511"/>
      <c r="G1689" s="511"/>
      <c r="H1689" s="452"/>
      <c r="I1689" s="362"/>
      <c r="J1689" s="362"/>
      <c r="K1689" s="451" t="str">
        <f t="shared" si="109"/>
        <v/>
      </c>
      <c r="L1689" s="527" t="str">
        <f t="shared" si="110"/>
        <v/>
      </c>
      <c r="M1689" s="363"/>
      <c r="N1689" s="363"/>
      <c r="O1689" s="363"/>
      <c r="P1689" s="366"/>
    </row>
    <row r="1690" spans="3:16" ht="14.25" customHeight="1" x14ac:dyDescent="0.2">
      <c r="C1690" s="383">
        <f t="shared" si="112"/>
        <v>1678</v>
      </c>
      <c r="D1690" s="807" t="str">
        <f t="shared" si="111"/>
        <v/>
      </c>
      <c r="E1690" s="670"/>
      <c r="F1690" s="511"/>
      <c r="G1690" s="511"/>
      <c r="H1690" s="452"/>
      <c r="I1690" s="362"/>
      <c r="J1690" s="362"/>
      <c r="K1690" s="451" t="str">
        <f t="shared" si="109"/>
        <v/>
      </c>
      <c r="L1690" s="527" t="str">
        <f t="shared" si="110"/>
        <v/>
      </c>
      <c r="M1690" s="363"/>
      <c r="N1690" s="363"/>
      <c r="O1690" s="363"/>
      <c r="P1690" s="366"/>
    </row>
    <row r="1691" spans="3:16" ht="14.25" customHeight="1" x14ac:dyDescent="0.2">
      <c r="C1691" s="383">
        <f t="shared" si="112"/>
        <v>1679</v>
      </c>
      <c r="D1691" s="807" t="str">
        <f t="shared" si="111"/>
        <v/>
      </c>
      <c r="E1691" s="670"/>
      <c r="F1691" s="511"/>
      <c r="G1691" s="511"/>
      <c r="H1691" s="452"/>
      <c r="I1691" s="362"/>
      <c r="J1691" s="362"/>
      <c r="K1691" s="451" t="str">
        <f t="shared" si="109"/>
        <v/>
      </c>
      <c r="L1691" s="527" t="str">
        <f t="shared" si="110"/>
        <v/>
      </c>
      <c r="M1691" s="363"/>
      <c r="N1691" s="363"/>
      <c r="O1691" s="363"/>
      <c r="P1691" s="366"/>
    </row>
    <row r="1692" spans="3:16" ht="14.25" customHeight="1" x14ac:dyDescent="0.2">
      <c r="C1692" s="383">
        <f t="shared" si="112"/>
        <v>1680</v>
      </c>
      <c r="D1692" s="807" t="str">
        <f t="shared" si="111"/>
        <v/>
      </c>
      <c r="E1692" s="670"/>
      <c r="F1692" s="511"/>
      <c r="G1692" s="511"/>
      <c r="H1692" s="452"/>
      <c r="I1692" s="362"/>
      <c r="J1692" s="362"/>
      <c r="K1692" s="451" t="str">
        <f t="shared" si="109"/>
        <v/>
      </c>
      <c r="L1692" s="527" t="str">
        <f t="shared" si="110"/>
        <v/>
      </c>
      <c r="M1692" s="363"/>
      <c r="N1692" s="363"/>
      <c r="O1692" s="363"/>
      <c r="P1692" s="366"/>
    </row>
    <row r="1693" spans="3:16" ht="14.25" customHeight="1" x14ac:dyDescent="0.2">
      <c r="C1693" s="383">
        <f t="shared" si="112"/>
        <v>1681</v>
      </c>
      <c r="D1693" s="807" t="str">
        <f t="shared" si="111"/>
        <v/>
      </c>
      <c r="E1693" s="670"/>
      <c r="F1693" s="511"/>
      <c r="G1693" s="511"/>
      <c r="H1693" s="452"/>
      <c r="I1693" s="362"/>
      <c r="J1693" s="362"/>
      <c r="K1693" s="451" t="str">
        <f t="shared" si="109"/>
        <v/>
      </c>
      <c r="L1693" s="527" t="str">
        <f t="shared" si="110"/>
        <v/>
      </c>
      <c r="M1693" s="363"/>
      <c r="N1693" s="363"/>
      <c r="O1693" s="363"/>
      <c r="P1693" s="366"/>
    </row>
    <row r="1694" spans="3:16" ht="14.25" customHeight="1" x14ac:dyDescent="0.2">
      <c r="C1694" s="383">
        <f t="shared" si="112"/>
        <v>1682</v>
      </c>
      <c r="D1694" s="807" t="str">
        <f t="shared" si="111"/>
        <v/>
      </c>
      <c r="E1694" s="670"/>
      <c r="F1694" s="511"/>
      <c r="G1694" s="511"/>
      <c r="H1694" s="452"/>
      <c r="I1694" s="362"/>
      <c r="J1694" s="362"/>
      <c r="K1694" s="451" t="str">
        <f t="shared" si="109"/>
        <v/>
      </c>
      <c r="L1694" s="527" t="str">
        <f t="shared" si="110"/>
        <v/>
      </c>
      <c r="M1694" s="363"/>
      <c r="N1694" s="363"/>
      <c r="O1694" s="363"/>
      <c r="P1694" s="366"/>
    </row>
    <row r="1695" spans="3:16" ht="14.25" customHeight="1" x14ac:dyDescent="0.2">
      <c r="C1695" s="383">
        <f t="shared" si="112"/>
        <v>1683</v>
      </c>
      <c r="D1695" s="807" t="str">
        <f t="shared" si="111"/>
        <v/>
      </c>
      <c r="E1695" s="670"/>
      <c r="F1695" s="511"/>
      <c r="G1695" s="511"/>
      <c r="H1695" s="452"/>
      <c r="I1695" s="362"/>
      <c r="J1695" s="362"/>
      <c r="K1695" s="451" t="str">
        <f t="shared" ref="K1695:K1758" si="113">IF(J1695="","",I1695*J1695)</f>
        <v/>
      </c>
      <c r="L1695" s="527" t="str">
        <f t="shared" si="110"/>
        <v/>
      </c>
      <c r="M1695" s="363"/>
      <c r="N1695" s="363"/>
      <c r="O1695" s="363"/>
      <c r="P1695" s="366"/>
    </row>
    <row r="1696" spans="3:16" ht="14.25" customHeight="1" x14ac:dyDescent="0.2">
      <c r="C1696" s="383">
        <f t="shared" si="112"/>
        <v>1684</v>
      </c>
      <c r="D1696" s="807" t="str">
        <f t="shared" si="111"/>
        <v/>
      </c>
      <c r="E1696" s="670"/>
      <c r="F1696" s="511"/>
      <c r="G1696" s="511"/>
      <c r="H1696" s="452"/>
      <c r="I1696" s="362"/>
      <c r="J1696" s="362"/>
      <c r="K1696" s="451" t="str">
        <f t="shared" si="113"/>
        <v/>
      </c>
      <c r="L1696" s="527" t="str">
        <f t="shared" si="110"/>
        <v/>
      </c>
      <c r="M1696" s="363"/>
      <c r="N1696" s="363"/>
      <c r="O1696" s="363"/>
      <c r="P1696" s="366"/>
    </row>
    <row r="1697" spans="3:16" ht="14.25" customHeight="1" x14ac:dyDescent="0.2">
      <c r="C1697" s="383">
        <f t="shared" si="112"/>
        <v>1685</v>
      </c>
      <c r="D1697" s="807" t="str">
        <f t="shared" si="111"/>
        <v/>
      </c>
      <c r="E1697" s="670"/>
      <c r="F1697" s="511"/>
      <c r="G1697" s="511"/>
      <c r="H1697" s="452"/>
      <c r="I1697" s="362"/>
      <c r="J1697" s="362"/>
      <c r="K1697" s="451" t="str">
        <f t="shared" si="113"/>
        <v/>
      </c>
      <c r="L1697" s="527" t="str">
        <f t="shared" si="110"/>
        <v/>
      </c>
      <c r="M1697" s="363"/>
      <c r="N1697" s="363"/>
      <c r="O1697" s="363"/>
      <c r="P1697" s="366"/>
    </row>
    <row r="1698" spans="3:16" ht="14.25" customHeight="1" x14ac:dyDescent="0.2">
      <c r="C1698" s="383">
        <f t="shared" si="112"/>
        <v>1686</v>
      </c>
      <c r="D1698" s="807" t="str">
        <f t="shared" si="111"/>
        <v/>
      </c>
      <c r="E1698" s="670"/>
      <c r="F1698" s="511"/>
      <c r="G1698" s="511"/>
      <c r="H1698" s="452"/>
      <c r="I1698" s="362"/>
      <c r="J1698" s="362"/>
      <c r="K1698" s="451" t="str">
        <f t="shared" si="113"/>
        <v/>
      </c>
      <c r="L1698" s="527" t="str">
        <f t="shared" si="110"/>
        <v/>
      </c>
      <c r="M1698" s="363"/>
      <c r="N1698" s="363"/>
      <c r="O1698" s="363"/>
      <c r="P1698" s="366"/>
    </row>
    <row r="1699" spans="3:16" ht="14.25" customHeight="1" x14ac:dyDescent="0.2">
      <c r="C1699" s="383">
        <f t="shared" si="112"/>
        <v>1687</v>
      </c>
      <c r="D1699" s="807" t="str">
        <f t="shared" si="111"/>
        <v/>
      </c>
      <c r="E1699" s="670"/>
      <c r="F1699" s="511"/>
      <c r="G1699" s="511"/>
      <c r="H1699" s="452"/>
      <c r="I1699" s="362"/>
      <c r="J1699" s="362"/>
      <c r="K1699" s="451" t="str">
        <f t="shared" si="113"/>
        <v/>
      </c>
      <c r="L1699" s="527" t="str">
        <f t="shared" si="110"/>
        <v/>
      </c>
      <c r="M1699" s="363"/>
      <c r="N1699" s="363"/>
      <c r="O1699" s="363"/>
      <c r="P1699" s="366"/>
    </row>
    <row r="1700" spans="3:16" ht="14.25" customHeight="1" x14ac:dyDescent="0.2">
      <c r="C1700" s="383">
        <f t="shared" si="112"/>
        <v>1688</v>
      </c>
      <c r="D1700" s="807" t="str">
        <f t="shared" si="111"/>
        <v/>
      </c>
      <c r="E1700" s="670"/>
      <c r="F1700" s="511"/>
      <c r="G1700" s="511"/>
      <c r="H1700" s="452"/>
      <c r="I1700" s="362"/>
      <c r="J1700" s="362"/>
      <c r="K1700" s="451" t="str">
        <f t="shared" si="113"/>
        <v/>
      </c>
      <c r="L1700" s="527" t="str">
        <f t="shared" si="110"/>
        <v/>
      </c>
      <c r="M1700" s="363"/>
      <c r="N1700" s="363"/>
      <c r="O1700" s="363"/>
      <c r="P1700" s="366"/>
    </row>
    <row r="1701" spans="3:16" ht="14.25" customHeight="1" x14ac:dyDescent="0.2">
      <c r="C1701" s="383">
        <f t="shared" si="112"/>
        <v>1689</v>
      </c>
      <c r="D1701" s="807" t="str">
        <f t="shared" si="111"/>
        <v/>
      </c>
      <c r="E1701" s="670"/>
      <c r="F1701" s="511"/>
      <c r="G1701" s="511"/>
      <c r="H1701" s="452"/>
      <c r="I1701" s="362"/>
      <c r="J1701" s="362"/>
      <c r="K1701" s="451" t="str">
        <f t="shared" si="113"/>
        <v/>
      </c>
      <c r="L1701" s="527" t="str">
        <f t="shared" si="110"/>
        <v/>
      </c>
      <c r="M1701" s="363"/>
      <c r="N1701" s="363"/>
      <c r="O1701" s="363"/>
      <c r="P1701" s="366"/>
    </row>
    <row r="1702" spans="3:16" ht="14.25" customHeight="1" x14ac:dyDescent="0.2">
      <c r="C1702" s="383">
        <f t="shared" si="112"/>
        <v>1690</v>
      </c>
      <c r="D1702" s="807" t="str">
        <f t="shared" si="111"/>
        <v/>
      </c>
      <c r="E1702" s="670"/>
      <c r="F1702" s="511"/>
      <c r="G1702" s="511"/>
      <c r="H1702" s="452"/>
      <c r="I1702" s="362"/>
      <c r="J1702" s="362"/>
      <c r="K1702" s="451" t="str">
        <f t="shared" si="113"/>
        <v/>
      </c>
      <c r="L1702" s="527" t="str">
        <f t="shared" si="110"/>
        <v/>
      </c>
      <c r="M1702" s="363"/>
      <c r="N1702" s="363"/>
      <c r="O1702" s="363"/>
      <c r="P1702" s="366"/>
    </row>
    <row r="1703" spans="3:16" ht="14.25" customHeight="1" x14ac:dyDescent="0.2">
      <c r="C1703" s="383">
        <f t="shared" si="112"/>
        <v>1691</v>
      </c>
      <c r="D1703" s="807" t="str">
        <f t="shared" si="111"/>
        <v/>
      </c>
      <c r="E1703" s="670"/>
      <c r="F1703" s="511"/>
      <c r="G1703" s="511"/>
      <c r="H1703" s="452"/>
      <c r="I1703" s="362"/>
      <c r="J1703" s="362"/>
      <c r="K1703" s="451" t="str">
        <f t="shared" si="113"/>
        <v/>
      </c>
      <c r="L1703" s="527" t="str">
        <f t="shared" si="110"/>
        <v/>
      </c>
      <c r="M1703" s="363"/>
      <c r="N1703" s="363"/>
      <c r="O1703" s="363"/>
      <c r="P1703" s="366"/>
    </row>
    <row r="1704" spans="3:16" ht="14.25" customHeight="1" x14ac:dyDescent="0.2">
      <c r="C1704" s="383">
        <f t="shared" si="112"/>
        <v>1692</v>
      </c>
      <c r="D1704" s="807" t="str">
        <f t="shared" si="111"/>
        <v/>
      </c>
      <c r="E1704" s="670"/>
      <c r="F1704" s="511"/>
      <c r="G1704" s="511"/>
      <c r="H1704" s="452"/>
      <c r="I1704" s="362"/>
      <c r="J1704" s="362"/>
      <c r="K1704" s="451" t="str">
        <f t="shared" si="113"/>
        <v/>
      </c>
      <c r="L1704" s="527" t="str">
        <f t="shared" si="110"/>
        <v/>
      </c>
      <c r="M1704" s="363"/>
      <c r="N1704" s="363"/>
      <c r="O1704" s="363"/>
      <c r="P1704" s="366"/>
    </row>
    <row r="1705" spans="3:16" ht="14.25" customHeight="1" x14ac:dyDescent="0.2">
      <c r="C1705" s="383">
        <f t="shared" si="112"/>
        <v>1693</v>
      </c>
      <c r="D1705" s="807" t="str">
        <f t="shared" si="111"/>
        <v/>
      </c>
      <c r="E1705" s="670"/>
      <c r="F1705" s="511"/>
      <c r="G1705" s="511"/>
      <c r="H1705" s="452"/>
      <c r="I1705" s="362"/>
      <c r="J1705" s="362"/>
      <c r="K1705" s="451" t="str">
        <f t="shared" si="113"/>
        <v/>
      </c>
      <c r="L1705" s="527" t="str">
        <f t="shared" si="110"/>
        <v/>
      </c>
      <c r="M1705" s="363"/>
      <c r="N1705" s="363"/>
      <c r="O1705" s="363"/>
      <c r="P1705" s="366"/>
    </row>
    <row r="1706" spans="3:16" ht="14.25" customHeight="1" x14ac:dyDescent="0.2">
      <c r="C1706" s="383">
        <f t="shared" si="112"/>
        <v>1694</v>
      </c>
      <c r="D1706" s="807" t="str">
        <f t="shared" si="111"/>
        <v/>
      </c>
      <c r="E1706" s="670"/>
      <c r="F1706" s="511"/>
      <c r="G1706" s="511"/>
      <c r="H1706" s="452"/>
      <c r="I1706" s="362"/>
      <c r="J1706" s="362"/>
      <c r="K1706" s="451" t="str">
        <f t="shared" si="113"/>
        <v/>
      </c>
      <c r="L1706" s="527" t="str">
        <f t="shared" ref="L1706:L1769" si="114">IF(H1706="","",IF(HLOOKUP(H1706,$V$2:$AJ$3,2,FALSE)&gt;=0.8,"○",""))</f>
        <v/>
      </c>
      <c r="M1706" s="363"/>
      <c r="N1706" s="363"/>
      <c r="O1706" s="363"/>
      <c r="P1706" s="366"/>
    </row>
    <row r="1707" spans="3:16" ht="14.25" customHeight="1" x14ac:dyDescent="0.2">
      <c r="C1707" s="383">
        <f t="shared" si="112"/>
        <v>1695</v>
      </c>
      <c r="D1707" s="807" t="str">
        <f t="shared" si="111"/>
        <v/>
      </c>
      <c r="E1707" s="670"/>
      <c r="F1707" s="511"/>
      <c r="G1707" s="511"/>
      <c r="H1707" s="452"/>
      <c r="I1707" s="362"/>
      <c r="J1707" s="362"/>
      <c r="K1707" s="451" t="str">
        <f t="shared" si="113"/>
        <v/>
      </c>
      <c r="L1707" s="527" t="str">
        <f t="shared" si="114"/>
        <v/>
      </c>
      <c r="M1707" s="363"/>
      <c r="N1707" s="363"/>
      <c r="O1707" s="363"/>
      <c r="P1707" s="366"/>
    </row>
    <row r="1708" spans="3:16" ht="14.25" customHeight="1" x14ac:dyDescent="0.2">
      <c r="C1708" s="383">
        <f t="shared" si="112"/>
        <v>1696</v>
      </c>
      <c r="D1708" s="807" t="str">
        <f t="shared" si="111"/>
        <v/>
      </c>
      <c r="E1708" s="670"/>
      <c r="F1708" s="511"/>
      <c r="G1708" s="511"/>
      <c r="H1708" s="452"/>
      <c r="I1708" s="362"/>
      <c r="J1708" s="362"/>
      <c r="K1708" s="451" t="str">
        <f t="shared" si="113"/>
        <v/>
      </c>
      <c r="L1708" s="527" t="str">
        <f t="shared" si="114"/>
        <v/>
      </c>
      <c r="M1708" s="363"/>
      <c r="N1708" s="363"/>
      <c r="O1708" s="363"/>
      <c r="P1708" s="366"/>
    </row>
    <row r="1709" spans="3:16" ht="14.25" customHeight="1" x14ac:dyDescent="0.2">
      <c r="C1709" s="383">
        <f t="shared" si="112"/>
        <v>1697</v>
      </c>
      <c r="D1709" s="807" t="str">
        <f t="shared" si="111"/>
        <v/>
      </c>
      <c r="E1709" s="670"/>
      <c r="F1709" s="511"/>
      <c r="G1709" s="511"/>
      <c r="H1709" s="452"/>
      <c r="I1709" s="362"/>
      <c r="J1709" s="362"/>
      <c r="K1709" s="451" t="str">
        <f t="shared" si="113"/>
        <v/>
      </c>
      <c r="L1709" s="527" t="str">
        <f t="shared" si="114"/>
        <v/>
      </c>
      <c r="M1709" s="363"/>
      <c r="N1709" s="363"/>
      <c r="O1709" s="363"/>
      <c r="P1709" s="366"/>
    </row>
    <row r="1710" spans="3:16" ht="14.25" customHeight="1" x14ac:dyDescent="0.2">
      <c r="C1710" s="383">
        <f t="shared" si="112"/>
        <v>1698</v>
      </c>
      <c r="D1710" s="807" t="str">
        <f t="shared" si="111"/>
        <v/>
      </c>
      <c r="E1710" s="670"/>
      <c r="F1710" s="511"/>
      <c r="G1710" s="511"/>
      <c r="H1710" s="452"/>
      <c r="I1710" s="362"/>
      <c r="J1710" s="362"/>
      <c r="K1710" s="451" t="str">
        <f t="shared" si="113"/>
        <v/>
      </c>
      <c r="L1710" s="527" t="str">
        <f t="shared" si="114"/>
        <v/>
      </c>
      <c r="M1710" s="363"/>
      <c r="N1710" s="363"/>
      <c r="O1710" s="363"/>
      <c r="P1710" s="366"/>
    </row>
    <row r="1711" spans="3:16" ht="14.25" customHeight="1" x14ac:dyDescent="0.2">
      <c r="C1711" s="383">
        <f t="shared" si="112"/>
        <v>1699</v>
      </c>
      <c r="D1711" s="807" t="str">
        <f t="shared" si="111"/>
        <v/>
      </c>
      <c r="E1711" s="670"/>
      <c r="F1711" s="511"/>
      <c r="G1711" s="511"/>
      <c r="H1711" s="452"/>
      <c r="I1711" s="362"/>
      <c r="J1711" s="362"/>
      <c r="K1711" s="451" t="str">
        <f t="shared" si="113"/>
        <v/>
      </c>
      <c r="L1711" s="527" t="str">
        <f t="shared" si="114"/>
        <v/>
      </c>
      <c r="M1711" s="363"/>
      <c r="N1711" s="363"/>
      <c r="O1711" s="363"/>
      <c r="P1711" s="366"/>
    </row>
    <row r="1712" spans="3:16" ht="14.25" customHeight="1" x14ac:dyDescent="0.2">
      <c r="C1712" s="383">
        <f t="shared" si="112"/>
        <v>1700</v>
      </c>
      <c r="D1712" s="807" t="str">
        <f t="shared" si="111"/>
        <v/>
      </c>
      <c r="E1712" s="670"/>
      <c r="F1712" s="511"/>
      <c r="G1712" s="511"/>
      <c r="H1712" s="452"/>
      <c r="I1712" s="362"/>
      <c r="J1712" s="362"/>
      <c r="K1712" s="451" t="str">
        <f t="shared" si="113"/>
        <v/>
      </c>
      <c r="L1712" s="527" t="str">
        <f t="shared" si="114"/>
        <v/>
      </c>
      <c r="M1712" s="363"/>
      <c r="N1712" s="363"/>
      <c r="O1712" s="363"/>
      <c r="P1712" s="366"/>
    </row>
    <row r="1713" spans="3:16" ht="14.25" customHeight="1" x14ac:dyDescent="0.2">
      <c r="C1713" s="383">
        <f t="shared" si="112"/>
        <v>1701</v>
      </c>
      <c r="D1713" s="807" t="str">
        <f t="shared" si="111"/>
        <v/>
      </c>
      <c r="E1713" s="670"/>
      <c r="F1713" s="511"/>
      <c r="G1713" s="511"/>
      <c r="H1713" s="452"/>
      <c r="I1713" s="362"/>
      <c r="J1713" s="362"/>
      <c r="K1713" s="451" t="str">
        <f t="shared" si="113"/>
        <v/>
      </c>
      <c r="L1713" s="527" t="str">
        <f t="shared" si="114"/>
        <v/>
      </c>
      <c r="M1713" s="363"/>
      <c r="N1713" s="363"/>
      <c r="O1713" s="363"/>
      <c r="P1713" s="366"/>
    </row>
    <row r="1714" spans="3:16" ht="14.25" customHeight="1" x14ac:dyDescent="0.2">
      <c r="C1714" s="383">
        <f t="shared" si="112"/>
        <v>1702</v>
      </c>
      <c r="D1714" s="807" t="str">
        <f t="shared" si="111"/>
        <v/>
      </c>
      <c r="E1714" s="670"/>
      <c r="F1714" s="511"/>
      <c r="G1714" s="511"/>
      <c r="H1714" s="452"/>
      <c r="I1714" s="362"/>
      <c r="J1714" s="362"/>
      <c r="K1714" s="451" t="str">
        <f t="shared" si="113"/>
        <v/>
      </c>
      <c r="L1714" s="527" t="str">
        <f t="shared" si="114"/>
        <v/>
      </c>
      <c r="M1714" s="363"/>
      <c r="N1714" s="363"/>
      <c r="O1714" s="363"/>
      <c r="P1714" s="366"/>
    </row>
    <row r="1715" spans="3:16" ht="14.25" customHeight="1" x14ac:dyDescent="0.2">
      <c r="C1715" s="383">
        <f t="shared" si="112"/>
        <v>1703</v>
      </c>
      <c r="D1715" s="807" t="str">
        <f t="shared" si="111"/>
        <v/>
      </c>
      <c r="E1715" s="670"/>
      <c r="F1715" s="511"/>
      <c r="G1715" s="511"/>
      <c r="H1715" s="452"/>
      <c r="I1715" s="362"/>
      <c r="J1715" s="362"/>
      <c r="K1715" s="451" t="str">
        <f t="shared" si="113"/>
        <v/>
      </c>
      <c r="L1715" s="527" t="str">
        <f t="shared" si="114"/>
        <v/>
      </c>
      <c r="M1715" s="363"/>
      <c r="N1715" s="363"/>
      <c r="O1715" s="363"/>
      <c r="P1715" s="366"/>
    </row>
    <row r="1716" spans="3:16" ht="14.25" customHeight="1" x14ac:dyDescent="0.2">
      <c r="C1716" s="383">
        <f t="shared" si="112"/>
        <v>1704</v>
      </c>
      <c r="D1716" s="807" t="str">
        <f t="shared" si="111"/>
        <v/>
      </c>
      <c r="E1716" s="670"/>
      <c r="F1716" s="511"/>
      <c r="G1716" s="511"/>
      <c r="H1716" s="452"/>
      <c r="I1716" s="362"/>
      <c r="J1716" s="362"/>
      <c r="K1716" s="451" t="str">
        <f t="shared" si="113"/>
        <v/>
      </c>
      <c r="L1716" s="527" t="str">
        <f t="shared" si="114"/>
        <v/>
      </c>
      <c r="M1716" s="363"/>
      <c r="N1716" s="363"/>
      <c r="O1716" s="363"/>
      <c r="P1716" s="366"/>
    </row>
    <row r="1717" spans="3:16" ht="14.25" customHeight="1" x14ac:dyDescent="0.2">
      <c r="C1717" s="383">
        <f t="shared" si="112"/>
        <v>1705</v>
      </c>
      <c r="D1717" s="807" t="str">
        <f t="shared" si="111"/>
        <v/>
      </c>
      <c r="E1717" s="670"/>
      <c r="F1717" s="511"/>
      <c r="G1717" s="511"/>
      <c r="H1717" s="452"/>
      <c r="I1717" s="362"/>
      <c r="J1717" s="362"/>
      <c r="K1717" s="451" t="str">
        <f t="shared" si="113"/>
        <v/>
      </c>
      <c r="L1717" s="527" t="str">
        <f t="shared" si="114"/>
        <v/>
      </c>
      <c r="M1717" s="363"/>
      <c r="N1717" s="363"/>
      <c r="O1717" s="363"/>
      <c r="P1717" s="366"/>
    </row>
    <row r="1718" spans="3:16" ht="14.25" customHeight="1" x14ac:dyDescent="0.2">
      <c r="C1718" s="383">
        <f t="shared" si="112"/>
        <v>1706</v>
      </c>
      <c r="D1718" s="807" t="str">
        <f t="shared" si="111"/>
        <v/>
      </c>
      <c r="E1718" s="670"/>
      <c r="F1718" s="511"/>
      <c r="G1718" s="511"/>
      <c r="H1718" s="452"/>
      <c r="I1718" s="362"/>
      <c r="J1718" s="362"/>
      <c r="K1718" s="451" t="str">
        <f t="shared" si="113"/>
        <v/>
      </c>
      <c r="L1718" s="527" t="str">
        <f t="shared" si="114"/>
        <v/>
      </c>
      <c r="M1718" s="363"/>
      <c r="N1718" s="363"/>
      <c r="O1718" s="363"/>
      <c r="P1718" s="366"/>
    </row>
    <row r="1719" spans="3:16" ht="14.25" customHeight="1" x14ac:dyDescent="0.2">
      <c r="C1719" s="383">
        <f t="shared" si="112"/>
        <v>1707</v>
      </c>
      <c r="D1719" s="807" t="str">
        <f t="shared" si="111"/>
        <v/>
      </c>
      <c r="E1719" s="670"/>
      <c r="F1719" s="511"/>
      <c r="G1719" s="511"/>
      <c r="H1719" s="452"/>
      <c r="I1719" s="362"/>
      <c r="J1719" s="362"/>
      <c r="K1719" s="451" t="str">
        <f t="shared" si="113"/>
        <v/>
      </c>
      <c r="L1719" s="527" t="str">
        <f t="shared" si="114"/>
        <v/>
      </c>
      <c r="M1719" s="363"/>
      <c r="N1719" s="363"/>
      <c r="O1719" s="363"/>
      <c r="P1719" s="366"/>
    </row>
    <row r="1720" spans="3:16" ht="14.25" customHeight="1" x14ac:dyDescent="0.2">
      <c r="C1720" s="383">
        <f t="shared" si="112"/>
        <v>1708</v>
      </c>
      <c r="D1720" s="807" t="str">
        <f t="shared" si="111"/>
        <v/>
      </c>
      <c r="E1720" s="670"/>
      <c r="F1720" s="511"/>
      <c r="G1720" s="511"/>
      <c r="H1720" s="452"/>
      <c r="I1720" s="362"/>
      <c r="J1720" s="362"/>
      <c r="K1720" s="451" t="str">
        <f t="shared" si="113"/>
        <v/>
      </c>
      <c r="L1720" s="527" t="str">
        <f t="shared" si="114"/>
        <v/>
      </c>
      <c r="M1720" s="363"/>
      <c r="N1720" s="363"/>
      <c r="O1720" s="363"/>
      <c r="P1720" s="366"/>
    </row>
    <row r="1721" spans="3:16" ht="14.25" customHeight="1" x14ac:dyDescent="0.2">
      <c r="C1721" s="383">
        <f t="shared" si="112"/>
        <v>1709</v>
      </c>
      <c r="D1721" s="807" t="str">
        <f t="shared" si="111"/>
        <v/>
      </c>
      <c r="E1721" s="670"/>
      <c r="F1721" s="511"/>
      <c r="G1721" s="511"/>
      <c r="H1721" s="452"/>
      <c r="I1721" s="362"/>
      <c r="J1721" s="362"/>
      <c r="K1721" s="451" t="str">
        <f t="shared" si="113"/>
        <v/>
      </c>
      <c r="L1721" s="527" t="str">
        <f t="shared" si="114"/>
        <v/>
      </c>
      <c r="M1721" s="363"/>
      <c r="N1721" s="363"/>
      <c r="O1721" s="363"/>
      <c r="P1721" s="366"/>
    </row>
    <row r="1722" spans="3:16" ht="14.25" customHeight="1" x14ac:dyDescent="0.2">
      <c r="C1722" s="383">
        <f t="shared" si="112"/>
        <v>1710</v>
      </c>
      <c r="D1722" s="807" t="str">
        <f t="shared" si="111"/>
        <v/>
      </c>
      <c r="E1722" s="670"/>
      <c r="F1722" s="511"/>
      <c r="G1722" s="511"/>
      <c r="H1722" s="452"/>
      <c r="I1722" s="362"/>
      <c r="J1722" s="362"/>
      <c r="K1722" s="451" t="str">
        <f t="shared" si="113"/>
        <v/>
      </c>
      <c r="L1722" s="527" t="str">
        <f t="shared" si="114"/>
        <v/>
      </c>
      <c r="M1722" s="363"/>
      <c r="N1722" s="363"/>
      <c r="O1722" s="363"/>
      <c r="P1722" s="366"/>
    </row>
    <row r="1723" spans="3:16" ht="14.25" customHeight="1" x14ac:dyDescent="0.2">
      <c r="C1723" s="383">
        <f t="shared" si="112"/>
        <v>1711</v>
      </c>
      <c r="D1723" s="807" t="str">
        <f t="shared" si="111"/>
        <v/>
      </c>
      <c r="E1723" s="670"/>
      <c r="F1723" s="511"/>
      <c r="G1723" s="511"/>
      <c r="H1723" s="452"/>
      <c r="I1723" s="362"/>
      <c r="J1723" s="362"/>
      <c r="K1723" s="451" t="str">
        <f t="shared" si="113"/>
        <v/>
      </c>
      <c r="L1723" s="527" t="str">
        <f t="shared" si="114"/>
        <v/>
      </c>
      <c r="M1723" s="363"/>
      <c r="N1723" s="363"/>
      <c r="O1723" s="363"/>
      <c r="P1723" s="366"/>
    </row>
    <row r="1724" spans="3:16" ht="14.25" customHeight="1" x14ac:dyDescent="0.2">
      <c r="C1724" s="383">
        <f t="shared" si="112"/>
        <v>1712</v>
      </c>
      <c r="D1724" s="807" t="str">
        <f t="shared" si="111"/>
        <v/>
      </c>
      <c r="E1724" s="670"/>
      <c r="F1724" s="511"/>
      <c r="G1724" s="511"/>
      <c r="H1724" s="452"/>
      <c r="I1724" s="362"/>
      <c r="J1724" s="362"/>
      <c r="K1724" s="451" t="str">
        <f t="shared" si="113"/>
        <v/>
      </c>
      <c r="L1724" s="527" t="str">
        <f t="shared" si="114"/>
        <v/>
      </c>
      <c r="M1724" s="363"/>
      <c r="N1724" s="363"/>
      <c r="O1724" s="363"/>
      <c r="P1724" s="366"/>
    </row>
    <row r="1725" spans="3:16" ht="14.25" customHeight="1" x14ac:dyDescent="0.2">
      <c r="C1725" s="383">
        <f t="shared" si="112"/>
        <v>1713</v>
      </c>
      <c r="D1725" s="807" t="str">
        <f t="shared" si="111"/>
        <v/>
      </c>
      <c r="E1725" s="670"/>
      <c r="F1725" s="511"/>
      <c r="G1725" s="511"/>
      <c r="H1725" s="452"/>
      <c r="I1725" s="362"/>
      <c r="J1725" s="362"/>
      <c r="K1725" s="451" t="str">
        <f t="shared" si="113"/>
        <v/>
      </c>
      <c r="L1725" s="527" t="str">
        <f t="shared" si="114"/>
        <v/>
      </c>
      <c r="M1725" s="363"/>
      <c r="N1725" s="363"/>
      <c r="O1725" s="363"/>
      <c r="P1725" s="366"/>
    </row>
    <row r="1726" spans="3:16" ht="14.25" customHeight="1" x14ac:dyDescent="0.2">
      <c r="C1726" s="383">
        <f t="shared" si="112"/>
        <v>1714</v>
      </c>
      <c r="D1726" s="807" t="str">
        <f t="shared" si="111"/>
        <v/>
      </c>
      <c r="E1726" s="670"/>
      <c r="F1726" s="511"/>
      <c r="G1726" s="511"/>
      <c r="H1726" s="452"/>
      <c r="I1726" s="362"/>
      <c r="J1726" s="362"/>
      <c r="K1726" s="451" t="str">
        <f t="shared" si="113"/>
        <v/>
      </c>
      <c r="L1726" s="527" t="str">
        <f t="shared" si="114"/>
        <v/>
      </c>
      <c r="M1726" s="363"/>
      <c r="N1726" s="363"/>
      <c r="O1726" s="363"/>
      <c r="P1726" s="366"/>
    </row>
    <row r="1727" spans="3:16" ht="14.25" customHeight="1" x14ac:dyDescent="0.2">
      <c r="C1727" s="383">
        <f t="shared" si="112"/>
        <v>1715</v>
      </c>
      <c r="D1727" s="807" t="str">
        <f t="shared" si="111"/>
        <v/>
      </c>
      <c r="E1727" s="670"/>
      <c r="F1727" s="511"/>
      <c r="G1727" s="511"/>
      <c r="H1727" s="452"/>
      <c r="I1727" s="362"/>
      <c r="J1727" s="362"/>
      <c r="K1727" s="451" t="str">
        <f t="shared" si="113"/>
        <v/>
      </c>
      <c r="L1727" s="527" t="str">
        <f t="shared" si="114"/>
        <v/>
      </c>
      <c r="M1727" s="363"/>
      <c r="N1727" s="363"/>
      <c r="O1727" s="363"/>
      <c r="P1727" s="366"/>
    </row>
    <row r="1728" spans="3:16" ht="14.25" customHeight="1" x14ac:dyDescent="0.2">
      <c r="C1728" s="383">
        <f t="shared" si="112"/>
        <v>1716</v>
      </c>
      <c r="D1728" s="807" t="str">
        <f t="shared" si="111"/>
        <v/>
      </c>
      <c r="E1728" s="670"/>
      <c r="F1728" s="511"/>
      <c r="G1728" s="511"/>
      <c r="H1728" s="452"/>
      <c r="I1728" s="362"/>
      <c r="J1728" s="362"/>
      <c r="K1728" s="451" t="str">
        <f t="shared" si="113"/>
        <v/>
      </c>
      <c r="L1728" s="527" t="str">
        <f t="shared" si="114"/>
        <v/>
      </c>
      <c r="M1728" s="363"/>
      <c r="N1728" s="363"/>
      <c r="O1728" s="363"/>
      <c r="P1728" s="366"/>
    </row>
    <row r="1729" spans="3:16" ht="14.25" customHeight="1" x14ac:dyDescent="0.2">
      <c r="C1729" s="383">
        <f t="shared" si="112"/>
        <v>1717</v>
      </c>
      <c r="D1729" s="807" t="str">
        <f t="shared" si="111"/>
        <v/>
      </c>
      <c r="E1729" s="670"/>
      <c r="F1729" s="511"/>
      <c r="G1729" s="511"/>
      <c r="H1729" s="452"/>
      <c r="I1729" s="362"/>
      <c r="J1729" s="362"/>
      <c r="K1729" s="451" t="str">
        <f t="shared" si="113"/>
        <v/>
      </c>
      <c r="L1729" s="527" t="str">
        <f t="shared" si="114"/>
        <v/>
      </c>
      <c r="M1729" s="363"/>
      <c r="N1729" s="363"/>
      <c r="O1729" s="363"/>
      <c r="P1729" s="366"/>
    </row>
    <row r="1730" spans="3:16" ht="14.25" customHeight="1" x14ac:dyDescent="0.2">
      <c r="C1730" s="383">
        <f t="shared" si="112"/>
        <v>1718</v>
      </c>
      <c r="D1730" s="807" t="str">
        <f t="shared" si="111"/>
        <v/>
      </c>
      <c r="E1730" s="670"/>
      <c r="F1730" s="511"/>
      <c r="G1730" s="511"/>
      <c r="H1730" s="452"/>
      <c r="I1730" s="362"/>
      <c r="J1730" s="362"/>
      <c r="K1730" s="451" t="str">
        <f t="shared" si="113"/>
        <v/>
      </c>
      <c r="L1730" s="527" t="str">
        <f t="shared" si="114"/>
        <v/>
      </c>
      <c r="M1730" s="363"/>
      <c r="N1730" s="363"/>
      <c r="O1730" s="363"/>
      <c r="P1730" s="366"/>
    </row>
    <row r="1731" spans="3:16" ht="14.25" customHeight="1" x14ac:dyDescent="0.2">
      <c r="C1731" s="383">
        <f t="shared" si="112"/>
        <v>1719</v>
      </c>
      <c r="D1731" s="807" t="str">
        <f t="shared" si="111"/>
        <v/>
      </c>
      <c r="E1731" s="670"/>
      <c r="F1731" s="511"/>
      <c r="G1731" s="511"/>
      <c r="H1731" s="452"/>
      <c r="I1731" s="362"/>
      <c r="J1731" s="362"/>
      <c r="K1731" s="451" t="str">
        <f t="shared" si="113"/>
        <v/>
      </c>
      <c r="L1731" s="527" t="str">
        <f t="shared" si="114"/>
        <v/>
      </c>
      <c r="M1731" s="363"/>
      <c r="N1731" s="363"/>
      <c r="O1731" s="363"/>
      <c r="P1731" s="366"/>
    </row>
    <row r="1732" spans="3:16" ht="14.25" customHeight="1" x14ac:dyDescent="0.2">
      <c r="C1732" s="383">
        <f t="shared" si="112"/>
        <v>1720</v>
      </c>
      <c r="D1732" s="807" t="str">
        <f t="shared" si="111"/>
        <v/>
      </c>
      <c r="E1732" s="670"/>
      <c r="F1732" s="511"/>
      <c r="G1732" s="511"/>
      <c r="H1732" s="452"/>
      <c r="I1732" s="362"/>
      <c r="J1732" s="362"/>
      <c r="K1732" s="451" t="str">
        <f t="shared" si="113"/>
        <v/>
      </c>
      <c r="L1732" s="527" t="str">
        <f t="shared" si="114"/>
        <v/>
      </c>
      <c r="M1732" s="363"/>
      <c r="N1732" s="363"/>
      <c r="O1732" s="363"/>
      <c r="P1732" s="366"/>
    </row>
    <row r="1733" spans="3:16" ht="14.25" customHeight="1" x14ac:dyDescent="0.2">
      <c r="C1733" s="383">
        <f t="shared" si="112"/>
        <v>1721</v>
      </c>
      <c r="D1733" s="807" t="str">
        <f t="shared" si="111"/>
        <v/>
      </c>
      <c r="E1733" s="670"/>
      <c r="F1733" s="511"/>
      <c r="G1733" s="511"/>
      <c r="H1733" s="452"/>
      <c r="I1733" s="362"/>
      <c r="J1733" s="362"/>
      <c r="K1733" s="451" t="str">
        <f t="shared" si="113"/>
        <v/>
      </c>
      <c r="L1733" s="527" t="str">
        <f t="shared" si="114"/>
        <v/>
      </c>
      <c r="M1733" s="363"/>
      <c r="N1733" s="363"/>
      <c r="O1733" s="363"/>
      <c r="P1733" s="366"/>
    </row>
    <row r="1734" spans="3:16" ht="14.25" customHeight="1" x14ac:dyDescent="0.2">
      <c r="C1734" s="383">
        <f t="shared" si="112"/>
        <v>1722</v>
      </c>
      <c r="D1734" s="807" t="str">
        <f t="shared" si="111"/>
        <v/>
      </c>
      <c r="E1734" s="670"/>
      <c r="F1734" s="511"/>
      <c r="G1734" s="511"/>
      <c r="H1734" s="452"/>
      <c r="I1734" s="362"/>
      <c r="J1734" s="362"/>
      <c r="K1734" s="451" t="str">
        <f t="shared" si="113"/>
        <v/>
      </c>
      <c r="L1734" s="527" t="str">
        <f t="shared" si="114"/>
        <v/>
      </c>
      <c r="M1734" s="363"/>
      <c r="N1734" s="363"/>
      <c r="O1734" s="363"/>
      <c r="P1734" s="366"/>
    </row>
    <row r="1735" spans="3:16" ht="14.25" customHeight="1" x14ac:dyDescent="0.2">
      <c r="C1735" s="383">
        <f t="shared" si="112"/>
        <v>1723</v>
      </c>
      <c r="D1735" s="807" t="str">
        <f t="shared" si="111"/>
        <v/>
      </c>
      <c r="E1735" s="670"/>
      <c r="F1735" s="511"/>
      <c r="G1735" s="511"/>
      <c r="H1735" s="452"/>
      <c r="I1735" s="362"/>
      <c r="J1735" s="362"/>
      <c r="K1735" s="451" t="str">
        <f t="shared" si="113"/>
        <v/>
      </c>
      <c r="L1735" s="527" t="str">
        <f t="shared" si="114"/>
        <v/>
      </c>
      <c r="M1735" s="363"/>
      <c r="N1735" s="363"/>
      <c r="O1735" s="363"/>
      <c r="P1735" s="366"/>
    </row>
    <row r="1736" spans="3:16" ht="14.25" customHeight="1" x14ac:dyDescent="0.2">
      <c r="C1736" s="383">
        <f t="shared" si="112"/>
        <v>1724</v>
      </c>
      <c r="D1736" s="807" t="str">
        <f t="shared" si="111"/>
        <v/>
      </c>
      <c r="E1736" s="670"/>
      <c r="F1736" s="511"/>
      <c r="G1736" s="511"/>
      <c r="H1736" s="452"/>
      <c r="I1736" s="362"/>
      <c r="J1736" s="362"/>
      <c r="K1736" s="451" t="str">
        <f t="shared" si="113"/>
        <v/>
      </c>
      <c r="L1736" s="527" t="str">
        <f t="shared" si="114"/>
        <v/>
      </c>
      <c r="M1736" s="363"/>
      <c r="N1736" s="363"/>
      <c r="O1736" s="363"/>
      <c r="P1736" s="366"/>
    </row>
    <row r="1737" spans="3:16" ht="14.25" customHeight="1" x14ac:dyDescent="0.2">
      <c r="C1737" s="383">
        <f t="shared" si="112"/>
        <v>1725</v>
      </c>
      <c r="D1737" s="807" t="str">
        <f t="shared" si="111"/>
        <v/>
      </c>
      <c r="E1737" s="670"/>
      <c r="F1737" s="511"/>
      <c r="G1737" s="511"/>
      <c r="H1737" s="452"/>
      <c r="I1737" s="362"/>
      <c r="J1737" s="362"/>
      <c r="K1737" s="451" t="str">
        <f t="shared" si="113"/>
        <v/>
      </c>
      <c r="L1737" s="527" t="str">
        <f t="shared" si="114"/>
        <v/>
      </c>
      <c r="M1737" s="363"/>
      <c r="N1737" s="363"/>
      <c r="O1737" s="363"/>
      <c r="P1737" s="366"/>
    </row>
    <row r="1738" spans="3:16" ht="14.25" customHeight="1" x14ac:dyDescent="0.2">
      <c r="C1738" s="383">
        <f t="shared" si="112"/>
        <v>1726</v>
      </c>
      <c r="D1738" s="807" t="str">
        <f t="shared" si="111"/>
        <v/>
      </c>
      <c r="E1738" s="670"/>
      <c r="F1738" s="511"/>
      <c r="G1738" s="511"/>
      <c r="H1738" s="452"/>
      <c r="I1738" s="362"/>
      <c r="J1738" s="362"/>
      <c r="K1738" s="451" t="str">
        <f t="shared" si="113"/>
        <v/>
      </c>
      <c r="L1738" s="527" t="str">
        <f t="shared" si="114"/>
        <v/>
      </c>
      <c r="M1738" s="363"/>
      <c r="N1738" s="363"/>
      <c r="O1738" s="363"/>
      <c r="P1738" s="366"/>
    </row>
    <row r="1739" spans="3:16" ht="14.25" customHeight="1" x14ac:dyDescent="0.2">
      <c r="C1739" s="383">
        <f t="shared" si="112"/>
        <v>1727</v>
      </c>
      <c r="D1739" s="807" t="str">
        <f t="shared" si="111"/>
        <v/>
      </c>
      <c r="E1739" s="670"/>
      <c r="F1739" s="511"/>
      <c r="G1739" s="511"/>
      <c r="H1739" s="452"/>
      <c r="I1739" s="362"/>
      <c r="J1739" s="362"/>
      <c r="K1739" s="451" t="str">
        <f t="shared" si="113"/>
        <v/>
      </c>
      <c r="L1739" s="527" t="str">
        <f t="shared" si="114"/>
        <v/>
      </c>
      <c r="M1739" s="363"/>
      <c r="N1739" s="363"/>
      <c r="O1739" s="363"/>
      <c r="P1739" s="366"/>
    </row>
    <row r="1740" spans="3:16" ht="14.25" customHeight="1" x14ac:dyDescent="0.2">
      <c r="C1740" s="383">
        <f t="shared" si="112"/>
        <v>1728</v>
      </c>
      <c r="D1740" s="807" t="str">
        <f t="shared" si="111"/>
        <v/>
      </c>
      <c r="E1740" s="670"/>
      <c r="F1740" s="511"/>
      <c r="G1740" s="511"/>
      <c r="H1740" s="452"/>
      <c r="I1740" s="362"/>
      <c r="J1740" s="362"/>
      <c r="K1740" s="451" t="str">
        <f t="shared" si="113"/>
        <v/>
      </c>
      <c r="L1740" s="527" t="str">
        <f t="shared" si="114"/>
        <v/>
      </c>
      <c r="M1740" s="363"/>
      <c r="N1740" s="363"/>
      <c r="O1740" s="363"/>
      <c r="P1740" s="366"/>
    </row>
    <row r="1741" spans="3:16" ht="14.25" customHeight="1" x14ac:dyDescent="0.2">
      <c r="C1741" s="383">
        <f t="shared" si="112"/>
        <v>1729</v>
      </c>
      <c r="D1741" s="807" t="str">
        <f t="shared" ref="D1741:D1804" si="115">IF(E1741="","",IF(E1741&lt;=$T$2,"○",""))</f>
        <v/>
      </c>
      <c r="E1741" s="670"/>
      <c r="F1741" s="511"/>
      <c r="G1741" s="511"/>
      <c r="H1741" s="452"/>
      <c r="I1741" s="362"/>
      <c r="J1741" s="362"/>
      <c r="K1741" s="451" t="str">
        <f t="shared" si="113"/>
        <v/>
      </c>
      <c r="L1741" s="527" t="str">
        <f t="shared" si="114"/>
        <v/>
      </c>
      <c r="M1741" s="363"/>
      <c r="N1741" s="363"/>
      <c r="O1741" s="363"/>
      <c r="P1741" s="366"/>
    </row>
    <row r="1742" spans="3:16" ht="14.25" customHeight="1" x14ac:dyDescent="0.2">
      <c r="C1742" s="383">
        <f t="shared" si="112"/>
        <v>1730</v>
      </c>
      <c r="D1742" s="807" t="str">
        <f t="shared" si="115"/>
        <v/>
      </c>
      <c r="E1742" s="670"/>
      <c r="F1742" s="511"/>
      <c r="G1742" s="511"/>
      <c r="H1742" s="452"/>
      <c r="I1742" s="362"/>
      <c r="J1742" s="362"/>
      <c r="K1742" s="451" t="str">
        <f t="shared" si="113"/>
        <v/>
      </c>
      <c r="L1742" s="527" t="str">
        <f t="shared" si="114"/>
        <v/>
      </c>
      <c r="M1742" s="363"/>
      <c r="N1742" s="363"/>
      <c r="O1742" s="363"/>
      <c r="P1742" s="366"/>
    </row>
    <row r="1743" spans="3:16" ht="14.25" customHeight="1" x14ac:dyDescent="0.2">
      <c r="C1743" s="383">
        <f t="shared" ref="C1743:C1806" si="116">C1742+1</f>
        <v>1731</v>
      </c>
      <c r="D1743" s="807" t="str">
        <f t="shared" si="115"/>
        <v/>
      </c>
      <c r="E1743" s="670"/>
      <c r="F1743" s="511"/>
      <c r="G1743" s="511"/>
      <c r="H1743" s="452"/>
      <c r="I1743" s="362"/>
      <c r="J1743" s="362"/>
      <c r="K1743" s="451" t="str">
        <f t="shared" si="113"/>
        <v/>
      </c>
      <c r="L1743" s="527" t="str">
        <f t="shared" si="114"/>
        <v/>
      </c>
      <c r="M1743" s="363"/>
      <c r="N1743" s="363"/>
      <c r="O1743" s="363"/>
      <c r="P1743" s="366"/>
    </row>
    <row r="1744" spans="3:16" ht="14.25" customHeight="1" x14ac:dyDescent="0.2">
      <c r="C1744" s="383">
        <f t="shared" si="116"/>
        <v>1732</v>
      </c>
      <c r="D1744" s="807" t="str">
        <f t="shared" si="115"/>
        <v/>
      </c>
      <c r="E1744" s="670"/>
      <c r="F1744" s="511"/>
      <c r="G1744" s="511"/>
      <c r="H1744" s="452"/>
      <c r="I1744" s="362"/>
      <c r="J1744" s="362"/>
      <c r="K1744" s="451" t="str">
        <f t="shared" si="113"/>
        <v/>
      </c>
      <c r="L1744" s="527" t="str">
        <f t="shared" si="114"/>
        <v/>
      </c>
      <c r="M1744" s="363"/>
      <c r="N1744" s="363"/>
      <c r="O1744" s="363"/>
      <c r="P1744" s="366"/>
    </row>
    <row r="1745" spans="3:16" ht="14.25" customHeight="1" x14ac:dyDescent="0.2">
      <c r="C1745" s="383">
        <f t="shared" si="116"/>
        <v>1733</v>
      </c>
      <c r="D1745" s="807" t="str">
        <f t="shared" si="115"/>
        <v/>
      </c>
      <c r="E1745" s="670"/>
      <c r="F1745" s="511"/>
      <c r="G1745" s="511"/>
      <c r="H1745" s="452"/>
      <c r="I1745" s="362"/>
      <c r="J1745" s="362"/>
      <c r="K1745" s="451" t="str">
        <f t="shared" si="113"/>
        <v/>
      </c>
      <c r="L1745" s="527" t="str">
        <f t="shared" si="114"/>
        <v/>
      </c>
      <c r="M1745" s="363"/>
      <c r="N1745" s="363"/>
      <c r="O1745" s="363"/>
      <c r="P1745" s="366"/>
    </row>
    <row r="1746" spans="3:16" ht="14.25" customHeight="1" x14ac:dyDescent="0.2">
      <c r="C1746" s="383">
        <f t="shared" si="116"/>
        <v>1734</v>
      </c>
      <c r="D1746" s="807" t="str">
        <f t="shared" si="115"/>
        <v/>
      </c>
      <c r="E1746" s="670"/>
      <c r="F1746" s="511"/>
      <c r="G1746" s="511"/>
      <c r="H1746" s="452"/>
      <c r="I1746" s="362"/>
      <c r="J1746" s="362"/>
      <c r="K1746" s="451" t="str">
        <f t="shared" si="113"/>
        <v/>
      </c>
      <c r="L1746" s="527" t="str">
        <f t="shared" si="114"/>
        <v/>
      </c>
      <c r="M1746" s="363"/>
      <c r="N1746" s="363"/>
      <c r="O1746" s="363"/>
      <c r="P1746" s="366"/>
    </row>
    <row r="1747" spans="3:16" ht="14.25" customHeight="1" x14ac:dyDescent="0.2">
      <c r="C1747" s="383">
        <f t="shared" si="116"/>
        <v>1735</v>
      </c>
      <c r="D1747" s="807" t="str">
        <f t="shared" si="115"/>
        <v/>
      </c>
      <c r="E1747" s="670"/>
      <c r="F1747" s="511"/>
      <c r="G1747" s="511"/>
      <c r="H1747" s="452"/>
      <c r="I1747" s="362"/>
      <c r="J1747" s="362"/>
      <c r="K1747" s="451" t="str">
        <f t="shared" si="113"/>
        <v/>
      </c>
      <c r="L1747" s="527" t="str">
        <f t="shared" si="114"/>
        <v/>
      </c>
      <c r="M1747" s="363"/>
      <c r="N1747" s="363"/>
      <c r="O1747" s="363"/>
      <c r="P1747" s="366"/>
    </row>
    <row r="1748" spans="3:16" ht="14.25" customHeight="1" x14ac:dyDescent="0.2">
      <c r="C1748" s="383">
        <f t="shared" si="116"/>
        <v>1736</v>
      </c>
      <c r="D1748" s="807" t="str">
        <f t="shared" si="115"/>
        <v/>
      </c>
      <c r="E1748" s="670"/>
      <c r="F1748" s="511"/>
      <c r="G1748" s="511"/>
      <c r="H1748" s="452"/>
      <c r="I1748" s="362"/>
      <c r="J1748" s="362"/>
      <c r="K1748" s="451" t="str">
        <f t="shared" si="113"/>
        <v/>
      </c>
      <c r="L1748" s="527" t="str">
        <f t="shared" si="114"/>
        <v/>
      </c>
      <c r="M1748" s="363"/>
      <c r="N1748" s="363"/>
      <c r="O1748" s="363"/>
      <c r="P1748" s="366"/>
    </row>
    <row r="1749" spans="3:16" ht="14.25" customHeight="1" x14ac:dyDescent="0.2">
      <c r="C1749" s="383">
        <f t="shared" si="116"/>
        <v>1737</v>
      </c>
      <c r="D1749" s="807" t="str">
        <f t="shared" si="115"/>
        <v/>
      </c>
      <c r="E1749" s="670"/>
      <c r="F1749" s="511"/>
      <c r="G1749" s="511"/>
      <c r="H1749" s="452"/>
      <c r="I1749" s="362"/>
      <c r="J1749" s="362"/>
      <c r="K1749" s="451" t="str">
        <f t="shared" si="113"/>
        <v/>
      </c>
      <c r="L1749" s="527" t="str">
        <f t="shared" si="114"/>
        <v/>
      </c>
      <c r="M1749" s="363"/>
      <c r="N1749" s="363"/>
      <c r="O1749" s="363"/>
      <c r="P1749" s="366"/>
    </row>
    <row r="1750" spans="3:16" ht="14.25" customHeight="1" x14ac:dyDescent="0.2">
      <c r="C1750" s="383">
        <f t="shared" si="116"/>
        <v>1738</v>
      </c>
      <c r="D1750" s="807" t="str">
        <f t="shared" si="115"/>
        <v/>
      </c>
      <c r="E1750" s="670"/>
      <c r="F1750" s="511"/>
      <c r="G1750" s="511"/>
      <c r="H1750" s="452"/>
      <c r="I1750" s="362"/>
      <c r="J1750" s="362"/>
      <c r="K1750" s="451" t="str">
        <f t="shared" si="113"/>
        <v/>
      </c>
      <c r="L1750" s="527" t="str">
        <f t="shared" si="114"/>
        <v/>
      </c>
      <c r="M1750" s="363"/>
      <c r="N1750" s="363"/>
      <c r="O1750" s="363"/>
      <c r="P1750" s="366"/>
    </row>
    <row r="1751" spans="3:16" ht="14.25" customHeight="1" x14ac:dyDescent="0.2">
      <c r="C1751" s="383">
        <f t="shared" si="116"/>
        <v>1739</v>
      </c>
      <c r="D1751" s="807" t="str">
        <f t="shared" si="115"/>
        <v/>
      </c>
      <c r="E1751" s="670"/>
      <c r="F1751" s="511"/>
      <c r="G1751" s="511"/>
      <c r="H1751" s="452"/>
      <c r="I1751" s="362"/>
      <c r="J1751" s="362"/>
      <c r="K1751" s="451" t="str">
        <f t="shared" si="113"/>
        <v/>
      </c>
      <c r="L1751" s="527" t="str">
        <f t="shared" si="114"/>
        <v/>
      </c>
      <c r="M1751" s="363"/>
      <c r="N1751" s="363"/>
      <c r="O1751" s="363"/>
      <c r="P1751" s="366"/>
    </row>
    <row r="1752" spans="3:16" ht="14.25" customHeight="1" x14ac:dyDescent="0.2">
      <c r="C1752" s="383">
        <f t="shared" si="116"/>
        <v>1740</v>
      </c>
      <c r="D1752" s="807" t="str">
        <f t="shared" si="115"/>
        <v/>
      </c>
      <c r="E1752" s="670"/>
      <c r="F1752" s="511"/>
      <c r="G1752" s="511"/>
      <c r="H1752" s="452"/>
      <c r="I1752" s="362"/>
      <c r="J1752" s="362"/>
      <c r="K1752" s="451" t="str">
        <f t="shared" si="113"/>
        <v/>
      </c>
      <c r="L1752" s="527" t="str">
        <f t="shared" si="114"/>
        <v/>
      </c>
      <c r="M1752" s="363"/>
      <c r="N1752" s="363"/>
      <c r="O1752" s="363"/>
      <c r="P1752" s="366"/>
    </row>
    <row r="1753" spans="3:16" ht="14.25" customHeight="1" x14ac:dyDescent="0.2">
      <c r="C1753" s="383">
        <f t="shared" si="116"/>
        <v>1741</v>
      </c>
      <c r="D1753" s="807" t="str">
        <f t="shared" si="115"/>
        <v/>
      </c>
      <c r="E1753" s="670"/>
      <c r="F1753" s="511"/>
      <c r="G1753" s="511"/>
      <c r="H1753" s="452"/>
      <c r="I1753" s="362"/>
      <c r="J1753" s="362"/>
      <c r="K1753" s="451" t="str">
        <f t="shared" si="113"/>
        <v/>
      </c>
      <c r="L1753" s="527" t="str">
        <f t="shared" si="114"/>
        <v/>
      </c>
      <c r="M1753" s="363"/>
      <c r="N1753" s="363"/>
      <c r="O1753" s="363"/>
      <c r="P1753" s="366"/>
    </row>
    <row r="1754" spans="3:16" ht="14.25" customHeight="1" x14ac:dyDescent="0.2">
      <c r="C1754" s="383">
        <f t="shared" si="116"/>
        <v>1742</v>
      </c>
      <c r="D1754" s="807" t="str">
        <f t="shared" si="115"/>
        <v/>
      </c>
      <c r="E1754" s="670"/>
      <c r="F1754" s="511"/>
      <c r="G1754" s="511"/>
      <c r="H1754" s="452"/>
      <c r="I1754" s="362"/>
      <c r="J1754" s="362"/>
      <c r="K1754" s="451" t="str">
        <f t="shared" si="113"/>
        <v/>
      </c>
      <c r="L1754" s="527" t="str">
        <f t="shared" si="114"/>
        <v/>
      </c>
      <c r="M1754" s="363"/>
      <c r="N1754" s="363"/>
      <c r="O1754" s="363"/>
      <c r="P1754" s="366"/>
    </row>
    <row r="1755" spans="3:16" ht="14.25" customHeight="1" x14ac:dyDescent="0.2">
      <c r="C1755" s="383">
        <f t="shared" si="116"/>
        <v>1743</v>
      </c>
      <c r="D1755" s="807" t="str">
        <f t="shared" si="115"/>
        <v/>
      </c>
      <c r="E1755" s="670"/>
      <c r="F1755" s="511"/>
      <c r="G1755" s="511"/>
      <c r="H1755" s="452"/>
      <c r="I1755" s="362"/>
      <c r="J1755" s="362"/>
      <c r="K1755" s="451" t="str">
        <f t="shared" si="113"/>
        <v/>
      </c>
      <c r="L1755" s="527" t="str">
        <f t="shared" si="114"/>
        <v/>
      </c>
      <c r="M1755" s="363"/>
      <c r="N1755" s="363"/>
      <c r="O1755" s="363"/>
      <c r="P1755" s="366"/>
    </row>
    <row r="1756" spans="3:16" ht="14.25" customHeight="1" x14ac:dyDescent="0.2">
      <c r="C1756" s="383">
        <f t="shared" si="116"/>
        <v>1744</v>
      </c>
      <c r="D1756" s="807" t="str">
        <f t="shared" si="115"/>
        <v/>
      </c>
      <c r="E1756" s="670"/>
      <c r="F1756" s="511"/>
      <c r="G1756" s="511"/>
      <c r="H1756" s="452"/>
      <c r="I1756" s="362"/>
      <c r="J1756" s="362"/>
      <c r="K1756" s="451" t="str">
        <f t="shared" si="113"/>
        <v/>
      </c>
      <c r="L1756" s="527" t="str">
        <f t="shared" si="114"/>
        <v/>
      </c>
      <c r="M1756" s="363"/>
      <c r="N1756" s="363"/>
      <c r="O1756" s="363"/>
      <c r="P1756" s="366"/>
    </row>
    <row r="1757" spans="3:16" ht="14.25" customHeight="1" x14ac:dyDescent="0.2">
      <c r="C1757" s="383">
        <f t="shared" si="116"/>
        <v>1745</v>
      </c>
      <c r="D1757" s="807" t="str">
        <f t="shared" si="115"/>
        <v/>
      </c>
      <c r="E1757" s="670"/>
      <c r="F1757" s="511"/>
      <c r="G1757" s="511"/>
      <c r="H1757" s="452"/>
      <c r="I1757" s="362"/>
      <c r="J1757" s="362"/>
      <c r="K1757" s="451" t="str">
        <f t="shared" si="113"/>
        <v/>
      </c>
      <c r="L1757" s="527" t="str">
        <f t="shared" si="114"/>
        <v/>
      </c>
      <c r="M1757" s="363"/>
      <c r="N1757" s="363"/>
      <c r="O1757" s="363"/>
      <c r="P1757" s="366"/>
    </row>
    <row r="1758" spans="3:16" ht="14.25" customHeight="1" x14ac:dyDescent="0.2">
      <c r="C1758" s="383">
        <f t="shared" si="116"/>
        <v>1746</v>
      </c>
      <c r="D1758" s="807" t="str">
        <f t="shared" si="115"/>
        <v/>
      </c>
      <c r="E1758" s="670"/>
      <c r="F1758" s="511"/>
      <c r="G1758" s="511"/>
      <c r="H1758" s="452"/>
      <c r="I1758" s="362"/>
      <c r="J1758" s="362"/>
      <c r="K1758" s="451" t="str">
        <f t="shared" si="113"/>
        <v/>
      </c>
      <c r="L1758" s="527" t="str">
        <f t="shared" si="114"/>
        <v/>
      </c>
      <c r="M1758" s="363"/>
      <c r="N1758" s="363"/>
      <c r="O1758" s="363"/>
      <c r="P1758" s="366"/>
    </row>
    <row r="1759" spans="3:16" ht="14.25" customHeight="1" x14ac:dyDescent="0.2">
      <c r="C1759" s="383">
        <f t="shared" si="116"/>
        <v>1747</v>
      </c>
      <c r="D1759" s="807" t="str">
        <f t="shared" si="115"/>
        <v/>
      </c>
      <c r="E1759" s="670"/>
      <c r="F1759" s="511"/>
      <c r="G1759" s="511"/>
      <c r="H1759" s="452"/>
      <c r="I1759" s="362"/>
      <c r="J1759" s="362"/>
      <c r="K1759" s="451" t="str">
        <f t="shared" ref="K1759:K1809" si="117">IF(J1759="","",I1759*J1759)</f>
        <v/>
      </c>
      <c r="L1759" s="527" t="str">
        <f t="shared" si="114"/>
        <v/>
      </c>
      <c r="M1759" s="363"/>
      <c r="N1759" s="363"/>
      <c r="O1759" s="363"/>
      <c r="P1759" s="366"/>
    </row>
    <row r="1760" spans="3:16" ht="14.25" customHeight="1" x14ac:dyDescent="0.2">
      <c r="C1760" s="383">
        <f t="shared" si="116"/>
        <v>1748</v>
      </c>
      <c r="D1760" s="807" t="str">
        <f t="shared" si="115"/>
        <v/>
      </c>
      <c r="E1760" s="670"/>
      <c r="F1760" s="511"/>
      <c r="G1760" s="511"/>
      <c r="H1760" s="452"/>
      <c r="I1760" s="362"/>
      <c r="J1760" s="362"/>
      <c r="K1760" s="451" t="str">
        <f t="shared" si="117"/>
        <v/>
      </c>
      <c r="L1760" s="527" t="str">
        <f t="shared" si="114"/>
        <v/>
      </c>
      <c r="M1760" s="363"/>
      <c r="N1760" s="363"/>
      <c r="O1760" s="363"/>
      <c r="P1760" s="366"/>
    </row>
    <row r="1761" spans="3:16" ht="14.25" customHeight="1" x14ac:dyDescent="0.2">
      <c r="C1761" s="383">
        <f t="shared" si="116"/>
        <v>1749</v>
      </c>
      <c r="D1761" s="807" t="str">
        <f t="shared" si="115"/>
        <v/>
      </c>
      <c r="E1761" s="670"/>
      <c r="F1761" s="511"/>
      <c r="G1761" s="511"/>
      <c r="H1761" s="452"/>
      <c r="I1761" s="362"/>
      <c r="J1761" s="362"/>
      <c r="K1761" s="451" t="str">
        <f t="shared" si="117"/>
        <v/>
      </c>
      <c r="L1761" s="527" t="str">
        <f t="shared" si="114"/>
        <v/>
      </c>
      <c r="M1761" s="363"/>
      <c r="N1761" s="363"/>
      <c r="O1761" s="363"/>
      <c r="P1761" s="366"/>
    </row>
    <row r="1762" spans="3:16" ht="14.25" customHeight="1" x14ac:dyDescent="0.2">
      <c r="C1762" s="383">
        <f t="shared" si="116"/>
        <v>1750</v>
      </c>
      <c r="D1762" s="807" t="str">
        <f t="shared" si="115"/>
        <v/>
      </c>
      <c r="E1762" s="670"/>
      <c r="F1762" s="511"/>
      <c r="G1762" s="511"/>
      <c r="H1762" s="452"/>
      <c r="I1762" s="362"/>
      <c r="J1762" s="362"/>
      <c r="K1762" s="451" t="str">
        <f t="shared" si="117"/>
        <v/>
      </c>
      <c r="L1762" s="527" t="str">
        <f t="shared" si="114"/>
        <v/>
      </c>
      <c r="M1762" s="363"/>
      <c r="N1762" s="363"/>
      <c r="O1762" s="363"/>
      <c r="P1762" s="366"/>
    </row>
    <row r="1763" spans="3:16" ht="14.25" customHeight="1" x14ac:dyDescent="0.2">
      <c r="C1763" s="383">
        <f t="shared" si="116"/>
        <v>1751</v>
      </c>
      <c r="D1763" s="807" t="str">
        <f t="shared" si="115"/>
        <v/>
      </c>
      <c r="E1763" s="670"/>
      <c r="F1763" s="511"/>
      <c r="G1763" s="511"/>
      <c r="H1763" s="452"/>
      <c r="I1763" s="362"/>
      <c r="J1763" s="362"/>
      <c r="K1763" s="451" t="str">
        <f t="shared" si="117"/>
        <v/>
      </c>
      <c r="L1763" s="527" t="str">
        <f t="shared" si="114"/>
        <v/>
      </c>
      <c r="M1763" s="363"/>
      <c r="N1763" s="363"/>
      <c r="O1763" s="363"/>
      <c r="P1763" s="366"/>
    </row>
    <row r="1764" spans="3:16" ht="14.25" customHeight="1" x14ac:dyDescent="0.2">
      <c r="C1764" s="383">
        <f t="shared" si="116"/>
        <v>1752</v>
      </c>
      <c r="D1764" s="807" t="str">
        <f t="shared" si="115"/>
        <v/>
      </c>
      <c r="E1764" s="670"/>
      <c r="F1764" s="511"/>
      <c r="G1764" s="511"/>
      <c r="H1764" s="452"/>
      <c r="I1764" s="362"/>
      <c r="J1764" s="362"/>
      <c r="K1764" s="451" t="str">
        <f t="shared" si="117"/>
        <v/>
      </c>
      <c r="L1764" s="527" t="str">
        <f t="shared" si="114"/>
        <v/>
      </c>
      <c r="M1764" s="363"/>
      <c r="N1764" s="363"/>
      <c r="O1764" s="363"/>
      <c r="P1764" s="366"/>
    </row>
    <row r="1765" spans="3:16" ht="14.25" customHeight="1" x14ac:dyDescent="0.2">
      <c r="C1765" s="383">
        <f t="shared" si="116"/>
        <v>1753</v>
      </c>
      <c r="D1765" s="807" t="str">
        <f t="shared" si="115"/>
        <v/>
      </c>
      <c r="E1765" s="670"/>
      <c r="F1765" s="511"/>
      <c r="G1765" s="511"/>
      <c r="H1765" s="452"/>
      <c r="I1765" s="362"/>
      <c r="J1765" s="362"/>
      <c r="K1765" s="451" t="str">
        <f t="shared" si="117"/>
        <v/>
      </c>
      <c r="L1765" s="527" t="str">
        <f t="shared" si="114"/>
        <v/>
      </c>
      <c r="M1765" s="363"/>
      <c r="N1765" s="363"/>
      <c r="O1765" s="363"/>
      <c r="P1765" s="366"/>
    </row>
    <row r="1766" spans="3:16" ht="14.25" customHeight="1" x14ac:dyDescent="0.2">
      <c r="C1766" s="383">
        <f t="shared" si="116"/>
        <v>1754</v>
      </c>
      <c r="D1766" s="807" t="str">
        <f t="shared" si="115"/>
        <v/>
      </c>
      <c r="E1766" s="670"/>
      <c r="F1766" s="511"/>
      <c r="G1766" s="511"/>
      <c r="H1766" s="452"/>
      <c r="I1766" s="362"/>
      <c r="J1766" s="362"/>
      <c r="K1766" s="451" t="str">
        <f t="shared" si="117"/>
        <v/>
      </c>
      <c r="L1766" s="527" t="str">
        <f t="shared" si="114"/>
        <v/>
      </c>
      <c r="M1766" s="363"/>
      <c r="N1766" s="363"/>
      <c r="O1766" s="363"/>
      <c r="P1766" s="366"/>
    </row>
    <row r="1767" spans="3:16" ht="14.25" customHeight="1" x14ac:dyDescent="0.2">
      <c r="C1767" s="383">
        <f t="shared" si="116"/>
        <v>1755</v>
      </c>
      <c r="D1767" s="807" t="str">
        <f t="shared" si="115"/>
        <v/>
      </c>
      <c r="E1767" s="670"/>
      <c r="F1767" s="511"/>
      <c r="G1767" s="511"/>
      <c r="H1767" s="452"/>
      <c r="I1767" s="362"/>
      <c r="J1767" s="362"/>
      <c r="K1767" s="451" t="str">
        <f t="shared" si="117"/>
        <v/>
      </c>
      <c r="L1767" s="527" t="str">
        <f t="shared" si="114"/>
        <v/>
      </c>
      <c r="M1767" s="363"/>
      <c r="N1767" s="363"/>
      <c r="O1767" s="363"/>
      <c r="P1767" s="366"/>
    </row>
    <row r="1768" spans="3:16" ht="14.25" customHeight="1" x14ac:dyDescent="0.2">
      <c r="C1768" s="383">
        <f t="shared" si="116"/>
        <v>1756</v>
      </c>
      <c r="D1768" s="807" t="str">
        <f t="shared" si="115"/>
        <v/>
      </c>
      <c r="E1768" s="670"/>
      <c r="F1768" s="511"/>
      <c r="G1768" s="511"/>
      <c r="H1768" s="452"/>
      <c r="I1768" s="362"/>
      <c r="J1768" s="362"/>
      <c r="K1768" s="451" t="str">
        <f t="shared" si="117"/>
        <v/>
      </c>
      <c r="L1768" s="527" t="str">
        <f t="shared" si="114"/>
        <v/>
      </c>
      <c r="M1768" s="363"/>
      <c r="N1768" s="363"/>
      <c r="O1768" s="363"/>
      <c r="P1768" s="366"/>
    </row>
    <row r="1769" spans="3:16" ht="14.25" customHeight="1" x14ac:dyDescent="0.2">
      <c r="C1769" s="383">
        <f t="shared" si="116"/>
        <v>1757</v>
      </c>
      <c r="D1769" s="807" t="str">
        <f t="shared" si="115"/>
        <v/>
      </c>
      <c r="E1769" s="670"/>
      <c r="F1769" s="511"/>
      <c r="G1769" s="511"/>
      <c r="H1769" s="452"/>
      <c r="I1769" s="362"/>
      <c r="J1769" s="362"/>
      <c r="K1769" s="451" t="str">
        <f t="shared" si="117"/>
        <v/>
      </c>
      <c r="L1769" s="527" t="str">
        <f t="shared" si="114"/>
        <v/>
      </c>
      <c r="M1769" s="363"/>
      <c r="N1769" s="363"/>
      <c r="O1769" s="363"/>
      <c r="P1769" s="366"/>
    </row>
    <row r="1770" spans="3:16" ht="14.25" customHeight="1" x14ac:dyDescent="0.2">
      <c r="C1770" s="383">
        <f t="shared" si="116"/>
        <v>1758</v>
      </c>
      <c r="D1770" s="807" t="str">
        <f t="shared" si="115"/>
        <v/>
      </c>
      <c r="E1770" s="670"/>
      <c r="F1770" s="511"/>
      <c r="G1770" s="511"/>
      <c r="H1770" s="452"/>
      <c r="I1770" s="362"/>
      <c r="J1770" s="362"/>
      <c r="K1770" s="451" t="str">
        <f t="shared" si="117"/>
        <v/>
      </c>
      <c r="L1770" s="527" t="str">
        <f t="shared" ref="L1770:L1833" si="118">IF(H1770="","",IF(HLOOKUP(H1770,$V$2:$AJ$3,2,FALSE)&gt;=0.8,"○",""))</f>
        <v/>
      </c>
      <c r="M1770" s="363"/>
      <c r="N1770" s="363"/>
      <c r="O1770" s="363"/>
      <c r="P1770" s="366"/>
    </row>
    <row r="1771" spans="3:16" ht="14.25" customHeight="1" x14ac:dyDescent="0.2">
      <c r="C1771" s="383">
        <f t="shared" si="116"/>
        <v>1759</v>
      </c>
      <c r="D1771" s="807" t="str">
        <f t="shared" si="115"/>
        <v/>
      </c>
      <c r="E1771" s="670"/>
      <c r="F1771" s="511"/>
      <c r="G1771" s="511"/>
      <c r="H1771" s="452"/>
      <c r="I1771" s="362"/>
      <c r="J1771" s="362"/>
      <c r="K1771" s="451" t="str">
        <f t="shared" si="117"/>
        <v/>
      </c>
      <c r="L1771" s="527" t="str">
        <f t="shared" si="118"/>
        <v/>
      </c>
      <c r="M1771" s="363"/>
      <c r="N1771" s="363"/>
      <c r="O1771" s="363"/>
      <c r="P1771" s="366"/>
    </row>
    <row r="1772" spans="3:16" ht="14.25" customHeight="1" x14ac:dyDescent="0.2">
      <c r="C1772" s="383">
        <f t="shared" si="116"/>
        <v>1760</v>
      </c>
      <c r="D1772" s="807" t="str">
        <f t="shared" si="115"/>
        <v/>
      </c>
      <c r="E1772" s="670"/>
      <c r="F1772" s="511"/>
      <c r="G1772" s="511"/>
      <c r="H1772" s="452"/>
      <c r="I1772" s="362"/>
      <c r="J1772" s="362"/>
      <c r="K1772" s="451" t="str">
        <f t="shared" si="117"/>
        <v/>
      </c>
      <c r="L1772" s="527" t="str">
        <f t="shared" si="118"/>
        <v/>
      </c>
      <c r="M1772" s="363"/>
      <c r="N1772" s="363"/>
      <c r="O1772" s="363"/>
      <c r="P1772" s="366"/>
    </row>
    <row r="1773" spans="3:16" ht="14.25" customHeight="1" x14ac:dyDescent="0.2">
      <c r="C1773" s="383">
        <f t="shared" si="116"/>
        <v>1761</v>
      </c>
      <c r="D1773" s="807" t="str">
        <f t="shared" si="115"/>
        <v/>
      </c>
      <c r="E1773" s="670"/>
      <c r="F1773" s="511"/>
      <c r="G1773" s="511"/>
      <c r="H1773" s="452"/>
      <c r="I1773" s="362"/>
      <c r="J1773" s="362"/>
      <c r="K1773" s="451" t="str">
        <f t="shared" si="117"/>
        <v/>
      </c>
      <c r="L1773" s="527" t="str">
        <f t="shared" si="118"/>
        <v/>
      </c>
      <c r="M1773" s="363"/>
      <c r="N1773" s="363"/>
      <c r="O1773" s="363"/>
      <c r="P1773" s="366"/>
    </row>
    <row r="1774" spans="3:16" ht="14.25" customHeight="1" x14ac:dyDescent="0.2">
      <c r="C1774" s="383">
        <f t="shared" si="116"/>
        <v>1762</v>
      </c>
      <c r="D1774" s="807" t="str">
        <f t="shared" si="115"/>
        <v/>
      </c>
      <c r="E1774" s="670"/>
      <c r="F1774" s="511"/>
      <c r="G1774" s="511"/>
      <c r="H1774" s="452"/>
      <c r="I1774" s="362"/>
      <c r="J1774" s="362"/>
      <c r="K1774" s="451" t="str">
        <f t="shared" si="117"/>
        <v/>
      </c>
      <c r="L1774" s="527" t="str">
        <f t="shared" si="118"/>
        <v/>
      </c>
      <c r="M1774" s="363"/>
      <c r="N1774" s="363"/>
      <c r="O1774" s="363"/>
      <c r="P1774" s="366"/>
    </row>
    <row r="1775" spans="3:16" ht="14.25" customHeight="1" x14ac:dyDescent="0.2">
      <c r="C1775" s="383">
        <f t="shared" si="116"/>
        <v>1763</v>
      </c>
      <c r="D1775" s="807" t="str">
        <f t="shared" si="115"/>
        <v/>
      </c>
      <c r="E1775" s="670"/>
      <c r="F1775" s="511"/>
      <c r="G1775" s="511"/>
      <c r="H1775" s="452"/>
      <c r="I1775" s="362"/>
      <c r="J1775" s="362"/>
      <c r="K1775" s="451" t="str">
        <f t="shared" si="117"/>
        <v/>
      </c>
      <c r="L1775" s="527" t="str">
        <f t="shared" si="118"/>
        <v/>
      </c>
      <c r="M1775" s="363"/>
      <c r="N1775" s="363"/>
      <c r="O1775" s="363"/>
      <c r="P1775" s="366"/>
    </row>
    <row r="1776" spans="3:16" ht="14.25" customHeight="1" x14ac:dyDescent="0.2">
      <c r="C1776" s="383">
        <f t="shared" si="116"/>
        <v>1764</v>
      </c>
      <c r="D1776" s="807" t="str">
        <f t="shared" si="115"/>
        <v/>
      </c>
      <c r="E1776" s="670"/>
      <c r="F1776" s="511"/>
      <c r="G1776" s="511"/>
      <c r="H1776" s="452"/>
      <c r="I1776" s="362"/>
      <c r="J1776" s="362"/>
      <c r="K1776" s="451" t="str">
        <f t="shared" si="117"/>
        <v/>
      </c>
      <c r="L1776" s="527" t="str">
        <f t="shared" si="118"/>
        <v/>
      </c>
      <c r="M1776" s="363"/>
      <c r="N1776" s="363"/>
      <c r="O1776" s="363"/>
      <c r="P1776" s="366"/>
    </row>
    <row r="1777" spans="3:16" ht="14.25" customHeight="1" x14ac:dyDescent="0.2">
      <c r="C1777" s="383">
        <f t="shared" si="116"/>
        <v>1765</v>
      </c>
      <c r="D1777" s="807" t="str">
        <f t="shared" si="115"/>
        <v/>
      </c>
      <c r="E1777" s="670"/>
      <c r="F1777" s="511"/>
      <c r="G1777" s="511"/>
      <c r="H1777" s="452"/>
      <c r="I1777" s="362"/>
      <c r="J1777" s="362"/>
      <c r="K1777" s="451" t="str">
        <f t="shared" si="117"/>
        <v/>
      </c>
      <c r="L1777" s="527" t="str">
        <f t="shared" si="118"/>
        <v/>
      </c>
      <c r="M1777" s="363"/>
      <c r="N1777" s="363"/>
      <c r="O1777" s="363"/>
      <c r="P1777" s="366"/>
    </row>
    <row r="1778" spans="3:16" ht="14.25" customHeight="1" x14ac:dyDescent="0.2">
      <c r="C1778" s="383">
        <f t="shared" si="116"/>
        <v>1766</v>
      </c>
      <c r="D1778" s="807" t="str">
        <f t="shared" si="115"/>
        <v/>
      </c>
      <c r="E1778" s="670"/>
      <c r="F1778" s="511"/>
      <c r="G1778" s="511"/>
      <c r="H1778" s="452"/>
      <c r="I1778" s="362"/>
      <c r="J1778" s="362"/>
      <c r="K1778" s="451" t="str">
        <f t="shared" si="117"/>
        <v/>
      </c>
      <c r="L1778" s="527" t="str">
        <f t="shared" si="118"/>
        <v/>
      </c>
      <c r="M1778" s="363"/>
      <c r="N1778" s="363"/>
      <c r="O1778" s="363"/>
      <c r="P1778" s="366"/>
    </row>
    <row r="1779" spans="3:16" ht="14.25" customHeight="1" x14ac:dyDescent="0.2">
      <c r="C1779" s="383">
        <f t="shared" si="116"/>
        <v>1767</v>
      </c>
      <c r="D1779" s="807" t="str">
        <f t="shared" si="115"/>
        <v/>
      </c>
      <c r="E1779" s="670"/>
      <c r="F1779" s="511"/>
      <c r="G1779" s="511"/>
      <c r="H1779" s="452"/>
      <c r="I1779" s="362"/>
      <c r="J1779" s="362"/>
      <c r="K1779" s="451" t="str">
        <f t="shared" si="117"/>
        <v/>
      </c>
      <c r="L1779" s="527" t="str">
        <f t="shared" si="118"/>
        <v/>
      </c>
      <c r="M1779" s="363"/>
      <c r="N1779" s="363"/>
      <c r="O1779" s="363"/>
      <c r="P1779" s="366"/>
    </row>
    <row r="1780" spans="3:16" ht="14.25" customHeight="1" x14ac:dyDescent="0.2">
      <c r="C1780" s="383">
        <f t="shared" si="116"/>
        <v>1768</v>
      </c>
      <c r="D1780" s="807" t="str">
        <f t="shared" si="115"/>
        <v/>
      </c>
      <c r="E1780" s="670"/>
      <c r="F1780" s="511"/>
      <c r="G1780" s="511"/>
      <c r="H1780" s="452"/>
      <c r="I1780" s="362"/>
      <c r="J1780" s="362"/>
      <c r="K1780" s="451" t="str">
        <f t="shared" si="117"/>
        <v/>
      </c>
      <c r="L1780" s="527" t="str">
        <f t="shared" si="118"/>
        <v/>
      </c>
      <c r="M1780" s="363"/>
      <c r="N1780" s="363"/>
      <c r="O1780" s="363"/>
      <c r="P1780" s="366"/>
    </row>
    <row r="1781" spans="3:16" ht="14.25" customHeight="1" x14ac:dyDescent="0.2">
      <c r="C1781" s="383">
        <f t="shared" si="116"/>
        <v>1769</v>
      </c>
      <c r="D1781" s="807" t="str">
        <f t="shared" si="115"/>
        <v/>
      </c>
      <c r="E1781" s="670"/>
      <c r="F1781" s="511"/>
      <c r="G1781" s="511"/>
      <c r="H1781" s="452"/>
      <c r="I1781" s="362"/>
      <c r="J1781" s="362"/>
      <c r="K1781" s="451" t="str">
        <f t="shared" si="117"/>
        <v/>
      </c>
      <c r="L1781" s="527" t="str">
        <f t="shared" si="118"/>
        <v/>
      </c>
      <c r="M1781" s="363"/>
      <c r="N1781" s="363"/>
      <c r="O1781" s="363"/>
      <c r="P1781" s="366"/>
    </row>
    <row r="1782" spans="3:16" ht="14.25" customHeight="1" x14ac:dyDescent="0.2">
      <c r="C1782" s="383">
        <f t="shared" si="116"/>
        <v>1770</v>
      </c>
      <c r="D1782" s="807" t="str">
        <f t="shared" si="115"/>
        <v/>
      </c>
      <c r="E1782" s="670"/>
      <c r="F1782" s="511"/>
      <c r="G1782" s="511"/>
      <c r="H1782" s="452"/>
      <c r="I1782" s="362"/>
      <c r="J1782" s="362"/>
      <c r="K1782" s="451" t="str">
        <f t="shared" si="117"/>
        <v/>
      </c>
      <c r="L1782" s="527" t="str">
        <f t="shared" si="118"/>
        <v/>
      </c>
      <c r="M1782" s="363"/>
      <c r="N1782" s="363"/>
      <c r="O1782" s="363"/>
      <c r="P1782" s="366"/>
    </row>
    <row r="1783" spans="3:16" ht="14.25" customHeight="1" x14ac:dyDescent="0.2">
      <c r="C1783" s="383">
        <f t="shared" si="116"/>
        <v>1771</v>
      </c>
      <c r="D1783" s="807" t="str">
        <f t="shared" si="115"/>
        <v/>
      </c>
      <c r="E1783" s="670"/>
      <c r="F1783" s="511"/>
      <c r="G1783" s="511"/>
      <c r="H1783" s="452"/>
      <c r="I1783" s="362"/>
      <c r="J1783" s="362"/>
      <c r="K1783" s="451" t="str">
        <f t="shared" si="117"/>
        <v/>
      </c>
      <c r="L1783" s="527" t="str">
        <f t="shared" si="118"/>
        <v/>
      </c>
      <c r="M1783" s="363"/>
      <c r="N1783" s="363"/>
      <c r="O1783" s="363"/>
      <c r="P1783" s="366"/>
    </row>
    <row r="1784" spans="3:16" ht="14.25" customHeight="1" x14ac:dyDescent="0.2">
      <c r="C1784" s="383">
        <f t="shared" si="116"/>
        <v>1772</v>
      </c>
      <c r="D1784" s="807" t="str">
        <f t="shared" si="115"/>
        <v/>
      </c>
      <c r="E1784" s="670"/>
      <c r="F1784" s="511"/>
      <c r="G1784" s="511"/>
      <c r="H1784" s="452"/>
      <c r="I1784" s="362"/>
      <c r="J1784" s="362"/>
      <c r="K1784" s="451" t="str">
        <f t="shared" si="117"/>
        <v/>
      </c>
      <c r="L1784" s="527" t="str">
        <f t="shared" si="118"/>
        <v/>
      </c>
      <c r="M1784" s="363"/>
      <c r="N1784" s="363"/>
      <c r="O1784" s="363"/>
      <c r="P1784" s="366"/>
    </row>
    <row r="1785" spans="3:16" ht="14.25" customHeight="1" x14ac:dyDescent="0.2">
      <c r="C1785" s="383">
        <f t="shared" si="116"/>
        <v>1773</v>
      </c>
      <c r="D1785" s="807" t="str">
        <f t="shared" si="115"/>
        <v/>
      </c>
      <c r="E1785" s="670"/>
      <c r="F1785" s="511"/>
      <c r="G1785" s="511"/>
      <c r="H1785" s="452"/>
      <c r="I1785" s="362"/>
      <c r="J1785" s="362"/>
      <c r="K1785" s="451" t="str">
        <f t="shared" si="117"/>
        <v/>
      </c>
      <c r="L1785" s="527" t="str">
        <f t="shared" si="118"/>
        <v/>
      </c>
      <c r="M1785" s="363"/>
      <c r="N1785" s="363"/>
      <c r="O1785" s="363"/>
      <c r="P1785" s="366"/>
    </row>
    <row r="1786" spans="3:16" ht="14.25" customHeight="1" x14ac:dyDescent="0.2">
      <c r="C1786" s="383">
        <f t="shared" si="116"/>
        <v>1774</v>
      </c>
      <c r="D1786" s="807" t="str">
        <f t="shared" si="115"/>
        <v/>
      </c>
      <c r="E1786" s="670"/>
      <c r="F1786" s="511"/>
      <c r="G1786" s="511"/>
      <c r="H1786" s="452"/>
      <c r="I1786" s="362"/>
      <c r="J1786" s="362"/>
      <c r="K1786" s="451" t="str">
        <f t="shared" si="117"/>
        <v/>
      </c>
      <c r="L1786" s="527" t="str">
        <f t="shared" si="118"/>
        <v/>
      </c>
      <c r="M1786" s="363"/>
      <c r="N1786" s="363"/>
      <c r="O1786" s="363"/>
      <c r="P1786" s="366"/>
    </row>
    <row r="1787" spans="3:16" ht="14.25" customHeight="1" x14ac:dyDescent="0.2">
      <c r="C1787" s="383">
        <f t="shared" si="116"/>
        <v>1775</v>
      </c>
      <c r="D1787" s="807" t="str">
        <f t="shared" si="115"/>
        <v/>
      </c>
      <c r="E1787" s="670"/>
      <c r="F1787" s="511"/>
      <c r="G1787" s="511"/>
      <c r="H1787" s="452"/>
      <c r="I1787" s="362"/>
      <c r="J1787" s="362"/>
      <c r="K1787" s="451" t="str">
        <f t="shared" si="117"/>
        <v/>
      </c>
      <c r="L1787" s="527" t="str">
        <f t="shared" si="118"/>
        <v/>
      </c>
      <c r="M1787" s="363"/>
      <c r="N1787" s="363"/>
      <c r="O1787" s="363"/>
      <c r="P1787" s="366"/>
    </row>
    <row r="1788" spans="3:16" ht="14.25" customHeight="1" x14ac:dyDescent="0.2">
      <c r="C1788" s="383">
        <f t="shared" si="116"/>
        <v>1776</v>
      </c>
      <c r="D1788" s="807" t="str">
        <f t="shared" si="115"/>
        <v/>
      </c>
      <c r="E1788" s="670"/>
      <c r="F1788" s="511"/>
      <c r="G1788" s="511"/>
      <c r="H1788" s="452"/>
      <c r="I1788" s="362"/>
      <c r="J1788" s="362"/>
      <c r="K1788" s="451" t="str">
        <f t="shared" si="117"/>
        <v/>
      </c>
      <c r="L1788" s="527" t="str">
        <f t="shared" si="118"/>
        <v/>
      </c>
      <c r="M1788" s="363"/>
      <c r="N1788" s="363"/>
      <c r="O1788" s="363"/>
      <c r="P1788" s="366"/>
    </row>
    <row r="1789" spans="3:16" ht="14.25" customHeight="1" x14ac:dyDescent="0.2">
      <c r="C1789" s="383">
        <f t="shared" si="116"/>
        <v>1777</v>
      </c>
      <c r="D1789" s="807" t="str">
        <f t="shared" si="115"/>
        <v/>
      </c>
      <c r="E1789" s="670"/>
      <c r="F1789" s="511"/>
      <c r="G1789" s="511"/>
      <c r="H1789" s="452"/>
      <c r="I1789" s="362"/>
      <c r="J1789" s="362"/>
      <c r="K1789" s="451" t="str">
        <f t="shared" si="117"/>
        <v/>
      </c>
      <c r="L1789" s="527" t="str">
        <f t="shared" si="118"/>
        <v/>
      </c>
      <c r="M1789" s="363"/>
      <c r="N1789" s="363"/>
      <c r="O1789" s="363"/>
      <c r="P1789" s="366"/>
    </row>
    <row r="1790" spans="3:16" ht="14.25" customHeight="1" x14ac:dyDescent="0.2">
      <c r="C1790" s="383">
        <f t="shared" si="116"/>
        <v>1778</v>
      </c>
      <c r="D1790" s="807" t="str">
        <f t="shared" si="115"/>
        <v/>
      </c>
      <c r="E1790" s="670"/>
      <c r="F1790" s="511"/>
      <c r="G1790" s="511"/>
      <c r="H1790" s="452"/>
      <c r="I1790" s="362"/>
      <c r="J1790" s="362"/>
      <c r="K1790" s="451" t="str">
        <f t="shared" si="117"/>
        <v/>
      </c>
      <c r="L1790" s="527" t="str">
        <f t="shared" si="118"/>
        <v/>
      </c>
      <c r="M1790" s="363"/>
      <c r="N1790" s="363"/>
      <c r="O1790" s="363"/>
      <c r="P1790" s="366"/>
    </row>
    <row r="1791" spans="3:16" ht="14.25" customHeight="1" x14ac:dyDescent="0.2">
      <c r="C1791" s="383">
        <f t="shared" si="116"/>
        <v>1779</v>
      </c>
      <c r="D1791" s="807" t="str">
        <f t="shared" si="115"/>
        <v/>
      </c>
      <c r="E1791" s="670"/>
      <c r="F1791" s="511"/>
      <c r="G1791" s="511"/>
      <c r="H1791" s="452"/>
      <c r="I1791" s="362"/>
      <c r="J1791" s="362"/>
      <c r="K1791" s="451" t="str">
        <f t="shared" si="117"/>
        <v/>
      </c>
      <c r="L1791" s="527" t="str">
        <f t="shared" si="118"/>
        <v/>
      </c>
      <c r="M1791" s="363"/>
      <c r="N1791" s="363"/>
      <c r="O1791" s="363"/>
      <c r="P1791" s="366"/>
    </row>
    <row r="1792" spans="3:16" ht="14.25" customHeight="1" x14ac:dyDescent="0.2">
      <c r="C1792" s="383">
        <f t="shared" si="116"/>
        <v>1780</v>
      </c>
      <c r="D1792" s="807" t="str">
        <f t="shared" si="115"/>
        <v/>
      </c>
      <c r="E1792" s="670"/>
      <c r="F1792" s="511"/>
      <c r="G1792" s="511"/>
      <c r="H1792" s="452"/>
      <c r="I1792" s="362"/>
      <c r="J1792" s="362"/>
      <c r="K1792" s="451" t="str">
        <f t="shared" si="117"/>
        <v/>
      </c>
      <c r="L1792" s="527" t="str">
        <f t="shared" si="118"/>
        <v/>
      </c>
      <c r="M1792" s="363"/>
      <c r="N1792" s="363"/>
      <c r="O1792" s="363"/>
      <c r="P1792" s="366"/>
    </row>
    <row r="1793" spans="3:16" ht="14.25" customHeight="1" x14ac:dyDescent="0.2">
      <c r="C1793" s="383">
        <f t="shared" si="116"/>
        <v>1781</v>
      </c>
      <c r="D1793" s="807" t="str">
        <f t="shared" si="115"/>
        <v/>
      </c>
      <c r="E1793" s="670"/>
      <c r="F1793" s="511"/>
      <c r="G1793" s="511"/>
      <c r="H1793" s="452"/>
      <c r="I1793" s="362"/>
      <c r="J1793" s="362"/>
      <c r="K1793" s="451" t="str">
        <f t="shared" si="117"/>
        <v/>
      </c>
      <c r="L1793" s="527" t="str">
        <f t="shared" si="118"/>
        <v/>
      </c>
      <c r="M1793" s="363"/>
      <c r="N1793" s="363"/>
      <c r="O1793" s="363"/>
      <c r="P1793" s="366"/>
    </row>
    <row r="1794" spans="3:16" ht="14.25" customHeight="1" x14ac:dyDescent="0.2">
      <c r="C1794" s="383">
        <f t="shared" si="116"/>
        <v>1782</v>
      </c>
      <c r="D1794" s="807" t="str">
        <f t="shared" si="115"/>
        <v/>
      </c>
      <c r="E1794" s="670"/>
      <c r="F1794" s="511"/>
      <c r="G1794" s="511"/>
      <c r="H1794" s="452"/>
      <c r="I1794" s="362"/>
      <c r="J1794" s="362"/>
      <c r="K1794" s="451" t="str">
        <f t="shared" si="117"/>
        <v/>
      </c>
      <c r="L1794" s="527" t="str">
        <f t="shared" si="118"/>
        <v/>
      </c>
      <c r="M1794" s="363"/>
      <c r="N1794" s="363"/>
      <c r="O1794" s="363"/>
      <c r="P1794" s="366"/>
    </row>
    <row r="1795" spans="3:16" ht="14.25" customHeight="1" x14ac:dyDescent="0.2">
      <c r="C1795" s="383">
        <f t="shared" si="116"/>
        <v>1783</v>
      </c>
      <c r="D1795" s="807" t="str">
        <f t="shared" si="115"/>
        <v/>
      </c>
      <c r="E1795" s="670"/>
      <c r="F1795" s="511"/>
      <c r="G1795" s="511"/>
      <c r="H1795" s="452"/>
      <c r="I1795" s="362"/>
      <c r="J1795" s="362"/>
      <c r="K1795" s="451" t="str">
        <f t="shared" si="117"/>
        <v/>
      </c>
      <c r="L1795" s="527" t="str">
        <f t="shared" si="118"/>
        <v/>
      </c>
      <c r="M1795" s="363"/>
      <c r="N1795" s="363"/>
      <c r="O1795" s="363"/>
      <c r="P1795" s="366"/>
    </row>
    <row r="1796" spans="3:16" ht="14.25" customHeight="1" x14ac:dyDescent="0.2">
      <c r="C1796" s="383">
        <f t="shared" si="116"/>
        <v>1784</v>
      </c>
      <c r="D1796" s="807" t="str">
        <f t="shared" si="115"/>
        <v/>
      </c>
      <c r="E1796" s="670"/>
      <c r="F1796" s="511"/>
      <c r="G1796" s="511"/>
      <c r="H1796" s="452"/>
      <c r="I1796" s="362"/>
      <c r="J1796" s="362"/>
      <c r="K1796" s="451" t="str">
        <f t="shared" si="117"/>
        <v/>
      </c>
      <c r="L1796" s="527" t="str">
        <f t="shared" si="118"/>
        <v/>
      </c>
      <c r="M1796" s="363"/>
      <c r="N1796" s="363"/>
      <c r="O1796" s="363"/>
      <c r="P1796" s="366"/>
    </row>
    <row r="1797" spans="3:16" ht="14.25" customHeight="1" x14ac:dyDescent="0.2">
      <c r="C1797" s="383">
        <f t="shared" si="116"/>
        <v>1785</v>
      </c>
      <c r="D1797" s="807" t="str">
        <f t="shared" si="115"/>
        <v/>
      </c>
      <c r="E1797" s="670"/>
      <c r="F1797" s="511"/>
      <c r="G1797" s="511"/>
      <c r="H1797" s="452"/>
      <c r="I1797" s="362"/>
      <c r="J1797" s="362"/>
      <c r="K1797" s="451" t="str">
        <f t="shared" si="117"/>
        <v/>
      </c>
      <c r="L1797" s="527" t="str">
        <f t="shared" si="118"/>
        <v/>
      </c>
      <c r="M1797" s="363"/>
      <c r="N1797" s="363"/>
      <c r="O1797" s="363"/>
      <c r="P1797" s="366"/>
    </row>
    <row r="1798" spans="3:16" ht="14.25" customHeight="1" x14ac:dyDescent="0.2">
      <c r="C1798" s="383">
        <f t="shared" si="116"/>
        <v>1786</v>
      </c>
      <c r="D1798" s="807" t="str">
        <f t="shared" si="115"/>
        <v/>
      </c>
      <c r="E1798" s="670"/>
      <c r="F1798" s="511"/>
      <c r="G1798" s="511"/>
      <c r="H1798" s="452"/>
      <c r="I1798" s="362"/>
      <c r="J1798" s="362"/>
      <c r="K1798" s="451" t="str">
        <f t="shared" si="117"/>
        <v/>
      </c>
      <c r="L1798" s="527" t="str">
        <f t="shared" si="118"/>
        <v/>
      </c>
      <c r="M1798" s="363"/>
      <c r="N1798" s="363"/>
      <c r="O1798" s="363"/>
      <c r="P1798" s="366"/>
    </row>
    <row r="1799" spans="3:16" ht="14.25" customHeight="1" x14ac:dyDescent="0.2">
      <c r="C1799" s="383">
        <f t="shared" si="116"/>
        <v>1787</v>
      </c>
      <c r="D1799" s="807" t="str">
        <f t="shared" si="115"/>
        <v/>
      </c>
      <c r="E1799" s="670"/>
      <c r="F1799" s="511"/>
      <c r="G1799" s="511"/>
      <c r="H1799" s="452"/>
      <c r="I1799" s="362"/>
      <c r="J1799" s="362"/>
      <c r="K1799" s="451" t="str">
        <f t="shared" si="117"/>
        <v/>
      </c>
      <c r="L1799" s="527" t="str">
        <f t="shared" si="118"/>
        <v/>
      </c>
      <c r="M1799" s="363"/>
      <c r="N1799" s="363"/>
      <c r="O1799" s="363"/>
      <c r="P1799" s="366"/>
    </row>
    <row r="1800" spans="3:16" ht="14.25" customHeight="1" x14ac:dyDescent="0.2">
      <c r="C1800" s="383">
        <f t="shared" si="116"/>
        <v>1788</v>
      </c>
      <c r="D1800" s="807" t="str">
        <f t="shared" si="115"/>
        <v/>
      </c>
      <c r="E1800" s="670"/>
      <c r="F1800" s="511"/>
      <c r="G1800" s="511"/>
      <c r="H1800" s="452"/>
      <c r="I1800" s="362"/>
      <c r="J1800" s="362"/>
      <c r="K1800" s="451" t="str">
        <f t="shared" si="117"/>
        <v/>
      </c>
      <c r="L1800" s="527" t="str">
        <f t="shared" si="118"/>
        <v/>
      </c>
      <c r="M1800" s="363"/>
      <c r="N1800" s="363"/>
      <c r="O1800" s="363"/>
      <c r="P1800" s="366"/>
    </row>
    <row r="1801" spans="3:16" ht="14.25" customHeight="1" x14ac:dyDescent="0.2">
      <c r="C1801" s="383">
        <f t="shared" si="116"/>
        <v>1789</v>
      </c>
      <c r="D1801" s="807" t="str">
        <f t="shared" si="115"/>
        <v/>
      </c>
      <c r="E1801" s="670"/>
      <c r="F1801" s="511"/>
      <c r="G1801" s="511"/>
      <c r="H1801" s="452"/>
      <c r="I1801" s="362"/>
      <c r="J1801" s="362"/>
      <c r="K1801" s="451" t="str">
        <f t="shared" si="117"/>
        <v/>
      </c>
      <c r="L1801" s="527" t="str">
        <f t="shared" si="118"/>
        <v/>
      </c>
      <c r="M1801" s="363"/>
      <c r="N1801" s="363"/>
      <c r="O1801" s="363"/>
      <c r="P1801" s="366"/>
    </row>
    <row r="1802" spans="3:16" ht="14.25" customHeight="1" x14ac:dyDescent="0.2">
      <c r="C1802" s="383">
        <f t="shared" si="116"/>
        <v>1790</v>
      </c>
      <c r="D1802" s="807" t="str">
        <f t="shared" si="115"/>
        <v/>
      </c>
      <c r="E1802" s="670"/>
      <c r="F1802" s="511"/>
      <c r="G1802" s="511"/>
      <c r="H1802" s="452"/>
      <c r="I1802" s="362"/>
      <c r="J1802" s="362"/>
      <c r="K1802" s="451" t="str">
        <f t="shared" si="117"/>
        <v/>
      </c>
      <c r="L1802" s="527" t="str">
        <f t="shared" si="118"/>
        <v/>
      </c>
      <c r="M1802" s="363"/>
      <c r="N1802" s="363"/>
      <c r="O1802" s="363"/>
      <c r="P1802" s="366"/>
    </row>
    <row r="1803" spans="3:16" ht="14.25" customHeight="1" x14ac:dyDescent="0.2">
      <c r="C1803" s="383">
        <f t="shared" si="116"/>
        <v>1791</v>
      </c>
      <c r="D1803" s="807" t="str">
        <f t="shared" si="115"/>
        <v/>
      </c>
      <c r="E1803" s="670"/>
      <c r="F1803" s="511"/>
      <c r="G1803" s="511"/>
      <c r="H1803" s="452"/>
      <c r="I1803" s="362"/>
      <c r="J1803" s="362"/>
      <c r="K1803" s="451" t="str">
        <f t="shared" si="117"/>
        <v/>
      </c>
      <c r="L1803" s="527" t="str">
        <f t="shared" si="118"/>
        <v/>
      </c>
      <c r="M1803" s="363"/>
      <c r="N1803" s="363"/>
      <c r="O1803" s="363"/>
      <c r="P1803" s="366"/>
    </row>
    <row r="1804" spans="3:16" ht="14.25" customHeight="1" x14ac:dyDescent="0.2">
      <c r="C1804" s="383">
        <f t="shared" si="116"/>
        <v>1792</v>
      </c>
      <c r="D1804" s="807" t="str">
        <f t="shared" si="115"/>
        <v/>
      </c>
      <c r="E1804" s="670"/>
      <c r="F1804" s="511"/>
      <c r="G1804" s="511"/>
      <c r="H1804" s="452"/>
      <c r="I1804" s="362"/>
      <c r="J1804" s="362"/>
      <c r="K1804" s="451" t="str">
        <f t="shared" si="117"/>
        <v/>
      </c>
      <c r="L1804" s="527" t="str">
        <f t="shared" si="118"/>
        <v/>
      </c>
      <c r="M1804" s="363"/>
      <c r="N1804" s="363"/>
      <c r="O1804" s="363"/>
      <c r="P1804" s="366"/>
    </row>
    <row r="1805" spans="3:16" ht="14.25" customHeight="1" x14ac:dyDescent="0.2">
      <c r="C1805" s="383">
        <f t="shared" si="116"/>
        <v>1793</v>
      </c>
      <c r="D1805" s="807" t="str">
        <f t="shared" ref="D1805:D1868" si="119">IF(E1805="","",IF(E1805&lt;=$T$2,"○",""))</f>
        <v/>
      </c>
      <c r="E1805" s="670"/>
      <c r="F1805" s="511"/>
      <c r="G1805" s="511"/>
      <c r="H1805" s="452"/>
      <c r="I1805" s="362"/>
      <c r="J1805" s="362"/>
      <c r="K1805" s="451" t="str">
        <f t="shared" si="117"/>
        <v/>
      </c>
      <c r="L1805" s="527" t="str">
        <f t="shared" si="118"/>
        <v/>
      </c>
      <c r="M1805" s="363"/>
      <c r="N1805" s="363"/>
      <c r="O1805" s="363"/>
      <c r="P1805" s="366"/>
    </row>
    <row r="1806" spans="3:16" ht="14.25" customHeight="1" x14ac:dyDescent="0.2">
      <c r="C1806" s="383">
        <f t="shared" si="116"/>
        <v>1794</v>
      </c>
      <c r="D1806" s="807" t="str">
        <f t="shared" si="119"/>
        <v/>
      </c>
      <c r="E1806" s="670"/>
      <c r="F1806" s="511"/>
      <c r="G1806" s="511"/>
      <c r="H1806" s="452"/>
      <c r="I1806" s="362"/>
      <c r="J1806" s="362"/>
      <c r="K1806" s="451" t="str">
        <f t="shared" si="117"/>
        <v/>
      </c>
      <c r="L1806" s="527" t="str">
        <f t="shared" si="118"/>
        <v/>
      </c>
      <c r="M1806" s="363"/>
      <c r="N1806" s="363"/>
      <c r="O1806" s="363"/>
      <c r="P1806" s="366"/>
    </row>
    <row r="1807" spans="3:16" ht="14.25" customHeight="1" x14ac:dyDescent="0.2">
      <c r="C1807" s="383">
        <f t="shared" ref="C1807:C1870" si="120">C1806+1</f>
        <v>1795</v>
      </c>
      <c r="D1807" s="807" t="str">
        <f t="shared" si="119"/>
        <v/>
      </c>
      <c r="E1807" s="670"/>
      <c r="F1807" s="511"/>
      <c r="G1807" s="511"/>
      <c r="H1807" s="452"/>
      <c r="I1807" s="362"/>
      <c r="J1807" s="362"/>
      <c r="K1807" s="451" t="str">
        <f t="shared" si="117"/>
        <v/>
      </c>
      <c r="L1807" s="527" t="str">
        <f t="shared" si="118"/>
        <v/>
      </c>
      <c r="M1807" s="363"/>
      <c r="N1807" s="363"/>
      <c r="O1807" s="363"/>
      <c r="P1807" s="366"/>
    </row>
    <row r="1808" spans="3:16" ht="14.25" customHeight="1" x14ac:dyDescent="0.2">
      <c r="C1808" s="383">
        <f t="shared" si="120"/>
        <v>1796</v>
      </c>
      <c r="D1808" s="807" t="str">
        <f t="shared" si="119"/>
        <v/>
      </c>
      <c r="E1808" s="670"/>
      <c r="F1808" s="511"/>
      <c r="G1808" s="511"/>
      <c r="H1808" s="452"/>
      <c r="I1808" s="362"/>
      <c r="J1808" s="362"/>
      <c r="K1808" s="451" t="str">
        <f t="shared" si="117"/>
        <v/>
      </c>
      <c r="L1808" s="527" t="str">
        <f t="shared" si="118"/>
        <v/>
      </c>
      <c r="M1808" s="363"/>
      <c r="N1808" s="363"/>
      <c r="O1808" s="363"/>
      <c r="P1808" s="366"/>
    </row>
    <row r="1809" spans="3:16" ht="14.25" customHeight="1" x14ac:dyDescent="0.2">
      <c r="C1809" s="383">
        <f t="shared" si="120"/>
        <v>1797</v>
      </c>
      <c r="D1809" s="807" t="str">
        <f t="shared" si="119"/>
        <v/>
      </c>
      <c r="E1809" s="670"/>
      <c r="F1809" s="511"/>
      <c r="G1809" s="511"/>
      <c r="H1809" s="452"/>
      <c r="I1809" s="362"/>
      <c r="J1809" s="362"/>
      <c r="K1809" s="451" t="str">
        <f t="shared" si="117"/>
        <v/>
      </c>
      <c r="L1809" s="527" t="str">
        <f t="shared" si="118"/>
        <v/>
      </c>
      <c r="M1809" s="363"/>
      <c r="N1809" s="363"/>
      <c r="O1809" s="363"/>
      <c r="P1809" s="366"/>
    </row>
    <row r="1810" spans="3:16" ht="14.25" customHeight="1" x14ac:dyDescent="0.2">
      <c r="C1810" s="383">
        <f t="shared" si="120"/>
        <v>1798</v>
      </c>
      <c r="D1810" s="807" t="str">
        <f t="shared" si="119"/>
        <v/>
      </c>
      <c r="E1810" s="670"/>
      <c r="F1810" s="511"/>
      <c r="G1810" s="511"/>
      <c r="H1810" s="452"/>
      <c r="I1810" s="362"/>
      <c r="J1810" s="362"/>
      <c r="K1810" s="451" t="str">
        <f>IF(J1810="","",I1810*J1810)</f>
        <v/>
      </c>
      <c r="L1810" s="527" t="str">
        <f t="shared" si="118"/>
        <v/>
      </c>
      <c r="M1810" s="363"/>
      <c r="N1810" s="363"/>
      <c r="O1810" s="363"/>
      <c r="P1810" s="366"/>
    </row>
    <row r="1811" spans="3:16" ht="14.25" customHeight="1" x14ac:dyDescent="0.2">
      <c r="C1811" s="383">
        <f t="shared" si="120"/>
        <v>1799</v>
      </c>
      <c r="D1811" s="807" t="str">
        <f t="shared" si="119"/>
        <v/>
      </c>
      <c r="E1811" s="670"/>
      <c r="F1811" s="511"/>
      <c r="G1811" s="511"/>
      <c r="H1811" s="452"/>
      <c r="I1811" s="362"/>
      <c r="J1811" s="362"/>
      <c r="K1811" s="451" t="str">
        <f t="shared" ref="K1811:K1874" si="121">IF(J1811="","",I1811*J1811)</f>
        <v/>
      </c>
      <c r="L1811" s="527" t="str">
        <f t="shared" si="118"/>
        <v/>
      </c>
      <c r="M1811" s="363"/>
      <c r="N1811" s="363"/>
      <c r="O1811" s="363"/>
      <c r="P1811" s="366"/>
    </row>
    <row r="1812" spans="3:16" ht="14.25" customHeight="1" x14ac:dyDescent="0.2">
      <c r="C1812" s="383">
        <f t="shared" si="120"/>
        <v>1800</v>
      </c>
      <c r="D1812" s="807" t="str">
        <f t="shared" si="119"/>
        <v/>
      </c>
      <c r="E1812" s="670"/>
      <c r="F1812" s="511"/>
      <c r="G1812" s="511"/>
      <c r="H1812" s="452"/>
      <c r="I1812" s="362"/>
      <c r="J1812" s="362"/>
      <c r="K1812" s="451" t="str">
        <f t="shared" si="121"/>
        <v/>
      </c>
      <c r="L1812" s="527" t="str">
        <f t="shared" si="118"/>
        <v/>
      </c>
      <c r="M1812" s="363"/>
      <c r="N1812" s="363"/>
      <c r="O1812" s="363"/>
      <c r="P1812" s="366"/>
    </row>
    <row r="1813" spans="3:16" ht="14.25" customHeight="1" x14ac:dyDescent="0.2">
      <c r="C1813" s="383">
        <f t="shared" si="120"/>
        <v>1801</v>
      </c>
      <c r="D1813" s="807" t="str">
        <f t="shared" si="119"/>
        <v/>
      </c>
      <c r="E1813" s="670"/>
      <c r="F1813" s="511"/>
      <c r="G1813" s="511"/>
      <c r="H1813" s="452"/>
      <c r="I1813" s="362"/>
      <c r="J1813" s="362"/>
      <c r="K1813" s="451" t="str">
        <f t="shared" si="121"/>
        <v/>
      </c>
      <c r="L1813" s="527" t="str">
        <f t="shared" si="118"/>
        <v/>
      </c>
      <c r="M1813" s="363"/>
      <c r="N1813" s="363"/>
      <c r="O1813" s="363"/>
      <c r="P1813" s="366"/>
    </row>
    <row r="1814" spans="3:16" ht="14.25" customHeight="1" x14ac:dyDescent="0.2">
      <c r="C1814" s="383">
        <f t="shared" si="120"/>
        <v>1802</v>
      </c>
      <c r="D1814" s="807" t="str">
        <f t="shared" si="119"/>
        <v/>
      </c>
      <c r="E1814" s="670"/>
      <c r="F1814" s="511"/>
      <c r="G1814" s="511"/>
      <c r="H1814" s="452"/>
      <c r="I1814" s="362"/>
      <c r="J1814" s="362"/>
      <c r="K1814" s="451" t="str">
        <f t="shared" si="121"/>
        <v/>
      </c>
      <c r="L1814" s="527" t="str">
        <f t="shared" si="118"/>
        <v/>
      </c>
      <c r="M1814" s="363"/>
      <c r="N1814" s="363"/>
      <c r="O1814" s="363"/>
      <c r="P1814" s="366"/>
    </row>
    <row r="1815" spans="3:16" ht="14.25" customHeight="1" x14ac:dyDescent="0.2">
      <c r="C1815" s="383">
        <f t="shared" si="120"/>
        <v>1803</v>
      </c>
      <c r="D1815" s="807" t="str">
        <f t="shared" si="119"/>
        <v/>
      </c>
      <c r="E1815" s="670"/>
      <c r="F1815" s="511"/>
      <c r="G1815" s="511"/>
      <c r="H1815" s="452"/>
      <c r="I1815" s="362"/>
      <c r="J1815" s="362"/>
      <c r="K1815" s="451" t="str">
        <f t="shared" si="121"/>
        <v/>
      </c>
      <c r="L1815" s="527" t="str">
        <f t="shared" si="118"/>
        <v/>
      </c>
      <c r="M1815" s="363"/>
      <c r="N1815" s="363"/>
      <c r="O1815" s="363"/>
      <c r="P1815" s="366"/>
    </row>
    <row r="1816" spans="3:16" ht="14.25" customHeight="1" x14ac:dyDescent="0.2">
      <c r="C1816" s="383">
        <f t="shared" si="120"/>
        <v>1804</v>
      </c>
      <c r="D1816" s="807" t="str">
        <f t="shared" si="119"/>
        <v/>
      </c>
      <c r="E1816" s="670"/>
      <c r="F1816" s="511"/>
      <c r="G1816" s="511"/>
      <c r="H1816" s="452"/>
      <c r="I1816" s="362"/>
      <c r="J1816" s="362"/>
      <c r="K1816" s="451" t="str">
        <f t="shared" si="121"/>
        <v/>
      </c>
      <c r="L1816" s="527" t="str">
        <f t="shared" si="118"/>
        <v/>
      </c>
      <c r="M1816" s="363"/>
      <c r="N1816" s="363"/>
      <c r="O1816" s="363"/>
      <c r="P1816" s="366"/>
    </row>
    <row r="1817" spans="3:16" ht="14.25" customHeight="1" x14ac:dyDescent="0.2">
      <c r="C1817" s="383">
        <f t="shared" si="120"/>
        <v>1805</v>
      </c>
      <c r="D1817" s="807" t="str">
        <f t="shared" si="119"/>
        <v/>
      </c>
      <c r="E1817" s="670"/>
      <c r="F1817" s="511"/>
      <c r="G1817" s="511"/>
      <c r="H1817" s="452"/>
      <c r="I1817" s="362"/>
      <c r="J1817" s="362"/>
      <c r="K1817" s="451" t="str">
        <f t="shared" si="121"/>
        <v/>
      </c>
      <c r="L1817" s="527" t="str">
        <f t="shared" si="118"/>
        <v/>
      </c>
      <c r="M1817" s="363"/>
      <c r="N1817" s="363"/>
      <c r="O1817" s="363"/>
      <c r="P1817" s="366"/>
    </row>
    <row r="1818" spans="3:16" ht="14.25" customHeight="1" x14ac:dyDescent="0.2">
      <c r="C1818" s="383">
        <f t="shared" si="120"/>
        <v>1806</v>
      </c>
      <c r="D1818" s="807" t="str">
        <f t="shared" si="119"/>
        <v/>
      </c>
      <c r="E1818" s="670"/>
      <c r="F1818" s="511"/>
      <c r="G1818" s="511"/>
      <c r="H1818" s="452"/>
      <c r="I1818" s="362"/>
      <c r="J1818" s="362"/>
      <c r="K1818" s="451" t="str">
        <f t="shared" si="121"/>
        <v/>
      </c>
      <c r="L1818" s="527" t="str">
        <f t="shared" si="118"/>
        <v/>
      </c>
      <c r="M1818" s="363"/>
      <c r="N1818" s="363"/>
      <c r="O1818" s="363"/>
      <c r="P1818" s="366"/>
    </row>
    <row r="1819" spans="3:16" ht="14.25" customHeight="1" x14ac:dyDescent="0.2">
      <c r="C1819" s="383">
        <f t="shared" si="120"/>
        <v>1807</v>
      </c>
      <c r="D1819" s="807" t="str">
        <f t="shared" si="119"/>
        <v/>
      </c>
      <c r="E1819" s="670"/>
      <c r="F1819" s="511"/>
      <c r="G1819" s="511"/>
      <c r="H1819" s="452"/>
      <c r="I1819" s="362"/>
      <c r="J1819" s="362"/>
      <c r="K1819" s="451" t="str">
        <f t="shared" si="121"/>
        <v/>
      </c>
      <c r="L1819" s="527" t="str">
        <f t="shared" si="118"/>
        <v/>
      </c>
      <c r="M1819" s="363"/>
      <c r="N1819" s="363"/>
      <c r="O1819" s="363"/>
      <c r="P1819" s="366"/>
    </row>
    <row r="1820" spans="3:16" ht="14.25" customHeight="1" x14ac:dyDescent="0.2">
      <c r="C1820" s="383">
        <f t="shared" si="120"/>
        <v>1808</v>
      </c>
      <c r="D1820" s="807" t="str">
        <f t="shared" si="119"/>
        <v/>
      </c>
      <c r="E1820" s="670"/>
      <c r="F1820" s="511"/>
      <c r="G1820" s="511"/>
      <c r="H1820" s="452"/>
      <c r="I1820" s="362"/>
      <c r="J1820" s="362"/>
      <c r="K1820" s="451" t="str">
        <f t="shared" si="121"/>
        <v/>
      </c>
      <c r="L1820" s="527" t="str">
        <f t="shared" si="118"/>
        <v/>
      </c>
      <c r="M1820" s="363"/>
      <c r="N1820" s="363"/>
      <c r="O1820" s="363"/>
      <c r="P1820" s="366"/>
    </row>
    <row r="1821" spans="3:16" ht="14.25" customHeight="1" x14ac:dyDescent="0.2">
      <c r="C1821" s="383">
        <f t="shared" si="120"/>
        <v>1809</v>
      </c>
      <c r="D1821" s="807" t="str">
        <f t="shared" si="119"/>
        <v/>
      </c>
      <c r="E1821" s="670"/>
      <c r="F1821" s="511"/>
      <c r="G1821" s="511"/>
      <c r="H1821" s="452"/>
      <c r="I1821" s="362"/>
      <c r="J1821" s="362"/>
      <c r="K1821" s="451" t="str">
        <f t="shared" si="121"/>
        <v/>
      </c>
      <c r="L1821" s="527" t="str">
        <f t="shared" si="118"/>
        <v/>
      </c>
      <c r="M1821" s="363"/>
      <c r="N1821" s="363"/>
      <c r="O1821" s="363"/>
      <c r="P1821" s="366"/>
    </row>
    <row r="1822" spans="3:16" ht="14.25" customHeight="1" x14ac:dyDescent="0.2">
      <c r="C1822" s="383">
        <f t="shared" si="120"/>
        <v>1810</v>
      </c>
      <c r="D1822" s="807" t="str">
        <f t="shared" si="119"/>
        <v/>
      </c>
      <c r="E1822" s="670"/>
      <c r="F1822" s="511"/>
      <c r="G1822" s="511"/>
      <c r="H1822" s="452"/>
      <c r="I1822" s="362"/>
      <c r="J1822" s="362"/>
      <c r="K1822" s="451" t="str">
        <f t="shared" si="121"/>
        <v/>
      </c>
      <c r="L1822" s="527" t="str">
        <f t="shared" si="118"/>
        <v/>
      </c>
      <c r="M1822" s="363"/>
      <c r="N1822" s="363"/>
      <c r="O1822" s="363"/>
      <c r="P1822" s="366"/>
    </row>
    <row r="1823" spans="3:16" ht="14.25" customHeight="1" x14ac:dyDescent="0.2">
      <c r="C1823" s="383">
        <f t="shared" si="120"/>
        <v>1811</v>
      </c>
      <c r="D1823" s="807" t="str">
        <f t="shared" si="119"/>
        <v/>
      </c>
      <c r="E1823" s="670"/>
      <c r="F1823" s="511"/>
      <c r="G1823" s="511"/>
      <c r="H1823" s="452"/>
      <c r="I1823" s="362"/>
      <c r="J1823" s="362"/>
      <c r="K1823" s="451" t="str">
        <f t="shared" si="121"/>
        <v/>
      </c>
      <c r="L1823" s="527" t="str">
        <f t="shared" si="118"/>
        <v/>
      </c>
      <c r="M1823" s="363"/>
      <c r="N1823" s="363"/>
      <c r="O1823" s="363"/>
      <c r="P1823" s="366"/>
    </row>
    <row r="1824" spans="3:16" ht="14.25" customHeight="1" x14ac:dyDescent="0.2">
      <c r="C1824" s="383">
        <f t="shared" si="120"/>
        <v>1812</v>
      </c>
      <c r="D1824" s="807" t="str">
        <f t="shared" si="119"/>
        <v/>
      </c>
      <c r="E1824" s="670"/>
      <c r="F1824" s="511"/>
      <c r="G1824" s="511"/>
      <c r="H1824" s="452"/>
      <c r="I1824" s="362"/>
      <c r="J1824" s="362"/>
      <c r="K1824" s="451" t="str">
        <f t="shared" si="121"/>
        <v/>
      </c>
      <c r="L1824" s="527" t="str">
        <f t="shared" si="118"/>
        <v/>
      </c>
      <c r="M1824" s="363"/>
      <c r="N1824" s="363"/>
      <c r="O1824" s="363"/>
      <c r="P1824" s="366"/>
    </row>
    <row r="1825" spans="3:16" ht="14.25" customHeight="1" x14ac:dyDescent="0.2">
      <c r="C1825" s="383">
        <f t="shared" si="120"/>
        <v>1813</v>
      </c>
      <c r="D1825" s="807" t="str">
        <f t="shared" si="119"/>
        <v/>
      </c>
      <c r="E1825" s="670"/>
      <c r="F1825" s="511"/>
      <c r="G1825" s="511"/>
      <c r="H1825" s="452"/>
      <c r="I1825" s="362"/>
      <c r="J1825" s="362"/>
      <c r="K1825" s="451" t="str">
        <f t="shared" si="121"/>
        <v/>
      </c>
      <c r="L1825" s="527" t="str">
        <f t="shared" si="118"/>
        <v/>
      </c>
      <c r="M1825" s="363"/>
      <c r="N1825" s="363"/>
      <c r="O1825" s="363"/>
      <c r="P1825" s="366"/>
    </row>
    <row r="1826" spans="3:16" ht="14.25" customHeight="1" x14ac:dyDescent="0.2">
      <c r="C1826" s="383">
        <f t="shared" si="120"/>
        <v>1814</v>
      </c>
      <c r="D1826" s="807" t="str">
        <f t="shared" si="119"/>
        <v/>
      </c>
      <c r="E1826" s="670"/>
      <c r="F1826" s="511"/>
      <c r="G1826" s="511"/>
      <c r="H1826" s="452"/>
      <c r="I1826" s="362"/>
      <c r="J1826" s="362"/>
      <c r="K1826" s="451" t="str">
        <f t="shared" si="121"/>
        <v/>
      </c>
      <c r="L1826" s="527" t="str">
        <f t="shared" si="118"/>
        <v/>
      </c>
      <c r="M1826" s="363"/>
      <c r="N1826" s="363"/>
      <c r="O1826" s="363"/>
      <c r="P1826" s="366"/>
    </row>
    <row r="1827" spans="3:16" ht="14.25" customHeight="1" x14ac:dyDescent="0.2">
      <c r="C1827" s="383">
        <f t="shared" si="120"/>
        <v>1815</v>
      </c>
      <c r="D1827" s="807" t="str">
        <f t="shared" si="119"/>
        <v/>
      </c>
      <c r="E1827" s="670"/>
      <c r="F1827" s="511"/>
      <c r="G1827" s="511"/>
      <c r="H1827" s="452"/>
      <c r="I1827" s="362"/>
      <c r="J1827" s="362"/>
      <c r="K1827" s="451" t="str">
        <f t="shared" si="121"/>
        <v/>
      </c>
      <c r="L1827" s="527" t="str">
        <f t="shared" si="118"/>
        <v/>
      </c>
      <c r="M1827" s="363"/>
      <c r="N1827" s="363"/>
      <c r="O1827" s="363"/>
      <c r="P1827" s="366"/>
    </row>
    <row r="1828" spans="3:16" ht="14.25" customHeight="1" x14ac:dyDescent="0.2">
      <c r="C1828" s="383">
        <f t="shared" si="120"/>
        <v>1816</v>
      </c>
      <c r="D1828" s="807" t="str">
        <f t="shared" si="119"/>
        <v/>
      </c>
      <c r="E1828" s="670"/>
      <c r="F1828" s="511"/>
      <c r="G1828" s="511"/>
      <c r="H1828" s="452"/>
      <c r="I1828" s="362"/>
      <c r="J1828" s="362"/>
      <c r="K1828" s="451" t="str">
        <f t="shared" si="121"/>
        <v/>
      </c>
      <c r="L1828" s="527" t="str">
        <f t="shared" si="118"/>
        <v/>
      </c>
      <c r="M1828" s="363"/>
      <c r="N1828" s="363"/>
      <c r="O1828" s="363"/>
      <c r="P1828" s="366"/>
    </row>
    <row r="1829" spans="3:16" ht="14.25" customHeight="1" x14ac:dyDescent="0.2">
      <c r="C1829" s="383">
        <f t="shared" si="120"/>
        <v>1817</v>
      </c>
      <c r="D1829" s="807" t="str">
        <f t="shared" si="119"/>
        <v/>
      </c>
      <c r="E1829" s="670"/>
      <c r="F1829" s="511"/>
      <c r="G1829" s="511"/>
      <c r="H1829" s="452"/>
      <c r="I1829" s="362"/>
      <c r="J1829" s="362"/>
      <c r="K1829" s="451" t="str">
        <f t="shared" si="121"/>
        <v/>
      </c>
      <c r="L1829" s="527" t="str">
        <f t="shared" si="118"/>
        <v/>
      </c>
      <c r="M1829" s="363"/>
      <c r="N1829" s="363"/>
      <c r="O1829" s="363"/>
      <c r="P1829" s="366"/>
    </row>
    <row r="1830" spans="3:16" ht="14.25" customHeight="1" x14ac:dyDescent="0.2">
      <c r="C1830" s="383">
        <f t="shared" si="120"/>
        <v>1818</v>
      </c>
      <c r="D1830" s="807" t="str">
        <f t="shared" si="119"/>
        <v/>
      </c>
      <c r="E1830" s="670"/>
      <c r="F1830" s="511"/>
      <c r="G1830" s="511"/>
      <c r="H1830" s="452"/>
      <c r="I1830" s="362"/>
      <c r="J1830" s="362"/>
      <c r="K1830" s="451" t="str">
        <f t="shared" si="121"/>
        <v/>
      </c>
      <c r="L1830" s="527" t="str">
        <f t="shared" si="118"/>
        <v/>
      </c>
      <c r="M1830" s="363"/>
      <c r="N1830" s="363"/>
      <c r="O1830" s="363"/>
      <c r="P1830" s="366"/>
    </row>
    <row r="1831" spans="3:16" ht="14.25" customHeight="1" x14ac:dyDescent="0.2">
      <c r="C1831" s="383">
        <f t="shared" si="120"/>
        <v>1819</v>
      </c>
      <c r="D1831" s="807" t="str">
        <f t="shared" si="119"/>
        <v/>
      </c>
      <c r="E1831" s="670"/>
      <c r="F1831" s="511"/>
      <c r="G1831" s="511"/>
      <c r="H1831" s="452"/>
      <c r="I1831" s="362"/>
      <c r="J1831" s="362"/>
      <c r="K1831" s="451" t="str">
        <f t="shared" si="121"/>
        <v/>
      </c>
      <c r="L1831" s="527" t="str">
        <f t="shared" si="118"/>
        <v/>
      </c>
      <c r="M1831" s="363"/>
      <c r="N1831" s="363"/>
      <c r="O1831" s="363"/>
      <c r="P1831" s="366"/>
    </row>
    <row r="1832" spans="3:16" ht="14.25" customHeight="1" x14ac:dyDescent="0.2">
      <c r="C1832" s="383">
        <f t="shared" si="120"/>
        <v>1820</v>
      </c>
      <c r="D1832" s="807" t="str">
        <f t="shared" si="119"/>
        <v/>
      </c>
      <c r="E1832" s="670"/>
      <c r="F1832" s="511"/>
      <c r="G1832" s="511"/>
      <c r="H1832" s="452"/>
      <c r="I1832" s="362"/>
      <c r="J1832" s="362"/>
      <c r="K1832" s="451" t="str">
        <f t="shared" si="121"/>
        <v/>
      </c>
      <c r="L1832" s="527" t="str">
        <f t="shared" si="118"/>
        <v/>
      </c>
      <c r="M1832" s="363"/>
      <c r="N1832" s="363"/>
      <c r="O1832" s="363"/>
      <c r="P1832" s="366"/>
    </row>
    <row r="1833" spans="3:16" ht="14.25" customHeight="1" x14ac:dyDescent="0.2">
      <c r="C1833" s="383">
        <f t="shared" si="120"/>
        <v>1821</v>
      </c>
      <c r="D1833" s="807" t="str">
        <f t="shared" si="119"/>
        <v/>
      </c>
      <c r="E1833" s="670"/>
      <c r="F1833" s="511"/>
      <c r="G1833" s="511"/>
      <c r="H1833" s="452"/>
      <c r="I1833" s="362"/>
      <c r="J1833" s="362"/>
      <c r="K1833" s="451" t="str">
        <f t="shared" si="121"/>
        <v/>
      </c>
      <c r="L1833" s="527" t="str">
        <f t="shared" si="118"/>
        <v/>
      </c>
      <c r="M1833" s="363"/>
      <c r="N1833" s="363"/>
      <c r="O1833" s="363"/>
      <c r="P1833" s="366"/>
    </row>
    <row r="1834" spans="3:16" ht="14.25" customHeight="1" x14ac:dyDescent="0.2">
      <c r="C1834" s="383">
        <f t="shared" si="120"/>
        <v>1822</v>
      </c>
      <c r="D1834" s="807" t="str">
        <f t="shared" si="119"/>
        <v/>
      </c>
      <c r="E1834" s="670"/>
      <c r="F1834" s="511"/>
      <c r="G1834" s="511"/>
      <c r="H1834" s="452"/>
      <c r="I1834" s="362"/>
      <c r="J1834" s="362"/>
      <c r="K1834" s="451" t="str">
        <f t="shared" si="121"/>
        <v/>
      </c>
      <c r="L1834" s="527" t="str">
        <f t="shared" ref="L1834:L1897" si="122">IF(H1834="","",IF(HLOOKUP(H1834,$V$2:$AJ$3,2,FALSE)&gt;=0.8,"○",""))</f>
        <v/>
      </c>
      <c r="M1834" s="363"/>
      <c r="N1834" s="363"/>
      <c r="O1834" s="363"/>
      <c r="P1834" s="366"/>
    </row>
    <row r="1835" spans="3:16" ht="14.25" customHeight="1" x14ac:dyDescent="0.2">
      <c r="C1835" s="383">
        <f t="shared" si="120"/>
        <v>1823</v>
      </c>
      <c r="D1835" s="807" t="str">
        <f t="shared" si="119"/>
        <v/>
      </c>
      <c r="E1835" s="670"/>
      <c r="F1835" s="511"/>
      <c r="G1835" s="511"/>
      <c r="H1835" s="452"/>
      <c r="I1835" s="362"/>
      <c r="J1835" s="362"/>
      <c r="K1835" s="451" t="str">
        <f t="shared" si="121"/>
        <v/>
      </c>
      <c r="L1835" s="527" t="str">
        <f t="shared" si="122"/>
        <v/>
      </c>
      <c r="M1835" s="363"/>
      <c r="N1835" s="363"/>
      <c r="O1835" s="363"/>
      <c r="P1835" s="366"/>
    </row>
    <row r="1836" spans="3:16" ht="14.25" customHeight="1" x14ac:dyDescent="0.2">
      <c r="C1836" s="383">
        <f t="shared" si="120"/>
        <v>1824</v>
      </c>
      <c r="D1836" s="807" t="str">
        <f t="shared" si="119"/>
        <v/>
      </c>
      <c r="E1836" s="670"/>
      <c r="F1836" s="511"/>
      <c r="G1836" s="511"/>
      <c r="H1836" s="452"/>
      <c r="I1836" s="362"/>
      <c r="J1836" s="362"/>
      <c r="K1836" s="451" t="str">
        <f t="shared" si="121"/>
        <v/>
      </c>
      <c r="L1836" s="527" t="str">
        <f t="shared" si="122"/>
        <v/>
      </c>
      <c r="M1836" s="363"/>
      <c r="N1836" s="363"/>
      <c r="O1836" s="363"/>
      <c r="P1836" s="366"/>
    </row>
    <row r="1837" spans="3:16" ht="14.25" customHeight="1" x14ac:dyDescent="0.2">
      <c r="C1837" s="383">
        <f t="shared" si="120"/>
        <v>1825</v>
      </c>
      <c r="D1837" s="807" t="str">
        <f t="shared" si="119"/>
        <v/>
      </c>
      <c r="E1837" s="670"/>
      <c r="F1837" s="511"/>
      <c r="G1837" s="511"/>
      <c r="H1837" s="452"/>
      <c r="I1837" s="362"/>
      <c r="J1837" s="362"/>
      <c r="K1837" s="451" t="str">
        <f t="shared" si="121"/>
        <v/>
      </c>
      <c r="L1837" s="527" t="str">
        <f t="shared" si="122"/>
        <v/>
      </c>
      <c r="M1837" s="363"/>
      <c r="N1837" s="363"/>
      <c r="O1837" s="363"/>
      <c r="P1837" s="366"/>
    </row>
    <row r="1838" spans="3:16" ht="14.25" customHeight="1" x14ac:dyDescent="0.2">
      <c r="C1838" s="383">
        <f t="shared" si="120"/>
        <v>1826</v>
      </c>
      <c r="D1838" s="807" t="str">
        <f t="shared" si="119"/>
        <v/>
      </c>
      <c r="E1838" s="670"/>
      <c r="F1838" s="511"/>
      <c r="G1838" s="511"/>
      <c r="H1838" s="452"/>
      <c r="I1838" s="362"/>
      <c r="J1838" s="362"/>
      <c r="K1838" s="451" t="str">
        <f t="shared" si="121"/>
        <v/>
      </c>
      <c r="L1838" s="527" t="str">
        <f t="shared" si="122"/>
        <v/>
      </c>
      <c r="M1838" s="363"/>
      <c r="N1838" s="363"/>
      <c r="O1838" s="363"/>
      <c r="P1838" s="366"/>
    </row>
    <row r="1839" spans="3:16" ht="14.25" customHeight="1" x14ac:dyDescent="0.2">
      <c r="C1839" s="383">
        <f t="shared" si="120"/>
        <v>1827</v>
      </c>
      <c r="D1839" s="807" t="str">
        <f t="shared" si="119"/>
        <v/>
      </c>
      <c r="E1839" s="670"/>
      <c r="F1839" s="511"/>
      <c r="G1839" s="511"/>
      <c r="H1839" s="452"/>
      <c r="I1839" s="362"/>
      <c r="J1839" s="362"/>
      <c r="K1839" s="451" t="str">
        <f t="shared" si="121"/>
        <v/>
      </c>
      <c r="L1839" s="527" t="str">
        <f t="shared" si="122"/>
        <v/>
      </c>
      <c r="M1839" s="363"/>
      <c r="N1839" s="363"/>
      <c r="O1839" s="363"/>
      <c r="P1839" s="366"/>
    </row>
    <row r="1840" spans="3:16" ht="14.25" customHeight="1" x14ac:dyDescent="0.2">
      <c r="C1840" s="383">
        <f t="shared" si="120"/>
        <v>1828</v>
      </c>
      <c r="D1840" s="807" t="str">
        <f t="shared" si="119"/>
        <v/>
      </c>
      <c r="E1840" s="670"/>
      <c r="F1840" s="511"/>
      <c r="G1840" s="511"/>
      <c r="H1840" s="452"/>
      <c r="I1840" s="362"/>
      <c r="J1840" s="362"/>
      <c r="K1840" s="451" t="str">
        <f t="shared" si="121"/>
        <v/>
      </c>
      <c r="L1840" s="527" t="str">
        <f t="shared" si="122"/>
        <v/>
      </c>
      <c r="M1840" s="363"/>
      <c r="N1840" s="363"/>
      <c r="O1840" s="363"/>
      <c r="P1840" s="366"/>
    </row>
    <row r="1841" spans="3:16" ht="14.25" customHeight="1" x14ac:dyDescent="0.2">
      <c r="C1841" s="383">
        <f t="shared" si="120"/>
        <v>1829</v>
      </c>
      <c r="D1841" s="807" t="str">
        <f t="shared" si="119"/>
        <v/>
      </c>
      <c r="E1841" s="670"/>
      <c r="F1841" s="511"/>
      <c r="G1841" s="511"/>
      <c r="H1841" s="452"/>
      <c r="I1841" s="362"/>
      <c r="J1841" s="362"/>
      <c r="K1841" s="451" t="str">
        <f t="shared" si="121"/>
        <v/>
      </c>
      <c r="L1841" s="527" t="str">
        <f t="shared" si="122"/>
        <v/>
      </c>
      <c r="M1841" s="363"/>
      <c r="N1841" s="363"/>
      <c r="O1841" s="363"/>
      <c r="P1841" s="366"/>
    </row>
    <row r="1842" spans="3:16" ht="14.25" customHeight="1" x14ac:dyDescent="0.2">
      <c r="C1842" s="383">
        <f t="shared" si="120"/>
        <v>1830</v>
      </c>
      <c r="D1842" s="807" t="str">
        <f t="shared" si="119"/>
        <v/>
      </c>
      <c r="E1842" s="670"/>
      <c r="F1842" s="511"/>
      <c r="G1842" s="511"/>
      <c r="H1842" s="452"/>
      <c r="I1842" s="362"/>
      <c r="J1842" s="362"/>
      <c r="K1842" s="451" t="str">
        <f t="shared" si="121"/>
        <v/>
      </c>
      <c r="L1842" s="527" t="str">
        <f t="shared" si="122"/>
        <v/>
      </c>
      <c r="M1842" s="363"/>
      <c r="N1842" s="363"/>
      <c r="O1842" s="363"/>
      <c r="P1842" s="366"/>
    </row>
    <row r="1843" spans="3:16" ht="14.25" customHeight="1" x14ac:dyDescent="0.2">
      <c r="C1843" s="383">
        <f t="shared" si="120"/>
        <v>1831</v>
      </c>
      <c r="D1843" s="807" t="str">
        <f t="shared" si="119"/>
        <v/>
      </c>
      <c r="E1843" s="670"/>
      <c r="F1843" s="511"/>
      <c r="G1843" s="511"/>
      <c r="H1843" s="452"/>
      <c r="I1843" s="362"/>
      <c r="J1843" s="362"/>
      <c r="K1843" s="451" t="str">
        <f t="shared" si="121"/>
        <v/>
      </c>
      <c r="L1843" s="527" t="str">
        <f t="shared" si="122"/>
        <v/>
      </c>
      <c r="M1843" s="363"/>
      <c r="N1843" s="363"/>
      <c r="O1843" s="363"/>
      <c r="P1843" s="366"/>
    </row>
    <row r="1844" spans="3:16" ht="14.25" customHeight="1" x14ac:dyDescent="0.2">
      <c r="C1844" s="383">
        <f t="shared" si="120"/>
        <v>1832</v>
      </c>
      <c r="D1844" s="807" t="str">
        <f t="shared" si="119"/>
        <v/>
      </c>
      <c r="E1844" s="670"/>
      <c r="F1844" s="511"/>
      <c r="G1844" s="511"/>
      <c r="H1844" s="452"/>
      <c r="I1844" s="362"/>
      <c r="J1844" s="362"/>
      <c r="K1844" s="451" t="str">
        <f t="shared" si="121"/>
        <v/>
      </c>
      <c r="L1844" s="527" t="str">
        <f t="shared" si="122"/>
        <v/>
      </c>
      <c r="M1844" s="363"/>
      <c r="N1844" s="363"/>
      <c r="O1844" s="363"/>
      <c r="P1844" s="366"/>
    </row>
    <row r="1845" spans="3:16" ht="14.25" customHeight="1" x14ac:dyDescent="0.2">
      <c r="C1845" s="383">
        <f t="shared" si="120"/>
        <v>1833</v>
      </c>
      <c r="D1845" s="807" t="str">
        <f t="shared" si="119"/>
        <v/>
      </c>
      <c r="E1845" s="670"/>
      <c r="F1845" s="511"/>
      <c r="G1845" s="511"/>
      <c r="H1845" s="452"/>
      <c r="I1845" s="362"/>
      <c r="J1845" s="362"/>
      <c r="K1845" s="451" t="str">
        <f t="shared" si="121"/>
        <v/>
      </c>
      <c r="L1845" s="527" t="str">
        <f t="shared" si="122"/>
        <v/>
      </c>
      <c r="M1845" s="363"/>
      <c r="N1845" s="363"/>
      <c r="O1845" s="363"/>
      <c r="P1845" s="366"/>
    </row>
    <row r="1846" spans="3:16" ht="14.25" customHeight="1" x14ac:dyDescent="0.2">
      <c r="C1846" s="383">
        <f t="shared" si="120"/>
        <v>1834</v>
      </c>
      <c r="D1846" s="807" t="str">
        <f t="shared" si="119"/>
        <v/>
      </c>
      <c r="E1846" s="670"/>
      <c r="F1846" s="511"/>
      <c r="G1846" s="511"/>
      <c r="H1846" s="452"/>
      <c r="I1846" s="362"/>
      <c r="J1846" s="362"/>
      <c r="K1846" s="451" t="str">
        <f t="shared" si="121"/>
        <v/>
      </c>
      <c r="L1846" s="527" t="str">
        <f t="shared" si="122"/>
        <v/>
      </c>
      <c r="M1846" s="363"/>
      <c r="N1846" s="363"/>
      <c r="O1846" s="363"/>
      <c r="P1846" s="366"/>
    </row>
    <row r="1847" spans="3:16" ht="14.25" customHeight="1" x14ac:dyDescent="0.2">
      <c r="C1847" s="383">
        <f t="shared" si="120"/>
        <v>1835</v>
      </c>
      <c r="D1847" s="807" t="str">
        <f t="shared" si="119"/>
        <v/>
      </c>
      <c r="E1847" s="670"/>
      <c r="F1847" s="511"/>
      <c r="G1847" s="511"/>
      <c r="H1847" s="452"/>
      <c r="I1847" s="362"/>
      <c r="J1847" s="362"/>
      <c r="K1847" s="451" t="str">
        <f t="shared" si="121"/>
        <v/>
      </c>
      <c r="L1847" s="527" t="str">
        <f t="shared" si="122"/>
        <v/>
      </c>
      <c r="M1847" s="363"/>
      <c r="N1847" s="363"/>
      <c r="O1847" s="363"/>
      <c r="P1847" s="366"/>
    </row>
    <row r="1848" spans="3:16" ht="14.25" customHeight="1" x14ac:dyDescent="0.2">
      <c r="C1848" s="383">
        <f t="shared" si="120"/>
        <v>1836</v>
      </c>
      <c r="D1848" s="807" t="str">
        <f t="shared" si="119"/>
        <v/>
      </c>
      <c r="E1848" s="670"/>
      <c r="F1848" s="511"/>
      <c r="G1848" s="511"/>
      <c r="H1848" s="452"/>
      <c r="I1848" s="362"/>
      <c r="J1848" s="362"/>
      <c r="K1848" s="451" t="str">
        <f t="shared" si="121"/>
        <v/>
      </c>
      <c r="L1848" s="527" t="str">
        <f t="shared" si="122"/>
        <v/>
      </c>
      <c r="M1848" s="363"/>
      <c r="N1848" s="363"/>
      <c r="O1848" s="363"/>
      <c r="P1848" s="366"/>
    </row>
    <row r="1849" spans="3:16" ht="14.25" customHeight="1" x14ac:dyDescent="0.2">
      <c r="C1849" s="383">
        <f t="shared" si="120"/>
        <v>1837</v>
      </c>
      <c r="D1849" s="807" t="str">
        <f t="shared" si="119"/>
        <v/>
      </c>
      <c r="E1849" s="670"/>
      <c r="F1849" s="511"/>
      <c r="G1849" s="511"/>
      <c r="H1849" s="452"/>
      <c r="I1849" s="362"/>
      <c r="J1849" s="362"/>
      <c r="K1849" s="451" t="str">
        <f t="shared" si="121"/>
        <v/>
      </c>
      <c r="L1849" s="527" t="str">
        <f t="shared" si="122"/>
        <v/>
      </c>
      <c r="M1849" s="363"/>
      <c r="N1849" s="363"/>
      <c r="O1849" s="363"/>
      <c r="P1849" s="366"/>
    </row>
    <row r="1850" spans="3:16" ht="14.25" customHeight="1" x14ac:dyDescent="0.2">
      <c r="C1850" s="383">
        <f t="shared" si="120"/>
        <v>1838</v>
      </c>
      <c r="D1850" s="807" t="str">
        <f t="shared" si="119"/>
        <v/>
      </c>
      <c r="E1850" s="670"/>
      <c r="F1850" s="511"/>
      <c r="G1850" s="511"/>
      <c r="H1850" s="452"/>
      <c r="I1850" s="362"/>
      <c r="J1850" s="362"/>
      <c r="K1850" s="451" t="str">
        <f t="shared" si="121"/>
        <v/>
      </c>
      <c r="L1850" s="527" t="str">
        <f t="shared" si="122"/>
        <v/>
      </c>
      <c r="M1850" s="363"/>
      <c r="N1850" s="363"/>
      <c r="O1850" s="363"/>
      <c r="P1850" s="366"/>
    </row>
    <row r="1851" spans="3:16" ht="14.25" customHeight="1" x14ac:dyDescent="0.2">
      <c r="C1851" s="383">
        <f t="shared" si="120"/>
        <v>1839</v>
      </c>
      <c r="D1851" s="807" t="str">
        <f t="shared" si="119"/>
        <v/>
      </c>
      <c r="E1851" s="670"/>
      <c r="F1851" s="511"/>
      <c r="G1851" s="511"/>
      <c r="H1851" s="452"/>
      <c r="I1851" s="362"/>
      <c r="J1851" s="362"/>
      <c r="K1851" s="451" t="str">
        <f t="shared" si="121"/>
        <v/>
      </c>
      <c r="L1851" s="527" t="str">
        <f t="shared" si="122"/>
        <v/>
      </c>
      <c r="M1851" s="363"/>
      <c r="N1851" s="363"/>
      <c r="O1851" s="363"/>
      <c r="P1851" s="366"/>
    </row>
    <row r="1852" spans="3:16" ht="14.25" customHeight="1" x14ac:dyDescent="0.2">
      <c r="C1852" s="383">
        <f t="shared" si="120"/>
        <v>1840</v>
      </c>
      <c r="D1852" s="807" t="str">
        <f t="shared" si="119"/>
        <v/>
      </c>
      <c r="E1852" s="670"/>
      <c r="F1852" s="511"/>
      <c r="G1852" s="511"/>
      <c r="H1852" s="452"/>
      <c r="I1852" s="362"/>
      <c r="J1852" s="362"/>
      <c r="K1852" s="451" t="str">
        <f t="shared" si="121"/>
        <v/>
      </c>
      <c r="L1852" s="527" t="str">
        <f t="shared" si="122"/>
        <v/>
      </c>
      <c r="M1852" s="363"/>
      <c r="N1852" s="363"/>
      <c r="O1852" s="363"/>
      <c r="P1852" s="366"/>
    </row>
    <row r="1853" spans="3:16" ht="14.25" customHeight="1" x14ac:dyDescent="0.2">
      <c r="C1853" s="383">
        <f t="shared" si="120"/>
        <v>1841</v>
      </c>
      <c r="D1853" s="807" t="str">
        <f t="shared" si="119"/>
        <v/>
      </c>
      <c r="E1853" s="670"/>
      <c r="F1853" s="511"/>
      <c r="G1853" s="511"/>
      <c r="H1853" s="452"/>
      <c r="I1853" s="362"/>
      <c r="J1853" s="362"/>
      <c r="K1853" s="451" t="str">
        <f t="shared" si="121"/>
        <v/>
      </c>
      <c r="L1853" s="527" t="str">
        <f t="shared" si="122"/>
        <v/>
      </c>
      <c r="M1853" s="363"/>
      <c r="N1853" s="363"/>
      <c r="O1853" s="363"/>
      <c r="P1853" s="366"/>
    </row>
    <row r="1854" spans="3:16" ht="14.25" customHeight="1" x14ac:dyDescent="0.2">
      <c r="C1854" s="383">
        <f t="shared" si="120"/>
        <v>1842</v>
      </c>
      <c r="D1854" s="807" t="str">
        <f t="shared" si="119"/>
        <v/>
      </c>
      <c r="E1854" s="670"/>
      <c r="F1854" s="511"/>
      <c r="G1854" s="511"/>
      <c r="H1854" s="452"/>
      <c r="I1854" s="362"/>
      <c r="J1854" s="362"/>
      <c r="K1854" s="451" t="str">
        <f t="shared" si="121"/>
        <v/>
      </c>
      <c r="L1854" s="527" t="str">
        <f t="shared" si="122"/>
        <v/>
      </c>
      <c r="M1854" s="363"/>
      <c r="N1854" s="363"/>
      <c r="O1854" s="363"/>
      <c r="P1854" s="366"/>
    </row>
    <row r="1855" spans="3:16" ht="14.25" customHeight="1" x14ac:dyDescent="0.2">
      <c r="C1855" s="383">
        <f t="shared" si="120"/>
        <v>1843</v>
      </c>
      <c r="D1855" s="807" t="str">
        <f t="shared" si="119"/>
        <v/>
      </c>
      <c r="E1855" s="670"/>
      <c r="F1855" s="511"/>
      <c r="G1855" s="511"/>
      <c r="H1855" s="452"/>
      <c r="I1855" s="362"/>
      <c r="J1855" s="362"/>
      <c r="K1855" s="451" t="str">
        <f t="shared" si="121"/>
        <v/>
      </c>
      <c r="L1855" s="527" t="str">
        <f t="shared" si="122"/>
        <v/>
      </c>
      <c r="M1855" s="363"/>
      <c r="N1855" s="363"/>
      <c r="O1855" s="363"/>
      <c r="P1855" s="366"/>
    </row>
    <row r="1856" spans="3:16" ht="14.25" customHeight="1" x14ac:dyDescent="0.2">
      <c r="C1856" s="383">
        <f t="shared" si="120"/>
        <v>1844</v>
      </c>
      <c r="D1856" s="807" t="str">
        <f t="shared" si="119"/>
        <v/>
      </c>
      <c r="E1856" s="670"/>
      <c r="F1856" s="511"/>
      <c r="G1856" s="511"/>
      <c r="H1856" s="452"/>
      <c r="I1856" s="362"/>
      <c r="J1856" s="362"/>
      <c r="K1856" s="451" t="str">
        <f t="shared" si="121"/>
        <v/>
      </c>
      <c r="L1856" s="527" t="str">
        <f t="shared" si="122"/>
        <v/>
      </c>
      <c r="M1856" s="363"/>
      <c r="N1856" s="363"/>
      <c r="O1856" s="363"/>
      <c r="P1856" s="366"/>
    </row>
    <row r="1857" spans="3:16" ht="14.25" customHeight="1" x14ac:dyDescent="0.2">
      <c r="C1857" s="383">
        <f t="shared" si="120"/>
        <v>1845</v>
      </c>
      <c r="D1857" s="807" t="str">
        <f t="shared" si="119"/>
        <v/>
      </c>
      <c r="E1857" s="670"/>
      <c r="F1857" s="511"/>
      <c r="G1857" s="511"/>
      <c r="H1857" s="452"/>
      <c r="I1857" s="362"/>
      <c r="J1857" s="362"/>
      <c r="K1857" s="451" t="str">
        <f t="shared" si="121"/>
        <v/>
      </c>
      <c r="L1857" s="527" t="str">
        <f t="shared" si="122"/>
        <v/>
      </c>
      <c r="M1857" s="363"/>
      <c r="N1857" s="363"/>
      <c r="O1857" s="363"/>
      <c r="P1857" s="366"/>
    </row>
    <row r="1858" spans="3:16" ht="14.25" customHeight="1" x14ac:dyDescent="0.2">
      <c r="C1858" s="383">
        <f t="shared" si="120"/>
        <v>1846</v>
      </c>
      <c r="D1858" s="807" t="str">
        <f t="shared" si="119"/>
        <v/>
      </c>
      <c r="E1858" s="670"/>
      <c r="F1858" s="511"/>
      <c r="G1858" s="511"/>
      <c r="H1858" s="452"/>
      <c r="I1858" s="362"/>
      <c r="J1858" s="362"/>
      <c r="K1858" s="451" t="str">
        <f t="shared" si="121"/>
        <v/>
      </c>
      <c r="L1858" s="527" t="str">
        <f t="shared" si="122"/>
        <v/>
      </c>
      <c r="M1858" s="363"/>
      <c r="N1858" s="363"/>
      <c r="O1858" s="363"/>
      <c r="P1858" s="366"/>
    </row>
    <row r="1859" spans="3:16" ht="14.25" customHeight="1" x14ac:dyDescent="0.2">
      <c r="C1859" s="383">
        <f t="shared" si="120"/>
        <v>1847</v>
      </c>
      <c r="D1859" s="807" t="str">
        <f t="shared" si="119"/>
        <v/>
      </c>
      <c r="E1859" s="670"/>
      <c r="F1859" s="511"/>
      <c r="G1859" s="511"/>
      <c r="H1859" s="452"/>
      <c r="I1859" s="362"/>
      <c r="J1859" s="362"/>
      <c r="K1859" s="451" t="str">
        <f t="shared" si="121"/>
        <v/>
      </c>
      <c r="L1859" s="527" t="str">
        <f t="shared" si="122"/>
        <v/>
      </c>
      <c r="M1859" s="363"/>
      <c r="N1859" s="363"/>
      <c r="O1859" s="363"/>
      <c r="P1859" s="366"/>
    </row>
    <row r="1860" spans="3:16" ht="14.25" customHeight="1" x14ac:dyDescent="0.2">
      <c r="C1860" s="383">
        <f t="shared" si="120"/>
        <v>1848</v>
      </c>
      <c r="D1860" s="807" t="str">
        <f t="shared" si="119"/>
        <v/>
      </c>
      <c r="E1860" s="670"/>
      <c r="F1860" s="511"/>
      <c r="G1860" s="511"/>
      <c r="H1860" s="452"/>
      <c r="I1860" s="362"/>
      <c r="J1860" s="362"/>
      <c r="K1860" s="451" t="str">
        <f t="shared" si="121"/>
        <v/>
      </c>
      <c r="L1860" s="527" t="str">
        <f t="shared" si="122"/>
        <v/>
      </c>
      <c r="M1860" s="363"/>
      <c r="N1860" s="363"/>
      <c r="O1860" s="363"/>
      <c r="P1860" s="366"/>
    </row>
    <row r="1861" spans="3:16" ht="14.25" customHeight="1" x14ac:dyDescent="0.2">
      <c r="C1861" s="383">
        <f t="shared" si="120"/>
        <v>1849</v>
      </c>
      <c r="D1861" s="807" t="str">
        <f t="shared" si="119"/>
        <v/>
      </c>
      <c r="E1861" s="670"/>
      <c r="F1861" s="511"/>
      <c r="G1861" s="511"/>
      <c r="H1861" s="452"/>
      <c r="I1861" s="362"/>
      <c r="J1861" s="362"/>
      <c r="K1861" s="451" t="str">
        <f t="shared" si="121"/>
        <v/>
      </c>
      <c r="L1861" s="527" t="str">
        <f t="shared" si="122"/>
        <v/>
      </c>
      <c r="M1861" s="363"/>
      <c r="N1861" s="363"/>
      <c r="O1861" s="363"/>
      <c r="P1861" s="366"/>
    </row>
    <row r="1862" spans="3:16" ht="14.25" customHeight="1" x14ac:dyDescent="0.2">
      <c r="C1862" s="383">
        <f t="shared" si="120"/>
        <v>1850</v>
      </c>
      <c r="D1862" s="807" t="str">
        <f t="shared" si="119"/>
        <v/>
      </c>
      <c r="E1862" s="670"/>
      <c r="F1862" s="511"/>
      <c r="G1862" s="511"/>
      <c r="H1862" s="452"/>
      <c r="I1862" s="362"/>
      <c r="J1862" s="362"/>
      <c r="K1862" s="451" t="str">
        <f t="shared" si="121"/>
        <v/>
      </c>
      <c r="L1862" s="527" t="str">
        <f t="shared" si="122"/>
        <v/>
      </c>
      <c r="M1862" s="363"/>
      <c r="N1862" s="363"/>
      <c r="O1862" s="363"/>
      <c r="P1862" s="366"/>
    </row>
    <row r="1863" spans="3:16" ht="14.25" customHeight="1" x14ac:dyDescent="0.2">
      <c r="C1863" s="383">
        <f t="shared" si="120"/>
        <v>1851</v>
      </c>
      <c r="D1863" s="807" t="str">
        <f t="shared" si="119"/>
        <v/>
      </c>
      <c r="E1863" s="670"/>
      <c r="F1863" s="511"/>
      <c r="G1863" s="511"/>
      <c r="H1863" s="452"/>
      <c r="I1863" s="362"/>
      <c r="J1863" s="362"/>
      <c r="K1863" s="451" t="str">
        <f t="shared" si="121"/>
        <v/>
      </c>
      <c r="L1863" s="527" t="str">
        <f t="shared" si="122"/>
        <v/>
      </c>
      <c r="M1863" s="363"/>
      <c r="N1863" s="363"/>
      <c r="O1863" s="363"/>
      <c r="P1863" s="366"/>
    </row>
    <row r="1864" spans="3:16" ht="14.25" customHeight="1" x14ac:dyDescent="0.2">
      <c r="C1864" s="383">
        <f t="shared" si="120"/>
        <v>1852</v>
      </c>
      <c r="D1864" s="807" t="str">
        <f t="shared" si="119"/>
        <v/>
      </c>
      <c r="E1864" s="670"/>
      <c r="F1864" s="511"/>
      <c r="G1864" s="511"/>
      <c r="H1864" s="452"/>
      <c r="I1864" s="362"/>
      <c r="J1864" s="362"/>
      <c r="K1864" s="451" t="str">
        <f t="shared" si="121"/>
        <v/>
      </c>
      <c r="L1864" s="527" t="str">
        <f t="shared" si="122"/>
        <v/>
      </c>
      <c r="M1864" s="363"/>
      <c r="N1864" s="363"/>
      <c r="O1864" s="363"/>
      <c r="P1864" s="366"/>
    </row>
    <row r="1865" spans="3:16" ht="14.25" customHeight="1" x14ac:dyDescent="0.2">
      <c r="C1865" s="383">
        <f t="shared" si="120"/>
        <v>1853</v>
      </c>
      <c r="D1865" s="807" t="str">
        <f t="shared" si="119"/>
        <v/>
      </c>
      <c r="E1865" s="670"/>
      <c r="F1865" s="511"/>
      <c r="G1865" s="511"/>
      <c r="H1865" s="452"/>
      <c r="I1865" s="362"/>
      <c r="J1865" s="362"/>
      <c r="K1865" s="451" t="str">
        <f t="shared" si="121"/>
        <v/>
      </c>
      <c r="L1865" s="527" t="str">
        <f t="shared" si="122"/>
        <v/>
      </c>
      <c r="M1865" s="363"/>
      <c r="N1865" s="363"/>
      <c r="O1865" s="363"/>
      <c r="P1865" s="366"/>
    </row>
    <row r="1866" spans="3:16" ht="14.25" customHeight="1" x14ac:dyDescent="0.2">
      <c r="C1866" s="383">
        <f t="shared" si="120"/>
        <v>1854</v>
      </c>
      <c r="D1866" s="807" t="str">
        <f t="shared" si="119"/>
        <v/>
      </c>
      <c r="E1866" s="670"/>
      <c r="F1866" s="511"/>
      <c r="G1866" s="511"/>
      <c r="H1866" s="452"/>
      <c r="I1866" s="362"/>
      <c r="J1866" s="362"/>
      <c r="K1866" s="451" t="str">
        <f t="shared" si="121"/>
        <v/>
      </c>
      <c r="L1866" s="527" t="str">
        <f t="shared" si="122"/>
        <v/>
      </c>
      <c r="M1866" s="363"/>
      <c r="N1866" s="363"/>
      <c r="O1866" s="363"/>
      <c r="P1866" s="366"/>
    </row>
    <row r="1867" spans="3:16" ht="14.25" customHeight="1" x14ac:dyDescent="0.2">
      <c r="C1867" s="383">
        <f t="shared" si="120"/>
        <v>1855</v>
      </c>
      <c r="D1867" s="807" t="str">
        <f t="shared" si="119"/>
        <v/>
      </c>
      <c r="E1867" s="670"/>
      <c r="F1867" s="511"/>
      <c r="G1867" s="511"/>
      <c r="H1867" s="452"/>
      <c r="I1867" s="362"/>
      <c r="J1867" s="362"/>
      <c r="K1867" s="451" t="str">
        <f t="shared" si="121"/>
        <v/>
      </c>
      <c r="L1867" s="527" t="str">
        <f t="shared" si="122"/>
        <v/>
      </c>
      <c r="M1867" s="363"/>
      <c r="N1867" s="363"/>
      <c r="O1867" s="363"/>
      <c r="P1867" s="366"/>
    </row>
    <row r="1868" spans="3:16" ht="14.25" customHeight="1" x14ac:dyDescent="0.2">
      <c r="C1868" s="383">
        <f t="shared" si="120"/>
        <v>1856</v>
      </c>
      <c r="D1868" s="807" t="str">
        <f t="shared" si="119"/>
        <v/>
      </c>
      <c r="E1868" s="670"/>
      <c r="F1868" s="511"/>
      <c r="G1868" s="511"/>
      <c r="H1868" s="452"/>
      <c r="I1868" s="362"/>
      <c r="J1868" s="362"/>
      <c r="K1868" s="451" t="str">
        <f t="shared" si="121"/>
        <v/>
      </c>
      <c r="L1868" s="527" t="str">
        <f t="shared" si="122"/>
        <v/>
      </c>
      <c r="M1868" s="363"/>
      <c r="N1868" s="363"/>
      <c r="O1868" s="363"/>
      <c r="P1868" s="366"/>
    </row>
    <row r="1869" spans="3:16" ht="14.25" customHeight="1" x14ac:dyDescent="0.2">
      <c r="C1869" s="383">
        <f t="shared" si="120"/>
        <v>1857</v>
      </c>
      <c r="D1869" s="807" t="str">
        <f t="shared" ref="D1869:D1932" si="123">IF(E1869="","",IF(E1869&lt;=$T$2,"○",""))</f>
        <v/>
      </c>
      <c r="E1869" s="670"/>
      <c r="F1869" s="511"/>
      <c r="G1869" s="511"/>
      <c r="H1869" s="452"/>
      <c r="I1869" s="362"/>
      <c r="J1869" s="362"/>
      <c r="K1869" s="451" t="str">
        <f t="shared" si="121"/>
        <v/>
      </c>
      <c r="L1869" s="527" t="str">
        <f t="shared" si="122"/>
        <v/>
      </c>
      <c r="M1869" s="363"/>
      <c r="N1869" s="363"/>
      <c r="O1869" s="363"/>
      <c r="P1869" s="366"/>
    </row>
    <row r="1870" spans="3:16" ht="14.25" customHeight="1" x14ac:dyDescent="0.2">
      <c r="C1870" s="383">
        <f t="shared" si="120"/>
        <v>1858</v>
      </c>
      <c r="D1870" s="807" t="str">
        <f t="shared" si="123"/>
        <v/>
      </c>
      <c r="E1870" s="670"/>
      <c r="F1870" s="511"/>
      <c r="G1870" s="511"/>
      <c r="H1870" s="452"/>
      <c r="I1870" s="362"/>
      <c r="J1870" s="362"/>
      <c r="K1870" s="451" t="str">
        <f t="shared" si="121"/>
        <v/>
      </c>
      <c r="L1870" s="527" t="str">
        <f t="shared" si="122"/>
        <v/>
      </c>
      <c r="M1870" s="363"/>
      <c r="N1870" s="363"/>
      <c r="O1870" s="363"/>
      <c r="P1870" s="366"/>
    </row>
    <row r="1871" spans="3:16" ht="14.25" customHeight="1" x14ac:dyDescent="0.2">
      <c r="C1871" s="383">
        <f t="shared" ref="C1871:C1934" si="124">C1870+1</f>
        <v>1859</v>
      </c>
      <c r="D1871" s="807" t="str">
        <f t="shared" si="123"/>
        <v/>
      </c>
      <c r="E1871" s="670"/>
      <c r="F1871" s="511"/>
      <c r="G1871" s="511"/>
      <c r="H1871" s="452"/>
      <c r="I1871" s="362"/>
      <c r="J1871" s="362"/>
      <c r="K1871" s="451" t="str">
        <f t="shared" si="121"/>
        <v/>
      </c>
      <c r="L1871" s="527" t="str">
        <f t="shared" si="122"/>
        <v/>
      </c>
      <c r="M1871" s="363"/>
      <c r="N1871" s="363"/>
      <c r="O1871" s="363"/>
      <c r="P1871" s="366"/>
    </row>
    <row r="1872" spans="3:16" ht="14.25" customHeight="1" x14ac:dyDescent="0.2">
      <c r="C1872" s="383">
        <f t="shared" si="124"/>
        <v>1860</v>
      </c>
      <c r="D1872" s="807" t="str">
        <f t="shared" si="123"/>
        <v/>
      </c>
      <c r="E1872" s="670"/>
      <c r="F1872" s="511"/>
      <c r="G1872" s="511"/>
      <c r="H1872" s="452"/>
      <c r="I1872" s="362"/>
      <c r="J1872" s="362"/>
      <c r="K1872" s="451" t="str">
        <f t="shared" si="121"/>
        <v/>
      </c>
      <c r="L1872" s="527" t="str">
        <f t="shared" si="122"/>
        <v/>
      </c>
      <c r="M1872" s="363"/>
      <c r="N1872" s="363"/>
      <c r="O1872" s="363"/>
      <c r="P1872" s="366"/>
    </row>
    <row r="1873" spans="3:16" ht="14.25" customHeight="1" x14ac:dyDescent="0.2">
      <c r="C1873" s="383">
        <f t="shared" si="124"/>
        <v>1861</v>
      </c>
      <c r="D1873" s="807" t="str">
        <f t="shared" si="123"/>
        <v/>
      </c>
      <c r="E1873" s="670"/>
      <c r="F1873" s="511"/>
      <c r="G1873" s="511"/>
      <c r="H1873" s="452"/>
      <c r="I1873" s="362"/>
      <c r="J1873" s="362"/>
      <c r="K1873" s="451" t="str">
        <f t="shared" si="121"/>
        <v/>
      </c>
      <c r="L1873" s="527" t="str">
        <f t="shared" si="122"/>
        <v/>
      </c>
      <c r="M1873" s="363"/>
      <c r="N1873" s="363"/>
      <c r="O1873" s="363"/>
      <c r="P1873" s="366"/>
    </row>
    <row r="1874" spans="3:16" ht="14.25" customHeight="1" x14ac:dyDescent="0.2">
      <c r="C1874" s="383">
        <f t="shared" si="124"/>
        <v>1862</v>
      </c>
      <c r="D1874" s="807" t="str">
        <f t="shared" si="123"/>
        <v/>
      </c>
      <c r="E1874" s="670"/>
      <c r="F1874" s="511"/>
      <c r="G1874" s="511"/>
      <c r="H1874" s="452"/>
      <c r="I1874" s="362"/>
      <c r="J1874" s="362"/>
      <c r="K1874" s="451" t="str">
        <f t="shared" si="121"/>
        <v/>
      </c>
      <c r="L1874" s="527" t="str">
        <f t="shared" si="122"/>
        <v/>
      </c>
      <c r="M1874" s="363"/>
      <c r="N1874" s="363"/>
      <c r="O1874" s="363"/>
      <c r="P1874" s="366"/>
    </row>
    <row r="1875" spans="3:16" ht="14.25" customHeight="1" x14ac:dyDescent="0.2">
      <c r="C1875" s="383">
        <f t="shared" si="124"/>
        <v>1863</v>
      </c>
      <c r="D1875" s="807" t="str">
        <f t="shared" si="123"/>
        <v/>
      </c>
      <c r="E1875" s="670"/>
      <c r="F1875" s="511"/>
      <c r="G1875" s="511"/>
      <c r="H1875" s="452"/>
      <c r="I1875" s="362"/>
      <c r="J1875" s="362"/>
      <c r="K1875" s="451" t="str">
        <f t="shared" ref="K1875:K1930" si="125">IF(J1875="","",I1875*J1875)</f>
        <v/>
      </c>
      <c r="L1875" s="527" t="str">
        <f t="shared" si="122"/>
        <v/>
      </c>
      <c r="M1875" s="363"/>
      <c r="N1875" s="363"/>
      <c r="O1875" s="363"/>
      <c r="P1875" s="366"/>
    </row>
    <row r="1876" spans="3:16" ht="14.25" customHeight="1" x14ac:dyDescent="0.2">
      <c r="C1876" s="383">
        <f t="shared" si="124"/>
        <v>1864</v>
      </c>
      <c r="D1876" s="807" t="str">
        <f t="shared" si="123"/>
        <v/>
      </c>
      <c r="E1876" s="670"/>
      <c r="F1876" s="511"/>
      <c r="G1876" s="511"/>
      <c r="H1876" s="452"/>
      <c r="I1876" s="362"/>
      <c r="J1876" s="362"/>
      <c r="K1876" s="451" t="str">
        <f t="shared" si="125"/>
        <v/>
      </c>
      <c r="L1876" s="527" t="str">
        <f t="shared" si="122"/>
        <v/>
      </c>
      <c r="M1876" s="363"/>
      <c r="N1876" s="363"/>
      <c r="O1876" s="363"/>
      <c r="P1876" s="366"/>
    </row>
    <row r="1877" spans="3:16" ht="14.25" customHeight="1" x14ac:dyDescent="0.2">
      <c r="C1877" s="383">
        <f t="shared" si="124"/>
        <v>1865</v>
      </c>
      <c r="D1877" s="807" t="str">
        <f t="shared" si="123"/>
        <v/>
      </c>
      <c r="E1877" s="670"/>
      <c r="F1877" s="511"/>
      <c r="G1877" s="511"/>
      <c r="H1877" s="452"/>
      <c r="I1877" s="362"/>
      <c r="J1877" s="362"/>
      <c r="K1877" s="451" t="str">
        <f t="shared" si="125"/>
        <v/>
      </c>
      <c r="L1877" s="527" t="str">
        <f t="shared" si="122"/>
        <v/>
      </c>
      <c r="M1877" s="363"/>
      <c r="N1877" s="363"/>
      <c r="O1877" s="363"/>
      <c r="P1877" s="366"/>
    </row>
    <row r="1878" spans="3:16" ht="14.25" customHeight="1" x14ac:dyDescent="0.2">
      <c r="C1878" s="383">
        <f t="shared" si="124"/>
        <v>1866</v>
      </c>
      <c r="D1878" s="807" t="str">
        <f t="shared" si="123"/>
        <v/>
      </c>
      <c r="E1878" s="670"/>
      <c r="F1878" s="511"/>
      <c r="G1878" s="511"/>
      <c r="H1878" s="452"/>
      <c r="I1878" s="362"/>
      <c r="J1878" s="362"/>
      <c r="K1878" s="451" t="str">
        <f t="shared" si="125"/>
        <v/>
      </c>
      <c r="L1878" s="527" t="str">
        <f t="shared" si="122"/>
        <v/>
      </c>
      <c r="M1878" s="363"/>
      <c r="N1878" s="363"/>
      <c r="O1878" s="363"/>
      <c r="P1878" s="366"/>
    </row>
    <row r="1879" spans="3:16" ht="14.25" customHeight="1" x14ac:dyDescent="0.2">
      <c r="C1879" s="383">
        <f t="shared" si="124"/>
        <v>1867</v>
      </c>
      <c r="D1879" s="807" t="str">
        <f t="shared" si="123"/>
        <v/>
      </c>
      <c r="E1879" s="670"/>
      <c r="F1879" s="511"/>
      <c r="G1879" s="511"/>
      <c r="H1879" s="452"/>
      <c r="I1879" s="362"/>
      <c r="J1879" s="362"/>
      <c r="K1879" s="451" t="str">
        <f t="shared" si="125"/>
        <v/>
      </c>
      <c r="L1879" s="527" t="str">
        <f t="shared" si="122"/>
        <v/>
      </c>
      <c r="M1879" s="363"/>
      <c r="N1879" s="363"/>
      <c r="O1879" s="363"/>
      <c r="P1879" s="366"/>
    </row>
    <row r="1880" spans="3:16" ht="14.25" customHeight="1" x14ac:dyDescent="0.2">
      <c r="C1880" s="383">
        <f t="shared" si="124"/>
        <v>1868</v>
      </c>
      <c r="D1880" s="807" t="str">
        <f t="shared" si="123"/>
        <v/>
      </c>
      <c r="E1880" s="670"/>
      <c r="F1880" s="511"/>
      <c r="G1880" s="511"/>
      <c r="H1880" s="452"/>
      <c r="I1880" s="362"/>
      <c r="J1880" s="362"/>
      <c r="K1880" s="451" t="str">
        <f t="shared" si="125"/>
        <v/>
      </c>
      <c r="L1880" s="527" t="str">
        <f t="shared" si="122"/>
        <v/>
      </c>
      <c r="M1880" s="363"/>
      <c r="N1880" s="363"/>
      <c r="O1880" s="363"/>
      <c r="P1880" s="366"/>
    </row>
    <row r="1881" spans="3:16" ht="14.25" customHeight="1" x14ac:dyDescent="0.2">
      <c r="C1881" s="383">
        <f t="shared" si="124"/>
        <v>1869</v>
      </c>
      <c r="D1881" s="807" t="str">
        <f t="shared" si="123"/>
        <v/>
      </c>
      <c r="E1881" s="670"/>
      <c r="F1881" s="511"/>
      <c r="G1881" s="511"/>
      <c r="H1881" s="452"/>
      <c r="I1881" s="362"/>
      <c r="J1881" s="362"/>
      <c r="K1881" s="451" t="str">
        <f t="shared" si="125"/>
        <v/>
      </c>
      <c r="L1881" s="527" t="str">
        <f t="shared" si="122"/>
        <v/>
      </c>
      <c r="M1881" s="363"/>
      <c r="N1881" s="363"/>
      <c r="O1881" s="363"/>
      <c r="P1881" s="366"/>
    </row>
    <row r="1882" spans="3:16" ht="14.25" customHeight="1" x14ac:dyDescent="0.2">
      <c r="C1882" s="383">
        <f t="shared" si="124"/>
        <v>1870</v>
      </c>
      <c r="D1882" s="807" t="str">
        <f t="shared" si="123"/>
        <v/>
      </c>
      <c r="E1882" s="670"/>
      <c r="F1882" s="511"/>
      <c r="G1882" s="511"/>
      <c r="H1882" s="452"/>
      <c r="I1882" s="362"/>
      <c r="J1882" s="362"/>
      <c r="K1882" s="451" t="str">
        <f t="shared" si="125"/>
        <v/>
      </c>
      <c r="L1882" s="527" t="str">
        <f t="shared" si="122"/>
        <v/>
      </c>
      <c r="M1882" s="363"/>
      <c r="N1882" s="363"/>
      <c r="O1882" s="363"/>
      <c r="P1882" s="366"/>
    </row>
    <row r="1883" spans="3:16" ht="14.25" customHeight="1" x14ac:dyDescent="0.2">
      <c r="C1883" s="383">
        <f t="shared" si="124"/>
        <v>1871</v>
      </c>
      <c r="D1883" s="807" t="str">
        <f t="shared" si="123"/>
        <v/>
      </c>
      <c r="E1883" s="670"/>
      <c r="F1883" s="511"/>
      <c r="G1883" s="511"/>
      <c r="H1883" s="452"/>
      <c r="I1883" s="362"/>
      <c r="J1883" s="362"/>
      <c r="K1883" s="451" t="str">
        <f t="shared" si="125"/>
        <v/>
      </c>
      <c r="L1883" s="527" t="str">
        <f t="shared" si="122"/>
        <v/>
      </c>
      <c r="M1883" s="363"/>
      <c r="N1883" s="363"/>
      <c r="O1883" s="363"/>
      <c r="P1883" s="366"/>
    </row>
    <row r="1884" spans="3:16" ht="14.25" customHeight="1" x14ac:dyDescent="0.2">
      <c r="C1884" s="383">
        <f t="shared" si="124"/>
        <v>1872</v>
      </c>
      <c r="D1884" s="807" t="str">
        <f t="shared" si="123"/>
        <v/>
      </c>
      <c r="E1884" s="670"/>
      <c r="F1884" s="511"/>
      <c r="G1884" s="511"/>
      <c r="H1884" s="452"/>
      <c r="I1884" s="362"/>
      <c r="J1884" s="362"/>
      <c r="K1884" s="451" t="str">
        <f t="shared" si="125"/>
        <v/>
      </c>
      <c r="L1884" s="527" t="str">
        <f t="shared" si="122"/>
        <v/>
      </c>
      <c r="M1884" s="363"/>
      <c r="N1884" s="363"/>
      <c r="O1884" s="363"/>
      <c r="P1884" s="366"/>
    </row>
    <row r="1885" spans="3:16" ht="14.25" customHeight="1" x14ac:dyDescent="0.2">
      <c r="C1885" s="383">
        <f t="shared" si="124"/>
        <v>1873</v>
      </c>
      <c r="D1885" s="807" t="str">
        <f t="shared" si="123"/>
        <v/>
      </c>
      <c r="E1885" s="670"/>
      <c r="F1885" s="511"/>
      <c r="G1885" s="511"/>
      <c r="H1885" s="452"/>
      <c r="I1885" s="362"/>
      <c r="J1885" s="362"/>
      <c r="K1885" s="451" t="str">
        <f t="shared" si="125"/>
        <v/>
      </c>
      <c r="L1885" s="527" t="str">
        <f t="shared" si="122"/>
        <v/>
      </c>
      <c r="M1885" s="363"/>
      <c r="N1885" s="363"/>
      <c r="O1885" s="363"/>
      <c r="P1885" s="366"/>
    </row>
    <row r="1886" spans="3:16" ht="14.25" customHeight="1" x14ac:dyDescent="0.2">
      <c r="C1886" s="383">
        <f t="shared" si="124"/>
        <v>1874</v>
      </c>
      <c r="D1886" s="807" t="str">
        <f t="shared" si="123"/>
        <v/>
      </c>
      <c r="E1886" s="670"/>
      <c r="F1886" s="511"/>
      <c r="G1886" s="511"/>
      <c r="H1886" s="452"/>
      <c r="I1886" s="362"/>
      <c r="J1886" s="362"/>
      <c r="K1886" s="451" t="str">
        <f t="shared" si="125"/>
        <v/>
      </c>
      <c r="L1886" s="527" t="str">
        <f t="shared" si="122"/>
        <v/>
      </c>
      <c r="M1886" s="363"/>
      <c r="N1886" s="363"/>
      <c r="O1886" s="363"/>
      <c r="P1886" s="366"/>
    </row>
    <row r="1887" spans="3:16" ht="14.25" customHeight="1" x14ac:dyDescent="0.2">
      <c r="C1887" s="383">
        <f t="shared" si="124"/>
        <v>1875</v>
      </c>
      <c r="D1887" s="807" t="str">
        <f t="shared" si="123"/>
        <v/>
      </c>
      <c r="E1887" s="670"/>
      <c r="F1887" s="511"/>
      <c r="G1887" s="511"/>
      <c r="H1887" s="452"/>
      <c r="I1887" s="362"/>
      <c r="J1887" s="362"/>
      <c r="K1887" s="451" t="str">
        <f t="shared" si="125"/>
        <v/>
      </c>
      <c r="L1887" s="527" t="str">
        <f t="shared" si="122"/>
        <v/>
      </c>
      <c r="M1887" s="363"/>
      <c r="N1887" s="363"/>
      <c r="O1887" s="363"/>
      <c r="P1887" s="366"/>
    </row>
    <row r="1888" spans="3:16" ht="14.25" customHeight="1" x14ac:dyDescent="0.2">
      <c r="C1888" s="383">
        <f t="shared" si="124"/>
        <v>1876</v>
      </c>
      <c r="D1888" s="807" t="str">
        <f t="shared" si="123"/>
        <v/>
      </c>
      <c r="E1888" s="670"/>
      <c r="F1888" s="511"/>
      <c r="G1888" s="511"/>
      <c r="H1888" s="452"/>
      <c r="I1888" s="362"/>
      <c r="J1888" s="362"/>
      <c r="K1888" s="451" t="str">
        <f t="shared" si="125"/>
        <v/>
      </c>
      <c r="L1888" s="527" t="str">
        <f t="shared" si="122"/>
        <v/>
      </c>
      <c r="M1888" s="363"/>
      <c r="N1888" s="363"/>
      <c r="O1888" s="363"/>
      <c r="P1888" s="366"/>
    </row>
    <row r="1889" spans="3:16" ht="14.25" customHeight="1" x14ac:dyDescent="0.2">
      <c r="C1889" s="383">
        <f t="shared" si="124"/>
        <v>1877</v>
      </c>
      <c r="D1889" s="807" t="str">
        <f t="shared" si="123"/>
        <v/>
      </c>
      <c r="E1889" s="670"/>
      <c r="F1889" s="511"/>
      <c r="G1889" s="511"/>
      <c r="H1889" s="452"/>
      <c r="I1889" s="362"/>
      <c r="J1889" s="362"/>
      <c r="K1889" s="451" t="str">
        <f t="shared" si="125"/>
        <v/>
      </c>
      <c r="L1889" s="527" t="str">
        <f t="shared" si="122"/>
        <v/>
      </c>
      <c r="M1889" s="363"/>
      <c r="N1889" s="363"/>
      <c r="O1889" s="363"/>
      <c r="P1889" s="366"/>
    </row>
    <row r="1890" spans="3:16" ht="14.25" customHeight="1" x14ac:dyDescent="0.2">
      <c r="C1890" s="383">
        <f t="shared" si="124"/>
        <v>1878</v>
      </c>
      <c r="D1890" s="807" t="str">
        <f t="shared" si="123"/>
        <v/>
      </c>
      <c r="E1890" s="670"/>
      <c r="F1890" s="511"/>
      <c r="G1890" s="511"/>
      <c r="H1890" s="452"/>
      <c r="I1890" s="362"/>
      <c r="J1890" s="362"/>
      <c r="K1890" s="451" t="str">
        <f t="shared" si="125"/>
        <v/>
      </c>
      <c r="L1890" s="527" t="str">
        <f t="shared" si="122"/>
        <v/>
      </c>
      <c r="M1890" s="363"/>
      <c r="N1890" s="363"/>
      <c r="O1890" s="363"/>
      <c r="P1890" s="366"/>
    </row>
    <row r="1891" spans="3:16" ht="14.25" customHeight="1" x14ac:dyDescent="0.2">
      <c r="C1891" s="383">
        <f t="shared" si="124"/>
        <v>1879</v>
      </c>
      <c r="D1891" s="807" t="str">
        <f t="shared" si="123"/>
        <v/>
      </c>
      <c r="E1891" s="670"/>
      <c r="F1891" s="511"/>
      <c r="G1891" s="511"/>
      <c r="H1891" s="452"/>
      <c r="I1891" s="362"/>
      <c r="J1891" s="362"/>
      <c r="K1891" s="451" t="str">
        <f t="shared" si="125"/>
        <v/>
      </c>
      <c r="L1891" s="527" t="str">
        <f t="shared" si="122"/>
        <v/>
      </c>
      <c r="M1891" s="363"/>
      <c r="N1891" s="363"/>
      <c r="O1891" s="363"/>
      <c r="P1891" s="366"/>
    </row>
    <row r="1892" spans="3:16" ht="14.25" customHeight="1" x14ac:dyDescent="0.2">
      <c r="C1892" s="383">
        <f t="shared" si="124"/>
        <v>1880</v>
      </c>
      <c r="D1892" s="807" t="str">
        <f t="shared" si="123"/>
        <v/>
      </c>
      <c r="E1892" s="670"/>
      <c r="F1892" s="511"/>
      <c r="G1892" s="511"/>
      <c r="H1892" s="452"/>
      <c r="I1892" s="362"/>
      <c r="J1892" s="362"/>
      <c r="K1892" s="451" t="str">
        <f t="shared" si="125"/>
        <v/>
      </c>
      <c r="L1892" s="527" t="str">
        <f t="shared" si="122"/>
        <v/>
      </c>
      <c r="M1892" s="363"/>
      <c r="N1892" s="363"/>
      <c r="O1892" s="363"/>
      <c r="P1892" s="366"/>
    </row>
    <row r="1893" spans="3:16" ht="14.25" customHeight="1" x14ac:dyDescent="0.2">
      <c r="C1893" s="383">
        <f t="shared" si="124"/>
        <v>1881</v>
      </c>
      <c r="D1893" s="807" t="str">
        <f t="shared" si="123"/>
        <v/>
      </c>
      <c r="E1893" s="670"/>
      <c r="F1893" s="511"/>
      <c r="G1893" s="511"/>
      <c r="H1893" s="452"/>
      <c r="I1893" s="362"/>
      <c r="J1893" s="362"/>
      <c r="K1893" s="451" t="str">
        <f t="shared" si="125"/>
        <v/>
      </c>
      <c r="L1893" s="527" t="str">
        <f t="shared" si="122"/>
        <v/>
      </c>
      <c r="M1893" s="363"/>
      <c r="N1893" s="363"/>
      <c r="O1893" s="363"/>
      <c r="P1893" s="366"/>
    </row>
    <row r="1894" spans="3:16" ht="14.25" customHeight="1" x14ac:dyDescent="0.2">
      <c r="C1894" s="383">
        <f t="shared" si="124"/>
        <v>1882</v>
      </c>
      <c r="D1894" s="807" t="str">
        <f t="shared" si="123"/>
        <v/>
      </c>
      <c r="E1894" s="670"/>
      <c r="F1894" s="511"/>
      <c r="G1894" s="511"/>
      <c r="H1894" s="452"/>
      <c r="I1894" s="362"/>
      <c r="J1894" s="362"/>
      <c r="K1894" s="451" t="str">
        <f t="shared" si="125"/>
        <v/>
      </c>
      <c r="L1894" s="527" t="str">
        <f t="shared" si="122"/>
        <v/>
      </c>
      <c r="M1894" s="363"/>
      <c r="N1894" s="363"/>
      <c r="O1894" s="363"/>
      <c r="P1894" s="366"/>
    </row>
    <row r="1895" spans="3:16" ht="14.25" customHeight="1" x14ac:dyDescent="0.2">
      <c r="C1895" s="383">
        <f t="shared" si="124"/>
        <v>1883</v>
      </c>
      <c r="D1895" s="807" t="str">
        <f t="shared" si="123"/>
        <v/>
      </c>
      <c r="E1895" s="670"/>
      <c r="F1895" s="511"/>
      <c r="G1895" s="511"/>
      <c r="H1895" s="452"/>
      <c r="I1895" s="362"/>
      <c r="J1895" s="362"/>
      <c r="K1895" s="451" t="str">
        <f t="shared" si="125"/>
        <v/>
      </c>
      <c r="L1895" s="527" t="str">
        <f t="shared" si="122"/>
        <v/>
      </c>
      <c r="M1895" s="363"/>
      <c r="N1895" s="363"/>
      <c r="O1895" s="363"/>
      <c r="P1895" s="366"/>
    </row>
    <row r="1896" spans="3:16" ht="14.25" customHeight="1" x14ac:dyDescent="0.2">
      <c r="C1896" s="383">
        <f t="shared" si="124"/>
        <v>1884</v>
      </c>
      <c r="D1896" s="807" t="str">
        <f t="shared" si="123"/>
        <v/>
      </c>
      <c r="E1896" s="670"/>
      <c r="F1896" s="511"/>
      <c r="G1896" s="511"/>
      <c r="H1896" s="452"/>
      <c r="I1896" s="362"/>
      <c r="J1896" s="362"/>
      <c r="K1896" s="451" t="str">
        <f t="shared" si="125"/>
        <v/>
      </c>
      <c r="L1896" s="527" t="str">
        <f t="shared" si="122"/>
        <v/>
      </c>
      <c r="M1896" s="363"/>
      <c r="N1896" s="363"/>
      <c r="O1896" s="363"/>
      <c r="P1896" s="366"/>
    </row>
    <row r="1897" spans="3:16" ht="14.25" customHeight="1" x14ac:dyDescent="0.2">
      <c r="C1897" s="383">
        <f t="shared" si="124"/>
        <v>1885</v>
      </c>
      <c r="D1897" s="807" t="str">
        <f t="shared" si="123"/>
        <v/>
      </c>
      <c r="E1897" s="670"/>
      <c r="F1897" s="511"/>
      <c r="G1897" s="511"/>
      <c r="H1897" s="452"/>
      <c r="I1897" s="362"/>
      <c r="J1897" s="362"/>
      <c r="K1897" s="451" t="str">
        <f t="shared" si="125"/>
        <v/>
      </c>
      <c r="L1897" s="527" t="str">
        <f t="shared" si="122"/>
        <v/>
      </c>
      <c r="M1897" s="363"/>
      <c r="N1897" s="363"/>
      <c r="O1897" s="363"/>
      <c r="P1897" s="366"/>
    </row>
    <row r="1898" spans="3:16" ht="14.25" customHeight="1" x14ac:dyDescent="0.2">
      <c r="C1898" s="383">
        <f t="shared" si="124"/>
        <v>1886</v>
      </c>
      <c r="D1898" s="807" t="str">
        <f t="shared" si="123"/>
        <v/>
      </c>
      <c r="E1898" s="670"/>
      <c r="F1898" s="511"/>
      <c r="G1898" s="511"/>
      <c r="H1898" s="452"/>
      <c r="I1898" s="362"/>
      <c r="J1898" s="362"/>
      <c r="K1898" s="451" t="str">
        <f t="shared" si="125"/>
        <v/>
      </c>
      <c r="L1898" s="527" t="str">
        <f t="shared" ref="L1898:L1930" si="126">IF(H1898="","",IF(HLOOKUP(H1898,$V$2:$AJ$3,2,FALSE)&gt;=0.8,"○",""))</f>
        <v/>
      </c>
      <c r="M1898" s="363"/>
      <c r="N1898" s="363"/>
      <c r="O1898" s="363"/>
      <c r="P1898" s="366"/>
    </row>
    <row r="1899" spans="3:16" ht="14.25" customHeight="1" x14ac:dyDescent="0.2">
      <c r="C1899" s="383">
        <f t="shared" si="124"/>
        <v>1887</v>
      </c>
      <c r="D1899" s="807" t="str">
        <f t="shared" si="123"/>
        <v/>
      </c>
      <c r="E1899" s="670"/>
      <c r="F1899" s="511"/>
      <c r="G1899" s="511"/>
      <c r="H1899" s="452"/>
      <c r="I1899" s="362"/>
      <c r="J1899" s="362"/>
      <c r="K1899" s="451" t="str">
        <f t="shared" si="125"/>
        <v/>
      </c>
      <c r="L1899" s="527" t="str">
        <f t="shared" si="126"/>
        <v/>
      </c>
      <c r="M1899" s="363"/>
      <c r="N1899" s="363"/>
      <c r="O1899" s="363"/>
      <c r="P1899" s="366"/>
    </row>
    <row r="1900" spans="3:16" ht="14.25" customHeight="1" x14ac:dyDescent="0.2">
      <c r="C1900" s="383">
        <f t="shared" si="124"/>
        <v>1888</v>
      </c>
      <c r="D1900" s="807" t="str">
        <f t="shared" si="123"/>
        <v/>
      </c>
      <c r="E1900" s="670"/>
      <c r="F1900" s="511"/>
      <c r="G1900" s="511"/>
      <c r="H1900" s="452"/>
      <c r="I1900" s="362"/>
      <c r="J1900" s="362"/>
      <c r="K1900" s="451" t="str">
        <f t="shared" si="125"/>
        <v/>
      </c>
      <c r="L1900" s="527" t="str">
        <f t="shared" si="126"/>
        <v/>
      </c>
      <c r="M1900" s="363"/>
      <c r="N1900" s="363"/>
      <c r="O1900" s="363"/>
      <c r="P1900" s="366"/>
    </row>
    <row r="1901" spans="3:16" ht="14.25" customHeight="1" x14ac:dyDescent="0.2">
      <c r="C1901" s="383">
        <f t="shared" si="124"/>
        <v>1889</v>
      </c>
      <c r="D1901" s="807" t="str">
        <f t="shared" si="123"/>
        <v/>
      </c>
      <c r="E1901" s="670"/>
      <c r="F1901" s="511"/>
      <c r="G1901" s="511"/>
      <c r="H1901" s="452"/>
      <c r="I1901" s="362"/>
      <c r="J1901" s="362"/>
      <c r="K1901" s="451" t="str">
        <f t="shared" si="125"/>
        <v/>
      </c>
      <c r="L1901" s="527" t="str">
        <f t="shared" si="126"/>
        <v/>
      </c>
      <c r="M1901" s="363"/>
      <c r="N1901" s="363"/>
      <c r="O1901" s="363"/>
      <c r="P1901" s="366"/>
    </row>
    <row r="1902" spans="3:16" ht="14.25" customHeight="1" x14ac:dyDescent="0.2">
      <c r="C1902" s="383">
        <f t="shared" si="124"/>
        <v>1890</v>
      </c>
      <c r="D1902" s="807" t="str">
        <f t="shared" si="123"/>
        <v/>
      </c>
      <c r="E1902" s="670"/>
      <c r="F1902" s="511"/>
      <c r="G1902" s="511"/>
      <c r="H1902" s="452"/>
      <c r="I1902" s="362"/>
      <c r="J1902" s="362"/>
      <c r="K1902" s="451" t="str">
        <f t="shared" si="125"/>
        <v/>
      </c>
      <c r="L1902" s="527" t="str">
        <f t="shared" si="126"/>
        <v/>
      </c>
      <c r="M1902" s="363"/>
      <c r="N1902" s="363"/>
      <c r="O1902" s="363"/>
      <c r="P1902" s="366"/>
    </row>
    <row r="1903" spans="3:16" ht="14.25" customHeight="1" x14ac:dyDescent="0.2">
      <c r="C1903" s="383">
        <f t="shared" si="124"/>
        <v>1891</v>
      </c>
      <c r="D1903" s="807" t="str">
        <f t="shared" si="123"/>
        <v/>
      </c>
      <c r="E1903" s="670"/>
      <c r="F1903" s="511"/>
      <c r="G1903" s="511"/>
      <c r="H1903" s="452"/>
      <c r="I1903" s="362"/>
      <c r="J1903" s="362"/>
      <c r="K1903" s="451" t="str">
        <f t="shared" si="125"/>
        <v/>
      </c>
      <c r="L1903" s="527" t="str">
        <f t="shared" si="126"/>
        <v/>
      </c>
      <c r="M1903" s="363"/>
      <c r="N1903" s="363"/>
      <c r="O1903" s="363"/>
      <c r="P1903" s="366"/>
    </row>
    <row r="1904" spans="3:16" ht="14.25" customHeight="1" x14ac:dyDescent="0.2">
      <c r="C1904" s="383">
        <f t="shared" si="124"/>
        <v>1892</v>
      </c>
      <c r="D1904" s="807" t="str">
        <f t="shared" si="123"/>
        <v/>
      </c>
      <c r="E1904" s="670"/>
      <c r="F1904" s="511"/>
      <c r="G1904" s="511"/>
      <c r="H1904" s="452"/>
      <c r="I1904" s="362"/>
      <c r="J1904" s="362"/>
      <c r="K1904" s="451" t="str">
        <f t="shared" si="125"/>
        <v/>
      </c>
      <c r="L1904" s="527" t="str">
        <f t="shared" si="126"/>
        <v/>
      </c>
      <c r="M1904" s="363"/>
      <c r="N1904" s="363"/>
      <c r="O1904" s="363"/>
      <c r="P1904" s="366"/>
    </row>
    <row r="1905" spans="3:16" ht="14.25" customHeight="1" x14ac:dyDescent="0.2">
      <c r="C1905" s="383">
        <f t="shared" si="124"/>
        <v>1893</v>
      </c>
      <c r="D1905" s="807" t="str">
        <f t="shared" si="123"/>
        <v/>
      </c>
      <c r="E1905" s="670"/>
      <c r="F1905" s="511"/>
      <c r="G1905" s="511"/>
      <c r="H1905" s="452"/>
      <c r="I1905" s="362"/>
      <c r="J1905" s="362"/>
      <c r="K1905" s="451" t="str">
        <f t="shared" si="125"/>
        <v/>
      </c>
      <c r="L1905" s="527" t="str">
        <f t="shared" si="126"/>
        <v/>
      </c>
      <c r="M1905" s="363"/>
      <c r="N1905" s="363"/>
      <c r="O1905" s="363"/>
      <c r="P1905" s="366"/>
    </row>
    <row r="1906" spans="3:16" ht="14.25" customHeight="1" x14ac:dyDescent="0.2">
      <c r="C1906" s="383">
        <f t="shared" si="124"/>
        <v>1894</v>
      </c>
      <c r="D1906" s="807" t="str">
        <f t="shared" si="123"/>
        <v/>
      </c>
      <c r="E1906" s="670"/>
      <c r="F1906" s="511"/>
      <c r="G1906" s="511"/>
      <c r="H1906" s="452"/>
      <c r="I1906" s="362"/>
      <c r="J1906" s="362"/>
      <c r="K1906" s="451" t="str">
        <f t="shared" si="125"/>
        <v/>
      </c>
      <c r="L1906" s="527" t="str">
        <f t="shared" si="126"/>
        <v/>
      </c>
      <c r="M1906" s="363"/>
      <c r="N1906" s="363"/>
      <c r="O1906" s="363"/>
      <c r="P1906" s="366"/>
    </row>
    <row r="1907" spans="3:16" ht="14.25" customHeight="1" x14ac:dyDescent="0.2">
      <c r="C1907" s="383">
        <f t="shared" si="124"/>
        <v>1895</v>
      </c>
      <c r="D1907" s="807" t="str">
        <f t="shared" si="123"/>
        <v/>
      </c>
      <c r="E1907" s="670"/>
      <c r="F1907" s="511"/>
      <c r="G1907" s="511"/>
      <c r="H1907" s="452"/>
      <c r="I1907" s="362"/>
      <c r="J1907" s="362"/>
      <c r="K1907" s="451" t="str">
        <f t="shared" si="125"/>
        <v/>
      </c>
      <c r="L1907" s="527" t="str">
        <f t="shared" si="126"/>
        <v/>
      </c>
      <c r="M1907" s="363"/>
      <c r="N1907" s="363"/>
      <c r="O1907" s="363"/>
      <c r="P1907" s="366"/>
    </row>
    <row r="1908" spans="3:16" ht="14.25" customHeight="1" x14ac:dyDescent="0.2">
      <c r="C1908" s="383">
        <f t="shared" si="124"/>
        <v>1896</v>
      </c>
      <c r="D1908" s="807" t="str">
        <f t="shared" si="123"/>
        <v/>
      </c>
      <c r="E1908" s="670"/>
      <c r="F1908" s="511"/>
      <c r="G1908" s="511"/>
      <c r="H1908" s="452"/>
      <c r="I1908" s="362"/>
      <c r="J1908" s="362"/>
      <c r="K1908" s="451" t="str">
        <f t="shared" si="125"/>
        <v/>
      </c>
      <c r="L1908" s="527" t="str">
        <f t="shared" si="126"/>
        <v/>
      </c>
      <c r="M1908" s="363"/>
      <c r="N1908" s="363"/>
      <c r="O1908" s="363"/>
      <c r="P1908" s="366"/>
    </row>
    <row r="1909" spans="3:16" ht="14.25" customHeight="1" x14ac:dyDescent="0.2">
      <c r="C1909" s="383">
        <f t="shared" si="124"/>
        <v>1897</v>
      </c>
      <c r="D1909" s="807" t="str">
        <f t="shared" si="123"/>
        <v/>
      </c>
      <c r="E1909" s="670"/>
      <c r="F1909" s="511"/>
      <c r="G1909" s="511"/>
      <c r="H1909" s="452"/>
      <c r="I1909" s="362"/>
      <c r="J1909" s="362"/>
      <c r="K1909" s="451" t="str">
        <f t="shared" si="125"/>
        <v/>
      </c>
      <c r="L1909" s="527" t="str">
        <f t="shared" si="126"/>
        <v/>
      </c>
      <c r="M1909" s="363"/>
      <c r="N1909" s="363"/>
      <c r="O1909" s="363"/>
      <c r="P1909" s="366"/>
    </row>
    <row r="1910" spans="3:16" ht="14.25" customHeight="1" x14ac:dyDescent="0.2">
      <c r="C1910" s="383">
        <f t="shared" si="124"/>
        <v>1898</v>
      </c>
      <c r="D1910" s="807" t="str">
        <f t="shared" si="123"/>
        <v/>
      </c>
      <c r="E1910" s="670"/>
      <c r="F1910" s="511"/>
      <c r="G1910" s="511"/>
      <c r="H1910" s="452"/>
      <c r="I1910" s="362"/>
      <c r="J1910" s="362"/>
      <c r="K1910" s="451" t="str">
        <f t="shared" si="125"/>
        <v/>
      </c>
      <c r="L1910" s="527" t="str">
        <f t="shared" si="126"/>
        <v/>
      </c>
      <c r="M1910" s="363"/>
      <c r="N1910" s="363"/>
      <c r="O1910" s="363"/>
      <c r="P1910" s="366"/>
    </row>
    <row r="1911" spans="3:16" ht="14.25" customHeight="1" x14ac:dyDescent="0.2">
      <c r="C1911" s="383">
        <f t="shared" si="124"/>
        <v>1899</v>
      </c>
      <c r="D1911" s="807" t="str">
        <f t="shared" si="123"/>
        <v/>
      </c>
      <c r="E1911" s="670"/>
      <c r="F1911" s="511"/>
      <c r="G1911" s="511"/>
      <c r="H1911" s="452"/>
      <c r="I1911" s="362"/>
      <c r="J1911" s="362"/>
      <c r="K1911" s="451" t="str">
        <f t="shared" si="125"/>
        <v/>
      </c>
      <c r="L1911" s="527" t="str">
        <f t="shared" si="126"/>
        <v/>
      </c>
      <c r="M1911" s="363"/>
      <c r="N1911" s="363"/>
      <c r="O1911" s="363"/>
      <c r="P1911" s="366"/>
    </row>
    <row r="1912" spans="3:16" ht="14.25" customHeight="1" x14ac:dyDescent="0.2">
      <c r="C1912" s="383">
        <f t="shared" si="124"/>
        <v>1900</v>
      </c>
      <c r="D1912" s="807" t="str">
        <f t="shared" si="123"/>
        <v/>
      </c>
      <c r="E1912" s="670"/>
      <c r="F1912" s="511"/>
      <c r="G1912" s="511"/>
      <c r="H1912" s="452"/>
      <c r="I1912" s="362"/>
      <c r="J1912" s="362"/>
      <c r="K1912" s="451" t="str">
        <f t="shared" si="125"/>
        <v/>
      </c>
      <c r="L1912" s="527" t="str">
        <f t="shared" si="126"/>
        <v/>
      </c>
      <c r="M1912" s="363"/>
      <c r="N1912" s="363"/>
      <c r="O1912" s="363"/>
      <c r="P1912" s="366"/>
    </row>
    <row r="1913" spans="3:16" ht="14.25" customHeight="1" x14ac:dyDescent="0.2">
      <c r="C1913" s="383">
        <f t="shared" si="124"/>
        <v>1901</v>
      </c>
      <c r="D1913" s="807" t="str">
        <f t="shared" si="123"/>
        <v/>
      </c>
      <c r="E1913" s="670"/>
      <c r="F1913" s="511"/>
      <c r="G1913" s="511"/>
      <c r="H1913" s="452"/>
      <c r="I1913" s="362"/>
      <c r="J1913" s="362"/>
      <c r="K1913" s="451" t="str">
        <f t="shared" si="125"/>
        <v/>
      </c>
      <c r="L1913" s="527" t="str">
        <f t="shared" si="126"/>
        <v/>
      </c>
      <c r="M1913" s="363"/>
      <c r="N1913" s="363"/>
      <c r="O1913" s="363"/>
      <c r="P1913" s="366"/>
    </row>
    <row r="1914" spans="3:16" ht="14.25" customHeight="1" x14ac:dyDescent="0.2">
      <c r="C1914" s="383">
        <f t="shared" si="124"/>
        <v>1902</v>
      </c>
      <c r="D1914" s="807" t="str">
        <f t="shared" si="123"/>
        <v/>
      </c>
      <c r="E1914" s="670"/>
      <c r="F1914" s="511"/>
      <c r="G1914" s="511"/>
      <c r="H1914" s="452"/>
      <c r="I1914" s="362"/>
      <c r="J1914" s="362"/>
      <c r="K1914" s="451" t="str">
        <f t="shared" si="125"/>
        <v/>
      </c>
      <c r="L1914" s="527" t="str">
        <f t="shared" si="126"/>
        <v/>
      </c>
      <c r="M1914" s="363"/>
      <c r="N1914" s="363"/>
      <c r="O1914" s="363"/>
      <c r="P1914" s="366"/>
    </row>
    <row r="1915" spans="3:16" ht="14.25" customHeight="1" x14ac:dyDescent="0.2">
      <c r="C1915" s="383">
        <f t="shared" si="124"/>
        <v>1903</v>
      </c>
      <c r="D1915" s="807" t="str">
        <f t="shared" si="123"/>
        <v/>
      </c>
      <c r="E1915" s="670"/>
      <c r="F1915" s="511"/>
      <c r="G1915" s="511"/>
      <c r="H1915" s="452"/>
      <c r="I1915" s="362"/>
      <c r="J1915" s="362"/>
      <c r="K1915" s="451" t="str">
        <f t="shared" si="125"/>
        <v/>
      </c>
      <c r="L1915" s="527" t="str">
        <f t="shared" si="126"/>
        <v/>
      </c>
      <c r="M1915" s="363"/>
      <c r="N1915" s="363"/>
      <c r="O1915" s="363"/>
      <c r="P1915" s="366"/>
    </row>
    <row r="1916" spans="3:16" ht="14.25" customHeight="1" x14ac:dyDescent="0.2">
      <c r="C1916" s="383">
        <f t="shared" si="124"/>
        <v>1904</v>
      </c>
      <c r="D1916" s="807" t="str">
        <f t="shared" si="123"/>
        <v/>
      </c>
      <c r="E1916" s="670"/>
      <c r="F1916" s="511"/>
      <c r="G1916" s="511"/>
      <c r="H1916" s="452"/>
      <c r="I1916" s="362"/>
      <c r="J1916" s="362"/>
      <c r="K1916" s="451" t="str">
        <f t="shared" si="125"/>
        <v/>
      </c>
      <c r="L1916" s="527" t="str">
        <f t="shared" si="126"/>
        <v/>
      </c>
      <c r="M1916" s="363"/>
      <c r="N1916" s="363"/>
      <c r="O1916" s="363"/>
      <c r="P1916" s="366"/>
    </row>
    <row r="1917" spans="3:16" ht="14.25" customHeight="1" x14ac:dyDescent="0.2">
      <c r="C1917" s="383">
        <f t="shared" si="124"/>
        <v>1905</v>
      </c>
      <c r="D1917" s="807" t="str">
        <f t="shared" si="123"/>
        <v/>
      </c>
      <c r="E1917" s="670"/>
      <c r="F1917" s="511"/>
      <c r="G1917" s="511"/>
      <c r="H1917" s="452"/>
      <c r="I1917" s="362"/>
      <c r="J1917" s="362"/>
      <c r="K1917" s="451" t="str">
        <f t="shared" si="125"/>
        <v/>
      </c>
      <c r="L1917" s="527" t="str">
        <f t="shared" si="126"/>
        <v/>
      </c>
      <c r="M1917" s="363"/>
      <c r="N1917" s="363"/>
      <c r="O1917" s="363"/>
      <c r="P1917" s="366"/>
    </row>
    <row r="1918" spans="3:16" ht="14.25" customHeight="1" x14ac:dyDescent="0.2">
      <c r="C1918" s="383">
        <f t="shared" si="124"/>
        <v>1906</v>
      </c>
      <c r="D1918" s="807" t="str">
        <f t="shared" si="123"/>
        <v/>
      </c>
      <c r="E1918" s="670"/>
      <c r="F1918" s="511"/>
      <c r="G1918" s="511"/>
      <c r="H1918" s="452"/>
      <c r="I1918" s="362"/>
      <c r="J1918" s="362"/>
      <c r="K1918" s="451" t="str">
        <f t="shared" si="125"/>
        <v/>
      </c>
      <c r="L1918" s="527" t="str">
        <f t="shared" si="126"/>
        <v/>
      </c>
      <c r="M1918" s="363"/>
      <c r="N1918" s="363"/>
      <c r="O1918" s="363"/>
      <c r="P1918" s="366"/>
    </row>
    <row r="1919" spans="3:16" ht="14.25" customHeight="1" x14ac:dyDescent="0.2">
      <c r="C1919" s="383">
        <f t="shared" si="124"/>
        <v>1907</v>
      </c>
      <c r="D1919" s="807" t="str">
        <f t="shared" si="123"/>
        <v/>
      </c>
      <c r="E1919" s="670"/>
      <c r="F1919" s="511"/>
      <c r="G1919" s="511"/>
      <c r="H1919" s="452"/>
      <c r="I1919" s="362"/>
      <c r="J1919" s="362"/>
      <c r="K1919" s="451" t="str">
        <f t="shared" si="125"/>
        <v/>
      </c>
      <c r="L1919" s="527" t="str">
        <f t="shared" si="126"/>
        <v/>
      </c>
      <c r="M1919" s="363"/>
      <c r="N1919" s="363"/>
      <c r="O1919" s="363"/>
      <c r="P1919" s="366"/>
    </row>
    <row r="1920" spans="3:16" ht="14.25" customHeight="1" x14ac:dyDescent="0.2">
      <c r="C1920" s="383">
        <f t="shared" si="124"/>
        <v>1908</v>
      </c>
      <c r="D1920" s="807" t="str">
        <f t="shared" si="123"/>
        <v/>
      </c>
      <c r="E1920" s="670"/>
      <c r="F1920" s="511"/>
      <c r="G1920" s="511"/>
      <c r="H1920" s="452"/>
      <c r="I1920" s="362"/>
      <c r="J1920" s="362"/>
      <c r="K1920" s="451" t="str">
        <f t="shared" si="125"/>
        <v/>
      </c>
      <c r="L1920" s="527" t="str">
        <f t="shared" si="126"/>
        <v/>
      </c>
      <c r="M1920" s="363"/>
      <c r="N1920" s="363"/>
      <c r="O1920" s="363"/>
      <c r="P1920" s="366"/>
    </row>
    <row r="1921" spans="3:32" ht="14.25" customHeight="1" x14ac:dyDescent="0.2">
      <c r="C1921" s="383">
        <f t="shared" si="124"/>
        <v>1909</v>
      </c>
      <c r="D1921" s="807" t="str">
        <f t="shared" si="123"/>
        <v/>
      </c>
      <c r="E1921" s="670"/>
      <c r="F1921" s="511"/>
      <c r="G1921" s="511"/>
      <c r="H1921" s="452"/>
      <c r="I1921" s="362"/>
      <c r="J1921" s="362"/>
      <c r="K1921" s="451" t="str">
        <f t="shared" si="125"/>
        <v/>
      </c>
      <c r="L1921" s="527" t="str">
        <f t="shared" si="126"/>
        <v/>
      </c>
      <c r="M1921" s="363"/>
      <c r="N1921" s="363"/>
      <c r="O1921" s="363"/>
      <c r="P1921" s="366"/>
    </row>
    <row r="1922" spans="3:32" ht="14.25" customHeight="1" x14ac:dyDescent="0.2">
      <c r="C1922" s="383">
        <f t="shared" si="124"/>
        <v>1910</v>
      </c>
      <c r="D1922" s="807" t="str">
        <f t="shared" si="123"/>
        <v/>
      </c>
      <c r="E1922" s="670"/>
      <c r="F1922" s="511"/>
      <c r="G1922" s="511"/>
      <c r="H1922" s="452"/>
      <c r="I1922" s="362"/>
      <c r="J1922" s="362"/>
      <c r="K1922" s="451" t="str">
        <f t="shared" si="125"/>
        <v/>
      </c>
      <c r="L1922" s="527" t="str">
        <f t="shared" si="126"/>
        <v/>
      </c>
      <c r="M1922" s="363"/>
      <c r="N1922" s="363"/>
      <c r="O1922" s="363"/>
      <c r="P1922" s="366"/>
    </row>
    <row r="1923" spans="3:32" ht="14.25" customHeight="1" x14ac:dyDescent="0.2">
      <c r="C1923" s="383">
        <f t="shared" si="124"/>
        <v>1911</v>
      </c>
      <c r="D1923" s="807" t="str">
        <f t="shared" si="123"/>
        <v/>
      </c>
      <c r="E1923" s="670"/>
      <c r="F1923" s="511"/>
      <c r="G1923" s="511"/>
      <c r="H1923" s="452"/>
      <c r="I1923" s="362"/>
      <c r="J1923" s="362"/>
      <c r="K1923" s="451" t="str">
        <f t="shared" si="125"/>
        <v/>
      </c>
      <c r="L1923" s="527" t="str">
        <f t="shared" si="126"/>
        <v/>
      </c>
      <c r="M1923" s="363"/>
      <c r="N1923" s="363"/>
      <c r="O1923" s="363"/>
      <c r="P1923" s="366"/>
    </row>
    <row r="1924" spans="3:32" ht="14.25" customHeight="1" x14ac:dyDescent="0.2">
      <c r="C1924" s="383">
        <f t="shared" si="124"/>
        <v>1912</v>
      </c>
      <c r="D1924" s="807" t="str">
        <f t="shared" si="123"/>
        <v/>
      </c>
      <c r="E1924" s="670"/>
      <c r="F1924" s="511"/>
      <c r="G1924" s="511"/>
      <c r="H1924" s="452"/>
      <c r="I1924" s="362"/>
      <c r="J1924" s="362"/>
      <c r="K1924" s="451" t="str">
        <f t="shared" si="125"/>
        <v/>
      </c>
      <c r="L1924" s="527" t="str">
        <f t="shared" si="126"/>
        <v/>
      </c>
      <c r="M1924" s="363"/>
      <c r="N1924" s="363"/>
      <c r="O1924" s="363"/>
      <c r="P1924" s="366"/>
    </row>
    <row r="1925" spans="3:32" ht="14.25" customHeight="1" x14ac:dyDescent="0.2">
      <c r="C1925" s="383">
        <f t="shared" si="124"/>
        <v>1913</v>
      </c>
      <c r="D1925" s="807" t="str">
        <f t="shared" si="123"/>
        <v/>
      </c>
      <c r="E1925" s="670"/>
      <c r="F1925" s="511"/>
      <c r="G1925" s="511"/>
      <c r="H1925" s="452"/>
      <c r="I1925" s="362"/>
      <c r="J1925" s="362"/>
      <c r="K1925" s="451" t="str">
        <f t="shared" si="125"/>
        <v/>
      </c>
      <c r="L1925" s="527" t="str">
        <f t="shared" si="126"/>
        <v/>
      </c>
      <c r="M1925" s="363"/>
      <c r="N1925" s="363"/>
      <c r="O1925" s="363"/>
      <c r="P1925" s="366"/>
    </row>
    <row r="1926" spans="3:32" ht="14.25" customHeight="1" x14ac:dyDescent="0.2">
      <c r="C1926" s="383">
        <f t="shared" si="124"/>
        <v>1914</v>
      </c>
      <c r="D1926" s="807" t="str">
        <f t="shared" si="123"/>
        <v/>
      </c>
      <c r="E1926" s="670"/>
      <c r="F1926" s="511"/>
      <c r="G1926" s="511"/>
      <c r="H1926" s="452"/>
      <c r="I1926" s="362"/>
      <c r="J1926" s="362"/>
      <c r="K1926" s="451" t="str">
        <f t="shared" si="125"/>
        <v/>
      </c>
      <c r="L1926" s="527" t="str">
        <f t="shared" si="126"/>
        <v/>
      </c>
      <c r="M1926" s="363"/>
      <c r="N1926" s="363"/>
      <c r="O1926" s="363"/>
      <c r="P1926" s="366"/>
    </row>
    <row r="1927" spans="3:32" ht="14.25" customHeight="1" x14ac:dyDescent="0.2">
      <c r="C1927" s="383">
        <f t="shared" si="124"/>
        <v>1915</v>
      </c>
      <c r="D1927" s="807" t="str">
        <f t="shared" si="123"/>
        <v/>
      </c>
      <c r="E1927" s="670"/>
      <c r="F1927" s="511"/>
      <c r="G1927" s="511"/>
      <c r="H1927" s="452"/>
      <c r="I1927" s="362"/>
      <c r="J1927" s="362"/>
      <c r="K1927" s="451" t="str">
        <f t="shared" si="125"/>
        <v/>
      </c>
      <c r="L1927" s="527" t="str">
        <f t="shared" si="126"/>
        <v/>
      </c>
      <c r="M1927" s="363"/>
      <c r="N1927" s="363"/>
      <c r="O1927" s="363"/>
      <c r="P1927" s="366"/>
    </row>
    <row r="1928" spans="3:32" ht="14.25" customHeight="1" x14ac:dyDescent="0.2">
      <c r="C1928" s="383">
        <f t="shared" si="124"/>
        <v>1916</v>
      </c>
      <c r="D1928" s="807" t="str">
        <f t="shared" si="123"/>
        <v/>
      </c>
      <c r="E1928" s="670"/>
      <c r="F1928" s="511"/>
      <c r="G1928" s="511"/>
      <c r="H1928" s="452"/>
      <c r="I1928" s="362"/>
      <c r="J1928" s="362"/>
      <c r="K1928" s="451" t="str">
        <f t="shared" si="125"/>
        <v/>
      </c>
      <c r="L1928" s="527" t="str">
        <f t="shared" si="126"/>
        <v/>
      </c>
      <c r="M1928" s="363"/>
      <c r="N1928" s="363"/>
      <c r="O1928" s="363"/>
      <c r="P1928" s="366"/>
    </row>
    <row r="1929" spans="3:32" ht="14.25" customHeight="1" x14ac:dyDescent="0.2">
      <c r="C1929" s="383">
        <f t="shared" si="124"/>
        <v>1917</v>
      </c>
      <c r="D1929" s="807" t="str">
        <f t="shared" si="123"/>
        <v/>
      </c>
      <c r="E1929" s="670"/>
      <c r="F1929" s="511"/>
      <c r="G1929" s="511"/>
      <c r="H1929" s="452"/>
      <c r="I1929" s="362"/>
      <c r="J1929" s="362"/>
      <c r="K1929" s="451" t="str">
        <f t="shared" si="125"/>
        <v/>
      </c>
      <c r="L1929" s="527" t="str">
        <f t="shared" si="126"/>
        <v/>
      </c>
      <c r="M1929" s="363"/>
      <c r="N1929" s="363"/>
      <c r="O1929" s="363"/>
      <c r="P1929" s="366"/>
    </row>
    <row r="1930" spans="3:32" ht="14.25" customHeight="1" x14ac:dyDescent="0.2">
      <c r="C1930" s="383">
        <f t="shared" si="124"/>
        <v>1918</v>
      </c>
      <c r="D1930" s="807" t="str">
        <f t="shared" si="123"/>
        <v/>
      </c>
      <c r="E1930" s="670"/>
      <c r="F1930" s="511"/>
      <c r="G1930" s="511"/>
      <c r="H1930" s="452"/>
      <c r="I1930" s="362"/>
      <c r="J1930" s="362"/>
      <c r="K1930" s="451" t="str">
        <f t="shared" si="125"/>
        <v/>
      </c>
      <c r="L1930" s="527" t="str">
        <f t="shared" si="126"/>
        <v/>
      </c>
      <c r="M1930" s="363"/>
      <c r="N1930" s="363"/>
      <c r="O1930" s="363"/>
      <c r="P1930" s="366"/>
    </row>
    <row r="1931" spans="3:32" ht="14.25" customHeight="1" x14ac:dyDescent="0.2">
      <c r="C1931" s="383">
        <f t="shared" si="124"/>
        <v>1919</v>
      </c>
      <c r="D1931" s="807" t="str">
        <f t="shared" si="123"/>
        <v/>
      </c>
      <c r="E1931" s="670"/>
      <c r="F1931" s="511"/>
      <c r="G1931" s="511"/>
      <c r="H1931" s="452"/>
      <c r="I1931" s="362"/>
      <c r="J1931" s="362"/>
      <c r="K1931" s="451" t="str">
        <f>IF(J1931="","",I1931*J1931)</f>
        <v/>
      </c>
      <c r="L1931" s="527" t="str">
        <f>IF(H1931="","",IF(HLOOKUP(H1931,$V$2:$AJ$3,2,FALSE)&gt;=0.8,"○",""))</f>
        <v/>
      </c>
      <c r="M1931" s="363"/>
      <c r="N1931" s="363"/>
      <c r="O1931" s="363"/>
      <c r="P1931" s="366"/>
      <c r="R1931" s="450"/>
      <c r="S1931" s="450"/>
      <c r="T1931" s="450"/>
      <c r="U1931" s="450"/>
      <c r="V1931" s="450"/>
      <c r="W1931" s="450"/>
      <c r="X1931" s="450"/>
      <c r="Y1931" s="450"/>
      <c r="Z1931" s="450"/>
      <c r="AA1931" s="450"/>
      <c r="AB1931" s="450"/>
      <c r="AC1931" s="450"/>
      <c r="AD1931" s="450"/>
      <c r="AE1931" s="450"/>
      <c r="AF1931" s="450"/>
    </row>
    <row r="1932" spans="3:32" ht="14.25" customHeight="1" x14ac:dyDescent="0.2">
      <c r="C1932" s="383">
        <f t="shared" si="124"/>
        <v>1920</v>
      </c>
      <c r="D1932" s="807" t="str">
        <f t="shared" si="123"/>
        <v/>
      </c>
      <c r="E1932" s="670"/>
      <c r="F1932" s="511"/>
      <c r="G1932" s="511"/>
      <c r="H1932" s="452"/>
      <c r="I1932" s="362"/>
      <c r="J1932" s="362"/>
      <c r="K1932" s="451" t="str">
        <f>IF(J1932="","",I1932*J1932)</f>
        <v/>
      </c>
      <c r="L1932" s="527" t="str">
        <f>IF(H1932="","",IF(HLOOKUP(H1932,$V$2:$AJ$3,2,FALSE)&gt;=0.8,"○",""))</f>
        <v/>
      </c>
      <c r="M1932" s="363"/>
      <c r="N1932" s="363"/>
      <c r="O1932" s="363"/>
      <c r="P1932" s="366"/>
      <c r="R1932" s="450"/>
      <c r="S1932" s="450"/>
      <c r="T1932" s="450"/>
      <c r="U1932" s="450"/>
      <c r="V1932" s="450"/>
      <c r="W1932" s="450"/>
      <c r="X1932" s="450"/>
      <c r="Y1932" s="450"/>
      <c r="Z1932" s="450"/>
      <c r="AA1932" s="450"/>
      <c r="AB1932" s="450"/>
      <c r="AC1932" s="450"/>
      <c r="AD1932" s="450"/>
      <c r="AE1932" s="450"/>
      <c r="AF1932" s="450"/>
    </row>
    <row r="1933" spans="3:32" ht="14.25" customHeight="1" x14ac:dyDescent="0.2">
      <c r="C1933" s="383">
        <f t="shared" si="124"/>
        <v>1921</v>
      </c>
      <c r="D1933" s="807" t="str">
        <f t="shared" ref="D1933:D1996" si="127">IF(E1933="","",IF(E1933&lt;=$T$2,"○",""))</f>
        <v/>
      </c>
      <c r="E1933" s="670"/>
      <c r="F1933" s="511"/>
      <c r="G1933" s="511"/>
      <c r="H1933" s="452"/>
      <c r="I1933" s="362"/>
      <c r="J1933" s="362"/>
      <c r="K1933" s="451" t="str">
        <f>IF(J1933="","",I1933*J1933)</f>
        <v/>
      </c>
      <c r="L1933" s="527" t="str">
        <f t="shared" ref="L1933:L1996" si="128">IF(H1933="","",IF(HLOOKUP(H1933,$V$2:$AJ$3,2,FALSE)&gt;=0.8,"○",""))</f>
        <v/>
      </c>
      <c r="M1933" s="363"/>
      <c r="N1933" s="363"/>
      <c r="O1933" s="363"/>
      <c r="P1933" s="366"/>
      <c r="R1933" s="450"/>
      <c r="S1933" s="450"/>
      <c r="T1933" s="450"/>
      <c r="U1933" s="450"/>
      <c r="V1933" s="450"/>
      <c r="W1933" s="450"/>
      <c r="X1933" s="450"/>
      <c r="Y1933" s="450"/>
      <c r="Z1933" s="450"/>
      <c r="AA1933" s="450"/>
      <c r="AB1933" s="450"/>
      <c r="AC1933" s="450"/>
      <c r="AD1933" s="450"/>
      <c r="AE1933" s="450"/>
      <c r="AF1933" s="450"/>
    </row>
    <row r="1934" spans="3:32" ht="14.25" customHeight="1" x14ac:dyDescent="0.2">
      <c r="C1934" s="383">
        <f t="shared" si="124"/>
        <v>1922</v>
      </c>
      <c r="D1934" s="807" t="str">
        <f t="shared" si="127"/>
        <v/>
      </c>
      <c r="E1934" s="670"/>
      <c r="F1934" s="511"/>
      <c r="G1934" s="511"/>
      <c r="H1934" s="452"/>
      <c r="I1934" s="362"/>
      <c r="J1934" s="362"/>
      <c r="K1934" s="451" t="str">
        <f t="shared" ref="K1934:K1997" si="129">IF(J1934="","",I1934*J1934)</f>
        <v/>
      </c>
      <c r="L1934" s="527" t="str">
        <f t="shared" si="128"/>
        <v/>
      </c>
      <c r="M1934" s="363"/>
      <c r="N1934" s="363"/>
      <c r="O1934" s="363"/>
      <c r="P1934" s="366"/>
      <c r="R1934" s="450"/>
      <c r="S1934" s="450"/>
      <c r="T1934" s="450"/>
      <c r="U1934" s="450"/>
      <c r="V1934" s="450"/>
      <c r="W1934" s="450"/>
      <c r="X1934" s="450"/>
      <c r="Y1934" s="450"/>
      <c r="Z1934" s="450"/>
      <c r="AA1934" s="450"/>
      <c r="AB1934" s="450"/>
      <c r="AC1934" s="450"/>
      <c r="AD1934" s="450"/>
      <c r="AE1934" s="450"/>
      <c r="AF1934" s="450"/>
    </row>
    <row r="1935" spans="3:32" ht="14.25" customHeight="1" x14ac:dyDescent="0.2">
      <c r="C1935" s="383">
        <f t="shared" ref="C1935:C1998" si="130">C1934+1</f>
        <v>1923</v>
      </c>
      <c r="D1935" s="807" t="str">
        <f t="shared" si="127"/>
        <v/>
      </c>
      <c r="E1935" s="670"/>
      <c r="F1935" s="511"/>
      <c r="G1935" s="511"/>
      <c r="H1935" s="452"/>
      <c r="I1935" s="362"/>
      <c r="J1935" s="362"/>
      <c r="K1935" s="451" t="str">
        <f t="shared" si="129"/>
        <v/>
      </c>
      <c r="L1935" s="527" t="str">
        <f t="shared" si="128"/>
        <v/>
      </c>
      <c r="M1935" s="363"/>
      <c r="N1935" s="363"/>
      <c r="O1935" s="363"/>
      <c r="P1935" s="366"/>
      <c r="R1935" s="450"/>
      <c r="S1935" s="450"/>
      <c r="T1935" s="450"/>
      <c r="U1935" s="450"/>
      <c r="V1935" s="450"/>
      <c r="W1935" s="450"/>
      <c r="X1935" s="450"/>
      <c r="Y1935" s="450"/>
      <c r="Z1935" s="450"/>
      <c r="AA1935" s="450"/>
      <c r="AB1935" s="450"/>
      <c r="AC1935" s="450"/>
      <c r="AD1935" s="450"/>
      <c r="AE1935" s="450"/>
      <c r="AF1935" s="450"/>
    </row>
    <row r="1936" spans="3:32" ht="14.25" customHeight="1" x14ac:dyDescent="0.2">
      <c r="C1936" s="383">
        <f t="shared" si="130"/>
        <v>1924</v>
      </c>
      <c r="D1936" s="807" t="str">
        <f t="shared" si="127"/>
        <v/>
      </c>
      <c r="E1936" s="670"/>
      <c r="F1936" s="511"/>
      <c r="G1936" s="511"/>
      <c r="H1936" s="452"/>
      <c r="I1936" s="362"/>
      <c r="J1936" s="362"/>
      <c r="K1936" s="451" t="str">
        <f t="shared" si="129"/>
        <v/>
      </c>
      <c r="L1936" s="527" t="str">
        <f t="shared" si="128"/>
        <v/>
      </c>
      <c r="M1936" s="363"/>
      <c r="N1936" s="363"/>
      <c r="O1936" s="363"/>
      <c r="P1936" s="366"/>
      <c r="R1936" s="450"/>
      <c r="S1936" s="450"/>
      <c r="T1936" s="450"/>
      <c r="U1936" s="450"/>
      <c r="V1936" s="450"/>
      <c r="W1936" s="450"/>
      <c r="X1936" s="450"/>
      <c r="Y1936" s="450"/>
      <c r="Z1936" s="450"/>
      <c r="AA1936" s="450"/>
      <c r="AB1936" s="450"/>
      <c r="AC1936" s="450"/>
      <c r="AD1936" s="450"/>
      <c r="AE1936" s="450"/>
      <c r="AF1936" s="450"/>
    </row>
    <row r="1937" spans="3:32" ht="14.25" customHeight="1" x14ac:dyDescent="0.2">
      <c r="C1937" s="383">
        <f t="shared" si="130"/>
        <v>1925</v>
      </c>
      <c r="D1937" s="807" t="str">
        <f t="shared" si="127"/>
        <v/>
      </c>
      <c r="E1937" s="670"/>
      <c r="F1937" s="511"/>
      <c r="G1937" s="511"/>
      <c r="H1937" s="452"/>
      <c r="I1937" s="362"/>
      <c r="J1937" s="362"/>
      <c r="K1937" s="451" t="str">
        <f t="shared" si="129"/>
        <v/>
      </c>
      <c r="L1937" s="527" t="str">
        <f t="shared" si="128"/>
        <v/>
      </c>
      <c r="M1937" s="363"/>
      <c r="N1937" s="363"/>
      <c r="O1937" s="363"/>
      <c r="P1937" s="366"/>
      <c r="R1937" s="450"/>
      <c r="S1937" s="450"/>
      <c r="T1937" s="450"/>
      <c r="U1937" s="450"/>
      <c r="V1937" s="450"/>
      <c r="W1937" s="450"/>
      <c r="X1937" s="450"/>
      <c r="Y1937" s="450"/>
      <c r="Z1937" s="450"/>
      <c r="AA1937" s="450"/>
      <c r="AB1937" s="450"/>
      <c r="AC1937" s="450"/>
      <c r="AD1937" s="450"/>
      <c r="AE1937" s="450"/>
      <c r="AF1937" s="450"/>
    </row>
    <row r="1938" spans="3:32" ht="14.25" customHeight="1" x14ac:dyDescent="0.2">
      <c r="C1938" s="383">
        <f t="shared" si="130"/>
        <v>1926</v>
      </c>
      <c r="D1938" s="807" t="str">
        <f t="shared" si="127"/>
        <v/>
      </c>
      <c r="E1938" s="670"/>
      <c r="F1938" s="511"/>
      <c r="G1938" s="511"/>
      <c r="H1938" s="452"/>
      <c r="I1938" s="362"/>
      <c r="J1938" s="362"/>
      <c r="K1938" s="451" t="str">
        <f t="shared" si="129"/>
        <v/>
      </c>
      <c r="L1938" s="527" t="str">
        <f t="shared" si="128"/>
        <v/>
      </c>
      <c r="M1938" s="363"/>
      <c r="N1938" s="363"/>
      <c r="O1938" s="363"/>
      <c r="P1938" s="366"/>
      <c r="R1938" s="450"/>
      <c r="S1938" s="450"/>
      <c r="T1938" s="450"/>
      <c r="U1938" s="450"/>
      <c r="V1938" s="450"/>
      <c r="W1938" s="450"/>
      <c r="X1938" s="450"/>
      <c r="Y1938" s="450"/>
      <c r="Z1938" s="450"/>
      <c r="AA1938" s="450"/>
      <c r="AB1938" s="450"/>
      <c r="AC1938" s="450"/>
      <c r="AD1938" s="450"/>
      <c r="AE1938" s="450"/>
      <c r="AF1938" s="450"/>
    </row>
    <row r="1939" spans="3:32" ht="14.25" customHeight="1" x14ac:dyDescent="0.2">
      <c r="C1939" s="383">
        <f t="shared" si="130"/>
        <v>1927</v>
      </c>
      <c r="D1939" s="807" t="str">
        <f t="shared" si="127"/>
        <v/>
      </c>
      <c r="E1939" s="670"/>
      <c r="F1939" s="511"/>
      <c r="G1939" s="511"/>
      <c r="H1939" s="452"/>
      <c r="I1939" s="362"/>
      <c r="J1939" s="362"/>
      <c r="K1939" s="451" t="str">
        <f t="shared" si="129"/>
        <v/>
      </c>
      <c r="L1939" s="527" t="str">
        <f t="shared" si="128"/>
        <v/>
      </c>
      <c r="M1939" s="363"/>
      <c r="N1939" s="363"/>
      <c r="O1939" s="363"/>
      <c r="P1939" s="366"/>
      <c r="R1939" s="450"/>
      <c r="S1939" s="450"/>
      <c r="T1939" s="450"/>
      <c r="U1939" s="450"/>
      <c r="V1939" s="450"/>
      <c r="W1939" s="450"/>
      <c r="X1939" s="450"/>
      <c r="Y1939" s="450"/>
      <c r="Z1939" s="450"/>
      <c r="AA1939" s="450"/>
      <c r="AB1939" s="450"/>
      <c r="AC1939" s="450"/>
      <c r="AD1939" s="450"/>
      <c r="AE1939" s="450"/>
      <c r="AF1939" s="450"/>
    </row>
    <row r="1940" spans="3:32" ht="14.25" customHeight="1" x14ac:dyDescent="0.2">
      <c r="C1940" s="383">
        <f t="shared" si="130"/>
        <v>1928</v>
      </c>
      <c r="D1940" s="807" t="str">
        <f t="shared" si="127"/>
        <v/>
      </c>
      <c r="E1940" s="670"/>
      <c r="F1940" s="511"/>
      <c r="G1940" s="511"/>
      <c r="H1940" s="452"/>
      <c r="I1940" s="362"/>
      <c r="J1940" s="362"/>
      <c r="K1940" s="451" t="str">
        <f t="shared" si="129"/>
        <v/>
      </c>
      <c r="L1940" s="527" t="str">
        <f t="shared" si="128"/>
        <v/>
      </c>
      <c r="M1940" s="363"/>
      <c r="N1940" s="363"/>
      <c r="O1940" s="363"/>
      <c r="P1940" s="366"/>
      <c r="R1940" s="450"/>
      <c r="S1940" s="450"/>
      <c r="T1940" s="450"/>
      <c r="U1940" s="450"/>
      <c r="V1940" s="450"/>
      <c r="W1940" s="450"/>
      <c r="X1940" s="450"/>
      <c r="Y1940" s="450"/>
      <c r="Z1940" s="450"/>
      <c r="AA1940" s="450"/>
      <c r="AB1940" s="450"/>
      <c r="AC1940" s="450"/>
      <c r="AD1940" s="450"/>
      <c r="AE1940" s="450"/>
      <c r="AF1940" s="450"/>
    </row>
    <row r="1941" spans="3:32" ht="14.25" customHeight="1" x14ac:dyDescent="0.2">
      <c r="C1941" s="383">
        <f t="shared" si="130"/>
        <v>1929</v>
      </c>
      <c r="D1941" s="807" t="str">
        <f t="shared" si="127"/>
        <v/>
      </c>
      <c r="E1941" s="670"/>
      <c r="F1941" s="511"/>
      <c r="G1941" s="511"/>
      <c r="H1941" s="452"/>
      <c r="I1941" s="362"/>
      <c r="J1941" s="362"/>
      <c r="K1941" s="451" t="str">
        <f t="shared" si="129"/>
        <v/>
      </c>
      <c r="L1941" s="527" t="str">
        <f t="shared" si="128"/>
        <v/>
      </c>
      <c r="M1941" s="363"/>
      <c r="N1941" s="363"/>
      <c r="O1941" s="363"/>
      <c r="P1941" s="366"/>
      <c r="R1941" s="450"/>
      <c r="S1941" s="450"/>
      <c r="T1941" s="450"/>
      <c r="U1941" s="450"/>
      <c r="V1941" s="450"/>
      <c r="W1941" s="450"/>
      <c r="X1941" s="450"/>
      <c r="Y1941" s="450"/>
      <c r="Z1941" s="450"/>
      <c r="AA1941" s="450"/>
      <c r="AB1941" s="450"/>
      <c r="AC1941" s="450"/>
      <c r="AD1941" s="450"/>
      <c r="AE1941" s="450"/>
      <c r="AF1941" s="450"/>
    </row>
    <row r="1942" spans="3:32" ht="14.25" customHeight="1" x14ac:dyDescent="0.2">
      <c r="C1942" s="383">
        <f t="shared" si="130"/>
        <v>1930</v>
      </c>
      <c r="D1942" s="807" t="str">
        <f t="shared" si="127"/>
        <v/>
      </c>
      <c r="E1942" s="670"/>
      <c r="F1942" s="511"/>
      <c r="G1942" s="511"/>
      <c r="H1942" s="452"/>
      <c r="I1942" s="362"/>
      <c r="J1942" s="362"/>
      <c r="K1942" s="451" t="str">
        <f t="shared" si="129"/>
        <v/>
      </c>
      <c r="L1942" s="527" t="str">
        <f t="shared" si="128"/>
        <v/>
      </c>
      <c r="M1942" s="363"/>
      <c r="N1942" s="363"/>
      <c r="O1942" s="363"/>
      <c r="P1942" s="366"/>
      <c r="R1942" s="450"/>
      <c r="S1942" s="450"/>
      <c r="T1942" s="450"/>
      <c r="U1942" s="450"/>
      <c r="V1942" s="450"/>
      <c r="W1942" s="450"/>
      <c r="X1942" s="450"/>
      <c r="Y1942" s="450"/>
      <c r="Z1942" s="450"/>
      <c r="AA1942" s="450"/>
      <c r="AB1942" s="450"/>
      <c r="AC1942" s="450"/>
      <c r="AD1942" s="450"/>
      <c r="AE1942" s="450"/>
      <c r="AF1942" s="450"/>
    </row>
    <row r="1943" spans="3:32" ht="14.25" customHeight="1" x14ac:dyDescent="0.2">
      <c r="C1943" s="383">
        <f t="shared" si="130"/>
        <v>1931</v>
      </c>
      <c r="D1943" s="807" t="str">
        <f t="shared" si="127"/>
        <v/>
      </c>
      <c r="E1943" s="670"/>
      <c r="F1943" s="511"/>
      <c r="G1943" s="511"/>
      <c r="H1943" s="452"/>
      <c r="I1943" s="362"/>
      <c r="J1943" s="362"/>
      <c r="K1943" s="451" t="str">
        <f t="shared" si="129"/>
        <v/>
      </c>
      <c r="L1943" s="527" t="str">
        <f t="shared" si="128"/>
        <v/>
      </c>
      <c r="M1943" s="363"/>
      <c r="N1943" s="363"/>
      <c r="O1943" s="363"/>
      <c r="P1943" s="366"/>
      <c r="R1943" s="450"/>
      <c r="S1943" s="450"/>
      <c r="T1943" s="450"/>
      <c r="U1943" s="450"/>
      <c r="V1943" s="450"/>
      <c r="W1943" s="450"/>
      <c r="X1943" s="450"/>
      <c r="Y1943" s="450"/>
      <c r="Z1943" s="450"/>
      <c r="AA1943" s="450"/>
      <c r="AB1943" s="450"/>
      <c r="AC1943" s="450"/>
      <c r="AD1943" s="450"/>
      <c r="AE1943" s="450"/>
      <c r="AF1943" s="450"/>
    </row>
    <row r="1944" spans="3:32" ht="14.25" customHeight="1" x14ac:dyDescent="0.2">
      <c r="C1944" s="383">
        <f t="shared" si="130"/>
        <v>1932</v>
      </c>
      <c r="D1944" s="807" t="str">
        <f t="shared" si="127"/>
        <v/>
      </c>
      <c r="E1944" s="670"/>
      <c r="F1944" s="511"/>
      <c r="G1944" s="511"/>
      <c r="H1944" s="452"/>
      <c r="I1944" s="362"/>
      <c r="J1944" s="362"/>
      <c r="K1944" s="451" t="str">
        <f t="shared" si="129"/>
        <v/>
      </c>
      <c r="L1944" s="527" t="str">
        <f t="shared" si="128"/>
        <v/>
      </c>
      <c r="M1944" s="363"/>
      <c r="N1944" s="363"/>
      <c r="O1944" s="363"/>
      <c r="P1944" s="366"/>
      <c r="R1944" s="450"/>
      <c r="S1944" s="450"/>
      <c r="T1944" s="450"/>
      <c r="U1944" s="450"/>
      <c r="V1944" s="450"/>
      <c r="W1944" s="450"/>
      <c r="X1944" s="450"/>
      <c r="Y1944" s="450"/>
      <c r="Z1944" s="450"/>
      <c r="AA1944" s="450"/>
      <c r="AB1944" s="450"/>
      <c r="AC1944" s="450"/>
      <c r="AD1944" s="450"/>
      <c r="AE1944" s="450"/>
      <c r="AF1944" s="450"/>
    </row>
    <row r="1945" spans="3:32" ht="14.25" customHeight="1" x14ac:dyDescent="0.2">
      <c r="C1945" s="383">
        <f t="shared" si="130"/>
        <v>1933</v>
      </c>
      <c r="D1945" s="807" t="str">
        <f t="shared" si="127"/>
        <v/>
      </c>
      <c r="E1945" s="670"/>
      <c r="F1945" s="511"/>
      <c r="G1945" s="511"/>
      <c r="H1945" s="452"/>
      <c r="I1945" s="362"/>
      <c r="J1945" s="362"/>
      <c r="K1945" s="451" t="str">
        <f t="shared" si="129"/>
        <v/>
      </c>
      <c r="L1945" s="527" t="str">
        <f t="shared" si="128"/>
        <v/>
      </c>
      <c r="M1945" s="363"/>
      <c r="N1945" s="363"/>
      <c r="O1945" s="363"/>
      <c r="P1945" s="366"/>
      <c r="R1945" s="450"/>
      <c r="S1945" s="450"/>
      <c r="T1945" s="450"/>
      <c r="U1945" s="450"/>
      <c r="V1945" s="450"/>
      <c r="W1945" s="450"/>
      <c r="X1945" s="450"/>
      <c r="Y1945" s="450"/>
      <c r="Z1945" s="450"/>
      <c r="AA1945" s="450"/>
      <c r="AB1945" s="450"/>
      <c r="AC1945" s="450"/>
      <c r="AD1945" s="450"/>
      <c r="AE1945" s="450"/>
      <c r="AF1945" s="450"/>
    </row>
    <row r="1946" spans="3:32" ht="14.25" customHeight="1" x14ac:dyDescent="0.2">
      <c r="C1946" s="383">
        <f t="shared" si="130"/>
        <v>1934</v>
      </c>
      <c r="D1946" s="807" t="str">
        <f t="shared" si="127"/>
        <v/>
      </c>
      <c r="E1946" s="670"/>
      <c r="F1946" s="511"/>
      <c r="G1946" s="511"/>
      <c r="H1946" s="452"/>
      <c r="I1946" s="362"/>
      <c r="J1946" s="362"/>
      <c r="K1946" s="451" t="str">
        <f t="shared" si="129"/>
        <v/>
      </c>
      <c r="L1946" s="527" t="str">
        <f t="shared" si="128"/>
        <v/>
      </c>
      <c r="M1946" s="363"/>
      <c r="N1946" s="363"/>
      <c r="O1946" s="363"/>
      <c r="P1946" s="366"/>
      <c r="R1946" s="450"/>
      <c r="S1946" s="450"/>
      <c r="T1946" s="450"/>
      <c r="U1946" s="450"/>
      <c r="V1946" s="450"/>
      <c r="W1946" s="450"/>
      <c r="X1946" s="450"/>
      <c r="Y1946" s="450"/>
      <c r="Z1946" s="450"/>
      <c r="AA1946" s="450"/>
      <c r="AB1946" s="450"/>
      <c r="AC1946" s="450"/>
      <c r="AD1946" s="450"/>
      <c r="AE1946" s="450"/>
      <c r="AF1946" s="450"/>
    </row>
    <row r="1947" spans="3:32" ht="14.25" customHeight="1" x14ac:dyDescent="0.2">
      <c r="C1947" s="383">
        <f t="shared" si="130"/>
        <v>1935</v>
      </c>
      <c r="D1947" s="807" t="str">
        <f t="shared" si="127"/>
        <v/>
      </c>
      <c r="E1947" s="670"/>
      <c r="F1947" s="511"/>
      <c r="G1947" s="511"/>
      <c r="H1947" s="452"/>
      <c r="I1947" s="362"/>
      <c r="J1947" s="362"/>
      <c r="K1947" s="451" t="str">
        <f t="shared" si="129"/>
        <v/>
      </c>
      <c r="L1947" s="527" t="str">
        <f t="shared" si="128"/>
        <v/>
      </c>
      <c r="M1947" s="363"/>
      <c r="N1947" s="363"/>
      <c r="O1947" s="363"/>
      <c r="P1947" s="366"/>
      <c r="R1947" s="450"/>
      <c r="S1947" s="450"/>
      <c r="T1947" s="450"/>
      <c r="U1947" s="450"/>
      <c r="V1947" s="450"/>
      <c r="W1947" s="450"/>
      <c r="X1947" s="450"/>
      <c r="Y1947" s="450"/>
      <c r="Z1947" s="450"/>
      <c r="AA1947" s="450"/>
      <c r="AB1947" s="450"/>
      <c r="AC1947" s="450"/>
      <c r="AD1947" s="450"/>
      <c r="AE1947" s="450"/>
      <c r="AF1947" s="450"/>
    </row>
    <row r="1948" spans="3:32" ht="14.25" customHeight="1" x14ac:dyDescent="0.2">
      <c r="C1948" s="383">
        <f t="shared" si="130"/>
        <v>1936</v>
      </c>
      <c r="D1948" s="807" t="str">
        <f t="shared" si="127"/>
        <v/>
      </c>
      <c r="E1948" s="670"/>
      <c r="F1948" s="511"/>
      <c r="G1948" s="511"/>
      <c r="H1948" s="452"/>
      <c r="I1948" s="362"/>
      <c r="J1948" s="362"/>
      <c r="K1948" s="451" t="str">
        <f t="shared" si="129"/>
        <v/>
      </c>
      <c r="L1948" s="527" t="str">
        <f t="shared" si="128"/>
        <v/>
      </c>
      <c r="M1948" s="363"/>
      <c r="N1948" s="363"/>
      <c r="O1948" s="363"/>
      <c r="P1948" s="366"/>
      <c r="R1948" s="450"/>
      <c r="S1948" s="450"/>
      <c r="T1948" s="450"/>
      <c r="U1948" s="450"/>
      <c r="V1948" s="450"/>
      <c r="W1948" s="450"/>
      <c r="X1948" s="450"/>
      <c r="Y1948" s="450"/>
      <c r="Z1948" s="450"/>
      <c r="AA1948" s="450"/>
      <c r="AB1948" s="450"/>
      <c r="AC1948" s="450"/>
      <c r="AD1948" s="450"/>
      <c r="AE1948" s="450"/>
      <c r="AF1948" s="450"/>
    </row>
    <row r="1949" spans="3:32" ht="14.25" customHeight="1" x14ac:dyDescent="0.2">
      <c r="C1949" s="383">
        <f t="shared" si="130"/>
        <v>1937</v>
      </c>
      <c r="D1949" s="807" t="str">
        <f t="shared" si="127"/>
        <v/>
      </c>
      <c r="E1949" s="670"/>
      <c r="F1949" s="511"/>
      <c r="G1949" s="511"/>
      <c r="H1949" s="452"/>
      <c r="I1949" s="362"/>
      <c r="J1949" s="362"/>
      <c r="K1949" s="451" t="str">
        <f t="shared" si="129"/>
        <v/>
      </c>
      <c r="L1949" s="527" t="str">
        <f t="shared" si="128"/>
        <v/>
      </c>
      <c r="M1949" s="363"/>
      <c r="N1949" s="363"/>
      <c r="O1949" s="363"/>
      <c r="P1949" s="366"/>
      <c r="R1949" s="450"/>
      <c r="S1949" s="450"/>
      <c r="T1949" s="450"/>
      <c r="U1949" s="450"/>
      <c r="V1949" s="450"/>
      <c r="W1949" s="450"/>
      <c r="X1949" s="450"/>
      <c r="Y1949" s="450"/>
      <c r="Z1949" s="450"/>
      <c r="AA1949" s="450"/>
      <c r="AB1949" s="450"/>
      <c r="AC1949" s="450"/>
      <c r="AD1949" s="450"/>
      <c r="AE1949" s="450"/>
      <c r="AF1949" s="450"/>
    </row>
    <row r="1950" spans="3:32" ht="14.25" customHeight="1" x14ac:dyDescent="0.2">
      <c r="C1950" s="383">
        <f t="shared" si="130"/>
        <v>1938</v>
      </c>
      <c r="D1950" s="807" t="str">
        <f t="shared" si="127"/>
        <v/>
      </c>
      <c r="E1950" s="670"/>
      <c r="F1950" s="511"/>
      <c r="G1950" s="511"/>
      <c r="H1950" s="452"/>
      <c r="I1950" s="362"/>
      <c r="J1950" s="362"/>
      <c r="K1950" s="451" t="str">
        <f t="shared" si="129"/>
        <v/>
      </c>
      <c r="L1950" s="527" t="str">
        <f t="shared" si="128"/>
        <v/>
      </c>
      <c r="M1950" s="363"/>
      <c r="N1950" s="363"/>
      <c r="O1950" s="363"/>
      <c r="P1950" s="366"/>
    </row>
    <row r="1951" spans="3:32" ht="14.25" customHeight="1" x14ac:dyDescent="0.2">
      <c r="C1951" s="383">
        <f t="shared" si="130"/>
        <v>1939</v>
      </c>
      <c r="D1951" s="807" t="str">
        <f t="shared" si="127"/>
        <v/>
      </c>
      <c r="E1951" s="670"/>
      <c r="F1951" s="511"/>
      <c r="G1951" s="511"/>
      <c r="H1951" s="452"/>
      <c r="I1951" s="362"/>
      <c r="J1951" s="362"/>
      <c r="K1951" s="451" t="str">
        <f t="shared" si="129"/>
        <v/>
      </c>
      <c r="L1951" s="527" t="str">
        <f t="shared" si="128"/>
        <v/>
      </c>
      <c r="M1951" s="363"/>
      <c r="N1951" s="363"/>
      <c r="O1951" s="363"/>
      <c r="P1951" s="366"/>
    </row>
    <row r="1952" spans="3:32" ht="14.25" customHeight="1" x14ac:dyDescent="0.2">
      <c r="C1952" s="383">
        <f t="shared" si="130"/>
        <v>1940</v>
      </c>
      <c r="D1952" s="807" t="str">
        <f t="shared" si="127"/>
        <v/>
      </c>
      <c r="E1952" s="670"/>
      <c r="F1952" s="511"/>
      <c r="G1952" s="511"/>
      <c r="H1952" s="452"/>
      <c r="I1952" s="362"/>
      <c r="J1952" s="362"/>
      <c r="K1952" s="451" t="str">
        <f t="shared" si="129"/>
        <v/>
      </c>
      <c r="L1952" s="527" t="str">
        <f t="shared" si="128"/>
        <v/>
      </c>
      <c r="M1952" s="363"/>
      <c r="N1952" s="363"/>
      <c r="O1952" s="363"/>
      <c r="P1952" s="366"/>
    </row>
    <row r="1953" spans="3:16" ht="14.25" customHeight="1" x14ac:dyDescent="0.2">
      <c r="C1953" s="383">
        <f t="shared" si="130"/>
        <v>1941</v>
      </c>
      <c r="D1953" s="807" t="str">
        <f t="shared" si="127"/>
        <v/>
      </c>
      <c r="E1953" s="670"/>
      <c r="F1953" s="511"/>
      <c r="G1953" s="511"/>
      <c r="H1953" s="452"/>
      <c r="I1953" s="362"/>
      <c r="J1953" s="362"/>
      <c r="K1953" s="451" t="str">
        <f t="shared" si="129"/>
        <v/>
      </c>
      <c r="L1953" s="527" t="str">
        <f t="shared" si="128"/>
        <v/>
      </c>
      <c r="M1953" s="363"/>
      <c r="N1953" s="363"/>
      <c r="O1953" s="363"/>
      <c r="P1953" s="366"/>
    </row>
    <row r="1954" spans="3:16" ht="14.25" customHeight="1" x14ac:dyDescent="0.2">
      <c r="C1954" s="383">
        <f t="shared" si="130"/>
        <v>1942</v>
      </c>
      <c r="D1954" s="807" t="str">
        <f t="shared" si="127"/>
        <v/>
      </c>
      <c r="E1954" s="670"/>
      <c r="F1954" s="511"/>
      <c r="G1954" s="511"/>
      <c r="H1954" s="452"/>
      <c r="I1954" s="362"/>
      <c r="J1954" s="362"/>
      <c r="K1954" s="451" t="str">
        <f t="shared" si="129"/>
        <v/>
      </c>
      <c r="L1954" s="527" t="str">
        <f t="shared" si="128"/>
        <v/>
      </c>
      <c r="M1954" s="363"/>
      <c r="N1954" s="363"/>
      <c r="O1954" s="363"/>
      <c r="P1954" s="366"/>
    </row>
    <row r="1955" spans="3:16" ht="14.25" customHeight="1" x14ac:dyDescent="0.2">
      <c r="C1955" s="383">
        <f t="shared" si="130"/>
        <v>1943</v>
      </c>
      <c r="D1955" s="807" t="str">
        <f t="shared" si="127"/>
        <v/>
      </c>
      <c r="E1955" s="670"/>
      <c r="F1955" s="511"/>
      <c r="G1955" s="511"/>
      <c r="H1955" s="452"/>
      <c r="I1955" s="362"/>
      <c r="J1955" s="362"/>
      <c r="K1955" s="451" t="str">
        <f t="shared" si="129"/>
        <v/>
      </c>
      <c r="L1955" s="527" t="str">
        <f t="shared" si="128"/>
        <v/>
      </c>
      <c r="M1955" s="363"/>
      <c r="N1955" s="363"/>
      <c r="O1955" s="363"/>
      <c r="P1955" s="366"/>
    </row>
    <row r="1956" spans="3:16" ht="14.25" customHeight="1" x14ac:dyDescent="0.2">
      <c r="C1956" s="383">
        <f t="shared" si="130"/>
        <v>1944</v>
      </c>
      <c r="D1956" s="807" t="str">
        <f t="shared" si="127"/>
        <v/>
      </c>
      <c r="E1956" s="670"/>
      <c r="F1956" s="511"/>
      <c r="G1956" s="511"/>
      <c r="H1956" s="452"/>
      <c r="I1956" s="362"/>
      <c r="J1956" s="362"/>
      <c r="K1956" s="451" t="str">
        <f t="shared" si="129"/>
        <v/>
      </c>
      <c r="L1956" s="527" t="str">
        <f t="shared" si="128"/>
        <v/>
      </c>
      <c r="M1956" s="363"/>
      <c r="N1956" s="363"/>
      <c r="O1956" s="363"/>
      <c r="P1956" s="366"/>
    </row>
    <row r="1957" spans="3:16" ht="14.25" customHeight="1" x14ac:dyDescent="0.2">
      <c r="C1957" s="383">
        <f t="shared" si="130"/>
        <v>1945</v>
      </c>
      <c r="D1957" s="807" t="str">
        <f t="shared" si="127"/>
        <v/>
      </c>
      <c r="E1957" s="670"/>
      <c r="F1957" s="511"/>
      <c r="G1957" s="511"/>
      <c r="H1957" s="452"/>
      <c r="I1957" s="362"/>
      <c r="J1957" s="362"/>
      <c r="K1957" s="451" t="str">
        <f t="shared" si="129"/>
        <v/>
      </c>
      <c r="L1957" s="527" t="str">
        <f t="shared" si="128"/>
        <v/>
      </c>
      <c r="M1957" s="363"/>
      <c r="N1957" s="363"/>
      <c r="O1957" s="363"/>
      <c r="P1957" s="366"/>
    </row>
    <row r="1958" spans="3:16" ht="14.25" customHeight="1" x14ac:dyDescent="0.2">
      <c r="C1958" s="383">
        <f t="shared" si="130"/>
        <v>1946</v>
      </c>
      <c r="D1958" s="807" t="str">
        <f t="shared" si="127"/>
        <v/>
      </c>
      <c r="E1958" s="670"/>
      <c r="F1958" s="511"/>
      <c r="G1958" s="511"/>
      <c r="H1958" s="452"/>
      <c r="I1958" s="362"/>
      <c r="J1958" s="362"/>
      <c r="K1958" s="451" t="str">
        <f t="shared" si="129"/>
        <v/>
      </c>
      <c r="L1958" s="527" t="str">
        <f t="shared" si="128"/>
        <v/>
      </c>
      <c r="M1958" s="363"/>
      <c r="N1958" s="363"/>
      <c r="O1958" s="363"/>
      <c r="P1958" s="366"/>
    </row>
    <row r="1959" spans="3:16" ht="14.25" customHeight="1" x14ac:dyDescent="0.2">
      <c r="C1959" s="383">
        <f t="shared" si="130"/>
        <v>1947</v>
      </c>
      <c r="D1959" s="807" t="str">
        <f t="shared" si="127"/>
        <v/>
      </c>
      <c r="E1959" s="670"/>
      <c r="F1959" s="511"/>
      <c r="G1959" s="511"/>
      <c r="H1959" s="452"/>
      <c r="I1959" s="362"/>
      <c r="J1959" s="362"/>
      <c r="K1959" s="451" t="str">
        <f t="shared" si="129"/>
        <v/>
      </c>
      <c r="L1959" s="527" t="str">
        <f t="shared" si="128"/>
        <v/>
      </c>
      <c r="M1959" s="363"/>
      <c r="N1959" s="363"/>
      <c r="O1959" s="363"/>
      <c r="P1959" s="366"/>
    </row>
    <row r="1960" spans="3:16" ht="14.25" customHeight="1" x14ac:dyDescent="0.2">
      <c r="C1960" s="383">
        <f t="shared" si="130"/>
        <v>1948</v>
      </c>
      <c r="D1960" s="807" t="str">
        <f t="shared" si="127"/>
        <v/>
      </c>
      <c r="E1960" s="670"/>
      <c r="F1960" s="511"/>
      <c r="G1960" s="511"/>
      <c r="H1960" s="452"/>
      <c r="I1960" s="362"/>
      <c r="J1960" s="362"/>
      <c r="K1960" s="451" t="str">
        <f t="shared" si="129"/>
        <v/>
      </c>
      <c r="L1960" s="527" t="str">
        <f t="shared" si="128"/>
        <v/>
      </c>
      <c r="M1960" s="363"/>
      <c r="N1960" s="363"/>
      <c r="O1960" s="363"/>
      <c r="P1960" s="366"/>
    </row>
    <row r="1961" spans="3:16" ht="14.25" customHeight="1" x14ac:dyDescent="0.2">
      <c r="C1961" s="383">
        <f t="shared" si="130"/>
        <v>1949</v>
      </c>
      <c r="D1961" s="807" t="str">
        <f t="shared" si="127"/>
        <v/>
      </c>
      <c r="E1961" s="670"/>
      <c r="F1961" s="511"/>
      <c r="G1961" s="511"/>
      <c r="H1961" s="452"/>
      <c r="I1961" s="362"/>
      <c r="J1961" s="362"/>
      <c r="K1961" s="451" t="str">
        <f t="shared" si="129"/>
        <v/>
      </c>
      <c r="L1961" s="527" t="str">
        <f t="shared" si="128"/>
        <v/>
      </c>
      <c r="M1961" s="363"/>
      <c r="N1961" s="363"/>
      <c r="O1961" s="363"/>
      <c r="P1961" s="366"/>
    </row>
    <row r="1962" spans="3:16" ht="14.25" customHeight="1" x14ac:dyDescent="0.2">
      <c r="C1962" s="383">
        <f t="shared" si="130"/>
        <v>1950</v>
      </c>
      <c r="D1962" s="807" t="str">
        <f t="shared" si="127"/>
        <v/>
      </c>
      <c r="E1962" s="670"/>
      <c r="F1962" s="511"/>
      <c r="G1962" s="511"/>
      <c r="H1962" s="452"/>
      <c r="I1962" s="362"/>
      <c r="J1962" s="362"/>
      <c r="K1962" s="451" t="str">
        <f t="shared" si="129"/>
        <v/>
      </c>
      <c r="L1962" s="527" t="str">
        <f t="shared" si="128"/>
        <v/>
      </c>
      <c r="M1962" s="363"/>
      <c r="N1962" s="363"/>
      <c r="O1962" s="363"/>
      <c r="P1962" s="366"/>
    </row>
    <row r="1963" spans="3:16" ht="14.25" customHeight="1" x14ac:dyDescent="0.2">
      <c r="C1963" s="383">
        <f t="shared" si="130"/>
        <v>1951</v>
      </c>
      <c r="D1963" s="807" t="str">
        <f t="shared" si="127"/>
        <v/>
      </c>
      <c r="E1963" s="670"/>
      <c r="F1963" s="511"/>
      <c r="G1963" s="511"/>
      <c r="H1963" s="452"/>
      <c r="I1963" s="362"/>
      <c r="J1963" s="362"/>
      <c r="K1963" s="451" t="str">
        <f t="shared" si="129"/>
        <v/>
      </c>
      <c r="L1963" s="527" t="str">
        <f t="shared" si="128"/>
        <v/>
      </c>
      <c r="M1963" s="363"/>
      <c r="N1963" s="363"/>
      <c r="O1963" s="363"/>
      <c r="P1963" s="366"/>
    </row>
    <row r="1964" spans="3:16" ht="14.25" customHeight="1" x14ac:dyDescent="0.2">
      <c r="C1964" s="383">
        <f t="shared" si="130"/>
        <v>1952</v>
      </c>
      <c r="D1964" s="807" t="str">
        <f t="shared" si="127"/>
        <v/>
      </c>
      <c r="E1964" s="670"/>
      <c r="F1964" s="511"/>
      <c r="G1964" s="511"/>
      <c r="H1964" s="452"/>
      <c r="I1964" s="362"/>
      <c r="J1964" s="362"/>
      <c r="K1964" s="451" t="str">
        <f t="shared" si="129"/>
        <v/>
      </c>
      <c r="L1964" s="527" t="str">
        <f t="shared" si="128"/>
        <v/>
      </c>
      <c r="M1964" s="363"/>
      <c r="N1964" s="363"/>
      <c r="O1964" s="363"/>
      <c r="P1964" s="366"/>
    </row>
    <row r="1965" spans="3:16" ht="14.25" customHeight="1" x14ac:dyDescent="0.2">
      <c r="C1965" s="383">
        <f t="shared" si="130"/>
        <v>1953</v>
      </c>
      <c r="D1965" s="807" t="str">
        <f t="shared" si="127"/>
        <v/>
      </c>
      <c r="E1965" s="670"/>
      <c r="F1965" s="511"/>
      <c r="G1965" s="511"/>
      <c r="H1965" s="452"/>
      <c r="I1965" s="362"/>
      <c r="J1965" s="362"/>
      <c r="K1965" s="451" t="str">
        <f t="shared" si="129"/>
        <v/>
      </c>
      <c r="L1965" s="527" t="str">
        <f t="shared" si="128"/>
        <v/>
      </c>
      <c r="M1965" s="363"/>
      <c r="N1965" s="363"/>
      <c r="O1965" s="363"/>
      <c r="P1965" s="366"/>
    </row>
    <row r="1966" spans="3:16" ht="14.25" customHeight="1" x14ac:dyDescent="0.2">
      <c r="C1966" s="383">
        <f t="shared" si="130"/>
        <v>1954</v>
      </c>
      <c r="D1966" s="807" t="str">
        <f t="shared" si="127"/>
        <v/>
      </c>
      <c r="E1966" s="670"/>
      <c r="F1966" s="511"/>
      <c r="G1966" s="511"/>
      <c r="H1966" s="452"/>
      <c r="I1966" s="362"/>
      <c r="J1966" s="362"/>
      <c r="K1966" s="451" t="str">
        <f t="shared" si="129"/>
        <v/>
      </c>
      <c r="L1966" s="527" t="str">
        <f t="shared" si="128"/>
        <v/>
      </c>
      <c r="M1966" s="363"/>
      <c r="N1966" s="363"/>
      <c r="O1966" s="363"/>
      <c r="P1966" s="366"/>
    </row>
    <row r="1967" spans="3:16" ht="14.25" customHeight="1" x14ac:dyDescent="0.2">
      <c r="C1967" s="383">
        <f t="shared" si="130"/>
        <v>1955</v>
      </c>
      <c r="D1967" s="807" t="str">
        <f t="shared" si="127"/>
        <v/>
      </c>
      <c r="E1967" s="670"/>
      <c r="F1967" s="511"/>
      <c r="G1967" s="511"/>
      <c r="H1967" s="452"/>
      <c r="I1967" s="362"/>
      <c r="J1967" s="362"/>
      <c r="K1967" s="451" t="str">
        <f t="shared" si="129"/>
        <v/>
      </c>
      <c r="L1967" s="527" t="str">
        <f t="shared" si="128"/>
        <v/>
      </c>
      <c r="M1967" s="363"/>
      <c r="N1967" s="363"/>
      <c r="O1967" s="363"/>
      <c r="P1967" s="366"/>
    </row>
    <row r="1968" spans="3:16" ht="14.25" customHeight="1" x14ac:dyDescent="0.2">
      <c r="C1968" s="383">
        <f t="shared" si="130"/>
        <v>1956</v>
      </c>
      <c r="D1968" s="807" t="str">
        <f t="shared" si="127"/>
        <v/>
      </c>
      <c r="E1968" s="670"/>
      <c r="F1968" s="511"/>
      <c r="G1968" s="511"/>
      <c r="H1968" s="452"/>
      <c r="I1968" s="362"/>
      <c r="J1968" s="362"/>
      <c r="K1968" s="451" t="str">
        <f t="shared" si="129"/>
        <v/>
      </c>
      <c r="L1968" s="527" t="str">
        <f t="shared" si="128"/>
        <v/>
      </c>
      <c r="M1968" s="363"/>
      <c r="N1968" s="363"/>
      <c r="O1968" s="363"/>
      <c r="P1968" s="366"/>
    </row>
    <row r="1969" spans="3:16" ht="14.25" customHeight="1" x14ac:dyDescent="0.2">
      <c r="C1969" s="383">
        <f t="shared" si="130"/>
        <v>1957</v>
      </c>
      <c r="D1969" s="807" t="str">
        <f t="shared" si="127"/>
        <v/>
      </c>
      <c r="E1969" s="670"/>
      <c r="F1969" s="511"/>
      <c r="G1969" s="511"/>
      <c r="H1969" s="452"/>
      <c r="I1969" s="362"/>
      <c r="J1969" s="362"/>
      <c r="K1969" s="451" t="str">
        <f t="shared" si="129"/>
        <v/>
      </c>
      <c r="L1969" s="527" t="str">
        <f t="shared" si="128"/>
        <v/>
      </c>
      <c r="M1969" s="363"/>
      <c r="N1969" s="363"/>
      <c r="O1969" s="363"/>
      <c r="P1969" s="366"/>
    </row>
    <row r="1970" spans="3:16" ht="14.25" customHeight="1" x14ac:dyDescent="0.2">
      <c r="C1970" s="383">
        <f t="shared" si="130"/>
        <v>1958</v>
      </c>
      <c r="D1970" s="807" t="str">
        <f t="shared" si="127"/>
        <v/>
      </c>
      <c r="E1970" s="670"/>
      <c r="F1970" s="511"/>
      <c r="G1970" s="511"/>
      <c r="H1970" s="452"/>
      <c r="I1970" s="362"/>
      <c r="J1970" s="362"/>
      <c r="K1970" s="451" t="str">
        <f t="shared" si="129"/>
        <v/>
      </c>
      <c r="L1970" s="527" t="str">
        <f t="shared" si="128"/>
        <v/>
      </c>
      <c r="M1970" s="363"/>
      <c r="N1970" s="363"/>
      <c r="O1970" s="363"/>
      <c r="P1970" s="366"/>
    </row>
    <row r="1971" spans="3:16" ht="14.25" customHeight="1" x14ac:dyDescent="0.2">
      <c r="C1971" s="383">
        <f t="shared" si="130"/>
        <v>1959</v>
      </c>
      <c r="D1971" s="807" t="str">
        <f t="shared" si="127"/>
        <v/>
      </c>
      <c r="E1971" s="670"/>
      <c r="F1971" s="511"/>
      <c r="G1971" s="511"/>
      <c r="H1971" s="452"/>
      <c r="I1971" s="362"/>
      <c r="J1971" s="362"/>
      <c r="K1971" s="451" t="str">
        <f t="shared" si="129"/>
        <v/>
      </c>
      <c r="L1971" s="527" t="str">
        <f t="shared" si="128"/>
        <v/>
      </c>
      <c r="M1971" s="363"/>
      <c r="N1971" s="363"/>
      <c r="O1971" s="363"/>
      <c r="P1971" s="366"/>
    </row>
    <row r="1972" spans="3:16" ht="14.25" customHeight="1" x14ac:dyDescent="0.2">
      <c r="C1972" s="383">
        <f t="shared" si="130"/>
        <v>1960</v>
      </c>
      <c r="D1972" s="807" t="str">
        <f t="shared" si="127"/>
        <v/>
      </c>
      <c r="E1972" s="670"/>
      <c r="F1972" s="511"/>
      <c r="G1972" s="511"/>
      <c r="H1972" s="452"/>
      <c r="I1972" s="362"/>
      <c r="J1972" s="362"/>
      <c r="K1972" s="451" t="str">
        <f t="shared" si="129"/>
        <v/>
      </c>
      <c r="L1972" s="527" t="str">
        <f t="shared" si="128"/>
        <v/>
      </c>
      <c r="M1972" s="363"/>
      <c r="N1972" s="363"/>
      <c r="O1972" s="363"/>
      <c r="P1972" s="366"/>
    </row>
    <row r="1973" spans="3:16" ht="14.25" customHeight="1" x14ac:dyDescent="0.2">
      <c r="C1973" s="383">
        <f t="shared" si="130"/>
        <v>1961</v>
      </c>
      <c r="D1973" s="807" t="str">
        <f t="shared" si="127"/>
        <v/>
      </c>
      <c r="E1973" s="670"/>
      <c r="F1973" s="511"/>
      <c r="G1973" s="511"/>
      <c r="H1973" s="452"/>
      <c r="I1973" s="362"/>
      <c r="J1973" s="362"/>
      <c r="K1973" s="451" t="str">
        <f t="shared" si="129"/>
        <v/>
      </c>
      <c r="L1973" s="527" t="str">
        <f t="shared" si="128"/>
        <v/>
      </c>
      <c r="M1973" s="363"/>
      <c r="N1973" s="363"/>
      <c r="O1973" s="363"/>
      <c r="P1973" s="366"/>
    </row>
    <row r="1974" spans="3:16" ht="14.25" customHeight="1" x14ac:dyDescent="0.2">
      <c r="C1974" s="383">
        <f t="shared" si="130"/>
        <v>1962</v>
      </c>
      <c r="D1974" s="807" t="str">
        <f t="shared" si="127"/>
        <v/>
      </c>
      <c r="E1974" s="670"/>
      <c r="F1974" s="511"/>
      <c r="G1974" s="511"/>
      <c r="H1974" s="452"/>
      <c r="I1974" s="362"/>
      <c r="J1974" s="362"/>
      <c r="K1974" s="451" t="str">
        <f t="shared" si="129"/>
        <v/>
      </c>
      <c r="L1974" s="527" t="str">
        <f t="shared" si="128"/>
        <v/>
      </c>
      <c r="M1974" s="363"/>
      <c r="N1974" s="363"/>
      <c r="O1974" s="363"/>
      <c r="P1974" s="366"/>
    </row>
    <row r="1975" spans="3:16" ht="14.25" customHeight="1" x14ac:dyDescent="0.2">
      <c r="C1975" s="383">
        <f t="shared" si="130"/>
        <v>1963</v>
      </c>
      <c r="D1975" s="807" t="str">
        <f t="shared" si="127"/>
        <v/>
      </c>
      <c r="E1975" s="670"/>
      <c r="F1975" s="511"/>
      <c r="G1975" s="511"/>
      <c r="H1975" s="452"/>
      <c r="I1975" s="362"/>
      <c r="J1975" s="362"/>
      <c r="K1975" s="451" t="str">
        <f t="shared" si="129"/>
        <v/>
      </c>
      <c r="L1975" s="527" t="str">
        <f t="shared" si="128"/>
        <v/>
      </c>
      <c r="M1975" s="363"/>
      <c r="N1975" s="363"/>
      <c r="O1975" s="363"/>
      <c r="P1975" s="366"/>
    </row>
    <row r="1976" spans="3:16" ht="14.25" customHeight="1" x14ac:dyDescent="0.2">
      <c r="C1976" s="383">
        <f t="shared" si="130"/>
        <v>1964</v>
      </c>
      <c r="D1976" s="807" t="str">
        <f t="shared" si="127"/>
        <v/>
      </c>
      <c r="E1976" s="670"/>
      <c r="F1976" s="511"/>
      <c r="G1976" s="511"/>
      <c r="H1976" s="452"/>
      <c r="I1976" s="362"/>
      <c r="J1976" s="362"/>
      <c r="K1976" s="451" t="str">
        <f t="shared" si="129"/>
        <v/>
      </c>
      <c r="L1976" s="527" t="str">
        <f t="shared" si="128"/>
        <v/>
      </c>
      <c r="M1976" s="363"/>
      <c r="N1976" s="363"/>
      <c r="O1976" s="363"/>
      <c r="P1976" s="366"/>
    </row>
    <row r="1977" spans="3:16" ht="14.25" customHeight="1" x14ac:dyDescent="0.2">
      <c r="C1977" s="383">
        <f t="shared" si="130"/>
        <v>1965</v>
      </c>
      <c r="D1977" s="807" t="str">
        <f t="shared" si="127"/>
        <v/>
      </c>
      <c r="E1977" s="670"/>
      <c r="F1977" s="511"/>
      <c r="G1977" s="511"/>
      <c r="H1977" s="452"/>
      <c r="I1977" s="362"/>
      <c r="J1977" s="362"/>
      <c r="K1977" s="451" t="str">
        <f t="shared" si="129"/>
        <v/>
      </c>
      <c r="L1977" s="527" t="str">
        <f t="shared" si="128"/>
        <v/>
      </c>
      <c r="M1977" s="363"/>
      <c r="N1977" s="363"/>
      <c r="O1977" s="363"/>
      <c r="P1977" s="366"/>
    </row>
    <row r="1978" spans="3:16" ht="14.25" customHeight="1" x14ac:dyDescent="0.2">
      <c r="C1978" s="383">
        <f t="shared" si="130"/>
        <v>1966</v>
      </c>
      <c r="D1978" s="807" t="str">
        <f t="shared" si="127"/>
        <v/>
      </c>
      <c r="E1978" s="670"/>
      <c r="F1978" s="511"/>
      <c r="G1978" s="511"/>
      <c r="H1978" s="452"/>
      <c r="I1978" s="362"/>
      <c r="J1978" s="362"/>
      <c r="K1978" s="451" t="str">
        <f t="shared" si="129"/>
        <v/>
      </c>
      <c r="L1978" s="527" t="str">
        <f t="shared" si="128"/>
        <v/>
      </c>
      <c r="M1978" s="363"/>
      <c r="N1978" s="363"/>
      <c r="O1978" s="363"/>
      <c r="P1978" s="366"/>
    </row>
    <row r="1979" spans="3:16" ht="14.25" customHeight="1" x14ac:dyDescent="0.2">
      <c r="C1979" s="383">
        <f t="shared" si="130"/>
        <v>1967</v>
      </c>
      <c r="D1979" s="807" t="str">
        <f t="shared" si="127"/>
        <v/>
      </c>
      <c r="E1979" s="670"/>
      <c r="F1979" s="511"/>
      <c r="G1979" s="511"/>
      <c r="H1979" s="452"/>
      <c r="I1979" s="362"/>
      <c r="J1979" s="362"/>
      <c r="K1979" s="451" t="str">
        <f t="shared" si="129"/>
        <v/>
      </c>
      <c r="L1979" s="527" t="str">
        <f t="shared" si="128"/>
        <v/>
      </c>
      <c r="M1979" s="363"/>
      <c r="N1979" s="363"/>
      <c r="O1979" s="363"/>
      <c r="P1979" s="366"/>
    </row>
    <row r="1980" spans="3:16" ht="14.25" customHeight="1" x14ac:dyDescent="0.2">
      <c r="C1980" s="383">
        <f t="shared" si="130"/>
        <v>1968</v>
      </c>
      <c r="D1980" s="807" t="str">
        <f t="shared" si="127"/>
        <v/>
      </c>
      <c r="E1980" s="670"/>
      <c r="F1980" s="511"/>
      <c r="G1980" s="511"/>
      <c r="H1980" s="452"/>
      <c r="I1980" s="362"/>
      <c r="J1980" s="362"/>
      <c r="K1980" s="451" t="str">
        <f t="shared" si="129"/>
        <v/>
      </c>
      <c r="L1980" s="527" t="str">
        <f t="shared" si="128"/>
        <v/>
      </c>
      <c r="M1980" s="363"/>
      <c r="N1980" s="363"/>
      <c r="O1980" s="363"/>
      <c r="P1980" s="366"/>
    </row>
    <row r="1981" spans="3:16" ht="14.25" customHeight="1" x14ac:dyDescent="0.2">
      <c r="C1981" s="383">
        <f t="shared" si="130"/>
        <v>1969</v>
      </c>
      <c r="D1981" s="807" t="str">
        <f t="shared" si="127"/>
        <v/>
      </c>
      <c r="E1981" s="670"/>
      <c r="F1981" s="511"/>
      <c r="G1981" s="511"/>
      <c r="H1981" s="452"/>
      <c r="I1981" s="362"/>
      <c r="J1981" s="362"/>
      <c r="K1981" s="451" t="str">
        <f t="shared" si="129"/>
        <v/>
      </c>
      <c r="L1981" s="527" t="str">
        <f t="shared" si="128"/>
        <v/>
      </c>
      <c r="M1981" s="363"/>
      <c r="N1981" s="363"/>
      <c r="O1981" s="363"/>
      <c r="P1981" s="366"/>
    </row>
    <row r="1982" spans="3:16" ht="14.25" customHeight="1" x14ac:dyDescent="0.2">
      <c r="C1982" s="383">
        <f t="shared" si="130"/>
        <v>1970</v>
      </c>
      <c r="D1982" s="807" t="str">
        <f t="shared" si="127"/>
        <v/>
      </c>
      <c r="E1982" s="670"/>
      <c r="F1982" s="511"/>
      <c r="G1982" s="511"/>
      <c r="H1982" s="452"/>
      <c r="I1982" s="362"/>
      <c r="J1982" s="362"/>
      <c r="K1982" s="451" t="str">
        <f t="shared" si="129"/>
        <v/>
      </c>
      <c r="L1982" s="527" t="str">
        <f t="shared" si="128"/>
        <v/>
      </c>
      <c r="M1982" s="363"/>
      <c r="N1982" s="363"/>
      <c r="O1982" s="363"/>
      <c r="P1982" s="366"/>
    </row>
    <row r="1983" spans="3:16" ht="14.25" customHeight="1" x14ac:dyDescent="0.2">
      <c r="C1983" s="383">
        <f t="shared" si="130"/>
        <v>1971</v>
      </c>
      <c r="D1983" s="807" t="str">
        <f t="shared" si="127"/>
        <v/>
      </c>
      <c r="E1983" s="670"/>
      <c r="F1983" s="511"/>
      <c r="G1983" s="511"/>
      <c r="H1983" s="452"/>
      <c r="I1983" s="362"/>
      <c r="J1983" s="362"/>
      <c r="K1983" s="451" t="str">
        <f t="shared" si="129"/>
        <v/>
      </c>
      <c r="L1983" s="527" t="str">
        <f t="shared" si="128"/>
        <v/>
      </c>
      <c r="M1983" s="363"/>
      <c r="N1983" s="363"/>
      <c r="O1983" s="363"/>
      <c r="P1983" s="366"/>
    </row>
    <row r="1984" spans="3:16" ht="14.25" customHeight="1" x14ac:dyDescent="0.2">
      <c r="C1984" s="383">
        <f t="shared" si="130"/>
        <v>1972</v>
      </c>
      <c r="D1984" s="807" t="str">
        <f t="shared" si="127"/>
        <v/>
      </c>
      <c r="E1984" s="670"/>
      <c r="F1984" s="511"/>
      <c r="G1984" s="511"/>
      <c r="H1984" s="452"/>
      <c r="I1984" s="362"/>
      <c r="J1984" s="362"/>
      <c r="K1984" s="451" t="str">
        <f t="shared" si="129"/>
        <v/>
      </c>
      <c r="L1984" s="527" t="str">
        <f t="shared" si="128"/>
        <v/>
      </c>
      <c r="M1984" s="363"/>
      <c r="N1984" s="363"/>
      <c r="O1984" s="363"/>
      <c r="P1984" s="366"/>
    </row>
    <row r="1985" spans="3:16" ht="14.25" customHeight="1" x14ac:dyDescent="0.2">
      <c r="C1985" s="383">
        <f t="shared" si="130"/>
        <v>1973</v>
      </c>
      <c r="D1985" s="807" t="str">
        <f t="shared" si="127"/>
        <v/>
      </c>
      <c r="E1985" s="670"/>
      <c r="F1985" s="511"/>
      <c r="G1985" s="511"/>
      <c r="H1985" s="452"/>
      <c r="I1985" s="362"/>
      <c r="J1985" s="362"/>
      <c r="K1985" s="451" t="str">
        <f t="shared" si="129"/>
        <v/>
      </c>
      <c r="L1985" s="527" t="str">
        <f t="shared" si="128"/>
        <v/>
      </c>
      <c r="M1985" s="363"/>
      <c r="N1985" s="363"/>
      <c r="O1985" s="363"/>
      <c r="P1985" s="366"/>
    </row>
    <row r="1986" spans="3:16" ht="14.25" customHeight="1" x14ac:dyDescent="0.2">
      <c r="C1986" s="383">
        <f t="shared" si="130"/>
        <v>1974</v>
      </c>
      <c r="D1986" s="807" t="str">
        <f t="shared" si="127"/>
        <v/>
      </c>
      <c r="E1986" s="670"/>
      <c r="F1986" s="511"/>
      <c r="G1986" s="511"/>
      <c r="H1986" s="452"/>
      <c r="I1986" s="362"/>
      <c r="J1986" s="362"/>
      <c r="K1986" s="451" t="str">
        <f t="shared" si="129"/>
        <v/>
      </c>
      <c r="L1986" s="527" t="str">
        <f t="shared" si="128"/>
        <v/>
      </c>
      <c r="M1986" s="363"/>
      <c r="N1986" s="363"/>
      <c r="O1986" s="363"/>
      <c r="P1986" s="366"/>
    </row>
    <row r="1987" spans="3:16" ht="14.25" customHeight="1" x14ac:dyDescent="0.2">
      <c r="C1987" s="383">
        <f t="shared" si="130"/>
        <v>1975</v>
      </c>
      <c r="D1987" s="807" t="str">
        <f t="shared" si="127"/>
        <v/>
      </c>
      <c r="E1987" s="670"/>
      <c r="F1987" s="511"/>
      <c r="G1987" s="511"/>
      <c r="H1987" s="452"/>
      <c r="I1987" s="362"/>
      <c r="J1987" s="362"/>
      <c r="K1987" s="451" t="str">
        <f t="shared" si="129"/>
        <v/>
      </c>
      <c r="L1987" s="527" t="str">
        <f t="shared" si="128"/>
        <v/>
      </c>
      <c r="M1987" s="363"/>
      <c r="N1987" s="363"/>
      <c r="O1987" s="363"/>
      <c r="P1987" s="366"/>
    </row>
    <row r="1988" spans="3:16" ht="14.25" customHeight="1" x14ac:dyDescent="0.2">
      <c r="C1988" s="383">
        <f t="shared" si="130"/>
        <v>1976</v>
      </c>
      <c r="D1988" s="807" t="str">
        <f t="shared" si="127"/>
        <v/>
      </c>
      <c r="E1988" s="670"/>
      <c r="F1988" s="511"/>
      <c r="G1988" s="511"/>
      <c r="H1988" s="452"/>
      <c r="I1988" s="362"/>
      <c r="J1988" s="362"/>
      <c r="K1988" s="451" t="str">
        <f t="shared" si="129"/>
        <v/>
      </c>
      <c r="L1988" s="527" t="str">
        <f t="shared" si="128"/>
        <v/>
      </c>
      <c r="M1988" s="363"/>
      <c r="N1988" s="363"/>
      <c r="O1988" s="363"/>
      <c r="P1988" s="366"/>
    </row>
    <row r="1989" spans="3:16" ht="14.25" customHeight="1" x14ac:dyDescent="0.2">
      <c r="C1989" s="383">
        <f t="shared" si="130"/>
        <v>1977</v>
      </c>
      <c r="D1989" s="807" t="str">
        <f t="shared" si="127"/>
        <v/>
      </c>
      <c r="E1989" s="670"/>
      <c r="F1989" s="511"/>
      <c r="G1989" s="511"/>
      <c r="H1989" s="452"/>
      <c r="I1989" s="362"/>
      <c r="J1989" s="362"/>
      <c r="K1989" s="451" t="str">
        <f t="shared" si="129"/>
        <v/>
      </c>
      <c r="L1989" s="527" t="str">
        <f t="shared" si="128"/>
        <v/>
      </c>
      <c r="M1989" s="363"/>
      <c r="N1989" s="363"/>
      <c r="O1989" s="363"/>
      <c r="P1989" s="366"/>
    </row>
    <row r="1990" spans="3:16" ht="14.25" customHeight="1" x14ac:dyDescent="0.2">
      <c r="C1990" s="383">
        <f t="shared" si="130"/>
        <v>1978</v>
      </c>
      <c r="D1990" s="807" t="str">
        <f t="shared" si="127"/>
        <v/>
      </c>
      <c r="E1990" s="670"/>
      <c r="F1990" s="511"/>
      <c r="G1990" s="511"/>
      <c r="H1990" s="452"/>
      <c r="I1990" s="362"/>
      <c r="J1990" s="362"/>
      <c r="K1990" s="451" t="str">
        <f t="shared" si="129"/>
        <v/>
      </c>
      <c r="L1990" s="527" t="str">
        <f t="shared" si="128"/>
        <v/>
      </c>
      <c r="M1990" s="363"/>
      <c r="N1990" s="363"/>
      <c r="O1990" s="363"/>
      <c r="P1990" s="366"/>
    </row>
    <row r="1991" spans="3:16" ht="14.25" customHeight="1" x14ac:dyDescent="0.2">
      <c r="C1991" s="383">
        <f t="shared" si="130"/>
        <v>1979</v>
      </c>
      <c r="D1991" s="807" t="str">
        <f t="shared" si="127"/>
        <v/>
      </c>
      <c r="E1991" s="670"/>
      <c r="F1991" s="511"/>
      <c r="G1991" s="511"/>
      <c r="H1991" s="452"/>
      <c r="I1991" s="362"/>
      <c r="J1991" s="362"/>
      <c r="K1991" s="451" t="str">
        <f t="shared" si="129"/>
        <v/>
      </c>
      <c r="L1991" s="527" t="str">
        <f t="shared" si="128"/>
        <v/>
      </c>
      <c r="M1991" s="363"/>
      <c r="N1991" s="363"/>
      <c r="O1991" s="363"/>
      <c r="P1991" s="366"/>
    </row>
    <row r="1992" spans="3:16" ht="14.25" customHeight="1" x14ac:dyDescent="0.2">
      <c r="C1992" s="383">
        <f t="shared" si="130"/>
        <v>1980</v>
      </c>
      <c r="D1992" s="807" t="str">
        <f t="shared" si="127"/>
        <v/>
      </c>
      <c r="E1992" s="670"/>
      <c r="F1992" s="511"/>
      <c r="G1992" s="511"/>
      <c r="H1992" s="452"/>
      <c r="I1992" s="362"/>
      <c r="J1992" s="362"/>
      <c r="K1992" s="451" t="str">
        <f t="shared" si="129"/>
        <v/>
      </c>
      <c r="L1992" s="527" t="str">
        <f t="shared" si="128"/>
        <v/>
      </c>
      <c r="M1992" s="363"/>
      <c r="N1992" s="363"/>
      <c r="O1992" s="363"/>
      <c r="P1992" s="366"/>
    </row>
    <row r="1993" spans="3:16" ht="14.25" customHeight="1" x14ac:dyDescent="0.2">
      <c r="C1993" s="383">
        <f t="shared" si="130"/>
        <v>1981</v>
      </c>
      <c r="D1993" s="807" t="str">
        <f t="shared" si="127"/>
        <v/>
      </c>
      <c r="E1993" s="670"/>
      <c r="F1993" s="511"/>
      <c r="G1993" s="511"/>
      <c r="H1993" s="452"/>
      <c r="I1993" s="362"/>
      <c r="J1993" s="362"/>
      <c r="K1993" s="451" t="str">
        <f t="shared" si="129"/>
        <v/>
      </c>
      <c r="L1993" s="527" t="str">
        <f t="shared" si="128"/>
        <v/>
      </c>
      <c r="M1993" s="363"/>
      <c r="N1993" s="363"/>
      <c r="O1993" s="363"/>
      <c r="P1993" s="366"/>
    </row>
    <row r="1994" spans="3:16" ht="14.25" customHeight="1" x14ac:dyDescent="0.2">
      <c r="C1994" s="383">
        <f t="shared" si="130"/>
        <v>1982</v>
      </c>
      <c r="D1994" s="807" t="str">
        <f t="shared" si="127"/>
        <v/>
      </c>
      <c r="E1994" s="670"/>
      <c r="F1994" s="511"/>
      <c r="G1994" s="511"/>
      <c r="H1994" s="452"/>
      <c r="I1994" s="362"/>
      <c r="J1994" s="362"/>
      <c r="K1994" s="451" t="str">
        <f t="shared" si="129"/>
        <v/>
      </c>
      <c r="L1994" s="527" t="str">
        <f t="shared" si="128"/>
        <v/>
      </c>
      <c r="M1994" s="363"/>
      <c r="N1994" s="363"/>
      <c r="O1994" s="363"/>
      <c r="P1994" s="366"/>
    </row>
    <row r="1995" spans="3:16" ht="14.25" customHeight="1" x14ac:dyDescent="0.2">
      <c r="C1995" s="383">
        <f t="shared" si="130"/>
        <v>1983</v>
      </c>
      <c r="D1995" s="807" t="str">
        <f t="shared" si="127"/>
        <v/>
      </c>
      <c r="E1995" s="670"/>
      <c r="F1995" s="511"/>
      <c r="G1995" s="511"/>
      <c r="H1995" s="452"/>
      <c r="I1995" s="362"/>
      <c r="J1995" s="362"/>
      <c r="K1995" s="451" t="str">
        <f t="shared" si="129"/>
        <v/>
      </c>
      <c r="L1995" s="527" t="str">
        <f t="shared" si="128"/>
        <v/>
      </c>
      <c r="M1995" s="363"/>
      <c r="N1995" s="363"/>
      <c r="O1995" s="363"/>
      <c r="P1995" s="366"/>
    </row>
    <row r="1996" spans="3:16" ht="14.25" customHeight="1" x14ac:dyDescent="0.2">
      <c r="C1996" s="383">
        <f t="shared" si="130"/>
        <v>1984</v>
      </c>
      <c r="D1996" s="807" t="str">
        <f t="shared" si="127"/>
        <v/>
      </c>
      <c r="E1996" s="670"/>
      <c r="F1996" s="511"/>
      <c r="G1996" s="511"/>
      <c r="H1996" s="452"/>
      <c r="I1996" s="362"/>
      <c r="J1996" s="362"/>
      <c r="K1996" s="451" t="str">
        <f t="shared" si="129"/>
        <v/>
      </c>
      <c r="L1996" s="527" t="str">
        <f t="shared" si="128"/>
        <v/>
      </c>
      <c r="M1996" s="363"/>
      <c r="N1996" s="363"/>
      <c r="O1996" s="363"/>
      <c r="P1996" s="366"/>
    </row>
    <row r="1997" spans="3:16" ht="14.25" customHeight="1" x14ac:dyDescent="0.2">
      <c r="C1997" s="383">
        <f t="shared" si="130"/>
        <v>1985</v>
      </c>
      <c r="D1997" s="807" t="str">
        <f t="shared" ref="D1997:D2060" si="131">IF(E1997="","",IF(E1997&lt;=$T$2,"○",""))</f>
        <v/>
      </c>
      <c r="E1997" s="670"/>
      <c r="F1997" s="511"/>
      <c r="G1997" s="511"/>
      <c r="H1997" s="452"/>
      <c r="I1997" s="362"/>
      <c r="J1997" s="362"/>
      <c r="K1997" s="451" t="str">
        <f t="shared" si="129"/>
        <v/>
      </c>
      <c r="L1997" s="527" t="str">
        <f t="shared" ref="L1997:L2060" si="132">IF(H1997="","",IF(HLOOKUP(H1997,$V$2:$AJ$3,2,FALSE)&gt;=0.8,"○",""))</f>
        <v/>
      </c>
      <c r="M1997" s="363"/>
      <c r="N1997" s="363"/>
      <c r="O1997" s="363"/>
      <c r="P1997" s="366"/>
    </row>
    <row r="1998" spans="3:16" ht="14.25" customHeight="1" x14ac:dyDescent="0.2">
      <c r="C1998" s="383">
        <f t="shared" si="130"/>
        <v>1986</v>
      </c>
      <c r="D1998" s="807" t="str">
        <f t="shared" si="131"/>
        <v/>
      </c>
      <c r="E1998" s="670"/>
      <c r="F1998" s="511"/>
      <c r="G1998" s="511"/>
      <c r="H1998" s="452"/>
      <c r="I1998" s="362"/>
      <c r="J1998" s="362"/>
      <c r="K1998" s="451" t="str">
        <f t="shared" ref="K1998:K2018" si="133">IF(J1998="","",I1998*J1998)</f>
        <v/>
      </c>
      <c r="L1998" s="527" t="str">
        <f t="shared" si="132"/>
        <v/>
      </c>
      <c r="M1998" s="363"/>
      <c r="N1998" s="363"/>
      <c r="O1998" s="363"/>
      <c r="P1998" s="366"/>
    </row>
    <row r="1999" spans="3:16" ht="14.25" customHeight="1" x14ac:dyDescent="0.2">
      <c r="C1999" s="383">
        <f t="shared" ref="C1999:C2062" si="134">C1998+1</f>
        <v>1987</v>
      </c>
      <c r="D1999" s="807" t="str">
        <f t="shared" si="131"/>
        <v/>
      </c>
      <c r="E1999" s="670"/>
      <c r="F1999" s="511"/>
      <c r="G1999" s="511"/>
      <c r="H1999" s="452"/>
      <c r="I1999" s="362"/>
      <c r="J1999" s="362"/>
      <c r="K1999" s="451" t="str">
        <f t="shared" si="133"/>
        <v/>
      </c>
      <c r="L1999" s="527" t="str">
        <f t="shared" si="132"/>
        <v/>
      </c>
      <c r="M1999" s="363"/>
      <c r="N1999" s="363"/>
      <c r="O1999" s="363"/>
      <c r="P1999" s="366"/>
    </row>
    <row r="2000" spans="3:16" ht="14.25" customHeight="1" x14ac:dyDescent="0.2">
      <c r="C2000" s="383">
        <f t="shared" si="134"/>
        <v>1988</v>
      </c>
      <c r="D2000" s="807" t="str">
        <f t="shared" si="131"/>
        <v/>
      </c>
      <c r="E2000" s="670"/>
      <c r="F2000" s="511"/>
      <c r="G2000" s="511"/>
      <c r="H2000" s="452"/>
      <c r="I2000" s="362"/>
      <c r="J2000" s="362"/>
      <c r="K2000" s="451" t="str">
        <f t="shared" si="133"/>
        <v/>
      </c>
      <c r="L2000" s="527" t="str">
        <f t="shared" si="132"/>
        <v/>
      </c>
      <c r="M2000" s="363"/>
      <c r="N2000" s="363"/>
      <c r="O2000" s="363"/>
      <c r="P2000" s="366"/>
    </row>
    <row r="2001" spans="3:16" ht="14.25" customHeight="1" x14ac:dyDescent="0.2">
      <c r="C2001" s="383">
        <f t="shared" si="134"/>
        <v>1989</v>
      </c>
      <c r="D2001" s="807" t="str">
        <f t="shared" si="131"/>
        <v/>
      </c>
      <c r="E2001" s="670"/>
      <c r="F2001" s="511"/>
      <c r="G2001" s="511"/>
      <c r="H2001" s="452"/>
      <c r="I2001" s="362"/>
      <c r="J2001" s="362"/>
      <c r="K2001" s="451" t="str">
        <f t="shared" si="133"/>
        <v/>
      </c>
      <c r="L2001" s="527" t="str">
        <f t="shared" si="132"/>
        <v/>
      </c>
      <c r="M2001" s="363"/>
      <c r="N2001" s="363"/>
      <c r="O2001" s="363"/>
      <c r="P2001" s="366"/>
    </row>
    <row r="2002" spans="3:16" ht="14.25" customHeight="1" x14ac:dyDescent="0.2">
      <c r="C2002" s="383">
        <f t="shared" si="134"/>
        <v>1990</v>
      </c>
      <c r="D2002" s="807" t="str">
        <f t="shared" si="131"/>
        <v/>
      </c>
      <c r="E2002" s="670"/>
      <c r="F2002" s="511"/>
      <c r="G2002" s="511"/>
      <c r="H2002" s="452"/>
      <c r="I2002" s="362"/>
      <c r="J2002" s="362"/>
      <c r="K2002" s="451" t="str">
        <f t="shared" si="133"/>
        <v/>
      </c>
      <c r="L2002" s="527" t="str">
        <f t="shared" si="132"/>
        <v/>
      </c>
      <c r="M2002" s="363"/>
      <c r="N2002" s="363"/>
      <c r="O2002" s="363"/>
      <c r="P2002" s="366"/>
    </row>
    <row r="2003" spans="3:16" ht="14.25" customHeight="1" x14ac:dyDescent="0.2">
      <c r="C2003" s="383">
        <f t="shared" si="134"/>
        <v>1991</v>
      </c>
      <c r="D2003" s="807" t="str">
        <f t="shared" si="131"/>
        <v/>
      </c>
      <c r="E2003" s="670"/>
      <c r="F2003" s="511"/>
      <c r="G2003" s="511"/>
      <c r="H2003" s="452"/>
      <c r="I2003" s="362"/>
      <c r="J2003" s="362"/>
      <c r="K2003" s="451" t="str">
        <f t="shared" si="133"/>
        <v/>
      </c>
      <c r="L2003" s="527" t="str">
        <f t="shared" si="132"/>
        <v/>
      </c>
      <c r="M2003" s="363"/>
      <c r="N2003" s="363"/>
      <c r="O2003" s="363"/>
      <c r="P2003" s="366"/>
    </row>
    <row r="2004" spans="3:16" ht="14.25" customHeight="1" x14ac:dyDescent="0.2">
      <c r="C2004" s="383">
        <f t="shared" si="134"/>
        <v>1992</v>
      </c>
      <c r="D2004" s="807" t="str">
        <f t="shared" si="131"/>
        <v/>
      </c>
      <c r="E2004" s="670"/>
      <c r="F2004" s="511"/>
      <c r="G2004" s="511"/>
      <c r="H2004" s="452"/>
      <c r="I2004" s="362"/>
      <c r="J2004" s="362"/>
      <c r="K2004" s="451" t="str">
        <f t="shared" si="133"/>
        <v/>
      </c>
      <c r="L2004" s="527" t="str">
        <f t="shared" si="132"/>
        <v/>
      </c>
      <c r="M2004" s="363"/>
      <c r="N2004" s="363"/>
      <c r="O2004" s="363"/>
      <c r="P2004" s="366"/>
    </row>
    <row r="2005" spans="3:16" ht="14.25" customHeight="1" x14ac:dyDescent="0.2">
      <c r="C2005" s="383">
        <f t="shared" si="134"/>
        <v>1993</v>
      </c>
      <c r="D2005" s="807" t="str">
        <f t="shared" si="131"/>
        <v/>
      </c>
      <c r="E2005" s="670"/>
      <c r="F2005" s="511"/>
      <c r="G2005" s="511"/>
      <c r="H2005" s="452"/>
      <c r="I2005" s="362"/>
      <c r="J2005" s="362"/>
      <c r="K2005" s="451" t="str">
        <f t="shared" si="133"/>
        <v/>
      </c>
      <c r="L2005" s="527" t="str">
        <f t="shared" si="132"/>
        <v/>
      </c>
      <c r="M2005" s="363"/>
      <c r="N2005" s="363"/>
      <c r="O2005" s="363"/>
      <c r="P2005" s="366"/>
    </row>
    <row r="2006" spans="3:16" ht="14.25" customHeight="1" x14ac:dyDescent="0.2">
      <c r="C2006" s="383">
        <f t="shared" si="134"/>
        <v>1994</v>
      </c>
      <c r="D2006" s="807" t="str">
        <f t="shared" si="131"/>
        <v/>
      </c>
      <c r="E2006" s="670"/>
      <c r="F2006" s="511"/>
      <c r="G2006" s="511"/>
      <c r="H2006" s="452"/>
      <c r="I2006" s="362"/>
      <c r="J2006" s="362"/>
      <c r="K2006" s="451" t="str">
        <f t="shared" si="133"/>
        <v/>
      </c>
      <c r="L2006" s="527" t="str">
        <f t="shared" si="132"/>
        <v/>
      </c>
      <c r="M2006" s="363"/>
      <c r="N2006" s="363"/>
      <c r="O2006" s="363"/>
      <c r="P2006" s="366"/>
    </row>
    <row r="2007" spans="3:16" ht="14.25" customHeight="1" x14ac:dyDescent="0.2">
      <c r="C2007" s="383">
        <f t="shared" si="134"/>
        <v>1995</v>
      </c>
      <c r="D2007" s="807" t="str">
        <f t="shared" si="131"/>
        <v/>
      </c>
      <c r="E2007" s="670"/>
      <c r="F2007" s="511"/>
      <c r="G2007" s="511"/>
      <c r="H2007" s="452"/>
      <c r="I2007" s="362"/>
      <c r="J2007" s="362"/>
      <c r="K2007" s="451" t="str">
        <f t="shared" si="133"/>
        <v/>
      </c>
      <c r="L2007" s="527" t="str">
        <f t="shared" si="132"/>
        <v/>
      </c>
      <c r="M2007" s="363"/>
      <c r="N2007" s="363"/>
      <c r="O2007" s="363"/>
      <c r="P2007" s="366"/>
    </row>
    <row r="2008" spans="3:16" ht="14.25" customHeight="1" x14ac:dyDescent="0.2">
      <c r="C2008" s="383">
        <f t="shared" si="134"/>
        <v>1996</v>
      </c>
      <c r="D2008" s="807" t="str">
        <f t="shared" si="131"/>
        <v/>
      </c>
      <c r="E2008" s="670"/>
      <c r="F2008" s="511"/>
      <c r="G2008" s="511"/>
      <c r="H2008" s="452"/>
      <c r="I2008" s="362"/>
      <c r="J2008" s="362"/>
      <c r="K2008" s="451" t="str">
        <f t="shared" si="133"/>
        <v/>
      </c>
      <c r="L2008" s="527" t="str">
        <f t="shared" si="132"/>
        <v/>
      </c>
      <c r="M2008" s="363"/>
      <c r="N2008" s="363"/>
      <c r="O2008" s="363"/>
      <c r="P2008" s="366"/>
    </row>
    <row r="2009" spans="3:16" ht="14.25" customHeight="1" x14ac:dyDescent="0.2">
      <c r="C2009" s="383">
        <f t="shared" si="134"/>
        <v>1997</v>
      </c>
      <c r="D2009" s="807" t="str">
        <f t="shared" si="131"/>
        <v/>
      </c>
      <c r="E2009" s="670"/>
      <c r="F2009" s="511"/>
      <c r="G2009" s="511"/>
      <c r="H2009" s="452"/>
      <c r="I2009" s="362"/>
      <c r="J2009" s="362"/>
      <c r="K2009" s="451" t="str">
        <f t="shared" si="133"/>
        <v/>
      </c>
      <c r="L2009" s="527" t="str">
        <f t="shared" si="132"/>
        <v/>
      </c>
      <c r="M2009" s="363"/>
      <c r="N2009" s="363"/>
      <c r="O2009" s="363"/>
      <c r="P2009" s="366"/>
    </row>
    <row r="2010" spans="3:16" ht="14.25" customHeight="1" x14ac:dyDescent="0.2">
      <c r="C2010" s="383">
        <f t="shared" si="134"/>
        <v>1998</v>
      </c>
      <c r="D2010" s="807" t="str">
        <f t="shared" si="131"/>
        <v/>
      </c>
      <c r="E2010" s="670"/>
      <c r="F2010" s="511"/>
      <c r="G2010" s="511"/>
      <c r="H2010" s="452"/>
      <c r="I2010" s="362"/>
      <c r="J2010" s="362"/>
      <c r="K2010" s="451" t="str">
        <f t="shared" si="133"/>
        <v/>
      </c>
      <c r="L2010" s="527" t="str">
        <f t="shared" si="132"/>
        <v/>
      </c>
      <c r="M2010" s="363"/>
      <c r="N2010" s="363"/>
      <c r="O2010" s="363"/>
      <c r="P2010" s="366"/>
    </row>
    <row r="2011" spans="3:16" ht="14.25" customHeight="1" x14ac:dyDescent="0.2">
      <c r="C2011" s="383">
        <f t="shared" si="134"/>
        <v>1999</v>
      </c>
      <c r="D2011" s="807" t="str">
        <f t="shared" si="131"/>
        <v/>
      </c>
      <c r="E2011" s="670"/>
      <c r="F2011" s="511"/>
      <c r="G2011" s="511"/>
      <c r="H2011" s="452"/>
      <c r="I2011" s="362"/>
      <c r="J2011" s="362"/>
      <c r="K2011" s="451" t="str">
        <f t="shared" si="133"/>
        <v/>
      </c>
      <c r="L2011" s="527" t="str">
        <f t="shared" si="132"/>
        <v/>
      </c>
      <c r="M2011" s="363"/>
      <c r="N2011" s="363"/>
      <c r="O2011" s="363"/>
      <c r="P2011" s="366"/>
    </row>
    <row r="2012" spans="3:16" ht="14.25" customHeight="1" x14ac:dyDescent="0.2">
      <c r="C2012" s="383">
        <f t="shared" si="134"/>
        <v>2000</v>
      </c>
      <c r="D2012" s="807" t="str">
        <f t="shared" si="131"/>
        <v/>
      </c>
      <c r="E2012" s="670"/>
      <c r="F2012" s="511"/>
      <c r="G2012" s="511"/>
      <c r="H2012" s="452"/>
      <c r="I2012" s="362"/>
      <c r="J2012" s="362"/>
      <c r="K2012" s="451" t="str">
        <f t="shared" si="133"/>
        <v/>
      </c>
      <c r="L2012" s="527" t="str">
        <f t="shared" si="132"/>
        <v/>
      </c>
      <c r="M2012" s="363"/>
      <c r="N2012" s="363"/>
      <c r="O2012" s="363"/>
      <c r="P2012" s="366"/>
    </row>
    <row r="2013" spans="3:16" ht="14.25" customHeight="1" x14ac:dyDescent="0.2">
      <c r="C2013" s="383">
        <f t="shared" si="134"/>
        <v>2001</v>
      </c>
      <c r="D2013" s="807" t="str">
        <f t="shared" si="131"/>
        <v/>
      </c>
      <c r="E2013" s="670"/>
      <c r="F2013" s="511"/>
      <c r="G2013" s="511"/>
      <c r="H2013" s="452"/>
      <c r="I2013" s="362"/>
      <c r="J2013" s="362"/>
      <c r="K2013" s="451" t="str">
        <f t="shared" si="133"/>
        <v/>
      </c>
      <c r="L2013" s="527" t="str">
        <f t="shared" si="132"/>
        <v/>
      </c>
      <c r="M2013" s="363"/>
      <c r="N2013" s="363"/>
      <c r="O2013" s="363"/>
      <c r="P2013" s="366"/>
    </row>
    <row r="2014" spans="3:16" ht="14.25" customHeight="1" x14ac:dyDescent="0.2">
      <c r="C2014" s="383">
        <f t="shared" si="134"/>
        <v>2002</v>
      </c>
      <c r="D2014" s="807" t="str">
        <f t="shared" si="131"/>
        <v/>
      </c>
      <c r="E2014" s="670"/>
      <c r="F2014" s="511"/>
      <c r="G2014" s="511"/>
      <c r="H2014" s="452"/>
      <c r="I2014" s="362"/>
      <c r="J2014" s="362"/>
      <c r="K2014" s="451" t="str">
        <f t="shared" si="133"/>
        <v/>
      </c>
      <c r="L2014" s="527" t="str">
        <f t="shared" si="132"/>
        <v/>
      </c>
      <c r="M2014" s="363"/>
      <c r="N2014" s="363"/>
      <c r="O2014" s="363"/>
      <c r="P2014" s="366"/>
    </row>
    <row r="2015" spans="3:16" ht="14.25" customHeight="1" x14ac:dyDescent="0.2">
      <c r="C2015" s="383">
        <f t="shared" si="134"/>
        <v>2003</v>
      </c>
      <c r="D2015" s="807" t="str">
        <f t="shared" si="131"/>
        <v/>
      </c>
      <c r="E2015" s="670"/>
      <c r="F2015" s="511"/>
      <c r="G2015" s="511"/>
      <c r="H2015" s="452"/>
      <c r="I2015" s="362"/>
      <c r="J2015" s="362"/>
      <c r="K2015" s="451" t="str">
        <f t="shared" si="133"/>
        <v/>
      </c>
      <c r="L2015" s="527" t="str">
        <f t="shared" si="132"/>
        <v/>
      </c>
      <c r="M2015" s="363"/>
      <c r="N2015" s="363"/>
      <c r="O2015" s="363"/>
      <c r="P2015" s="366"/>
    </row>
    <row r="2016" spans="3:16" ht="14.25" customHeight="1" x14ac:dyDescent="0.2">
      <c r="C2016" s="383">
        <f t="shared" si="134"/>
        <v>2004</v>
      </c>
      <c r="D2016" s="807" t="str">
        <f t="shared" si="131"/>
        <v/>
      </c>
      <c r="E2016" s="670"/>
      <c r="F2016" s="511"/>
      <c r="G2016" s="511"/>
      <c r="H2016" s="452"/>
      <c r="I2016" s="362"/>
      <c r="J2016" s="362"/>
      <c r="K2016" s="451" t="str">
        <f t="shared" si="133"/>
        <v/>
      </c>
      <c r="L2016" s="527" t="str">
        <f t="shared" si="132"/>
        <v/>
      </c>
      <c r="M2016" s="363"/>
      <c r="N2016" s="363"/>
      <c r="O2016" s="363"/>
      <c r="P2016" s="366"/>
    </row>
    <row r="2017" spans="3:16" ht="14.25" customHeight="1" x14ac:dyDescent="0.2">
      <c r="C2017" s="383">
        <f t="shared" si="134"/>
        <v>2005</v>
      </c>
      <c r="D2017" s="807" t="str">
        <f t="shared" si="131"/>
        <v/>
      </c>
      <c r="E2017" s="670"/>
      <c r="F2017" s="511"/>
      <c r="G2017" s="511"/>
      <c r="H2017" s="452"/>
      <c r="I2017" s="362"/>
      <c r="J2017" s="362"/>
      <c r="K2017" s="451" t="str">
        <f t="shared" si="133"/>
        <v/>
      </c>
      <c r="L2017" s="527" t="str">
        <f t="shared" si="132"/>
        <v/>
      </c>
      <c r="M2017" s="363"/>
      <c r="N2017" s="363"/>
      <c r="O2017" s="363"/>
      <c r="P2017" s="366"/>
    </row>
    <row r="2018" spans="3:16" ht="14.25" customHeight="1" x14ac:dyDescent="0.2">
      <c r="C2018" s="383">
        <f t="shared" si="134"/>
        <v>2006</v>
      </c>
      <c r="D2018" s="807" t="str">
        <f t="shared" si="131"/>
        <v/>
      </c>
      <c r="E2018" s="670"/>
      <c r="F2018" s="511"/>
      <c r="G2018" s="511"/>
      <c r="H2018" s="452"/>
      <c r="I2018" s="362"/>
      <c r="J2018" s="362"/>
      <c r="K2018" s="451" t="str">
        <f t="shared" si="133"/>
        <v/>
      </c>
      <c r="L2018" s="527" t="str">
        <f t="shared" si="132"/>
        <v/>
      </c>
      <c r="M2018" s="363"/>
      <c r="N2018" s="363"/>
      <c r="O2018" s="363"/>
      <c r="P2018" s="366"/>
    </row>
    <row r="2019" spans="3:16" ht="14.25" customHeight="1" x14ac:dyDescent="0.2">
      <c r="C2019" s="383">
        <f t="shared" si="134"/>
        <v>2007</v>
      </c>
      <c r="D2019" s="807" t="str">
        <f t="shared" si="131"/>
        <v/>
      </c>
      <c r="E2019" s="670"/>
      <c r="F2019" s="511"/>
      <c r="G2019" s="511"/>
      <c r="H2019" s="452"/>
      <c r="I2019" s="362"/>
      <c r="J2019" s="362"/>
      <c r="K2019" s="451" t="str">
        <f t="shared" ref="K2019:K2077" si="135">IF(J2019="","",I2019*J2019)</f>
        <v/>
      </c>
      <c r="L2019" s="527" t="str">
        <f t="shared" si="132"/>
        <v/>
      </c>
      <c r="M2019" s="363"/>
      <c r="N2019" s="363"/>
      <c r="O2019" s="363"/>
      <c r="P2019" s="366"/>
    </row>
    <row r="2020" spans="3:16" ht="14.25" customHeight="1" x14ac:dyDescent="0.2">
      <c r="C2020" s="383">
        <f t="shared" si="134"/>
        <v>2008</v>
      </c>
      <c r="D2020" s="807" t="str">
        <f t="shared" si="131"/>
        <v/>
      </c>
      <c r="E2020" s="670"/>
      <c r="F2020" s="511"/>
      <c r="G2020" s="511"/>
      <c r="H2020" s="452"/>
      <c r="I2020" s="362"/>
      <c r="J2020" s="362"/>
      <c r="K2020" s="451" t="str">
        <f t="shared" si="135"/>
        <v/>
      </c>
      <c r="L2020" s="527" t="str">
        <f t="shared" si="132"/>
        <v/>
      </c>
      <c r="M2020" s="363"/>
      <c r="N2020" s="363"/>
      <c r="O2020" s="363"/>
      <c r="P2020" s="366"/>
    </row>
    <row r="2021" spans="3:16" ht="14.25" customHeight="1" x14ac:dyDescent="0.2">
      <c r="C2021" s="383">
        <f t="shared" si="134"/>
        <v>2009</v>
      </c>
      <c r="D2021" s="807" t="str">
        <f t="shared" si="131"/>
        <v/>
      </c>
      <c r="E2021" s="670"/>
      <c r="F2021" s="511"/>
      <c r="G2021" s="511"/>
      <c r="H2021" s="452"/>
      <c r="I2021" s="362"/>
      <c r="J2021" s="362"/>
      <c r="K2021" s="451" t="str">
        <f t="shared" si="135"/>
        <v/>
      </c>
      <c r="L2021" s="527" t="str">
        <f t="shared" si="132"/>
        <v/>
      </c>
      <c r="M2021" s="363"/>
      <c r="N2021" s="363"/>
      <c r="O2021" s="363"/>
      <c r="P2021" s="366"/>
    </row>
    <row r="2022" spans="3:16" ht="14.25" customHeight="1" x14ac:dyDescent="0.2">
      <c r="C2022" s="383">
        <f t="shared" si="134"/>
        <v>2010</v>
      </c>
      <c r="D2022" s="807" t="str">
        <f t="shared" si="131"/>
        <v/>
      </c>
      <c r="E2022" s="670"/>
      <c r="F2022" s="511"/>
      <c r="G2022" s="511"/>
      <c r="H2022" s="452"/>
      <c r="I2022" s="362"/>
      <c r="J2022" s="362"/>
      <c r="K2022" s="451" t="str">
        <f t="shared" si="135"/>
        <v/>
      </c>
      <c r="L2022" s="527" t="str">
        <f t="shared" si="132"/>
        <v/>
      </c>
      <c r="M2022" s="363"/>
      <c r="N2022" s="363"/>
      <c r="O2022" s="363"/>
      <c r="P2022" s="366"/>
    </row>
    <row r="2023" spans="3:16" ht="14.25" customHeight="1" x14ac:dyDescent="0.2">
      <c r="C2023" s="383">
        <f t="shared" si="134"/>
        <v>2011</v>
      </c>
      <c r="D2023" s="807" t="str">
        <f t="shared" si="131"/>
        <v/>
      </c>
      <c r="E2023" s="670"/>
      <c r="F2023" s="511"/>
      <c r="G2023" s="511"/>
      <c r="H2023" s="452"/>
      <c r="I2023" s="362"/>
      <c r="J2023" s="362"/>
      <c r="K2023" s="451" t="str">
        <f t="shared" si="135"/>
        <v/>
      </c>
      <c r="L2023" s="527" t="str">
        <f t="shared" si="132"/>
        <v/>
      </c>
      <c r="M2023" s="363"/>
      <c r="N2023" s="363"/>
      <c r="O2023" s="363"/>
      <c r="P2023" s="366"/>
    </row>
    <row r="2024" spans="3:16" ht="14.25" customHeight="1" x14ac:dyDescent="0.2">
      <c r="C2024" s="383">
        <f t="shared" si="134"/>
        <v>2012</v>
      </c>
      <c r="D2024" s="807" t="str">
        <f t="shared" si="131"/>
        <v/>
      </c>
      <c r="E2024" s="670"/>
      <c r="F2024" s="511"/>
      <c r="G2024" s="511"/>
      <c r="H2024" s="452"/>
      <c r="I2024" s="362"/>
      <c r="J2024" s="362"/>
      <c r="K2024" s="451" t="str">
        <f t="shared" si="135"/>
        <v/>
      </c>
      <c r="L2024" s="527" t="str">
        <f t="shared" si="132"/>
        <v/>
      </c>
      <c r="M2024" s="363"/>
      <c r="N2024" s="363"/>
      <c r="O2024" s="363"/>
      <c r="P2024" s="366"/>
    </row>
    <row r="2025" spans="3:16" ht="14.25" customHeight="1" x14ac:dyDescent="0.2">
      <c r="C2025" s="383">
        <f t="shared" si="134"/>
        <v>2013</v>
      </c>
      <c r="D2025" s="807" t="str">
        <f t="shared" si="131"/>
        <v/>
      </c>
      <c r="E2025" s="670"/>
      <c r="F2025" s="511"/>
      <c r="G2025" s="511"/>
      <c r="H2025" s="452"/>
      <c r="I2025" s="362"/>
      <c r="J2025" s="362"/>
      <c r="K2025" s="451" t="str">
        <f t="shared" si="135"/>
        <v/>
      </c>
      <c r="L2025" s="527" t="str">
        <f t="shared" si="132"/>
        <v/>
      </c>
      <c r="M2025" s="363"/>
      <c r="N2025" s="363"/>
      <c r="O2025" s="363"/>
      <c r="P2025" s="366"/>
    </row>
    <row r="2026" spans="3:16" ht="14.25" customHeight="1" x14ac:dyDescent="0.2">
      <c r="C2026" s="383">
        <f t="shared" si="134"/>
        <v>2014</v>
      </c>
      <c r="D2026" s="807" t="str">
        <f t="shared" si="131"/>
        <v/>
      </c>
      <c r="E2026" s="670"/>
      <c r="F2026" s="511"/>
      <c r="G2026" s="511"/>
      <c r="H2026" s="452"/>
      <c r="I2026" s="362"/>
      <c r="J2026" s="362"/>
      <c r="K2026" s="451" t="str">
        <f t="shared" si="135"/>
        <v/>
      </c>
      <c r="L2026" s="527" t="str">
        <f t="shared" si="132"/>
        <v/>
      </c>
      <c r="M2026" s="363"/>
      <c r="N2026" s="363"/>
      <c r="O2026" s="363"/>
      <c r="P2026" s="366"/>
    </row>
    <row r="2027" spans="3:16" ht="14.25" customHeight="1" x14ac:dyDescent="0.2">
      <c r="C2027" s="383">
        <f t="shared" si="134"/>
        <v>2015</v>
      </c>
      <c r="D2027" s="807" t="str">
        <f t="shared" si="131"/>
        <v/>
      </c>
      <c r="E2027" s="670"/>
      <c r="F2027" s="511"/>
      <c r="G2027" s="511"/>
      <c r="H2027" s="452"/>
      <c r="I2027" s="362"/>
      <c r="J2027" s="362"/>
      <c r="K2027" s="451" t="str">
        <f t="shared" si="135"/>
        <v/>
      </c>
      <c r="L2027" s="527" t="str">
        <f t="shared" si="132"/>
        <v/>
      </c>
      <c r="M2027" s="363"/>
      <c r="N2027" s="363"/>
      <c r="O2027" s="363"/>
      <c r="P2027" s="366"/>
    </row>
    <row r="2028" spans="3:16" ht="14.25" customHeight="1" x14ac:dyDescent="0.2">
      <c r="C2028" s="383">
        <f t="shared" si="134"/>
        <v>2016</v>
      </c>
      <c r="D2028" s="807" t="str">
        <f t="shared" si="131"/>
        <v/>
      </c>
      <c r="E2028" s="670"/>
      <c r="F2028" s="511"/>
      <c r="G2028" s="511"/>
      <c r="H2028" s="452"/>
      <c r="I2028" s="362"/>
      <c r="J2028" s="362"/>
      <c r="K2028" s="451" t="str">
        <f t="shared" si="135"/>
        <v/>
      </c>
      <c r="L2028" s="527" t="str">
        <f t="shared" si="132"/>
        <v/>
      </c>
      <c r="M2028" s="363"/>
      <c r="N2028" s="363"/>
      <c r="O2028" s="363"/>
      <c r="P2028" s="366"/>
    </row>
    <row r="2029" spans="3:16" ht="14.25" customHeight="1" x14ac:dyDescent="0.2">
      <c r="C2029" s="383">
        <f t="shared" si="134"/>
        <v>2017</v>
      </c>
      <c r="D2029" s="807" t="str">
        <f t="shared" si="131"/>
        <v/>
      </c>
      <c r="E2029" s="670"/>
      <c r="F2029" s="511"/>
      <c r="G2029" s="511"/>
      <c r="H2029" s="452"/>
      <c r="I2029" s="362"/>
      <c r="J2029" s="362"/>
      <c r="K2029" s="451" t="str">
        <f t="shared" si="135"/>
        <v/>
      </c>
      <c r="L2029" s="527" t="str">
        <f t="shared" si="132"/>
        <v/>
      </c>
      <c r="M2029" s="363"/>
      <c r="N2029" s="363"/>
      <c r="O2029" s="363"/>
      <c r="P2029" s="366"/>
    </row>
    <row r="2030" spans="3:16" ht="14.25" customHeight="1" x14ac:dyDescent="0.2">
      <c r="C2030" s="383">
        <f t="shared" si="134"/>
        <v>2018</v>
      </c>
      <c r="D2030" s="807" t="str">
        <f t="shared" si="131"/>
        <v/>
      </c>
      <c r="E2030" s="670"/>
      <c r="F2030" s="511"/>
      <c r="G2030" s="511"/>
      <c r="H2030" s="452"/>
      <c r="I2030" s="362"/>
      <c r="J2030" s="362"/>
      <c r="K2030" s="451" t="str">
        <f t="shared" si="135"/>
        <v/>
      </c>
      <c r="L2030" s="527" t="str">
        <f t="shared" si="132"/>
        <v/>
      </c>
      <c r="M2030" s="363"/>
      <c r="N2030" s="363"/>
      <c r="O2030" s="363"/>
      <c r="P2030" s="366"/>
    </row>
    <row r="2031" spans="3:16" ht="14.25" customHeight="1" x14ac:dyDescent="0.2">
      <c r="C2031" s="383">
        <f t="shared" si="134"/>
        <v>2019</v>
      </c>
      <c r="D2031" s="807" t="str">
        <f t="shared" si="131"/>
        <v/>
      </c>
      <c r="E2031" s="670"/>
      <c r="F2031" s="511"/>
      <c r="G2031" s="511"/>
      <c r="H2031" s="452"/>
      <c r="I2031" s="362"/>
      <c r="J2031" s="362"/>
      <c r="K2031" s="451" t="str">
        <f t="shared" si="135"/>
        <v/>
      </c>
      <c r="L2031" s="527" t="str">
        <f t="shared" si="132"/>
        <v/>
      </c>
      <c r="M2031" s="363"/>
      <c r="N2031" s="363"/>
      <c r="O2031" s="363"/>
      <c r="P2031" s="366"/>
    </row>
    <row r="2032" spans="3:16" ht="14.25" customHeight="1" x14ac:dyDescent="0.2">
      <c r="C2032" s="383">
        <f t="shared" si="134"/>
        <v>2020</v>
      </c>
      <c r="D2032" s="807" t="str">
        <f t="shared" si="131"/>
        <v/>
      </c>
      <c r="E2032" s="670"/>
      <c r="F2032" s="511"/>
      <c r="G2032" s="511"/>
      <c r="H2032" s="452"/>
      <c r="I2032" s="362"/>
      <c r="J2032" s="362"/>
      <c r="K2032" s="451" t="str">
        <f t="shared" si="135"/>
        <v/>
      </c>
      <c r="L2032" s="527" t="str">
        <f t="shared" si="132"/>
        <v/>
      </c>
      <c r="M2032" s="363"/>
      <c r="N2032" s="363"/>
      <c r="O2032" s="363"/>
      <c r="P2032" s="366"/>
    </row>
    <row r="2033" spans="3:16" ht="14.25" customHeight="1" x14ac:dyDescent="0.2">
      <c r="C2033" s="383">
        <f t="shared" si="134"/>
        <v>2021</v>
      </c>
      <c r="D2033" s="807" t="str">
        <f t="shared" si="131"/>
        <v/>
      </c>
      <c r="E2033" s="670"/>
      <c r="F2033" s="511"/>
      <c r="G2033" s="511"/>
      <c r="H2033" s="452"/>
      <c r="I2033" s="362"/>
      <c r="J2033" s="362"/>
      <c r="K2033" s="451" t="str">
        <f t="shared" si="135"/>
        <v/>
      </c>
      <c r="L2033" s="527" t="str">
        <f t="shared" si="132"/>
        <v/>
      </c>
      <c r="M2033" s="363"/>
      <c r="N2033" s="363"/>
      <c r="O2033" s="363"/>
      <c r="P2033" s="366"/>
    </row>
    <row r="2034" spans="3:16" ht="14.25" customHeight="1" x14ac:dyDescent="0.2">
      <c r="C2034" s="383">
        <f t="shared" si="134"/>
        <v>2022</v>
      </c>
      <c r="D2034" s="807" t="str">
        <f t="shared" si="131"/>
        <v/>
      </c>
      <c r="E2034" s="670"/>
      <c r="F2034" s="511"/>
      <c r="G2034" s="511"/>
      <c r="H2034" s="452"/>
      <c r="I2034" s="362"/>
      <c r="J2034" s="362"/>
      <c r="K2034" s="451" t="str">
        <f t="shared" si="135"/>
        <v/>
      </c>
      <c r="L2034" s="527" t="str">
        <f t="shared" si="132"/>
        <v/>
      </c>
      <c r="M2034" s="363"/>
      <c r="N2034" s="363"/>
      <c r="O2034" s="363"/>
      <c r="P2034" s="366"/>
    </row>
    <row r="2035" spans="3:16" ht="14.25" customHeight="1" x14ac:dyDescent="0.2">
      <c r="C2035" s="383">
        <f t="shared" si="134"/>
        <v>2023</v>
      </c>
      <c r="D2035" s="807" t="str">
        <f t="shared" si="131"/>
        <v/>
      </c>
      <c r="E2035" s="670"/>
      <c r="F2035" s="511"/>
      <c r="G2035" s="511"/>
      <c r="H2035" s="452"/>
      <c r="I2035" s="362"/>
      <c r="J2035" s="362"/>
      <c r="K2035" s="451" t="str">
        <f t="shared" si="135"/>
        <v/>
      </c>
      <c r="L2035" s="527" t="str">
        <f t="shared" si="132"/>
        <v/>
      </c>
      <c r="M2035" s="363"/>
      <c r="N2035" s="363"/>
      <c r="O2035" s="363"/>
      <c r="P2035" s="366"/>
    </row>
    <row r="2036" spans="3:16" ht="14.25" customHeight="1" x14ac:dyDescent="0.2">
      <c r="C2036" s="383">
        <f t="shared" si="134"/>
        <v>2024</v>
      </c>
      <c r="D2036" s="807" t="str">
        <f t="shared" si="131"/>
        <v/>
      </c>
      <c r="E2036" s="670"/>
      <c r="F2036" s="511"/>
      <c r="G2036" s="511"/>
      <c r="H2036" s="452"/>
      <c r="I2036" s="362"/>
      <c r="J2036" s="362"/>
      <c r="K2036" s="451" t="str">
        <f t="shared" si="135"/>
        <v/>
      </c>
      <c r="L2036" s="527" t="str">
        <f t="shared" si="132"/>
        <v/>
      </c>
      <c r="M2036" s="363"/>
      <c r="N2036" s="363"/>
      <c r="O2036" s="363"/>
      <c r="P2036" s="366"/>
    </row>
    <row r="2037" spans="3:16" ht="14.25" customHeight="1" x14ac:dyDescent="0.2">
      <c r="C2037" s="383">
        <f t="shared" si="134"/>
        <v>2025</v>
      </c>
      <c r="D2037" s="807" t="str">
        <f t="shared" si="131"/>
        <v/>
      </c>
      <c r="E2037" s="670"/>
      <c r="F2037" s="511"/>
      <c r="G2037" s="511"/>
      <c r="H2037" s="452"/>
      <c r="I2037" s="362"/>
      <c r="J2037" s="362"/>
      <c r="K2037" s="451" t="str">
        <f t="shared" si="135"/>
        <v/>
      </c>
      <c r="L2037" s="527" t="str">
        <f t="shared" si="132"/>
        <v/>
      </c>
      <c r="M2037" s="363"/>
      <c r="N2037" s="363"/>
      <c r="O2037" s="363"/>
      <c r="P2037" s="366"/>
    </row>
    <row r="2038" spans="3:16" ht="14.25" customHeight="1" x14ac:dyDescent="0.2">
      <c r="C2038" s="383">
        <f t="shared" si="134"/>
        <v>2026</v>
      </c>
      <c r="D2038" s="807" t="str">
        <f t="shared" si="131"/>
        <v/>
      </c>
      <c r="E2038" s="670"/>
      <c r="F2038" s="511"/>
      <c r="G2038" s="511"/>
      <c r="H2038" s="452"/>
      <c r="I2038" s="362"/>
      <c r="J2038" s="362"/>
      <c r="K2038" s="451" t="str">
        <f t="shared" si="135"/>
        <v/>
      </c>
      <c r="L2038" s="527" t="str">
        <f t="shared" si="132"/>
        <v/>
      </c>
      <c r="M2038" s="363"/>
      <c r="N2038" s="363"/>
      <c r="O2038" s="363"/>
      <c r="P2038" s="366"/>
    </row>
    <row r="2039" spans="3:16" ht="14.25" customHeight="1" x14ac:dyDescent="0.2">
      <c r="C2039" s="383">
        <f t="shared" si="134"/>
        <v>2027</v>
      </c>
      <c r="D2039" s="807" t="str">
        <f t="shared" si="131"/>
        <v/>
      </c>
      <c r="E2039" s="670"/>
      <c r="F2039" s="511"/>
      <c r="G2039" s="511"/>
      <c r="H2039" s="452"/>
      <c r="I2039" s="362"/>
      <c r="J2039" s="362"/>
      <c r="K2039" s="451" t="str">
        <f t="shared" si="135"/>
        <v/>
      </c>
      <c r="L2039" s="527" t="str">
        <f t="shared" si="132"/>
        <v/>
      </c>
      <c r="M2039" s="363"/>
      <c r="N2039" s="363"/>
      <c r="O2039" s="363"/>
      <c r="P2039" s="366"/>
    </row>
    <row r="2040" spans="3:16" ht="14.25" customHeight="1" x14ac:dyDescent="0.2">
      <c r="C2040" s="383">
        <f t="shared" si="134"/>
        <v>2028</v>
      </c>
      <c r="D2040" s="807" t="str">
        <f t="shared" si="131"/>
        <v/>
      </c>
      <c r="E2040" s="670"/>
      <c r="F2040" s="511"/>
      <c r="G2040" s="511"/>
      <c r="H2040" s="452"/>
      <c r="I2040" s="362"/>
      <c r="J2040" s="362"/>
      <c r="K2040" s="451" t="str">
        <f t="shared" si="135"/>
        <v/>
      </c>
      <c r="L2040" s="527" t="str">
        <f t="shared" si="132"/>
        <v/>
      </c>
      <c r="M2040" s="363"/>
      <c r="N2040" s="363"/>
      <c r="O2040" s="363"/>
      <c r="P2040" s="366"/>
    </row>
    <row r="2041" spans="3:16" ht="14.25" customHeight="1" x14ac:dyDescent="0.2">
      <c r="C2041" s="383">
        <f t="shared" si="134"/>
        <v>2029</v>
      </c>
      <c r="D2041" s="807" t="str">
        <f t="shared" si="131"/>
        <v/>
      </c>
      <c r="E2041" s="670"/>
      <c r="F2041" s="511"/>
      <c r="G2041" s="511"/>
      <c r="H2041" s="452"/>
      <c r="I2041" s="362"/>
      <c r="J2041" s="362"/>
      <c r="K2041" s="451" t="str">
        <f t="shared" si="135"/>
        <v/>
      </c>
      <c r="L2041" s="527" t="str">
        <f t="shared" si="132"/>
        <v/>
      </c>
      <c r="M2041" s="363"/>
      <c r="N2041" s="363"/>
      <c r="O2041" s="363"/>
      <c r="P2041" s="366"/>
    </row>
    <row r="2042" spans="3:16" ht="14.25" customHeight="1" x14ac:dyDescent="0.2">
      <c r="C2042" s="383">
        <f t="shared" si="134"/>
        <v>2030</v>
      </c>
      <c r="D2042" s="807" t="str">
        <f t="shared" si="131"/>
        <v/>
      </c>
      <c r="E2042" s="670"/>
      <c r="F2042" s="511"/>
      <c r="G2042" s="511"/>
      <c r="H2042" s="452"/>
      <c r="I2042" s="362"/>
      <c r="J2042" s="362"/>
      <c r="K2042" s="451" t="str">
        <f t="shared" si="135"/>
        <v/>
      </c>
      <c r="L2042" s="527" t="str">
        <f t="shared" si="132"/>
        <v/>
      </c>
      <c r="M2042" s="363"/>
      <c r="N2042" s="363"/>
      <c r="O2042" s="363"/>
      <c r="P2042" s="366"/>
    </row>
    <row r="2043" spans="3:16" ht="14.25" customHeight="1" x14ac:dyDescent="0.2">
      <c r="C2043" s="383">
        <f t="shared" si="134"/>
        <v>2031</v>
      </c>
      <c r="D2043" s="807" t="str">
        <f t="shared" si="131"/>
        <v/>
      </c>
      <c r="E2043" s="670"/>
      <c r="F2043" s="511"/>
      <c r="G2043" s="511"/>
      <c r="H2043" s="452"/>
      <c r="I2043" s="362"/>
      <c r="J2043" s="362"/>
      <c r="K2043" s="451" t="str">
        <f t="shared" si="135"/>
        <v/>
      </c>
      <c r="L2043" s="527" t="str">
        <f t="shared" si="132"/>
        <v/>
      </c>
      <c r="M2043" s="363"/>
      <c r="N2043" s="363"/>
      <c r="O2043" s="363"/>
      <c r="P2043" s="366"/>
    </row>
    <row r="2044" spans="3:16" ht="14.25" customHeight="1" x14ac:dyDescent="0.2">
      <c r="C2044" s="383">
        <f t="shared" si="134"/>
        <v>2032</v>
      </c>
      <c r="D2044" s="807" t="str">
        <f t="shared" si="131"/>
        <v/>
      </c>
      <c r="E2044" s="670"/>
      <c r="F2044" s="511"/>
      <c r="G2044" s="511"/>
      <c r="H2044" s="452"/>
      <c r="I2044" s="362"/>
      <c r="J2044" s="362"/>
      <c r="K2044" s="451" t="str">
        <f t="shared" si="135"/>
        <v/>
      </c>
      <c r="L2044" s="527" t="str">
        <f t="shared" si="132"/>
        <v/>
      </c>
      <c r="M2044" s="363"/>
      <c r="N2044" s="363"/>
      <c r="O2044" s="363"/>
      <c r="P2044" s="366"/>
    </row>
    <row r="2045" spans="3:16" ht="14.25" customHeight="1" x14ac:dyDescent="0.2">
      <c r="C2045" s="383">
        <f t="shared" si="134"/>
        <v>2033</v>
      </c>
      <c r="D2045" s="807" t="str">
        <f t="shared" si="131"/>
        <v/>
      </c>
      <c r="E2045" s="670"/>
      <c r="F2045" s="511"/>
      <c r="G2045" s="511"/>
      <c r="H2045" s="452"/>
      <c r="I2045" s="362"/>
      <c r="J2045" s="362"/>
      <c r="K2045" s="451" t="str">
        <f t="shared" si="135"/>
        <v/>
      </c>
      <c r="L2045" s="527" t="str">
        <f t="shared" si="132"/>
        <v/>
      </c>
      <c r="M2045" s="363"/>
      <c r="N2045" s="363"/>
      <c r="O2045" s="363"/>
      <c r="P2045" s="366"/>
    </row>
    <row r="2046" spans="3:16" ht="14.25" customHeight="1" x14ac:dyDescent="0.2">
      <c r="C2046" s="383">
        <f t="shared" si="134"/>
        <v>2034</v>
      </c>
      <c r="D2046" s="807" t="str">
        <f t="shared" si="131"/>
        <v/>
      </c>
      <c r="E2046" s="670"/>
      <c r="F2046" s="511"/>
      <c r="G2046" s="511"/>
      <c r="H2046" s="452"/>
      <c r="I2046" s="362"/>
      <c r="J2046" s="362"/>
      <c r="K2046" s="451" t="str">
        <f t="shared" si="135"/>
        <v/>
      </c>
      <c r="L2046" s="527" t="str">
        <f t="shared" si="132"/>
        <v/>
      </c>
      <c r="M2046" s="363"/>
      <c r="N2046" s="363"/>
      <c r="O2046" s="363"/>
      <c r="P2046" s="366"/>
    </row>
    <row r="2047" spans="3:16" ht="14.25" customHeight="1" x14ac:dyDescent="0.2">
      <c r="C2047" s="383">
        <f t="shared" si="134"/>
        <v>2035</v>
      </c>
      <c r="D2047" s="807" t="str">
        <f t="shared" si="131"/>
        <v/>
      </c>
      <c r="E2047" s="670"/>
      <c r="F2047" s="511"/>
      <c r="G2047" s="511"/>
      <c r="H2047" s="452"/>
      <c r="I2047" s="362"/>
      <c r="J2047" s="362"/>
      <c r="K2047" s="451" t="str">
        <f t="shared" si="135"/>
        <v/>
      </c>
      <c r="L2047" s="527" t="str">
        <f t="shared" si="132"/>
        <v/>
      </c>
      <c r="M2047" s="363"/>
      <c r="N2047" s="363"/>
      <c r="O2047" s="363"/>
      <c r="P2047" s="366"/>
    </row>
    <row r="2048" spans="3:16" ht="14.25" customHeight="1" x14ac:dyDescent="0.2">
      <c r="C2048" s="383">
        <f t="shared" si="134"/>
        <v>2036</v>
      </c>
      <c r="D2048" s="807" t="str">
        <f t="shared" si="131"/>
        <v/>
      </c>
      <c r="E2048" s="670"/>
      <c r="F2048" s="511"/>
      <c r="G2048" s="511"/>
      <c r="H2048" s="452"/>
      <c r="I2048" s="362"/>
      <c r="J2048" s="362"/>
      <c r="K2048" s="451" t="str">
        <f t="shared" si="135"/>
        <v/>
      </c>
      <c r="L2048" s="527" t="str">
        <f t="shared" si="132"/>
        <v/>
      </c>
      <c r="M2048" s="363"/>
      <c r="N2048" s="363"/>
      <c r="O2048" s="363"/>
      <c r="P2048" s="366"/>
    </row>
    <row r="2049" spans="3:16" ht="14.25" customHeight="1" x14ac:dyDescent="0.2">
      <c r="C2049" s="383">
        <f t="shared" si="134"/>
        <v>2037</v>
      </c>
      <c r="D2049" s="807" t="str">
        <f t="shared" si="131"/>
        <v/>
      </c>
      <c r="E2049" s="670"/>
      <c r="F2049" s="511"/>
      <c r="G2049" s="511"/>
      <c r="H2049" s="452"/>
      <c r="I2049" s="362"/>
      <c r="J2049" s="362"/>
      <c r="K2049" s="451" t="str">
        <f t="shared" si="135"/>
        <v/>
      </c>
      <c r="L2049" s="527" t="str">
        <f t="shared" si="132"/>
        <v/>
      </c>
      <c r="M2049" s="363"/>
      <c r="N2049" s="363"/>
      <c r="O2049" s="363"/>
      <c r="P2049" s="366"/>
    </row>
    <row r="2050" spans="3:16" ht="14.25" customHeight="1" x14ac:dyDescent="0.2">
      <c r="C2050" s="383">
        <f t="shared" si="134"/>
        <v>2038</v>
      </c>
      <c r="D2050" s="807" t="str">
        <f t="shared" si="131"/>
        <v/>
      </c>
      <c r="E2050" s="670"/>
      <c r="F2050" s="511"/>
      <c r="G2050" s="511"/>
      <c r="H2050" s="452"/>
      <c r="I2050" s="362"/>
      <c r="J2050" s="362"/>
      <c r="K2050" s="451" t="str">
        <f t="shared" si="135"/>
        <v/>
      </c>
      <c r="L2050" s="527" t="str">
        <f t="shared" si="132"/>
        <v/>
      </c>
      <c r="M2050" s="363"/>
      <c r="N2050" s="363"/>
      <c r="O2050" s="363"/>
      <c r="P2050" s="366"/>
    </row>
    <row r="2051" spans="3:16" ht="14.25" customHeight="1" x14ac:dyDescent="0.2">
      <c r="C2051" s="383">
        <f t="shared" si="134"/>
        <v>2039</v>
      </c>
      <c r="D2051" s="807" t="str">
        <f t="shared" si="131"/>
        <v/>
      </c>
      <c r="E2051" s="670"/>
      <c r="F2051" s="511"/>
      <c r="G2051" s="511"/>
      <c r="H2051" s="452"/>
      <c r="I2051" s="362"/>
      <c r="J2051" s="362"/>
      <c r="K2051" s="451" t="str">
        <f t="shared" si="135"/>
        <v/>
      </c>
      <c r="L2051" s="527" t="str">
        <f t="shared" si="132"/>
        <v/>
      </c>
      <c r="M2051" s="363"/>
      <c r="N2051" s="363"/>
      <c r="O2051" s="363"/>
      <c r="P2051" s="366"/>
    </row>
    <row r="2052" spans="3:16" ht="14.25" customHeight="1" x14ac:dyDescent="0.2">
      <c r="C2052" s="383">
        <f t="shared" si="134"/>
        <v>2040</v>
      </c>
      <c r="D2052" s="807" t="str">
        <f t="shared" si="131"/>
        <v/>
      </c>
      <c r="E2052" s="670"/>
      <c r="F2052" s="511"/>
      <c r="G2052" s="511"/>
      <c r="H2052" s="452"/>
      <c r="I2052" s="362"/>
      <c r="J2052" s="362"/>
      <c r="K2052" s="451" t="str">
        <f t="shared" si="135"/>
        <v/>
      </c>
      <c r="L2052" s="527" t="str">
        <f t="shared" si="132"/>
        <v/>
      </c>
      <c r="M2052" s="363"/>
      <c r="N2052" s="363"/>
      <c r="O2052" s="363"/>
      <c r="P2052" s="366"/>
    </row>
    <row r="2053" spans="3:16" ht="14.25" customHeight="1" x14ac:dyDescent="0.2">
      <c r="C2053" s="383">
        <f t="shared" si="134"/>
        <v>2041</v>
      </c>
      <c r="D2053" s="807" t="str">
        <f t="shared" si="131"/>
        <v/>
      </c>
      <c r="E2053" s="670"/>
      <c r="F2053" s="511"/>
      <c r="G2053" s="511"/>
      <c r="H2053" s="452"/>
      <c r="I2053" s="362"/>
      <c r="J2053" s="362"/>
      <c r="K2053" s="451" t="str">
        <f t="shared" si="135"/>
        <v/>
      </c>
      <c r="L2053" s="527" t="str">
        <f t="shared" si="132"/>
        <v/>
      </c>
      <c r="M2053" s="363"/>
      <c r="N2053" s="363"/>
      <c r="O2053" s="363"/>
      <c r="P2053" s="366"/>
    </row>
    <row r="2054" spans="3:16" ht="14.25" customHeight="1" x14ac:dyDescent="0.2">
      <c r="C2054" s="383">
        <f t="shared" si="134"/>
        <v>2042</v>
      </c>
      <c r="D2054" s="807" t="str">
        <f t="shared" si="131"/>
        <v/>
      </c>
      <c r="E2054" s="670"/>
      <c r="F2054" s="511"/>
      <c r="G2054" s="511"/>
      <c r="H2054" s="452"/>
      <c r="I2054" s="362"/>
      <c r="J2054" s="362"/>
      <c r="K2054" s="451" t="str">
        <f t="shared" si="135"/>
        <v/>
      </c>
      <c r="L2054" s="527" t="str">
        <f t="shared" si="132"/>
        <v/>
      </c>
      <c r="M2054" s="363"/>
      <c r="N2054" s="363"/>
      <c r="O2054" s="363"/>
      <c r="P2054" s="366"/>
    </row>
    <row r="2055" spans="3:16" ht="14.25" customHeight="1" x14ac:dyDescent="0.2">
      <c r="C2055" s="383">
        <f t="shared" si="134"/>
        <v>2043</v>
      </c>
      <c r="D2055" s="807" t="str">
        <f t="shared" si="131"/>
        <v/>
      </c>
      <c r="E2055" s="670"/>
      <c r="F2055" s="511"/>
      <c r="G2055" s="511"/>
      <c r="H2055" s="452"/>
      <c r="I2055" s="362"/>
      <c r="J2055" s="362"/>
      <c r="K2055" s="451" t="str">
        <f t="shared" si="135"/>
        <v/>
      </c>
      <c r="L2055" s="527" t="str">
        <f t="shared" si="132"/>
        <v/>
      </c>
      <c r="M2055" s="363"/>
      <c r="N2055" s="363"/>
      <c r="O2055" s="363"/>
      <c r="P2055" s="366"/>
    </row>
    <row r="2056" spans="3:16" ht="14.25" customHeight="1" x14ac:dyDescent="0.2">
      <c r="C2056" s="383">
        <f t="shared" si="134"/>
        <v>2044</v>
      </c>
      <c r="D2056" s="807" t="str">
        <f t="shared" si="131"/>
        <v/>
      </c>
      <c r="E2056" s="670"/>
      <c r="F2056" s="511"/>
      <c r="G2056" s="511"/>
      <c r="H2056" s="452"/>
      <c r="I2056" s="362"/>
      <c r="J2056" s="362"/>
      <c r="K2056" s="451" t="str">
        <f t="shared" si="135"/>
        <v/>
      </c>
      <c r="L2056" s="527" t="str">
        <f t="shared" si="132"/>
        <v/>
      </c>
      <c r="M2056" s="363"/>
      <c r="N2056" s="363"/>
      <c r="O2056" s="363"/>
      <c r="P2056" s="366"/>
    </row>
    <row r="2057" spans="3:16" ht="14.25" customHeight="1" x14ac:dyDescent="0.2">
      <c r="C2057" s="383">
        <f t="shared" si="134"/>
        <v>2045</v>
      </c>
      <c r="D2057" s="807" t="str">
        <f t="shared" si="131"/>
        <v/>
      </c>
      <c r="E2057" s="670"/>
      <c r="F2057" s="511"/>
      <c r="G2057" s="511"/>
      <c r="H2057" s="452"/>
      <c r="I2057" s="362"/>
      <c r="J2057" s="362"/>
      <c r="K2057" s="451" t="str">
        <f t="shared" si="135"/>
        <v/>
      </c>
      <c r="L2057" s="527" t="str">
        <f t="shared" si="132"/>
        <v/>
      </c>
      <c r="M2057" s="363"/>
      <c r="N2057" s="363"/>
      <c r="O2057" s="363"/>
      <c r="P2057" s="366"/>
    </row>
    <row r="2058" spans="3:16" ht="14.25" customHeight="1" x14ac:dyDescent="0.2">
      <c r="C2058" s="383">
        <f t="shared" si="134"/>
        <v>2046</v>
      </c>
      <c r="D2058" s="807" t="str">
        <f t="shared" si="131"/>
        <v/>
      </c>
      <c r="E2058" s="670"/>
      <c r="F2058" s="511"/>
      <c r="G2058" s="511"/>
      <c r="H2058" s="452"/>
      <c r="I2058" s="362"/>
      <c r="J2058" s="362"/>
      <c r="K2058" s="451" t="str">
        <f t="shared" si="135"/>
        <v/>
      </c>
      <c r="L2058" s="527" t="str">
        <f t="shared" si="132"/>
        <v/>
      </c>
      <c r="M2058" s="363"/>
      <c r="N2058" s="363"/>
      <c r="O2058" s="363"/>
      <c r="P2058" s="366"/>
    </row>
    <row r="2059" spans="3:16" ht="14.25" customHeight="1" x14ac:dyDescent="0.2">
      <c r="C2059" s="383">
        <f t="shared" si="134"/>
        <v>2047</v>
      </c>
      <c r="D2059" s="807" t="str">
        <f t="shared" si="131"/>
        <v/>
      </c>
      <c r="E2059" s="670"/>
      <c r="F2059" s="511"/>
      <c r="G2059" s="511"/>
      <c r="H2059" s="452"/>
      <c r="I2059" s="362"/>
      <c r="J2059" s="362"/>
      <c r="K2059" s="451" t="str">
        <f t="shared" si="135"/>
        <v/>
      </c>
      <c r="L2059" s="527" t="str">
        <f t="shared" si="132"/>
        <v/>
      </c>
      <c r="M2059" s="363"/>
      <c r="N2059" s="363"/>
      <c r="O2059" s="363"/>
      <c r="P2059" s="366"/>
    </row>
    <row r="2060" spans="3:16" ht="14.25" customHeight="1" x14ac:dyDescent="0.2">
      <c r="C2060" s="383">
        <f t="shared" si="134"/>
        <v>2048</v>
      </c>
      <c r="D2060" s="807" t="str">
        <f t="shared" si="131"/>
        <v/>
      </c>
      <c r="E2060" s="670"/>
      <c r="F2060" s="511"/>
      <c r="G2060" s="511"/>
      <c r="H2060" s="452"/>
      <c r="I2060" s="362"/>
      <c r="J2060" s="362"/>
      <c r="K2060" s="451" t="str">
        <f t="shared" si="135"/>
        <v/>
      </c>
      <c r="L2060" s="527" t="str">
        <f t="shared" si="132"/>
        <v/>
      </c>
      <c r="M2060" s="363"/>
      <c r="N2060" s="363"/>
      <c r="O2060" s="363"/>
      <c r="P2060" s="366"/>
    </row>
    <row r="2061" spans="3:16" ht="14.25" customHeight="1" x14ac:dyDescent="0.2">
      <c r="C2061" s="383">
        <f t="shared" si="134"/>
        <v>2049</v>
      </c>
      <c r="D2061" s="807" t="str">
        <f t="shared" ref="D2061:D2124" si="136">IF(E2061="","",IF(E2061&lt;=$T$2,"○",""))</f>
        <v/>
      </c>
      <c r="E2061" s="670"/>
      <c r="F2061" s="511"/>
      <c r="G2061" s="511"/>
      <c r="H2061" s="452"/>
      <c r="I2061" s="362"/>
      <c r="J2061" s="362"/>
      <c r="K2061" s="451" t="str">
        <f t="shared" si="135"/>
        <v/>
      </c>
      <c r="L2061" s="527" t="str">
        <f t="shared" ref="L2061:L2124" si="137">IF(H2061="","",IF(HLOOKUP(H2061,$V$2:$AJ$3,2,FALSE)&gt;=0.8,"○",""))</f>
        <v/>
      </c>
      <c r="M2061" s="363"/>
      <c r="N2061" s="363"/>
      <c r="O2061" s="363"/>
      <c r="P2061" s="366"/>
    </row>
    <row r="2062" spans="3:16" ht="14.25" customHeight="1" x14ac:dyDescent="0.2">
      <c r="C2062" s="383">
        <f t="shared" si="134"/>
        <v>2050</v>
      </c>
      <c r="D2062" s="807" t="str">
        <f t="shared" si="136"/>
        <v/>
      </c>
      <c r="E2062" s="670"/>
      <c r="F2062" s="511"/>
      <c r="G2062" s="511"/>
      <c r="H2062" s="452"/>
      <c r="I2062" s="362"/>
      <c r="J2062" s="362"/>
      <c r="K2062" s="451" t="str">
        <f t="shared" si="135"/>
        <v/>
      </c>
      <c r="L2062" s="527" t="str">
        <f t="shared" si="137"/>
        <v/>
      </c>
      <c r="M2062" s="363"/>
      <c r="N2062" s="363"/>
      <c r="O2062" s="363"/>
      <c r="P2062" s="366"/>
    </row>
    <row r="2063" spans="3:16" ht="14.25" customHeight="1" x14ac:dyDescent="0.2">
      <c r="C2063" s="383">
        <f t="shared" ref="C2063:C2126" si="138">C2062+1</f>
        <v>2051</v>
      </c>
      <c r="D2063" s="807" t="str">
        <f t="shared" si="136"/>
        <v/>
      </c>
      <c r="E2063" s="670"/>
      <c r="F2063" s="511"/>
      <c r="G2063" s="511"/>
      <c r="H2063" s="452"/>
      <c r="I2063" s="362"/>
      <c r="J2063" s="362"/>
      <c r="K2063" s="451" t="str">
        <f t="shared" si="135"/>
        <v/>
      </c>
      <c r="L2063" s="527" t="str">
        <f t="shared" si="137"/>
        <v/>
      </c>
      <c r="M2063" s="363"/>
      <c r="N2063" s="363"/>
      <c r="O2063" s="363"/>
      <c r="P2063" s="366"/>
    </row>
    <row r="2064" spans="3:16" ht="14.25" customHeight="1" x14ac:dyDescent="0.2">
      <c r="C2064" s="383">
        <f t="shared" si="138"/>
        <v>2052</v>
      </c>
      <c r="D2064" s="807" t="str">
        <f t="shared" si="136"/>
        <v/>
      </c>
      <c r="E2064" s="670"/>
      <c r="F2064" s="511"/>
      <c r="G2064" s="511"/>
      <c r="H2064" s="452"/>
      <c r="I2064" s="362"/>
      <c r="J2064" s="362"/>
      <c r="K2064" s="451" t="str">
        <f t="shared" si="135"/>
        <v/>
      </c>
      <c r="L2064" s="527" t="str">
        <f t="shared" si="137"/>
        <v/>
      </c>
      <c r="M2064" s="363"/>
      <c r="N2064" s="363"/>
      <c r="O2064" s="363"/>
      <c r="P2064" s="366"/>
    </row>
    <row r="2065" spans="3:16" ht="14.25" customHeight="1" x14ac:dyDescent="0.2">
      <c r="C2065" s="383">
        <f t="shared" si="138"/>
        <v>2053</v>
      </c>
      <c r="D2065" s="807" t="str">
        <f t="shared" si="136"/>
        <v/>
      </c>
      <c r="E2065" s="670"/>
      <c r="F2065" s="511"/>
      <c r="G2065" s="511"/>
      <c r="H2065" s="452"/>
      <c r="I2065" s="362"/>
      <c r="J2065" s="362"/>
      <c r="K2065" s="451" t="str">
        <f t="shared" si="135"/>
        <v/>
      </c>
      <c r="L2065" s="527" t="str">
        <f t="shared" si="137"/>
        <v/>
      </c>
      <c r="M2065" s="363"/>
      <c r="N2065" s="363"/>
      <c r="O2065" s="363"/>
      <c r="P2065" s="366"/>
    </row>
    <row r="2066" spans="3:16" ht="14.25" customHeight="1" x14ac:dyDescent="0.2">
      <c r="C2066" s="383">
        <f t="shared" si="138"/>
        <v>2054</v>
      </c>
      <c r="D2066" s="807" t="str">
        <f t="shared" si="136"/>
        <v/>
      </c>
      <c r="E2066" s="670"/>
      <c r="F2066" s="511"/>
      <c r="G2066" s="511"/>
      <c r="H2066" s="452"/>
      <c r="I2066" s="362"/>
      <c r="J2066" s="362"/>
      <c r="K2066" s="451" t="str">
        <f t="shared" si="135"/>
        <v/>
      </c>
      <c r="L2066" s="527" t="str">
        <f t="shared" si="137"/>
        <v/>
      </c>
      <c r="M2066" s="363"/>
      <c r="N2066" s="363"/>
      <c r="O2066" s="363"/>
      <c r="P2066" s="366"/>
    </row>
    <row r="2067" spans="3:16" ht="14.25" customHeight="1" x14ac:dyDescent="0.2">
      <c r="C2067" s="383">
        <f t="shared" si="138"/>
        <v>2055</v>
      </c>
      <c r="D2067" s="807" t="str">
        <f t="shared" si="136"/>
        <v/>
      </c>
      <c r="E2067" s="670"/>
      <c r="F2067" s="511"/>
      <c r="G2067" s="511"/>
      <c r="H2067" s="452"/>
      <c r="I2067" s="362"/>
      <c r="J2067" s="362"/>
      <c r="K2067" s="451" t="str">
        <f t="shared" si="135"/>
        <v/>
      </c>
      <c r="L2067" s="527" t="str">
        <f t="shared" si="137"/>
        <v/>
      </c>
      <c r="M2067" s="363"/>
      <c r="N2067" s="363"/>
      <c r="O2067" s="363"/>
      <c r="P2067" s="366"/>
    </row>
    <row r="2068" spans="3:16" ht="14.25" customHeight="1" x14ac:dyDescent="0.2">
      <c r="C2068" s="383">
        <f t="shared" si="138"/>
        <v>2056</v>
      </c>
      <c r="D2068" s="807" t="str">
        <f t="shared" si="136"/>
        <v/>
      </c>
      <c r="E2068" s="670"/>
      <c r="F2068" s="511"/>
      <c r="G2068" s="511"/>
      <c r="H2068" s="452"/>
      <c r="I2068" s="362"/>
      <c r="J2068" s="362"/>
      <c r="K2068" s="451" t="str">
        <f t="shared" si="135"/>
        <v/>
      </c>
      <c r="L2068" s="527" t="str">
        <f t="shared" si="137"/>
        <v/>
      </c>
      <c r="M2068" s="363"/>
      <c r="N2068" s="363"/>
      <c r="O2068" s="363"/>
      <c r="P2068" s="366"/>
    </row>
    <row r="2069" spans="3:16" ht="14.25" customHeight="1" x14ac:dyDescent="0.2">
      <c r="C2069" s="383">
        <f t="shared" si="138"/>
        <v>2057</v>
      </c>
      <c r="D2069" s="807" t="str">
        <f t="shared" si="136"/>
        <v/>
      </c>
      <c r="E2069" s="670"/>
      <c r="F2069" s="511"/>
      <c r="G2069" s="511"/>
      <c r="H2069" s="452"/>
      <c r="I2069" s="362"/>
      <c r="J2069" s="362"/>
      <c r="K2069" s="451" t="str">
        <f t="shared" si="135"/>
        <v/>
      </c>
      <c r="L2069" s="527" t="str">
        <f t="shared" si="137"/>
        <v/>
      </c>
      <c r="M2069" s="363"/>
      <c r="N2069" s="363"/>
      <c r="O2069" s="363"/>
      <c r="P2069" s="366"/>
    </row>
    <row r="2070" spans="3:16" ht="14.25" customHeight="1" x14ac:dyDescent="0.2">
      <c r="C2070" s="383">
        <f t="shared" si="138"/>
        <v>2058</v>
      </c>
      <c r="D2070" s="807" t="str">
        <f t="shared" si="136"/>
        <v/>
      </c>
      <c r="E2070" s="670"/>
      <c r="F2070" s="511"/>
      <c r="G2070" s="511"/>
      <c r="H2070" s="452"/>
      <c r="I2070" s="362"/>
      <c r="J2070" s="362"/>
      <c r="K2070" s="451" t="str">
        <f t="shared" si="135"/>
        <v/>
      </c>
      <c r="L2070" s="527" t="str">
        <f t="shared" si="137"/>
        <v/>
      </c>
      <c r="M2070" s="363"/>
      <c r="N2070" s="363"/>
      <c r="O2070" s="363"/>
      <c r="P2070" s="366"/>
    </row>
    <row r="2071" spans="3:16" ht="14.25" customHeight="1" x14ac:dyDescent="0.2">
      <c r="C2071" s="383">
        <f t="shared" si="138"/>
        <v>2059</v>
      </c>
      <c r="D2071" s="807" t="str">
        <f t="shared" si="136"/>
        <v/>
      </c>
      <c r="E2071" s="670"/>
      <c r="F2071" s="511"/>
      <c r="G2071" s="511"/>
      <c r="H2071" s="452"/>
      <c r="I2071" s="362"/>
      <c r="J2071" s="362"/>
      <c r="K2071" s="451" t="str">
        <f t="shared" si="135"/>
        <v/>
      </c>
      <c r="L2071" s="527" t="str">
        <f t="shared" si="137"/>
        <v/>
      </c>
      <c r="M2071" s="363"/>
      <c r="N2071" s="363"/>
      <c r="O2071" s="363"/>
      <c r="P2071" s="366"/>
    </row>
    <row r="2072" spans="3:16" ht="14.25" customHeight="1" x14ac:dyDescent="0.2">
      <c r="C2072" s="383">
        <f t="shared" si="138"/>
        <v>2060</v>
      </c>
      <c r="D2072" s="807" t="str">
        <f t="shared" si="136"/>
        <v/>
      </c>
      <c r="E2072" s="670"/>
      <c r="F2072" s="511"/>
      <c r="G2072" s="511"/>
      <c r="H2072" s="452"/>
      <c r="I2072" s="362"/>
      <c r="J2072" s="362"/>
      <c r="K2072" s="451" t="str">
        <f t="shared" si="135"/>
        <v/>
      </c>
      <c r="L2072" s="527" t="str">
        <f t="shared" si="137"/>
        <v/>
      </c>
      <c r="M2072" s="363"/>
      <c r="N2072" s="363"/>
      <c r="O2072" s="363"/>
      <c r="P2072" s="366"/>
    </row>
    <row r="2073" spans="3:16" ht="14.25" customHeight="1" x14ac:dyDescent="0.2">
      <c r="C2073" s="383">
        <f t="shared" si="138"/>
        <v>2061</v>
      </c>
      <c r="D2073" s="807" t="str">
        <f t="shared" si="136"/>
        <v/>
      </c>
      <c r="E2073" s="670"/>
      <c r="F2073" s="511"/>
      <c r="G2073" s="511"/>
      <c r="H2073" s="452"/>
      <c r="I2073" s="362"/>
      <c r="J2073" s="362"/>
      <c r="K2073" s="451" t="str">
        <f t="shared" si="135"/>
        <v/>
      </c>
      <c r="L2073" s="527" t="str">
        <f t="shared" si="137"/>
        <v/>
      </c>
      <c r="M2073" s="363"/>
      <c r="N2073" s="363"/>
      <c r="O2073" s="363"/>
      <c r="P2073" s="366"/>
    </row>
    <row r="2074" spans="3:16" ht="14.25" customHeight="1" x14ac:dyDescent="0.2">
      <c r="C2074" s="383">
        <f t="shared" si="138"/>
        <v>2062</v>
      </c>
      <c r="D2074" s="807" t="str">
        <f t="shared" si="136"/>
        <v/>
      </c>
      <c r="E2074" s="670"/>
      <c r="F2074" s="511"/>
      <c r="G2074" s="511"/>
      <c r="H2074" s="452"/>
      <c r="I2074" s="362"/>
      <c r="J2074" s="362"/>
      <c r="K2074" s="451" t="str">
        <f t="shared" si="135"/>
        <v/>
      </c>
      <c r="L2074" s="527" t="str">
        <f t="shared" si="137"/>
        <v/>
      </c>
      <c r="M2074" s="363"/>
      <c r="N2074" s="363"/>
      <c r="O2074" s="363"/>
      <c r="P2074" s="366"/>
    </row>
    <row r="2075" spans="3:16" ht="14.25" customHeight="1" x14ac:dyDescent="0.2">
      <c r="C2075" s="383">
        <f t="shared" si="138"/>
        <v>2063</v>
      </c>
      <c r="D2075" s="807" t="str">
        <f t="shared" si="136"/>
        <v/>
      </c>
      <c r="E2075" s="670"/>
      <c r="F2075" s="511"/>
      <c r="G2075" s="511"/>
      <c r="H2075" s="452"/>
      <c r="I2075" s="362"/>
      <c r="J2075" s="362"/>
      <c r="K2075" s="451" t="str">
        <f t="shared" si="135"/>
        <v/>
      </c>
      <c r="L2075" s="527" t="str">
        <f t="shared" si="137"/>
        <v/>
      </c>
      <c r="M2075" s="363"/>
      <c r="N2075" s="363"/>
      <c r="O2075" s="363"/>
      <c r="P2075" s="366"/>
    </row>
    <row r="2076" spans="3:16" ht="14.25" customHeight="1" x14ac:dyDescent="0.2">
      <c r="C2076" s="383">
        <f t="shared" si="138"/>
        <v>2064</v>
      </c>
      <c r="D2076" s="807" t="str">
        <f t="shared" si="136"/>
        <v/>
      </c>
      <c r="E2076" s="670"/>
      <c r="F2076" s="511"/>
      <c r="G2076" s="511"/>
      <c r="H2076" s="452"/>
      <c r="I2076" s="362"/>
      <c r="J2076" s="362"/>
      <c r="K2076" s="451" t="str">
        <f t="shared" si="135"/>
        <v/>
      </c>
      <c r="L2076" s="527" t="str">
        <f t="shared" si="137"/>
        <v/>
      </c>
      <c r="M2076" s="363"/>
      <c r="N2076" s="363"/>
      <c r="O2076" s="363"/>
      <c r="P2076" s="366"/>
    </row>
    <row r="2077" spans="3:16" ht="14.25" customHeight="1" x14ac:dyDescent="0.2">
      <c r="C2077" s="383">
        <f t="shared" si="138"/>
        <v>2065</v>
      </c>
      <c r="D2077" s="807" t="str">
        <f t="shared" si="136"/>
        <v/>
      </c>
      <c r="E2077" s="670"/>
      <c r="F2077" s="511"/>
      <c r="G2077" s="511"/>
      <c r="H2077" s="452"/>
      <c r="I2077" s="362"/>
      <c r="J2077" s="362"/>
      <c r="K2077" s="451" t="str">
        <f t="shared" si="135"/>
        <v/>
      </c>
      <c r="L2077" s="527" t="str">
        <f t="shared" si="137"/>
        <v/>
      </c>
      <c r="M2077" s="363"/>
      <c r="N2077" s="363"/>
      <c r="O2077" s="363"/>
      <c r="P2077" s="366"/>
    </row>
    <row r="2078" spans="3:16" ht="14.25" customHeight="1" x14ac:dyDescent="0.2">
      <c r="C2078" s="383">
        <f t="shared" si="138"/>
        <v>2066</v>
      </c>
      <c r="D2078" s="807" t="str">
        <f t="shared" si="136"/>
        <v/>
      </c>
      <c r="E2078" s="670"/>
      <c r="F2078" s="511"/>
      <c r="G2078" s="511"/>
      <c r="H2078" s="452"/>
      <c r="I2078" s="362"/>
      <c r="J2078" s="362"/>
      <c r="K2078" s="451" t="str">
        <f>IF(J2078="","",I2078*J2078)</f>
        <v/>
      </c>
      <c r="L2078" s="527" t="str">
        <f t="shared" si="137"/>
        <v/>
      </c>
      <c r="M2078" s="363"/>
      <c r="N2078" s="363"/>
      <c r="O2078" s="363"/>
      <c r="P2078" s="366"/>
    </row>
    <row r="2079" spans="3:16" ht="14.25" customHeight="1" x14ac:dyDescent="0.2">
      <c r="C2079" s="383">
        <f t="shared" si="138"/>
        <v>2067</v>
      </c>
      <c r="D2079" s="807" t="str">
        <f t="shared" si="136"/>
        <v/>
      </c>
      <c r="E2079" s="670"/>
      <c r="F2079" s="511"/>
      <c r="G2079" s="511"/>
      <c r="H2079" s="452"/>
      <c r="I2079" s="362"/>
      <c r="J2079" s="362"/>
      <c r="K2079" s="451" t="str">
        <f t="shared" ref="K2079:K2142" si="139">IF(J2079="","",I2079*J2079)</f>
        <v/>
      </c>
      <c r="L2079" s="527" t="str">
        <f t="shared" si="137"/>
        <v/>
      </c>
      <c r="M2079" s="363"/>
      <c r="N2079" s="363"/>
      <c r="O2079" s="363"/>
      <c r="P2079" s="366"/>
    </row>
    <row r="2080" spans="3:16" ht="14.25" customHeight="1" x14ac:dyDescent="0.2">
      <c r="C2080" s="383">
        <f t="shared" si="138"/>
        <v>2068</v>
      </c>
      <c r="D2080" s="807" t="str">
        <f t="shared" si="136"/>
        <v/>
      </c>
      <c r="E2080" s="670"/>
      <c r="F2080" s="511"/>
      <c r="G2080" s="511"/>
      <c r="H2080" s="452"/>
      <c r="I2080" s="362"/>
      <c r="J2080" s="362"/>
      <c r="K2080" s="451" t="str">
        <f t="shared" si="139"/>
        <v/>
      </c>
      <c r="L2080" s="527" t="str">
        <f t="shared" si="137"/>
        <v/>
      </c>
      <c r="M2080" s="363"/>
      <c r="N2080" s="363"/>
      <c r="O2080" s="363"/>
      <c r="P2080" s="366"/>
    </row>
    <row r="2081" spans="3:16" ht="14.25" customHeight="1" x14ac:dyDescent="0.2">
      <c r="C2081" s="383">
        <f t="shared" si="138"/>
        <v>2069</v>
      </c>
      <c r="D2081" s="807" t="str">
        <f t="shared" si="136"/>
        <v/>
      </c>
      <c r="E2081" s="670"/>
      <c r="F2081" s="511"/>
      <c r="G2081" s="511"/>
      <c r="H2081" s="452"/>
      <c r="I2081" s="362"/>
      <c r="J2081" s="362"/>
      <c r="K2081" s="451" t="str">
        <f t="shared" si="139"/>
        <v/>
      </c>
      <c r="L2081" s="527" t="str">
        <f t="shared" si="137"/>
        <v/>
      </c>
      <c r="M2081" s="363"/>
      <c r="N2081" s="363"/>
      <c r="O2081" s="363"/>
      <c r="P2081" s="366"/>
    </row>
    <row r="2082" spans="3:16" ht="14.25" customHeight="1" x14ac:dyDescent="0.2">
      <c r="C2082" s="383">
        <f t="shared" si="138"/>
        <v>2070</v>
      </c>
      <c r="D2082" s="807" t="str">
        <f t="shared" si="136"/>
        <v/>
      </c>
      <c r="E2082" s="670"/>
      <c r="F2082" s="511"/>
      <c r="G2082" s="511"/>
      <c r="H2082" s="452"/>
      <c r="I2082" s="362"/>
      <c r="J2082" s="362"/>
      <c r="K2082" s="451" t="str">
        <f t="shared" si="139"/>
        <v/>
      </c>
      <c r="L2082" s="527" t="str">
        <f t="shared" si="137"/>
        <v/>
      </c>
      <c r="M2082" s="363"/>
      <c r="N2082" s="363"/>
      <c r="O2082" s="363"/>
      <c r="P2082" s="366"/>
    </row>
    <row r="2083" spans="3:16" ht="14.25" customHeight="1" x14ac:dyDescent="0.2">
      <c r="C2083" s="383">
        <f t="shared" si="138"/>
        <v>2071</v>
      </c>
      <c r="D2083" s="807" t="str">
        <f t="shared" si="136"/>
        <v/>
      </c>
      <c r="E2083" s="670"/>
      <c r="F2083" s="511"/>
      <c r="G2083" s="511"/>
      <c r="H2083" s="452"/>
      <c r="I2083" s="362"/>
      <c r="J2083" s="362"/>
      <c r="K2083" s="451" t="str">
        <f t="shared" si="139"/>
        <v/>
      </c>
      <c r="L2083" s="527" t="str">
        <f t="shared" si="137"/>
        <v/>
      </c>
      <c r="M2083" s="363"/>
      <c r="N2083" s="363"/>
      <c r="O2083" s="363"/>
      <c r="P2083" s="366"/>
    </row>
    <row r="2084" spans="3:16" ht="14.25" customHeight="1" x14ac:dyDescent="0.2">
      <c r="C2084" s="383">
        <f t="shared" si="138"/>
        <v>2072</v>
      </c>
      <c r="D2084" s="807" t="str">
        <f t="shared" si="136"/>
        <v/>
      </c>
      <c r="E2084" s="670"/>
      <c r="F2084" s="511"/>
      <c r="G2084" s="511"/>
      <c r="H2084" s="452"/>
      <c r="I2084" s="362"/>
      <c r="J2084" s="362"/>
      <c r="K2084" s="451" t="str">
        <f t="shared" si="139"/>
        <v/>
      </c>
      <c r="L2084" s="527" t="str">
        <f t="shared" si="137"/>
        <v/>
      </c>
      <c r="M2084" s="363"/>
      <c r="N2084" s="363"/>
      <c r="O2084" s="363"/>
      <c r="P2084" s="366"/>
    </row>
    <row r="2085" spans="3:16" ht="14.25" customHeight="1" x14ac:dyDescent="0.2">
      <c r="C2085" s="383">
        <f t="shared" si="138"/>
        <v>2073</v>
      </c>
      <c r="D2085" s="807" t="str">
        <f t="shared" si="136"/>
        <v/>
      </c>
      <c r="E2085" s="670"/>
      <c r="F2085" s="511"/>
      <c r="G2085" s="511"/>
      <c r="H2085" s="452"/>
      <c r="I2085" s="362"/>
      <c r="J2085" s="362"/>
      <c r="K2085" s="451" t="str">
        <f t="shared" si="139"/>
        <v/>
      </c>
      <c r="L2085" s="527" t="str">
        <f t="shared" si="137"/>
        <v/>
      </c>
      <c r="M2085" s="363"/>
      <c r="N2085" s="363"/>
      <c r="O2085" s="363"/>
      <c r="P2085" s="366"/>
    </row>
    <row r="2086" spans="3:16" ht="14.25" customHeight="1" x14ac:dyDescent="0.2">
      <c r="C2086" s="383">
        <f t="shared" si="138"/>
        <v>2074</v>
      </c>
      <c r="D2086" s="807" t="str">
        <f t="shared" si="136"/>
        <v/>
      </c>
      <c r="E2086" s="670"/>
      <c r="F2086" s="511"/>
      <c r="G2086" s="511"/>
      <c r="H2086" s="452"/>
      <c r="I2086" s="362"/>
      <c r="J2086" s="362"/>
      <c r="K2086" s="451" t="str">
        <f t="shared" si="139"/>
        <v/>
      </c>
      <c r="L2086" s="527" t="str">
        <f t="shared" si="137"/>
        <v/>
      </c>
      <c r="M2086" s="363"/>
      <c r="N2086" s="363"/>
      <c r="O2086" s="363"/>
      <c r="P2086" s="366"/>
    </row>
    <row r="2087" spans="3:16" ht="14.25" customHeight="1" x14ac:dyDescent="0.2">
      <c r="C2087" s="383">
        <f t="shared" si="138"/>
        <v>2075</v>
      </c>
      <c r="D2087" s="807" t="str">
        <f t="shared" si="136"/>
        <v/>
      </c>
      <c r="E2087" s="670"/>
      <c r="F2087" s="511"/>
      <c r="G2087" s="511"/>
      <c r="H2087" s="452"/>
      <c r="I2087" s="362"/>
      <c r="J2087" s="362"/>
      <c r="K2087" s="451" t="str">
        <f t="shared" si="139"/>
        <v/>
      </c>
      <c r="L2087" s="527" t="str">
        <f t="shared" si="137"/>
        <v/>
      </c>
      <c r="M2087" s="363"/>
      <c r="N2087" s="363"/>
      <c r="O2087" s="363"/>
      <c r="P2087" s="366"/>
    </row>
    <row r="2088" spans="3:16" ht="14.25" customHeight="1" x14ac:dyDescent="0.2">
      <c r="C2088" s="383">
        <f t="shared" si="138"/>
        <v>2076</v>
      </c>
      <c r="D2088" s="807" t="str">
        <f t="shared" si="136"/>
        <v/>
      </c>
      <c r="E2088" s="670"/>
      <c r="F2088" s="511"/>
      <c r="G2088" s="511"/>
      <c r="H2088" s="452"/>
      <c r="I2088" s="362"/>
      <c r="J2088" s="362"/>
      <c r="K2088" s="451" t="str">
        <f t="shared" si="139"/>
        <v/>
      </c>
      <c r="L2088" s="527" t="str">
        <f t="shared" si="137"/>
        <v/>
      </c>
      <c r="M2088" s="363"/>
      <c r="N2088" s="363"/>
      <c r="O2088" s="363"/>
      <c r="P2088" s="366"/>
    </row>
    <row r="2089" spans="3:16" ht="14.25" customHeight="1" x14ac:dyDescent="0.2">
      <c r="C2089" s="383">
        <f t="shared" si="138"/>
        <v>2077</v>
      </c>
      <c r="D2089" s="807" t="str">
        <f t="shared" si="136"/>
        <v/>
      </c>
      <c r="E2089" s="670"/>
      <c r="F2089" s="511"/>
      <c r="G2089" s="511"/>
      <c r="H2089" s="452"/>
      <c r="I2089" s="362"/>
      <c r="J2089" s="362"/>
      <c r="K2089" s="451" t="str">
        <f t="shared" si="139"/>
        <v/>
      </c>
      <c r="L2089" s="527" t="str">
        <f t="shared" si="137"/>
        <v/>
      </c>
      <c r="M2089" s="363"/>
      <c r="N2089" s="363"/>
      <c r="O2089" s="363"/>
      <c r="P2089" s="366"/>
    </row>
    <row r="2090" spans="3:16" ht="14.25" customHeight="1" x14ac:dyDescent="0.2">
      <c r="C2090" s="383">
        <f t="shared" si="138"/>
        <v>2078</v>
      </c>
      <c r="D2090" s="807" t="str">
        <f t="shared" si="136"/>
        <v/>
      </c>
      <c r="E2090" s="670"/>
      <c r="F2090" s="511"/>
      <c r="G2090" s="511"/>
      <c r="H2090" s="452"/>
      <c r="I2090" s="362"/>
      <c r="J2090" s="362"/>
      <c r="K2090" s="451" t="str">
        <f t="shared" si="139"/>
        <v/>
      </c>
      <c r="L2090" s="527" t="str">
        <f t="shared" si="137"/>
        <v/>
      </c>
      <c r="M2090" s="363"/>
      <c r="N2090" s="363"/>
      <c r="O2090" s="363"/>
      <c r="P2090" s="366"/>
    </row>
    <row r="2091" spans="3:16" ht="14.25" customHeight="1" x14ac:dyDescent="0.2">
      <c r="C2091" s="383">
        <f t="shared" si="138"/>
        <v>2079</v>
      </c>
      <c r="D2091" s="807" t="str">
        <f t="shared" si="136"/>
        <v/>
      </c>
      <c r="E2091" s="670"/>
      <c r="F2091" s="511"/>
      <c r="G2091" s="511"/>
      <c r="H2091" s="452"/>
      <c r="I2091" s="362"/>
      <c r="J2091" s="362"/>
      <c r="K2091" s="451" t="str">
        <f t="shared" si="139"/>
        <v/>
      </c>
      <c r="L2091" s="527" t="str">
        <f t="shared" si="137"/>
        <v/>
      </c>
      <c r="M2091" s="363"/>
      <c r="N2091" s="363"/>
      <c r="O2091" s="363"/>
      <c r="P2091" s="366"/>
    </row>
    <row r="2092" spans="3:16" ht="14.25" customHeight="1" x14ac:dyDescent="0.2">
      <c r="C2092" s="383">
        <f t="shared" si="138"/>
        <v>2080</v>
      </c>
      <c r="D2092" s="807" t="str">
        <f t="shared" si="136"/>
        <v/>
      </c>
      <c r="E2092" s="670"/>
      <c r="F2092" s="511"/>
      <c r="G2092" s="511"/>
      <c r="H2092" s="452"/>
      <c r="I2092" s="362"/>
      <c r="J2092" s="362"/>
      <c r="K2092" s="451" t="str">
        <f t="shared" si="139"/>
        <v/>
      </c>
      <c r="L2092" s="527" t="str">
        <f t="shared" si="137"/>
        <v/>
      </c>
      <c r="M2092" s="363"/>
      <c r="N2092" s="363"/>
      <c r="O2092" s="363"/>
      <c r="P2092" s="366"/>
    </row>
    <row r="2093" spans="3:16" ht="14.25" customHeight="1" x14ac:dyDescent="0.2">
      <c r="C2093" s="383">
        <f t="shared" si="138"/>
        <v>2081</v>
      </c>
      <c r="D2093" s="807" t="str">
        <f t="shared" si="136"/>
        <v/>
      </c>
      <c r="E2093" s="670"/>
      <c r="F2093" s="511"/>
      <c r="G2093" s="511"/>
      <c r="H2093" s="452"/>
      <c r="I2093" s="362"/>
      <c r="J2093" s="362"/>
      <c r="K2093" s="451" t="str">
        <f t="shared" si="139"/>
        <v/>
      </c>
      <c r="L2093" s="527" t="str">
        <f t="shared" si="137"/>
        <v/>
      </c>
      <c r="M2093" s="363"/>
      <c r="N2093" s="363"/>
      <c r="O2093" s="363"/>
      <c r="P2093" s="366"/>
    </row>
    <row r="2094" spans="3:16" ht="14.25" customHeight="1" x14ac:dyDescent="0.2">
      <c r="C2094" s="383">
        <f t="shared" si="138"/>
        <v>2082</v>
      </c>
      <c r="D2094" s="807" t="str">
        <f t="shared" si="136"/>
        <v/>
      </c>
      <c r="E2094" s="670"/>
      <c r="F2094" s="511"/>
      <c r="G2094" s="511"/>
      <c r="H2094" s="452"/>
      <c r="I2094" s="362"/>
      <c r="J2094" s="362"/>
      <c r="K2094" s="451" t="str">
        <f t="shared" si="139"/>
        <v/>
      </c>
      <c r="L2094" s="527" t="str">
        <f t="shared" si="137"/>
        <v/>
      </c>
      <c r="M2094" s="363"/>
      <c r="N2094" s="363"/>
      <c r="O2094" s="363"/>
      <c r="P2094" s="366"/>
    </row>
    <row r="2095" spans="3:16" ht="14.25" customHeight="1" x14ac:dyDescent="0.2">
      <c r="C2095" s="383">
        <f t="shared" si="138"/>
        <v>2083</v>
      </c>
      <c r="D2095" s="807" t="str">
        <f t="shared" si="136"/>
        <v/>
      </c>
      <c r="E2095" s="670"/>
      <c r="F2095" s="511"/>
      <c r="G2095" s="511"/>
      <c r="H2095" s="452"/>
      <c r="I2095" s="362"/>
      <c r="J2095" s="362"/>
      <c r="K2095" s="451" t="str">
        <f t="shared" si="139"/>
        <v/>
      </c>
      <c r="L2095" s="527" t="str">
        <f t="shared" si="137"/>
        <v/>
      </c>
      <c r="M2095" s="363"/>
      <c r="N2095" s="363"/>
      <c r="O2095" s="363"/>
      <c r="P2095" s="366"/>
    </row>
    <row r="2096" spans="3:16" ht="14.25" customHeight="1" x14ac:dyDescent="0.2">
      <c r="C2096" s="383">
        <f t="shared" si="138"/>
        <v>2084</v>
      </c>
      <c r="D2096" s="807" t="str">
        <f t="shared" si="136"/>
        <v/>
      </c>
      <c r="E2096" s="670"/>
      <c r="F2096" s="511"/>
      <c r="G2096" s="511"/>
      <c r="H2096" s="452"/>
      <c r="I2096" s="362"/>
      <c r="J2096" s="362"/>
      <c r="K2096" s="451" t="str">
        <f t="shared" si="139"/>
        <v/>
      </c>
      <c r="L2096" s="527" t="str">
        <f t="shared" si="137"/>
        <v/>
      </c>
      <c r="M2096" s="363"/>
      <c r="N2096" s="363"/>
      <c r="O2096" s="363"/>
      <c r="P2096" s="366"/>
    </row>
    <row r="2097" spans="3:16" ht="14.25" customHeight="1" x14ac:dyDescent="0.2">
      <c r="C2097" s="383">
        <f t="shared" si="138"/>
        <v>2085</v>
      </c>
      <c r="D2097" s="807" t="str">
        <f t="shared" si="136"/>
        <v/>
      </c>
      <c r="E2097" s="670"/>
      <c r="F2097" s="511"/>
      <c r="G2097" s="511"/>
      <c r="H2097" s="452"/>
      <c r="I2097" s="362"/>
      <c r="J2097" s="362"/>
      <c r="K2097" s="451" t="str">
        <f t="shared" si="139"/>
        <v/>
      </c>
      <c r="L2097" s="527" t="str">
        <f t="shared" si="137"/>
        <v/>
      </c>
      <c r="M2097" s="363"/>
      <c r="N2097" s="363"/>
      <c r="O2097" s="363"/>
      <c r="P2097" s="366"/>
    </row>
    <row r="2098" spans="3:16" ht="14.25" customHeight="1" x14ac:dyDescent="0.2">
      <c r="C2098" s="383">
        <f t="shared" si="138"/>
        <v>2086</v>
      </c>
      <c r="D2098" s="807" t="str">
        <f t="shared" si="136"/>
        <v/>
      </c>
      <c r="E2098" s="670"/>
      <c r="F2098" s="511"/>
      <c r="G2098" s="511"/>
      <c r="H2098" s="452"/>
      <c r="I2098" s="362"/>
      <c r="J2098" s="362"/>
      <c r="K2098" s="451" t="str">
        <f t="shared" si="139"/>
        <v/>
      </c>
      <c r="L2098" s="527" t="str">
        <f t="shared" si="137"/>
        <v/>
      </c>
      <c r="M2098" s="363"/>
      <c r="N2098" s="363"/>
      <c r="O2098" s="363"/>
      <c r="P2098" s="366"/>
    </row>
    <row r="2099" spans="3:16" ht="14.25" customHeight="1" x14ac:dyDescent="0.2">
      <c r="C2099" s="383">
        <f t="shared" si="138"/>
        <v>2087</v>
      </c>
      <c r="D2099" s="807" t="str">
        <f t="shared" si="136"/>
        <v/>
      </c>
      <c r="E2099" s="670"/>
      <c r="F2099" s="511"/>
      <c r="G2099" s="511"/>
      <c r="H2099" s="452"/>
      <c r="I2099" s="362"/>
      <c r="J2099" s="362"/>
      <c r="K2099" s="451" t="str">
        <f t="shared" si="139"/>
        <v/>
      </c>
      <c r="L2099" s="527" t="str">
        <f t="shared" si="137"/>
        <v/>
      </c>
      <c r="M2099" s="363"/>
      <c r="N2099" s="363"/>
      <c r="O2099" s="363"/>
      <c r="P2099" s="366"/>
    </row>
    <row r="2100" spans="3:16" ht="14.25" customHeight="1" x14ac:dyDescent="0.2">
      <c r="C2100" s="383">
        <f t="shared" si="138"/>
        <v>2088</v>
      </c>
      <c r="D2100" s="807" t="str">
        <f t="shared" si="136"/>
        <v/>
      </c>
      <c r="E2100" s="670"/>
      <c r="F2100" s="511"/>
      <c r="G2100" s="511"/>
      <c r="H2100" s="452"/>
      <c r="I2100" s="362"/>
      <c r="J2100" s="362"/>
      <c r="K2100" s="451" t="str">
        <f t="shared" si="139"/>
        <v/>
      </c>
      <c r="L2100" s="527" t="str">
        <f t="shared" si="137"/>
        <v/>
      </c>
      <c r="M2100" s="363"/>
      <c r="N2100" s="363"/>
      <c r="O2100" s="363"/>
      <c r="P2100" s="366"/>
    </row>
    <row r="2101" spans="3:16" ht="14.25" customHeight="1" x14ac:dyDescent="0.2">
      <c r="C2101" s="383">
        <f t="shared" si="138"/>
        <v>2089</v>
      </c>
      <c r="D2101" s="807" t="str">
        <f t="shared" si="136"/>
        <v/>
      </c>
      <c r="E2101" s="670"/>
      <c r="F2101" s="511"/>
      <c r="G2101" s="511"/>
      <c r="H2101" s="452"/>
      <c r="I2101" s="362"/>
      <c r="J2101" s="362"/>
      <c r="K2101" s="451" t="str">
        <f t="shared" si="139"/>
        <v/>
      </c>
      <c r="L2101" s="527" t="str">
        <f t="shared" si="137"/>
        <v/>
      </c>
      <c r="M2101" s="363"/>
      <c r="N2101" s="363"/>
      <c r="O2101" s="363"/>
      <c r="P2101" s="366"/>
    </row>
    <row r="2102" spans="3:16" ht="14.25" customHeight="1" x14ac:dyDescent="0.2">
      <c r="C2102" s="383">
        <f t="shared" si="138"/>
        <v>2090</v>
      </c>
      <c r="D2102" s="807" t="str">
        <f t="shared" si="136"/>
        <v/>
      </c>
      <c r="E2102" s="670"/>
      <c r="F2102" s="511"/>
      <c r="G2102" s="511"/>
      <c r="H2102" s="452"/>
      <c r="I2102" s="362"/>
      <c r="J2102" s="362"/>
      <c r="K2102" s="451" t="str">
        <f t="shared" si="139"/>
        <v/>
      </c>
      <c r="L2102" s="527" t="str">
        <f t="shared" si="137"/>
        <v/>
      </c>
      <c r="M2102" s="363"/>
      <c r="N2102" s="363"/>
      <c r="O2102" s="363"/>
      <c r="P2102" s="366"/>
    </row>
    <row r="2103" spans="3:16" ht="14.25" customHeight="1" x14ac:dyDescent="0.2">
      <c r="C2103" s="383">
        <f t="shared" si="138"/>
        <v>2091</v>
      </c>
      <c r="D2103" s="807" t="str">
        <f t="shared" si="136"/>
        <v/>
      </c>
      <c r="E2103" s="670"/>
      <c r="F2103" s="511"/>
      <c r="G2103" s="511"/>
      <c r="H2103" s="452"/>
      <c r="I2103" s="362"/>
      <c r="J2103" s="362"/>
      <c r="K2103" s="451" t="str">
        <f t="shared" si="139"/>
        <v/>
      </c>
      <c r="L2103" s="527" t="str">
        <f t="shared" si="137"/>
        <v/>
      </c>
      <c r="M2103" s="363"/>
      <c r="N2103" s="363"/>
      <c r="O2103" s="363"/>
      <c r="P2103" s="366"/>
    </row>
    <row r="2104" spans="3:16" ht="14.25" customHeight="1" x14ac:dyDescent="0.2">
      <c r="C2104" s="383">
        <f t="shared" si="138"/>
        <v>2092</v>
      </c>
      <c r="D2104" s="807" t="str">
        <f t="shared" si="136"/>
        <v/>
      </c>
      <c r="E2104" s="670"/>
      <c r="F2104" s="511"/>
      <c r="G2104" s="511"/>
      <c r="H2104" s="452"/>
      <c r="I2104" s="362"/>
      <c r="J2104" s="362"/>
      <c r="K2104" s="451" t="str">
        <f t="shared" si="139"/>
        <v/>
      </c>
      <c r="L2104" s="527" t="str">
        <f t="shared" si="137"/>
        <v/>
      </c>
      <c r="M2104" s="363"/>
      <c r="N2104" s="363"/>
      <c r="O2104" s="363"/>
      <c r="P2104" s="366"/>
    </row>
    <row r="2105" spans="3:16" ht="14.25" customHeight="1" x14ac:dyDescent="0.2">
      <c r="C2105" s="383">
        <f t="shared" si="138"/>
        <v>2093</v>
      </c>
      <c r="D2105" s="807" t="str">
        <f t="shared" si="136"/>
        <v/>
      </c>
      <c r="E2105" s="670"/>
      <c r="F2105" s="511"/>
      <c r="G2105" s="511"/>
      <c r="H2105" s="452"/>
      <c r="I2105" s="362"/>
      <c r="J2105" s="362"/>
      <c r="K2105" s="451" t="str">
        <f t="shared" si="139"/>
        <v/>
      </c>
      <c r="L2105" s="527" t="str">
        <f t="shared" si="137"/>
        <v/>
      </c>
      <c r="M2105" s="363"/>
      <c r="N2105" s="363"/>
      <c r="O2105" s="363"/>
      <c r="P2105" s="366"/>
    </row>
    <row r="2106" spans="3:16" ht="14.25" customHeight="1" x14ac:dyDescent="0.2">
      <c r="C2106" s="383">
        <f t="shared" si="138"/>
        <v>2094</v>
      </c>
      <c r="D2106" s="807" t="str">
        <f t="shared" si="136"/>
        <v/>
      </c>
      <c r="E2106" s="670"/>
      <c r="F2106" s="511"/>
      <c r="G2106" s="511"/>
      <c r="H2106" s="452"/>
      <c r="I2106" s="362"/>
      <c r="J2106" s="362"/>
      <c r="K2106" s="451" t="str">
        <f t="shared" si="139"/>
        <v/>
      </c>
      <c r="L2106" s="527" t="str">
        <f t="shared" si="137"/>
        <v/>
      </c>
      <c r="M2106" s="363"/>
      <c r="N2106" s="363"/>
      <c r="O2106" s="363"/>
      <c r="P2106" s="366"/>
    </row>
    <row r="2107" spans="3:16" ht="14.25" customHeight="1" x14ac:dyDescent="0.2">
      <c r="C2107" s="383">
        <f t="shared" si="138"/>
        <v>2095</v>
      </c>
      <c r="D2107" s="807" t="str">
        <f t="shared" si="136"/>
        <v/>
      </c>
      <c r="E2107" s="670"/>
      <c r="F2107" s="511"/>
      <c r="G2107" s="511"/>
      <c r="H2107" s="452"/>
      <c r="I2107" s="362"/>
      <c r="J2107" s="362"/>
      <c r="K2107" s="451" t="str">
        <f t="shared" si="139"/>
        <v/>
      </c>
      <c r="L2107" s="527" t="str">
        <f t="shared" si="137"/>
        <v/>
      </c>
      <c r="M2107" s="363"/>
      <c r="N2107" s="363"/>
      <c r="O2107" s="363"/>
      <c r="P2107" s="366"/>
    </row>
    <row r="2108" spans="3:16" ht="14.25" customHeight="1" x14ac:dyDescent="0.2">
      <c r="C2108" s="383">
        <f t="shared" si="138"/>
        <v>2096</v>
      </c>
      <c r="D2108" s="807" t="str">
        <f t="shared" si="136"/>
        <v/>
      </c>
      <c r="E2108" s="670"/>
      <c r="F2108" s="511"/>
      <c r="G2108" s="511"/>
      <c r="H2108" s="452"/>
      <c r="I2108" s="362"/>
      <c r="J2108" s="362"/>
      <c r="K2108" s="451" t="str">
        <f t="shared" si="139"/>
        <v/>
      </c>
      <c r="L2108" s="527" t="str">
        <f t="shared" si="137"/>
        <v/>
      </c>
      <c r="M2108" s="363"/>
      <c r="N2108" s="363"/>
      <c r="O2108" s="363"/>
      <c r="P2108" s="366"/>
    </row>
    <row r="2109" spans="3:16" ht="14.25" customHeight="1" x14ac:dyDescent="0.2">
      <c r="C2109" s="383">
        <f t="shared" si="138"/>
        <v>2097</v>
      </c>
      <c r="D2109" s="807" t="str">
        <f t="shared" si="136"/>
        <v/>
      </c>
      <c r="E2109" s="670"/>
      <c r="F2109" s="511"/>
      <c r="G2109" s="511"/>
      <c r="H2109" s="452"/>
      <c r="I2109" s="362"/>
      <c r="J2109" s="362"/>
      <c r="K2109" s="451" t="str">
        <f t="shared" si="139"/>
        <v/>
      </c>
      <c r="L2109" s="527" t="str">
        <f t="shared" si="137"/>
        <v/>
      </c>
      <c r="M2109" s="363"/>
      <c r="N2109" s="363"/>
      <c r="O2109" s="363"/>
      <c r="P2109" s="366"/>
    </row>
    <row r="2110" spans="3:16" ht="14.25" customHeight="1" x14ac:dyDescent="0.2">
      <c r="C2110" s="383">
        <f t="shared" si="138"/>
        <v>2098</v>
      </c>
      <c r="D2110" s="807" t="str">
        <f t="shared" si="136"/>
        <v/>
      </c>
      <c r="E2110" s="670"/>
      <c r="F2110" s="511"/>
      <c r="G2110" s="511"/>
      <c r="H2110" s="452"/>
      <c r="I2110" s="362"/>
      <c r="J2110" s="362"/>
      <c r="K2110" s="451" t="str">
        <f t="shared" si="139"/>
        <v/>
      </c>
      <c r="L2110" s="527" t="str">
        <f t="shared" si="137"/>
        <v/>
      </c>
      <c r="M2110" s="363"/>
      <c r="N2110" s="363"/>
      <c r="O2110" s="363"/>
      <c r="P2110" s="366"/>
    </row>
    <row r="2111" spans="3:16" ht="14.25" customHeight="1" x14ac:dyDescent="0.2">
      <c r="C2111" s="383">
        <f t="shared" si="138"/>
        <v>2099</v>
      </c>
      <c r="D2111" s="807" t="str">
        <f t="shared" si="136"/>
        <v/>
      </c>
      <c r="E2111" s="670"/>
      <c r="F2111" s="511"/>
      <c r="G2111" s="511"/>
      <c r="H2111" s="452"/>
      <c r="I2111" s="362"/>
      <c r="J2111" s="362"/>
      <c r="K2111" s="451" t="str">
        <f t="shared" si="139"/>
        <v/>
      </c>
      <c r="L2111" s="527" t="str">
        <f t="shared" si="137"/>
        <v/>
      </c>
      <c r="M2111" s="363"/>
      <c r="N2111" s="363"/>
      <c r="O2111" s="363"/>
      <c r="P2111" s="366"/>
    </row>
    <row r="2112" spans="3:16" ht="14.25" customHeight="1" x14ac:dyDescent="0.2">
      <c r="C2112" s="383">
        <f t="shared" si="138"/>
        <v>2100</v>
      </c>
      <c r="D2112" s="807" t="str">
        <f t="shared" si="136"/>
        <v/>
      </c>
      <c r="E2112" s="670"/>
      <c r="F2112" s="511"/>
      <c r="G2112" s="511"/>
      <c r="H2112" s="452"/>
      <c r="I2112" s="362"/>
      <c r="J2112" s="362"/>
      <c r="K2112" s="451" t="str">
        <f t="shared" si="139"/>
        <v/>
      </c>
      <c r="L2112" s="527" t="str">
        <f t="shared" si="137"/>
        <v/>
      </c>
      <c r="M2112" s="363"/>
      <c r="N2112" s="363"/>
      <c r="O2112" s="363"/>
      <c r="P2112" s="366"/>
    </row>
    <row r="2113" spans="3:16" ht="14.25" customHeight="1" x14ac:dyDescent="0.2">
      <c r="C2113" s="383">
        <f t="shared" si="138"/>
        <v>2101</v>
      </c>
      <c r="D2113" s="807" t="str">
        <f t="shared" si="136"/>
        <v/>
      </c>
      <c r="E2113" s="670"/>
      <c r="F2113" s="511"/>
      <c r="G2113" s="511"/>
      <c r="H2113" s="452"/>
      <c r="I2113" s="362"/>
      <c r="J2113" s="362"/>
      <c r="K2113" s="451" t="str">
        <f t="shared" si="139"/>
        <v/>
      </c>
      <c r="L2113" s="527" t="str">
        <f t="shared" si="137"/>
        <v/>
      </c>
      <c r="M2113" s="363"/>
      <c r="N2113" s="363"/>
      <c r="O2113" s="363"/>
      <c r="P2113" s="366"/>
    </row>
    <row r="2114" spans="3:16" ht="14.25" customHeight="1" x14ac:dyDescent="0.2">
      <c r="C2114" s="383">
        <f t="shared" si="138"/>
        <v>2102</v>
      </c>
      <c r="D2114" s="807" t="str">
        <f t="shared" si="136"/>
        <v/>
      </c>
      <c r="E2114" s="670"/>
      <c r="F2114" s="511"/>
      <c r="G2114" s="511"/>
      <c r="H2114" s="452"/>
      <c r="I2114" s="362"/>
      <c r="J2114" s="362"/>
      <c r="K2114" s="451" t="str">
        <f t="shared" si="139"/>
        <v/>
      </c>
      <c r="L2114" s="527" t="str">
        <f t="shared" si="137"/>
        <v/>
      </c>
      <c r="M2114" s="363"/>
      <c r="N2114" s="363"/>
      <c r="O2114" s="363"/>
      <c r="P2114" s="366"/>
    </row>
    <row r="2115" spans="3:16" ht="14.25" customHeight="1" x14ac:dyDescent="0.2">
      <c r="C2115" s="383">
        <f t="shared" si="138"/>
        <v>2103</v>
      </c>
      <c r="D2115" s="807" t="str">
        <f t="shared" si="136"/>
        <v/>
      </c>
      <c r="E2115" s="670"/>
      <c r="F2115" s="511"/>
      <c r="G2115" s="511"/>
      <c r="H2115" s="452"/>
      <c r="I2115" s="362"/>
      <c r="J2115" s="362"/>
      <c r="K2115" s="451" t="str">
        <f t="shared" si="139"/>
        <v/>
      </c>
      <c r="L2115" s="527" t="str">
        <f t="shared" si="137"/>
        <v/>
      </c>
      <c r="M2115" s="363"/>
      <c r="N2115" s="363"/>
      <c r="O2115" s="363"/>
      <c r="P2115" s="366"/>
    </row>
    <row r="2116" spans="3:16" ht="14.25" customHeight="1" x14ac:dyDescent="0.2">
      <c r="C2116" s="383">
        <f t="shared" si="138"/>
        <v>2104</v>
      </c>
      <c r="D2116" s="807" t="str">
        <f t="shared" si="136"/>
        <v/>
      </c>
      <c r="E2116" s="670"/>
      <c r="F2116" s="511"/>
      <c r="G2116" s="511"/>
      <c r="H2116" s="452"/>
      <c r="I2116" s="362"/>
      <c r="J2116" s="362"/>
      <c r="K2116" s="451" t="str">
        <f t="shared" si="139"/>
        <v/>
      </c>
      <c r="L2116" s="527" t="str">
        <f t="shared" si="137"/>
        <v/>
      </c>
      <c r="M2116" s="363"/>
      <c r="N2116" s="363"/>
      <c r="O2116" s="363"/>
      <c r="P2116" s="366"/>
    </row>
    <row r="2117" spans="3:16" ht="14.25" customHeight="1" x14ac:dyDescent="0.2">
      <c r="C2117" s="383">
        <f t="shared" si="138"/>
        <v>2105</v>
      </c>
      <c r="D2117" s="807" t="str">
        <f t="shared" si="136"/>
        <v/>
      </c>
      <c r="E2117" s="670"/>
      <c r="F2117" s="511"/>
      <c r="G2117" s="511"/>
      <c r="H2117" s="452"/>
      <c r="I2117" s="362"/>
      <c r="J2117" s="362"/>
      <c r="K2117" s="451" t="str">
        <f t="shared" si="139"/>
        <v/>
      </c>
      <c r="L2117" s="527" t="str">
        <f t="shared" si="137"/>
        <v/>
      </c>
      <c r="M2117" s="363"/>
      <c r="N2117" s="363"/>
      <c r="O2117" s="363"/>
      <c r="P2117" s="366"/>
    </row>
    <row r="2118" spans="3:16" ht="14.25" customHeight="1" x14ac:dyDescent="0.2">
      <c r="C2118" s="383">
        <f t="shared" si="138"/>
        <v>2106</v>
      </c>
      <c r="D2118" s="807" t="str">
        <f t="shared" si="136"/>
        <v/>
      </c>
      <c r="E2118" s="670"/>
      <c r="F2118" s="511"/>
      <c r="G2118" s="511"/>
      <c r="H2118" s="452"/>
      <c r="I2118" s="362"/>
      <c r="J2118" s="362"/>
      <c r="K2118" s="451" t="str">
        <f t="shared" si="139"/>
        <v/>
      </c>
      <c r="L2118" s="527" t="str">
        <f t="shared" si="137"/>
        <v/>
      </c>
      <c r="M2118" s="363"/>
      <c r="N2118" s="363"/>
      <c r="O2118" s="363"/>
      <c r="P2118" s="366"/>
    </row>
    <row r="2119" spans="3:16" ht="14.25" customHeight="1" x14ac:dyDescent="0.2">
      <c r="C2119" s="383">
        <f t="shared" si="138"/>
        <v>2107</v>
      </c>
      <c r="D2119" s="807" t="str">
        <f t="shared" si="136"/>
        <v/>
      </c>
      <c r="E2119" s="670"/>
      <c r="F2119" s="511"/>
      <c r="G2119" s="511"/>
      <c r="H2119" s="452"/>
      <c r="I2119" s="362"/>
      <c r="J2119" s="362"/>
      <c r="K2119" s="451" t="str">
        <f t="shared" si="139"/>
        <v/>
      </c>
      <c r="L2119" s="527" t="str">
        <f t="shared" si="137"/>
        <v/>
      </c>
      <c r="M2119" s="363"/>
      <c r="N2119" s="363"/>
      <c r="O2119" s="363"/>
      <c r="P2119" s="366"/>
    </row>
    <row r="2120" spans="3:16" ht="14.25" customHeight="1" x14ac:dyDescent="0.2">
      <c r="C2120" s="383">
        <f t="shared" si="138"/>
        <v>2108</v>
      </c>
      <c r="D2120" s="807" t="str">
        <f t="shared" si="136"/>
        <v/>
      </c>
      <c r="E2120" s="670"/>
      <c r="F2120" s="511"/>
      <c r="G2120" s="511"/>
      <c r="H2120" s="452"/>
      <c r="I2120" s="362"/>
      <c r="J2120" s="362"/>
      <c r="K2120" s="451" t="str">
        <f t="shared" si="139"/>
        <v/>
      </c>
      <c r="L2120" s="527" t="str">
        <f t="shared" si="137"/>
        <v/>
      </c>
      <c r="M2120" s="363"/>
      <c r="N2120" s="363"/>
      <c r="O2120" s="363"/>
      <c r="P2120" s="366"/>
    </row>
    <row r="2121" spans="3:16" ht="14.25" customHeight="1" x14ac:dyDescent="0.2">
      <c r="C2121" s="383">
        <f t="shared" si="138"/>
        <v>2109</v>
      </c>
      <c r="D2121" s="807" t="str">
        <f t="shared" si="136"/>
        <v/>
      </c>
      <c r="E2121" s="670"/>
      <c r="F2121" s="511"/>
      <c r="G2121" s="511"/>
      <c r="H2121" s="452"/>
      <c r="I2121" s="362"/>
      <c r="J2121" s="362"/>
      <c r="K2121" s="451" t="str">
        <f t="shared" si="139"/>
        <v/>
      </c>
      <c r="L2121" s="527" t="str">
        <f t="shared" si="137"/>
        <v/>
      </c>
      <c r="M2121" s="363"/>
      <c r="N2121" s="363"/>
      <c r="O2121" s="363"/>
      <c r="P2121" s="366"/>
    </row>
    <row r="2122" spans="3:16" ht="14.25" customHeight="1" x14ac:dyDescent="0.2">
      <c r="C2122" s="383">
        <f t="shared" si="138"/>
        <v>2110</v>
      </c>
      <c r="D2122" s="807" t="str">
        <f t="shared" si="136"/>
        <v/>
      </c>
      <c r="E2122" s="670"/>
      <c r="F2122" s="511"/>
      <c r="G2122" s="511"/>
      <c r="H2122" s="452"/>
      <c r="I2122" s="362"/>
      <c r="J2122" s="362"/>
      <c r="K2122" s="451" t="str">
        <f t="shared" si="139"/>
        <v/>
      </c>
      <c r="L2122" s="527" t="str">
        <f t="shared" si="137"/>
        <v/>
      </c>
      <c r="M2122" s="363"/>
      <c r="N2122" s="363"/>
      <c r="O2122" s="363"/>
      <c r="P2122" s="366"/>
    </row>
    <row r="2123" spans="3:16" ht="14.25" customHeight="1" x14ac:dyDescent="0.2">
      <c r="C2123" s="383">
        <f t="shared" si="138"/>
        <v>2111</v>
      </c>
      <c r="D2123" s="807" t="str">
        <f t="shared" si="136"/>
        <v/>
      </c>
      <c r="E2123" s="670"/>
      <c r="F2123" s="511"/>
      <c r="G2123" s="511"/>
      <c r="H2123" s="452"/>
      <c r="I2123" s="362"/>
      <c r="J2123" s="362"/>
      <c r="K2123" s="451" t="str">
        <f t="shared" si="139"/>
        <v/>
      </c>
      <c r="L2123" s="527" t="str">
        <f t="shared" si="137"/>
        <v/>
      </c>
      <c r="M2123" s="363"/>
      <c r="N2123" s="363"/>
      <c r="O2123" s="363"/>
      <c r="P2123" s="366"/>
    </row>
    <row r="2124" spans="3:16" ht="14.25" customHeight="1" x14ac:dyDescent="0.2">
      <c r="C2124" s="383">
        <f t="shared" si="138"/>
        <v>2112</v>
      </c>
      <c r="D2124" s="807" t="str">
        <f t="shared" si="136"/>
        <v/>
      </c>
      <c r="E2124" s="670"/>
      <c r="F2124" s="511"/>
      <c r="G2124" s="511"/>
      <c r="H2124" s="452"/>
      <c r="I2124" s="362"/>
      <c r="J2124" s="362"/>
      <c r="K2124" s="451" t="str">
        <f t="shared" si="139"/>
        <v/>
      </c>
      <c r="L2124" s="527" t="str">
        <f t="shared" si="137"/>
        <v/>
      </c>
      <c r="M2124" s="363"/>
      <c r="N2124" s="363"/>
      <c r="O2124" s="363"/>
      <c r="P2124" s="366"/>
    </row>
    <row r="2125" spans="3:16" ht="14.25" customHeight="1" x14ac:dyDescent="0.2">
      <c r="C2125" s="383">
        <f t="shared" si="138"/>
        <v>2113</v>
      </c>
      <c r="D2125" s="807" t="str">
        <f t="shared" ref="D2125:D2188" si="140">IF(E2125="","",IF(E2125&lt;=$T$2,"○",""))</f>
        <v/>
      </c>
      <c r="E2125" s="670"/>
      <c r="F2125" s="511"/>
      <c r="G2125" s="511"/>
      <c r="H2125" s="452"/>
      <c r="I2125" s="362"/>
      <c r="J2125" s="362"/>
      <c r="K2125" s="451" t="str">
        <f t="shared" si="139"/>
        <v/>
      </c>
      <c r="L2125" s="527" t="str">
        <f t="shared" ref="L2125:L2188" si="141">IF(H2125="","",IF(HLOOKUP(H2125,$V$2:$AJ$3,2,FALSE)&gt;=0.8,"○",""))</f>
        <v/>
      </c>
      <c r="M2125" s="363"/>
      <c r="N2125" s="363"/>
      <c r="O2125" s="363"/>
      <c r="P2125" s="366"/>
    </row>
    <row r="2126" spans="3:16" ht="14.25" customHeight="1" x14ac:dyDescent="0.2">
      <c r="C2126" s="383">
        <f t="shared" si="138"/>
        <v>2114</v>
      </c>
      <c r="D2126" s="807" t="str">
        <f t="shared" si="140"/>
        <v/>
      </c>
      <c r="E2126" s="670"/>
      <c r="F2126" s="511"/>
      <c r="G2126" s="511"/>
      <c r="H2126" s="452"/>
      <c r="I2126" s="362"/>
      <c r="J2126" s="362"/>
      <c r="K2126" s="451" t="str">
        <f t="shared" si="139"/>
        <v/>
      </c>
      <c r="L2126" s="527" t="str">
        <f t="shared" si="141"/>
        <v/>
      </c>
      <c r="M2126" s="363"/>
      <c r="N2126" s="363"/>
      <c r="O2126" s="363"/>
      <c r="P2126" s="366"/>
    </row>
    <row r="2127" spans="3:16" ht="14.25" customHeight="1" x14ac:dyDescent="0.2">
      <c r="C2127" s="383">
        <f t="shared" ref="C2127:C2190" si="142">C2126+1</f>
        <v>2115</v>
      </c>
      <c r="D2127" s="807" t="str">
        <f t="shared" si="140"/>
        <v/>
      </c>
      <c r="E2127" s="670"/>
      <c r="F2127" s="511"/>
      <c r="G2127" s="511"/>
      <c r="H2127" s="452"/>
      <c r="I2127" s="362"/>
      <c r="J2127" s="362"/>
      <c r="K2127" s="451" t="str">
        <f t="shared" si="139"/>
        <v/>
      </c>
      <c r="L2127" s="527" t="str">
        <f t="shared" si="141"/>
        <v/>
      </c>
      <c r="M2127" s="363"/>
      <c r="N2127" s="363"/>
      <c r="O2127" s="363"/>
      <c r="P2127" s="366"/>
    </row>
    <row r="2128" spans="3:16" ht="14.25" customHeight="1" x14ac:dyDescent="0.2">
      <c r="C2128" s="383">
        <f t="shared" si="142"/>
        <v>2116</v>
      </c>
      <c r="D2128" s="807" t="str">
        <f t="shared" si="140"/>
        <v/>
      </c>
      <c r="E2128" s="670"/>
      <c r="F2128" s="511"/>
      <c r="G2128" s="511"/>
      <c r="H2128" s="452"/>
      <c r="I2128" s="362"/>
      <c r="J2128" s="362"/>
      <c r="K2128" s="451" t="str">
        <f t="shared" si="139"/>
        <v/>
      </c>
      <c r="L2128" s="527" t="str">
        <f t="shared" si="141"/>
        <v/>
      </c>
      <c r="M2128" s="363"/>
      <c r="N2128" s="363"/>
      <c r="O2128" s="363"/>
      <c r="P2128" s="366"/>
    </row>
    <row r="2129" spans="3:16" ht="14.25" customHeight="1" x14ac:dyDescent="0.2">
      <c r="C2129" s="383">
        <f t="shared" si="142"/>
        <v>2117</v>
      </c>
      <c r="D2129" s="807" t="str">
        <f t="shared" si="140"/>
        <v/>
      </c>
      <c r="E2129" s="670"/>
      <c r="F2129" s="511"/>
      <c r="G2129" s="511"/>
      <c r="H2129" s="452"/>
      <c r="I2129" s="362"/>
      <c r="J2129" s="362"/>
      <c r="K2129" s="451" t="str">
        <f t="shared" si="139"/>
        <v/>
      </c>
      <c r="L2129" s="527" t="str">
        <f t="shared" si="141"/>
        <v/>
      </c>
      <c r="M2129" s="363"/>
      <c r="N2129" s="363"/>
      <c r="O2129" s="363"/>
      <c r="P2129" s="366"/>
    </row>
    <row r="2130" spans="3:16" ht="14.25" customHeight="1" x14ac:dyDescent="0.2">
      <c r="C2130" s="383">
        <f t="shared" si="142"/>
        <v>2118</v>
      </c>
      <c r="D2130" s="807" t="str">
        <f t="shared" si="140"/>
        <v/>
      </c>
      <c r="E2130" s="670"/>
      <c r="F2130" s="511"/>
      <c r="G2130" s="511"/>
      <c r="H2130" s="452"/>
      <c r="I2130" s="362"/>
      <c r="J2130" s="362"/>
      <c r="K2130" s="451" t="str">
        <f t="shared" si="139"/>
        <v/>
      </c>
      <c r="L2130" s="527" t="str">
        <f t="shared" si="141"/>
        <v/>
      </c>
      <c r="M2130" s="363"/>
      <c r="N2130" s="363"/>
      <c r="O2130" s="363"/>
      <c r="P2130" s="366"/>
    </row>
    <row r="2131" spans="3:16" ht="14.25" customHeight="1" x14ac:dyDescent="0.2">
      <c r="C2131" s="383">
        <f t="shared" si="142"/>
        <v>2119</v>
      </c>
      <c r="D2131" s="807" t="str">
        <f t="shared" si="140"/>
        <v/>
      </c>
      <c r="E2131" s="670"/>
      <c r="F2131" s="511"/>
      <c r="G2131" s="511"/>
      <c r="H2131" s="452"/>
      <c r="I2131" s="362"/>
      <c r="J2131" s="362"/>
      <c r="K2131" s="451" t="str">
        <f t="shared" si="139"/>
        <v/>
      </c>
      <c r="L2131" s="527" t="str">
        <f t="shared" si="141"/>
        <v/>
      </c>
      <c r="M2131" s="363"/>
      <c r="N2131" s="363"/>
      <c r="O2131" s="363"/>
      <c r="P2131" s="366"/>
    </row>
    <row r="2132" spans="3:16" ht="14.25" customHeight="1" x14ac:dyDescent="0.2">
      <c r="C2132" s="383">
        <f t="shared" si="142"/>
        <v>2120</v>
      </c>
      <c r="D2132" s="807" t="str">
        <f t="shared" si="140"/>
        <v/>
      </c>
      <c r="E2132" s="670"/>
      <c r="F2132" s="511"/>
      <c r="G2132" s="511"/>
      <c r="H2132" s="452"/>
      <c r="I2132" s="362"/>
      <c r="J2132" s="362"/>
      <c r="K2132" s="451" t="str">
        <f t="shared" si="139"/>
        <v/>
      </c>
      <c r="L2132" s="527" t="str">
        <f t="shared" si="141"/>
        <v/>
      </c>
      <c r="M2132" s="363"/>
      <c r="N2132" s="363"/>
      <c r="O2132" s="363"/>
      <c r="P2132" s="366"/>
    </row>
    <row r="2133" spans="3:16" ht="14.25" customHeight="1" x14ac:dyDescent="0.2">
      <c r="C2133" s="383">
        <f t="shared" si="142"/>
        <v>2121</v>
      </c>
      <c r="D2133" s="807" t="str">
        <f t="shared" si="140"/>
        <v/>
      </c>
      <c r="E2133" s="670"/>
      <c r="F2133" s="511"/>
      <c r="G2133" s="511"/>
      <c r="H2133" s="452"/>
      <c r="I2133" s="362"/>
      <c r="J2133" s="362"/>
      <c r="K2133" s="451" t="str">
        <f t="shared" si="139"/>
        <v/>
      </c>
      <c r="L2133" s="527" t="str">
        <f t="shared" si="141"/>
        <v/>
      </c>
      <c r="M2133" s="363"/>
      <c r="N2133" s="363"/>
      <c r="O2133" s="363"/>
      <c r="P2133" s="366"/>
    </row>
    <row r="2134" spans="3:16" ht="14.25" customHeight="1" x14ac:dyDescent="0.2">
      <c r="C2134" s="383">
        <f t="shared" si="142"/>
        <v>2122</v>
      </c>
      <c r="D2134" s="807" t="str">
        <f t="shared" si="140"/>
        <v/>
      </c>
      <c r="E2134" s="670"/>
      <c r="F2134" s="511"/>
      <c r="G2134" s="511"/>
      <c r="H2134" s="452"/>
      <c r="I2134" s="362"/>
      <c r="J2134" s="362"/>
      <c r="K2134" s="451" t="str">
        <f t="shared" si="139"/>
        <v/>
      </c>
      <c r="L2134" s="527" t="str">
        <f t="shared" si="141"/>
        <v/>
      </c>
      <c r="M2134" s="363"/>
      <c r="N2134" s="363"/>
      <c r="O2134" s="363"/>
      <c r="P2134" s="366"/>
    </row>
    <row r="2135" spans="3:16" ht="14.25" customHeight="1" x14ac:dyDescent="0.2">
      <c r="C2135" s="383">
        <f t="shared" si="142"/>
        <v>2123</v>
      </c>
      <c r="D2135" s="807" t="str">
        <f t="shared" si="140"/>
        <v/>
      </c>
      <c r="E2135" s="670"/>
      <c r="F2135" s="511"/>
      <c r="G2135" s="511"/>
      <c r="H2135" s="452"/>
      <c r="I2135" s="362"/>
      <c r="J2135" s="362"/>
      <c r="K2135" s="451" t="str">
        <f t="shared" si="139"/>
        <v/>
      </c>
      <c r="L2135" s="527" t="str">
        <f t="shared" si="141"/>
        <v/>
      </c>
      <c r="M2135" s="363"/>
      <c r="N2135" s="363"/>
      <c r="O2135" s="363"/>
      <c r="P2135" s="366"/>
    </row>
    <row r="2136" spans="3:16" ht="14.25" customHeight="1" x14ac:dyDescent="0.2">
      <c r="C2136" s="383">
        <f t="shared" si="142"/>
        <v>2124</v>
      </c>
      <c r="D2136" s="807" t="str">
        <f t="shared" si="140"/>
        <v/>
      </c>
      <c r="E2136" s="670"/>
      <c r="F2136" s="511"/>
      <c r="G2136" s="511"/>
      <c r="H2136" s="452"/>
      <c r="I2136" s="362"/>
      <c r="J2136" s="362"/>
      <c r="K2136" s="451" t="str">
        <f t="shared" si="139"/>
        <v/>
      </c>
      <c r="L2136" s="527" t="str">
        <f t="shared" si="141"/>
        <v/>
      </c>
      <c r="M2136" s="363"/>
      <c r="N2136" s="363"/>
      <c r="O2136" s="363"/>
      <c r="P2136" s="366"/>
    </row>
    <row r="2137" spans="3:16" ht="14.25" customHeight="1" x14ac:dyDescent="0.2">
      <c r="C2137" s="383">
        <f t="shared" si="142"/>
        <v>2125</v>
      </c>
      <c r="D2137" s="807" t="str">
        <f t="shared" si="140"/>
        <v/>
      </c>
      <c r="E2137" s="670"/>
      <c r="F2137" s="511"/>
      <c r="G2137" s="511"/>
      <c r="H2137" s="452"/>
      <c r="I2137" s="362"/>
      <c r="J2137" s="362"/>
      <c r="K2137" s="451" t="str">
        <f t="shared" si="139"/>
        <v/>
      </c>
      <c r="L2137" s="527" t="str">
        <f t="shared" si="141"/>
        <v/>
      </c>
      <c r="M2137" s="363"/>
      <c r="N2137" s="363"/>
      <c r="O2137" s="363"/>
      <c r="P2137" s="366"/>
    </row>
    <row r="2138" spans="3:16" ht="14.25" customHeight="1" x14ac:dyDescent="0.2">
      <c r="C2138" s="383">
        <f t="shared" si="142"/>
        <v>2126</v>
      </c>
      <c r="D2138" s="807" t="str">
        <f t="shared" si="140"/>
        <v/>
      </c>
      <c r="E2138" s="670"/>
      <c r="F2138" s="511"/>
      <c r="G2138" s="511"/>
      <c r="H2138" s="452"/>
      <c r="I2138" s="362"/>
      <c r="J2138" s="362"/>
      <c r="K2138" s="451" t="str">
        <f t="shared" si="139"/>
        <v/>
      </c>
      <c r="L2138" s="527" t="str">
        <f t="shared" si="141"/>
        <v/>
      </c>
      <c r="M2138" s="363"/>
      <c r="N2138" s="363"/>
      <c r="O2138" s="363"/>
      <c r="P2138" s="366"/>
    </row>
    <row r="2139" spans="3:16" ht="14.25" customHeight="1" x14ac:dyDescent="0.2">
      <c r="C2139" s="383">
        <f t="shared" si="142"/>
        <v>2127</v>
      </c>
      <c r="D2139" s="807" t="str">
        <f t="shared" si="140"/>
        <v/>
      </c>
      <c r="E2139" s="670"/>
      <c r="F2139" s="511"/>
      <c r="G2139" s="511"/>
      <c r="H2139" s="452"/>
      <c r="I2139" s="362"/>
      <c r="J2139" s="362"/>
      <c r="K2139" s="451" t="str">
        <f t="shared" si="139"/>
        <v/>
      </c>
      <c r="L2139" s="527" t="str">
        <f t="shared" si="141"/>
        <v/>
      </c>
      <c r="M2139" s="363"/>
      <c r="N2139" s="363"/>
      <c r="O2139" s="363"/>
      <c r="P2139" s="366"/>
    </row>
    <row r="2140" spans="3:16" ht="14.25" customHeight="1" x14ac:dyDescent="0.2">
      <c r="C2140" s="383">
        <f t="shared" si="142"/>
        <v>2128</v>
      </c>
      <c r="D2140" s="807" t="str">
        <f t="shared" si="140"/>
        <v/>
      </c>
      <c r="E2140" s="670"/>
      <c r="F2140" s="511"/>
      <c r="G2140" s="511"/>
      <c r="H2140" s="452"/>
      <c r="I2140" s="362"/>
      <c r="J2140" s="362"/>
      <c r="K2140" s="451" t="str">
        <f t="shared" si="139"/>
        <v/>
      </c>
      <c r="L2140" s="527" t="str">
        <f t="shared" si="141"/>
        <v/>
      </c>
      <c r="M2140" s="363"/>
      <c r="N2140" s="363"/>
      <c r="O2140" s="363"/>
      <c r="P2140" s="366"/>
    </row>
    <row r="2141" spans="3:16" ht="14.25" customHeight="1" x14ac:dyDescent="0.2">
      <c r="C2141" s="383">
        <f t="shared" si="142"/>
        <v>2129</v>
      </c>
      <c r="D2141" s="807" t="str">
        <f t="shared" si="140"/>
        <v/>
      </c>
      <c r="E2141" s="670"/>
      <c r="F2141" s="511"/>
      <c r="G2141" s="511"/>
      <c r="H2141" s="452"/>
      <c r="I2141" s="362"/>
      <c r="J2141" s="362"/>
      <c r="K2141" s="451" t="str">
        <f t="shared" si="139"/>
        <v/>
      </c>
      <c r="L2141" s="527" t="str">
        <f t="shared" si="141"/>
        <v/>
      </c>
      <c r="M2141" s="363"/>
      <c r="N2141" s="363"/>
      <c r="O2141" s="363"/>
      <c r="P2141" s="366"/>
    </row>
    <row r="2142" spans="3:16" ht="14.25" customHeight="1" x14ac:dyDescent="0.2">
      <c r="C2142" s="383">
        <f t="shared" si="142"/>
        <v>2130</v>
      </c>
      <c r="D2142" s="807" t="str">
        <f t="shared" si="140"/>
        <v/>
      </c>
      <c r="E2142" s="670"/>
      <c r="F2142" s="511"/>
      <c r="G2142" s="511"/>
      <c r="H2142" s="452"/>
      <c r="I2142" s="362"/>
      <c r="J2142" s="362"/>
      <c r="K2142" s="451" t="str">
        <f t="shared" si="139"/>
        <v/>
      </c>
      <c r="L2142" s="527" t="str">
        <f t="shared" si="141"/>
        <v/>
      </c>
      <c r="M2142" s="363"/>
      <c r="N2142" s="363"/>
      <c r="O2142" s="363"/>
      <c r="P2142" s="366"/>
    </row>
    <row r="2143" spans="3:16" ht="14.25" customHeight="1" x14ac:dyDescent="0.2">
      <c r="C2143" s="383">
        <f t="shared" si="142"/>
        <v>2131</v>
      </c>
      <c r="D2143" s="807" t="str">
        <f t="shared" si="140"/>
        <v/>
      </c>
      <c r="E2143" s="670"/>
      <c r="F2143" s="511"/>
      <c r="G2143" s="511"/>
      <c r="H2143" s="452"/>
      <c r="I2143" s="362"/>
      <c r="J2143" s="362"/>
      <c r="K2143" s="451" t="str">
        <f t="shared" ref="K2143:K2206" si="143">IF(J2143="","",I2143*J2143)</f>
        <v/>
      </c>
      <c r="L2143" s="527" t="str">
        <f t="shared" si="141"/>
        <v/>
      </c>
      <c r="M2143" s="363"/>
      <c r="N2143" s="363"/>
      <c r="O2143" s="363"/>
      <c r="P2143" s="366"/>
    </row>
    <row r="2144" spans="3:16" ht="14.25" customHeight="1" x14ac:dyDescent="0.2">
      <c r="C2144" s="383">
        <f t="shared" si="142"/>
        <v>2132</v>
      </c>
      <c r="D2144" s="807" t="str">
        <f t="shared" si="140"/>
        <v/>
      </c>
      <c r="E2144" s="670"/>
      <c r="F2144" s="511"/>
      <c r="G2144" s="511"/>
      <c r="H2144" s="452"/>
      <c r="I2144" s="362"/>
      <c r="J2144" s="362"/>
      <c r="K2144" s="451" t="str">
        <f t="shared" si="143"/>
        <v/>
      </c>
      <c r="L2144" s="527" t="str">
        <f t="shared" si="141"/>
        <v/>
      </c>
      <c r="M2144" s="363"/>
      <c r="N2144" s="363"/>
      <c r="O2144" s="363"/>
      <c r="P2144" s="366"/>
    </row>
    <row r="2145" spans="3:16" ht="14.25" customHeight="1" x14ac:dyDescent="0.2">
      <c r="C2145" s="383">
        <f t="shared" si="142"/>
        <v>2133</v>
      </c>
      <c r="D2145" s="807" t="str">
        <f t="shared" si="140"/>
        <v/>
      </c>
      <c r="E2145" s="670"/>
      <c r="F2145" s="511"/>
      <c r="G2145" s="511"/>
      <c r="H2145" s="452"/>
      <c r="I2145" s="362"/>
      <c r="J2145" s="362"/>
      <c r="K2145" s="451" t="str">
        <f t="shared" si="143"/>
        <v/>
      </c>
      <c r="L2145" s="527" t="str">
        <f t="shared" si="141"/>
        <v/>
      </c>
      <c r="M2145" s="363"/>
      <c r="N2145" s="363"/>
      <c r="O2145" s="363"/>
      <c r="P2145" s="366"/>
    </row>
    <row r="2146" spans="3:16" ht="14.25" customHeight="1" x14ac:dyDescent="0.2">
      <c r="C2146" s="383">
        <f t="shared" si="142"/>
        <v>2134</v>
      </c>
      <c r="D2146" s="807" t="str">
        <f t="shared" si="140"/>
        <v/>
      </c>
      <c r="E2146" s="670"/>
      <c r="F2146" s="511"/>
      <c r="G2146" s="511"/>
      <c r="H2146" s="452"/>
      <c r="I2146" s="362"/>
      <c r="J2146" s="362"/>
      <c r="K2146" s="451" t="str">
        <f t="shared" si="143"/>
        <v/>
      </c>
      <c r="L2146" s="527" t="str">
        <f t="shared" si="141"/>
        <v/>
      </c>
      <c r="M2146" s="363"/>
      <c r="N2146" s="363"/>
      <c r="O2146" s="363"/>
      <c r="P2146" s="366"/>
    </row>
    <row r="2147" spans="3:16" ht="14.25" customHeight="1" x14ac:dyDescent="0.2">
      <c r="C2147" s="383">
        <f t="shared" si="142"/>
        <v>2135</v>
      </c>
      <c r="D2147" s="807" t="str">
        <f t="shared" si="140"/>
        <v/>
      </c>
      <c r="E2147" s="670"/>
      <c r="F2147" s="511"/>
      <c r="G2147" s="511"/>
      <c r="H2147" s="452"/>
      <c r="I2147" s="362"/>
      <c r="J2147" s="362"/>
      <c r="K2147" s="451" t="str">
        <f t="shared" si="143"/>
        <v/>
      </c>
      <c r="L2147" s="527" t="str">
        <f t="shared" si="141"/>
        <v/>
      </c>
      <c r="M2147" s="363"/>
      <c r="N2147" s="363"/>
      <c r="O2147" s="363"/>
      <c r="P2147" s="366"/>
    </row>
    <row r="2148" spans="3:16" ht="14.25" customHeight="1" x14ac:dyDescent="0.2">
      <c r="C2148" s="383">
        <f t="shared" si="142"/>
        <v>2136</v>
      </c>
      <c r="D2148" s="807" t="str">
        <f t="shared" si="140"/>
        <v/>
      </c>
      <c r="E2148" s="670"/>
      <c r="F2148" s="511"/>
      <c r="G2148" s="511"/>
      <c r="H2148" s="452"/>
      <c r="I2148" s="362"/>
      <c r="J2148" s="362"/>
      <c r="K2148" s="451" t="str">
        <f t="shared" si="143"/>
        <v/>
      </c>
      <c r="L2148" s="527" t="str">
        <f t="shared" si="141"/>
        <v/>
      </c>
      <c r="M2148" s="363"/>
      <c r="N2148" s="363"/>
      <c r="O2148" s="363"/>
      <c r="P2148" s="366"/>
    </row>
    <row r="2149" spans="3:16" ht="14.25" customHeight="1" x14ac:dyDescent="0.2">
      <c r="C2149" s="383">
        <f t="shared" si="142"/>
        <v>2137</v>
      </c>
      <c r="D2149" s="807" t="str">
        <f t="shared" si="140"/>
        <v/>
      </c>
      <c r="E2149" s="670"/>
      <c r="F2149" s="511"/>
      <c r="G2149" s="511"/>
      <c r="H2149" s="452"/>
      <c r="I2149" s="362"/>
      <c r="J2149" s="362"/>
      <c r="K2149" s="451" t="str">
        <f t="shared" si="143"/>
        <v/>
      </c>
      <c r="L2149" s="527" t="str">
        <f t="shared" si="141"/>
        <v/>
      </c>
      <c r="M2149" s="363"/>
      <c r="N2149" s="363"/>
      <c r="O2149" s="363"/>
      <c r="P2149" s="366"/>
    </row>
    <row r="2150" spans="3:16" ht="14.25" customHeight="1" x14ac:dyDescent="0.2">
      <c r="C2150" s="383">
        <f t="shared" si="142"/>
        <v>2138</v>
      </c>
      <c r="D2150" s="807" t="str">
        <f t="shared" si="140"/>
        <v/>
      </c>
      <c r="E2150" s="670"/>
      <c r="F2150" s="511"/>
      <c r="G2150" s="511"/>
      <c r="H2150" s="452"/>
      <c r="I2150" s="362"/>
      <c r="J2150" s="362"/>
      <c r="K2150" s="451" t="str">
        <f t="shared" si="143"/>
        <v/>
      </c>
      <c r="L2150" s="527" t="str">
        <f t="shared" si="141"/>
        <v/>
      </c>
      <c r="M2150" s="363"/>
      <c r="N2150" s="363"/>
      <c r="O2150" s="363"/>
      <c r="P2150" s="366"/>
    </row>
    <row r="2151" spans="3:16" ht="14.25" customHeight="1" x14ac:dyDescent="0.2">
      <c r="C2151" s="383">
        <f t="shared" si="142"/>
        <v>2139</v>
      </c>
      <c r="D2151" s="807" t="str">
        <f t="shared" si="140"/>
        <v/>
      </c>
      <c r="E2151" s="670"/>
      <c r="F2151" s="511"/>
      <c r="G2151" s="511"/>
      <c r="H2151" s="452"/>
      <c r="I2151" s="362"/>
      <c r="J2151" s="362"/>
      <c r="K2151" s="451" t="str">
        <f t="shared" si="143"/>
        <v/>
      </c>
      <c r="L2151" s="527" t="str">
        <f t="shared" si="141"/>
        <v/>
      </c>
      <c r="M2151" s="363"/>
      <c r="N2151" s="363"/>
      <c r="O2151" s="363"/>
      <c r="P2151" s="366"/>
    </row>
    <row r="2152" spans="3:16" ht="14.25" customHeight="1" x14ac:dyDescent="0.2">
      <c r="C2152" s="383">
        <f t="shared" si="142"/>
        <v>2140</v>
      </c>
      <c r="D2152" s="807" t="str">
        <f t="shared" si="140"/>
        <v/>
      </c>
      <c r="E2152" s="670"/>
      <c r="F2152" s="511"/>
      <c r="G2152" s="511"/>
      <c r="H2152" s="452"/>
      <c r="I2152" s="362"/>
      <c r="J2152" s="362"/>
      <c r="K2152" s="451" t="str">
        <f t="shared" si="143"/>
        <v/>
      </c>
      <c r="L2152" s="527" t="str">
        <f t="shared" si="141"/>
        <v/>
      </c>
      <c r="M2152" s="363"/>
      <c r="N2152" s="363"/>
      <c r="O2152" s="363"/>
      <c r="P2152" s="366"/>
    </row>
    <row r="2153" spans="3:16" ht="14.25" customHeight="1" x14ac:dyDescent="0.2">
      <c r="C2153" s="383">
        <f t="shared" si="142"/>
        <v>2141</v>
      </c>
      <c r="D2153" s="807" t="str">
        <f t="shared" si="140"/>
        <v/>
      </c>
      <c r="E2153" s="670"/>
      <c r="F2153" s="511"/>
      <c r="G2153" s="511"/>
      <c r="H2153" s="452"/>
      <c r="I2153" s="362"/>
      <c r="J2153" s="362"/>
      <c r="K2153" s="451" t="str">
        <f t="shared" si="143"/>
        <v/>
      </c>
      <c r="L2153" s="527" t="str">
        <f t="shared" si="141"/>
        <v/>
      </c>
      <c r="M2153" s="363"/>
      <c r="N2153" s="363"/>
      <c r="O2153" s="363"/>
      <c r="P2153" s="366"/>
    </row>
    <row r="2154" spans="3:16" ht="14.25" customHeight="1" x14ac:dyDescent="0.2">
      <c r="C2154" s="383">
        <f t="shared" si="142"/>
        <v>2142</v>
      </c>
      <c r="D2154" s="807" t="str">
        <f t="shared" si="140"/>
        <v/>
      </c>
      <c r="E2154" s="670"/>
      <c r="F2154" s="511"/>
      <c r="G2154" s="511"/>
      <c r="H2154" s="452"/>
      <c r="I2154" s="362"/>
      <c r="J2154" s="362"/>
      <c r="K2154" s="451" t="str">
        <f t="shared" si="143"/>
        <v/>
      </c>
      <c r="L2154" s="527" t="str">
        <f t="shared" si="141"/>
        <v/>
      </c>
      <c r="M2154" s="363"/>
      <c r="N2154" s="363"/>
      <c r="O2154" s="363"/>
      <c r="P2154" s="366"/>
    </row>
    <row r="2155" spans="3:16" ht="14.25" customHeight="1" x14ac:dyDescent="0.2">
      <c r="C2155" s="383">
        <f t="shared" si="142"/>
        <v>2143</v>
      </c>
      <c r="D2155" s="807" t="str">
        <f t="shared" si="140"/>
        <v/>
      </c>
      <c r="E2155" s="670"/>
      <c r="F2155" s="511"/>
      <c r="G2155" s="511"/>
      <c r="H2155" s="452"/>
      <c r="I2155" s="362"/>
      <c r="J2155" s="362"/>
      <c r="K2155" s="451" t="str">
        <f t="shared" si="143"/>
        <v/>
      </c>
      <c r="L2155" s="527" t="str">
        <f t="shared" si="141"/>
        <v/>
      </c>
      <c r="M2155" s="363"/>
      <c r="N2155" s="363"/>
      <c r="O2155" s="363"/>
      <c r="P2155" s="366"/>
    </row>
    <row r="2156" spans="3:16" ht="14.25" customHeight="1" x14ac:dyDescent="0.2">
      <c r="C2156" s="383">
        <f t="shared" si="142"/>
        <v>2144</v>
      </c>
      <c r="D2156" s="807" t="str">
        <f t="shared" si="140"/>
        <v/>
      </c>
      <c r="E2156" s="670"/>
      <c r="F2156" s="511"/>
      <c r="G2156" s="511"/>
      <c r="H2156" s="452"/>
      <c r="I2156" s="362"/>
      <c r="J2156" s="362"/>
      <c r="K2156" s="451" t="str">
        <f t="shared" si="143"/>
        <v/>
      </c>
      <c r="L2156" s="527" t="str">
        <f t="shared" si="141"/>
        <v/>
      </c>
      <c r="M2156" s="363"/>
      <c r="N2156" s="363"/>
      <c r="O2156" s="363"/>
      <c r="P2156" s="366"/>
    </row>
    <row r="2157" spans="3:16" ht="14.25" customHeight="1" x14ac:dyDescent="0.2">
      <c r="C2157" s="383">
        <f t="shared" si="142"/>
        <v>2145</v>
      </c>
      <c r="D2157" s="807" t="str">
        <f t="shared" si="140"/>
        <v/>
      </c>
      <c r="E2157" s="670"/>
      <c r="F2157" s="511"/>
      <c r="G2157" s="511"/>
      <c r="H2157" s="452"/>
      <c r="I2157" s="362"/>
      <c r="J2157" s="362"/>
      <c r="K2157" s="451" t="str">
        <f t="shared" si="143"/>
        <v/>
      </c>
      <c r="L2157" s="527" t="str">
        <f t="shared" si="141"/>
        <v/>
      </c>
      <c r="M2157" s="363"/>
      <c r="N2157" s="363"/>
      <c r="O2157" s="363"/>
      <c r="P2157" s="366"/>
    </row>
    <row r="2158" spans="3:16" ht="14.25" customHeight="1" x14ac:dyDescent="0.2">
      <c r="C2158" s="383">
        <f t="shared" si="142"/>
        <v>2146</v>
      </c>
      <c r="D2158" s="807" t="str">
        <f t="shared" si="140"/>
        <v/>
      </c>
      <c r="E2158" s="670"/>
      <c r="F2158" s="511"/>
      <c r="G2158" s="511"/>
      <c r="H2158" s="452"/>
      <c r="I2158" s="362"/>
      <c r="J2158" s="362"/>
      <c r="K2158" s="451" t="str">
        <f t="shared" si="143"/>
        <v/>
      </c>
      <c r="L2158" s="527" t="str">
        <f t="shared" si="141"/>
        <v/>
      </c>
      <c r="M2158" s="363"/>
      <c r="N2158" s="363"/>
      <c r="O2158" s="363"/>
      <c r="P2158" s="366"/>
    </row>
    <row r="2159" spans="3:16" ht="14.25" customHeight="1" x14ac:dyDescent="0.2">
      <c r="C2159" s="383">
        <f t="shared" si="142"/>
        <v>2147</v>
      </c>
      <c r="D2159" s="807" t="str">
        <f t="shared" si="140"/>
        <v/>
      </c>
      <c r="E2159" s="670"/>
      <c r="F2159" s="511"/>
      <c r="G2159" s="511"/>
      <c r="H2159" s="452"/>
      <c r="I2159" s="362"/>
      <c r="J2159" s="362"/>
      <c r="K2159" s="451" t="str">
        <f t="shared" si="143"/>
        <v/>
      </c>
      <c r="L2159" s="527" t="str">
        <f t="shared" si="141"/>
        <v/>
      </c>
      <c r="M2159" s="363"/>
      <c r="N2159" s="363"/>
      <c r="O2159" s="363"/>
      <c r="P2159" s="366"/>
    </row>
    <row r="2160" spans="3:16" ht="14.25" customHeight="1" x14ac:dyDescent="0.2">
      <c r="C2160" s="383">
        <f t="shared" si="142"/>
        <v>2148</v>
      </c>
      <c r="D2160" s="807" t="str">
        <f t="shared" si="140"/>
        <v/>
      </c>
      <c r="E2160" s="670"/>
      <c r="F2160" s="511"/>
      <c r="G2160" s="511"/>
      <c r="H2160" s="452"/>
      <c r="I2160" s="362"/>
      <c r="J2160" s="362"/>
      <c r="K2160" s="451" t="str">
        <f t="shared" si="143"/>
        <v/>
      </c>
      <c r="L2160" s="527" t="str">
        <f t="shared" si="141"/>
        <v/>
      </c>
      <c r="M2160" s="363"/>
      <c r="N2160" s="363"/>
      <c r="O2160" s="363"/>
      <c r="P2160" s="366"/>
    </row>
    <row r="2161" spans="3:16" ht="14.25" customHeight="1" x14ac:dyDescent="0.2">
      <c r="C2161" s="383">
        <f t="shared" si="142"/>
        <v>2149</v>
      </c>
      <c r="D2161" s="807" t="str">
        <f t="shared" si="140"/>
        <v/>
      </c>
      <c r="E2161" s="670"/>
      <c r="F2161" s="511"/>
      <c r="G2161" s="511"/>
      <c r="H2161" s="452"/>
      <c r="I2161" s="362"/>
      <c r="J2161" s="362"/>
      <c r="K2161" s="451" t="str">
        <f t="shared" si="143"/>
        <v/>
      </c>
      <c r="L2161" s="527" t="str">
        <f t="shared" si="141"/>
        <v/>
      </c>
      <c r="M2161" s="363"/>
      <c r="N2161" s="363"/>
      <c r="O2161" s="363"/>
      <c r="P2161" s="366"/>
    </row>
    <row r="2162" spans="3:16" ht="14.25" customHeight="1" x14ac:dyDescent="0.2">
      <c r="C2162" s="383">
        <f t="shared" si="142"/>
        <v>2150</v>
      </c>
      <c r="D2162" s="807" t="str">
        <f t="shared" si="140"/>
        <v/>
      </c>
      <c r="E2162" s="670"/>
      <c r="F2162" s="511"/>
      <c r="G2162" s="511"/>
      <c r="H2162" s="452"/>
      <c r="I2162" s="362"/>
      <c r="J2162" s="362"/>
      <c r="K2162" s="451" t="str">
        <f t="shared" si="143"/>
        <v/>
      </c>
      <c r="L2162" s="527" t="str">
        <f t="shared" si="141"/>
        <v/>
      </c>
      <c r="M2162" s="363"/>
      <c r="N2162" s="363"/>
      <c r="O2162" s="363"/>
      <c r="P2162" s="366"/>
    </row>
    <row r="2163" spans="3:16" ht="14.25" customHeight="1" x14ac:dyDescent="0.2">
      <c r="C2163" s="383">
        <f t="shared" si="142"/>
        <v>2151</v>
      </c>
      <c r="D2163" s="807" t="str">
        <f t="shared" si="140"/>
        <v/>
      </c>
      <c r="E2163" s="670"/>
      <c r="F2163" s="511"/>
      <c r="G2163" s="511"/>
      <c r="H2163" s="452"/>
      <c r="I2163" s="362"/>
      <c r="J2163" s="362"/>
      <c r="K2163" s="451" t="str">
        <f t="shared" si="143"/>
        <v/>
      </c>
      <c r="L2163" s="527" t="str">
        <f t="shared" si="141"/>
        <v/>
      </c>
      <c r="M2163" s="363"/>
      <c r="N2163" s="363"/>
      <c r="O2163" s="363"/>
      <c r="P2163" s="366"/>
    </row>
    <row r="2164" spans="3:16" ht="14.25" customHeight="1" x14ac:dyDescent="0.2">
      <c r="C2164" s="383">
        <f t="shared" si="142"/>
        <v>2152</v>
      </c>
      <c r="D2164" s="807" t="str">
        <f t="shared" si="140"/>
        <v/>
      </c>
      <c r="E2164" s="670"/>
      <c r="F2164" s="511"/>
      <c r="G2164" s="511"/>
      <c r="H2164" s="452"/>
      <c r="I2164" s="362"/>
      <c r="J2164" s="362"/>
      <c r="K2164" s="451" t="str">
        <f t="shared" si="143"/>
        <v/>
      </c>
      <c r="L2164" s="527" t="str">
        <f t="shared" si="141"/>
        <v/>
      </c>
      <c r="M2164" s="363"/>
      <c r="N2164" s="363"/>
      <c r="O2164" s="363"/>
      <c r="P2164" s="366"/>
    </row>
    <row r="2165" spans="3:16" ht="14.25" customHeight="1" x14ac:dyDescent="0.2">
      <c r="C2165" s="383">
        <f t="shared" si="142"/>
        <v>2153</v>
      </c>
      <c r="D2165" s="807" t="str">
        <f t="shared" si="140"/>
        <v/>
      </c>
      <c r="E2165" s="670"/>
      <c r="F2165" s="511"/>
      <c r="G2165" s="511"/>
      <c r="H2165" s="452"/>
      <c r="I2165" s="362"/>
      <c r="J2165" s="362"/>
      <c r="K2165" s="451" t="str">
        <f t="shared" si="143"/>
        <v/>
      </c>
      <c r="L2165" s="527" t="str">
        <f t="shared" si="141"/>
        <v/>
      </c>
      <c r="M2165" s="363"/>
      <c r="N2165" s="363"/>
      <c r="O2165" s="363"/>
      <c r="P2165" s="366"/>
    </row>
    <row r="2166" spans="3:16" ht="14.25" customHeight="1" x14ac:dyDescent="0.2">
      <c r="C2166" s="383">
        <f t="shared" si="142"/>
        <v>2154</v>
      </c>
      <c r="D2166" s="807" t="str">
        <f t="shared" si="140"/>
        <v/>
      </c>
      <c r="E2166" s="670"/>
      <c r="F2166" s="511"/>
      <c r="G2166" s="511"/>
      <c r="H2166" s="452"/>
      <c r="I2166" s="362"/>
      <c r="J2166" s="362"/>
      <c r="K2166" s="451" t="str">
        <f t="shared" si="143"/>
        <v/>
      </c>
      <c r="L2166" s="527" t="str">
        <f t="shared" si="141"/>
        <v/>
      </c>
      <c r="M2166" s="363"/>
      <c r="N2166" s="363"/>
      <c r="O2166" s="363"/>
      <c r="P2166" s="366"/>
    </row>
    <row r="2167" spans="3:16" ht="14.25" customHeight="1" x14ac:dyDescent="0.2">
      <c r="C2167" s="383">
        <f t="shared" si="142"/>
        <v>2155</v>
      </c>
      <c r="D2167" s="807" t="str">
        <f t="shared" si="140"/>
        <v/>
      </c>
      <c r="E2167" s="670"/>
      <c r="F2167" s="511"/>
      <c r="G2167" s="511"/>
      <c r="H2167" s="452"/>
      <c r="I2167" s="362"/>
      <c r="J2167" s="362"/>
      <c r="K2167" s="451" t="str">
        <f t="shared" si="143"/>
        <v/>
      </c>
      <c r="L2167" s="527" t="str">
        <f t="shared" si="141"/>
        <v/>
      </c>
      <c r="M2167" s="363"/>
      <c r="N2167" s="363"/>
      <c r="O2167" s="363"/>
      <c r="P2167" s="366"/>
    </row>
    <row r="2168" spans="3:16" ht="14.25" customHeight="1" x14ac:dyDescent="0.2">
      <c r="C2168" s="383">
        <f t="shared" si="142"/>
        <v>2156</v>
      </c>
      <c r="D2168" s="807" t="str">
        <f t="shared" si="140"/>
        <v/>
      </c>
      <c r="E2168" s="670"/>
      <c r="F2168" s="511"/>
      <c r="G2168" s="511"/>
      <c r="H2168" s="452"/>
      <c r="I2168" s="362"/>
      <c r="J2168" s="362"/>
      <c r="K2168" s="451" t="str">
        <f t="shared" si="143"/>
        <v/>
      </c>
      <c r="L2168" s="527" t="str">
        <f t="shared" si="141"/>
        <v/>
      </c>
      <c r="M2168" s="363"/>
      <c r="N2168" s="363"/>
      <c r="O2168" s="363"/>
      <c r="P2168" s="366"/>
    </row>
    <row r="2169" spans="3:16" ht="14.25" customHeight="1" x14ac:dyDescent="0.2">
      <c r="C2169" s="383">
        <f t="shared" si="142"/>
        <v>2157</v>
      </c>
      <c r="D2169" s="807" t="str">
        <f t="shared" si="140"/>
        <v/>
      </c>
      <c r="E2169" s="670"/>
      <c r="F2169" s="511"/>
      <c r="G2169" s="511"/>
      <c r="H2169" s="452"/>
      <c r="I2169" s="362"/>
      <c r="J2169" s="362"/>
      <c r="K2169" s="451" t="str">
        <f t="shared" si="143"/>
        <v/>
      </c>
      <c r="L2169" s="527" t="str">
        <f t="shared" si="141"/>
        <v/>
      </c>
      <c r="M2169" s="363"/>
      <c r="N2169" s="363"/>
      <c r="O2169" s="363"/>
      <c r="P2169" s="366"/>
    </row>
    <row r="2170" spans="3:16" ht="14.25" customHeight="1" x14ac:dyDescent="0.2">
      <c r="C2170" s="383">
        <f t="shared" si="142"/>
        <v>2158</v>
      </c>
      <c r="D2170" s="807" t="str">
        <f t="shared" si="140"/>
        <v/>
      </c>
      <c r="E2170" s="670"/>
      <c r="F2170" s="511"/>
      <c r="G2170" s="511"/>
      <c r="H2170" s="452"/>
      <c r="I2170" s="362"/>
      <c r="J2170" s="362"/>
      <c r="K2170" s="451" t="str">
        <f t="shared" si="143"/>
        <v/>
      </c>
      <c r="L2170" s="527" t="str">
        <f t="shared" si="141"/>
        <v/>
      </c>
      <c r="M2170" s="363"/>
      <c r="N2170" s="363"/>
      <c r="O2170" s="363"/>
      <c r="P2170" s="366"/>
    </row>
    <row r="2171" spans="3:16" ht="14.25" customHeight="1" x14ac:dyDescent="0.2">
      <c r="C2171" s="383">
        <f t="shared" si="142"/>
        <v>2159</v>
      </c>
      <c r="D2171" s="807" t="str">
        <f t="shared" si="140"/>
        <v/>
      </c>
      <c r="E2171" s="670"/>
      <c r="F2171" s="511"/>
      <c r="G2171" s="511"/>
      <c r="H2171" s="452"/>
      <c r="I2171" s="362"/>
      <c r="J2171" s="362"/>
      <c r="K2171" s="451" t="str">
        <f t="shared" si="143"/>
        <v/>
      </c>
      <c r="L2171" s="527" t="str">
        <f t="shared" si="141"/>
        <v/>
      </c>
      <c r="M2171" s="363"/>
      <c r="N2171" s="363"/>
      <c r="O2171" s="363"/>
      <c r="P2171" s="366"/>
    </row>
    <row r="2172" spans="3:16" ht="14.25" customHeight="1" x14ac:dyDescent="0.2">
      <c r="C2172" s="383">
        <f t="shared" si="142"/>
        <v>2160</v>
      </c>
      <c r="D2172" s="807" t="str">
        <f t="shared" si="140"/>
        <v/>
      </c>
      <c r="E2172" s="670"/>
      <c r="F2172" s="511"/>
      <c r="G2172" s="511"/>
      <c r="H2172" s="452"/>
      <c r="I2172" s="362"/>
      <c r="J2172" s="362"/>
      <c r="K2172" s="451" t="str">
        <f t="shared" si="143"/>
        <v/>
      </c>
      <c r="L2172" s="527" t="str">
        <f t="shared" si="141"/>
        <v/>
      </c>
      <c r="M2172" s="363"/>
      <c r="N2172" s="363"/>
      <c r="O2172" s="363"/>
      <c r="P2172" s="366"/>
    </row>
    <row r="2173" spans="3:16" ht="14.25" customHeight="1" x14ac:dyDescent="0.2">
      <c r="C2173" s="383">
        <f t="shared" si="142"/>
        <v>2161</v>
      </c>
      <c r="D2173" s="807" t="str">
        <f t="shared" si="140"/>
        <v/>
      </c>
      <c r="E2173" s="670"/>
      <c r="F2173" s="511"/>
      <c r="G2173" s="511"/>
      <c r="H2173" s="452"/>
      <c r="I2173" s="362"/>
      <c r="J2173" s="362"/>
      <c r="K2173" s="451" t="str">
        <f t="shared" si="143"/>
        <v/>
      </c>
      <c r="L2173" s="527" t="str">
        <f t="shared" si="141"/>
        <v/>
      </c>
      <c r="M2173" s="363"/>
      <c r="N2173" s="363"/>
      <c r="O2173" s="363"/>
      <c r="P2173" s="366"/>
    </row>
    <row r="2174" spans="3:16" ht="14.25" customHeight="1" x14ac:dyDescent="0.2">
      <c r="C2174" s="383">
        <f t="shared" si="142"/>
        <v>2162</v>
      </c>
      <c r="D2174" s="807" t="str">
        <f t="shared" si="140"/>
        <v/>
      </c>
      <c r="E2174" s="670"/>
      <c r="F2174" s="511"/>
      <c r="G2174" s="511"/>
      <c r="H2174" s="452"/>
      <c r="I2174" s="362"/>
      <c r="J2174" s="362"/>
      <c r="K2174" s="451" t="str">
        <f t="shared" si="143"/>
        <v/>
      </c>
      <c r="L2174" s="527" t="str">
        <f t="shared" si="141"/>
        <v/>
      </c>
      <c r="M2174" s="363"/>
      <c r="N2174" s="363"/>
      <c r="O2174" s="363"/>
      <c r="P2174" s="366"/>
    </row>
    <row r="2175" spans="3:16" ht="14.25" customHeight="1" x14ac:dyDescent="0.2">
      <c r="C2175" s="383">
        <f t="shared" si="142"/>
        <v>2163</v>
      </c>
      <c r="D2175" s="807" t="str">
        <f t="shared" si="140"/>
        <v/>
      </c>
      <c r="E2175" s="670"/>
      <c r="F2175" s="511"/>
      <c r="G2175" s="511"/>
      <c r="H2175" s="452"/>
      <c r="I2175" s="362"/>
      <c r="J2175" s="362"/>
      <c r="K2175" s="451" t="str">
        <f t="shared" si="143"/>
        <v/>
      </c>
      <c r="L2175" s="527" t="str">
        <f t="shared" si="141"/>
        <v/>
      </c>
      <c r="M2175" s="363"/>
      <c r="N2175" s="363"/>
      <c r="O2175" s="363"/>
      <c r="P2175" s="366"/>
    </row>
    <row r="2176" spans="3:16" ht="14.25" customHeight="1" x14ac:dyDescent="0.2">
      <c r="C2176" s="383">
        <f t="shared" si="142"/>
        <v>2164</v>
      </c>
      <c r="D2176" s="807" t="str">
        <f t="shared" si="140"/>
        <v/>
      </c>
      <c r="E2176" s="670"/>
      <c r="F2176" s="511"/>
      <c r="G2176" s="511"/>
      <c r="H2176" s="452"/>
      <c r="I2176" s="362"/>
      <c r="J2176" s="362"/>
      <c r="K2176" s="451" t="str">
        <f t="shared" si="143"/>
        <v/>
      </c>
      <c r="L2176" s="527" t="str">
        <f t="shared" si="141"/>
        <v/>
      </c>
      <c r="M2176" s="363"/>
      <c r="N2176" s="363"/>
      <c r="O2176" s="363"/>
      <c r="P2176" s="366"/>
    </row>
    <row r="2177" spans="3:16" ht="14.25" customHeight="1" x14ac:dyDescent="0.2">
      <c r="C2177" s="383">
        <f t="shared" si="142"/>
        <v>2165</v>
      </c>
      <c r="D2177" s="807" t="str">
        <f t="shared" si="140"/>
        <v/>
      </c>
      <c r="E2177" s="670"/>
      <c r="F2177" s="511"/>
      <c r="G2177" s="511"/>
      <c r="H2177" s="452"/>
      <c r="I2177" s="362"/>
      <c r="J2177" s="362"/>
      <c r="K2177" s="451" t="str">
        <f t="shared" si="143"/>
        <v/>
      </c>
      <c r="L2177" s="527" t="str">
        <f t="shared" si="141"/>
        <v/>
      </c>
      <c r="M2177" s="363"/>
      <c r="N2177" s="363"/>
      <c r="O2177" s="363"/>
      <c r="P2177" s="366"/>
    </row>
    <row r="2178" spans="3:16" ht="14.25" customHeight="1" x14ac:dyDescent="0.2">
      <c r="C2178" s="383">
        <f t="shared" si="142"/>
        <v>2166</v>
      </c>
      <c r="D2178" s="807" t="str">
        <f t="shared" si="140"/>
        <v/>
      </c>
      <c r="E2178" s="670"/>
      <c r="F2178" s="511"/>
      <c r="G2178" s="511"/>
      <c r="H2178" s="452"/>
      <c r="I2178" s="362"/>
      <c r="J2178" s="362"/>
      <c r="K2178" s="451" t="str">
        <f t="shared" si="143"/>
        <v/>
      </c>
      <c r="L2178" s="527" t="str">
        <f t="shared" si="141"/>
        <v/>
      </c>
      <c r="M2178" s="363"/>
      <c r="N2178" s="363"/>
      <c r="O2178" s="363"/>
      <c r="P2178" s="366"/>
    </row>
    <row r="2179" spans="3:16" ht="14.25" customHeight="1" x14ac:dyDescent="0.2">
      <c r="C2179" s="383">
        <f t="shared" si="142"/>
        <v>2167</v>
      </c>
      <c r="D2179" s="807" t="str">
        <f t="shared" si="140"/>
        <v/>
      </c>
      <c r="E2179" s="670"/>
      <c r="F2179" s="511"/>
      <c r="G2179" s="511"/>
      <c r="H2179" s="452"/>
      <c r="I2179" s="362"/>
      <c r="J2179" s="362"/>
      <c r="K2179" s="451" t="str">
        <f t="shared" si="143"/>
        <v/>
      </c>
      <c r="L2179" s="527" t="str">
        <f t="shared" si="141"/>
        <v/>
      </c>
      <c r="M2179" s="363"/>
      <c r="N2179" s="363"/>
      <c r="O2179" s="363"/>
      <c r="P2179" s="366"/>
    </row>
    <row r="2180" spans="3:16" ht="14.25" customHeight="1" x14ac:dyDescent="0.2">
      <c r="C2180" s="383">
        <f t="shared" si="142"/>
        <v>2168</v>
      </c>
      <c r="D2180" s="807" t="str">
        <f t="shared" si="140"/>
        <v/>
      </c>
      <c r="E2180" s="670"/>
      <c r="F2180" s="511"/>
      <c r="G2180" s="511"/>
      <c r="H2180" s="452"/>
      <c r="I2180" s="362"/>
      <c r="J2180" s="362"/>
      <c r="K2180" s="451" t="str">
        <f t="shared" si="143"/>
        <v/>
      </c>
      <c r="L2180" s="527" t="str">
        <f t="shared" si="141"/>
        <v/>
      </c>
      <c r="M2180" s="363"/>
      <c r="N2180" s="363"/>
      <c r="O2180" s="363"/>
      <c r="P2180" s="366"/>
    </row>
    <row r="2181" spans="3:16" ht="14.25" customHeight="1" x14ac:dyDescent="0.2">
      <c r="C2181" s="383">
        <f t="shared" si="142"/>
        <v>2169</v>
      </c>
      <c r="D2181" s="807" t="str">
        <f t="shared" si="140"/>
        <v/>
      </c>
      <c r="E2181" s="670"/>
      <c r="F2181" s="511"/>
      <c r="G2181" s="511"/>
      <c r="H2181" s="452"/>
      <c r="I2181" s="362"/>
      <c r="J2181" s="362"/>
      <c r="K2181" s="451" t="str">
        <f t="shared" si="143"/>
        <v/>
      </c>
      <c r="L2181" s="527" t="str">
        <f t="shared" si="141"/>
        <v/>
      </c>
      <c r="M2181" s="363"/>
      <c r="N2181" s="363"/>
      <c r="O2181" s="363"/>
      <c r="P2181" s="366"/>
    </row>
    <row r="2182" spans="3:16" ht="14.25" customHeight="1" x14ac:dyDescent="0.2">
      <c r="C2182" s="383">
        <f t="shared" si="142"/>
        <v>2170</v>
      </c>
      <c r="D2182" s="807" t="str">
        <f t="shared" si="140"/>
        <v/>
      </c>
      <c r="E2182" s="670"/>
      <c r="F2182" s="511"/>
      <c r="G2182" s="511"/>
      <c r="H2182" s="452"/>
      <c r="I2182" s="362"/>
      <c r="J2182" s="362"/>
      <c r="K2182" s="451" t="str">
        <f t="shared" si="143"/>
        <v/>
      </c>
      <c r="L2182" s="527" t="str">
        <f t="shared" si="141"/>
        <v/>
      </c>
      <c r="M2182" s="363"/>
      <c r="N2182" s="363"/>
      <c r="O2182" s="363"/>
      <c r="P2182" s="366"/>
    </row>
    <row r="2183" spans="3:16" ht="14.25" customHeight="1" x14ac:dyDescent="0.2">
      <c r="C2183" s="383">
        <f t="shared" si="142"/>
        <v>2171</v>
      </c>
      <c r="D2183" s="807" t="str">
        <f t="shared" si="140"/>
        <v/>
      </c>
      <c r="E2183" s="670"/>
      <c r="F2183" s="511"/>
      <c r="G2183" s="511"/>
      <c r="H2183" s="452"/>
      <c r="I2183" s="362"/>
      <c r="J2183" s="362"/>
      <c r="K2183" s="451" t="str">
        <f t="shared" si="143"/>
        <v/>
      </c>
      <c r="L2183" s="527" t="str">
        <f t="shared" si="141"/>
        <v/>
      </c>
      <c r="M2183" s="363"/>
      <c r="N2183" s="363"/>
      <c r="O2183" s="363"/>
      <c r="P2183" s="366"/>
    </row>
    <row r="2184" spans="3:16" ht="14.25" customHeight="1" x14ac:dyDescent="0.2">
      <c r="C2184" s="383">
        <f t="shared" si="142"/>
        <v>2172</v>
      </c>
      <c r="D2184" s="807" t="str">
        <f t="shared" si="140"/>
        <v/>
      </c>
      <c r="E2184" s="670"/>
      <c r="F2184" s="511"/>
      <c r="G2184" s="511"/>
      <c r="H2184" s="452"/>
      <c r="I2184" s="362"/>
      <c r="J2184" s="362"/>
      <c r="K2184" s="451" t="str">
        <f t="shared" si="143"/>
        <v/>
      </c>
      <c r="L2184" s="527" t="str">
        <f t="shared" si="141"/>
        <v/>
      </c>
      <c r="M2184" s="363"/>
      <c r="N2184" s="363"/>
      <c r="O2184" s="363"/>
      <c r="P2184" s="366"/>
    </row>
    <row r="2185" spans="3:16" ht="14.25" customHeight="1" x14ac:dyDescent="0.2">
      <c r="C2185" s="383">
        <f t="shared" si="142"/>
        <v>2173</v>
      </c>
      <c r="D2185" s="807" t="str">
        <f t="shared" si="140"/>
        <v/>
      </c>
      <c r="E2185" s="670"/>
      <c r="F2185" s="511"/>
      <c r="G2185" s="511"/>
      <c r="H2185" s="452"/>
      <c r="I2185" s="362"/>
      <c r="J2185" s="362"/>
      <c r="K2185" s="451" t="str">
        <f t="shared" si="143"/>
        <v/>
      </c>
      <c r="L2185" s="527" t="str">
        <f t="shared" si="141"/>
        <v/>
      </c>
      <c r="M2185" s="363"/>
      <c r="N2185" s="363"/>
      <c r="O2185" s="363"/>
      <c r="P2185" s="366"/>
    </row>
    <row r="2186" spans="3:16" ht="14.25" customHeight="1" x14ac:dyDescent="0.2">
      <c r="C2186" s="383">
        <f t="shared" si="142"/>
        <v>2174</v>
      </c>
      <c r="D2186" s="807" t="str">
        <f t="shared" si="140"/>
        <v/>
      </c>
      <c r="E2186" s="670"/>
      <c r="F2186" s="511"/>
      <c r="G2186" s="511"/>
      <c r="H2186" s="452"/>
      <c r="I2186" s="362"/>
      <c r="J2186" s="362"/>
      <c r="K2186" s="451" t="str">
        <f t="shared" si="143"/>
        <v/>
      </c>
      <c r="L2186" s="527" t="str">
        <f t="shared" si="141"/>
        <v/>
      </c>
      <c r="M2186" s="363"/>
      <c r="N2186" s="363"/>
      <c r="O2186" s="363"/>
      <c r="P2186" s="366"/>
    </row>
    <row r="2187" spans="3:16" ht="14.25" customHeight="1" x14ac:dyDescent="0.2">
      <c r="C2187" s="383">
        <f t="shared" si="142"/>
        <v>2175</v>
      </c>
      <c r="D2187" s="807" t="str">
        <f t="shared" si="140"/>
        <v/>
      </c>
      <c r="E2187" s="670"/>
      <c r="F2187" s="511"/>
      <c r="G2187" s="511"/>
      <c r="H2187" s="452"/>
      <c r="I2187" s="362"/>
      <c r="J2187" s="362"/>
      <c r="K2187" s="451" t="str">
        <f t="shared" si="143"/>
        <v/>
      </c>
      <c r="L2187" s="527" t="str">
        <f t="shared" si="141"/>
        <v/>
      </c>
      <c r="M2187" s="363"/>
      <c r="N2187" s="363"/>
      <c r="O2187" s="363"/>
      <c r="P2187" s="366"/>
    </row>
    <row r="2188" spans="3:16" ht="14.25" customHeight="1" x14ac:dyDescent="0.2">
      <c r="C2188" s="383">
        <f t="shared" si="142"/>
        <v>2176</v>
      </c>
      <c r="D2188" s="807" t="str">
        <f t="shared" si="140"/>
        <v/>
      </c>
      <c r="E2188" s="670"/>
      <c r="F2188" s="511"/>
      <c r="G2188" s="511"/>
      <c r="H2188" s="452"/>
      <c r="I2188" s="362"/>
      <c r="J2188" s="362"/>
      <c r="K2188" s="451" t="str">
        <f t="shared" si="143"/>
        <v/>
      </c>
      <c r="L2188" s="527" t="str">
        <f t="shared" si="141"/>
        <v/>
      </c>
      <c r="M2188" s="363"/>
      <c r="N2188" s="363"/>
      <c r="O2188" s="363"/>
      <c r="P2188" s="366"/>
    </row>
    <row r="2189" spans="3:16" ht="14.25" customHeight="1" x14ac:dyDescent="0.2">
      <c r="C2189" s="383">
        <f t="shared" si="142"/>
        <v>2177</v>
      </c>
      <c r="D2189" s="807" t="str">
        <f t="shared" ref="D2189:D2252" si="144">IF(E2189="","",IF(E2189&lt;=$T$2,"○",""))</f>
        <v/>
      </c>
      <c r="E2189" s="670"/>
      <c r="F2189" s="511"/>
      <c r="G2189" s="511"/>
      <c r="H2189" s="452"/>
      <c r="I2189" s="362"/>
      <c r="J2189" s="362"/>
      <c r="K2189" s="451" t="str">
        <f t="shared" si="143"/>
        <v/>
      </c>
      <c r="L2189" s="527" t="str">
        <f t="shared" ref="L2189:L2252" si="145">IF(H2189="","",IF(HLOOKUP(H2189,$V$2:$AJ$3,2,FALSE)&gt;=0.8,"○",""))</f>
        <v/>
      </c>
      <c r="M2189" s="363"/>
      <c r="N2189" s="363"/>
      <c r="O2189" s="363"/>
      <c r="P2189" s="366"/>
    </row>
    <row r="2190" spans="3:16" ht="14.25" customHeight="1" x14ac:dyDescent="0.2">
      <c r="C2190" s="383">
        <f t="shared" si="142"/>
        <v>2178</v>
      </c>
      <c r="D2190" s="807" t="str">
        <f t="shared" si="144"/>
        <v/>
      </c>
      <c r="E2190" s="670"/>
      <c r="F2190" s="511"/>
      <c r="G2190" s="511"/>
      <c r="H2190" s="452"/>
      <c r="I2190" s="362"/>
      <c r="J2190" s="362"/>
      <c r="K2190" s="451" t="str">
        <f t="shared" si="143"/>
        <v/>
      </c>
      <c r="L2190" s="527" t="str">
        <f t="shared" si="145"/>
        <v/>
      </c>
      <c r="M2190" s="363"/>
      <c r="N2190" s="363"/>
      <c r="O2190" s="363"/>
      <c r="P2190" s="366"/>
    </row>
    <row r="2191" spans="3:16" ht="14.25" customHeight="1" x14ac:dyDescent="0.2">
      <c r="C2191" s="383">
        <f t="shared" ref="C2191:C2254" si="146">C2190+1</f>
        <v>2179</v>
      </c>
      <c r="D2191" s="807" t="str">
        <f t="shared" si="144"/>
        <v/>
      </c>
      <c r="E2191" s="670"/>
      <c r="F2191" s="511"/>
      <c r="G2191" s="511"/>
      <c r="H2191" s="452"/>
      <c r="I2191" s="362"/>
      <c r="J2191" s="362"/>
      <c r="K2191" s="451" t="str">
        <f t="shared" si="143"/>
        <v/>
      </c>
      <c r="L2191" s="527" t="str">
        <f t="shared" si="145"/>
        <v/>
      </c>
      <c r="M2191" s="363"/>
      <c r="N2191" s="363"/>
      <c r="O2191" s="363"/>
      <c r="P2191" s="366"/>
    </row>
    <row r="2192" spans="3:16" ht="14.25" customHeight="1" x14ac:dyDescent="0.2">
      <c r="C2192" s="383">
        <f t="shared" si="146"/>
        <v>2180</v>
      </c>
      <c r="D2192" s="807" t="str">
        <f t="shared" si="144"/>
        <v/>
      </c>
      <c r="E2192" s="670"/>
      <c r="F2192" s="511"/>
      <c r="G2192" s="511"/>
      <c r="H2192" s="452"/>
      <c r="I2192" s="362"/>
      <c r="J2192" s="362"/>
      <c r="K2192" s="451" t="str">
        <f t="shared" si="143"/>
        <v/>
      </c>
      <c r="L2192" s="527" t="str">
        <f t="shared" si="145"/>
        <v/>
      </c>
      <c r="M2192" s="363"/>
      <c r="N2192" s="363"/>
      <c r="O2192" s="363"/>
      <c r="P2192" s="366"/>
    </row>
    <row r="2193" spans="3:16" ht="14.25" customHeight="1" x14ac:dyDescent="0.2">
      <c r="C2193" s="383">
        <f t="shared" si="146"/>
        <v>2181</v>
      </c>
      <c r="D2193" s="807" t="str">
        <f t="shared" si="144"/>
        <v/>
      </c>
      <c r="E2193" s="670"/>
      <c r="F2193" s="511"/>
      <c r="G2193" s="511"/>
      <c r="H2193" s="452"/>
      <c r="I2193" s="362"/>
      <c r="J2193" s="362"/>
      <c r="K2193" s="451" t="str">
        <f t="shared" si="143"/>
        <v/>
      </c>
      <c r="L2193" s="527" t="str">
        <f t="shared" si="145"/>
        <v/>
      </c>
      <c r="M2193" s="363"/>
      <c r="N2193" s="363"/>
      <c r="O2193" s="363"/>
      <c r="P2193" s="366"/>
    </row>
    <row r="2194" spans="3:16" ht="14.25" customHeight="1" x14ac:dyDescent="0.2">
      <c r="C2194" s="383">
        <f t="shared" si="146"/>
        <v>2182</v>
      </c>
      <c r="D2194" s="807" t="str">
        <f t="shared" si="144"/>
        <v/>
      </c>
      <c r="E2194" s="670"/>
      <c r="F2194" s="511"/>
      <c r="G2194" s="511"/>
      <c r="H2194" s="452"/>
      <c r="I2194" s="362"/>
      <c r="J2194" s="362"/>
      <c r="K2194" s="451" t="str">
        <f t="shared" si="143"/>
        <v/>
      </c>
      <c r="L2194" s="527" t="str">
        <f t="shared" si="145"/>
        <v/>
      </c>
      <c r="M2194" s="363"/>
      <c r="N2194" s="363"/>
      <c r="O2194" s="363"/>
      <c r="P2194" s="366"/>
    </row>
    <row r="2195" spans="3:16" ht="14.25" customHeight="1" x14ac:dyDescent="0.2">
      <c r="C2195" s="383">
        <f t="shared" si="146"/>
        <v>2183</v>
      </c>
      <c r="D2195" s="807" t="str">
        <f t="shared" si="144"/>
        <v/>
      </c>
      <c r="E2195" s="670"/>
      <c r="F2195" s="511"/>
      <c r="G2195" s="511"/>
      <c r="H2195" s="452"/>
      <c r="I2195" s="362"/>
      <c r="J2195" s="362"/>
      <c r="K2195" s="451" t="str">
        <f t="shared" si="143"/>
        <v/>
      </c>
      <c r="L2195" s="527" t="str">
        <f t="shared" si="145"/>
        <v/>
      </c>
      <c r="M2195" s="363"/>
      <c r="N2195" s="363"/>
      <c r="O2195" s="363"/>
      <c r="P2195" s="366"/>
    </row>
    <row r="2196" spans="3:16" ht="14.25" customHeight="1" x14ac:dyDescent="0.2">
      <c r="C2196" s="383">
        <f t="shared" si="146"/>
        <v>2184</v>
      </c>
      <c r="D2196" s="807" t="str">
        <f t="shared" si="144"/>
        <v/>
      </c>
      <c r="E2196" s="670"/>
      <c r="F2196" s="511"/>
      <c r="G2196" s="511"/>
      <c r="H2196" s="452"/>
      <c r="I2196" s="362"/>
      <c r="J2196" s="362"/>
      <c r="K2196" s="451" t="str">
        <f t="shared" si="143"/>
        <v/>
      </c>
      <c r="L2196" s="527" t="str">
        <f t="shared" si="145"/>
        <v/>
      </c>
      <c r="M2196" s="363"/>
      <c r="N2196" s="363"/>
      <c r="O2196" s="363"/>
      <c r="P2196" s="366"/>
    </row>
    <row r="2197" spans="3:16" ht="14.25" customHeight="1" x14ac:dyDescent="0.2">
      <c r="C2197" s="383">
        <f t="shared" si="146"/>
        <v>2185</v>
      </c>
      <c r="D2197" s="807" t="str">
        <f t="shared" si="144"/>
        <v/>
      </c>
      <c r="E2197" s="670"/>
      <c r="F2197" s="511"/>
      <c r="G2197" s="511"/>
      <c r="H2197" s="452"/>
      <c r="I2197" s="362"/>
      <c r="J2197" s="362"/>
      <c r="K2197" s="451" t="str">
        <f t="shared" si="143"/>
        <v/>
      </c>
      <c r="L2197" s="527" t="str">
        <f t="shared" si="145"/>
        <v/>
      </c>
      <c r="M2197" s="363"/>
      <c r="N2197" s="363"/>
      <c r="O2197" s="363"/>
      <c r="P2197" s="366"/>
    </row>
    <row r="2198" spans="3:16" ht="14.25" customHeight="1" x14ac:dyDescent="0.2">
      <c r="C2198" s="383">
        <f t="shared" si="146"/>
        <v>2186</v>
      </c>
      <c r="D2198" s="807" t="str">
        <f t="shared" si="144"/>
        <v/>
      </c>
      <c r="E2198" s="670"/>
      <c r="F2198" s="511"/>
      <c r="G2198" s="511"/>
      <c r="H2198" s="452"/>
      <c r="I2198" s="362"/>
      <c r="J2198" s="362"/>
      <c r="K2198" s="451" t="str">
        <f t="shared" si="143"/>
        <v/>
      </c>
      <c r="L2198" s="527" t="str">
        <f t="shared" si="145"/>
        <v/>
      </c>
      <c r="M2198" s="363"/>
      <c r="N2198" s="363"/>
      <c r="O2198" s="363"/>
      <c r="P2198" s="366"/>
    </row>
    <row r="2199" spans="3:16" ht="14.25" customHeight="1" x14ac:dyDescent="0.2">
      <c r="C2199" s="383">
        <f t="shared" si="146"/>
        <v>2187</v>
      </c>
      <c r="D2199" s="807" t="str">
        <f t="shared" si="144"/>
        <v/>
      </c>
      <c r="E2199" s="670"/>
      <c r="F2199" s="511"/>
      <c r="G2199" s="511"/>
      <c r="H2199" s="452"/>
      <c r="I2199" s="362"/>
      <c r="J2199" s="362"/>
      <c r="K2199" s="451" t="str">
        <f t="shared" si="143"/>
        <v/>
      </c>
      <c r="L2199" s="527" t="str">
        <f t="shared" si="145"/>
        <v/>
      </c>
      <c r="M2199" s="363"/>
      <c r="N2199" s="363"/>
      <c r="O2199" s="363"/>
      <c r="P2199" s="366"/>
    </row>
    <row r="2200" spans="3:16" ht="14.25" customHeight="1" x14ac:dyDescent="0.2">
      <c r="C2200" s="383">
        <f t="shared" si="146"/>
        <v>2188</v>
      </c>
      <c r="D2200" s="807" t="str">
        <f t="shared" si="144"/>
        <v/>
      </c>
      <c r="E2200" s="670"/>
      <c r="F2200" s="511"/>
      <c r="G2200" s="511"/>
      <c r="H2200" s="452"/>
      <c r="I2200" s="362"/>
      <c r="J2200" s="362"/>
      <c r="K2200" s="451" t="str">
        <f t="shared" si="143"/>
        <v/>
      </c>
      <c r="L2200" s="527" t="str">
        <f t="shared" si="145"/>
        <v/>
      </c>
      <c r="M2200" s="363"/>
      <c r="N2200" s="363"/>
      <c r="O2200" s="363"/>
      <c r="P2200" s="366"/>
    </row>
    <row r="2201" spans="3:16" ht="14.25" customHeight="1" x14ac:dyDescent="0.2">
      <c r="C2201" s="383">
        <f t="shared" si="146"/>
        <v>2189</v>
      </c>
      <c r="D2201" s="807" t="str">
        <f t="shared" si="144"/>
        <v/>
      </c>
      <c r="E2201" s="670"/>
      <c r="F2201" s="511"/>
      <c r="G2201" s="511"/>
      <c r="H2201" s="452"/>
      <c r="I2201" s="362"/>
      <c r="J2201" s="362"/>
      <c r="K2201" s="451" t="str">
        <f t="shared" si="143"/>
        <v/>
      </c>
      <c r="L2201" s="527" t="str">
        <f t="shared" si="145"/>
        <v/>
      </c>
      <c r="M2201" s="363"/>
      <c r="N2201" s="363"/>
      <c r="O2201" s="363"/>
      <c r="P2201" s="366"/>
    </row>
    <row r="2202" spans="3:16" ht="14.25" customHeight="1" x14ac:dyDescent="0.2">
      <c r="C2202" s="383">
        <f t="shared" si="146"/>
        <v>2190</v>
      </c>
      <c r="D2202" s="807" t="str">
        <f t="shared" si="144"/>
        <v/>
      </c>
      <c r="E2202" s="670"/>
      <c r="F2202" s="511"/>
      <c r="G2202" s="511"/>
      <c r="H2202" s="452"/>
      <c r="I2202" s="362"/>
      <c r="J2202" s="362"/>
      <c r="K2202" s="451" t="str">
        <f t="shared" si="143"/>
        <v/>
      </c>
      <c r="L2202" s="527" t="str">
        <f t="shared" si="145"/>
        <v/>
      </c>
      <c r="M2202" s="363"/>
      <c r="N2202" s="363"/>
      <c r="O2202" s="363"/>
      <c r="P2202" s="366"/>
    </row>
    <row r="2203" spans="3:16" ht="14.25" customHeight="1" x14ac:dyDescent="0.2">
      <c r="C2203" s="383">
        <f t="shared" si="146"/>
        <v>2191</v>
      </c>
      <c r="D2203" s="807" t="str">
        <f t="shared" si="144"/>
        <v/>
      </c>
      <c r="E2203" s="670"/>
      <c r="F2203" s="511"/>
      <c r="G2203" s="511"/>
      <c r="H2203" s="452"/>
      <c r="I2203" s="362"/>
      <c r="J2203" s="362"/>
      <c r="K2203" s="451" t="str">
        <f t="shared" si="143"/>
        <v/>
      </c>
      <c r="L2203" s="527" t="str">
        <f t="shared" si="145"/>
        <v/>
      </c>
      <c r="M2203" s="363"/>
      <c r="N2203" s="363"/>
      <c r="O2203" s="363"/>
      <c r="P2203" s="366"/>
    </row>
    <row r="2204" spans="3:16" ht="14.25" customHeight="1" x14ac:dyDescent="0.2">
      <c r="C2204" s="383">
        <f t="shared" si="146"/>
        <v>2192</v>
      </c>
      <c r="D2204" s="807" t="str">
        <f t="shared" si="144"/>
        <v/>
      </c>
      <c r="E2204" s="670"/>
      <c r="F2204" s="511"/>
      <c r="G2204" s="511"/>
      <c r="H2204" s="452"/>
      <c r="I2204" s="362"/>
      <c r="J2204" s="362"/>
      <c r="K2204" s="451" t="str">
        <f t="shared" si="143"/>
        <v/>
      </c>
      <c r="L2204" s="527" t="str">
        <f t="shared" si="145"/>
        <v/>
      </c>
      <c r="M2204" s="363"/>
      <c r="N2204" s="363"/>
      <c r="O2204" s="363"/>
      <c r="P2204" s="366"/>
    </row>
    <row r="2205" spans="3:16" ht="14.25" customHeight="1" x14ac:dyDescent="0.2">
      <c r="C2205" s="383">
        <f t="shared" si="146"/>
        <v>2193</v>
      </c>
      <c r="D2205" s="807" t="str">
        <f t="shared" si="144"/>
        <v/>
      </c>
      <c r="E2205" s="670"/>
      <c r="F2205" s="511"/>
      <c r="G2205" s="511"/>
      <c r="H2205" s="452"/>
      <c r="I2205" s="362"/>
      <c r="J2205" s="362"/>
      <c r="K2205" s="451" t="str">
        <f t="shared" si="143"/>
        <v/>
      </c>
      <c r="L2205" s="527" t="str">
        <f t="shared" si="145"/>
        <v/>
      </c>
      <c r="M2205" s="363"/>
      <c r="N2205" s="363"/>
      <c r="O2205" s="363"/>
      <c r="P2205" s="366"/>
    </row>
    <row r="2206" spans="3:16" ht="14.25" customHeight="1" x14ac:dyDescent="0.2">
      <c r="C2206" s="383">
        <f t="shared" si="146"/>
        <v>2194</v>
      </c>
      <c r="D2206" s="807" t="str">
        <f t="shared" si="144"/>
        <v/>
      </c>
      <c r="E2206" s="670"/>
      <c r="F2206" s="511"/>
      <c r="G2206" s="511"/>
      <c r="H2206" s="452"/>
      <c r="I2206" s="362"/>
      <c r="J2206" s="362"/>
      <c r="K2206" s="451" t="str">
        <f t="shared" si="143"/>
        <v/>
      </c>
      <c r="L2206" s="527" t="str">
        <f t="shared" si="145"/>
        <v/>
      </c>
      <c r="M2206" s="363"/>
      <c r="N2206" s="363"/>
      <c r="O2206" s="363"/>
      <c r="P2206" s="366"/>
    </row>
    <row r="2207" spans="3:16" ht="14.25" customHeight="1" x14ac:dyDescent="0.2">
      <c r="C2207" s="383">
        <f t="shared" si="146"/>
        <v>2195</v>
      </c>
      <c r="D2207" s="807" t="str">
        <f t="shared" si="144"/>
        <v/>
      </c>
      <c r="E2207" s="670"/>
      <c r="F2207" s="511"/>
      <c r="G2207" s="511"/>
      <c r="H2207" s="452"/>
      <c r="I2207" s="362"/>
      <c r="J2207" s="362"/>
      <c r="K2207" s="451" t="str">
        <f t="shared" ref="K2207:K2257" si="147">IF(J2207="","",I2207*J2207)</f>
        <v/>
      </c>
      <c r="L2207" s="527" t="str">
        <f t="shared" si="145"/>
        <v/>
      </c>
      <c r="M2207" s="363"/>
      <c r="N2207" s="363"/>
      <c r="O2207" s="363"/>
      <c r="P2207" s="366"/>
    </row>
    <row r="2208" spans="3:16" ht="14.25" customHeight="1" x14ac:dyDescent="0.2">
      <c r="C2208" s="383">
        <f t="shared" si="146"/>
        <v>2196</v>
      </c>
      <c r="D2208" s="807" t="str">
        <f t="shared" si="144"/>
        <v/>
      </c>
      <c r="E2208" s="670"/>
      <c r="F2208" s="511"/>
      <c r="G2208" s="511"/>
      <c r="H2208" s="452"/>
      <c r="I2208" s="362"/>
      <c r="J2208" s="362"/>
      <c r="K2208" s="451" t="str">
        <f t="shared" si="147"/>
        <v/>
      </c>
      <c r="L2208" s="527" t="str">
        <f t="shared" si="145"/>
        <v/>
      </c>
      <c r="M2208" s="363"/>
      <c r="N2208" s="363"/>
      <c r="O2208" s="363"/>
      <c r="P2208" s="366"/>
    </row>
    <row r="2209" spans="3:16" ht="14.25" customHeight="1" x14ac:dyDescent="0.2">
      <c r="C2209" s="383">
        <f t="shared" si="146"/>
        <v>2197</v>
      </c>
      <c r="D2209" s="807" t="str">
        <f t="shared" si="144"/>
        <v/>
      </c>
      <c r="E2209" s="670"/>
      <c r="F2209" s="511"/>
      <c r="G2209" s="511"/>
      <c r="H2209" s="452"/>
      <c r="I2209" s="362"/>
      <c r="J2209" s="362"/>
      <c r="K2209" s="451" t="str">
        <f t="shared" si="147"/>
        <v/>
      </c>
      <c r="L2209" s="527" t="str">
        <f t="shared" si="145"/>
        <v/>
      </c>
      <c r="M2209" s="363"/>
      <c r="N2209" s="363"/>
      <c r="O2209" s="363"/>
      <c r="P2209" s="366"/>
    </row>
    <row r="2210" spans="3:16" ht="14.25" customHeight="1" x14ac:dyDescent="0.2">
      <c r="C2210" s="383">
        <f t="shared" si="146"/>
        <v>2198</v>
      </c>
      <c r="D2210" s="807" t="str">
        <f t="shared" si="144"/>
        <v/>
      </c>
      <c r="E2210" s="670"/>
      <c r="F2210" s="511"/>
      <c r="G2210" s="511"/>
      <c r="H2210" s="452"/>
      <c r="I2210" s="362"/>
      <c r="J2210" s="362"/>
      <c r="K2210" s="451" t="str">
        <f t="shared" si="147"/>
        <v/>
      </c>
      <c r="L2210" s="527" t="str">
        <f t="shared" si="145"/>
        <v/>
      </c>
      <c r="M2210" s="363"/>
      <c r="N2210" s="363"/>
      <c r="O2210" s="363"/>
      <c r="P2210" s="366"/>
    </row>
    <row r="2211" spans="3:16" ht="14.25" customHeight="1" x14ac:dyDescent="0.2">
      <c r="C2211" s="383">
        <f t="shared" si="146"/>
        <v>2199</v>
      </c>
      <c r="D2211" s="807" t="str">
        <f t="shared" si="144"/>
        <v/>
      </c>
      <c r="E2211" s="670"/>
      <c r="F2211" s="511"/>
      <c r="G2211" s="511"/>
      <c r="H2211" s="452"/>
      <c r="I2211" s="362"/>
      <c r="J2211" s="362"/>
      <c r="K2211" s="451" t="str">
        <f t="shared" si="147"/>
        <v/>
      </c>
      <c r="L2211" s="527" t="str">
        <f t="shared" si="145"/>
        <v/>
      </c>
      <c r="M2211" s="363"/>
      <c r="N2211" s="363"/>
      <c r="O2211" s="363"/>
      <c r="P2211" s="366"/>
    </row>
    <row r="2212" spans="3:16" ht="14.25" customHeight="1" x14ac:dyDescent="0.2">
      <c r="C2212" s="383">
        <f t="shared" si="146"/>
        <v>2200</v>
      </c>
      <c r="D2212" s="807" t="str">
        <f t="shared" si="144"/>
        <v/>
      </c>
      <c r="E2212" s="670"/>
      <c r="F2212" s="511"/>
      <c r="G2212" s="511"/>
      <c r="H2212" s="452"/>
      <c r="I2212" s="362"/>
      <c r="J2212" s="362"/>
      <c r="K2212" s="451" t="str">
        <f t="shared" si="147"/>
        <v/>
      </c>
      <c r="L2212" s="527" t="str">
        <f t="shared" si="145"/>
        <v/>
      </c>
      <c r="M2212" s="363"/>
      <c r="N2212" s="363"/>
      <c r="O2212" s="363"/>
      <c r="P2212" s="366"/>
    </row>
    <row r="2213" spans="3:16" ht="14.25" customHeight="1" x14ac:dyDescent="0.2">
      <c r="C2213" s="383">
        <f t="shared" si="146"/>
        <v>2201</v>
      </c>
      <c r="D2213" s="807" t="str">
        <f t="shared" si="144"/>
        <v/>
      </c>
      <c r="E2213" s="670"/>
      <c r="F2213" s="511"/>
      <c r="G2213" s="511"/>
      <c r="H2213" s="452"/>
      <c r="I2213" s="362"/>
      <c r="J2213" s="362"/>
      <c r="K2213" s="451" t="str">
        <f t="shared" si="147"/>
        <v/>
      </c>
      <c r="L2213" s="527" t="str">
        <f t="shared" si="145"/>
        <v/>
      </c>
      <c r="M2213" s="363"/>
      <c r="N2213" s="363"/>
      <c r="O2213" s="363"/>
      <c r="P2213" s="366"/>
    </row>
    <row r="2214" spans="3:16" ht="14.25" customHeight="1" x14ac:dyDescent="0.2">
      <c r="C2214" s="383">
        <f t="shared" si="146"/>
        <v>2202</v>
      </c>
      <c r="D2214" s="807" t="str">
        <f t="shared" si="144"/>
        <v/>
      </c>
      <c r="E2214" s="670"/>
      <c r="F2214" s="511"/>
      <c r="G2214" s="511"/>
      <c r="H2214" s="452"/>
      <c r="I2214" s="362"/>
      <c r="J2214" s="362"/>
      <c r="K2214" s="451" t="str">
        <f t="shared" si="147"/>
        <v/>
      </c>
      <c r="L2214" s="527" t="str">
        <f t="shared" si="145"/>
        <v/>
      </c>
      <c r="M2214" s="363"/>
      <c r="N2214" s="363"/>
      <c r="O2214" s="363"/>
      <c r="P2214" s="366"/>
    </row>
    <row r="2215" spans="3:16" ht="14.25" customHeight="1" x14ac:dyDescent="0.2">
      <c r="C2215" s="383">
        <f t="shared" si="146"/>
        <v>2203</v>
      </c>
      <c r="D2215" s="807" t="str">
        <f t="shared" si="144"/>
        <v/>
      </c>
      <c r="E2215" s="670"/>
      <c r="F2215" s="511"/>
      <c r="G2215" s="511"/>
      <c r="H2215" s="452"/>
      <c r="I2215" s="362"/>
      <c r="J2215" s="362"/>
      <c r="K2215" s="451" t="str">
        <f t="shared" si="147"/>
        <v/>
      </c>
      <c r="L2215" s="527" t="str">
        <f t="shared" si="145"/>
        <v/>
      </c>
      <c r="M2215" s="363"/>
      <c r="N2215" s="363"/>
      <c r="O2215" s="363"/>
      <c r="P2215" s="366"/>
    </row>
    <row r="2216" spans="3:16" ht="14.25" customHeight="1" x14ac:dyDescent="0.2">
      <c r="C2216" s="383">
        <f t="shared" si="146"/>
        <v>2204</v>
      </c>
      <c r="D2216" s="807" t="str">
        <f t="shared" si="144"/>
        <v/>
      </c>
      <c r="E2216" s="670"/>
      <c r="F2216" s="511"/>
      <c r="G2216" s="511"/>
      <c r="H2216" s="452"/>
      <c r="I2216" s="362"/>
      <c r="J2216" s="362"/>
      <c r="K2216" s="451" t="str">
        <f t="shared" si="147"/>
        <v/>
      </c>
      <c r="L2216" s="527" t="str">
        <f t="shared" si="145"/>
        <v/>
      </c>
      <c r="M2216" s="363"/>
      <c r="N2216" s="363"/>
      <c r="O2216" s="363"/>
      <c r="P2216" s="366"/>
    </row>
    <row r="2217" spans="3:16" ht="14.25" customHeight="1" x14ac:dyDescent="0.2">
      <c r="C2217" s="383">
        <f t="shared" si="146"/>
        <v>2205</v>
      </c>
      <c r="D2217" s="807" t="str">
        <f t="shared" si="144"/>
        <v/>
      </c>
      <c r="E2217" s="670"/>
      <c r="F2217" s="511"/>
      <c r="G2217" s="511"/>
      <c r="H2217" s="452"/>
      <c r="I2217" s="362"/>
      <c r="J2217" s="362"/>
      <c r="K2217" s="451" t="str">
        <f t="shared" si="147"/>
        <v/>
      </c>
      <c r="L2217" s="527" t="str">
        <f t="shared" si="145"/>
        <v/>
      </c>
      <c r="M2217" s="363"/>
      <c r="N2217" s="363"/>
      <c r="O2217" s="363"/>
      <c r="P2217" s="366"/>
    </row>
    <row r="2218" spans="3:16" ht="14.25" customHeight="1" x14ac:dyDescent="0.2">
      <c r="C2218" s="383">
        <f t="shared" si="146"/>
        <v>2206</v>
      </c>
      <c r="D2218" s="807" t="str">
        <f t="shared" si="144"/>
        <v/>
      </c>
      <c r="E2218" s="670"/>
      <c r="F2218" s="511"/>
      <c r="G2218" s="511"/>
      <c r="H2218" s="452"/>
      <c r="I2218" s="362"/>
      <c r="J2218" s="362"/>
      <c r="K2218" s="451" t="str">
        <f t="shared" si="147"/>
        <v/>
      </c>
      <c r="L2218" s="527" t="str">
        <f t="shared" si="145"/>
        <v/>
      </c>
      <c r="M2218" s="363"/>
      <c r="N2218" s="363"/>
      <c r="O2218" s="363"/>
      <c r="P2218" s="366"/>
    </row>
    <row r="2219" spans="3:16" ht="14.25" customHeight="1" x14ac:dyDescent="0.2">
      <c r="C2219" s="383">
        <f t="shared" si="146"/>
        <v>2207</v>
      </c>
      <c r="D2219" s="807" t="str">
        <f t="shared" si="144"/>
        <v/>
      </c>
      <c r="E2219" s="670"/>
      <c r="F2219" s="511"/>
      <c r="G2219" s="511"/>
      <c r="H2219" s="452"/>
      <c r="I2219" s="362"/>
      <c r="J2219" s="362"/>
      <c r="K2219" s="451" t="str">
        <f t="shared" si="147"/>
        <v/>
      </c>
      <c r="L2219" s="527" t="str">
        <f t="shared" si="145"/>
        <v/>
      </c>
      <c r="M2219" s="363"/>
      <c r="N2219" s="363"/>
      <c r="O2219" s="363"/>
      <c r="P2219" s="366"/>
    </row>
    <row r="2220" spans="3:16" ht="14.25" customHeight="1" x14ac:dyDescent="0.2">
      <c r="C2220" s="383">
        <f t="shared" si="146"/>
        <v>2208</v>
      </c>
      <c r="D2220" s="807" t="str">
        <f t="shared" si="144"/>
        <v/>
      </c>
      <c r="E2220" s="670"/>
      <c r="F2220" s="511"/>
      <c r="G2220" s="511"/>
      <c r="H2220" s="452"/>
      <c r="I2220" s="362"/>
      <c r="J2220" s="362"/>
      <c r="K2220" s="451" t="str">
        <f t="shared" si="147"/>
        <v/>
      </c>
      <c r="L2220" s="527" t="str">
        <f t="shared" si="145"/>
        <v/>
      </c>
      <c r="M2220" s="363"/>
      <c r="N2220" s="363"/>
      <c r="O2220" s="363"/>
      <c r="P2220" s="366"/>
    </row>
    <row r="2221" spans="3:16" ht="14.25" customHeight="1" x14ac:dyDescent="0.2">
      <c r="C2221" s="383">
        <f t="shared" si="146"/>
        <v>2209</v>
      </c>
      <c r="D2221" s="807" t="str">
        <f t="shared" si="144"/>
        <v/>
      </c>
      <c r="E2221" s="670"/>
      <c r="F2221" s="511"/>
      <c r="G2221" s="511"/>
      <c r="H2221" s="452"/>
      <c r="I2221" s="362"/>
      <c r="J2221" s="362"/>
      <c r="K2221" s="451" t="str">
        <f t="shared" si="147"/>
        <v/>
      </c>
      <c r="L2221" s="527" t="str">
        <f t="shared" si="145"/>
        <v/>
      </c>
      <c r="M2221" s="363"/>
      <c r="N2221" s="363"/>
      <c r="O2221" s="363"/>
      <c r="P2221" s="366"/>
    </row>
    <row r="2222" spans="3:16" ht="14.25" customHeight="1" x14ac:dyDescent="0.2">
      <c r="C2222" s="383">
        <f t="shared" si="146"/>
        <v>2210</v>
      </c>
      <c r="D2222" s="807" t="str">
        <f t="shared" si="144"/>
        <v/>
      </c>
      <c r="E2222" s="670"/>
      <c r="F2222" s="511"/>
      <c r="G2222" s="511"/>
      <c r="H2222" s="452"/>
      <c r="I2222" s="362"/>
      <c r="J2222" s="362"/>
      <c r="K2222" s="451" t="str">
        <f t="shared" si="147"/>
        <v/>
      </c>
      <c r="L2222" s="527" t="str">
        <f t="shared" si="145"/>
        <v/>
      </c>
      <c r="M2222" s="363"/>
      <c r="N2222" s="363"/>
      <c r="O2222" s="363"/>
      <c r="P2222" s="366"/>
    </row>
    <row r="2223" spans="3:16" ht="14.25" customHeight="1" x14ac:dyDescent="0.2">
      <c r="C2223" s="383">
        <f t="shared" si="146"/>
        <v>2211</v>
      </c>
      <c r="D2223" s="807" t="str">
        <f t="shared" si="144"/>
        <v/>
      </c>
      <c r="E2223" s="670"/>
      <c r="F2223" s="511"/>
      <c r="G2223" s="511"/>
      <c r="H2223" s="452"/>
      <c r="I2223" s="362"/>
      <c r="J2223" s="362"/>
      <c r="K2223" s="451" t="str">
        <f t="shared" si="147"/>
        <v/>
      </c>
      <c r="L2223" s="527" t="str">
        <f t="shared" si="145"/>
        <v/>
      </c>
      <c r="M2223" s="363"/>
      <c r="N2223" s="363"/>
      <c r="O2223" s="363"/>
      <c r="P2223" s="366"/>
    </row>
    <row r="2224" spans="3:16" ht="14.25" customHeight="1" x14ac:dyDescent="0.2">
      <c r="C2224" s="383">
        <f t="shared" si="146"/>
        <v>2212</v>
      </c>
      <c r="D2224" s="807" t="str">
        <f t="shared" si="144"/>
        <v/>
      </c>
      <c r="E2224" s="670"/>
      <c r="F2224" s="511"/>
      <c r="G2224" s="511"/>
      <c r="H2224" s="452"/>
      <c r="I2224" s="362"/>
      <c r="J2224" s="362"/>
      <c r="K2224" s="451" t="str">
        <f t="shared" si="147"/>
        <v/>
      </c>
      <c r="L2224" s="527" t="str">
        <f t="shared" si="145"/>
        <v/>
      </c>
      <c r="M2224" s="363"/>
      <c r="N2224" s="363"/>
      <c r="O2224" s="363"/>
      <c r="P2224" s="366"/>
    </row>
    <row r="2225" spans="3:16" ht="14.25" customHeight="1" x14ac:dyDescent="0.2">
      <c r="C2225" s="383">
        <f t="shared" si="146"/>
        <v>2213</v>
      </c>
      <c r="D2225" s="807" t="str">
        <f t="shared" si="144"/>
        <v/>
      </c>
      <c r="E2225" s="670"/>
      <c r="F2225" s="511"/>
      <c r="G2225" s="511"/>
      <c r="H2225" s="452"/>
      <c r="I2225" s="362"/>
      <c r="J2225" s="362"/>
      <c r="K2225" s="451" t="str">
        <f t="shared" si="147"/>
        <v/>
      </c>
      <c r="L2225" s="527" t="str">
        <f t="shared" si="145"/>
        <v/>
      </c>
      <c r="M2225" s="363"/>
      <c r="N2225" s="363"/>
      <c r="O2225" s="363"/>
      <c r="P2225" s="366"/>
    </row>
    <row r="2226" spans="3:16" ht="14.25" customHeight="1" x14ac:dyDescent="0.2">
      <c r="C2226" s="383">
        <f t="shared" si="146"/>
        <v>2214</v>
      </c>
      <c r="D2226" s="807" t="str">
        <f t="shared" si="144"/>
        <v/>
      </c>
      <c r="E2226" s="670"/>
      <c r="F2226" s="511"/>
      <c r="G2226" s="511"/>
      <c r="H2226" s="452"/>
      <c r="I2226" s="362"/>
      <c r="J2226" s="362"/>
      <c r="K2226" s="451" t="str">
        <f t="shared" si="147"/>
        <v/>
      </c>
      <c r="L2226" s="527" t="str">
        <f t="shared" si="145"/>
        <v/>
      </c>
      <c r="M2226" s="363"/>
      <c r="N2226" s="363"/>
      <c r="O2226" s="363"/>
      <c r="P2226" s="366"/>
    </row>
    <row r="2227" spans="3:16" ht="14.25" customHeight="1" x14ac:dyDescent="0.2">
      <c r="C2227" s="383">
        <f t="shared" si="146"/>
        <v>2215</v>
      </c>
      <c r="D2227" s="807" t="str">
        <f t="shared" si="144"/>
        <v/>
      </c>
      <c r="E2227" s="670"/>
      <c r="F2227" s="511"/>
      <c r="G2227" s="511"/>
      <c r="H2227" s="452"/>
      <c r="I2227" s="362"/>
      <c r="J2227" s="362"/>
      <c r="K2227" s="451" t="str">
        <f t="shared" si="147"/>
        <v/>
      </c>
      <c r="L2227" s="527" t="str">
        <f t="shared" si="145"/>
        <v/>
      </c>
      <c r="M2227" s="363"/>
      <c r="N2227" s="363"/>
      <c r="O2227" s="363"/>
      <c r="P2227" s="366"/>
    </row>
    <row r="2228" spans="3:16" ht="14.25" customHeight="1" x14ac:dyDescent="0.2">
      <c r="C2228" s="383">
        <f t="shared" si="146"/>
        <v>2216</v>
      </c>
      <c r="D2228" s="807" t="str">
        <f t="shared" si="144"/>
        <v/>
      </c>
      <c r="E2228" s="670"/>
      <c r="F2228" s="511"/>
      <c r="G2228" s="511"/>
      <c r="H2228" s="452"/>
      <c r="I2228" s="362"/>
      <c r="J2228" s="362"/>
      <c r="K2228" s="451" t="str">
        <f t="shared" si="147"/>
        <v/>
      </c>
      <c r="L2228" s="527" t="str">
        <f t="shared" si="145"/>
        <v/>
      </c>
      <c r="M2228" s="363"/>
      <c r="N2228" s="363"/>
      <c r="O2228" s="363"/>
      <c r="P2228" s="366"/>
    </row>
    <row r="2229" spans="3:16" ht="14.25" customHeight="1" x14ac:dyDescent="0.2">
      <c r="C2229" s="383">
        <f t="shared" si="146"/>
        <v>2217</v>
      </c>
      <c r="D2229" s="807" t="str">
        <f t="shared" si="144"/>
        <v/>
      </c>
      <c r="E2229" s="670"/>
      <c r="F2229" s="511"/>
      <c r="G2229" s="511"/>
      <c r="H2229" s="452"/>
      <c r="I2229" s="362"/>
      <c r="J2229" s="362"/>
      <c r="K2229" s="451" t="str">
        <f t="shared" si="147"/>
        <v/>
      </c>
      <c r="L2229" s="527" t="str">
        <f t="shared" si="145"/>
        <v/>
      </c>
      <c r="M2229" s="363"/>
      <c r="N2229" s="363"/>
      <c r="O2229" s="363"/>
      <c r="P2229" s="366"/>
    </row>
    <row r="2230" spans="3:16" ht="14.25" customHeight="1" x14ac:dyDescent="0.2">
      <c r="C2230" s="383">
        <f t="shared" si="146"/>
        <v>2218</v>
      </c>
      <c r="D2230" s="807" t="str">
        <f t="shared" si="144"/>
        <v/>
      </c>
      <c r="E2230" s="670"/>
      <c r="F2230" s="511"/>
      <c r="G2230" s="511"/>
      <c r="H2230" s="452"/>
      <c r="I2230" s="362"/>
      <c r="J2230" s="362"/>
      <c r="K2230" s="451" t="str">
        <f t="shared" si="147"/>
        <v/>
      </c>
      <c r="L2230" s="527" t="str">
        <f t="shared" si="145"/>
        <v/>
      </c>
      <c r="M2230" s="363"/>
      <c r="N2230" s="363"/>
      <c r="O2230" s="363"/>
      <c r="P2230" s="366"/>
    </row>
    <row r="2231" spans="3:16" ht="14.25" customHeight="1" x14ac:dyDescent="0.2">
      <c r="C2231" s="383">
        <f t="shared" si="146"/>
        <v>2219</v>
      </c>
      <c r="D2231" s="807" t="str">
        <f t="shared" si="144"/>
        <v/>
      </c>
      <c r="E2231" s="670"/>
      <c r="F2231" s="511"/>
      <c r="G2231" s="511"/>
      <c r="H2231" s="452"/>
      <c r="I2231" s="362"/>
      <c r="J2231" s="362"/>
      <c r="K2231" s="451" t="str">
        <f t="shared" si="147"/>
        <v/>
      </c>
      <c r="L2231" s="527" t="str">
        <f t="shared" si="145"/>
        <v/>
      </c>
      <c r="M2231" s="363"/>
      <c r="N2231" s="363"/>
      <c r="O2231" s="363"/>
      <c r="P2231" s="366"/>
    </row>
    <row r="2232" spans="3:16" ht="14.25" customHeight="1" x14ac:dyDescent="0.2">
      <c r="C2232" s="383">
        <f t="shared" si="146"/>
        <v>2220</v>
      </c>
      <c r="D2232" s="807" t="str">
        <f t="shared" si="144"/>
        <v/>
      </c>
      <c r="E2232" s="670"/>
      <c r="F2232" s="511"/>
      <c r="G2232" s="511"/>
      <c r="H2232" s="452"/>
      <c r="I2232" s="362"/>
      <c r="J2232" s="362"/>
      <c r="K2232" s="451" t="str">
        <f t="shared" si="147"/>
        <v/>
      </c>
      <c r="L2232" s="527" t="str">
        <f t="shared" si="145"/>
        <v/>
      </c>
      <c r="M2232" s="363"/>
      <c r="N2232" s="363"/>
      <c r="O2232" s="363"/>
      <c r="P2232" s="366"/>
    </row>
    <row r="2233" spans="3:16" ht="14.25" customHeight="1" x14ac:dyDescent="0.2">
      <c r="C2233" s="383">
        <f t="shared" si="146"/>
        <v>2221</v>
      </c>
      <c r="D2233" s="807" t="str">
        <f t="shared" si="144"/>
        <v/>
      </c>
      <c r="E2233" s="670"/>
      <c r="F2233" s="511"/>
      <c r="G2233" s="511"/>
      <c r="H2233" s="452"/>
      <c r="I2233" s="362"/>
      <c r="J2233" s="362"/>
      <c r="K2233" s="451" t="str">
        <f t="shared" si="147"/>
        <v/>
      </c>
      <c r="L2233" s="527" t="str">
        <f t="shared" si="145"/>
        <v/>
      </c>
      <c r="M2233" s="363"/>
      <c r="N2233" s="363"/>
      <c r="O2233" s="363"/>
      <c r="P2233" s="366"/>
    </row>
    <row r="2234" spans="3:16" ht="14.25" customHeight="1" x14ac:dyDescent="0.2">
      <c r="C2234" s="383">
        <f t="shared" si="146"/>
        <v>2222</v>
      </c>
      <c r="D2234" s="807" t="str">
        <f t="shared" si="144"/>
        <v/>
      </c>
      <c r="E2234" s="670"/>
      <c r="F2234" s="511"/>
      <c r="G2234" s="511"/>
      <c r="H2234" s="452"/>
      <c r="I2234" s="362"/>
      <c r="J2234" s="362"/>
      <c r="K2234" s="451" t="str">
        <f t="shared" si="147"/>
        <v/>
      </c>
      <c r="L2234" s="527" t="str">
        <f t="shared" si="145"/>
        <v/>
      </c>
      <c r="M2234" s="363"/>
      <c r="N2234" s="363"/>
      <c r="O2234" s="363"/>
      <c r="P2234" s="366"/>
    </row>
    <row r="2235" spans="3:16" ht="14.25" customHeight="1" x14ac:dyDescent="0.2">
      <c r="C2235" s="383">
        <f t="shared" si="146"/>
        <v>2223</v>
      </c>
      <c r="D2235" s="807" t="str">
        <f t="shared" si="144"/>
        <v/>
      </c>
      <c r="E2235" s="670"/>
      <c r="F2235" s="511"/>
      <c r="G2235" s="511"/>
      <c r="H2235" s="452"/>
      <c r="I2235" s="362"/>
      <c r="J2235" s="362"/>
      <c r="K2235" s="451" t="str">
        <f t="shared" si="147"/>
        <v/>
      </c>
      <c r="L2235" s="527" t="str">
        <f t="shared" si="145"/>
        <v/>
      </c>
      <c r="M2235" s="363"/>
      <c r="N2235" s="363"/>
      <c r="O2235" s="363"/>
      <c r="P2235" s="366"/>
    </row>
    <row r="2236" spans="3:16" ht="14.25" customHeight="1" x14ac:dyDescent="0.2">
      <c r="C2236" s="383">
        <f t="shared" si="146"/>
        <v>2224</v>
      </c>
      <c r="D2236" s="807" t="str">
        <f t="shared" si="144"/>
        <v/>
      </c>
      <c r="E2236" s="670"/>
      <c r="F2236" s="511"/>
      <c r="G2236" s="511"/>
      <c r="H2236" s="452"/>
      <c r="I2236" s="362"/>
      <c r="J2236" s="362"/>
      <c r="K2236" s="451" t="str">
        <f t="shared" si="147"/>
        <v/>
      </c>
      <c r="L2236" s="527" t="str">
        <f t="shared" si="145"/>
        <v/>
      </c>
      <c r="M2236" s="363"/>
      <c r="N2236" s="363"/>
      <c r="O2236" s="363"/>
      <c r="P2236" s="366"/>
    </row>
    <row r="2237" spans="3:16" ht="14.25" customHeight="1" x14ac:dyDescent="0.2">
      <c r="C2237" s="383">
        <f t="shared" si="146"/>
        <v>2225</v>
      </c>
      <c r="D2237" s="807" t="str">
        <f t="shared" si="144"/>
        <v/>
      </c>
      <c r="E2237" s="670"/>
      <c r="F2237" s="511"/>
      <c r="G2237" s="511"/>
      <c r="H2237" s="452"/>
      <c r="I2237" s="362"/>
      <c r="J2237" s="362"/>
      <c r="K2237" s="451" t="str">
        <f t="shared" si="147"/>
        <v/>
      </c>
      <c r="L2237" s="527" t="str">
        <f t="shared" si="145"/>
        <v/>
      </c>
      <c r="M2237" s="363"/>
      <c r="N2237" s="363"/>
      <c r="O2237" s="363"/>
      <c r="P2237" s="366"/>
    </row>
    <row r="2238" spans="3:16" ht="14.25" customHeight="1" x14ac:dyDescent="0.2">
      <c r="C2238" s="383">
        <f t="shared" si="146"/>
        <v>2226</v>
      </c>
      <c r="D2238" s="807" t="str">
        <f t="shared" si="144"/>
        <v/>
      </c>
      <c r="E2238" s="670"/>
      <c r="F2238" s="511"/>
      <c r="G2238" s="511"/>
      <c r="H2238" s="452"/>
      <c r="I2238" s="362"/>
      <c r="J2238" s="362"/>
      <c r="K2238" s="451" t="str">
        <f t="shared" si="147"/>
        <v/>
      </c>
      <c r="L2238" s="527" t="str">
        <f t="shared" si="145"/>
        <v/>
      </c>
      <c r="M2238" s="363"/>
      <c r="N2238" s="363"/>
      <c r="O2238" s="363"/>
      <c r="P2238" s="366"/>
    </row>
    <row r="2239" spans="3:16" ht="14.25" customHeight="1" x14ac:dyDescent="0.2">
      <c r="C2239" s="383">
        <f t="shared" si="146"/>
        <v>2227</v>
      </c>
      <c r="D2239" s="807" t="str">
        <f t="shared" si="144"/>
        <v/>
      </c>
      <c r="E2239" s="670"/>
      <c r="F2239" s="511"/>
      <c r="G2239" s="511"/>
      <c r="H2239" s="452"/>
      <c r="I2239" s="362"/>
      <c r="J2239" s="362"/>
      <c r="K2239" s="451" t="str">
        <f t="shared" si="147"/>
        <v/>
      </c>
      <c r="L2239" s="527" t="str">
        <f t="shared" si="145"/>
        <v/>
      </c>
      <c r="M2239" s="363"/>
      <c r="N2239" s="363"/>
      <c r="O2239" s="363"/>
      <c r="P2239" s="366"/>
    </row>
    <row r="2240" spans="3:16" ht="14.25" customHeight="1" x14ac:dyDescent="0.2">
      <c r="C2240" s="383">
        <f t="shared" si="146"/>
        <v>2228</v>
      </c>
      <c r="D2240" s="807" t="str">
        <f t="shared" si="144"/>
        <v/>
      </c>
      <c r="E2240" s="670"/>
      <c r="F2240" s="511"/>
      <c r="G2240" s="511"/>
      <c r="H2240" s="452"/>
      <c r="I2240" s="362"/>
      <c r="J2240" s="362"/>
      <c r="K2240" s="451" t="str">
        <f t="shared" si="147"/>
        <v/>
      </c>
      <c r="L2240" s="527" t="str">
        <f t="shared" si="145"/>
        <v/>
      </c>
      <c r="M2240" s="363"/>
      <c r="N2240" s="363"/>
      <c r="O2240" s="363"/>
      <c r="P2240" s="366"/>
    </row>
    <row r="2241" spans="3:16" ht="14.25" customHeight="1" x14ac:dyDescent="0.2">
      <c r="C2241" s="383">
        <f t="shared" si="146"/>
        <v>2229</v>
      </c>
      <c r="D2241" s="807" t="str">
        <f t="shared" si="144"/>
        <v/>
      </c>
      <c r="E2241" s="670"/>
      <c r="F2241" s="511"/>
      <c r="G2241" s="511"/>
      <c r="H2241" s="452"/>
      <c r="I2241" s="362"/>
      <c r="J2241" s="362"/>
      <c r="K2241" s="451" t="str">
        <f t="shared" si="147"/>
        <v/>
      </c>
      <c r="L2241" s="527" t="str">
        <f t="shared" si="145"/>
        <v/>
      </c>
      <c r="M2241" s="363"/>
      <c r="N2241" s="363"/>
      <c r="O2241" s="363"/>
      <c r="P2241" s="366"/>
    </row>
    <row r="2242" spans="3:16" ht="14.25" customHeight="1" x14ac:dyDescent="0.2">
      <c r="C2242" s="383">
        <f t="shared" si="146"/>
        <v>2230</v>
      </c>
      <c r="D2242" s="807" t="str">
        <f t="shared" si="144"/>
        <v/>
      </c>
      <c r="E2242" s="670"/>
      <c r="F2242" s="511"/>
      <c r="G2242" s="511"/>
      <c r="H2242" s="452"/>
      <c r="I2242" s="362"/>
      <c r="J2242" s="362"/>
      <c r="K2242" s="451" t="str">
        <f t="shared" si="147"/>
        <v/>
      </c>
      <c r="L2242" s="527" t="str">
        <f t="shared" si="145"/>
        <v/>
      </c>
      <c r="M2242" s="363"/>
      <c r="N2242" s="363"/>
      <c r="O2242" s="363"/>
      <c r="P2242" s="366"/>
    </row>
    <row r="2243" spans="3:16" ht="14.25" customHeight="1" x14ac:dyDescent="0.2">
      <c r="C2243" s="383">
        <f t="shared" si="146"/>
        <v>2231</v>
      </c>
      <c r="D2243" s="807" t="str">
        <f t="shared" si="144"/>
        <v/>
      </c>
      <c r="E2243" s="670"/>
      <c r="F2243" s="511"/>
      <c r="G2243" s="511"/>
      <c r="H2243" s="452"/>
      <c r="I2243" s="362"/>
      <c r="J2243" s="362"/>
      <c r="K2243" s="451" t="str">
        <f t="shared" si="147"/>
        <v/>
      </c>
      <c r="L2243" s="527" t="str">
        <f t="shared" si="145"/>
        <v/>
      </c>
      <c r="M2243" s="363"/>
      <c r="N2243" s="363"/>
      <c r="O2243" s="363"/>
      <c r="P2243" s="366"/>
    </row>
    <row r="2244" spans="3:16" ht="14.25" customHeight="1" x14ac:dyDescent="0.2">
      <c r="C2244" s="383">
        <f t="shared" si="146"/>
        <v>2232</v>
      </c>
      <c r="D2244" s="807" t="str">
        <f t="shared" si="144"/>
        <v/>
      </c>
      <c r="E2244" s="670"/>
      <c r="F2244" s="511"/>
      <c r="G2244" s="511"/>
      <c r="H2244" s="452"/>
      <c r="I2244" s="362"/>
      <c r="J2244" s="362"/>
      <c r="K2244" s="451" t="str">
        <f t="shared" si="147"/>
        <v/>
      </c>
      <c r="L2244" s="527" t="str">
        <f t="shared" si="145"/>
        <v/>
      </c>
      <c r="M2244" s="363"/>
      <c r="N2244" s="363"/>
      <c r="O2244" s="363"/>
      <c r="P2244" s="366"/>
    </row>
    <row r="2245" spans="3:16" ht="14.25" customHeight="1" x14ac:dyDescent="0.2">
      <c r="C2245" s="383">
        <f t="shared" si="146"/>
        <v>2233</v>
      </c>
      <c r="D2245" s="807" t="str">
        <f t="shared" si="144"/>
        <v/>
      </c>
      <c r="E2245" s="670"/>
      <c r="F2245" s="511"/>
      <c r="G2245" s="511"/>
      <c r="H2245" s="452"/>
      <c r="I2245" s="362"/>
      <c r="J2245" s="362"/>
      <c r="K2245" s="451" t="str">
        <f t="shared" si="147"/>
        <v/>
      </c>
      <c r="L2245" s="527" t="str">
        <f t="shared" si="145"/>
        <v/>
      </c>
      <c r="M2245" s="363"/>
      <c r="N2245" s="363"/>
      <c r="O2245" s="363"/>
      <c r="P2245" s="366"/>
    </row>
    <row r="2246" spans="3:16" ht="14.25" customHeight="1" x14ac:dyDescent="0.2">
      <c r="C2246" s="383">
        <f t="shared" si="146"/>
        <v>2234</v>
      </c>
      <c r="D2246" s="807" t="str">
        <f t="shared" si="144"/>
        <v/>
      </c>
      <c r="E2246" s="670"/>
      <c r="F2246" s="511"/>
      <c r="G2246" s="511"/>
      <c r="H2246" s="452"/>
      <c r="I2246" s="362"/>
      <c r="J2246" s="362"/>
      <c r="K2246" s="451" t="str">
        <f t="shared" si="147"/>
        <v/>
      </c>
      <c r="L2246" s="527" t="str">
        <f t="shared" si="145"/>
        <v/>
      </c>
      <c r="M2246" s="363"/>
      <c r="N2246" s="363"/>
      <c r="O2246" s="363"/>
      <c r="P2246" s="366"/>
    </row>
    <row r="2247" spans="3:16" ht="14.25" customHeight="1" x14ac:dyDescent="0.2">
      <c r="C2247" s="383">
        <f t="shared" si="146"/>
        <v>2235</v>
      </c>
      <c r="D2247" s="807" t="str">
        <f t="shared" si="144"/>
        <v/>
      </c>
      <c r="E2247" s="670"/>
      <c r="F2247" s="511"/>
      <c r="G2247" s="511"/>
      <c r="H2247" s="452"/>
      <c r="I2247" s="362"/>
      <c r="J2247" s="362"/>
      <c r="K2247" s="451" t="str">
        <f t="shared" si="147"/>
        <v/>
      </c>
      <c r="L2247" s="527" t="str">
        <f t="shared" si="145"/>
        <v/>
      </c>
      <c r="M2247" s="363"/>
      <c r="N2247" s="363"/>
      <c r="O2247" s="363"/>
      <c r="P2247" s="366"/>
    </row>
    <row r="2248" spans="3:16" ht="14.25" customHeight="1" x14ac:dyDescent="0.2">
      <c r="C2248" s="383">
        <f t="shared" si="146"/>
        <v>2236</v>
      </c>
      <c r="D2248" s="807" t="str">
        <f t="shared" si="144"/>
        <v/>
      </c>
      <c r="E2248" s="670"/>
      <c r="F2248" s="511"/>
      <c r="G2248" s="511"/>
      <c r="H2248" s="452"/>
      <c r="I2248" s="362"/>
      <c r="J2248" s="362"/>
      <c r="K2248" s="451" t="str">
        <f t="shared" si="147"/>
        <v/>
      </c>
      <c r="L2248" s="527" t="str">
        <f t="shared" si="145"/>
        <v/>
      </c>
      <c r="M2248" s="363"/>
      <c r="N2248" s="363"/>
      <c r="O2248" s="363"/>
      <c r="P2248" s="366"/>
    </row>
    <row r="2249" spans="3:16" ht="14.25" customHeight="1" x14ac:dyDescent="0.2">
      <c r="C2249" s="383">
        <f t="shared" si="146"/>
        <v>2237</v>
      </c>
      <c r="D2249" s="807" t="str">
        <f t="shared" si="144"/>
        <v/>
      </c>
      <c r="E2249" s="670"/>
      <c r="F2249" s="511"/>
      <c r="G2249" s="511"/>
      <c r="H2249" s="452"/>
      <c r="I2249" s="362"/>
      <c r="J2249" s="362"/>
      <c r="K2249" s="451" t="str">
        <f t="shared" si="147"/>
        <v/>
      </c>
      <c r="L2249" s="527" t="str">
        <f t="shared" si="145"/>
        <v/>
      </c>
      <c r="M2249" s="363"/>
      <c r="N2249" s="363"/>
      <c r="O2249" s="363"/>
      <c r="P2249" s="366"/>
    </row>
    <row r="2250" spans="3:16" ht="14.25" customHeight="1" x14ac:dyDescent="0.2">
      <c r="C2250" s="383">
        <f t="shared" si="146"/>
        <v>2238</v>
      </c>
      <c r="D2250" s="807" t="str">
        <f t="shared" si="144"/>
        <v/>
      </c>
      <c r="E2250" s="670"/>
      <c r="F2250" s="511"/>
      <c r="G2250" s="511"/>
      <c r="H2250" s="452"/>
      <c r="I2250" s="362"/>
      <c r="J2250" s="362"/>
      <c r="K2250" s="451" t="str">
        <f t="shared" si="147"/>
        <v/>
      </c>
      <c r="L2250" s="527" t="str">
        <f t="shared" si="145"/>
        <v/>
      </c>
      <c r="M2250" s="363"/>
      <c r="N2250" s="363"/>
      <c r="O2250" s="363"/>
      <c r="P2250" s="366"/>
    </row>
    <row r="2251" spans="3:16" ht="14.25" customHeight="1" x14ac:dyDescent="0.2">
      <c r="C2251" s="383">
        <f t="shared" si="146"/>
        <v>2239</v>
      </c>
      <c r="D2251" s="807" t="str">
        <f t="shared" si="144"/>
        <v/>
      </c>
      <c r="E2251" s="670"/>
      <c r="F2251" s="511"/>
      <c r="G2251" s="511"/>
      <c r="H2251" s="452"/>
      <c r="I2251" s="362"/>
      <c r="J2251" s="362"/>
      <c r="K2251" s="451" t="str">
        <f t="shared" si="147"/>
        <v/>
      </c>
      <c r="L2251" s="527" t="str">
        <f t="shared" si="145"/>
        <v/>
      </c>
      <c r="M2251" s="363"/>
      <c r="N2251" s="363"/>
      <c r="O2251" s="363"/>
      <c r="P2251" s="366"/>
    </row>
    <row r="2252" spans="3:16" ht="14.25" customHeight="1" x14ac:dyDescent="0.2">
      <c r="C2252" s="383">
        <f t="shared" si="146"/>
        <v>2240</v>
      </c>
      <c r="D2252" s="807" t="str">
        <f t="shared" si="144"/>
        <v/>
      </c>
      <c r="E2252" s="670"/>
      <c r="F2252" s="511"/>
      <c r="G2252" s="511"/>
      <c r="H2252" s="452"/>
      <c r="I2252" s="362"/>
      <c r="J2252" s="362"/>
      <c r="K2252" s="451" t="str">
        <f t="shared" si="147"/>
        <v/>
      </c>
      <c r="L2252" s="527" t="str">
        <f t="shared" si="145"/>
        <v/>
      </c>
      <c r="M2252" s="363"/>
      <c r="N2252" s="363"/>
      <c r="O2252" s="363"/>
      <c r="P2252" s="366"/>
    </row>
    <row r="2253" spans="3:16" ht="14.25" customHeight="1" x14ac:dyDescent="0.2">
      <c r="C2253" s="383">
        <f t="shared" si="146"/>
        <v>2241</v>
      </c>
      <c r="D2253" s="807" t="str">
        <f t="shared" ref="D2253:D2316" si="148">IF(E2253="","",IF(E2253&lt;=$T$2,"○",""))</f>
        <v/>
      </c>
      <c r="E2253" s="670"/>
      <c r="F2253" s="511"/>
      <c r="G2253" s="511"/>
      <c r="H2253" s="452"/>
      <c r="I2253" s="362"/>
      <c r="J2253" s="362"/>
      <c r="K2253" s="451" t="str">
        <f t="shared" si="147"/>
        <v/>
      </c>
      <c r="L2253" s="527" t="str">
        <f t="shared" ref="L2253:L2316" si="149">IF(H2253="","",IF(HLOOKUP(H2253,$V$2:$AJ$3,2,FALSE)&gt;=0.8,"○",""))</f>
        <v/>
      </c>
      <c r="M2253" s="363"/>
      <c r="N2253" s="363"/>
      <c r="O2253" s="363"/>
      <c r="P2253" s="366"/>
    </row>
    <row r="2254" spans="3:16" ht="14.25" customHeight="1" x14ac:dyDescent="0.2">
      <c r="C2254" s="383">
        <f t="shared" si="146"/>
        <v>2242</v>
      </c>
      <c r="D2254" s="807" t="str">
        <f t="shared" si="148"/>
        <v/>
      </c>
      <c r="E2254" s="670"/>
      <c r="F2254" s="511"/>
      <c r="G2254" s="511"/>
      <c r="H2254" s="452"/>
      <c r="I2254" s="362"/>
      <c r="J2254" s="362"/>
      <c r="K2254" s="451" t="str">
        <f t="shared" si="147"/>
        <v/>
      </c>
      <c r="L2254" s="527" t="str">
        <f t="shared" si="149"/>
        <v/>
      </c>
      <c r="M2254" s="363"/>
      <c r="N2254" s="363"/>
      <c r="O2254" s="363"/>
      <c r="P2254" s="366"/>
    </row>
    <row r="2255" spans="3:16" ht="14.25" customHeight="1" x14ac:dyDescent="0.2">
      <c r="C2255" s="383">
        <f t="shared" ref="C2255:C2318" si="150">C2254+1</f>
        <v>2243</v>
      </c>
      <c r="D2255" s="807" t="str">
        <f t="shared" si="148"/>
        <v/>
      </c>
      <c r="E2255" s="670"/>
      <c r="F2255" s="511"/>
      <c r="G2255" s="511"/>
      <c r="H2255" s="452"/>
      <c r="I2255" s="362"/>
      <c r="J2255" s="362"/>
      <c r="K2255" s="451" t="str">
        <f t="shared" si="147"/>
        <v/>
      </c>
      <c r="L2255" s="527" t="str">
        <f t="shared" si="149"/>
        <v/>
      </c>
      <c r="M2255" s="363"/>
      <c r="N2255" s="363"/>
      <c r="O2255" s="363"/>
      <c r="P2255" s="366"/>
    </row>
    <row r="2256" spans="3:16" ht="14.25" customHeight="1" x14ac:dyDescent="0.2">
      <c r="C2256" s="383">
        <f t="shared" si="150"/>
        <v>2244</v>
      </c>
      <c r="D2256" s="807" t="str">
        <f t="shared" si="148"/>
        <v/>
      </c>
      <c r="E2256" s="670"/>
      <c r="F2256" s="511"/>
      <c r="G2256" s="511"/>
      <c r="H2256" s="452"/>
      <c r="I2256" s="362"/>
      <c r="J2256" s="362"/>
      <c r="K2256" s="451" t="str">
        <f t="shared" si="147"/>
        <v/>
      </c>
      <c r="L2256" s="527" t="str">
        <f t="shared" si="149"/>
        <v/>
      </c>
      <c r="M2256" s="363"/>
      <c r="N2256" s="363"/>
      <c r="O2256" s="363"/>
      <c r="P2256" s="366"/>
    </row>
    <row r="2257" spans="3:16" ht="14.25" customHeight="1" x14ac:dyDescent="0.2">
      <c r="C2257" s="383">
        <f t="shared" si="150"/>
        <v>2245</v>
      </c>
      <c r="D2257" s="807" t="str">
        <f t="shared" si="148"/>
        <v/>
      </c>
      <c r="E2257" s="670"/>
      <c r="F2257" s="511"/>
      <c r="G2257" s="511"/>
      <c r="H2257" s="452"/>
      <c r="I2257" s="362"/>
      <c r="J2257" s="362"/>
      <c r="K2257" s="451" t="str">
        <f t="shared" si="147"/>
        <v/>
      </c>
      <c r="L2257" s="527" t="str">
        <f t="shared" si="149"/>
        <v/>
      </c>
      <c r="M2257" s="363"/>
      <c r="N2257" s="363"/>
      <c r="O2257" s="363"/>
      <c r="P2257" s="366"/>
    </row>
    <row r="2258" spans="3:16" ht="14.25" customHeight="1" x14ac:dyDescent="0.2">
      <c r="C2258" s="383">
        <f t="shared" si="150"/>
        <v>2246</v>
      </c>
      <c r="D2258" s="807" t="str">
        <f t="shared" si="148"/>
        <v/>
      </c>
      <c r="E2258" s="670"/>
      <c r="F2258" s="511"/>
      <c r="G2258" s="511"/>
      <c r="H2258" s="452"/>
      <c r="I2258" s="362"/>
      <c r="J2258" s="362"/>
      <c r="K2258" s="451" t="str">
        <f>IF(J2258="","",I2258*J2258)</f>
        <v/>
      </c>
      <c r="L2258" s="527" t="str">
        <f t="shared" si="149"/>
        <v/>
      </c>
      <c r="M2258" s="363"/>
      <c r="N2258" s="363"/>
      <c r="O2258" s="363"/>
      <c r="P2258" s="366"/>
    </row>
    <row r="2259" spans="3:16" ht="14.25" customHeight="1" x14ac:dyDescent="0.2">
      <c r="C2259" s="383">
        <f t="shared" si="150"/>
        <v>2247</v>
      </c>
      <c r="D2259" s="807" t="str">
        <f t="shared" si="148"/>
        <v/>
      </c>
      <c r="E2259" s="670"/>
      <c r="F2259" s="511"/>
      <c r="G2259" s="511"/>
      <c r="H2259" s="452"/>
      <c r="I2259" s="362"/>
      <c r="J2259" s="362"/>
      <c r="K2259" s="451" t="str">
        <f t="shared" ref="K2259:K2317" si="151">IF(J2259="","",I2259*J2259)</f>
        <v/>
      </c>
      <c r="L2259" s="527" t="str">
        <f t="shared" si="149"/>
        <v/>
      </c>
      <c r="M2259" s="363"/>
      <c r="N2259" s="363"/>
      <c r="O2259" s="363"/>
      <c r="P2259" s="366"/>
    </row>
    <row r="2260" spans="3:16" ht="14.25" customHeight="1" x14ac:dyDescent="0.2">
      <c r="C2260" s="383">
        <f t="shared" si="150"/>
        <v>2248</v>
      </c>
      <c r="D2260" s="807" t="str">
        <f t="shared" si="148"/>
        <v/>
      </c>
      <c r="E2260" s="670"/>
      <c r="F2260" s="511"/>
      <c r="G2260" s="511"/>
      <c r="H2260" s="452"/>
      <c r="I2260" s="362"/>
      <c r="J2260" s="362"/>
      <c r="K2260" s="451" t="str">
        <f t="shared" si="151"/>
        <v/>
      </c>
      <c r="L2260" s="527" t="str">
        <f t="shared" si="149"/>
        <v/>
      </c>
      <c r="M2260" s="363"/>
      <c r="N2260" s="363"/>
      <c r="O2260" s="363"/>
      <c r="P2260" s="366"/>
    </row>
    <row r="2261" spans="3:16" ht="14.25" customHeight="1" x14ac:dyDescent="0.2">
      <c r="C2261" s="383">
        <f t="shared" si="150"/>
        <v>2249</v>
      </c>
      <c r="D2261" s="807" t="str">
        <f t="shared" si="148"/>
        <v/>
      </c>
      <c r="E2261" s="670"/>
      <c r="F2261" s="511"/>
      <c r="G2261" s="511"/>
      <c r="H2261" s="452"/>
      <c r="I2261" s="362"/>
      <c r="J2261" s="362"/>
      <c r="K2261" s="451" t="str">
        <f t="shared" si="151"/>
        <v/>
      </c>
      <c r="L2261" s="527" t="str">
        <f t="shared" si="149"/>
        <v/>
      </c>
      <c r="M2261" s="363"/>
      <c r="N2261" s="363"/>
      <c r="O2261" s="363"/>
      <c r="P2261" s="366"/>
    </row>
    <row r="2262" spans="3:16" ht="14.25" customHeight="1" x14ac:dyDescent="0.2">
      <c r="C2262" s="383">
        <f t="shared" si="150"/>
        <v>2250</v>
      </c>
      <c r="D2262" s="807" t="str">
        <f t="shared" si="148"/>
        <v/>
      </c>
      <c r="E2262" s="670"/>
      <c r="F2262" s="511"/>
      <c r="G2262" s="511"/>
      <c r="H2262" s="452"/>
      <c r="I2262" s="362"/>
      <c r="J2262" s="362"/>
      <c r="K2262" s="451" t="str">
        <f t="shared" si="151"/>
        <v/>
      </c>
      <c r="L2262" s="527" t="str">
        <f t="shared" si="149"/>
        <v/>
      </c>
      <c r="M2262" s="363"/>
      <c r="N2262" s="363"/>
      <c r="O2262" s="363"/>
      <c r="P2262" s="366"/>
    </row>
    <row r="2263" spans="3:16" ht="14.25" customHeight="1" x14ac:dyDescent="0.2">
      <c r="C2263" s="383">
        <f t="shared" si="150"/>
        <v>2251</v>
      </c>
      <c r="D2263" s="807" t="str">
        <f t="shared" si="148"/>
        <v/>
      </c>
      <c r="E2263" s="670"/>
      <c r="F2263" s="511"/>
      <c r="G2263" s="511"/>
      <c r="H2263" s="452"/>
      <c r="I2263" s="362"/>
      <c r="J2263" s="362"/>
      <c r="K2263" s="451" t="str">
        <f t="shared" si="151"/>
        <v/>
      </c>
      <c r="L2263" s="527" t="str">
        <f t="shared" si="149"/>
        <v/>
      </c>
      <c r="M2263" s="363"/>
      <c r="N2263" s="363"/>
      <c r="O2263" s="363"/>
      <c r="P2263" s="366"/>
    </row>
    <row r="2264" spans="3:16" ht="14.25" customHeight="1" x14ac:dyDescent="0.2">
      <c r="C2264" s="383">
        <f t="shared" si="150"/>
        <v>2252</v>
      </c>
      <c r="D2264" s="807" t="str">
        <f t="shared" si="148"/>
        <v/>
      </c>
      <c r="E2264" s="670"/>
      <c r="F2264" s="511"/>
      <c r="G2264" s="511"/>
      <c r="H2264" s="452"/>
      <c r="I2264" s="362"/>
      <c r="J2264" s="362"/>
      <c r="K2264" s="451" t="str">
        <f t="shared" si="151"/>
        <v/>
      </c>
      <c r="L2264" s="527" t="str">
        <f t="shared" si="149"/>
        <v/>
      </c>
      <c r="M2264" s="363"/>
      <c r="N2264" s="363"/>
      <c r="O2264" s="363"/>
      <c r="P2264" s="366"/>
    </row>
    <row r="2265" spans="3:16" ht="14.25" customHeight="1" x14ac:dyDescent="0.2">
      <c r="C2265" s="383">
        <f t="shared" si="150"/>
        <v>2253</v>
      </c>
      <c r="D2265" s="807" t="str">
        <f t="shared" si="148"/>
        <v/>
      </c>
      <c r="E2265" s="670"/>
      <c r="F2265" s="511"/>
      <c r="G2265" s="511"/>
      <c r="H2265" s="452"/>
      <c r="I2265" s="362"/>
      <c r="J2265" s="362"/>
      <c r="K2265" s="451" t="str">
        <f t="shared" si="151"/>
        <v/>
      </c>
      <c r="L2265" s="527" t="str">
        <f t="shared" si="149"/>
        <v/>
      </c>
      <c r="M2265" s="363"/>
      <c r="N2265" s="363"/>
      <c r="O2265" s="363"/>
      <c r="P2265" s="366"/>
    </row>
    <row r="2266" spans="3:16" ht="14.25" customHeight="1" x14ac:dyDescent="0.2">
      <c r="C2266" s="383">
        <f t="shared" si="150"/>
        <v>2254</v>
      </c>
      <c r="D2266" s="807" t="str">
        <f t="shared" si="148"/>
        <v/>
      </c>
      <c r="E2266" s="670"/>
      <c r="F2266" s="511"/>
      <c r="G2266" s="511"/>
      <c r="H2266" s="452"/>
      <c r="I2266" s="362"/>
      <c r="J2266" s="362"/>
      <c r="K2266" s="451" t="str">
        <f t="shared" si="151"/>
        <v/>
      </c>
      <c r="L2266" s="527" t="str">
        <f t="shared" si="149"/>
        <v/>
      </c>
      <c r="M2266" s="363"/>
      <c r="N2266" s="363"/>
      <c r="O2266" s="363"/>
      <c r="P2266" s="366"/>
    </row>
    <row r="2267" spans="3:16" ht="14.25" customHeight="1" x14ac:dyDescent="0.2">
      <c r="C2267" s="383">
        <f t="shared" si="150"/>
        <v>2255</v>
      </c>
      <c r="D2267" s="807" t="str">
        <f t="shared" si="148"/>
        <v/>
      </c>
      <c r="E2267" s="670"/>
      <c r="F2267" s="511"/>
      <c r="G2267" s="511"/>
      <c r="H2267" s="452"/>
      <c r="I2267" s="362"/>
      <c r="J2267" s="362"/>
      <c r="K2267" s="451" t="str">
        <f t="shared" si="151"/>
        <v/>
      </c>
      <c r="L2267" s="527" t="str">
        <f t="shared" si="149"/>
        <v/>
      </c>
      <c r="M2267" s="363"/>
      <c r="N2267" s="363"/>
      <c r="O2267" s="363"/>
      <c r="P2267" s="366"/>
    </row>
    <row r="2268" spans="3:16" ht="14.25" customHeight="1" x14ac:dyDescent="0.2">
      <c r="C2268" s="383">
        <f t="shared" si="150"/>
        <v>2256</v>
      </c>
      <c r="D2268" s="807" t="str">
        <f t="shared" si="148"/>
        <v/>
      </c>
      <c r="E2268" s="670"/>
      <c r="F2268" s="511"/>
      <c r="G2268" s="511"/>
      <c r="H2268" s="452"/>
      <c r="I2268" s="362"/>
      <c r="J2268" s="362"/>
      <c r="K2268" s="451" t="str">
        <f t="shared" si="151"/>
        <v/>
      </c>
      <c r="L2268" s="527" t="str">
        <f t="shared" si="149"/>
        <v/>
      </c>
      <c r="M2268" s="363"/>
      <c r="N2268" s="363"/>
      <c r="O2268" s="363"/>
      <c r="P2268" s="366"/>
    </row>
    <row r="2269" spans="3:16" ht="14.25" customHeight="1" x14ac:dyDescent="0.2">
      <c r="C2269" s="383">
        <f t="shared" si="150"/>
        <v>2257</v>
      </c>
      <c r="D2269" s="807" t="str">
        <f t="shared" si="148"/>
        <v/>
      </c>
      <c r="E2269" s="670"/>
      <c r="F2269" s="511"/>
      <c r="G2269" s="511"/>
      <c r="H2269" s="452"/>
      <c r="I2269" s="362"/>
      <c r="J2269" s="362"/>
      <c r="K2269" s="451" t="str">
        <f t="shared" si="151"/>
        <v/>
      </c>
      <c r="L2269" s="527" t="str">
        <f t="shared" si="149"/>
        <v/>
      </c>
      <c r="M2269" s="363"/>
      <c r="N2269" s="363"/>
      <c r="O2269" s="363"/>
      <c r="P2269" s="366"/>
    </row>
    <row r="2270" spans="3:16" ht="14.25" customHeight="1" x14ac:dyDescent="0.2">
      <c r="C2270" s="383">
        <f t="shared" si="150"/>
        <v>2258</v>
      </c>
      <c r="D2270" s="807" t="str">
        <f t="shared" si="148"/>
        <v/>
      </c>
      <c r="E2270" s="670"/>
      <c r="F2270" s="511"/>
      <c r="G2270" s="511"/>
      <c r="H2270" s="452"/>
      <c r="I2270" s="362"/>
      <c r="J2270" s="362"/>
      <c r="K2270" s="451" t="str">
        <f t="shared" si="151"/>
        <v/>
      </c>
      <c r="L2270" s="527" t="str">
        <f t="shared" si="149"/>
        <v/>
      </c>
      <c r="M2270" s="363"/>
      <c r="N2270" s="363"/>
      <c r="O2270" s="363"/>
      <c r="P2270" s="366"/>
    </row>
    <row r="2271" spans="3:16" ht="14.25" customHeight="1" x14ac:dyDescent="0.2">
      <c r="C2271" s="383">
        <f t="shared" si="150"/>
        <v>2259</v>
      </c>
      <c r="D2271" s="807" t="str">
        <f t="shared" si="148"/>
        <v/>
      </c>
      <c r="E2271" s="670"/>
      <c r="F2271" s="511"/>
      <c r="G2271" s="511"/>
      <c r="H2271" s="452"/>
      <c r="I2271" s="362"/>
      <c r="J2271" s="362"/>
      <c r="K2271" s="451" t="str">
        <f t="shared" si="151"/>
        <v/>
      </c>
      <c r="L2271" s="527" t="str">
        <f t="shared" si="149"/>
        <v/>
      </c>
      <c r="M2271" s="363"/>
      <c r="N2271" s="363"/>
      <c r="O2271" s="363"/>
      <c r="P2271" s="366"/>
    </row>
    <row r="2272" spans="3:16" ht="14.25" customHeight="1" x14ac:dyDescent="0.2">
      <c r="C2272" s="383">
        <f t="shared" si="150"/>
        <v>2260</v>
      </c>
      <c r="D2272" s="807" t="str">
        <f t="shared" si="148"/>
        <v/>
      </c>
      <c r="E2272" s="670"/>
      <c r="F2272" s="511"/>
      <c r="G2272" s="511"/>
      <c r="H2272" s="452"/>
      <c r="I2272" s="362"/>
      <c r="J2272" s="362"/>
      <c r="K2272" s="451" t="str">
        <f t="shared" si="151"/>
        <v/>
      </c>
      <c r="L2272" s="527" t="str">
        <f t="shared" si="149"/>
        <v/>
      </c>
      <c r="M2272" s="363"/>
      <c r="N2272" s="363"/>
      <c r="O2272" s="363"/>
      <c r="P2272" s="366"/>
    </row>
    <row r="2273" spans="3:16" ht="14.25" customHeight="1" x14ac:dyDescent="0.2">
      <c r="C2273" s="383">
        <f t="shared" si="150"/>
        <v>2261</v>
      </c>
      <c r="D2273" s="807" t="str">
        <f t="shared" si="148"/>
        <v/>
      </c>
      <c r="E2273" s="670"/>
      <c r="F2273" s="511"/>
      <c r="G2273" s="511"/>
      <c r="H2273" s="452"/>
      <c r="I2273" s="362"/>
      <c r="J2273" s="362"/>
      <c r="K2273" s="451" t="str">
        <f t="shared" si="151"/>
        <v/>
      </c>
      <c r="L2273" s="527" t="str">
        <f t="shared" si="149"/>
        <v/>
      </c>
      <c r="M2273" s="363"/>
      <c r="N2273" s="363"/>
      <c r="O2273" s="363"/>
      <c r="P2273" s="366"/>
    </row>
    <row r="2274" spans="3:16" ht="14.25" customHeight="1" x14ac:dyDescent="0.2">
      <c r="C2274" s="383">
        <f t="shared" si="150"/>
        <v>2262</v>
      </c>
      <c r="D2274" s="807" t="str">
        <f t="shared" si="148"/>
        <v/>
      </c>
      <c r="E2274" s="670"/>
      <c r="F2274" s="511"/>
      <c r="G2274" s="511"/>
      <c r="H2274" s="452"/>
      <c r="I2274" s="362"/>
      <c r="J2274" s="362"/>
      <c r="K2274" s="451" t="str">
        <f t="shared" si="151"/>
        <v/>
      </c>
      <c r="L2274" s="527" t="str">
        <f t="shared" si="149"/>
        <v/>
      </c>
      <c r="M2274" s="363"/>
      <c r="N2274" s="363"/>
      <c r="O2274" s="363"/>
      <c r="P2274" s="366"/>
    </row>
    <row r="2275" spans="3:16" ht="14.25" customHeight="1" x14ac:dyDescent="0.2">
      <c r="C2275" s="383">
        <f t="shared" si="150"/>
        <v>2263</v>
      </c>
      <c r="D2275" s="807" t="str">
        <f t="shared" si="148"/>
        <v/>
      </c>
      <c r="E2275" s="670"/>
      <c r="F2275" s="511"/>
      <c r="G2275" s="511"/>
      <c r="H2275" s="452"/>
      <c r="I2275" s="362"/>
      <c r="J2275" s="362"/>
      <c r="K2275" s="451" t="str">
        <f t="shared" si="151"/>
        <v/>
      </c>
      <c r="L2275" s="527" t="str">
        <f t="shared" si="149"/>
        <v/>
      </c>
      <c r="M2275" s="363"/>
      <c r="N2275" s="363"/>
      <c r="O2275" s="363"/>
      <c r="P2275" s="366"/>
    </row>
    <row r="2276" spans="3:16" ht="14.25" customHeight="1" x14ac:dyDescent="0.2">
      <c r="C2276" s="383">
        <f t="shared" si="150"/>
        <v>2264</v>
      </c>
      <c r="D2276" s="807" t="str">
        <f t="shared" si="148"/>
        <v/>
      </c>
      <c r="E2276" s="670"/>
      <c r="F2276" s="511"/>
      <c r="G2276" s="511"/>
      <c r="H2276" s="452"/>
      <c r="I2276" s="362"/>
      <c r="J2276" s="362"/>
      <c r="K2276" s="451" t="str">
        <f t="shared" si="151"/>
        <v/>
      </c>
      <c r="L2276" s="527" t="str">
        <f t="shared" si="149"/>
        <v/>
      </c>
      <c r="M2276" s="363"/>
      <c r="N2276" s="363"/>
      <c r="O2276" s="363"/>
      <c r="P2276" s="366"/>
    </row>
    <row r="2277" spans="3:16" ht="14.25" customHeight="1" x14ac:dyDescent="0.2">
      <c r="C2277" s="383">
        <f t="shared" si="150"/>
        <v>2265</v>
      </c>
      <c r="D2277" s="807" t="str">
        <f t="shared" si="148"/>
        <v/>
      </c>
      <c r="E2277" s="670"/>
      <c r="F2277" s="511"/>
      <c r="G2277" s="511"/>
      <c r="H2277" s="452"/>
      <c r="I2277" s="362"/>
      <c r="J2277" s="362"/>
      <c r="K2277" s="451" t="str">
        <f t="shared" si="151"/>
        <v/>
      </c>
      <c r="L2277" s="527" t="str">
        <f t="shared" si="149"/>
        <v/>
      </c>
      <c r="M2277" s="363"/>
      <c r="N2277" s="363"/>
      <c r="O2277" s="363"/>
      <c r="P2277" s="366"/>
    </row>
    <row r="2278" spans="3:16" ht="14.25" customHeight="1" x14ac:dyDescent="0.2">
      <c r="C2278" s="383">
        <f t="shared" si="150"/>
        <v>2266</v>
      </c>
      <c r="D2278" s="807" t="str">
        <f t="shared" si="148"/>
        <v/>
      </c>
      <c r="E2278" s="670"/>
      <c r="F2278" s="511"/>
      <c r="G2278" s="511"/>
      <c r="H2278" s="452"/>
      <c r="I2278" s="362"/>
      <c r="J2278" s="362"/>
      <c r="K2278" s="451" t="str">
        <f t="shared" si="151"/>
        <v/>
      </c>
      <c r="L2278" s="527" t="str">
        <f t="shared" si="149"/>
        <v/>
      </c>
      <c r="M2278" s="363"/>
      <c r="N2278" s="363"/>
      <c r="O2278" s="363"/>
      <c r="P2278" s="366"/>
    </row>
    <row r="2279" spans="3:16" ht="14.25" customHeight="1" x14ac:dyDescent="0.2">
      <c r="C2279" s="383">
        <f t="shared" si="150"/>
        <v>2267</v>
      </c>
      <c r="D2279" s="807" t="str">
        <f t="shared" si="148"/>
        <v/>
      </c>
      <c r="E2279" s="670"/>
      <c r="F2279" s="511"/>
      <c r="G2279" s="511"/>
      <c r="H2279" s="452"/>
      <c r="I2279" s="362"/>
      <c r="J2279" s="362"/>
      <c r="K2279" s="451" t="str">
        <f t="shared" si="151"/>
        <v/>
      </c>
      <c r="L2279" s="527" t="str">
        <f t="shared" si="149"/>
        <v/>
      </c>
      <c r="M2279" s="363"/>
      <c r="N2279" s="363"/>
      <c r="O2279" s="363"/>
      <c r="P2279" s="366"/>
    </row>
    <row r="2280" spans="3:16" ht="14.25" customHeight="1" x14ac:dyDescent="0.2">
      <c r="C2280" s="383">
        <f t="shared" si="150"/>
        <v>2268</v>
      </c>
      <c r="D2280" s="807" t="str">
        <f t="shared" si="148"/>
        <v/>
      </c>
      <c r="E2280" s="670"/>
      <c r="F2280" s="511"/>
      <c r="G2280" s="511"/>
      <c r="H2280" s="452"/>
      <c r="I2280" s="362"/>
      <c r="J2280" s="362"/>
      <c r="K2280" s="451" t="str">
        <f t="shared" si="151"/>
        <v/>
      </c>
      <c r="L2280" s="527" t="str">
        <f t="shared" si="149"/>
        <v/>
      </c>
      <c r="M2280" s="363"/>
      <c r="N2280" s="363"/>
      <c r="O2280" s="363"/>
      <c r="P2280" s="366"/>
    </row>
    <row r="2281" spans="3:16" ht="14.25" customHeight="1" x14ac:dyDescent="0.2">
      <c r="C2281" s="383">
        <f t="shared" si="150"/>
        <v>2269</v>
      </c>
      <c r="D2281" s="807" t="str">
        <f t="shared" si="148"/>
        <v/>
      </c>
      <c r="E2281" s="670"/>
      <c r="F2281" s="511"/>
      <c r="G2281" s="511"/>
      <c r="H2281" s="452"/>
      <c r="I2281" s="362"/>
      <c r="J2281" s="362"/>
      <c r="K2281" s="451" t="str">
        <f t="shared" si="151"/>
        <v/>
      </c>
      <c r="L2281" s="527" t="str">
        <f t="shared" si="149"/>
        <v/>
      </c>
      <c r="M2281" s="363"/>
      <c r="N2281" s="363"/>
      <c r="O2281" s="363"/>
      <c r="P2281" s="366"/>
    </row>
    <row r="2282" spans="3:16" ht="14.25" customHeight="1" x14ac:dyDescent="0.2">
      <c r="C2282" s="383">
        <f t="shared" si="150"/>
        <v>2270</v>
      </c>
      <c r="D2282" s="807" t="str">
        <f t="shared" si="148"/>
        <v/>
      </c>
      <c r="E2282" s="670"/>
      <c r="F2282" s="511"/>
      <c r="G2282" s="511"/>
      <c r="H2282" s="452"/>
      <c r="I2282" s="362"/>
      <c r="J2282" s="362"/>
      <c r="K2282" s="451" t="str">
        <f t="shared" si="151"/>
        <v/>
      </c>
      <c r="L2282" s="527" t="str">
        <f t="shared" si="149"/>
        <v/>
      </c>
      <c r="M2282" s="363"/>
      <c r="N2282" s="363"/>
      <c r="O2282" s="363"/>
      <c r="P2282" s="366"/>
    </row>
    <row r="2283" spans="3:16" ht="14.25" customHeight="1" x14ac:dyDescent="0.2">
      <c r="C2283" s="383">
        <f t="shared" si="150"/>
        <v>2271</v>
      </c>
      <c r="D2283" s="807" t="str">
        <f t="shared" si="148"/>
        <v/>
      </c>
      <c r="E2283" s="670"/>
      <c r="F2283" s="511"/>
      <c r="G2283" s="511"/>
      <c r="H2283" s="452"/>
      <c r="I2283" s="362"/>
      <c r="J2283" s="362"/>
      <c r="K2283" s="451" t="str">
        <f t="shared" si="151"/>
        <v/>
      </c>
      <c r="L2283" s="527" t="str">
        <f t="shared" si="149"/>
        <v/>
      </c>
      <c r="M2283" s="363"/>
      <c r="N2283" s="363"/>
      <c r="O2283" s="363"/>
      <c r="P2283" s="366"/>
    </row>
    <row r="2284" spans="3:16" ht="14.25" customHeight="1" x14ac:dyDescent="0.2">
      <c r="C2284" s="383">
        <f t="shared" si="150"/>
        <v>2272</v>
      </c>
      <c r="D2284" s="807" t="str">
        <f t="shared" si="148"/>
        <v/>
      </c>
      <c r="E2284" s="670"/>
      <c r="F2284" s="511"/>
      <c r="G2284" s="511"/>
      <c r="H2284" s="452"/>
      <c r="I2284" s="362"/>
      <c r="J2284" s="362"/>
      <c r="K2284" s="451" t="str">
        <f t="shared" si="151"/>
        <v/>
      </c>
      <c r="L2284" s="527" t="str">
        <f t="shared" si="149"/>
        <v/>
      </c>
      <c r="M2284" s="363"/>
      <c r="N2284" s="363"/>
      <c r="O2284" s="363"/>
      <c r="P2284" s="366"/>
    </row>
    <row r="2285" spans="3:16" ht="14.25" customHeight="1" x14ac:dyDescent="0.2">
      <c r="C2285" s="383">
        <f t="shared" si="150"/>
        <v>2273</v>
      </c>
      <c r="D2285" s="807" t="str">
        <f t="shared" si="148"/>
        <v/>
      </c>
      <c r="E2285" s="670"/>
      <c r="F2285" s="511"/>
      <c r="G2285" s="511"/>
      <c r="H2285" s="452"/>
      <c r="I2285" s="362"/>
      <c r="J2285" s="362"/>
      <c r="K2285" s="451" t="str">
        <f t="shared" si="151"/>
        <v/>
      </c>
      <c r="L2285" s="527" t="str">
        <f t="shared" si="149"/>
        <v/>
      </c>
      <c r="M2285" s="363"/>
      <c r="N2285" s="363"/>
      <c r="O2285" s="363"/>
      <c r="P2285" s="366"/>
    </row>
    <row r="2286" spans="3:16" ht="14.25" customHeight="1" x14ac:dyDescent="0.2">
      <c r="C2286" s="383">
        <f t="shared" si="150"/>
        <v>2274</v>
      </c>
      <c r="D2286" s="807" t="str">
        <f t="shared" si="148"/>
        <v/>
      </c>
      <c r="E2286" s="670"/>
      <c r="F2286" s="511"/>
      <c r="G2286" s="511"/>
      <c r="H2286" s="452"/>
      <c r="I2286" s="362"/>
      <c r="J2286" s="362"/>
      <c r="K2286" s="451" t="str">
        <f t="shared" si="151"/>
        <v/>
      </c>
      <c r="L2286" s="527" t="str">
        <f t="shared" si="149"/>
        <v/>
      </c>
      <c r="M2286" s="363"/>
      <c r="N2286" s="363"/>
      <c r="O2286" s="363"/>
      <c r="P2286" s="366"/>
    </row>
    <row r="2287" spans="3:16" ht="14.25" customHeight="1" x14ac:dyDescent="0.2">
      <c r="C2287" s="383">
        <f t="shared" si="150"/>
        <v>2275</v>
      </c>
      <c r="D2287" s="807" t="str">
        <f t="shared" si="148"/>
        <v/>
      </c>
      <c r="E2287" s="670"/>
      <c r="F2287" s="511"/>
      <c r="G2287" s="511"/>
      <c r="H2287" s="452"/>
      <c r="I2287" s="362"/>
      <c r="J2287" s="362"/>
      <c r="K2287" s="451" t="str">
        <f t="shared" si="151"/>
        <v/>
      </c>
      <c r="L2287" s="527" t="str">
        <f t="shared" si="149"/>
        <v/>
      </c>
      <c r="M2287" s="363"/>
      <c r="N2287" s="363"/>
      <c r="O2287" s="363"/>
      <c r="P2287" s="366"/>
    </row>
    <row r="2288" spans="3:16" ht="14.25" customHeight="1" x14ac:dyDescent="0.2">
      <c r="C2288" s="383">
        <f t="shared" si="150"/>
        <v>2276</v>
      </c>
      <c r="D2288" s="807" t="str">
        <f t="shared" si="148"/>
        <v/>
      </c>
      <c r="E2288" s="670"/>
      <c r="F2288" s="511"/>
      <c r="G2288" s="511"/>
      <c r="H2288" s="452"/>
      <c r="I2288" s="362"/>
      <c r="J2288" s="362"/>
      <c r="K2288" s="451" t="str">
        <f t="shared" si="151"/>
        <v/>
      </c>
      <c r="L2288" s="527" t="str">
        <f t="shared" si="149"/>
        <v/>
      </c>
      <c r="M2288" s="363"/>
      <c r="N2288" s="363"/>
      <c r="O2288" s="363"/>
      <c r="P2288" s="366"/>
    </row>
    <row r="2289" spans="3:16" ht="14.25" customHeight="1" x14ac:dyDescent="0.2">
      <c r="C2289" s="383">
        <f t="shared" si="150"/>
        <v>2277</v>
      </c>
      <c r="D2289" s="807" t="str">
        <f t="shared" si="148"/>
        <v/>
      </c>
      <c r="E2289" s="670"/>
      <c r="F2289" s="511"/>
      <c r="G2289" s="511"/>
      <c r="H2289" s="452"/>
      <c r="I2289" s="362"/>
      <c r="J2289" s="362"/>
      <c r="K2289" s="451" t="str">
        <f t="shared" si="151"/>
        <v/>
      </c>
      <c r="L2289" s="527" t="str">
        <f t="shared" si="149"/>
        <v/>
      </c>
      <c r="M2289" s="363"/>
      <c r="N2289" s="363"/>
      <c r="O2289" s="363"/>
      <c r="P2289" s="366"/>
    </row>
    <row r="2290" spans="3:16" ht="14.25" customHeight="1" x14ac:dyDescent="0.2">
      <c r="C2290" s="383">
        <f t="shared" si="150"/>
        <v>2278</v>
      </c>
      <c r="D2290" s="807" t="str">
        <f t="shared" si="148"/>
        <v/>
      </c>
      <c r="E2290" s="670"/>
      <c r="F2290" s="511"/>
      <c r="G2290" s="511"/>
      <c r="H2290" s="452"/>
      <c r="I2290" s="362"/>
      <c r="J2290" s="362"/>
      <c r="K2290" s="451" t="str">
        <f t="shared" si="151"/>
        <v/>
      </c>
      <c r="L2290" s="527" t="str">
        <f t="shared" si="149"/>
        <v/>
      </c>
      <c r="M2290" s="363"/>
      <c r="N2290" s="363"/>
      <c r="O2290" s="363"/>
      <c r="P2290" s="366"/>
    </row>
    <row r="2291" spans="3:16" ht="14.25" customHeight="1" x14ac:dyDescent="0.2">
      <c r="C2291" s="383">
        <f t="shared" si="150"/>
        <v>2279</v>
      </c>
      <c r="D2291" s="807" t="str">
        <f t="shared" si="148"/>
        <v/>
      </c>
      <c r="E2291" s="670"/>
      <c r="F2291" s="511"/>
      <c r="G2291" s="511"/>
      <c r="H2291" s="452"/>
      <c r="I2291" s="362"/>
      <c r="J2291" s="362"/>
      <c r="K2291" s="451" t="str">
        <f t="shared" si="151"/>
        <v/>
      </c>
      <c r="L2291" s="527" t="str">
        <f t="shared" si="149"/>
        <v/>
      </c>
      <c r="M2291" s="363"/>
      <c r="N2291" s="363"/>
      <c r="O2291" s="363"/>
      <c r="P2291" s="366"/>
    </row>
    <row r="2292" spans="3:16" ht="14.25" customHeight="1" x14ac:dyDescent="0.2">
      <c r="C2292" s="383">
        <f t="shared" si="150"/>
        <v>2280</v>
      </c>
      <c r="D2292" s="807" t="str">
        <f t="shared" si="148"/>
        <v/>
      </c>
      <c r="E2292" s="670"/>
      <c r="F2292" s="511"/>
      <c r="G2292" s="511"/>
      <c r="H2292" s="452"/>
      <c r="I2292" s="362"/>
      <c r="J2292" s="362"/>
      <c r="K2292" s="451" t="str">
        <f t="shared" si="151"/>
        <v/>
      </c>
      <c r="L2292" s="527" t="str">
        <f t="shared" si="149"/>
        <v/>
      </c>
      <c r="M2292" s="363"/>
      <c r="N2292" s="363"/>
      <c r="O2292" s="363"/>
      <c r="P2292" s="366"/>
    </row>
    <row r="2293" spans="3:16" ht="14.25" customHeight="1" x14ac:dyDescent="0.2">
      <c r="C2293" s="383">
        <f t="shared" si="150"/>
        <v>2281</v>
      </c>
      <c r="D2293" s="807" t="str">
        <f t="shared" si="148"/>
        <v/>
      </c>
      <c r="E2293" s="670"/>
      <c r="F2293" s="511"/>
      <c r="G2293" s="511"/>
      <c r="H2293" s="452"/>
      <c r="I2293" s="362"/>
      <c r="J2293" s="362"/>
      <c r="K2293" s="451" t="str">
        <f t="shared" si="151"/>
        <v/>
      </c>
      <c r="L2293" s="527" t="str">
        <f t="shared" si="149"/>
        <v/>
      </c>
      <c r="M2293" s="363"/>
      <c r="N2293" s="363"/>
      <c r="O2293" s="363"/>
      <c r="P2293" s="366"/>
    </row>
    <row r="2294" spans="3:16" ht="14.25" customHeight="1" x14ac:dyDescent="0.2">
      <c r="C2294" s="383">
        <f t="shared" si="150"/>
        <v>2282</v>
      </c>
      <c r="D2294" s="807" t="str">
        <f t="shared" si="148"/>
        <v/>
      </c>
      <c r="E2294" s="670"/>
      <c r="F2294" s="511"/>
      <c r="G2294" s="511"/>
      <c r="H2294" s="452"/>
      <c r="I2294" s="362"/>
      <c r="J2294" s="362"/>
      <c r="K2294" s="451" t="str">
        <f t="shared" si="151"/>
        <v/>
      </c>
      <c r="L2294" s="527" t="str">
        <f t="shared" si="149"/>
        <v/>
      </c>
      <c r="M2294" s="363"/>
      <c r="N2294" s="363"/>
      <c r="O2294" s="363"/>
      <c r="P2294" s="366"/>
    </row>
    <row r="2295" spans="3:16" ht="14.25" customHeight="1" x14ac:dyDescent="0.2">
      <c r="C2295" s="383">
        <f t="shared" si="150"/>
        <v>2283</v>
      </c>
      <c r="D2295" s="807" t="str">
        <f t="shared" si="148"/>
        <v/>
      </c>
      <c r="E2295" s="670"/>
      <c r="F2295" s="511"/>
      <c r="G2295" s="511"/>
      <c r="H2295" s="452"/>
      <c r="I2295" s="362"/>
      <c r="J2295" s="362"/>
      <c r="K2295" s="451" t="str">
        <f t="shared" si="151"/>
        <v/>
      </c>
      <c r="L2295" s="527" t="str">
        <f t="shared" si="149"/>
        <v/>
      </c>
      <c r="M2295" s="363"/>
      <c r="N2295" s="363"/>
      <c r="O2295" s="363"/>
      <c r="P2295" s="366"/>
    </row>
    <row r="2296" spans="3:16" ht="14.25" customHeight="1" x14ac:dyDescent="0.2">
      <c r="C2296" s="383">
        <f t="shared" si="150"/>
        <v>2284</v>
      </c>
      <c r="D2296" s="807" t="str">
        <f t="shared" si="148"/>
        <v/>
      </c>
      <c r="E2296" s="670"/>
      <c r="F2296" s="511"/>
      <c r="G2296" s="511"/>
      <c r="H2296" s="452"/>
      <c r="I2296" s="362"/>
      <c r="J2296" s="362"/>
      <c r="K2296" s="451" t="str">
        <f t="shared" si="151"/>
        <v/>
      </c>
      <c r="L2296" s="527" t="str">
        <f t="shared" si="149"/>
        <v/>
      </c>
      <c r="M2296" s="363"/>
      <c r="N2296" s="363"/>
      <c r="O2296" s="363"/>
      <c r="P2296" s="366"/>
    </row>
    <row r="2297" spans="3:16" ht="14.25" customHeight="1" x14ac:dyDescent="0.2">
      <c r="C2297" s="383">
        <f t="shared" si="150"/>
        <v>2285</v>
      </c>
      <c r="D2297" s="807" t="str">
        <f t="shared" si="148"/>
        <v/>
      </c>
      <c r="E2297" s="670"/>
      <c r="F2297" s="511"/>
      <c r="G2297" s="511"/>
      <c r="H2297" s="452"/>
      <c r="I2297" s="362"/>
      <c r="J2297" s="362"/>
      <c r="K2297" s="451" t="str">
        <f t="shared" si="151"/>
        <v/>
      </c>
      <c r="L2297" s="527" t="str">
        <f t="shared" si="149"/>
        <v/>
      </c>
      <c r="M2297" s="363"/>
      <c r="N2297" s="363"/>
      <c r="O2297" s="363"/>
      <c r="P2297" s="366"/>
    </row>
    <row r="2298" spans="3:16" ht="14.25" customHeight="1" x14ac:dyDescent="0.2">
      <c r="C2298" s="383">
        <f t="shared" si="150"/>
        <v>2286</v>
      </c>
      <c r="D2298" s="807" t="str">
        <f t="shared" si="148"/>
        <v/>
      </c>
      <c r="E2298" s="670"/>
      <c r="F2298" s="511"/>
      <c r="G2298" s="511"/>
      <c r="H2298" s="452"/>
      <c r="I2298" s="362"/>
      <c r="J2298" s="362"/>
      <c r="K2298" s="451" t="str">
        <f t="shared" si="151"/>
        <v/>
      </c>
      <c r="L2298" s="527" t="str">
        <f t="shared" si="149"/>
        <v/>
      </c>
      <c r="M2298" s="363"/>
      <c r="N2298" s="363"/>
      <c r="O2298" s="363"/>
      <c r="P2298" s="366"/>
    </row>
    <row r="2299" spans="3:16" ht="14.25" customHeight="1" x14ac:dyDescent="0.2">
      <c r="C2299" s="383">
        <f t="shared" si="150"/>
        <v>2287</v>
      </c>
      <c r="D2299" s="807" t="str">
        <f t="shared" si="148"/>
        <v/>
      </c>
      <c r="E2299" s="670"/>
      <c r="F2299" s="511"/>
      <c r="G2299" s="511"/>
      <c r="H2299" s="452"/>
      <c r="I2299" s="362"/>
      <c r="J2299" s="362"/>
      <c r="K2299" s="451" t="str">
        <f t="shared" si="151"/>
        <v/>
      </c>
      <c r="L2299" s="527" t="str">
        <f t="shared" si="149"/>
        <v/>
      </c>
      <c r="M2299" s="363"/>
      <c r="N2299" s="363"/>
      <c r="O2299" s="363"/>
      <c r="P2299" s="366"/>
    </row>
    <row r="2300" spans="3:16" ht="14.25" customHeight="1" x14ac:dyDescent="0.2">
      <c r="C2300" s="383">
        <f t="shared" si="150"/>
        <v>2288</v>
      </c>
      <c r="D2300" s="807" t="str">
        <f t="shared" si="148"/>
        <v/>
      </c>
      <c r="E2300" s="670"/>
      <c r="F2300" s="511"/>
      <c r="G2300" s="511"/>
      <c r="H2300" s="452"/>
      <c r="I2300" s="362"/>
      <c r="J2300" s="362"/>
      <c r="K2300" s="451" t="str">
        <f t="shared" si="151"/>
        <v/>
      </c>
      <c r="L2300" s="527" t="str">
        <f t="shared" si="149"/>
        <v/>
      </c>
      <c r="M2300" s="363"/>
      <c r="N2300" s="363"/>
      <c r="O2300" s="363"/>
      <c r="P2300" s="366"/>
    </row>
    <row r="2301" spans="3:16" ht="14.25" customHeight="1" x14ac:dyDescent="0.2">
      <c r="C2301" s="383">
        <f t="shared" si="150"/>
        <v>2289</v>
      </c>
      <c r="D2301" s="807" t="str">
        <f t="shared" si="148"/>
        <v/>
      </c>
      <c r="E2301" s="670"/>
      <c r="F2301" s="511"/>
      <c r="G2301" s="511"/>
      <c r="H2301" s="452"/>
      <c r="I2301" s="362"/>
      <c r="J2301" s="362"/>
      <c r="K2301" s="451" t="str">
        <f t="shared" si="151"/>
        <v/>
      </c>
      <c r="L2301" s="527" t="str">
        <f t="shared" si="149"/>
        <v/>
      </c>
      <c r="M2301" s="363"/>
      <c r="N2301" s="363"/>
      <c r="O2301" s="363"/>
      <c r="P2301" s="366"/>
    </row>
    <row r="2302" spans="3:16" ht="14.25" customHeight="1" x14ac:dyDescent="0.2">
      <c r="C2302" s="383">
        <f t="shared" si="150"/>
        <v>2290</v>
      </c>
      <c r="D2302" s="807" t="str">
        <f t="shared" si="148"/>
        <v/>
      </c>
      <c r="E2302" s="670"/>
      <c r="F2302" s="511"/>
      <c r="G2302" s="511"/>
      <c r="H2302" s="452"/>
      <c r="I2302" s="362"/>
      <c r="J2302" s="362"/>
      <c r="K2302" s="451" t="str">
        <f t="shared" si="151"/>
        <v/>
      </c>
      <c r="L2302" s="527" t="str">
        <f t="shared" si="149"/>
        <v/>
      </c>
      <c r="M2302" s="363"/>
      <c r="N2302" s="363"/>
      <c r="O2302" s="363"/>
      <c r="P2302" s="366"/>
    </row>
    <row r="2303" spans="3:16" ht="14.25" customHeight="1" x14ac:dyDescent="0.2">
      <c r="C2303" s="383">
        <f t="shared" si="150"/>
        <v>2291</v>
      </c>
      <c r="D2303" s="807" t="str">
        <f t="shared" si="148"/>
        <v/>
      </c>
      <c r="E2303" s="670"/>
      <c r="F2303" s="511"/>
      <c r="G2303" s="511"/>
      <c r="H2303" s="452"/>
      <c r="I2303" s="362"/>
      <c r="J2303" s="362"/>
      <c r="K2303" s="451" t="str">
        <f t="shared" si="151"/>
        <v/>
      </c>
      <c r="L2303" s="527" t="str">
        <f t="shared" si="149"/>
        <v/>
      </c>
      <c r="M2303" s="363"/>
      <c r="N2303" s="363"/>
      <c r="O2303" s="363"/>
      <c r="P2303" s="366"/>
    </row>
    <row r="2304" spans="3:16" ht="14.25" customHeight="1" x14ac:dyDescent="0.2">
      <c r="C2304" s="383">
        <f t="shared" si="150"/>
        <v>2292</v>
      </c>
      <c r="D2304" s="807" t="str">
        <f t="shared" si="148"/>
        <v/>
      </c>
      <c r="E2304" s="670"/>
      <c r="F2304" s="511"/>
      <c r="G2304" s="511"/>
      <c r="H2304" s="452"/>
      <c r="I2304" s="362"/>
      <c r="J2304" s="362"/>
      <c r="K2304" s="451" t="str">
        <f t="shared" si="151"/>
        <v/>
      </c>
      <c r="L2304" s="527" t="str">
        <f t="shared" si="149"/>
        <v/>
      </c>
      <c r="M2304" s="363"/>
      <c r="N2304" s="363"/>
      <c r="O2304" s="363"/>
      <c r="P2304" s="366"/>
    </row>
    <row r="2305" spans="3:16" ht="14.25" customHeight="1" x14ac:dyDescent="0.2">
      <c r="C2305" s="383">
        <f t="shared" si="150"/>
        <v>2293</v>
      </c>
      <c r="D2305" s="807" t="str">
        <f t="shared" si="148"/>
        <v/>
      </c>
      <c r="E2305" s="670"/>
      <c r="F2305" s="511"/>
      <c r="G2305" s="511"/>
      <c r="H2305" s="452"/>
      <c r="I2305" s="362"/>
      <c r="J2305" s="362"/>
      <c r="K2305" s="451" t="str">
        <f t="shared" si="151"/>
        <v/>
      </c>
      <c r="L2305" s="527" t="str">
        <f t="shared" si="149"/>
        <v/>
      </c>
      <c r="M2305" s="363"/>
      <c r="N2305" s="363"/>
      <c r="O2305" s="363"/>
      <c r="P2305" s="366"/>
    </row>
    <row r="2306" spans="3:16" ht="14.25" customHeight="1" x14ac:dyDescent="0.2">
      <c r="C2306" s="383">
        <f t="shared" si="150"/>
        <v>2294</v>
      </c>
      <c r="D2306" s="807" t="str">
        <f t="shared" si="148"/>
        <v/>
      </c>
      <c r="E2306" s="670"/>
      <c r="F2306" s="511"/>
      <c r="G2306" s="511"/>
      <c r="H2306" s="452"/>
      <c r="I2306" s="362"/>
      <c r="J2306" s="362"/>
      <c r="K2306" s="451" t="str">
        <f t="shared" si="151"/>
        <v/>
      </c>
      <c r="L2306" s="527" t="str">
        <f t="shared" si="149"/>
        <v/>
      </c>
      <c r="M2306" s="363"/>
      <c r="N2306" s="363"/>
      <c r="O2306" s="363"/>
      <c r="P2306" s="366"/>
    </row>
    <row r="2307" spans="3:16" ht="14.25" customHeight="1" x14ac:dyDescent="0.2">
      <c r="C2307" s="383">
        <f t="shared" si="150"/>
        <v>2295</v>
      </c>
      <c r="D2307" s="807" t="str">
        <f t="shared" si="148"/>
        <v/>
      </c>
      <c r="E2307" s="670"/>
      <c r="F2307" s="511"/>
      <c r="G2307" s="511"/>
      <c r="H2307" s="452"/>
      <c r="I2307" s="362"/>
      <c r="J2307" s="362"/>
      <c r="K2307" s="451" t="str">
        <f t="shared" si="151"/>
        <v/>
      </c>
      <c r="L2307" s="527" t="str">
        <f t="shared" si="149"/>
        <v/>
      </c>
      <c r="M2307" s="363"/>
      <c r="N2307" s="363"/>
      <c r="O2307" s="363"/>
      <c r="P2307" s="366"/>
    </row>
    <row r="2308" spans="3:16" ht="14.25" customHeight="1" x14ac:dyDescent="0.2">
      <c r="C2308" s="383">
        <f t="shared" si="150"/>
        <v>2296</v>
      </c>
      <c r="D2308" s="807" t="str">
        <f t="shared" si="148"/>
        <v/>
      </c>
      <c r="E2308" s="670"/>
      <c r="F2308" s="511"/>
      <c r="G2308" s="511"/>
      <c r="H2308" s="452"/>
      <c r="I2308" s="362"/>
      <c r="J2308" s="362"/>
      <c r="K2308" s="451" t="str">
        <f t="shared" si="151"/>
        <v/>
      </c>
      <c r="L2308" s="527" t="str">
        <f t="shared" si="149"/>
        <v/>
      </c>
      <c r="M2308" s="363"/>
      <c r="N2308" s="363"/>
      <c r="O2308" s="363"/>
      <c r="P2308" s="366"/>
    </row>
    <row r="2309" spans="3:16" ht="14.25" customHeight="1" x14ac:dyDescent="0.2">
      <c r="C2309" s="383">
        <f t="shared" si="150"/>
        <v>2297</v>
      </c>
      <c r="D2309" s="807" t="str">
        <f t="shared" si="148"/>
        <v/>
      </c>
      <c r="E2309" s="670"/>
      <c r="F2309" s="511"/>
      <c r="G2309" s="511"/>
      <c r="H2309" s="452"/>
      <c r="I2309" s="362"/>
      <c r="J2309" s="362"/>
      <c r="K2309" s="451" t="str">
        <f t="shared" si="151"/>
        <v/>
      </c>
      <c r="L2309" s="527" t="str">
        <f t="shared" si="149"/>
        <v/>
      </c>
      <c r="M2309" s="363"/>
      <c r="N2309" s="363"/>
      <c r="O2309" s="363"/>
      <c r="P2309" s="366"/>
    </row>
    <row r="2310" spans="3:16" ht="14.25" customHeight="1" x14ac:dyDescent="0.2">
      <c r="C2310" s="383">
        <f t="shared" si="150"/>
        <v>2298</v>
      </c>
      <c r="D2310" s="807" t="str">
        <f t="shared" si="148"/>
        <v/>
      </c>
      <c r="E2310" s="670"/>
      <c r="F2310" s="511"/>
      <c r="G2310" s="511"/>
      <c r="H2310" s="452"/>
      <c r="I2310" s="362"/>
      <c r="J2310" s="362"/>
      <c r="K2310" s="451" t="str">
        <f t="shared" si="151"/>
        <v/>
      </c>
      <c r="L2310" s="527" t="str">
        <f t="shared" si="149"/>
        <v/>
      </c>
      <c r="M2310" s="363"/>
      <c r="N2310" s="363"/>
      <c r="O2310" s="363"/>
      <c r="P2310" s="366"/>
    </row>
    <row r="2311" spans="3:16" ht="14.25" customHeight="1" x14ac:dyDescent="0.2">
      <c r="C2311" s="383">
        <f t="shared" si="150"/>
        <v>2299</v>
      </c>
      <c r="D2311" s="807" t="str">
        <f t="shared" si="148"/>
        <v/>
      </c>
      <c r="E2311" s="670"/>
      <c r="F2311" s="511"/>
      <c r="G2311" s="511"/>
      <c r="H2311" s="452"/>
      <c r="I2311" s="362"/>
      <c r="J2311" s="362"/>
      <c r="K2311" s="451" t="str">
        <f t="shared" si="151"/>
        <v/>
      </c>
      <c r="L2311" s="527" t="str">
        <f t="shared" si="149"/>
        <v/>
      </c>
      <c r="M2311" s="363"/>
      <c r="N2311" s="363"/>
      <c r="O2311" s="363"/>
      <c r="P2311" s="366"/>
    </row>
    <row r="2312" spans="3:16" ht="14.25" customHeight="1" x14ac:dyDescent="0.2">
      <c r="C2312" s="383">
        <f t="shared" si="150"/>
        <v>2300</v>
      </c>
      <c r="D2312" s="807" t="str">
        <f t="shared" si="148"/>
        <v/>
      </c>
      <c r="E2312" s="670"/>
      <c r="F2312" s="511"/>
      <c r="G2312" s="511"/>
      <c r="H2312" s="452"/>
      <c r="I2312" s="362"/>
      <c r="J2312" s="362"/>
      <c r="K2312" s="451" t="str">
        <f t="shared" si="151"/>
        <v/>
      </c>
      <c r="L2312" s="527" t="str">
        <f t="shared" si="149"/>
        <v/>
      </c>
      <c r="M2312" s="363"/>
      <c r="N2312" s="363"/>
      <c r="O2312" s="363"/>
      <c r="P2312" s="366"/>
    </row>
    <row r="2313" spans="3:16" ht="14.25" customHeight="1" x14ac:dyDescent="0.2">
      <c r="C2313" s="383">
        <f t="shared" si="150"/>
        <v>2301</v>
      </c>
      <c r="D2313" s="807" t="str">
        <f t="shared" si="148"/>
        <v/>
      </c>
      <c r="E2313" s="670"/>
      <c r="F2313" s="511"/>
      <c r="G2313" s="511"/>
      <c r="H2313" s="452"/>
      <c r="I2313" s="362"/>
      <c r="J2313" s="362"/>
      <c r="K2313" s="451" t="str">
        <f t="shared" si="151"/>
        <v/>
      </c>
      <c r="L2313" s="527" t="str">
        <f t="shared" si="149"/>
        <v/>
      </c>
      <c r="M2313" s="363"/>
      <c r="N2313" s="363"/>
      <c r="O2313" s="363"/>
      <c r="P2313" s="366"/>
    </row>
    <row r="2314" spans="3:16" ht="14.25" customHeight="1" x14ac:dyDescent="0.2">
      <c r="C2314" s="383">
        <f t="shared" si="150"/>
        <v>2302</v>
      </c>
      <c r="D2314" s="807" t="str">
        <f t="shared" si="148"/>
        <v/>
      </c>
      <c r="E2314" s="670"/>
      <c r="F2314" s="511"/>
      <c r="G2314" s="511"/>
      <c r="H2314" s="452"/>
      <c r="I2314" s="362"/>
      <c r="J2314" s="362"/>
      <c r="K2314" s="451" t="str">
        <f t="shared" si="151"/>
        <v/>
      </c>
      <c r="L2314" s="527" t="str">
        <f t="shared" si="149"/>
        <v/>
      </c>
      <c r="M2314" s="363"/>
      <c r="N2314" s="363"/>
      <c r="O2314" s="363"/>
      <c r="P2314" s="366"/>
    </row>
    <row r="2315" spans="3:16" ht="14.25" customHeight="1" x14ac:dyDescent="0.2">
      <c r="C2315" s="383">
        <f t="shared" si="150"/>
        <v>2303</v>
      </c>
      <c r="D2315" s="807" t="str">
        <f t="shared" si="148"/>
        <v/>
      </c>
      <c r="E2315" s="670"/>
      <c r="F2315" s="511"/>
      <c r="G2315" s="511"/>
      <c r="H2315" s="452"/>
      <c r="I2315" s="362"/>
      <c r="J2315" s="362"/>
      <c r="K2315" s="451" t="str">
        <f t="shared" si="151"/>
        <v/>
      </c>
      <c r="L2315" s="527" t="str">
        <f t="shared" si="149"/>
        <v/>
      </c>
      <c r="M2315" s="363"/>
      <c r="N2315" s="363"/>
      <c r="O2315" s="363"/>
      <c r="P2315" s="366"/>
    </row>
    <row r="2316" spans="3:16" ht="14.25" customHeight="1" x14ac:dyDescent="0.2">
      <c r="C2316" s="383">
        <f t="shared" si="150"/>
        <v>2304</v>
      </c>
      <c r="D2316" s="807" t="str">
        <f t="shared" si="148"/>
        <v/>
      </c>
      <c r="E2316" s="670"/>
      <c r="F2316" s="511"/>
      <c r="G2316" s="511"/>
      <c r="H2316" s="452"/>
      <c r="I2316" s="362"/>
      <c r="J2316" s="362"/>
      <c r="K2316" s="451" t="str">
        <f t="shared" si="151"/>
        <v/>
      </c>
      <c r="L2316" s="527" t="str">
        <f t="shared" si="149"/>
        <v/>
      </c>
      <c r="M2316" s="363"/>
      <c r="N2316" s="363"/>
      <c r="O2316" s="363"/>
      <c r="P2316" s="366"/>
    </row>
    <row r="2317" spans="3:16" ht="14.25" customHeight="1" x14ac:dyDescent="0.2">
      <c r="C2317" s="383">
        <f t="shared" si="150"/>
        <v>2305</v>
      </c>
      <c r="D2317" s="807" t="str">
        <f t="shared" ref="D2317:D2380" si="152">IF(E2317="","",IF(E2317&lt;=$T$2,"○",""))</f>
        <v/>
      </c>
      <c r="E2317" s="670"/>
      <c r="F2317" s="511"/>
      <c r="G2317" s="511"/>
      <c r="H2317" s="452"/>
      <c r="I2317" s="362"/>
      <c r="J2317" s="362"/>
      <c r="K2317" s="451" t="str">
        <f t="shared" si="151"/>
        <v/>
      </c>
      <c r="L2317" s="527" t="str">
        <f t="shared" ref="L2317:L2380" si="153">IF(H2317="","",IF(HLOOKUP(H2317,$V$2:$AJ$3,2,FALSE)&gt;=0.8,"○",""))</f>
        <v/>
      </c>
      <c r="M2317" s="363"/>
      <c r="N2317" s="363"/>
      <c r="O2317" s="363"/>
      <c r="P2317" s="366"/>
    </row>
    <row r="2318" spans="3:16" ht="14.25" customHeight="1" x14ac:dyDescent="0.2">
      <c r="C2318" s="383">
        <f t="shared" si="150"/>
        <v>2306</v>
      </c>
      <c r="D2318" s="807" t="str">
        <f t="shared" si="152"/>
        <v/>
      </c>
      <c r="E2318" s="670"/>
      <c r="F2318" s="511"/>
      <c r="G2318" s="511"/>
      <c r="H2318" s="452"/>
      <c r="I2318" s="362"/>
      <c r="J2318" s="362"/>
      <c r="K2318" s="451" t="str">
        <f>IF(J2318="","",I2318*J2318)</f>
        <v/>
      </c>
      <c r="L2318" s="527" t="str">
        <f t="shared" si="153"/>
        <v/>
      </c>
      <c r="M2318" s="363"/>
      <c r="N2318" s="363"/>
      <c r="O2318" s="363"/>
      <c r="P2318" s="366"/>
    </row>
    <row r="2319" spans="3:16" ht="14.25" customHeight="1" x14ac:dyDescent="0.2">
      <c r="C2319" s="383">
        <f t="shared" ref="C2319:C2382" si="154">C2318+1</f>
        <v>2307</v>
      </c>
      <c r="D2319" s="807" t="str">
        <f t="shared" si="152"/>
        <v/>
      </c>
      <c r="E2319" s="670"/>
      <c r="F2319" s="511"/>
      <c r="G2319" s="511"/>
      <c r="H2319" s="452"/>
      <c r="I2319" s="362"/>
      <c r="J2319" s="362"/>
      <c r="K2319" s="451" t="str">
        <f t="shared" ref="K2319:K2382" si="155">IF(J2319="","",I2319*J2319)</f>
        <v/>
      </c>
      <c r="L2319" s="527" t="str">
        <f t="shared" si="153"/>
        <v/>
      </c>
      <c r="M2319" s="363"/>
      <c r="N2319" s="363"/>
      <c r="O2319" s="363"/>
      <c r="P2319" s="366"/>
    </row>
    <row r="2320" spans="3:16" ht="14.25" customHeight="1" x14ac:dyDescent="0.2">
      <c r="C2320" s="383">
        <f t="shared" si="154"/>
        <v>2308</v>
      </c>
      <c r="D2320" s="807" t="str">
        <f t="shared" si="152"/>
        <v/>
      </c>
      <c r="E2320" s="670"/>
      <c r="F2320" s="511"/>
      <c r="G2320" s="511"/>
      <c r="H2320" s="452"/>
      <c r="I2320" s="362"/>
      <c r="J2320" s="362"/>
      <c r="K2320" s="451" t="str">
        <f t="shared" si="155"/>
        <v/>
      </c>
      <c r="L2320" s="527" t="str">
        <f t="shared" si="153"/>
        <v/>
      </c>
      <c r="M2320" s="363"/>
      <c r="N2320" s="363"/>
      <c r="O2320" s="363"/>
      <c r="P2320" s="366"/>
    </row>
    <row r="2321" spans="3:16" ht="14.25" customHeight="1" x14ac:dyDescent="0.2">
      <c r="C2321" s="383">
        <f t="shared" si="154"/>
        <v>2309</v>
      </c>
      <c r="D2321" s="807" t="str">
        <f t="shared" si="152"/>
        <v/>
      </c>
      <c r="E2321" s="670"/>
      <c r="F2321" s="511"/>
      <c r="G2321" s="511"/>
      <c r="H2321" s="452"/>
      <c r="I2321" s="362"/>
      <c r="J2321" s="362"/>
      <c r="K2321" s="451" t="str">
        <f t="shared" si="155"/>
        <v/>
      </c>
      <c r="L2321" s="527" t="str">
        <f t="shared" si="153"/>
        <v/>
      </c>
      <c r="M2321" s="363"/>
      <c r="N2321" s="363"/>
      <c r="O2321" s="363"/>
      <c r="P2321" s="366"/>
    </row>
    <row r="2322" spans="3:16" ht="14.25" customHeight="1" x14ac:dyDescent="0.2">
      <c r="C2322" s="383">
        <f t="shared" si="154"/>
        <v>2310</v>
      </c>
      <c r="D2322" s="807" t="str">
        <f t="shared" si="152"/>
        <v/>
      </c>
      <c r="E2322" s="670"/>
      <c r="F2322" s="511"/>
      <c r="G2322" s="511"/>
      <c r="H2322" s="452"/>
      <c r="I2322" s="362"/>
      <c r="J2322" s="362"/>
      <c r="K2322" s="451" t="str">
        <f t="shared" si="155"/>
        <v/>
      </c>
      <c r="L2322" s="527" t="str">
        <f t="shared" si="153"/>
        <v/>
      </c>
      <c r="M2322" s="363"/>
      <c r="N2322" s="363"/>
      <c r="O2322" s="363"/>
      <c r="P2322" s="366"/>
    </row>
    <row r="2323" spans="3:16" ht="14.25" customHeight="1" x14ac:dyDescent="0.2">
      <c r="C2323" s="383">
        <f t="shared" si="154"/>
        <v>2311</v>
      </c>
      <c r="D2323" s="807" t="str">
        <f t="shared" si="152"/>
        <v/>
      </c>
      <c r="E2323" s="670"/>
      <c r="F2323" s="511"/>
      <c r="G2323" s="511"/>
      <c r="H2323" s="452"/>
      <c r="I2323" s="362"/>
      <c r="J2323" s="362"/>
      <c r="K2323" s="451" t="str">
        <f t="shared" si="155"/>
        <v/>
      </c>
      <c r="L2323" s="527" t="str">
        <f t="shared" si="153"/>
        <v/>
      </c>
      <c r="M2323" s="363"/>
      <c r="N2323" s="363"/>
      <c r="O2323" s="363"/>
      <c r="P2323" s="366"/>
    </row>
    <row r="2324" spans="3:16" ht="14.25" customHeight="1" x14ac:dyDescent="0.2">
      <c r="C2324" s="383">
        <f t="shared" si="154"/>
        <v>2312</v>
      </c>
      <c r="D2324" s="807" t="str">
        <f t="shared" si="152"/>
        <v/>
      </c>
      <c r="E2324" s="670"/>
      <c r="F2324" s="511"/>
      <c r="G2324" s="511"/>
      <c r="H2324" s="452"/>
      <c r="I2324" s="362"/>
      <c r="J2324" s="362"/>
      <c r="K2324" s="451" t="str">
        <f t="shared" si="155"/>
        <v/>
      </c>
      <c r="L2324" s="527" t="str">
        <f t="shared" si="153"/>
        <v/>
      </c>
      <c r="M2324" s="363"/>
      <c r="N2324" s="363"/>
      <c r="O2324" s="363"/>
      <c r="P2324" s="366"/>
    </row>
    <row r="2325" spans="3:16" ht="14.25" customHeight="1" x14ac:dyDescent="0.2">
      <c r="C2325" s="383">
        <f t="shared" si="154"/>
        <v>2313</v>
      </c>
      <c r="D2325" s="807" t="str">
        <f t="shared" si="152"/>
        <v/>
      </c>
      <c r="E2325" s="670"/>
      <c r="F2325" s="511"/>
      <c r="G2325" s="511"/>
      <c r="H2325" s="452"/>
      <c r="I2325" s="362"/>
      <c r="J2325" s="362"/>
      <c r="K2325" s="451" t="str">
        <f t="shared" si="155"/>
        <v/>
      </c>
      <c r="L2325" s="527" t="str">
        <f t="shared" si="153"/>
        <v/>
      </c>
      <c r="M2325" s="363"/>
      <c r="N2325" s="363"/>
      <c r="O2325" s="363"/>
      <c r="P2325" s="366"/>
    </row>
    <row r="2326" spans="3:16" ht="14.25" customHeight="1" x14ac:dyDescent="0.2">
      <c r="C2326" s="383">
        <f t="shared" si="154"/>
        <v>2314</v>
      </c>
      <c r="D2326" s="807" t="str">
        <f t="shared" si="152"/>
        <v/>
      </c>
      <c r="E2326" s="670"/>
      <c r="F2326" s="511"/>
      <c r="G2326" s="511"/>
      <c r="H2326" s="452"/>
      <c r="I2326" s="362"/>
      <c r="J2326" s="362"/>
      <c r="K2326" s="451" t="str">
        <f t="shared" si="155"/>
        <v/>
      </c>
      <c r="L2326" s="527" t="str">
        <f t="shared" si="153"/>
        <v/>
      </c>
      <c r="M2326" s="363"/>
      <c r="N2326" s="363"/>
      <c r="O2326" s="363"/>
      <c r="P2326" s="366"/>
    </row>
    <row r="2327" spans="3:16" ht="14.25" customHeight="1" x14ac:dyDescent="0.2">
      <c r="C2327" s="383">
        <f t="shared" si="154"/>
        <v>2315</v>
      </c>
      <c r="D2327" s="807" t="str">
        <f t="shared" si="152"/>
        <v/>
      </c>
      <c r="E2327" s="670"/>
      <c r="F2327" s="511"/>
      <c r="G2327" s="511"/>
      <c r="H2327" s="452"/>
      <c r="I2327" s="362"/>
      <c r="J2327" s="362"/>
      <c r="K2327" s="451" t="str">
        <f t="shared" si="155"/>
        <v/>
      </c>
      <c r="L2327" s="527" t="str">
        <f t="shared" si="153"/>
        <v/>
      </c>
      <c r="M2327" s="363"/>
      <c r="N2327" s="363"/>
      <c r="O2327" s="363"/>
      <c r="P2327" s="366"/>
    </row>
    <row r="2328" spans="3:16" ht="14.25" customHeight="1" x14ac:dyDescent="0.2">
      <c r="C2328" s="383">
        <f t="shared" si="154"/>
        <v>2316</v>
      </c>
      <c r="D2328" s="807" t="str">
        <f t="shared" si="152"/>
        <v/>
      </c>
      <c r="E2328" s="670"/>
      <c r="F2328" s="511"/>
      <c r="G2328" s="511"/>
      <c r="H2328" s="452"/>
      <c r="I2328" s="362"/>
      <c r="J2328" s="362"/>
      <c r="K2328" s="451" t="str">
        <f t="shared" si="155"/>
        <v/>
      </c>
      <c r="L2328" s="527" t="str">
        <f t="shared" si="153"/>
        <v/>
      </c>
      <c r="M2328" s="363"/>
      <c r="N2328" s="363"/>
      <c r="O2328" s="363"/>
      <c r="P2328" s="366"/>
    </row>
    <row r="2329" spans="3:16" ht="14.25" customHeight="1" x14ac:dyDescent="0.2">
      <c r="C2329" s="383">
        <f t="shared" si="154"/>
        <v>2317</v>
      </c>
      <c r="D2329" s="807" t="str">
        <f t="shared" si="152"/>
        <v/>
      </c>
      <c r="E2329" s="670"/>
      <c r="F2329" s="511"/>
      <c r="G2329" s="511"/>
      <c r="H2329" s="452"/>
      <c r="I2329" s="362"/>
      <c r="J2329" s="362"/>
      <c r="K2329" s="451" t="str">
        <f t="shared" si="155"/>
        <v/>
      </c>
      <c r="L2329" s="527" t="str">
        <f t="shared" si="153"/>
        <v/>
      </c>
      <c r="M2329" s="363"/>
      <c r="N2329" s="363"/>
      <c r="O2329" s="363"/>
      <c r="P2329" s="366"/>
    </row>
    <row r="2330" spans="3:16" ht="14.25" customHeight="1" x14ac:dyDescent="0.2">
      <c r="C2330" s="383">
        <f t="shared" si="154"/>
        <v>2318</v>
      </c>
      <c r="D2330" s="807" t="str">
        <f t="shared" si="152"/>
        <v/>
      </c>
      <c r="E2330" s="670"/>
      <c r="F2330" s="511"/>
      <c r="G2330" s="511"/>
      <c r="H2330" s="452"/>
      <c r="I2330" s="362"/>
      <c r="J2330" s="362"/>
      <c r="K2330" s="451" t="str">
        <f t="shared" si="155"/>
        <v/>
      </c>
      <c r="L2330" s="527" t="str">
        <f t="shared" si="153"/>
        <v/>
      </c>
      <c r="M2330" s="363"/>
      <c r="N2330" s="363"/>
      <c r="O2330" s="363"/>
      <c r="P2330" s="366"/>
    </row>
    <row r="2331" spans="3:16" ht="14.25" customHeight="1" x14ac:dyDescent="0.2">
      <c r="C2331" s="383">
        <f t="shared" si="154"/>
        <v>2319</v>
      </c>
      <c r="D2331" s="807" t="str">
        <f t="shared" si="152"/>
        <v/>
      </c>
      <c r="E2331" s="670"/>
      <c r="F2331" s="511"/>
      <c r="G2331" s="511"/>
      <c r="H2331" s="452"/>
      <c r="I2331" s="362"/>
      <c r="J2331" s="362"/>
      <c r="K2331" s="451" t="str">
        <f t="shared" si="155"/>
        <v/>
      </c>
      <c r="L2331" s="527" t="str">
        <f t="shared" si="153"/>
        <v/>
      </c>
      <c r="M2331" s="363"/>
      <c r="N2331" s="363"/>
      <c r="O2331" s="363"/>
      <c r="P2331" s="366"/>
    </row>
    <row r="2332" spans="3:16" ht="14.25" customHeight="1" x14ac:dyDescent="0.2">
      <c r="C2332" s="383">
        <f t="shared" si="154"/>
        <v>2320</v>
      </c>
      <c r="D2332" s="807" t="str">
        <f t="shared" si="152"/>
        <v/>
      </c>
      <c r="E2332" s="670"/>
      <c r="F2332" s="511"/>
      <c r="G2332" s="511"/>
      <c r="H2332" s="452"/>
      <c r="I2332" s="362"/>
      <c r="J2332" s="362"/>
      <c r="K2332" s="451" t="str">
        <f t="shared" si="155"/>
        <v/>
      </c>
      <c r="L2332" s="527" t="str">
        <f t="shared" si="153"/>
        <v/>
      </c>
      <c r="M2332" s="363"/>
      <c r="N2332" s="363"/>
      <c r="O2332" s="363"/>
      <c r="P2332" s="366"/>
    </row>
    <row r="2333" spans="3:16" ht="14.25" customHeight="1" x14ac:dyDescent="0.2">
      <c r="C2333" s="383">
        <f t="shared" si="154"/>
        <v>2321</v>
      </c>
      <c r="D2333" s="807" t="str">
        <f t="shared" si="152"/>
        <v/>
      </c>
      <c r="E2333" s="670"/>
      <c r="F2333" s="511"/>
      <c r="G2333" s="511"/>
      <c r="H2333" s="452"/>
      <c r="I2333" s="362"/>
      <c r="J2333" s="362"/>
      <c r="K2333" s="451" t="str">
        <f t="shared" si="155"/>
        <v/>
      </c>
      <c r="L2333" s="527" t="str">
        <f t="shared" si="153"/>
        <v/>
      </c>
      <c r="M2333" s="363"/>
      <c r="N2333" s="363"/>
      <c r="O2333" s="363"/>
      <c r="P2333" s="366"/>
    </row>
    <row r="2334" spans="3:16" ht="14.25" customHeight="1" x14ac:dyDescent="0.2">
      <c r="C2334" s="383">
        <f t="shared" si="154"/>
        <v>2322</v>
      </c>
      <c r="D2334" s="807" t="str">
        <f t="shared" si="152"/>
        <v/>
      </c>
      <c r="E2334" s="670"/>
      <c r="F2334" s="511"/>
      <c r="G2334" s="511"/>
      <c r="H2334" s="452"/>
      <c r="I2334" s="362"/>
      <c r="J2334" s="362"/>
      <c r="K2334" s="451" t="str">
        <f t="shared" si="155"/>
        <v/>
      </c>
      <c r="L2334" s="527" t="str">
        <f t="shared" si="153"/>
        <v/>
      </c>
      <c r="M2334" s="363"/>
      <c r="N2334" s="363"/>
      <c r="O2334" s="363"/>
      <c r="P2334" s="366"/>
    </row>
    <row r="2335" spans="3:16" ht="14.25" customHeight="1" x14ac:dyDescent="0.2">
      <c r="C2335" s="383">
        <f t="shared" si="154"/>
        <v>2323</v>
      </c>
      <c r="D2335" s="807" t="str">
        <f t="shared" si="152"/>
        <v/>
      </c>
      <c r="E2335" s="670"/>
      <c r="F2335" s="511"/>
      <c r="G2335" s="511"/>
      <c r="H2335" s="452"/>
      <c r="I2335" s="362"/>
      <c r="J2335" s="362"/>
      <c r="K2335" s="451" t="str">
        <f t="shared" si="155"/>
        <v/>
      </c>
      <c r="L2335" s="527" t="str">
        <f t="shared" si="153"/>
        <v/>
      </c>
      <c r="M2335" s="363"/>
      <c r="N2335" s="363"/>
      <c r="O2335" s="363"/>
      <c r="P2335" s="366"/>
    </row>
    <row r="2336" spans="3:16" ht="14.25" customHeight="1" x14ac:dyDescent="0.2">
      <c r="C2336" s="383">
        <f t="shared" si="154"/>
        <v>2324</v>
      </c>
      <c r="D2336" s="807" t="str">
        <f t="shared" si="152"/>
        <v/>
      </c>
      <c r="E2336" s="670"/>
      <c r="F2336" s="511"/>
      <c r="G2336" s="511"/>
      <c r="H2336" s="452"/>
      <c r="I2336" s="362"/>
      <c r="J2336" s="362"/>
      <c r="K2336" s="451" t="str">
        <f t="shared" si="155"/>
        <v/>
      </c>
      <c r="L2336" s="527" t="str">
        <f t="shared" si="153"/>
        <v/>
      </c>
      <c r="M2336" s="363"/>
      <c r="N2336" s="363"/>
      <c r="O2336" s="363"/>
      <c r="P2336" s="366"/>
    </row>
    <row r="2337" spans="3:16" ht="14.25" customHeight="1" x14ac:dyDescent="0.2">
      <c r="C2337" s="383">
        <f t="shared" si="154"/>
        <v>2325</v>
      </c>
      <c r="D2337" s="807" t="str">
        <f t="shared" si="152"/>
        <v/>
      </c>
      <c r="E2337" s="670"/>
      <c r="F2337" s="511"/>
      <c r="G2337" s="511"/>
      <c r="H2337" s="452"/>
      <c r="I2337" s="362"/>
      <c r="J2337" s="362"/>
      <c r="K2337" s="451" t="str">
        <f t="shared" si="155"/>
        <v/>
      </c>
      <c r="L2337" s="527" t="str">
        <f t="shared" si="153"/>
        <v/>
      </c>
      <c r="M2337" s="363"/>
      <c r="N2337" s="363"/>
      <c r="O2337" s="363"/>
      <c r="P2337" s="366"/>
    </row>
    <row r="2338" spans="3:16" ht="14.25" customHeight="1" x14ac:dyDescent="0.2">
      <c r="C2338" s="383">
        <f t="shared" si="154"/>
        <v>2326</v>
      </c>
      <c r="D2338" s="807" t="str">
        <f t="shared" si="152"/>
        <v/>
      </c>
      <c r="E2338" s="670"/>
      <c r="F2338" s="511"/>
      <c r="G2338" s="511"/>
      <c r="H2338" s="452"/>
      <c r="I2338" s="362"/>
      <c r="J2338" s="362"/>
      <c r="K2338" s="451" t="str">
        <f t="shared" si="155"/>
        <v/>
      </c>
      <c r="L2338" s="527" t="str">
        <f t="shared" si="153"/>
        <v/>
      </c>
      <c r="M2338" s="363"/>
      <c r="N2338" s="363"/>
      <c r="O2338" s="363"/>
      <c r="P2338" s="366"/>
    </row>
    <row r="2339" spans="3:16" ht="14.25" customHeight="1" x14ac:dyDescent="0.2">
      <c r="C2339" s="383">
        <f t="shared" si="154"/>
        <v>2327</v>
      </c>
      <c r="D2339" s="807" t="str">
        <f t="shared" si="152"/>
        <v/>
      </c>
      <c r="E2339" s="670"/>
      <c r="F2339" s="511"/>
      <c r="G2339" s="511"/>
      <c r="H2339" s="452"/>
      <c r="I2339" s="362"/>
      <c r="J2339" s="362"/>
      <c r="K2339" s="451" t="str">
        <f t="shared" si="155"/>
        <v/>
      </c>
      <c r="L2339" s="527" t="str">
        <f t="shared" si="153"/>
        <v/>
      </c>
      <c r="M2339" s="363"/>
      <c r="N2339" s="363"/>
      <c r="O2339" s="363"/>
      <c r="P2339" s="366"/>
    </row>
    <row r="2340" spans="3:16" ht="14.25" customHeight="1" x14ac:dyDescent="0.2">
      <c r="C2340" s="383">
        <f t="shared" si="154"/>
        <v>2328</v>
      </c>
      <c r="D2340" s="807" t="str">
        <f t="shared" si="152"/>
        <v/>
      </c>
      <c r="E2340" s="670"/>
      <c r="F2340" s="511"/>
      <c r="G2340" s="511"/>
      <c r="H2340" s="452"/>
      <c r="I2340" s="362"/>
      <c r="J2340" s="362"/>
      <c r="K2340" s="451" t="str">
        <f t="shared" si="155"/>
        <v/>
      </c>
      <c r="L2340" s="527" t="str">
        <f t="shared" si="153"/>
        <v/>
      </c>
      <c r="M2340" s="363"/>
      <c r="N2340" s="363"/>
      <c r="O2340" s="363"/>
      <c r="P2340" s="366"/>
    </row>
    <row r="2341" spans="3:16" ht="14.25" customHeight="1" x14ac:dyDescent="0.2">
      <c r="C2341" s="383">
        <f t="shared" si="154"/>
        <v>2329</v>
      </c>
      <c r="D2341" s="807" t="str">
        <f t="shared" si="152"/>
        <v/>
      </c>
      <c r="E2341" s="670"/>
      <c r="F2341" s="511"/>
      <c r="G2341" s="511"/>
      <c r="H2341" s="452"/>
      <c r="I2341" s="362"/>
      <c r="J2341" s="362"/>
      <c r="K2341" s="451" t="str">
        <f t="shared" si="155"/>
        <v/>
      </c>
      <c r="L2341" s="527" t="str">
        <f t="shared" si="153"/>
        <v/>
      </c>
      <c r="M2341" s="363"/>
      <c r="N2341" s="363"/>
      <c r="O2341" s="363"/>
      <c r="P2341" s="366"/>
    </row>
    <row r="2342" spans="3:16" ht="14.25" customHeight="1" x14ac:dyDescent="0.2">
      <c r="C2342" s="383">
        <f t="shared" si="154"/>
        <v>2330</v>
      </c>
      <c r="D2342" s="807" t="str">
        <f t="shared" si="152"/>
        <v/>
      </c>
      <c r="E2342" s="670"/>
      <c r="F2342" s="511"/>
      <c r="G2342" s="511"/>
      <c r="H2342" s="452"/>
      <c r="I2342" s="362"/>
      <c r="J2342" s="362"/>
      <c r="K2342" s="451" t="str">
        <f t="shared" si="155"/>
        <v/>
      </c>
      <c r="L2342" s="527" t="str">
        <f t="shared" si="153"/>
        <v/>
      </c>
      <c r="M2342" s="363"/>
      <c r="N2342" s="363"/>
      <c r="O2342" s="363"/>
      <c r="P2342" s="366"/>
    </row>
    <row r="2343" spans="3:16" ht="14.25" customHeight="1" x14ac:dyDescent="0.2">
      <c r="C2343" s="383">
        <f t="shared" si="154"/>
        <v>2331</v>
      </c>
      <c r="D2343" s="807" t="str">
        <f t="shared" si="152"/>
        <v/>
      </c>
      <c r="E2343" s="670"/>
      <c r="F2343" s="511"/>
      <c r="G2343" s="511"/>
      <c r="H2343" s="452"/>
      <c r="I2343" s="362"/>
      <c r="J2343" s="362"/>
      <c r="K2343" s="451" t="str">
        <f t="shared" si="155"/>
        <v/>
      </c>
      <c r="L2343" s="527" t="str">
        <f t="shared" si="153"/>
        <v/>
      </c>
      <c r="M2343" s="363"/>
      <c r="N2343" s="363"/>
      <c r="O2343" s="363"/>
      <c r="P2343" s="366"/>
    </row>
    <row r="2344" spans="3:16" ht="14.25" customHeight="1" x14ac:dyDescent="0.2">
      <c r="C2344" s="383">
        <f t="shared" si="154"/>
        <v>2332</v>
      </c>
      <c r="D2344" s="807" t="str">
        <f t="shared" si="152"/>
        <v/>
      </c>
      <c r="E2344" s="670"/>
      <c r="F2344" s="511"/>
      <c r="G2344" s="511"/>
      <c r="H2344" s="452"/>
      <c r="I2344" s="362"/>
      <c r="J2344" s="362"/>
      <c r="K2344" s="451" t="str">
        <f t="shared" si="155"/>
        <v/>
      </c>
      <c r="L2344" s="527" t="str">
        <f t="shared" si="153"/>
        <v/>
      </c>
      <c r="M2344" s="363"/>
      <c r="N2344" s="363"/>
      <c r="O2344" s="363"/>
      <c r="P2344" s="366"/>
    </row>
    <row r="2345" spans="3:16" ht="14.25" customHeight="1" x14ac:dyDescent="0.2">
      <c r="C2345" s="383">
        <f t="shared" si="154"/>
        <v>2333</v>
      </c>
      <c r="D2345" s="807" t="str">
        <f t="shared" si="152"/>
        <v/>
      </c>
      <c r="E2345" s="670"/>
      <c r="F2345" s="511"/>
      <c r="G2345" s="511"/>
      <c r="H2345" s="452"/>
      <c r="I2345" s="362"/>
      <c r="J2345" s="362"/>
      <c r="K2345" s="451" t="str">
        <f t="shared" si="155"/>
        <v/>
      </c>
      <c r="L2345" s="527" t="str">
        <f t="shared" si="153"/>
        <v/>
      </c>
      <c r="M2345" s="363"/>
      <c r="N2345" s="363"/>
      <c r="O2345" s="363"/>
      <c r="P2345" s="366"/>
    </row>
    <row r="2346" spans="3:16" ht="14.25" customHeight="1" x14ac:dyDescent="0.2">
      <c r="C2346" s="383">
        <f t="shared" si="154"/>
        <v>2334</v>
      </c>
      <c r="D2346" s="807" t="str">
        <f t="shared" si="152"/>
        <v/>
      </c>
      <c r="E2346" s="670"/>
      <c r="F2346" s="511"/>
      <c r="G2346" s="511"/>
      <c r="H2346" s="452"/>
      <c r="I2346" s="362"/>
      <c r="J2346" s="362"/>
      <c r="K2346" s="451" t="str">
        <f t="shared" si="155"/>
        <v/>
      </c>
      <c r="L2346" s="527" t="str">
        <f t="shared" si="153"/>
        <v/>
      </c>
      <c r="M2346" s="363"/>
      <c r="N2346" s="363"/>
      <c r="O2346" s="363"/>
      <c r="P2346" s="366"/>
    </row>
    <row r="2347" spans="3:16" ht="14.25" customHeight="1" x14ac:dyDescent="0.2">
      <c r="C2347" s="383">
        <f t="shared" si="154"/>
        <v>2335</v>
      </c>
      <c r="D2347" s="807" t="str">
        <f t="shared" si="152"/>
        <v/>
      </c>
      <c r="E2347" s="670"/>
      <c r="F2347" s="511"/>
      <c r="G2347" s="511"/>
      <c r="H2347" s="452"/>
      <c r="I2347" s="362"/>
      <c r="J2347" s="362"/>
      <c r="K2347" s="451" t="str">
        <f t="shared" si="155"/>
        <v/>
      </c>
      <c r="L2347" s="527" t="str">
        <f t="shared" si="153"/>
        <v/>
      </c>
      <c r="M2347" s="363"/>
      <c r="N2347" s="363"/>
      <c r="O2347" s="363"/>
      <c r="P2347" s="366"/>
    </row>
    <row r="2348" spans="3:16" ht="14.25" customHeight="1" x14ac:dyDescent="0.2">
      <c r="C2348" s="383">
        <f t="shared" si="154"/>
        <v>2336</v>
      </c>
      <c r="D2348" s="807" t="str">
        <f t="shared" si="152"/>
        <v/>
      </c>
      <c r="E2348" s="670"/>
      <c r="F2348" s="511"/>
      <c r="G2348" s="511"/>
      <c r="H2348" s="452"/>
      <c r="I2348" s="362"/>
      <c r="J2348" s="362"/>
      <c r="K2348" s="451" t="str">
        <f t="shared" si="155"/>
        <v/>
      </c>
      <c r="L2348" s="527" t="str">
        <f t="shared" si="153"/>
        <v/>
      </c>
      <c r="M2348" s="363"/>
      <c r="N2348" s="363"/>
      <c r="O2348" s="363"/>
      <c r="P2348" s="366"/>
    </row>
    <row r="2349" spans="3:16" ht="14.25" customHeight="1" x14ac:dyDescent="0.2">
      <c r="C2349" s="383">
        <f t="shared" si="154"/>
        <v>2337</v>
      </c>
      <c r="D2349" s="807" t="str">
        <f t="shared" si="152"/>
        <v/>
      </c>
      <c r="E2349" s="670"/>
      <c r="F2349" s="511"/>
      <c r="G2349" s="511"/>
      <c r="H2349" s="452"/>
      <c r="I2349" s="362"/>
      <c r="J2349" s="362"/>
      <c r="K2349" s="451" t="str">
        <f t="shared" si="155"/>
        <v/>
      </c>
      <c r="L2349" s="527" t="str">
        <f t="shared" si="153"/>
        <v/>
      </c>
      <c r="M2349" s="363"/>
      <c r="N2349" s="363"/>
      <c r="O2349" s="363"/>
      <c r="P2349" s="366"/>
    </row>
    <row r="2350" spans="3:16" ht="14.25" customHeight="1" x14ac:dyDescent="0.2">
      <c r="C2350" s="383">
        <f t="shared" si="154"/>
        <v>2338</v>
      </c>
      <c r="D2350" s="807" t="str">
        <f t="shared" si="152"/>
        <v/>
      </c>
      <c r="E2350" s="670"/>
      <c r="F2350" s="511"/>
      <c r="G2350" s="511"/>
      <c r="H2350" s="452"/>
      <c r="I2350" s="362"/>
      <c r="J2350" s="362"/>
      <c r="K2350" s="451" t="str">
        <f t="shared" si="155"/>
        <v/>
      </c>
      <c r="L2350" s="527" t="str">
        <f t="shared" si="153"/>
        <v/>
      </c>
      <c r="M2350" s="363"/>
      <c r="N2350" s="363"/>
      <c r="O2350" s="363"/>
      <c r="P2350" s="366"/>
    </row>
    <row r="2351" spans="3:16" ht="14.25" customHeight="1" x14ac:dyDescent="0.2">
      <c r="C2351" s="383">
        <f t="shared" si="154"/>
        <v>2339</v>
      </c>
      <c r="D2351" s="807" t="str">
        <f t="shared" si="152"/>
        <v/>
      </c>
      <c r="E2351" s="670"/>
      <c r="F2351" s="511"/>
      <c r="G2351" s="511"/>
      <c r="H2351" s="452"/>
      <c r="I2351" s="362"/>
      <c r="J2351" s="362"/>
      <c r="K2351" s="451" t="str">
        <f t="shared" si="155"/>
        <v/>
      </c>
      <c r="L2351" s="527" t="str">
        <f t="shared" si="153"/>
        <v/>
      </c>
      <c r="M2351" s="363"/>
      <c r="N2351" s="363"/>
      <c r="O2351" s="363"/>
      <c r="P2351" s="366"/>
    </row>
    <row r="2352" spans="3:16" ht="14.25" customHeight="1" x14ac:dyDescent="0.2">
      <c r="C2352" s="383">
        <f t="shared" si="154"/>
        <v>2340</v>
      </c>
      <c r="D2352" s="807" t="str">
        <f t="shared" si="152"/>
        <v/>
      </c>
      <c r="E2352" s="670"/>
      <c r="F2352" s="511"/>
      <c r="G2352" s="511"/>
      <c r="H2352" s="452"/>
      <c r="I2352" s="362"/>
      <c r="J2352" s="362"/>
      <c r="K2352" s="451" t="str">
        <f t="shared" si="155"/>
        <v/>
      </c>
      <c r="L2352" s="527" t="str">
        <f t="shared" si="153"/>
        <v/>
      </c>
      <c r="M2352" s="363"/>
      <c r="N2352" s="363"/>
      <c r="O2352" s="363"/>
      <c r="P2352" s="366"/>
    </row>
    <row r="2353" spans="3:16" ht="14.25" customHeight="1" x14ac:dyDescent="0.2">
      <c r="C2353" s="383">
        <f t="shared" si="154"/>
        <v>2341</v>
      </c>
      <c r="D2353" s="807" t="str">
        <f t="shared" si="152"/>
        <v/>
      </c>
      <c r="E2353" s="670"/>
      <c r="F2353" s="511"/>
      <c r="G2353" s="511"/>
      <c r="H2353" s="452"/>
      <c r="I2353" s="362"/>
      <c r="J2353" s="362"/>
      <c r="K2353" s="451" t="str">
        <f t="shared" si="155"/>
        <v/>
      </c>
      <c r="L2353" s="527" t="str">
        <f t="shared" si="153"/>
        <v/>
      </c>
      <c r="M2353" s="363"/>
      <c r="N2353" s="363"/>
      <c r="O2353" s="363"/>
      <c r="P2353" s="366"/>
    </row>
    <row r="2354" spans="3:16" ht="14.25" customHeight="1" x14ac:dyDescent="0.2">
      <c r="C2354" s="383">
        <f t="shared" si="154"/>
        <v>2342</v>
      </c>
      <c r="D2354" s="807" t="str">
        <f t="shared" si="152"/>
        <v/>
      </c>
      <c r="E2354" s="670"/>
      <c r="F2354" s="511"/>
      <c r="G2354" s="511"/>
      <c r="H2354" s="452"/>
      <c r="I2354" s="362"/>
      <c r="J2354" s="362"/>
      <c r="K2354" s="451" t="str">
        <f t="shared" si="155"/>
        <v/>
      </c>
      <c r="L2354" s="527" t="str">
        <f t="shared" si="153"/>
        <v/>
      </c>
      <c r="M2354" s="363"/>
      <c r="N2354" s="363"/>
      <c r="O2354" s="363"/>
      <c r="P2354" s="366"/>
    </row>
    <row r="2355" spans="3:16" ht="14.25" customHeight="1" x14ac:dyDescent="0.2">
      <c r="C2355" s="383">
        <f t="shared" si="154"/>
        <v>2343</v>
      </c>
      <c r="D2355" s="807" t="str">
        <f t="shared" si="152"/>
        <v/>
      </c>
      <c r="E2355" s="670"/>
      <c r="F2355" s="511"/>
      <c r="G2355" s="511"/>
      <c r="H2355" s="452"/>
      <c r="I2355" s="362"/>
      <c r="J2355" s="362"/>
      <c r="K2355" s="451" t="str">
        <f t="shared" si="155"/>
        <v/>
      </c>
      <c r="L2355" s="527" t="str">
        <f t="shared" si="153"/>
        <v/>
      </c>
      <c r="M2355" s="363"/>
      <c r="N2355" s="363"/>
      <c r="O2355" s="363"/>
      <c r="P2355" s="366"/>
    </row>
    <row r="2356" spans="3:16" ht="14.25" customHeight="1" x14ac:dyDescent="0.2">
      <c r="C2356" s="383">
        <f t="shared" si="154"/>
        <v>2344</v>
      </c>
      <c r="D2356" s="807" t="str">
        <f t="shared" si="152"/>
        <v/>
      </c>
      <c r="E2356" s="670"/>
      <c r="F2356" s="511"/>
      <c r="G2356" s="511"/>
      <c r="H2356" s="452"/>
      <c r="I2356" s="362"/>
      <c r="J2356" s="362"/>
      <c r="K2356" s="451" t="str">
        <f t="shared" si="155"/>
        <v/>
      </c>
      <c r="L2356" s="527" t="str">
        <f t="shared" si="153"/>
        <v/>
      </c>
      <c r="M2356" s="363"/>
      <c r="N2356" s="363"/>
      <c r="O2356" s="363"/>
      <c r="P2356" s="366"/>
    </row>
    <row r="2357" spans="3:16" ht="14.25" customHeight="1" x14ac:dyDescent="0.2">
      <c r="C2357" s="383">
        <f t="shared" si="154"/>
        <v>2345</v>
      </c>
      <c r="D2357" s="807" t="str">
        <f t="shared" si="152"/>
        <v/>
      </c>
      <c r="E2357" s="670"/>
      <c r="F2357" s="511"/>
      <c r="G2357" s="511"/>
      <c r="H2357" s="452"/>
      <c r="I2357" s="362"/>
      <c r="J2357" s="362"/>
      <c r="K2357" s="451" t="str">
        <f t="shared" si="155"/>
        <v/>
      </c>
      <c r="L2357" s="527" t="str">
        <f t="shared" si="153"/>
        <v/>
      </c>
      <c r="M2357" s="363"/>
      <c r="N2357" s="363"/>
      <c r="O2357" s="363"/>
      <c r="P2357" s="366"/>
    </row>
    <row r="2358" spans="3:16" ht="14.25" customHeight="1" x14ac:dyDescent="0.2">
      <c r="C2358" s="383">
        <f t="shared" si="154"/>
        <v>2346</v>
      </c>
      <c r="D2358" s="807" t="str">
        <f t="shared" si="152"/>
        <v/>
      </c>
      <c r="E2358" s="670"/>
      <c r="F2358" s="511"/>
      <c r="G2358" s="511"/>
      <c r="H2358" s="452"/>
      <c r="I2358" s="362"/>
      <c r="J2358" s="362"/>
      <c r="K2358" s="451" t="str">
        <f t="shared" si="155"/>
        <v/>
      </c>
      <c r="L2358" s="527" t="str">
        <f t="shared" si="153"/>
        <v/>
      </c>
      <c r="M2358" s="363"/>
      <c r="N2358" s="363"/>
      <c r="O2358" s="363"/>
      <c r="P2358" s="366"/>
    </row>
    <row r="2359" spans="3:16" ht="14.25" customHeight="1" x14ac:dyDescent="0.2">
      <c r="C2359" s="383">
        <f t="shared" si="154"/>
        <v>2347</v>
      </c>
      <c r="D2359" s="807" t="str">
        <f t="shared" si="152"/>
        <v/>
      </c>
      <c r="E2359" s="670"/>
      <c r="F2359" s="511"/>
      <c r="G2359" s="511"/>
      <c r="H2359" s="452"/>
      <c r="I2359" s="362"/>
      <c r="J2359" s="362"/>
      <c r="K2359" s="451" t="str">
        <f t="shared" si="155"/>
        <v/>
      </c>
      <c r="L2359" s="527" t="str">
        <f t="shared" si="153"/>
        <v/>
      </c>
      <c r="M2359" s="363"/>
      <c r="N2359" s="363"/>
      <c r="O2359" s="363"/>
      <c r="P2359" s="366"/>
    </row>
    <row r="2360" spans="3:16" ht="14.25" customHeight="1" x14ac:dyDescent="0.2">
      <c r="C2360" s="383">
        <f t="shared" si="154"/>
        <v>2348</v>
      </c>
      <c r="D2360" s="807" t="str">
        <f t="shared" si="152"/>
        <v/>
      </c>
      <c r="E2360" s="670"/>
      <c r="F2360" s="511"/>
      <c r="G2360" s="511"/>
      <c r="H2360" s="452"/>
      <c r="I2360" s="362"/>
      <c r="J2360" s="362"/>
      <c r="K2360" s="451" t="str">
        <f t="shared" si="155"/>
        <v/>
      </c>
      <c r="L2360" s="527" t="str">
        <f t="shared" si="153"/>
        <v/>
      </c>
      <c r="M2360" s="363"/>
      <c r="N2360" s="363"/>
      <c r="O2360" s="363"/>
      <c r="P2360" s="366"/>
    </row>
    <row r="2361" spans="3:16" ht="14.25" customHeight="1" x14ac:dyDescent="0.2">
      <c r="C2361" s="383">
        <f t="shared" si="154"/>
        <v>2349</v>
      </c>
      <c r="D2361" s="807" t="str">
        <f t="shared" si="152"/>
        <v/>
      </c>
      <c r="E2361" s="670"/>
      <c r="F2361" s="511"/>
      <c r="G2361" s="511"/>
      <c r="H2361" s="452"/>
      <c r="I2361" s="362"/>
      <c r="J2361" s="362"/>
      <c r="K2361" s="451" t="str">
        <f t="shared" si="155"/>
        <v/>
      </c>
      <c r="L2361" s="527" t="str">
        <f t="shared" si="153"/>
        <v/>
      </c>
      <c r="M2361" s="363"/>
      <c r="N2361" s="363"/>
      <c r="O2361" s="363"/>
      <c r="P2361" s="366"/>
    </row>
    <row r="2362" spans="3:16" ht="14.25" customHeight="1" x14ac:dyDescent="0.2">
      <c r="C2362" s="383">
        <f t="shared" si="154"/>
        <v>2350</v>
      </c>
      <c r="D2362" s="807" t="str">
        <f t="shared" si="152"/>
        <v/>
      </c>
      <c r="E2362" s="670"/>
      <c r="F2362" s="511"/>
      <c r="G2362" s="511"/>
      <c r="H2362" s="452"/>
      <c r="I2362" s="362"/>
      <c r="J2362" s="362"/>
      <c r="K2362" s="451" t="str">
        <f t="shared" si="155"/>
        <v/>
      </c>
      <c r="L2362" s="527" t="str">
        <f t="shared" si="153"/>
        <v/>
      </c>
      <c r="M2362" s="363"/>
      <c r="N2362" s="363"/>
      <c r="O2362" s="363"/>
      <c r="P2362" s="366"/>
    </row>
    <row r="2363" spans="3:16" ht="14.25" customHeight="1" x14ac:dyDescent="0.2">
      <c r="C2363" s="383">
        <f t="shared" si="154"/>
        <v>2351</v>
      </c>
      <c r="D2363" s="807" t="str">
        <f t="shared" si="152"/>
        <v/>
      </c>
      <c r="E2363" s="670"/>
      <c r="F2363" s="511"/>
      <c r="G2363" s="511"/>
      <c r="H2363" s="452"/>
      <c r="I2363" s="362"/>
      <c r="J2363" s="362"/>
      <c r="K2363" s="451" t="str">
        <f t="shared" si="155"/>
        <v/>
      </c>
      <c r="L2363" s="527" t="str">
        <f t="shared" si="153"/>
        <v/>
      </c>
      <c r="M2363" s="363"/>
      <c r="N2363" s="363"/>
      <c r="O2363" s="363"/>
      <c r="P2363" s="366"/>
    </row>
    <row r="2364" spans="3:16" ht="14.25" customHeight="1" x14ac:dyDescent="0.2">
      <c r="C2364" s="383">
        <f t="shared" si="154"/>
        <v>2352</v>
      </c>
      <c r="D2364" s="807" t="str">
        <f t="shared" si="152"/>
        <v/>
      </c>
      <c r="E2364" s="670"/>
      <c r="F2364" s="511"/>
      <c r="G2364" s="511"/>
      <c r="H2364" s="452"/>
      <c r="I2364" s="362"/>
      <c r="J2364" s="362"/>
      <c r="K2364" s="451" t="str">
        <f t="shared" si="155"/>
        <v/>
      </c>
      <c r="L2364" s="527" t="str">
        <f t="shared" si="153"/>
        <v/>
      </c>
      <c r="M2364" s="363"/>
      <c r="N2364" s="363"/>
      <c r="O2364" s="363"/>
      <c r="P2364" s="366"/>
    </row>
    <row r="2365" spans="3:16" ht="14.25" customHeight="1" x14ac:dyDescent="0.2">
      <c r="C2365" s="383">
        <f t="shared" si="154"/>
        <v>2353</v>
      </c>
      <c r="D2365" s="807" t="str">
        <f t="shared" si="152"/>
        <v/>
      </c>
      <c r="E2365" s="670"/>
      <c r="F2365" s="511"/>
      <c r="G2365" s="511"/>
      <c r="H2365" s="452"/>
      <c r="I2365" s="362"/>
      <c r="J2365" s="362"/>
      <c r="K2365" s="451" t="str">
        <f t="shared" si="155"/>
        <v/>
      </c>
      <c r="L2365" s="527" t="str">
        <f t="shared" si="153"/>
        <v/>
      </c>
      <c r="M2365" s="363"/>
      <c r="N2365" s="363"/>
      <c r="O2365" s="363"/>
      <c r="P2365" s="366"/>
    </row>
    <row r="2366" spans="3:16" ht="14.25" customHeight="1" x14ac:dyDescent="0.2">
      <c r="C2366" s="383">
        <f t="shared" si="154"/>
        <v>2354</v>
      </c>
      <c r="D2366" s="807" t="str">
        <f t="shared" si="152"/>
        <v/>
      </c>
      <c r="E2366" s="670"/>
      <c r="F2366" s="511"/>
      <c r="G2366" s="511"/>
      <c r="H2366" s="452"/>
      <c r="I2366" s="362"/>
      <c r="J2366" s="362"/>
      <c r="K2366" s="451" t="str">
        <f t="shared" si="155"/>
        <v/>
      </c>
      <c r="L2366" s="527" t="str">
        <f t="shared" si="153"/>
        <v/>
      </c>
      <c r="M2366" s="363"/>
      <c r="N2366" s="363"/>
      <c r="O2366" s="363"/>
      <c r="P2366" s="366"/>
    </row>
    <row r="2367" spans="3:16" ht="14.25" customHeight="1" x14ac:dyDescent="0.2">
      <c r="C2367" s="383">
        <f t="shared" si="154"/>
        <v>2355</v>
      </c>
      <c r="D2367" s="807" t="str">
        <f t="shared" si="152"/>
        <v/>
      </c>
      <c r="E2367" s="670"/>
      <c r="F2367" s="511"/>
      <c r="G2367" s="511"/>
      <c r="H2367" s="452"/>
      <c r="I2367" s="362"/>
      <c r="J2367" s="362"/>
      <c r="K2367" s="451" t="str">
        <f t="shared" si="155"/>
        <v/>
      </c>
      <c r="L2367" s="527" t="str">
        <f t="shared" si="153"/>
        <v/>
      </c>
      <c r="M2367" s="363"/>
      <c r="N2367" s="363"/>
      <c r="O2367" s="363"/>
      <c r="P2367" s="366"/>
    </row>
    <row r="2368" spans="3:16" ht="14.25" customHeight="1" x14ac:dyDescent="0.2">
      <c r="C2368" s="383">
        <f t="shared" si="154"/>
        <v>2356</v>
      </c>
      <c r="D2368" s="807" t="str">
        <f t="shared" si="152"/>
        <v/>
      </c>
      <c r="E2368" s="670"/>
      <c r="F2368" s="511"/>
      <c r="G2368" s="511"/>
      <c r="H2368" s="452"/>
      <c r="I2368" s="362"/>
      <c r="J2368" s="362"/>
      <c r="K2368" s="451" t="str">
        <f t="shared" si="155"/>
        <v/>
      </c>
      <c r="L2368" s="527" t="str">
        <f t="shared" si="153"/>
        <v/>
      </c>
      <c r="M2368" s="363"/>
      <c r="N2368" s="363"/>
      <c r="O2368" s="363"/>
      <c r="P2368" s="366"/>
    </row>
    <row r="2369" spans="3:16" ht="14.25" customHeight="1" x14ac:dyDescent="0.2">
      <c r="C2369" s="383">
        <f t="shared" si="154"/>
        <v>2357</v>
      </c>
      <c r="D2369" s="807" t="str">
        <f t="shared" si="152"/>
        <v/>
      </c>
      <c r="E2369" s="670"/>
      <c r="F2369" s="511"/>
      <c r="G2369" s="511"/>
      <c r="H2369" s="452"/>
      <c r="I2369" s="362"/>
      <c r="J2369" s="362"/>
      <c r="K2369" s="451" t="str">
        <f t="shared" si="155"/>
        <v/>
      </c>
      <c r="L2369" s="527" t="str">
        <f t="shared" si="153"/>
        <v/>
      </c>
      <c r="M2369" s="363"/>
      <c r="N2369" s="363"/>
      <c r="O2369" s="363"/>
      <c r="P2369" s="366"/>
    </row>
    <row r="2370" spans="3:16" ht="14.25" customHeight="1" x14ac:dyDescent="0.2">
      <c r="C2370" s="383">
        <f t="shared" si="154"/>
        <v>2358</v>
      </c>
      <c r="D2370" s="807" t="str">
        <f t="shared" si="152"/>
        <v/>
      </c>
      <c r="E2370" s="670"/>
      <c r="F2370" s="511"/>
      <c r="G2370" s="511"/>
      <c r="H2370" s="452"/>
      <c r="I2370" s="362"/>
      <c r="J2370" s="362"/>
      <c r="K2370" s="451" t="str">
        <f t="shared" si="155"/>
        <v/>
      </c>
      <c r="L2370" s="527" t="str">
        <f t="shared" si="153"/>
        <v/>
      </c>
      <c r="M2370" s="363"/>
      <c r="N2370" s="363"/>
      <c r="O2370" s="363"/>
      <c r="P2370" s="366"/>
    </row>
    <row r="2371" spans="3:16" ht="14.25" customHeight="1" x14ac:dyDescent="0.2">
      <c r="C2371" s="383">
        <f t="shared" si="154"/>
        <v>2359</v>
      </c>
      <c r="D2371" s="807" t="str">
        <f t="shared" si="152"/>
        <v/>
      </c>
      <c r="E2371" s="670"/>
      <c r="F2371" s="511"/>
      <c r="G2371" s="511"/>
      <c r="H2371" s="452"/>
      <c r="I2371" s="362"/>
      <c r="J2371" s="362"/>
      <c r="K2371" s="451" t="str">
        <f t="shared" si="155"/>
        <v/>
      </c>
      <c r="L2371" s="527" t="str">
        <f t="shared" si="153"/>
        <v/>
      </c>
      <c r="M2371" s="363"/>
      <c r="N2371" s="363"/>
      <c r="O2371" s="363"/>
      <c r="P2371" s="366"/>
    </row>
    <row r="2372" spans="3:16" ht="14.25" customHeight="1" x14ac:dyDescent="0.2">
      <c r="C2372" s="383">
        <f t="shared" si="154"/>
        <v>2360</v>
      </c>
      <c r="D2372" s="807" t="str">
        <f t="shared" si="152"/>
        <v/>
      </c>
      <c r="E2372" s="670"/>
      <c r="F2372" s="511"/>
      <c r="G2372" s="511"/>
      <c r="H2372" s="452"/>
      <c r="I2372" s="362"/>
      <c r="J2372" s="362"/>
      <c r="K2372" s="451" t="str">
        <f t="shared" si="155"/>
        <v/>
      </c>
      <c r="L2372" s="527" t="str">
        <f t="shared" si="153"/>
        <v/>
      </c>
      <c r="M2372" s="363"/>
      <c r="N2372" s="363"/>
      <c r="O2372" s="363"/>
      <c r="P2372" s="366"/>
    </row>
    <row r="2373" spans="3:16" ht="14.25" customHeight="1" x14ac:dyDescent="0.2">
      <c r="C2373" s="383">
        <f t="shared" si="154"/>
        <v>2361</v>
      </c>
      <c r="D2373" s="807" t="str">
        <f t="shared" si="152"/>
        <v/>
      </c>
      <c r="E2373" s="670"/>
      <c r="F2373" s="511"/>
      <c r="G2373" s="511"/>
      <c r="H2373" s="452"/>
      <c r="I2373" s="362"/>
      <c r="J2373" s="362"/>
      <c r="K2373" s="451" t="str">
        <f t="shared" si="155"/>
        <v/>
      </c>
      <c r="L2373" s="527" t="str">
        <f t="shared" si="153"/>
        <v/>
      </c>
      <c r="M2373" s="363"/>
      <c r="N2373" s="363"/>
      <c r="O2373" s="363"/>
      <c r="P2373" s="366"/>
    </row>
    <row r="2374" spans="3:16" ht="14.25" customHeight="1" x14ac:dyDescent="0.2">
      <c r="C2374" s="383">
        <f t="shared" si="154"/>
        <v>2362</v>
      </c>
      <c r="D2374" s="807" t="str">
        <f t="shared" si="152"/>
        <v/>
      </c>
      <c r="E2374" s="670"/>
      <c r="F2374" s="511"/>
      <c r="G2374" s="511"/>
      <c r="H2374" s="452"/>
      <c r="I2374" s="362"/>
      <c r="J2374" s="362"/>
      <c r="K2374" s="451" t="str">
        <f t="shared" si="155"/>
        <v/>
      </c>
      <c r="L2374" s="527" t="str">
        <f t="shared" si="153"/>
        <v/>
      </c>
      <c r="M2374" s="363"/>
      <c r="N2374" s="363"/>
      <c r="O2374" s="363"/>
      <c r="P2374" s="366"/>
    </row>
    <row r="2375" spans="3:16" ht="14.25" customHeight="1" x14ac:dyDescent="0.2">
      <c r="C2375" s="383">
        <f t="shared" si="154"/>
        <v>2363</v>
      </c>
      <c r="D2375" s="807" t="str">
        <f t="shared" si="152"/>
        <v/>
      </c>
      <c r="E2375" s="670"/>
      <c r="F2375" s="511"/>
      <c r="G2375" s="511"/>
      <c r="H2375" s="452"/>
      <c r="I2375" s="362"/>
      <c r="J2375" s="362"/>
      <c r="K2375" s="451" t="str">
        <f t="shared" si="155"/>
        <v/>
      </c>
      <c r="L2375" s="527" t="str">
        <f t="shared" si="153"/>
        <v/>
      </c>
      <c r="M2375" s="363"/>
      <c r="N2375" s="363"/>
      <c r="O2375" s="363"/>
      <c r="P2375" s="366"/>
    </row>
    <row r="2376" spans="3:16" ht="14.25" customHeight="1" x14ac:dyDescent="0.2">
      <c r="C2376" s="383">
        <f t="shared" si="154"/>
        <v>2364</v>
      </c>
      <c r="D2376" s="807" t="str">
        <f t="shared" si="152"/>
        <v/>
      </c>
      <c r="E2376" s="670"/>
      <c r="F2376" s="511"/>
      <c r="G2376" s="511"/>
      <c r="H2376" s="452"/>
      <c r="I2376" s="362"/>
      <c r="J2376" s="362"/>
      <c r="K2376" s="451" t="str">
        <f t="shared" si="155"/>
        <v/>
      </c>
      <c r="L2376" s="527" t="str">
        <f t="shared" si="153"/>
        <v/>
      </c>
      <c r="M2376" s="363"/>
      <c r="N2376" s="363"/>
      <c r="O2376" s="363"/>
      <c r="P2376" s="366"/>
    </row>
    <row r="2377" spans="3:16" ht="14.25" customHeight="1" x14ac:dyDescent="0.2">
      <c r="C2377" s="383">
        <f t="shared" si="154"/>
        <v>2365</v>
      </c>
      <c r="D2377" s="807" t="str">
        <f t="shared" si="152"/>
        <v/>
      </c>
      <c r="E2377" s="670"/>
      <c r="F2377" s="511"/>
      <c r="G2377" s="511"/>
      <c r="H2377" s="452"/>
      <c r="I2377" s="362"/>
      <c r="J2377" s="362"/>
      <c r="K2377" s="451" t="str">
        <f t="shared" si="155"/>
        <v/>
      </c>
      <c r="L2377" s="527" t="str">
        <f t="shared" si="153"/>
        <v/>
      </c>
      <c r="M2377" s="363"/>
      <c r="N2377" s="363"/>
      <c r="O2377" s="363"/>
      <c r="P2377" s="366"/>
    </row>
    <row r="2378" spans="3:16" ht="14.25" customHeight="1" x14ac:dyDescent="0.2">
      <c r="C2378" s="383">
        <f t="shared" si="154"/>
        <v>2366</v>
      </c>
      <c r="D2378" s="807" t="str">
        <f t="shared" si="152"/>
        <v/>
      </c>
      <c r="E2378" s="670"/>
      <c r="F2378" s="511"/>
      <c r="G2378" s="511"/>
      <c r="H2378" s="452"/>
      <c r="I2378" s="362"/>
      <c r="J2378" s="362"/>
      <c r="K2378" s="451" t="str">
        <f t="shared" si="155"/>
        <v/>
      </c>
      <c r="L2378" s="527" t="str">
        <f t="shared" si="153"/>
        <v/>
      </c>
      <c r="M2378" s="363"/>
      <c r="N2378" s="363"/>
      <c r="O2378" s="363"/>
      <c r="P2378" s="366"/>
    </row>
    <row r="2379" spans="3:16" ht="14.25" customHeight="1" x14ac:dyDescent="0.2">
      <c r="C2379" s="383">
        <f t="shared" si="154"/>
        <v>2367</v>
      </c>
      <c r="D2379" s="807" t="str">
        <f t="shared" si="152"/>
        <v/>
      </c>
      <c r="E2379" s="670"/>
      <c r="F2379" s="511"/>
      <c r="G2379" s="511"/>
      <c r="H2379" s="452"/>
      <c r="I2379" s="362"/>
      <c r="J2379" s="362"/>
      <c r="K2379" s="451" t="str">
        <f t="shared" si="155"/>
        <v/>
      </c>
      <c r="L2379" s="527" t="str">
        <f t="shared" si="153"/>
        <v/>
      </c>
      <c r="M2379" s="363"/>
      <c r="N2379" s="363"/>
      <c r="O2379" s="363"/>
      <c r="P2379" s="366"/>
    </row>
    <row r="2380" spans="3:16" ht="14.25" customHeight="1" x14ac:dyDescent="0.2">
      <c r="C2380" s="383">
        <f t="shared" si="154"/>
        <v>2368</v>
      </c>
      <c r="D2380" s="807" t="str">
        <f t="shared" si="152"/>
        <v/>
      </c>
      <c r="E2380" s="670"/>
      <c r="F2380" s="511"/>
      <c r="G2380" s="511"/>
      <c r="H2380" s="452"/>
      <c r="I2380" s="362"/>
      <c r="J2380" s="362"/>
      <c r="K2380" s="451" t="str">
        <f t="shared" si="155"/>
        <v/>
      </c>
      <c r="L2380" s="527" t="str">
        <f t="shared" si="153"/>
        <v/>
      </c>
      <c r="M2380" s="363"/>
      <c r="N2380" s="363"/>
      <c r="O2380" s="363"/>
      <c r="P2380" s="366"/>
    </row>
    <row r="2381" spans="3:16" ht="14.25" customHeight="1" x14ac:dyDescent="0.2">
      <c r="C2381" s="383">
        <f t="shared" si="154"/>
        <v>2369</v>
      </c>
      <c r="D2381" s="807" t="str">
        <f t="shared" ref="D2381:D2444" si="156">IF(E2381="","",IF(E2381&lt;=$T$2,"○",""))</f>
        <v/>
      </c>
      <c r="E2381" s="670"/>
      <c r="F2381" s="511"/>
      <c r="G2381" s="511"/>
      <c r="H2381" s="452"/>
      <c r="I2381" s="362"/>
      <c r="J2381" s="362"/>
      <c r="K2381" s="451" t="str">
        <f t="shared" si="155"/>
        <v/>
      </c>
      <c r="L2381" s="527" t="str">
        <f t="shared" ref="L2381:L2444" si="157">IF(H2381="","",IF(HLOOKUP(H2381,$V$2:$AJ$3,2,FALSE)&gt;=0.8,"○",""))</f>
        <v/>
      </c>
      <c r="M2381" s="363"/>
      <c r="N2381" s="363"/>
      <c r="O2381" s="363"/>
      <c r="P2381" s="366"/>
    </row>
    <row r="2382" spans="3:16" ht="14.25" customHeight="1" x14ac:dyDescent="0.2">
      <c r="C2382" s="383">
        <f t="shared" si="154"/>
        <v>2370</v>
      </c>
      <c r="D2382" s="807" t="str">
        <f t="shared" si="156"/>
        <v/>
      </c>
      <c r="E2382" s="670"/>
      <c r="F2382" s="511"/>
      <c r="G2382" s="511"/>
      <c r="H2382" s="452"/>
      <c r="I2382" s="362"/>
      <c r="J2382" s="362"/>
      <c r="K2382" s="451" t="str">
        <f t="shared" si="155"/>
        <v/>
      </c>
      <c r="L2382" s="527" t="str">
        <f t="shared" si="157"/>
        <v/>
      </c>
      <c r="M2382" s="363"/>
      <c r="N2382" s="363"/>
      <c r="O2382" s="363"/>
      <c r="P2382" s="366"/>
    </row>
    <row r="2383" spans="3:16" ht="14.25" customHeight="1" x14ac:dyDescent="0.2">
      <c r="C2383" s="383">
        <f t="shared" ref="C2383:C2446" si="158">C2382+1</f>
        <v>2371</v>
      </c>
      <c r="D2383" s="807" t="str">
        <f t="shared" si="156"/>
        <v/>
      </c>
      <c r="E2383" s="670"/>
      <c r="F2383" s="511"/>
      <c r="G2383" s="511"/>
      <c r="H2383" s="452"/>
      <c r="I2383" s="362"/>
      <c r="J2383" s="362"/>
      <c r="K2383" s="451" t="str">
        <f t="shared" ref="K2383:K2446" si="159">IF(J2383="","",I2383*J2383)</f>
        <v/>
      </c>
      <c r="L2383" s="527" t="str">
        <f t="shared" si="157"/>
        <v/>
      </c>
      <c r="M2383" s="363"/>
      <c r="N2383" s="363"/>
      <c r="O2383" s="363"/>
      <c r="P2383" s="366"/>
    </row>
    <row r="2384" spans="3:16" ht="14.25" customHeight="1" x14ac:dyDescent="0.2">
      <c r="C2384" s="383">
        <f t="shared" si="158"/>
        <v>2372</v>
      </c>
      <c r="D2384" s="807" t="str">
        <f t="shared" si="156"/>
        <v/>
      </c>
      <c r="E2384" s="670"/>
      <c r="F2384" s="511"/>
      <c r="G2384" s="511"/>
      <c r="H2384" s="452"/>
      <c r="I2384" s="362"/>
      <c r="J2384" s="362"/>
      <c r="K2384" s="451" t="str">
        <f t="shared" si="159"/>
        <v/>
      </c>
      <c r="L2384" s="527" t="str">
        <f t="shared" si="157"/>
        <v/>
      </c>
      <c r="M2384" s="363"/>
      <c r="N2384" s="363"/>
      <c r="O2384" s="363"/>
      <c r="P2384" s="366"/>
    </row>
    <row r="2385" spans="3:16" ht="14.25" customHeight="1" x14ac:dyDescent="0.2">
      <c r="C2385" s="383">
        <f t="shared" si="158"/>
        <v>2373</v>
      </c>
      <c r="D2385" s="807" t="str">
        <f t="shared" si="156"/>
        <v/>
      </c>
      <c r="E2385" s="670"/>
      <c r="F2385" s="511"/>
      <c r="G2385" s="511"/>
      <c r="H2385" s="452"/>
      <c r="I2385" s="362"/>
      <c r="J2385" s="362"/>
      <c r="K2385" s="451" t="str">
        <f t="shared" si="159"/>
        <v/>
      </c>
      <c r="L2385" s="527" t="str">
        <f t="shared" si="157"/>
        <v/>
      </c>
      <c r="M2385" s="363"/>
      <c r="N2385" s="363"/>
      <c r="O2385" s="363"/>
      <c r="P2385" s="366"/>
    </row>
    <row r="2386" spans="3:16" ht="14.25" customHeight="1" x14ac:dyDescent="0.2">
      <c r="C2386" s="383">
        <f t="shared" si="158"/>
        <v>2374</v>
      </c>
      <c r="D2386" s="807" t="str">
        <f t="shared" si="156"/>
        <v/>
      </c>
      <c r="E2386" s="670"/>
      <c r="F2386" s="511"/>
      <c r="G2386" s="511"/>
      <c r="H2386" s="452"/>
      <c r="I2386" s="362"/>
      <c r="J2386" s="362"/>
      <c r="K2386" s="451" t="str">
        <f t="shared" si="159"/>
        <v/>
      </c>
      <c r="L2386" s="527" t="str">
        <f t="shared" si="157"/>
        <v/>
      </c>
      <c r="M2386" s="363"/>
      <c r="N2386" s="363"/>
      <c r="O2386" s="363"/>
      <c r="P2386" s="366"/>
    </row>
    <row r="2387" spans="3:16" ht="14.25" customHeight="1" x14ac:dyDescent="0.2">
      <c r="C2387" s="383">
        <f t="shared" si="158"/>
        <v>2375</v>
      </c>
      <c r="D2387" s="807" t="str">
        <f t="shared" si="156"/>
        <v/>
      </c>
      <c r="E2387" s="670"/>
      <c r="F2387" s="511"/>
      <c r="G2387" s="511"/>
      <c r="H2387" s="452"/>
      <c r="I2387" s="362"/>
      <c r="J2387" s="362"/>
      <c r="K2387" s="451" t="str">
        <f t="shared" si="159"/>
        <v/>
      </c>
      <c r="L2387" s="527" t="str">
        <f t="shared" si="157"/>
        <v/>
      </c>
      <c r="M2387" s="363"/>
      <c r="N2387" s="363"/>
      <c r="O2387" s="363"/>
      <c r="P2387" s="366"/>
    </row>
    <row r="2388" spans="3:16" ht="14.25" customHeight="1" x14ac:dyDescent="0.2">
      <c r="C2388" s="383">
        <f t="shared" si="158"/>
        <v>2376</v>
      </c>
      <c r="D2388" s="807" t="str">
        <f t="shared" si="156"/>
        <v/>
      </c>
      <c r="E2388" s="670"/>
      <c r="F2388" s="511"/>
      <c r="G2388" s="511"/>
      <c r="H2388" s="452"/>
      <c r="I2388" s="362"/>
      <c r="J2388" s="362"/>
      <c r="K2388" s="451" t="str">
        <f t="shared" si="159"/>
        <v/>
      </c>
      <c r="L2388" s="527" t="str">
        <f t="shared" si="157"/>
        <v/>
      </c>
      <c r="M2388" s="363"/>
      <c r="N2388" s="363"/>
      <c r="O2388" s="363"/>
      <c r="P2388" s="366"/>
    </row>
    <row r="2389" spans="3:16" ht="14.25" customHeight="1" x14ac:dyDescent="0.2">
      <c r="C2389" s="383">
        <f t="shared" si="158"/>
        <v>2377</v>
      </c>
      <c r="D2389" s="807" t="str">
        <f t="shared" si="156"/>
        <v/>
      </c>
      <c r="E2389" s="670"/>
      <c r="F2389" s="511"/>
      <c r="G2389" s="511"/>
      <c r="H2389" s="452"/>
      <c r="I2389" s="362"/>
      <c r="J2389" s="362"/>
      <c r="K2389" s="451" t="str">
        <f t="shared" si="159"/>
        <v/>
      </c>
      <c r="L2389" s="527" t="str">
        <f t="shared" si="157"/>
        <v/>
      </c>
      <c r="M2389" s="363"/>
      <c r="N2389" s="363"/>
      <c r="O2389" s="363"/>
      <c r="P2389" s="366"/>
    </row>
    <row r="2390" spans="3:16" ht="14.25" customHeight="1" x14ac:dyDescent="0.2">
      <c r="C2390" s="383">
        <f t="shared" si="158"/>
        <v>2378</v>
      </c>
      <c r="D2390" s="807" t="str">
        <f t="shared" si="156"/>
        <v/>
      </c>
      <c r="E2390" s="670"/>
      <c r="F2390" s="511"/>
      <c r="G2390" s="511"/>
      <c r="H2390" s="452"/>
      <c r="I2390" s="362"/>
      <c r="J2390" s="362"/>
      <c r="K2390" s="451" t="str">
        <f t="shared" si="159"/>
        <v/>
      </c>
      <c r="L2390" s="527" t="str">
        <f t="shared" si="157"/>
        <v/>
      </c>
      <c r="M2390" s="363"/>
      <c r="N2390" s="363"/>
      <c r="O2390" s="363"/>
      <c r="P2390" s="366"/>
    </row>
    <row r="2391" spans="3:16" ht="14.25" customHeight="1" x14ac:dyDescent="0.2">
      <c r="C2391" s="383">
        <f t="shared" si="158"/>
        <v>2379</v>
      </c>
      <c r="D2391" s="807" t="str">
        <f t="shared" si="156"/>
        <v/>
      </c>
      <c r="E2391" s="670"/>
      <c r="F2391" s="511"/>
      <c r="G2391" s="511"/>
      <c r="H2391" s="452"/>
      <c r="I2391" s="362"/>
      <c r="J2391" s="362"/>
      <c r="K2391" s="451" t="str">
        <f t="shared" si="159"/>
        <v/>
      </c>
      <c r="L2391" s="527" t="str">
        <f t="shared" si="157"/>
        <v/>
      </c>
      <c r="M2391" s="363"/>
      <c r="N2391" s="363"/>
      <c r="O2391" s="363"/>
      <c r="P2391" s="366"/>
    </row>
    <row r="2392" spans="3:16" ht="14.25" customHeight="1" x14ac:dyDescent="0.2">
      <c r="C2392" s="383">
        <f t="shared" si="158"/>
        <v>2380</v>
      </c>
      <c r="D2392" s="807" t="str">
        <f t="shared" si="156"/>
        <v/>
      </c>
      <c r="E2392" s="670"/>
      <c r="F2392" s="511"/>
      <c r="G2392" s="511"/>
      <c r="H2392" s="452"/>
      <c r="I2392" s="362"/>
      <c r="J2392" s="362"/>
      <c r="K2392" s="451" t="str">
        <f t="shared" si="159"/>
        <v/>
      </c>
      <c r="L2392" s="527" t="str">
        <f t="shared" si="157"/>
        <v/>
      </c>
      <c r="M2392" s="363"/>
      <c r="N2392" s="363"/>
      <c r="O2392" s="363"/>
      <c r="P2392" s="366"/>
    </row>
    <row r="2393" spans="3:16" ht="14.25" customHeight="1" x14ac:dyDescent="0.2">
      <c r="C2393" s="383">
        <f t="shared" si="158"/>
        <v>2381</v>
      </c>
      <c r="D2393" s="807" t="str">
        <f t="shared" si="156"/>
        <v/>
      </c>
      <c r="E2393" s="670"/>
      <c r="F2393" s="511"/>
      <c r="G2393" s="511"/>
      <c r="H2393" s="452"/>
      <c r="I2393" s="362"/>
      <c r="J2393" s="362"/>
      <c r="K2393" s="451" t="str">
        <f t="shared" si="159"/>
        <v/>
      </c>
      <c r="L2393" s="527" t="str">
        <f t="shared" si="157"/>
        <v/>
      </c>
      <c r="M2393" s="363"/>
      <c r="N2393" s="363"/>
      <c r="O2393" s="363"/>
      <c r="P2393" s="366"/>
    </row>
    <row r="2394" spans="3:16" ht="14.25" customHeight="1" x14ac:dyDescent="0.2">
      <c r="C2394" s="383">
        <f t="shared" si="158"/>
        <v>2382</v>
      </c>
      <c r="D2394" s="807" t="str">
        <f t="shared" si="156"/>
        <v/>
      </c>
      <c r="E2394" s="670"/>
      <c r="F2394" s="511"/>
      <c r="G2394" s="511"/>
      <c r="H2394" s="452"/>
      <c r="I2394" s="362"/>
      <c r="J2394" s="362"/>
      <c r="K2394" s="451" t="str">
        <f t="shared" si="159"/>
        <v/>
      </c>
      <c r="L2394" s="527" t="str">
        <f t="shared" si="157"/>
        <v/>
      </c>
      <c r="M2394" s="363"/>
      <c r="N2394" s="363"/>
      <c r="O2394" s="363"/>
      <c r="P2394" s="366"/>
    </row>
    <row r="2395" spans="3:16" ht="14.25" customHeight="1" x14ac:dyDescent="0.2">
      <c r="C2395" s="383">
        <f t="shared" si="158"/>
        <v>2383</v>
      </c>
      <c r="D2395" s="807" t="str">
        <f t="shared" si="156"/>
        <v/>
      </c>
      <c r="E2395" s="670"/>
      <c r="F2395" s="511"/>
      <c r="G2395" s="511"/>
      <c r="H2395" s="452"/>
      <c r="I2395" s="362"/>
      <c r="J2395" s="362"/>
      <c r="K2395" s="451" t="str">
        <f t="shared" si="159"/>
        <v/>
      </c>
      <c r="L2395" s="527" t="str">
        <f t="shared" si="157"/>
        <v/>
      </c>
      <c r="M2395" s="363"/>
      <c r="N2395" s="363"/>
      <c r="O2395" s="363"/>
      <c r="P2395" s="366"/>
    </row>
    <row r="2396" spans="3:16" ht="14.25" customHeight="1" x14ac:dyDescent="0.2">
      <c r="C2396" s="383">
        <f t="shared" si="158"/>
        <v>2384</v>
      </c>
      <c r="D2396" s="807" t="str">
        <f t="shared" si="156"/>
        <v/>
      </c>
      <c r="E2396" s="670"/>
      <c r="F2396" s="511"/>
      <c r="G2396" s="511"/>
      <c r="H2396" s="452"/>
      <c r="I2396" s="362"/>
      <c r="J2396" s="362"/>
      <c r="K2396" s="451" t="str">
        <f t="shared" si="159"/>
        <v/>
      </c>
      <c r="L2396" s="527" t="str">
        <f t="shared" si="157"/>
        <v/>
      </c>
      <c r="M2396" s="363"/>
      <c r="N2396" s="363"/>
      <c r="O2396" s="363"/>
      <c r="P2396" s="366"/>
    </row>
    <row r="2397" spans="3:16" ht="14.25" customHeight="1" x14ac:dyDescent="0.2">
      <c r="C2397" s="383">
        <f t="shared" si="158"/>
        <v>2385</v>
      </c>
      <c r="D2397" s="807" t="str">
        <f t="shared" si="156"/>
        <v/>
      </c>
      <c r="E2397" s="670"/>
      <c r="F2397" s="511"/>
      <c r="G2397" s="511"/>
      <c r="H2397" s="452"/>
      <c r="I2397" s="362"/>
      <c r="J2397" s="362"/>
      <c r="K2397" s="451" t="str">
        <f t="shared" si="159"/>
        <v/>
      </c>
      <c r="L2397" s="527" t="str">
        <f t="shared" si="157"/>
        <v/>
      </c>
      <c r="M2397" s="363"/>
      <c r="N2397" s="363"/>
      <c r="O2397" s="363"/>
      <c r="P2397" s="366"/>
    </row>
    <row r="2398" spans="3:16" ht="14.25" customHeight="1" x14ac:dyDescent="0.2">
      <c r="C2398" s="383">
        <f t="shared" si="158"/>
        <v>2386</v>
      </c>
      <c r="D2398" s="807" t="str">
        <f t="shared" si="156"/>
        <v/>
      </c>
      <c r="E2398" s="670"/>
      <c r="F2398" s="511"/>
      <c r="G2398" s="511"/>
      <c r="H2398" s="452"/>
      <c r="I2398" s="362"/>
      <c r="J2398" s="362"/>
      <c r="K2398" s="451" t="str">
        <f t="shared" si="159"/>
        <v/>
      </c>
      <c r="L2398" s="527" t="str">
        <f t="shared" si="157"/>
        <v/>
      </c>
      <c r="M2398" s="363"/>
      <c r="N2398" s="363"/>
      <c r="O2398" s="363"/>
      <c r="P2398" s="366"/>
    </row>
    <row r="2399" spans="3:16" ht="14.25" customHeight="1" x14ac:dyDescent="0.2">
      <c r="C2399" s="383">
        <f t="shared" si="158"/>
        <v>2387</v>
      </c>
      <c r="D2399" s="807" t="str">
        <f t="shared" si="156"/>
        <v/>
      </c>
      <c r="E2399" s="670"/>
      <c r="F2399" s="511"/>
      <c r="G2399" s="511"/>
      <c r="H2399" s="452"/>
      <c r="I2399" s="362"/>
      <c r="J2399" s="362"/>
      <c r="K2399" s="451" t="str">
        <f t="shared" si="159"/>
        <v/>
      </c>
      <c r="L2399" s="527" t="str">
        <f t="shared" si="157"/>
        <v/>
      </c>
      <c r="M2399" s="363"/>
      <c r="N2399" s="363"/>
      <c r="O2399" s="363"/>
      <c r="P2399" s="366"/>
    </row>
    <row r="2400" spans="3:16" ht="14.25" customHeight="1" x14ac:dyDescent="0.2">
      <c r="C2400" s="383">
        <f t="shared" si="158"/>
        <v>2388</v>
      </c>
      <c r="D2400" s="807" t="str">
        <f t="shared" si="156"/>
        <v/>
      </c>
      <c r="E2400" s="670"/>
      <c r="F2400" s="511"/>
      <c r="G2400" s="511"/>
      <c r="H2400" s="452"/>
      <c r="I2400" s="362"/>
      <c r="J2400" s="362"/>
      <c r="K2400" s="451" t="str">
        <f t="shared" si="159"/>
        <v/>
      </c>
      <c r="L2400" s="527" t="str">
        <f t="shared" si="157"/>
        <v/>
      </c>
      <c r="M2400" s="363"/>
      <c r="N2400" s="363"/>
      <c r="O2400" s="363"/>
      <c r="P2400" s="366"/>
    </row>
    <row r="2401" spans="3:16" ht="14.25" customHeight="1" x14ac:dyDescent="0.2">
      <c r="C2401" s="383">
        <f t="shared" si="158"/>
        <v>2389</v>
      </c>
      <c r="D2401" s="807" t="str">
        <f t="shared" si="156"/>
        <v/>
      </c>
      <c r="E2401" s="670"/>
      <c r="F2401" s="511"/>
      <c r="G2401" s="511"/>
      <c r="H2401" s="452"/>
      <c r="I2401" s="362"/>
      <c r="J2401" s="362"/>
      <c r="K2401" s="451" t="str">
        <f t="shared" si="159"/>
        <v/>
      </c>
      <c r="L2401" s="527" t="str">
        <f t="shared" si="157"/>
        <v/>
      </c>
      <c r="M2401" s="363"/>
      <c r="N2401" s="363"/>
      <c r="O2401" s="363"/>
      <c r="P2401" s="366"/>
    </row>
    <row r="2402" spans="3:16" ht="14.25" customHeight="1" x14ac:dyDescent="0.2">
      <c r="C2402" s="383">
        <f t="shared" si="158"/>
        <v>2390</v>
      </c>
      <c r="D2402" s="807" t="str">
        <f t="shared" si="156"/>
        <v/>
      </c>
      <c r="E2402" s="670"/>
      <c r="F2402" s="511"/>
      <c r="G2402" s="511"/>
      <c r="H2402" s="452"/>
      <c r="I2402" s="362"/>
      <c r="J2402" s="362"/>
      <c r="K2402" s="451" t="str">
        <f t="shared" si="159"/>
        <v/>
      </c>
      <c r="L2402" s="527" t="str">
        <f t="shared" si="157"/>
        <v/>
      </c>
      <c r="M2402" s="363"/>
      <c r="N2402" s="363"/>
      <c r="O2402" s="363"/>
      <c r="P2402" s="366"/>
    </row>
    <row r="2403" spans="3:16" ht="14.25" customHeight="1" x14ac:dyDescent="0.2">
      <c r="C2403" s="383">
        <f t="shared" si="158"/>
        <v>2391</v>
      </c>
      <c r="D2403" s="807" t="str">
        <f t="shared" si="156"/>
        <v/>
      </c>
      <c r="E2403" s="670"/>
      <c r="F2403" s="511"/>
      <c r="G2403" s="511"/>
      <c r="H2403" s="452"/>
      <c r="I2403" s="362"/>
      <c r="J2403" s="362"/>
      <c r="K2403" s="451" t="str">
        <f t="shared" si="159"/>
        <v/>
      </c>
      <c r="L2403" s="527" t="str">
        <f t="shared" si="157"/>
        <v/>
      </c>
      <c r="M2403" s="363"/>
      <c r="N2403" s="363"/>
      <c r="O2403" s="363"/>
      <c r="P2403" s="366"/>
    </row>
    <row r="2404" spans="3:16" ht="14.25" customHeight="1" x14ac:dyDescent="0.2">
      <c r="C2404" s="383">
        <f t="shared" si="158"/>
        <v>2392</v>
      </c>
      <c r="D2404" s="807" t="str">
        <f t="shared" si="156"/>
        <v/>
      </c>
      <c r="E2404" s="670"/>
      <c r="F2404" s="511"/>
      <c r="G2404" s="511"/>
      <c r="H2404" s="452"/>
      <c r="I2404" s="362"/>
      <c r="J2404" s="362"/>
      <c r="K2404" s="451" t="str">
        <f t="shared" si="159"/>
        <v/>
      </c>
      <c r="L2404" s="527" t="str">
        <f t="shared" si="157"/>
        <v/>
      </c>
      <c r="M2404" s="363"/>
      <c r="N2404" s="363"/>
      <c r="O2404" s="363"/>
      <c r="P2404" s="366"/>
    </row>
    <row r="2405" spans="3:16" ht="14.25" customHeight="1" x14ac:dyDescent="0.2">
      <c r="C2405" s="383">
        <f t="shared" si="158"/>
        <v>2393</v>
      </c>
      <c r="D2405" s="807" t="str">
        <f t="shared" si="156"/>
        <v/>
      </c>
      <c r="E2405" s="670"/>
      <c r="F2405" s="511"/>
      <c r="G2405" s="511"/>
      <c r="H2405" s="452"/>
      <c r="I2405" s="362"/>
      <c r="J2405" s="362"/>
      <c r="K2405" s="451" t="str">
        <f t="shared" si="159"/>
        <v/>
      </c>
      <c r="L2405" s="527" t="str">
        <f t="shared" si="157"/>
        <v/>
      </c>
      <c r="M2405" s="363"/>
      <c r="N2405" s="363"/>
      <c r="O2405" s="363"/>
      <c r="P2405" s="366"/>
    </row>
    <row r="2406" spans="3:16" ht="14.25" customHeight="1" x14ac:dyDescent="0.2">
      <c r="C2406" s="383">
        <f t="shared" si="158"/>
        <v>2394</v>
      </c>
      <c r="D2406" s="807" t="str">
        <f t="shared" si="156"/>
        <v/>
      </c>
      <c r="E2406" s="670"/>
      <c r="F2406" s="511"/>
      <c r="G2406" s="511"/>
      <c r="H2406" s="452"/>
      <c r="I2406" s="362"/>
      <c r="J2406" s="362"/>
      <c r="K2406" s="451" t="str">
        <f t="shared" si="159"/>
        <v/>
      </c>
      <c r="L2406" s="527" t="str">
        <f t="shared" si="157"/>
        <v/>
      </c>
      <c r="M2406" s="363"/>
      <c r="N2406" s="363"/>
      <c r="O2406" s="363"/>
      <c r="P2406" s="366"/>
    </row>
    <row r="2407" spans="3:16" ht="14.25" customHeight="1" x14ac:dyDescent="0.2">
      <c r="C2407" s="383">
        <f t="shared" si="158"/>
        <v>2395</v>
      </c>
      <c r="D2407" s="807" t="str">
        <f t="shared" si="156"/>
        <v/>
      </c>
      <c r="E2407" s="670"/>
      <c r="F2407" s="511"/>
      <c r="G2407" s="511"/>
      <c r="H2407" s="452"/>
      <c r="I2407" s="362"/>
      <c r="J2407" s="362"/>
      <c r="K2407" s="451" t="str">
        <f t="shared" si="159"/>
        <v/>
      </c>
      <c r="L2407" s="527" t="str">
        <f t="shared" si="157"/>
        <v/>
      </c>
      <c r="M2407" s="363"/>
      <c r="N2407" s="363"/>
      <c r="O2407" s="363"/>
      <c r="P2407" s="366"/>
    </row>
    <row r="2408" spans="3:16" ht="14.25" customHeight="1" x14ac:dyDescent="0.2">
      <c r="C2408" s="383">
        <f t="shared" si="158"/>
        <v>2396</v>
      </c>
      <c r="D2408" s="807" t="str">
        <f t="shared" si="156"/>
        <v/>
      </c>
      <c r="E2408" s="670"/>
      <c r="F2408" s="511"/>
      <c r="G2408" s="511"/>
      <c r="H2408" s="452"/>
      <c r="I2408" s="362"/>
      <c r="J2408" s="362"/>
      <c r="K2408" s="451" t="str">
        <f t="shared" si="159"/>
        <v/>
      </c>
      <c r="L2408" s="527" t="str">
        <f t="shared" si="157"/>
        <v/>
      </c>
      <c r="M2408" s="363"/>
      <c r="N2408" s="363"/>
      <c r="O2408" s="363"/>
      <c r="P2408" s="366"/>
    </row>
    <row r="2409" spans="3:16" ht="14.25" customHeight="1" x14ac:dyDescent="0.2">
      <c r="C2409" s="383">
        <f t="shared" si="158"/>
        <v>2397</v>
      </c>
      <c r="D2409" s="807" t="str">
        <f t="shared" si="156"/>
        <v/>
      </c>
      <c r="E2409" s="670"/>
      <c r="F2409" s="511"/>
      <c r="G2409" s="511"/>
      <c r="H2409" s="452"/>
      <c r="I2409" s="362"/>
      <c r="J2409" s="362"/>
      <c r="K2409" s="451" t="str">
        <f t="shared" si="159"/>
        <v/>
      </c>
      <c r="L2409" s="527" t="str">
        <f t="shared" si="157"/>
        <v/>
      </c>
      <c r="M2409" s="363"/>
      <c r="N2409" s="363"/>
      <c r="O2409" s="363"/>
      <c r="P2409" s="366"/>
    </row>
    <row r="2410" spans="3:16" ht="14.25" customHeight="1" x14ac:dyDescent="0.2">
      <c r="C2410" s="383">
        <f t="shared" si="158"/>
        <v>2398</v>
      </c>
      <c r="D2410" s="807" t="str">
        <f t="shared" si="156"/>
        <v/>
      </c>
      <c r="E2410" s="670"/>
      <c r="F2410" s="511"/>
      <c r="G2410" s="511"/>
      <c r="H2410" s="452"/>
      <c r="I2410" s="362"/>
      <c r="J2410" s="362"/>
      <c r="K2410" s="451" t="str">
        <f t="shared" si="159"/>
        <v/>
      </c>
      <c r="L2410" s="527" t="str">
        <f t="shared" si="157"/>
        <v/>
      </c>
      <c r="M2410" s="363"/>
      <c r="N2410" s="363"/>
      <c r="O2410" s="363"/>
      <c r="P2410" s="366"/>
    </row>
    <row r="2411" spans="3:16" ht="14.25" customHeight="1" x14ac:dyDescent="0.2">
      <c r="C2411" s="383">
        <f t="shared" si="158"/>
        <v>2399</v>
      </c>
      <c r="D2411" s="807" t="str">
        <f t="shared" si="156"/>
        <v/>
      </c>
      <c r="E2411" s="670"/>
      <c r="F2411" s="511"/>
      <c r="G2411" s="511"/>
      <c r="H2411" s="452"/>
      <c r="I2411" s="362"/>
      <c r="J2411" s="362"/>
      <c r="K2411" s="451" t="str">
        <f t="shared" si="159"/>
        <v/>
      </c>
      <c r="L2411" s="527" t="str">
        <f t="shared" si="157"/>
        <v/>
      </c>
      <c r="M2411" s="363"/>
      <c r="N2411" s="363"/>
      <c r="O2411" s="363"/>
      <c r="P2411" s="366"/>
    </row>
    <row r="2412" spans="3:16" ht="14.25" customHeight="1" x14ac:dyDescent="0.2">
      <c r="C2412" s="383">
        <f t="shared" si="158"/>
        <v>2400</v>
      </c>
      <c r="D2412" s="807" t="str">
        <f t="shared" si="156"/>
        <v/>
      </c>
      <c r="E2412" s="670"/>
      <c r="F2412" s="511"/>
      <c r="G2412" s="511"/>
      <c r="H2412" s="452"/>
      <c r="I2412" s="362"/>
      <c r="J2412" s="362"/>
      <c r="K2412" s="451" t="str">
        <f t="shared" si="159"/>
        <v/>
      </c>
      <c r="L2412" s="527" t="str">
        <f t="shared" si="157"/>
        <v/>
      </c>
      <c r="M2412" s="363"/>
      <c r="N2412" s="363"/>
      <c r="O2412" s="363"/>
      <c r="P2412" s="366"/>
    </row>
    <row r="2413" spans="3:16" ht="14.25" customHeight="1" x14ac:dyDescent="0.2">
      <c r="C2413" s="383">
        <f t="shared" si="158"/>
        <v>2401</v>
      </c>
      <c r="D2413" s="807" t="str">
        <f t="shared" si="156"/>
        <v/>
      </c>
      <c r="E2413" s="670"/>
      <c r="F2413" s="511"/>
      <c r="G2413" s="511"/>
      <c r="H2413" s="452"/>
      <c r="I2413" s="362"/>
      <c r="J2413" s="362"/>
      <c r="K2413" s="451" t="str">
        <f t="shared" si="159"/>
        <v/>
      </c>
      <c r="L2413" s="527" t="str">
        <f t="shared" si="157"/>
        <v/>
      </c>
      <c r="M2413" s="363"/>
      <c r="N2413" s="363"/>
      <c r="O2413" s="363"/>
      <c r="P2413" s="366"/>
    </row>
    <row r="2414" spans="3:16" ht="14.25" customHeight="1" x14ac:dyDescent="0.2">
      <c r="C2414" s="383">
        <f t="shared" si="158"/>
        <v>2402</v>
      </c>
      <c r="D2414" s="807" t="str">
        <f t="shared" si="156"/>
        <v/>
      </c>
      <c r="E2414" s="670"/>
      <c r="F2414" s="511"/>
      <c r="G2414" s="511"/>
      <c r="H2414" s="452"/>
      <c r="I2414" s="362"/>
      <c r="J2414" s="362"/>
      <c r="K2414" s="451" t="str">
        <f t="shared" si="159"/>
        <v/>
      </c>
      <c r="L2414" s="527" t="str">
        <f t="shared" si="157"/>
        <v/>
      </c>
      <c r="M2414" s="363"/>
      <c r="N2414" s="363"/>
      <c r="O2414" s="363"/>
      <c r="P2414" s="366"/>
    </row>
    <row r="2415" spans="3:16" ht="14.25" customHeight="1" x14ac:dyDescent="0.2">
      <c r="C2415" s="383">
        <f t="shared" si="158"/>
        <v>2403</v>
      </c>
      <c r="D2415" s="807" t="str">
        <f t="shared" si="156"/>
        <v/>
      </c>
      <c r="E2415" s="670"/>
      <c r="F2415" s="511"/>
      <c r="G2415" s="511"/>
      <c r="H2415" s="452"/>
      <c r="I2415" s="362"/>
      <c r="J2415" s="362"/>
      <c r="K2415" s="451" t="str">
        <f t="shared" si="159"/>
        <v/>
      </c>
      <c r="L2415" s="527" t="str">
        <f t="shared" si="157"/>
        <v/>
      </c>
      <c r="M2415" s="363"/>
      <c r="N2415" s="363"/>
      <c r="O2415" s="363"/>
      <c r="P2415" s="366"/>
    </row>
    <row r="2416" spans="3:16" ht="14.25" customHeight="1" x14ac:dyDescent="0.2">
      <c r="C2416" s="383">
        <f t="shared" si="158"/>
        <v>2404</v>
      </c>
      <c r="D2416" s="807" t="str">
        <f t="shared" si="156"/>
        <v/>
      </c>
      <c r="E2416" s="670"/>
      <c r="F2416" s="511"/>
      <c r="G2416" s="511"/>
      <c r="H2416" s="452"/>
      <c r="I2416" s="362"/>
      <c r="J2416" s="362"/>
      <c r="K2416" s="451" t="str">
        <f t="shared" si="159"/>
        <v/>
      </c>
      <c r="L2416" s="527" t="str">
        <f t="shared" si="157"/>
        <v/>
      </c>
      <c r="M2416" s="363"/>
      <c r="N2416" s="363"/>
      <c r="O2416" s="363"/>
      <c r="P2416" s="366"/>
    </row>
    <row r="2417" spans="3:16" ht="14.25" customHeight="1" x14ac:dyDescent="0.2">
      <c r="C2417" s="383">
        <f t="shared" si="158"/>
        <v>2405</v>
      </c>
      <c r="D2417" s="807" t="str">
        <f t="shared" si="156"/>
        <v/>
      </c>
      <c r="E2417" s="670"/>
      <c r="F2417" s="511"/>
      <c r="G2417" s="511"/>
      <c r="H2417" s="452"/>
      <c r="I2417" s="362"/>
      <c r="J2417" s="362"/>
      <c r="K2417" s="451" t="str">
        <f t="shared" si="159"/>
        <v/>
      </c>
      <c r="L2417" s="527" t="str">
        <f t="shared" si="157"/>
        <v/>
      </c>
      <c r="M2417" s="363"/>
      <c r="N2417" s="363"/>
      <c r="O2417" s="363"/>
      <c r="P2417" s="366"/>
    </row>
    <row r="2418" spans="3:16" ht="14.25" customHeight="1" x14ac:dyDescent="0.2">
      <c r="C2418" s="383">
        <f t="shared" si="158"/>
        <v>2406</v>
      </c>
      <c r="D2418" s="807" t="str">
        <f t="shared" si="156"/>
        <v/>
      </c>
      <c r="E2418" s="670"/>
      <c r="F2418" s="511"/>
      <c r="G2418" s="511"/>
      <c r="H2418" s="452"/>
      <c r="I2418" s="362"/>
      <c r="J2418" s="362"/>
      <c r="K2418" s="451" t="str">
        <f t="shared" si="159"/>
        <v/>
      </c>
      <c r="L2418" s="527" t="str">
        <f t="shared" si="157"/>
        <v/>
      </c>
      <c r="M2418" s="363"/>
      <c r="N2418" s="363"/>
      <c r="O2418" s="363"/>
      <c r="P2418" s="366"/>
    </row>
    <row r="2419" spans="3:16" ht="14.25" customHeight="1" x14ac:dyDescent="0.2">
      <c r="C2419" s="383">
        <f t="shared" si="158"/>
        <v>2407</v>
      </c>
      <c r="D2419" s="807" t="str">
        <f t="shared" si="156"/>
        <v/>
      </c>
      <c r="E2419" s="670"/>
      <c r="F2419" s="511"/>
      <c r="G2419" s="511"/>
      <c r="H2419" s="452"/>
      <c r="I2419" s="362"/>
      <c r="J2419" s="362"/>
      <c r="K2419" s="451" t="str">
        <f t="shared" si="159"/>
        <v/>
      </c>
      <c r="L2419" s="527" t="str">
        <f t="shared" si="157"/>
        <v/>
      </c>
      <c r="M2419" s="363"/>
      <c r="N2419" s="363"/>
      <c r="O2419" s="363"/>
      <c r="P2419" s="366"/>
    </row>
    <row r="2420" spans="3:16" ht="14.25" customHeight="1" x14ac:dyDescent="0.2">
      <c r="C2420" s="383">
        <f t="shared" si="158"/>
        <v>2408</v>
      </c>
      <c r="D2420" s="807" t="str">
        <f t="shared" si="156"/>
        <v/>
      </c>
      <c r="E2420" s="670"/>
      <c r="F2420" s="511"/>
      <c r="G2420" s="511"/>
      <c r="H2420" s="452"/>
      <c r="I2420" s="362"/>
      <c r="J2420" s="362"/>
      <c r="K2420" s="451" t="str">
        <f t="shared" si="159"/>
        <v/>
      </c>
      <c r="L2420" s="527" t="str">
        <f t="shared" si="157"/>
        <v/>
      </c>
      <c r="M2420" s="363"/>
      <c r="N2420" s="363"/>
      <c r="O2420" s="363"/>
      <c r="P2420" s="366"/>
    </row>
    <row r="2421" spans="3:16" ht="14.25" customHeight="1" x14ac:dyDescent="0.2">
      <c r="C2421" s="383">
        <f t="shared" si="158"/>
        <v>2409</v>
      </c>
      <c r="D2421" s="807" t="str">
        <f t="shared" si="156"/>
        <v/>
      </c>
      <c r="E2421" s="670"/>
      <c r="F2421" s="511"/>
      <c r="G2421" s="511"/>
      <c r="H2421" s="452"/>
      <c r="I2421" s="362"/>
      <c r="J2421" s="362"/>
      <c r="K2421" s="451" t="str">
        <f t="shared" si="159"/>
        <v/>
      </c>
      <c r="L2421" s="527" t="str">
        <f t="shared" si="157"/>
        <v/>
      </c>
      <c r="M2421" s="363"/>
      <c r="N2421" s="363"/>
      <c r="O2421" s="363"/>
      <c r="P2421" s="366"/>
    </row>
    <row r="2422" spans="3:16" ht="14.25" customHeight="1" x14ac:dyDescent="0.2">
      <c r="C2422" s="383">
        <f t="shared" si="158"/>
        <v>2410</v>
      </c>
      <c r="D2422" s="807" t="str">
        <f t="shared" si="156"/>
        <v/>
      </c>
      <c r="E2422" s="670"/>
      <c r="F2422" s="511"/>
      <c r="G2422" s="511"/>
      <c r="H2422" s="452"/>
      <c r="I2422" s="362"/>
      <c r="J2422" s="362"/>
      <c r="K2422" s="451" t="str">
        <f t="shared" si="159"/>
        <v/>
      </c>
      <c r="L2422" s="527" t="str">
        <f t="shared" si="157"/>
        <v/>
      </c>
      <c r="M2422" s="363"/>
      <c r="N2422" s="363"/>
      <c r="O2422" s="363"/>
      <c r="P2422" s="366"/>
    </row>
    <row r="2423" spans="3:16" ht="14.25" customHeight="1" x14ac:dyDescent="0.2">
      <c r="C2423" s="383">
        <f t="shared" si="158"/>
        <v>2411</v>
      </c>
      <c r="D2423" s="807" t="str">
        <f t="shared" si="156"/>
        <v/>
      </c>
      <c r="E2423" s="670"/>
      <c r="F2423" s="511"/>
      <c r="G2423" s="511"/>
      <c r="H2423" s="452"/>
      <c r="I2423" s="362"/>
      <c r="J2423" s="362"/>
      <c r="K2423" s="451" t="str">
        <f t="shared" si="159"/>
        <v/>
      </c>
      <c r="L2423" s="527" t="str">
        <f t="shared" si="157"/>
        <v/>
      </c>
      <c r="M2423" s="363"/>
      <c r="N2423" s="363"/>
      <c r="O2423" s="363"/>
      <c r="P2423" s="366"/>
    </row>
    <row r="2424" spans="3:16" ht="14.25" customHeight="1" x14ac:dyDescent="0.2">
      <c r="C2424" s="383">
        <f t="shared" si="158"/>
        <v>2412</v>
      </c>
      <c r="D2424" s="807" t="str">
        <f t="shared" si="156"/>
        <v/>
      </c>
      <c r="E2424" s="670"/>
      <c r="F2424" s="511"/>
      <c r="G2424" s="511"/>
      <c r="H2424" s="452"/>
      <c r="I2424" s="362"/>
      <c r="J2424" s="362"/>
      <c r="K2424" s="451" t="str">
        <f t="shared" si="159"/>
        <v/>
      </c>
      <c r="L2424" s="527" t="str">
        <f t="shared" si="157"/>
        <v/>
      </c>
      <c r="M2424" s="363"/>
      <c r="N2424" s="363"/>
      <c r="O2424" s="363"/>
      <c r="P2424" s="366"/>
    </row>
    <row r="2425" spans="3:16" ht="14.25" customHeight="1" x14ac:dyDescent="0.2">
      <c r="C2425" s="383">
        <f t="shared" si="158"/>
        <v>2413</v>
      </c>
      <c r="D2425" s="807" t="str">
        <f t="shared" si="156"/>
        <v/>
      </c>
      <c r="E2425" s="670"/>
      <c r="F2425" s="511"/>
      <c r="G2425" s="511"/>
      <c r="H2425" s="452"/>
      <c r="I2425" s="362"/>
      <c r="J2425" s="362"/>
      <c r="K2425" s="451" t="str">
        <f t="shared" si="159"/>
        <v/>
      </c>
      <c r="L2425" s="527" t="str">
        <f t="shared" si="157"/>
        <v/>
      </c>
      <c r="M2425" s="363"/>
      <c r="N2425" s="363"/>
      <c r="O2425" s="363"/>
      <c r="P2425" s="366"/>
    </row>
    <row r="2426" spans="3:16" ht="14.25" customHeight="1" x14ac:dyDescent="0.2">
      <c r="C2426" s="383">
        <f t="shared" si="158"/>
        <v>2414</v>
      </c>
      <c r="D2426" s="807" t="str">
        <f t="shared" si="156"/>
        <v/>
      </c>
      <c r="E2426" s="670"/>
      <c r="F2426" s="511"/>
      <c r="G2426" s="511"/>
      <c r="H2426" s="452"/>
      <c r="I2426" s="362"/>
      <c r="J2426" s="362"/>
      <c r="K2426" s="451" t="str">
        <f t="shared" si="159"/>
        <v/>
      </c>
      <c r="L2426" s="527" t="str">
        <f t="shared" si="157"/>
        <v/>
      </c>
      <c r="M2426" s="363"/>
      <c r="N2426" s="363"/>
      <c r="O2426" s="363"/>
      <c r="P2426" s="366"/>
    </row>
    <row r="2427" spans="3:16" ht="14.25" customHeight="1" x14ac:dyDescent="0.2">
      <c r="C2427" s="383">
        <f t="shared" si="158"/>
        <v>2415</v>
      </c>
      <c r="D2427" s="807" t="str">
        <f t="shared" si="156"/>
        <v/>
      </c>
      <c r="E2427" s="670"/>
      <c r="F2427" s="511"/>
      <c r="G2427" s="511"/>
      <c r="H2427" s="452"/>
      <c r="I2427" s="362"/>
      <c r="J2427" s="362"/>
      <c r="K2427" s="451" t="str">
        <f t="shared" si="159"/>
        <v/>
      </c>
      <c r="L2427" s="527" t="str">
        <f t="shared" si="157"/>
        <v/>
      </c>
      <c r="M2427" s="363"/>
      <c r="N2427" s="363"/>
      <c r="O2427" s="363"/>
      <c r="P2427" s="366"/>
    </row>
    <row r="2428" spans="3:16" ht="14.25" customHeight="1" x14ac:dyDescent="0.2">
      <c r="C2428" s="383">
        <f t="shared" si="158"/>
        <v>2416</v>
      </c>
      <c r="D2428" s="807" t="str">
        <f t="shared" si="156"/>
        <v/>
      </c>
      <c r="E2428" s="670"/>
      <c r="F2428" s="511"/>
      <c r="G2428" s="511"/>
      <c r="H2428" s="452"/>
      <c r="I2428" s="362"/>
      <c r="J2428" s="362"/>
      <c r="K2428" s="451" t="str">
        <f t="shared" si="159"/>
        <v/>
      </c>
      <c r="L2428" s="527" t="str">
        <f t="shared" si="157"/>
        <v/>
      </c>
      <c r="M2428" s="363"/>
      <c r="N2428" s="363"/>
      <c r="O2428" s="363"/>
      <c r="P2428" s="366"/>
    </row>
    <row r="2429" spans="3:16" ht="14.25" customHeight="1" x14ac:dyDescent="0.2">
      <c r="C2429" s="383">
        <f t="shared" si="158"/>
        <v>2417</v>
      </c>
      <c r="D2429" s="807" t="str">
        <f t="shared" si="156"/>
        <v/>
      </c>
      <c r="E2429" s="670"/>
      <c r="F2429" s="511"/>
      <c r="G2429" s="511"/>
      <c r="H2429" s="452"/>
      <c r="I2429" s="362"/>
      <c r="J2429" s="362"/>
      <c r="K2429" s="451" t="str">
        <f t="shared" si="159"/>
        <v/>
      </c>
      <c r="L2429" s="527" t="str">
        <f t="shared" si="157"/>
        <v/>
      </c>
      <c r="M2429" s="363"/>
      <c r="N2429" s="363"/>
      <c r="O2429" s="363"/>
      <c r="P2429" s="366"/>
    </row>
    <row r="2430" spans="3:16" ht="14.25" customHeight="1" x14ac:dyDescent="0.2">
      <c r="C2430" s="383">
        <f t="shared" si="158"/>
        <v>2418</v>
      </c>
      <c r="D2430" s="807" t="str">
        <f t="shared" si="156"/>
        <v/>
      </c>
      <c r="E2430" s="670"/>
      <c r="F2430" s="511"/>
      <c r="G2430" s="511"/>
      <c r="H2430" s="452"/>
      <c r="I2430" s="362"/>
      <c r="J2430" s="362"/>
      <c r="K2430" s="451" t="str">
        <f t="shared" si="159"/>
        <v/>
      </c>
      <c r="L2430" s="527" t="str">
        <f t="shared" si="157"/>
        <v/>
      </c>
      <c r="M2430" s="363"/>
      <c r="N2430" s="363"/>
      <c r="O2430" s="363"/>
      <c r="P2430" s="366"/>
    </row>
    <row r="2431" spans="3:16" ht="14.25" customHeight="1" x14ac:dyDescent="0.2">
      <c r="C2431" s="383">
        <f t="shared" si="158"/>
        <v>2419</v>
      </c>
      <c r="D2431" s="807" t="str">
        <f t="shared" si="156"/>
        <v/>
      </c>
      <c r="E2431" s="670"/>
      <c r="F2431" s="511"/>
      <c r="G2431" s="511"/>
      <c r="H2431" s="452"/>
      <c r="I2431" s="362"/>
      <c r="J2431" s="362"/>
      <c r="K2431" s="451" t="str">
        <f t="shared" si="159"/>
        <v/>
      </c>
      <c r="L2431" s="527" t="str">
        <f t="shared" si="157"/>
        <v/>
      </c>
      <c r="M2431" s="363"/>
      <c r="N2431" s="363"/>
      <c r="O2431" s="363"/>
      <c r="P2431" s="366"/>
    </row>
    <row r="2432" spans="3:16" ht="14.25" customHeight="1" x14ac:dyDescent="0.2">
      <c r="C2432" s="383">
        <f t="shared" si="158"/>
        <v>2420</v>
      </c>
      <c r="D2432" s="807" t="str">
        <f t="shared" si="156"/>
        <v/>
      </c>
      <c r="E2432" s="670"/>
      <c r="F2432" s="511"/>
      <c r="G2432" s="511"/>
      <c r="H2432" s="452"/>
      <c r="I2432" s="362"/>
      <c r="J2432" s="362"/>
      <c r="K2432" s="451" t="str">
        <f t="shared" si="159"/>
        <v/>
      </c>
      <c r="L2432" s="527" t="str">
        <f t="shared" si="157"/>
        <v/>
      </c>
      <c r="M2432" s="363"/>
      <c r="N2432" s="363"/>
      <c r="O2432" s="363"/>
      <c r="P2432" s="366"/>
    </row>
    <row r="2433" spans="3:16" ht="14.25" customHeight="1" x14ac:dyDescent="0.2">
      <c r="C2433" s="383">
        <f t="shared" si="158"/>
        <v>2421</v>
      </c>
      <c r="D2433" s="807" t="str">
        <f t="shared" si="156"/>
        <v/>
      </c>
      <c r="E2433" s="670"/>
      <c r="F2433" s="511"/>
      <c r="G2433" s="511"/>
      <c r="H2433" s="452"/>
      <c r="I2433" s="362"/>
      <c r="J2433" s="362"/>
      <c r="K2433" s="451" t="str">
        <f t="shared" si="159"/>
        <v/>
      </c>
      <c r="L2433" s="527" t="str">
        <f t="shared" si="157"/>
        <v/>
      </c>
      <c r="M2433" s="363"/>
      <c r="N2433" s="363"/>
      <c r="O2433" s="363"/>
      <c r="P2433" s="366"/>
    </row>
    <row r="2434" spans="3:16" ht="14.25" customHeight="1" x14ac:dyDescent="0.2">
      <c r="C2434" s="383">
        <f t="shared" si="158"/>
        <v>2422</v>
      </c>
      <c r="D2434" s="807" t="str">
        <f t="shared" si="156"/>
        <v/>
      </c>
      <c r="E2434" s="670"/>
      <c r="F2434" s="511"/>
      <c r="G2434" s="511"/>
      <c r="H2434" s="452"/>
      <c r="I2434" s="362"/>
      <c r="J2434" s="362"/>
      <c r="K2434" s="451" t="str">
        <f t="shared" si="159"/>
        <v/>
      </c>
      <c r="L2434" s="527" t="str">
        <f t="shared" si="157"/>
        <v/>
      </c>
      <c r="M2434" s="363"/>
      <c r="N2434" s="363"/>
      <c r="O2434" s="363"/>
      <c r="P2434" s="366"/>
    </row>
    <row r="2435" spans="3:16" ht="14.25" customHeight="1" x14ac:dyDescent="0.2">
      <c r="C2435" s="383">
        <f t="shared" si="158"/>
        <v>2423</v>
      </c>
      <c r="D2435" s="807" t="str">
        <f t="shared" si="156"/>
        <v/>
      </c>
      <c r="E2435" s="670"/>
      <c r="F2435" s="511"/>
      <c r="G2435" s="511"/>
      <c r="H2435" s="452"/>
      <c r="I2435" s="362"/>
      <c r="J2435" s="362"/>
      <c r="K2435" s="451" t="str">
        <f t="shared" si="159"/>
        <v/>
      </c>
      <c r="L2435" s="527" t="str">
        <f t="shared" si="157"/>
        <v/>
      </c>
      <c r="M2435" s="363"/>
      <c r="N2435" s="363"/>
      <c r="O2435" s="363"/>
      <c r="P2435" s="366"/>
    </row>
    <row r="2436" spans="3:16" ht="14.25" customHeight="1" x14ac:dyDescent="0.2">
      <c r="C2436" s="383">
        <f t="shared" si="158"/>
        <v>2424</v>
      </c>
      <c r="D2436" s="807" t="str">
        <f t="shared" si="156"/>
        <v/>
      </c>
      <c r="E2436" s="670"/>
      <c r="F2436" s="511"/>
      <c r="G2436" s="511"/>
      <c r="H2436" s="452"/>
      <c r="I2436" s="362"/>
      <c r="J2436" s="362"/>
      <c r="K2436" s="451" t="str">
        <f t="shared" si="159"/>
        <v/>
      </c>
      <c r="L2436" s="527" t="str">
        <f t="shared" si="157"/>
        <v/>
      </c>
      <c r="M2436" s="363"/>
      <c r="N2436" s="363"/>
      <c r="O2436" s="363"/>
      <c r="P2436" s="366"/>
    </row>
    <row r="2437" spans="3:16" ht="14.25" customHeight="1" x14ac:dyDescent="0.2">
      <c r="C2437" s="383">
        <f t="shared" si="158"/>
        <v>2425</v>
      </c>
      <c r="D2437" s="807" t="str">
        <f t="shared" si="156"/>
        <v/>
      </c>
      <c r="E2437" s="670"/>
      <c r="F2437" s="511"/>
      <c r="G2437" s="511"/>
      <c r="H2437" s="452"/>
      <c r="I2437" s="362"/>
      <c r="J2437" s="362"/>
      <c r="K2437" s="451" t="str">
        <f t="shared" si="159"/>
        <v/>
      </c>
      <c r="L2437" s="527" t="str">
        <f t="shared" si="157"/>
        <v/>
      </c>
      <c r="M2437" s="363"/>
      <c r="N2437" s="363"/>
      <c r="O2437" s="363"/>
      <c r="P2437" s="366"/>
    </row>
    <row r="2438" spans="3:16" ht="14.25" customHeight="1" x14ac:dyDescent="0.2">
      <c r="C2438" s="383">
        <f t="shared" si="158"/>
        <v>2426</v>
      </c>
      <c r="D2438" s="807" t="str">
        <f t="shared" si="156"/>
        <v/>
      </c>
      <c r="E2438" s="670"/>
      <c r="F2438" s="511"/>
      <c r="G2438" s="511"/>
      <c r="H2438" s="452"/>
      <c r="I2438" s="362"/>
      <c r="J2438" s="362"/>
      <c r="K2438" s="451" t="str">
        <f t="shared" si="159"/>
        <v/>
      </c>
      <c r="L2438" s="527" t="str">
        <f t="shared" si="157"/>
        <v/>
      </c>
      <c r="M2438" s="363"/>
      <c r="N2438" s="363"/>
      <c r="O2438" s="363"/>
      <c r="P2438" s="366"/>
    </row>
    <row r="2439" spans="3:16" ht="14.25" customHeight="1" x14ac:dyDescent="0.2">
      <c r="C2439" s="383">
        <f t="shared" si="158"/>
        <v>2427</v>
      </c>
      <c r="D2439" s="807" t="str">
        <f t="shared" si="156"/>
        <v/>
      </c>
      <c r="E2439" s="670"/>
      <c r="F2439" s="511"/>
      <c r="G2439" s="511"/>
      <c r="H2439" s="452"/>
      <c r="I2439" s="362"/>
      <c r="J2439" s="362"/>
      <c r="K2439" s="451" t="str">
        <f t="shared" si="159"/>
        <v/>
      </c>
      <c r="L2439" s="527" t="str">
        <f t="shared" si="157"/>
        <v/>
      </c>
      <c r="M2439" s="363"/>
      <c r="N2439" s="363"/>
      <c r="O2439" s="363"/>
      <c r="P2439" s="366"/>
    </row>
    <row r="2440" spans="3:16" ht="14.25" customHeight="1" x14ac:dyDescent="0.2">
      <c r="C2440" s="383">
        <f t="shared" si="158"/>
        <v>2428</v>
      </c>
      <c r="D2440" s="807" t="str">
        <f t="shared" si="156"/>
        <v/>
      </c>
      <c r="E2440" s="670"/>
      <c r="F2440" s="511"/>
      <c r="G2440" s="511"/>
      <c r="H2440" s="452"/>
      <c r="I2440" s="362"/>
      <c r="J2440" s="362"/>
      <c r="K2440" s="451" t="str">
        <f t="shared" si="159"/>
        <v/>
      </c>
      <c r="L2440" s="527" t="str">
        <f t="shared" si="157"/>
        <v/>
      </c>
      <c r="M2440" s="363"/>
      <c r="N2440" s="363"/>
      <c r="O2440" s="363"/>
      <c r="P2440" s="366"/>
    </row>
    <row r="2441" spans="3:16" ht="14.25" customHeight="1" x14ac:dyDescent="0.2">
      <c r="C2441" s="383">
        <f t="shared" si="158"/>
        <v>2429</v>
      </c>
      <c r="D2441" s="807" t="str">
        <f t="shared" si="156"/>
        <v/>
      </c>
      <c r="E2441" s="670"/>
      <c r="F2441" s="511"/>
      <c r="G2441" s="511"/>
      <c r="H2441" s="452"/>
      <c r="I2441" s="362"/>
      <c r="J2441" s="362"/>
      <c r="K2441" s="451" t="str">
        <f t="shared" si="159"/>
        <v/>
      </c>
      <c r="L2441" s="527" t="str">
        <f t="shared" si="157"/>
        <v/>
      </c>
      <c r="M2441" s="363"/>
      <c r="N2441" s="363"/>
      <c r="O2441" s="363"/>
      <c r="P2441" s="366"/>
    </row>
    <row r="2442" spans="3:16" ht="14.25" customHeight="1" x14ac:dyDescent="0.2">
      <c r="C2442" s="383">
        <f t="shared" si="158"/>
        <v>2430</v>
      </c>
      <c r="D2442" s="807" t="str">
        <f t="shared" si="156"/>
        <v/>
      </c>
      <c r="E2442" s="670"/>
      <c r="F2442" s="511"/>
      <c r="G2442" s="511"/>
      <c r="H2442" s="452"/>
      <c r="I2442" s="362"/>
      <c r="J2442" s="362"/>
      <c r="K2442" s="451" t="str">
        <f t="shared" si="159"/>
        <v/>
      </c>
      <c r="L2442" s="527" t="str">
        <f t="shared" si="157"/>
        <v/>
      </c>
      <c r="M2442" s="363"/>
      <c r="N2442" s="363"/>
      <c r="O2442" s="363"/>
      <c r="P2442" s="366"/>
    </row>
    <row r="2443" spans="3:16" ht="14.25" customHeight="1" x14ac:dyDescent="0.2">
      <c r="C2443" s="383">
        <f t="shared" si="158"/>
        <v>2431</v>
      </c>
      <c r="D2443" s="807" t="str">
        <f t="shared" si="156"/>
        <v/>
      </c>
      <c r="E2443" s="670"/>
      <c r="F2443" s="511"/>
      <c r="G2443" s="511"/>
      <c r="H2443" s="452"/>
      <c r="I2443" s="362"/>
      <c r="J2443" s="362"/>
      <c r="K2443" s="451" t="str">
        <f t="shared" si="159"/>
        <v/>
      </c>
      <c r="L2443" s="527" t="str">
        <f t="shared" si="157"/>
        <v/>
      </c>
      <c r="M2443" s="363"/>
      <c r="N2443" s="363"/>
      <c r="O2443" s="363"/>
      <c r="P2443" s="366"/>
    </row>
    <row r="2444" spans="3:16" ht="14.25" customHeight="1" x14ac:dyDescent="0.2">
      <c r="C2444" s="383">
        <f t="shared" si="158"/>
        <v>2432</v>
      </c>
      <c r="D2444" s="807" t="str">
        <f t="shared" si="156"/>
        <v/>
      </c>
      <c r="E2444" s="670"/>
      <c r="F2444" s="511"/>
      <c r="G2444" s="511"/>
      <c r="H2444" s="452"/>
      <c r="I2444" s="362"/>
      <c r="J2444" s="362"/>
      <c r="K2444" s="451" t="str">
        <f t="shared" si="159"/>
        <v/>
      </c>
      <c r="L2444" s="527" t="str">
        <f t="shared" si="157"/>
        <v/>
      </c>
      <c r="M2444" s="363"/>
      <c r="N2444" s="363"/>
      <c r="O2444" s="363"/>
      <c r="P2444" s="366"/>
    </row>
    <row r="2445" spans="3:16" ht="14.25" customHeight="1" x14ac:dyDescent="0.2">
      <c r="C2445" s="383">
        <f t="shared" si="158"/>
        <v>2433</v>
      </c>
      <c r="D2445" s="807" t="str">
        <f t="shared" ref="D2445:D2508" si="160">IF(E2445="","",IF(E2445&lt;=$T$2,"○",""))</f>
        <v/>
      </c>
      <c r="E2445" s="670"/>
      <c r="F2445" s="511"/>
      <c r="G2445" s="511"/>
      <c r="H2445" s="452"/>
      <c r="I2445" s="362"/>
      <c r="J2445" s="362"/>
      <c r="K2445" s="451" t="str">
        <f t="shared" si="159"/>
        <v/>
      </c>
      <c r="L2445" s="527" t="str">
        <f t="shared" ref="L2445:L2508" si="161">IF(H2445="","",IF(HLOOKUP(H2445,$V$2:$AJ$3,2,FALSE)&gt;=0.8,"○",""))</f>
        <v/>
      </c>
      <c r="M2445" s="363"/>
      <c r="N2445" s="363"/>
      <c r="O2445" s="363"/>
      <c r="P2445" s="366"/>
    </row>
    <row r="2446" spans="3:16" ht="14.25" customHeight="1" x14ac:dyDescent="0.2">
      <c r="C2446" s="383">
        <f t="shared" si="158"/>
        <v>2434</v>
      </c>
      <c r="D2446" s="807" t="str">
        <f t="shared" si="160"/>
        <v/>
      </c>
      <c r="E2446" s="670"/>
      <c r="F2446" s="511"/>
      <c r="G2446" s="511"/>
      <c r="H2446" s="452"/>
      <c r="I2446" s="362"/>
      <c r="J2446" s="362"/>
      <c r="K2446" s="451" t="str">
        <f t="shared" si="159"/>
        <v/>
      </c>
      <c r="L2446" s="527" t="str">
        <f t="shared" si="161"/>
        <v/>
      </c>
      <c r="M2446" s="363"/>
      <c r="N2446" s="363"/>
      <c r="O2446" s="363"/>
      <c r="P2446" s="366"/>
    </row>
    <row r="2447" spans="3:16" ht="14.25" customHeight="1" x14ac:dyDescent="0.2">
      <c r="C2447" s="383">
        <f t="shared" ref="C2447:C2510" si="162">C2446+1</f>
        <v>2435</v>
      </c>
      <c r="D2447" s="807" t="str">
        <f t="shared" si="160"/>
        <v/>
      </c>
      <c r="E2447" s="670"/>
      <c r="F2447" s="511"/>
      <c r="G2447" s="511"/>
      <c r="H2447" s="452"/>
      <c r="I2447" s="362"/>
      <c r="J2447" s="362"/>
      <c r="K2447" s="451" t="str">
        <f t="shared" ref="K2447:K2497" si="163">IF(J2447="","",I2447*J2447)</f>
        <v/>
      </c>
      <c r="L2447" s="527" t="str">
        <f t="shared" si="161"/>
        <v/>
      </c>
      <c r="M2447" s="363"/>
      <c r="N2447" s="363"/>
      <c r="O2447" s="363"/>
      <c r="P2447" s="366"/>
    </row>
    <row r="2448" spans="3:16" ht="14.25" customHeight="1" x14ac:dyDescent="0.2">
      <c r="C2448" s="383">
        <f t="shared" si="162"/>
        <v>2436</v>
      </c>
      <c r="D2448" s="807" t="str">
        <f t="shared" si="160"/>
        <v/>
      </c>
      <c r="E2448" s="670"/>
      <c r="F2448" s="511"/>
      <c r="G2448" s="511"/>
      <c r="H2448" s="452"/>
      <c r="I2448" s="362"/>
      <c r="J2448" s="362"/>
      <c r="K2448" s="451" t="str">
        <f t="shared" si="163"/>
        <v/>
      </c>
      <c r="L2448" s="527" t="str">
        <f t="shared" si="161"/>
        <v/>
      </c>
      <c r="M2448" s="363"/>
      <c r="N2448" s="363"/>
      <c r="O2448" s="363"/>
      <c r="P2448" s="366"/>
    </row>
    <row r="2449" spans="3:16" ht="14.25" customHeight="1" x14ac:dyDescent="0.2">
      <c r="C2449" s="383">
        <f t="shared" si="162"/>
        <v>2437</v>
      </c>
      <c r="D2449" s="807" t="str">
        <f t="shared" si="160"/>
        <v/>
      </c>
      <c r="E2449" s="670"/>
      <c r="F2449" s="511"/>
      <c r="G2449" s="511"/>
      <c r="H2449" s="452"/>
      <c r="I2449" s="362"/>
      <c r="J2449" s="362"/>
      <c r="K2449" s="451" t="str">
        <f t="shared" si="163"/>
        <v/>
      </c>
      <c r="L2449" s="527" t="str">
        <f t="shared" si="161"/>
        <v/>
      </c>
      <c r="M2449" s="363"/>
      <c r="N2449" s="363"/>
      <c r="O2449" s="363"/>
      <c r="P2449" s="366"/>
    </row>
    <row r="2450" spans="3:16" ht="14.25" customHeight="1" x14ac:dyDescent="0.2">
      <c r="C2450" s="383">
        <f t="shared" si="162"/>
        <v>2438</v>
      </c>
      <c r="D2450" s="807" t="str">
        <f t="shared" si="160"/>
        <v/>
      </c>
      <c r="E2450" s="670"/>
      <c r="F2450" s="511"/>
      <c r="G2450" s="511"/>
      <c r="H2450" s="452"/>
      <c r="I2450" s="362"/>
      <c r="J2450" s="362"/>
      <c r="K2450" s="451" t="str">
        <f t="shared" si="163"/>
        <v/>
      </c>
      <c r="L2450" s="527" t="str">
        <f t="shared" si="161"/>
        <v/>
      </c>
      <c r="M2450" s="363"/>
      <c r="N2450" s="363"/>
      <c r="O2450" s="363"/>
      <c r="P2450" s="366"/>
    </row>
    <row r="2451" spans="3:16" ht="14.25" customHeight="1" x14ac:dyDescent="0.2">
      <c r="C2451" s="383">
        <f t="shared" si="162"/>
        <v>2439</v>
      </c>
      <c r="D2451" s="807" t="str">
        <f t="shared" si="160"/>
        <v/>
      </c>
      <c r="E2451" s="670"/>
      <c r="F2451" s="511"/>
      <c r="G2451" s="511"/>
      <c r="H2451" s="452"/>
      <c r="I2451" s="362"/>
      <c r="J2451" s="362"/>
      <c r="K2451" s="451" t="str">
        <f t="shared" si="163"/>
        <v/>
      </c>
      <c r="L2451" s="527" t="str">
        <f t="shared" si="161"/>
        <v/>
      </c>
      <c r="M2451" s="363"/>
      <c r="N2451" s="363"/>
      <c r="O2451" s="363"/>
      <c r="P2451" s="366"/>
    </row>
    <row r="2452" spans="3:16" ht="14.25" customHeight="1" x14ac:dyDescent="0.2">
      <c r="C2452" s="383">
        <f t="shared" si="162"/>
        <v>2440</v>
      </c>
      <c r="D2452" s="807" t="str">
        <f t="shared" si="160"/>
        <v/>
      </c>
      <c r="E2452" s="670"/>
      <c r="F2452" s="511"/>
      <c r="G2452" s="511"/>
      <c r="H2452" s="452"/>
      <c r="I2452" s="362"/>
      <c r="J2452" s="362"/>
      <c r="K2452" s="451" t="str">
        <f t="shared" si="163"/>
        <v/>
      </c>
      <c r="L2452" s="527" t="str">
        <f t="shared" si="161"/>
        <v/>
      </c>
      <c r="M2452" s="363"/>
      <c r="N2452" s="363"/>
      <c r="O2452" s="363"/>
      <c r="P2452" s="366"/>
    </row>
    <row r="2453" spans="3:16" ht="14.25" customHeight="1" x14ac:dyDescent="0.2">
      <c r="C2453" s="383">
        <f t="shared" si="162"/>
        <v>2441</v>
      </c>
      <c r="D2453" s="807" t="str">
        <f t="shared" si="160"/>
        <v/>
      </c>
      <c r="E2453" s="670"/>
      <c r="F2453" s="511"/>
      <c r="G2453" s="511"/>
      <c r="H2453" s="452"/>
      <c r="I2453" s="362"/>
      <c r="J2453" s="362"/>
      <c r="K2453" s="451" t="str">
        <f t="shared" si="163"/>
        <v/>
      </c>
      <c r="L2453" s="527" t="str">
        <f t="shared" si="161"/>
        <v/>
      </c>
      <c r="M2453" s="363"/>
      <c r="N2453" s="363"/>
      <c r="O2453" s="363"/>
      <c r="P2453" s="366"/>
    </row>
    <row r="2454" spans="3:16" ht="14.25" customHeight="1" x14ac:dyDescent="0.2">
      <c r="C2454" s="383">
        <f t="shared" si="162"/>
        <v>2442</v>
      </c>
      <c r="D2454" s="807" t="str">
        <f t="shared" si="160"/>
        <v/>
      </c>
      <c r="E2454" s="670"/>
      <c r="F2454" s="511"/>
      <c r="G2454" s="511"/>
      <c r="H2454" s="452"/>
      <c r="I2454" s="362"/>
      <c r="J2454" s="362"/>
      <c r="K2454" s="451" t="str">
        <f t="shared" si="163"/>
        <v/>
      </c>
      <c r="L2454" s="527" t="str">
        <f t="shared" si="161"/>
        <v/>
      </c>
      <c r="M2454" s="363"/>
      <c r="N2454" s="363"/>
      <c r="O2454" s="363"/>
      <c r="P2454" s="366"/>
    </row>
    <row r="2455" spans="3:16" ht="14.25" customHeight="1" x14ac:dyDescent="0.2">
      <c r="C2455" s="383">
        <f t="shared" si="162"/>
        <v>2443</v>
      </c>
      <c r="D2455" s="807" t="str">
        <f t="shared" si="160"/>
        <v/>
      </c>
      <c r="E2455" s="670"/>
      <c r="F2455" s="511"/>
      <c r="G2455" s="511"/>
      <c r="H2455" s="452"/>
      <c r="I2455" s="362"/>
      <c r="J2455" s="362"/>
      <c r="K2455" s="451" t="str">
        <f t="shared" si="163"/>
        <v/>
      </c>
      <c r="L2455" s="527" t="str">
        <f t="shared" si="161"/>
        <v/>
      </c>
      <c r="M2455" s="363"/>
      <c r="N2455" s="363"/>
      <c r="O2455" s="363"/>
      <c r="P2455" s="366"/>
    </row>
    <row r="2456" spans="3:16" ht="14.25" customHeight="1" x14ac:dyDescent="0.2">
      <c r="C2456" s="383">
        <f t="shared" si="162"/>
        <v>2444</v>
      </c>
      <c r="D2456" s="807" t="str">
        <f t="shared" si="160"/>
        <v/>
      </c>
      <c r="E2456" s="670"/>
      <c r="F2456" s="511"/>
      <c r="G2456" s="511"/>
      <c r="H2456" s="452"/>
      <c r="I2456" s="362"/>
      <c r="J2456" s="362"/>
      <c r="K2456" s="451" t="str">
        <f t="shared" si="163"/>
        <v/>
      </c>
      <c r="L2456" s="527" t="str">
        <f t="shared" si="161"/>
        <v/>
      </c>
      <c r="M2456" s="363"/>
      <c r="N2456" s="363"/>
      <c r="O2456" s="363"/>
      <c r="P2456" s="366"/>
    </row>
    <row r="2457" spans="3:16" ht="14.25" customHeight="1" x14ac:dyDescent="0.2">
      <c r="C2457" s="383">
        <f t="shared" si="162"/>
        <v>2445</v>
      </c>
      <c r="D2457" s="807" t="str">
        <f t="shared" si="160"/>
        <v/>
      </c>
      <c r="E2457" s="670"/>
      <c r="F2457" s="511"/>
      <c r="G2457" s="511"/>
      <c r="H2457" s="452"/>
      <c r="I2457" s="362"/>
      <c r="J2457" s="362"/>
      <c r="K2457" s="451" t="str">
        <f t="shared" si="163"/>
        <v/>
      </c>
      <c r="L2457" s="527" t="str">
        <f t="shared" si="161"/>
        <v/>
      </c>
      <c r="M2457" s="363"/>
      <c r="N2457" s="363"/>
      <c r="O2457" s="363"/>
      <c r="P2457" s="366"/>
    </row>
    <row r="2458" spans="3:16" ht="14.25" customHeight="1" x14ac:dyDescent="0.2">
      <c r="C2458" s="383">
        <f t="shared" si="162"/>
        <v>2446</v>
      </c>
      <c r="D2458" s="807" t="str">
        <f t="shared" si="160"/>
        <v/>
      </c>
      <c r="E2458" s="670"/>
      <c r="F2458" s="511"/>
      <c r="G2458" s="511"/>
      <c r="H2458" s="452"/>
      <c r="I2458" s="362"/>
      <c r="J2458" s="362"/>
      <c r="K2458" s="451" t="str">
        <f t="shared" si="163"/>
        <v/>
      </c>
      <c r="L2458" s="527" t="str">
        <f t="shared" si="161"/>
        <v/>
      </c>
      <c r="M2458" s="363"/>
      <c r="N2458" s="363"/>
      <c r="O2458" s="363"/>
      <c r="P2458" s="366"/>
    </row>
    <row r="2459" spans="3:16" ht="14.25" customHeight="1" x14ac:dyDescent="0.2">
      <c r="C2459" s="383">
        <f t="shared" si="162"/>
        <v>2447</v>
      </c>
      <c r="D2459" s="807" t="str">
        <f t="shared" si="160"/>
        <v/>
      </c>
      <c r="E2459" s="670"/>
      <c r="F2459" s="511"/>
      <c r="G2459" s="511"/>
      <c r="H2459" s="452"/>
      <c r="I2459" s="362"/>
      <c r="J2459" s="362"/>
      <c r="K2459" s="451" t="str">
        <f t="shared" si="163"/>
        <v/>
      </c>
      <c r="L2459" s="527" t="str">
        <f t="shared" si="161"/>
        <v/>
      </c>
      <c r="M2459" s="363"/>
      <c r="N2459" s="363"/>
      <c r="O2459" s="363"/>
      <c r="P2459" s="366"/>
    </row>
    <row r="2460" spans="3:16" ht="14.25" customHeight="1" x14ac:dyDescent="0.2">
      <c r="C2460" s="383">
        <f t="shared" si="162"/>
        <v>2448</v>
      </c>
      <c r="D2460" s="807" t="str">
        <f t="shared" si="160"/>
        <v/>
      </c>
      <c r="E2460" s="670"/>
      <c r="F2460" s="511"/>
      <c r="G2460" s="511"/>
      <c r="H2460" s="452"/>
      <c r="I2460" s="362"/>
      <c r="J2460" s="362"/>
      <c r="K2460" s="451" t="str">
        <f t="shared" si="163"/>
        <v/>
      </c>
      <c r="L2460" s="527" t="str">
        <f t="shared" si="161"/>
        <v/>
      </c>
      <c r="M2460" s="363"/>
      <c r="N2460" s="363"/>
      <c r="O2460" s="363"/>
      <c r="P2460" s="366"/>
    </row>
    <row r="2461" spans="3:16" ht="14.25" customHeight="1" x14ac:dyDescent="0.2">
      <c r="C2461" s="383">
        <f t="shared" si="162"/>
        <v>2449</v>
      </c>
      <c r="D2461" s="807" t="str">
        <f t="shared" si="160"/>
        <v/>
      </c>
      <c r="E2461" s="670"/>
      <c r="F2461" s="511"/>
      <c r="G2461" s="511"/>
      <c r="H2461" s="452"/>
      <c r="I2461" s="362"/>
      <c r="J2461" s="362"/>
      <c r="K2461" s="451" t="str">
        <f t="shared" si="163"/>
        <v/>
      </c>
      <c r="L2461" s="527" t="str">
        <f t="shared" si="161"/>
        <v/>
      </c>
      <c r="M2461" s="363"/>
      <c r="N2461" s="363"/>
      <c r="O2461" s="363"/>
      <c r="P2461" s="366"/>
    </row>
    <row r="2462" spans="3:16" ht="14.25" customHeight="1" x14ac:dyDescent="0.2">
      <c r="C2462" s="383">
        <f t="shared" si="162"/>
        <v>2450</v>
      </c>
      <c r="D2462" s="807" t="str">
        <f t="shared" si="160"/>
        <v/>
      </c>
      <c r="E2462" s="670"/>
      <c r="F2462" s="511"/>
      <c r="G2462" s="511"/>
      <c r="H2462" s="452"/>
      <c r="I2462" s="362"/>
      <c r="J2462" s="362"/>
      <c r="K2462" s="451" t="str">
        <f t="shared" si="163"/>
        <v/>
      </c>
      <c r="L2462" s="527" t="str">
        <f t="shared" si="161"/>
        <v/>
      </c>
      <c r="M2462" s="363"/>
      <c r="N2462" s="363"/>
      <c r="O2462" s="363"/>
      <c r="P2462" s="366"/>
    </row>
    <row r="2463" spans="3:16" ht="14.25" customHeight="1" x14ac:dyDescent="0.2">
      <c r="C2463" s="383">
        <f t="shared" si="162"/>
        <v>2451</v>
      </c>
      <c r="D2463" s="807" t="str">
        <f t="shared" si="160"/>
        <v/>
      </c>
      <c r="E2463" s="670"/>
      <c r="F2463" s="511"/>
      <c r="G2463" s="511"/>
      <c r="H2463" s="452"/>
      <c r="I2463" s="362"/>
      <c r="J2463" s="362"/>
      <c r="K2463" s="451" t="str">
        <f t="shared" si="163"/>
        <v/>
      </c>
      <c r="L2463" s="527" t="str">
        <f t="shared" si="161"/>
        <v/>
      </c>
      <c r="M2463" s="363"/>
      <c r="N2463" s="363"/>
      <c r="O2463" s="363"/>
      <c r="P2463" s="366"/>
    </row>
    <row r="2464" spans="3:16" ht="14.25" customHeight="1" x14ac:dyDescent="0.2">
      <c r="C2464" s="383">
        <f t="shared" si="162"/>
        <v>2452</v>
      </c>
      <c r="D2464" s="807" t="str">
        <f t="shared" si="160"/>
        <v/>
      </c>
      <c r="E2464" s="670"/>
      <c r="F2464" s="511"/>
      <c r="G2464" s="511"/>
      <c r="H2464" s="452"/>
      <c r="I2464" s="362"/>
      <c r="J2464" s="362"/>
      <c r="K2464" s="451" t="str">
        <f t="shared" si="163"/>
        <v/>
      </c>
      <c r="L2464" s="527" t="str">
        <f t="shared" si="161"/>
        <v/>
      </c>
      <c r="M2464" s="363"/>
      <c r="N2464" s="363"/>
      <c r="O2464" s="363"/>
      <c r="P2464" s="366"/>
    </row>
    <row r="2465" spans="3:16" ht="14.25" customHeight="1" x14ac:dyDescent="0.2">
      <c r="C2465" s="383">
        <f t="shared" si="162"/>
        <v>2453</v>
      </c>
      <c r="D2465" s="807" t="str">
        <f t="shared" si="160"/>
        <v/>
      </c>
      <c r="E2465" s="670"/>
      <c r="F2465" s="511"/>
      <c r="G2465" s="511"/>
      <c r="H2465" s="452"/>
      <c r="I2465" s="362"/>
      <c r="J2465" s="362"/>
      <c r="K2465" s="451" t="str">
        <f t="shared" si="163"/>
        <v/>
      </c>
      <c r="L2465" s="527" t="str">
        <f t="shared" si="161"/>
        <v/>
      </c>
      <c r="M2465" s="363"/>
      <c r="N2465" s="363"/>
      <c r="O2465" s="363"/>
      <c r="P2465" s="366"/>
    </row>
    <row r="2466" spans="3:16" ht="14.25" customHeight="1" x14ac:dyDescent="0.2">
      <c r="C2466" s="383">
        <f t="shared" si="162"/>
        <v>2454</v>
      </c>
      <c r="D2466" s="807" t="str">
        <f t="shared" si="160"/>
        <v/>
      </c>
      <c r="E2466" s="670"/>
      <c r="F2466" s="511"/>
      <c r="G2466" s="511"/>
      <c r="H2466" s="452"/>
      <c r="I2466" s="362"/>
      <c r="J2466" s="362"/>
      <c r="K2466" s="451" t="str">
        <f t="shared" si="163"/>
        <v/>
      </c>
      <c r="L2466" s="527" t="str">
        <f t="shared" si="161"/>
        <v/>
      </c>
      <c r="M2466" s="363"/>
      <c r="N2466" s="363"/>
      <c r="O2466" s="363"/>
      <c r="P2466" s="366"/>
    </row>
    <row r="2467" spans="3:16" ht="14.25" customHeight="1" x14ac:dyDescent="0.2">
      <c r="C2467" s="383">
        <f t="shared" si="162"/>
        <v>2455</v>
      </c>
      <c r="D2467" s="807" t="str">
        <f t="shared" si="160"/>
        <v/>
      </c>
      <c r="E2467" s="670"/>
      <c r="F2467" s="511"/>
      <c r="G2467" s="511"/>
      <c r="H2467" s="452"/>
      <c r="I2467" s="362"/>
      <c r="J2467" s="362"/>
      <c r="K2467" s="451" t="str">
        <f t="shared" si="163"/>
        <v/>
      </c>
      <c r="L2467" s="527" t="str">
        <f t="shared" si="161"/>
        <v/>
      </c>
      <c r="M2467" s="363"/>
      <c r="N2467" s="363"/>
      <c r="O2467" s="363"/>
      <c r="P2467" s="366"/>
    </row>
    <row r="2468" spans="3:16" ht="14.25" customHeight="1" x14ac:dyDescent="0.2">
      <c r="C2468" s="383">
        <f t="shared" si="162"/>
        <v>2456</v>
      </c>
      <c r="D2468" s="807" t="str">
        <f t="shared" si="160"/>
        <v/>
      </c>
      <c r="E2468" s="670"/>
      <c r="F2468" s="511"/>
      <c r="G2468" s="511"/>
      <c r="H2468" s="452"/>
      <c r="I2468" s="362"/>
      <c r="J2468" s="362"/>
      <c r="K2468" s="451" t="str">
        <f t="shared" si="163"/>
        <v/>
      </c>
      <c r="L2468" s="527" t="str">
        <f t="shared" si="161"/>
        <v/>
      </c>
      <c r="M2468" s="363"/>
      <c r="N2468" s="363"/>
      <c r="O2468" s="363"/>
      <c r="P2468" s="366"/>
    </row>
    <row r="2469" spans="3:16" ht="14.25" customHeight="1" x14ac:dyDescent="0.2">
      <c r="C2469" s="383">
        <f t="shared" si="162"/>
        <v>2457</v>
      </c>
      <c r="D2469" s="807" t="str">
        <f t="shared" si="160"/>
        <v/>
      </c>
      <c r="E2469" s="670"/>
      <c r="F2469" s="511"/>
      <c r="G2469" s="511"/>
      <c r="H2469" s="452"/>
      <c r="I2469" s="362"/>
      <c r="J2469" s="362"/>
      <c r="K2469" s="451" t="str">
        <f t="shared" si="163"/>
        <v/>
      </c>
      <c r="L2469" s="527" t="str">
        <f t="shared" si="161"/>
        <v/>
      </c>
      <c r="M2469" s="363"/>
      <c r="N2469" s="363"/>
      <c r="O2469" s="363"/>
      <c r="P2469" s="366"/>
    </row>
    <row r="2470" spans="3:16" ht="14.25" customHeight="1" x14ac:dyDescent="0.2">
      <c r="C2470" s="383">
        <f t="shared" si="162"/>
        <v>2458</v>
      </c>
      <c r="D2470" s="807" t="str">
        <f t="shared" si="160"/>
        <v/>
      </c>
      <c r="E2470" s="670"/>
      <c r="F2470" s="511"/>
      <c r="G2470" s="511"/>
      <c r="H2470" s="452"/>
      <c r="I2470" s="362"/>
      <c r="J2470" s="362"/>
      <c r="K2470" s="451" t="str">
        <f t="shared" si="163"/>
        <v/>
      </c>
      <c r="L2470" s="527" t="str">
        <f t="shared" si="161"/>
        <v/>
      </c>
      <c r="M2470" s="363"/>
      <c r="N2470" s="363"/>
      <c r="O2470" s="363"/>
      <c r="P2470" s="366"/>
    </row>
    <row r="2471" spans="3:16" ht="14.25" customHeight="1" x14ac:dyDescent="0.2">
      <c r="C2471" s="383">
        <f t="shared" si="162"/>
        <v>2459</v>
      </c>
      <c r="D2471" s="807" t="str">
        <f t="shared" si="160"/>
        <v/>
      </c>
      <c r="E2471" s="670"/>
      <c r="F2471" s="511"/>
      <c r="G2471" s="511"/>
      <c r="H2471" s="452"/>
      <c r="I2471" s="362"/>
      <c r="J2471" s="362"/>
      <c r="K2471" s="451" t="str">
        <f t="shared" si="163"/>
        <v/>
      </c>
      <c r="L2471" s="527" t="str">
        <f t="shared" si="161"/>
        <v/>
      </c>
      <c r="M2471" s="363"/>
      <c r="N2471" s="363"/>
      <c r="O2471" s="363"/>
      <c r="P2471" s="366"/>
    </row>
    <row r="2472" spans="3:16" ht="14.25" customHeight="1" x14ac:dyDescent="0.2">
      <c r="C2472" s="383">
        <f t="shared" si="162"/>
        <v>2460</v>
      </c>
      <c r="D2472" s="807" t="str">
        <f t="shared" si="160"/>
        <v/>
      </c>
      <c r="E2472" s="670"/>
      <c r="F2472" s="511"/>
      <c r="G2472" s="511"/>
      <c r="H2472" s="452"/>
      <c r="I2472" s="362"/>
      <c r="J2472" s="362"/>
      <c r="K2472" s="451" t="str">
        <f t="shared" si="163"/>
        <v/>
      </c>
      <c r="L2472" s="527" t="str">
        <f t="shared" si="161"/>
        <v/>
      </c>
      <c r="M2472" s="363"/>
      <c r="N2472" s="363"/>
      <c r="O2472" s="363"/>
      <c r="P2472" s="366"/>
    </row>
    <row r="2473" spans="3:16" ht="14.25" customHeight="1" x14ac:dyDescent="0.2">
      <c r="C2473" s="383">
        <f t="shared" si="162"/>
        <v>2461</v>
      </c>
      <c r="D2473" s="807" t="str">
        <f t="shared" si="160"/>
        <v/>
      </c>
      <c r="E2473" s="670"/>
      <c r="F2473" s="511"/>
      <c r="G2473" s="511"/>
      <c r="H2473" s="452"/>
      <c r="I2473" s="362"/>
      <c r="J2473" s="362"/>
      <c r="K2473" s="451" t="str">
        <f t="shared" si="163"/>
        <v/>
      </c>
      <c r="L2473" s="527" t="str">
        <f t="shared" si="161"/>
        <v/>
      </c>
      <c r="M2473" s="363"/>
      <c r="N2473" s="363"/>
      <c r="O2473" s="363"/>
      <c r="P2473" s="366"/>
    </row>
    <row r="2474" spans="3:16" ht="14.25" customHeight="1" x14ac:dyDescent="0.2">
      <c r="C2474" s="383">
        <f t="shared" si="162"/>
        <v>2462</v>
      </c>
      <c r="D2474" s="807" t="str">
        <f t="shared" si="160"/>
        <v/>
      </c>
      <c r="E2474" s="670"/>
      <c r="F2474" s="511"/>
      <c r="G2474" s="511"/>
      <c r="H2474" s="452"/>
      <c r="I2474" s="362"/>
      <c r="J2474" s="362"/>
      <c r="K2474" s="451" t="str">
        <f t="shared" si="163"/>
        <v/>
      </c>
      <c r="L2474" s="527" t="str">
        <f t="shared" si="161"/>
        <v/>
      </c>
      <c r="M2474" s="363"/>
      <c r="N2474" s="363"/>
      <c r="O2474" s="363"/>
      <c r="P2474" s="366"/>
    </row>
    <row r="2475" spans="3:16" ht="14.25" customHeight="1" x14ac:dyDescent="0.2">
      <c r="C2475" s="383">
        <f t="shared" si="162"/>
        <v>2463</v>
      </c>
      <c r="D2475" s="807" t="str">
        <f t="shared" si="160"/>
        <v/>
      </c>
      <c r="E2475" s="670"/>
      <c r="F2475" s="511"/>
      <c r="G2475" s="511"/>
      <c r="H2475" s="452"/>
      <c r="I2475" s="362"/>
      <c r="J2475" s="362"/>
      <c r="K2475" s="451" t="str">
        <f t="shared" si="163"/>
        <v/>
      </c>
      <c r="L2475" s="527" t="str">
        <f t="shared" si="161"/>
        <v/>
      </c>
      <c r="M2475" s="363"/>
      <c r="N2475" s="363"/>
      <c r="O2475" s="363"/>
      <c r="P2475" s="366"/>
    </row>
    <row r="2476" spans="3:16" ht="14.25" customHeight="1" x14ac:dyDescent="0.2">
      <c r="C2476" s="383">
        <f t="shared" si="162"/>
        <v>2464</v>
      </c>
      <c r="D2476" s="807" t="str">
        <f t="shared" si="160"/>
        <v/>
      </c>
      <c r="E2476" s="670"/>
      <c r="F2476" s="511"/>
      <c r="G2476" s="511"/>
      <c r="H2476" s="452"/>
      <c r="I2476" s="362"/>
      <c r="J2476" s="362"/>
      <c r="K2476" s="451" t="str">
        <f t="shared" si="163"/>
        <v/>
      </c>
      <c r="L2476" s="527" t="str">
        <f t="shared" si="161"/>
        <v/>
      </c>
      <c r="M2476" s="363"/>
      <c r="N2476" s="363"/>
      <c r="O2476" s="363"/>
      <c r="P2476" s="366"/>
    </row>
    <row r="2477" spans="3:16" ht="14.25" customHeight="1" x14ac:dyDescent="0.2">
      <c r="C2477" s="383">
        <f t="shared" si="162"/>
        <v>2465</v>
      </c>
      <c r="D2477" s="807" t="str">
        <f t="shared" si="160"/>
        <v/>
      </c>
      <c r="E2477" s="670"/>
      <c r="F2477" s="511"/>
      <c r="G2477" s="511"/>
      <c r="H2477" s="452"/>
      <c r="I2477" s="362"/>
      <c r="J2477" s="362"/>
      <c r="K2477" s="451" t="str">
        <f t="shared" si="163"/>
        <v/>
      </c>
      <c r="L2477" s="527" t="str">
        <f t="shared" si="161"/>
        <v/>
      </c>
      <c r="M2477" s="363"/>
      <c r="N2477" s="363"/>
      <c r="O2477" s="363"/>
      <c r="P2477" s="366"/>
    </row>
    <row r="2478" spans="3:16" ht="14.25" customHeight="1" x14ac:dyDescent="0.2">
      <c r="C2478" s="383">
        <f t="shared" si="162"/>
        <v>2466</v>
      </c>
      <c r="D2478" s="807" t="str">
        <f t="shared" si="160"/>
        <v/>
      </c>
      <c r="E2478" s="670"/>
      <c r="F2478" s="511"/>
      <c r="G2478" s="511"/>
      <c r="H2478" s="452"/>
      <c r="I2478" s="362"/>
      <c r="J2478" s="362"/>
      <c r="K2478" s="451" t="str">
        <f t="shared" si="163"/>
        <v/>
      </c>
      <c r="L2478" s="527" t="str">
        <f t="shared" si="161"/>
        <v/>
      </c>
      <c r="M2478" s="363"/>
      <c r="N2478" s="363"/>
      <c r="O2478" s="363"/>
      <c r="P2478" s="366"/>
    </row>
    <row r="2479" spans="3:16" ht="14.25" customHeight="1" x14ac:dyDescent="0.2">
      <c r="C2479" s="383">
        <f t="shared" si="162"/>
        <v>2467</v>
      </c>
      <c r="D2479" s="807" t="str">
        <f t="shared" si="160"/>
        <v/>
      </c>
      <c r="E2479" s="670"/>
      <c r="F2479" s="511"/>
      <c r="G2479" s="511"/>
      <c r="H2479" s="452"/>
      <c r="I2479" s="362"/>
      <c r="J2479" s="362"/>
      <c r="K2479" s="451" t="str">
        <f t="shared" si="163"/>
        <v/>
      </c>
      <c r="L2479" s="527" t="str">
        <f t="shared" si="161"/>
        <v/>
      </c>
      <c r="M2479" s="363"/>
      <c r="N2479" s="363"/>
      <c r="O2479" s="363"/>
      <c r="P2479" s="366"/>
    </row>
    <row r="2480" spans="3:16" ht="14.25" customHeight="1" x14ac:dyDescent="0.2">
      <c r="C2480" s="383">
        <f t="shared" si="162"/>
        <v>2468</v>
      </c>
      <c r="D2480" s="807" t="str">
        <f t="shared" si="160"/>
        <v/>
      </c>
      <c r="E2480" s="670"/>
      <c r="F2480" s="511"/>
      <c r="G2480" s="511"/>
      <c r="H2480" s="452"/>
      <c r="I2480" s="362"/>
      <c r="J2480" s="362"/>
      <c r="K2480" s="451" t="str">
        <f t="shared" si="163"/>
        <v/>
      </c>
      <c r="L2480" s="527" t="str">
        <f t="shared" si="161"/>
        <v/>
      </c>
      <c r="M2480" s="363"/>
      <c r="N2480" s="363"/>
      <c r="O2480" s="363"/>
      <c r="P2480" s="366"/>
    </row>
    <row r="2481" spans="3:16" ht="14.25" customHeight="1" x14ac:dyDescent="0.2">
      <c r="C2481" s="383">
        <f t="shared" si="162"/>
        <v>2469</v>
      </c>
      <c r="D2481" s="807" t="str">
        <f t="shared" si="160"/>
        <v/>
      </c>
      <c r="E2481" s="670"/>
      <c r="F2481" s="511"/>
      <c r="G2481" s="511"/>
      <c r="H2481" s="452"/>
      <c r="I2481" s="362"/>
      <c r="J2481" s="362"/>
      <c r="K2481" s="451" t="str">
        <f t="shared" si="163"/>
        <v/>
      </c>
      <c r="L2481" s="527" t="str">
        <f t="shared" si="161"/>
        <v/>
      </c>
      <c r="M2481" s="363"/>
      <c r="N2481" s="363"/>
      <c r="O2481" s="363"/>
      <c r="P2481" s="366"/>
    </row>
    <row r="2482" spans="3:16" ht="14.25" customHeight="1" x14ac:dyDescent="0.2">
      <c r="C2482" s="383">
        <f t="shared" si="162"/>
        <v>2470</v>
      </c>
      <c r="D2482" s="807" t="str">
        <f t="shared" si="160"/>
        <v/>
      </c>
      <c r="E2482" s="670"/>
      <c r="F2482" s="511"/>
      <c r="G2482" s="511"/>
      <c r="H2482" s="452"/>
      <c r="I2482" s="362"/>
      <c r="J2482" s="362"/>
      <c r="K2482" s="451" t="str">
        <f t="shared" si="163"/>
        <v/>
      </c>
      <c r="L2482" s="527" t="str">
        <f t="shared" si="161"/>
        <v/>
      </c>
      <c r="M2482" s="363"/>
      <c r="N2482" s="363"/>
      <c r="O2482" s="363"/>
      <c r="P2482" s="366"/>
    </row>
    <row r="2483" spans="3:16" ht="14.25" customHeight="1" x14ac:dyDescent="0.2">
      <c r="C2483" s="383">
        <f t="shared" si="162"/>
        <v>2471</v>
      </c>
      <c r="D2483" s="807" t="str">
        <f t="shared" si="160"/>
        <v/>
      </c>
      <c r="E2483" s="670"/>
      <c r="F2483" s="511"/>
      <c r="G2483" s="511"/>
      <c r="H2483" s="452"/>
      <c r="I2483" s="362"/>
      <c r="J2483" s="362"/>
      <c r="K2483" s="451" t="str">
        <f t="shared" si="163"/>
        <v/>
      </c>
      <c r="L2483" s="527" t="str">
        <f t="shared" si="161"/>
        <v/>
      </c>
      <c r="M2483" s="363"/>
      <c r="N2483" s="363"/>
      <c r="O2483" s="363"/>
      <c r="P2483" s="366"/>
    </row>
    <row r="2484" spans="3:16" ht="14.25" customHeight="1" x14ac:dyDescent="0.2">
      <c r="C2484" s="383">
        <f t="shared" si="162"/>
        <v>2472</v>
      </c>
      <c r="D2484" s="807" t="str">
        <f t="shared" si="160"/>
        <v/>
      </c>
      <c r="E2484" s="670"/>
      <c r="F2484" s="511"/>
      <c r="G2484" s="511"/>
      <c r="H2484" s="452"/>
      <c r="I2484" s="362"/>
      <c r="J2484" s="362"/>
      <c r="K2484" s="451" t="str">
        <f t="shared" si="163"/>
        <v/>
      </c>
      <c r="L2484" s="527" t="str">
        <f t="shared" si="161"/>
        <v/>
      </c>
      <c r="M2484" s="363"/>
      <c r="N2484" s="363"/>
      <c r="O2484" s="363"/>
      <c r="P2484" s="366"/>
    </row>
    <row r="2485" spans="3:16" ht="14.25" customHeight="1" x14ac:dyDescent="0.2">
      <c r="C2485" s="383">
        <f t="shared" si="162"/>
        <v>2473</v>
      </c>
      <c r="D2485" s="807" t="str">
        <f t="shared" si="160"/>
        <v/>
      </c>
      <c r="E2485" s="670"/>
      <c r="F2485" s="511"/>
      <c r="G2485" s="511"/>
      <c r="H2485" s="452"/>
      <c r="I2485" s="362"/>
      <c r="J2485" s="362"/>
      <c r="K2485" s="451" t="str">
        <f t="shared" si="163"/>
        <v/>
      </c>
      <c r="L2485" s="527" t="str">
        <f t="shared" si="161"/>
        <v/>
      </c>
      <c r="M2485" s="363"/>
      <c r="N2485" s="363"/>
      <c r="O2485" s="363"/>
      <c r="P2485" s="366"/>
    </row>
    <row r="2486" spans="3:16" ht="14.25" customHeight="1" x14ac:dyDescent="0.2">
      <c r="C2486" s="383">
        <f t="shared" si="162"/>
        <v>2474</v>
      </c>
      <c r="D2486" s="807" t="str">
        <f t="shared" si="160"/>
        <v/>
      </c>
      <c r="E2486" s="670"/>
      <c r="F2486" s="511"/>
      <c r="G2486" s="511"/>
      <c r="H2486" s="452"/>
      <c r="I2486" s="362"/>
      <c r="J2486" s="362"/>
      <c r="K2486" s="451" t="str">
        <f t="shared" si="163"/>
        <v/>
      </c>
      <c r="L2486" s="527" t="str">
        <f t="shared" si="161"/>
        <v/>
      </c>
      <c r="M2486" s="363"/>
      <c r="N2486" s="363"/>
      <c r="O2486" s="363"/>
      <c r="P2486" s="366"/>
    </row>
    <row r="2487" spans="3:16" ht="14.25" customHeight="1" x14ac:dyDescent="0.2">
      <c r="C2487" s="383">
        <f t="shared" si="162"/>
        <v>2475</v>
      </c>
      <c r="D2487" s="807" t="str">
        <f t="shared" si="160"/>
        <v/>
      </c>
      <c r="E2487" s="670"/>
      <c r="F2487" s="511"/>
      <c r="G2487" s="511"/>
      <c r="H2487" s="452"/>
      <c r="I2487" s="362"/>
      <c r="J2487" s="362"/>
      <c r="K2487" s="451" t="str">
        <f t="shared" si="163"/>
        <v/>
      </c>
      <c r="L2487" s="527" t="str">
        <f t="shared" si="161"/>
        <v/>
      </c>
      <c r="M2487" s="363"/>
      <c r="N2487" s="363"/>
      <c r="O2487" s="363"/>
      <c r="P2487" s="366"/>
    </row>
    <row r="2488" spans="3:16" ht="14.25" customHeight="1" x14ac:dyDescent="0.2">
      <c r="C2488" s="383">
        <f t="shared" si="162"/>
        <v>2476</v>
      </c>
      <c r="D2488" s="807" t="str">
        <f t="shared" si="160"/>
        <v/>
      </c>
      <c r="E2488" s="670"/>
      <c r="F2488" s="511"/>
      <c r="G2488" s="511"/>
      <c r="H2488" s="452"/>
      <c r="I2488" s="362"/>
      <c r="J2488" s="362"/>
      <c r="K2488" s="451" t="str">
        <f t="shared" si="163"/>
        <v/>
      </c>
      <c r="L2488" s="527" t="str">
        <f t="shared" si="161"/>
        <v/>
      </c>
      <c r="M2488" s="363"/>
      <c r="N2488" s="363"/>
      <c r="O2488" s="363"/>
      <c r="P2488" s="366"/>
    </row>
    <row r="2489" spans="3:16" ht="14.25" customHeight="1" x14ac:dyDescent="0.2">
      <c r="C2489" s="383">
        <f t="shared" si="162"/>
        <v>2477</v>
      </c>
      <c r="D2489" s="807" t="str">
        <f t="shared" si="160"/>
        <v/>
      </c>
      <c r="E2489" s="670"/>
      <c r="F2489" s="511"/>
      <c r="G2489" s="511"/>
      <c r="H2489" s="452"/>
      <c r="I2489" s="362"/>
      <c r="J2489" s="362"/>
      <c r="K2489" s="451" t="str">
        <f t="shared" si="163"/>
        <v/>
      </c>
      <c r="L2489" s="527" t="str">
        <f t="shared" si="161"/>
        <v/>
      </c>
      <c r="M2489" s="363"/>
      <c r="N2489" s="363"/>
      <c r="O2489" s="363"/>
      <c r="P2489" s="366"/>
    </row>
    <row r="2490" spans="3:16" ht="14.25" customHeight="1" x14ac:dyDescent="0.2">
      <c r="C2490" s="383">
        <f t="shared" si="162"/>
        <v>2478</v>
      </c>
      <c r="D2490" s="807" t="str">
        <f t="shared" si="160"/>
        <v/>
      </c>
      <c r="E2490" s="670"/>
      <c r="F2490" s="511"/>
      <c r="G2490" s="511"/>
      <c r="H2490" s="452"/>
      <c r="I2490" s="362"/>
      <c r="J2490" s="362"/>
      <c r="K2490" s="451" t="str">
        <f t="shared" si="163"/>
        <v/>
      </c>
      <c r="L2490" s="527" t="str">
        <f t="shared" si="161"/>
        <v/>
      </c>
      <c r="M2490" s="363"/>
      <c r="N2490" s="363"/>
      <c r="O2490" s="363"/>
      <c r="P2490" s="366"/>
    </row>
    <row r="2491" spans="3:16" ht="14.25" customHeight="1" x14ac:dyDescent="0.2">
      <c r="C2491" s="383">
        <f t="shared" si="162"/>
        <v>2479</v>
      </c>
      <c r="D2491" s="807" t="str">
        <f t="shared" si="160"/>
        <v/>
      </c>
      <c r="E2491" s="670"/>
      <c r="F2491" s="511"/>
      <c r="G2491" s="511"/>
      <c r="H2491" s="452"/>
      <c r="I2491" s="362"/>
      <c r="J2491" s="362"/>
      <c r="K2491" s="451" t="str">
        <f t="shared" si="163"/>
        <v/>
      </c>
      <c r="L2491" s="527" t="str">
        <f t="shared" si="161"/>
        <v/>
      </c>
      <c r="M2491" s="363"/>
      <c r="N2491" s="363"/>
      <c r="O2491" s="363"/>
      <c r="P2491" s="366"/>
    </row>
    <row r="2492" spans="3:16" ht="14.25" customHeight="1" x14ac:dyDescent="0.2">
      <c r="C2492" s="383">
        <f t="shared" si="162"/>
        <v>2480</v>
      </c>
      <c r="D2492" s="807" t="str">
        <f t="shared" si="160"/>
        <v/>
      </c>
      <c r="E2492" s="670"/>
      <c r="F2492" s="511"/>
      <c r="G2492" s="511"/>
      <c r="H2492" s="452"/>
      <c r="I2492" s="362"/>
      <c r="J2492" s="362"/>
      <c r="K2492" s="451" t="str">
        <f t="shared" si="163"/>
        <v/>
      </c>
      <c r="L2492" s="527" t="str">
        <f t="shared" si="161"/>
        <v/>
      </c>
      <c r="M2492" s="363"/>
      <c r="N2492" s="363"/>
      <c r="O2492" s="363"/>
      <c r="P2492" s="366"/>
    </row>
    <row r="2493" spans="3:16" ht="14.25" customHeight="1" x14ac:dyDescent="0.2">
      <c r="C2493" s="383">
        <f t="shared" si="162"/>
        <v>2481</v>
      </c>
      <c r="D2493" s="807" t="str">
        <f t="shared" si="160"/>
        <v/>
      </c>
      <c r="E2493" s="670"/>
      <c r="F2493" s="511"/>
      <c r="G2493" s="511"/>
      <c r="H2493" s="452"/>
      <c r="I2493" s="362"/>
      <c r="J2493" s="362"/>
      <c r="K2493" s="451" t="str">
        <f t="shared" si="163"/>
        <v/>
      </c>
      <c r="L2493" s="527" t="str">
        <f t="shared" si="161"/>
        <v/>
      </c>
      <c r="M2493" s="363"/>
      <c r="N2493" s="363"/>
      <c r="O2493" s="363"/>
      <c r="P2493" s="366"/>
    </row>
    <row r="2494" spans="3:16" ht="14.25" customHeight="1" x14ac:dyDescent="0.2">
      <c r="C2494" s="383">
        <f t="shared" si="162"/>
        <v>2482</v>
      </c>
      <c r="D2494" s="807" t="str">
        <f t="shared" si="160"/>
        <v/>
      </c>
      <c r="E2494" s="670"/>
      <c r="F2494" s="511"/>
      <c r="G2494" s="511"/>
      <c r="H2494" s="452"/>
      <c r="I2494" s="362"/>
      <c r="J2494" s="362"/>
      <c r="K2494" s="451" t="str">
        <f t="shared" si="163"/>
        <v/>
      </c>
      <c r="L2494" s="527" t="str">
        <f t="shared" si="161"/>
        <v/>
      </c>
      <c r="M2494" s="363"/>
      <c r="N2494" s="363"/>
      <c r="O2494" s="363"/>
      <c r="P2494" s="366"/>
    </row>
    <row r="2495" spans="3:16" ht="14.25" customHeight="1" x14ac:dyDescent="0.2">
      <c r="C2495" s="383">
        <f t="shared" si="162"/>
        <v>2483</v>
      </c>
      <c r="D2495" s="807" t="str">
        <f t="shared" si="160"/>
        <v/>
      </c>
      <c r="E2495" s="670"/>
      <c r="F2495" s="511"/>
      <c r="G2495" s="511"/>
      <c r="H2495" s="452"/>
      <c r="I2495" s="362"/>
      <c r="J2495" s="362"/>
      <c r="K2495" s="451" t="str">
        <f t="shared" si="163"/>
        <v/>
      </c>
      <c r="L2495" s="527" t="str">
        <f t="shared" si="161"/>
        <v/>
      </c>
      <c r="M2495" s="363"/>
      <c r="N2495" s="363"/>
      <c r="O2495" s="363"/>
      <c r="P2495" s="366"/>
    </row>
    <row r="2496" spans="3:16" ht="14.25" customHeight="1" x14ac:dyDescent="0.2">
      <c r="C2496" s="383">
        <f t="shared" si="162"/>
        <v>2484</v>
      </c>
      <c r="D2496" s="807" t="str">
        <f t="shared" si="160"/>
        <v/>
      </c>
      <c r="E2496" s="670"/>
      <c r="F2496" s="511"/>
      <c r="G2496" s="511"/>
      <c r="H2496" s="452"/>
      <c r="I2496" s="362"/>
      <c r="J2496" s="362"/>
      <c r="K2496" s="451" t="str">
        <f t="shared" si="163"/>
        <v/>
      </c>
      <c r="L2496" s="527" t="str">
        <f t="shared" si="161"/>
        <v/>
      </c>
      <c r="M2496" s="363"/>
      <c r="N2496" s="363"/>
      <c r="O2496" s="363"/>
      <c r="P2496" s="366"/>
    </row>
    <row r="2497" spans="3:16" ht="14.25" customHeight="1" x14ac:dyDescent="0.2">
      <c r="C2497" s="383">
        <f t="shared" si="162"/>
        <v>2485</v>
      </c>
      <c r="D2497" s="807" t="str">
        <f t="shared" si="160"/>
        <v/>
      </c>
      <c r="E2497" s="670"/>
      <c r="F2497" s="511"/>
      <c r="G2497" s="511"/>
      <c r="H2497" s="452"/>
      <c r="I2497" s="362"/>
      <c r="J2497" s="362"/>
      <c r="K2497" s="451" t="str">
        <f t="shared" si="163"/>
        <v/>
      </c>
      <c r="L2497" s="527" t="str">
        <f t="shared" si="161"/>
        <v/>
      </c>
      <c r="M2497" s="363"/>
      <c r="N2497" s="363"/>
      <c r="O2497" s="363"/>
      <c r="P2497" s="366"/>
    </row>
    <row r="2498" spans="3:16" ht="14.25" customHeight="1" x14ac:dyDescent="0.2">
      <c r="C2498" s="383">
        <f t="shared" si="162"/>
        <v>2486</v>
      </c>
      <c r="D2498" s="807" t="str">
        <f t="shared" si="160"/>
        <v/>
      </c>
      <c r="E2498" s="670"/>
      <c r="F2498" s="511"/>
      <c r="G2498" s="511"/>
      <c r="H2498" s="452"/>
      <c r="I2498" s="362"/>
      <c r="J2498" s="362"/>
      <c r="K2498" s="451" t="str">
        <f>IF(J2498="","",I2498*J2498)</f>
        <v/>
      </c>
      <c r="L2498" s="527" t="str">
        <f t="shared" si="161"/>
        <v/>
      </c>
      <c r="M2498" s="363"/>
      <c r="N2498" s="363"/>
      <c r="O2498" s="363"/>
      <c r="P2498" s="366"/>
    </row>
    <row r="2499" spans="3:16" ht="14.25" customHeight="1" x14ac:dyDescent="0.2">
      <c r="C2499" s="383">
        <f t="shared" si="162"/>
        <v>2487</v>
      </c>
      <c r="D2499" s="807" t="str">
        <f t="shared" si="160"/>
        <v/>
      </c>
      <c r="E2499" s="670"/>
      <c r="F2499" s="511"/>
      <c r="G2499" s="511"/>
      <c r="H2499" s="452"/>
      <c r="I2499" s="362"/>
      <c r="J2499" s="362"/>
      <c r="K2499" s="451" t="str">
        <f t="shared" ref="K2499:K2557" si="164">IF(J2499="","",I2499*J2499)</f>
        <v/>
      </c>
      <c r="L2499" s="527" t="str">
        <f t="shared" si="161"/>
        <v/>
      </c>
      <c r="M2499" s="363"/>
      <c r="N2499" s="363"/>
      <c r="O2499" s="363"/>
      <c r="P2499" s="366"/>
    </row>
    <row r="2500" spans="3:16" ht="14.25" customHeight="1" x14ac:dyDescent="0.2">
      <c r="C2500" s="383">
        <f t="shared" si="162"/>
        <v>2488</v>
      </c>
      <c r="D2500" s="807" t="str">
        <f t="shared" si="160"/>
        <v/>
      </c>
      <c r="E2500" s="670"/>
      <c r="F2500" s="511"/>
      <c r="G2500" s="511"/>
      <c r="H2500" s="452"/>
      <c r="I2500" s="362"/>
      <c r="J2500" s="362"/>
      <c r="K2500" s="451" t="str">
        <f t="shared" si="164"/>
        <v/>
      </c>
      <c r="L2500" s="527" t="str">
        <f t="shared" si="161"/>
        <v/>
      </c>
      <c r="M2500" s="363"/>
      <c r="N2500" s="363"/>
      <c r="O2500" s="363"/>
      <c r="P2500" s="366"/>
    </row>
    <row r="2501" spans="3:16" ht="14.25" customHeight="1" x14ac:dyDescent="0.2">
      <c r="C2501" s="383">
        <f t="shared" si="162"/>
        <v>2489</v>
      </c>
      <c r="D2501" s="807" t="str">
        <f t="shared" si="160"/>
        <v/>
      </c>
      <c r="E2501" s="670"/>
      <c r="F2501" s="511"/>
      <c r="G2501" s="511"/>
      <c r="H2501" s="452"/>
      <c r="I2501" s="362"/>
      <c r="J2501" s="362"/>
      <c r="K2501" s="451" t="str">
        <f t="shared" si="164"/>
        <v/>
      </c>
      <c r="L2501" s="527" t="str">
        <f t="shared" si="161"/>
        <v/>
      </c>
      <c r="M2501" s="363"/>
      <c r="N2501" s="363"/>
      <c r="O2501" s="363"/>
      <c r="P2501" s="366"/>
    </row>
    <row r="2502" spans="3:16" ht="14.25" customHeight="1" x14ac:dyDescent="0.2">
      <c r="C2502" s="383">
        <f t="shared" si="162"/>
        <v>2490</v>
      </c>
      <c r="D2502" s="807" t="str">
        <f t="shared" si="160"/>
        <v/>
      </c>
      <c r="E2502" s="670"/>
      <c r="F2502" s="511"/>
      <c r="G2502" s="511"/>
      <c r="H2502" s="452"/>
      <c r="I2502" s="362"/>
      <c r="J2502" s="362"/>
      <c r="K2502" s="451" t="str">
        <f t="shared" si="164"/>
        <v/>
      </c>
      <c r="L2502" s="527" t="str">
        <f t="shared" si="161"/>
        <v/>
      </c>
      <c r="M2502" s="363"/>
      <c r="N2502" s="363"/>
      <c r="O2502" s="363"/>
      <c r="P2502" s="366"/>
    </row>
    <row r="2503" spans="3:16" ht="14.25" customHeight="1" x14ac:dyDescent="0.2">
      <c r="C2503" s="383">
        <f t="shared" si="162"/>
        <v>2491</v>
      </c>
      <c r="D2503" s="807" t="str">
        <f t="shared" si="160"/>
        <v/>
      </c>
      <c r="E2503" s="670"/>
      <c r="F2503" s="511"/>
      <c r="G2503" s="511"/>
      <c r="H2503" s="452"/>
      <c r="I2503" s="362"/>
      <c r="J2503" s="362"/>
      <c r="K2503" s="451" t="str">
        <f t="shared" si="164"/>
        <v/>
      </c>
      <c r="L2503" s="527" t="str">
        <f t="shared" si="161"/>
        <v/>
      </c>
      <c r="M2503" s="363"/>
      <c r="N2503" s="363"/>
      <c r="O2503" s="363"/>
      <c r="P2503" s="366"/>
    </row>
    <row r="2504" spans="3:16" ht="14.25" customHeight="1" x14ac:dyDescent="0.2">
      <c r="C2504" s="383">
        <f t="shared" si="162"/>
        <v>2492</v>
      </c>
      <c r="D2504" s="807" t="str">
        <f t="shared" si="160"/>
        <v/>
      </c>
      <c r="E2504" s="670"/>
      <c r="F2504" s="511"/>
      <c r="G2504" s="511"/>
      <c r="H2504" s="452"/>
      <c r="I2504" s="362"/>
      <c r="J2504" s="362"/>
      <c r="K2504" s="451" t="str">
        <f t="shared" si="164"/>
        <v/>
      </c>
      <c r="L2504" s="527" t="str">
        <f t="shared" si="161"/>
        <v/>
      </c>
      <c r="M2504" s="363"/>
      <c r="N2504" s="363"/>
      <c r="O2504" s="363"/>
      <c r="P2504" s="366"/>
    </row>
    <row r="2505" spans="3:16" ht="14.25" customHeight="1" x14ac:dyDescent="0.2">
      <c r="C2505" s="383">
        <f t="shared" si="162"/>
        <v>2493</v>
      </c>
      <c r="D2505" s="807" t="str">
        <f t="shared" si="160"/>
        <v/>
      </c>
      <c r="E2505" s="670"/>
      <c r="F2505" s="511"/>
      <c r="G2505" s="511"/>
      <c r="H2505" s="452"/>
      <c r="I2505" s="362"/>
      <c r="J2505" s="362"/>
      <c r="K2505" s="451" t="str">
        <f t="shared" si="164"/>
        <v/>
      </c>
      <c r="L2505" s="527" t="str">
        <f t="shared" si="161"/>
        <v/>
      </c>
      <c r="M2505" s="363"/>
      <c r="N2505" s="363"/>
      <c r="O2505" s="363"/>
      <c r="P2505" s="366"/>
    </row>
    <row r="2506" spans="3:16" ht="14.25" customHeight="1" x14ac:dyDescent="0.2">
      <c r="C2506" s="383">
        <f t="shared" si="162"/>
        <v>2494</v>
      </c>
      <c r="D2506" s="807" t="str">
        <f t="shared" si="160"/>
        <v/>
      </c>
      <c r="E2506" s="670"/>
      <c r="F2506" s="511"/>
      <c r="G2506" s="511"/>
      <c r="H2506" s="452"/>
      <c r="I2506" s="362"/>
      <c r="J2506" s="362"/>
      <c r="K2506" s="451" t="str">
        <f t="shared" si="164"/>
        <v/>
      </c>
      <c r="L2506" s="527" t="str">
        <f t="shared" si="161"/>
        <v/>
      </c>
      <c r="M2506" s="363"/>
      <c r="N2506" s="363"/>
      <c r="O2506" s="363"/>
      <c r="P2506" s="366"/>
    </row>
    <row r="2507" spans="3:16" ht="14.25" customHeight="1" x14ac:dyDescent="0.2">
      <c r="C2507" s="383">
        <f t="shared" si="162"/>
        <v>2495</v>
      </c>
      <c r="D2507" s="807" t="str">
        <f t="shared" si="160"/>
        <v/>
      </c>
      <c r="E2507" s="670"/>
      <c r="F2507" s="511"/>
      <c r="G2507" s="511"/>
      <c r="H2507" s="452"/>
      <c r="I2507" s="362"/>
      <c r="J2507" s="362"/>
      <c r="K2507" s="451" t="str">
        <f t="shared" si="164"/>
        <v/>
      </c>
      <c r="L2507" s="527" t="str">
        <f t="shared" si="161"/>
        <v/>
      </c>
      <c r="M2507" s="363"/>
      <c r="N2507" s="363"/>
      <c r="O2507" s="363"/>
      <c r="P2507" s="366"/>
    </row>
    <row r="2508" spans="3:16" ht="14.25" customHeight="1" x14ac:dyDescent="0.2">
      <c r="C2508" s="383">
        <f t="shared" si="162"/>
        <v>2496</v>
      </c>
      <c r="D2508" s="807" t="str">
        <f t="shared" si="160"/>
        <v/>
      </c>
      <c r="E2508" s="670"/>
      <c r="F2508" s="511"/>
      <c r="G2508" s="511"/>
      <c r="H2508" s="452"/>
      <c r="I2508" s="362"/>
      <c r="J2508" s="362"/>
      <c r="K2508" s="451" t="str">
        <f t="shared" si="164"/>
        <v/>
      </c>
      <c r="L2508" s="527" t="str">
        <f t="shared" si="161"/>
        <v/>
      </c>
      <c r="M2508" s="363"/>
      <c r="N2508" s="363"/>
      <c r="O2508" s="363"/>
      <c r="P2508" s="366"/>
    </row>
    <row r="2509" spans="3:16" ht="14.25" customHeight="1" x14ac:dyDescent="0.2">
      <c r="C2509" s="383">
        <f t="shared" si="162"/>
        <v>2497</v>
      </c>
      <c r="D2509" s="807" t="str">
        <f t="shared" ref="D2509:D2572" si="165">IF(E2509="","",IF(E2509&lt;=$T$2,"○",""))</f>
        <v/>
      </c>
      <c r="E2509" s="670"/>
      <c r="F2509" s="511"/>
      <c r="G2509" s="511"/>
      <c r="H2509" s="452"/>
      <c r="I2509" s="362"/>
      <c r="J2509" s="362"/>
      <c r="K2509" s="451" t="str">
        <f t="shared" si="164"/>
        <v/>
      </c>
      <c r="L2509" s="527" t="str">
        <f t="shared" ref="L2509:L2572" si="166">IF(H2509="","",IF(HLOOKUP(H2509,$V$2:$AJ$3,2,FALSE)&gt;=0.8,"○",""))</f>
        <v/>
      </c>
      <c r="M2509" s="363"/>
      <c r="N2509" s="363"/>
      <c r="O2509" s="363"/>
      <c r="P2509" s="366"/>
    </row>
    <row r="2510" spans="3:16" ht="14.25" customHeight="1" x14ac:dyDescent="0.2">
      <c r="C2510" s="383">
        <f t="shared" si="162"/>
        <v>2498</v>
      </c>
      <c r="D2510" s="807" t="str">
        <f t="shared" si="165"/>
        <v/>
      </c>
      <c r="E2510" s="670"/>
      <c r="F2510" s="511"/>
      <c r="G2510" s="511"/>
      <c r="H2510" s="452"/>
      <c r="I2510" s="362"/>
      <c r="J2510" s="362"/>
      <c r="K2510" s="451" t="str">
        <f t="shared" si="164"/>
        <v/>
      </c>
      <c r="L2510" s="527" t="str">
        <f t="shared" si="166"/>
        <v/>
      </c>
      <c r="M2510" s="363"/>
      <c r="N2510" s="363"/>
      <c r="O2510" s="363"/>
      <c r="P2510" s="366"/>
    </row>
    <row r="2511" spans="3:16" ht="14.25" customHeight="1" x14ac:dyDescent="0.2">
      <c r="C2511" s="383">
        <f t="shared" ref="C2511:C2574" si="167">C2510+1</f>
        <v>2499</v>
      </c>
      <c r="D2511" s="807" t="str">
        <f t="shared" si="165"/>
        <v/>
      </c>
      <c r="E2511" s="670"/>
      <c r="F2511" s="511"/>
      <c r="G2511" s="511"/>
      <c r="H2511" s="452"/>
      <c r="I2511" s="362"/>
      <c r="J2511" s="362"/>
      <c r="K2511" s="451" t="str">
        <f t="shared" si="164"/>
        <v/>
      </c>
      <c r="L2511" s="527" t="str">
        <f t="shared" si="166"/>
        <v/>
      </c>
      <c r="M2511" s="363"/>
      <c r="N2511" s="363"/>
      <c r="O2511" s="363"/>
      <c r="P2511" s="366"/>
    </row>
    <row r="2512" spans="3:16" ht="14.25" customHeight="1" x14ac:dyDescent="0.2">
      <c r="C2512" s="383">
        <f t="shared" si="167"/>
        <v>2500</v>
      </c>
      <c r="D2512" s="807" t="str">
        <f t="shared" si="165"/>
        <v/>
      </c>
      <c r="E2512" s="670"/>
      <c r="F2512" s="511"/>
      <c r="G2512" s="511"/>
      <c r="H2512" s="452"/>
      <c r="I2512" s="362"/>
      <c r="J2512" s="362"/>
      <c r="K2512" s="451" t="str">
        <f t="shared" si="164"/>
        <v/>
      </c>
      <c r="L2512" s="527" t="str">
        <f t="shared" si="166"/>
        <v/>
      </c>
      <c r="M2512" s="363"/>
      <c r="N2512" s="363"/>
      <c r="O2512" s="363"/>
      <c r="P2512" s="366"/>
    </row>
    <row r="2513" spans="3:16" ht="14.25" customHeight="1" x14ac:dyDescent="0.2">
      <c r="C2513" s="383">
        <f t="shared" si="167"/>
        <v>2501</v>
      </c>
      <c r="D2513" s="807" t="str">
        <f t="shared" si="165"/>
        <v/>
      </c>
      <c r="E2513" s="670"/>
      <c r="F2513" s="511"/>
      <c r="G2513" s="511"/>
      <c r="H2513" s="452"/>
      <c r="I2513" s="362"/>
      <c r="J2513" s="362"/>
      <c r="K2513" s="451" t="str">
        <f t="shared" si="164"/>
        <v/>
      </c>
      <c r="L2513" s="527" t="str">
        <f t="shared" si="166"/>
        <v/>
      </c>
      <c r="M2513" s="363"/>
      <c r="N2513" s="363"/>
      <c r="O2513" s="363"/>
      <c r="P2513" s="366"/>
    </row>
    <row r="2514" spans="3:16" ht="14.25" customHeight="1" x14ac:dyDescent="0.2">
      <c r="C2514" s="383">
        <f t="shared" si="167"/>
        <v>2502</v>
      </c>
      <c r="D2514" s="807" t="str">
        <f t="shared" si="165"/>
        <v/>
      </c>
      <c r="E2514" s="670"/>
      <c r="F2514" s="511"/>
      <c r="G2514" s="511"/>
      <c r="H2514" s="452"/>
      <c r="I2514" s="362"/>
      <c r="J2514" s="362"/>
      <c r="K2514" s="451" t="str">
        <f t="shared" si="164"/>
        <v/>
      </c>
      <c r="L2514" s="527" t="str">
        <f t="shared" si="166"/>
        <v/>
      </c>
      <c r="M2514" s="363"/>
      <c r="N2514" s="363"/>
      <c r="O2514" s="363"/>
      <c r="P2514" s="366"/>
    </row>
    <row r="2515" spans="3:16" ht="14.25" customHeight="1" x14ac:dyDescent="0.2">
      <c r="C2515" s="383">
        <f t="shared" si="167"/>
        <v>2503</v>
      </c>
      <c r="D2515" s="807" t="str">
        <f t="shared" si="165"/>
        <v/>
      </c>
      <c r="E2515" s="670"/>
      <c r="F2515" s="511"/>
      <c r="G2515" s="511"/>
      <c r="H2515" s="452"/>
      <c r="I2515" s="362"/>
      <c r="J2515" s="362"/>
      <c r="K2515" s="451" t="str">
        <f t="shared" si="164"/>
        <v/>
      </c>
      <c r="L2515" s="527" t="str">
        <f t="shared" si="166"/>
        <v/>
      </c>
      <c r="M2515" s="363"/>
      <c r="N2515" s="363"/>
      <c r="O2515" s="363"/>
      <c r="P2515" s="366"/>
    </row>
    <row r="2516" spans="3:16" ht="14.25" customHeight="1" x14ac:dyDescent="0.2">
      <c r="C2516" s="383">
        <f t="shared" si="167"/>
        <v>2504</v>
      </c>
      <c r="D2516" s="807" t="str">
        <f t="shared" si="165"/>
        <v/>
      </c>
      <c r="E2516" s="670"/>
      <c r="F2516" s="511"/>
      <c r="G2516" s="511"/>
      <c r="H2516" s="452"/>
      <c r="I2516" s="362"/>
      <c r="J2516" s="362"/>
      <c r="K2516" s="451" t="str">
        <f t="shared" si="164"/>
        <v/>
      </c>
      <c r="L2516" s="527" t="str">
        <f t="shared" si="166"/>
        <v/>
      </c>
      <c r="M2516" s="363"/>
      <c r="N2516" s="363"/>
      <c r="O2516" s="363"/>
      <c r="P2516" s="366"/>
    </row>
    <row r="2517" spans="3:16" ht="14.25" customHeight="1" x14ac:dyDescent="0.2">
      <c r="C2517" s="383">
        <f t="shared" si="167"/>
        <v>2505</v>
      </c>
      <c r="D2517" s="807" t="str">
        <f t="shared" si="165"/>
        <v/>
      </c>
      <c r="E2517" s="670"/>
      <c r="F2517" s="511"/>
      <c r="G2517" s="511"/>
      <c r="H2517" s="452"/>
      <c r="I2517" s="362"/>
      <c r="J2517" s="362"/>
      <c r="K2517" s="451" t="str">
        <f t="shared" si="164"/>
        <v/>
      </c>
      <c r="L2517" s="527" t="str">
        <f t="shared" si="166"/>
        <v/>
      </c>
      <c r="M2517" s="363"/>
      <c r="N2517" s="363"/>
      <c r="O2517" s="363"/>
      <c r="P2517" s="366"/>
    </row>
    <row r="2518" spans="3:16" ht="14.25" customHeight="1" x14ac:dyDescent="0.2">
      <c r="C2518" s="383">
        <f t="shared" si="167"/>
        <v>2506</v>
      </c>
      <c r="D2518" s="807" t="str">
        <f t="shared" si="165"/>
        <v/>
      </c>
      <c r="E2518" s="670"/>
      <c r="F2518" s="511"/>
      <c r="G2518" s="511"/>
      <c r="H2518" s="452"/>
      <c r="I2518" s="362"/>
      <c r="J2518" s="362"/>
      <c r="K2518" s="451" t="str">
        <f t="shared" si="164"/>
        <v/>
      </c>
      <c r="L2518" s="527" t="str">
        <f t="shared" si="166"/>
        <v/>
      </c>
      <c r="M2518" s="363"/>
      <c r="N2518" s="363"/>
      <c r="O2518" s="363"/>
      <c r="P2518" s="366"/>
    </row>
    <row r="2519" spans="3:16" ht="14.25" customHeight="1" x14ac:dyDescent="0.2">
      <c r="C2519" s="383">
        <f t="shared" si="167"/>
        <v>2507</v>
      </c>
      <c r="D2519" s="807" t="str">
        <f t="shared" si="165"/>
        <v/>
      </c>
      <c r="E2519" s="670"/>
      <c r="F2519" s="511"/>
      <c r="G2519" s="511"/>
      <c r="H2519" s="452"/>
      <c r="I2519" s="362"/>
      <c r="J2519" s="362"/>
      <c r="K2519" s="451" t="str">
        <f t="shared" si="164"/>
        <v/>
      </c>
      <c r="L2519" s="527" t="str">
        <f t="shared" si="166"/>
        <v/>
      </c>
      <c r="M2519" s="363"/>
      <c r="N2519" s="363"/>
      <c r="O2519" s="363"/>
      <c r="P2519" s="366"/>
    </row>
    <row r="2520" spans="3:16" ht="14.25" customHeight="1" x14ac:dyDescent="0.2">
      <c r="C2520" s="383">
        <f t="shared" si="167"/>
        <v>2508</v>
      </c>
      <c r="D2520" s="807" t="str">
        <f t="shared" si="165"/>
        <v/>
      </c>
      <c r="E2520" s="670"/>
      <c r="F2520" s="511"/>
      <c r="G2520" s="511"/>
      <c r="H2520" s="452"/>
      <c r="I2520" s="362"/>
      <c r="J2520" s="362"/>
      <c r="K2520" s="451" t="str">
        <f t="shared" si="164"/>
        <v/>
      </c>
      <c r="L2520" s="527" t="str">
        <f t="shared" si="166"/>
        <v/>
      </c>
      <c r="M2520" s="363"/>
      <c r="N2520" s="363"/>
      <c r="O2520" s="363"/>
      <c r="P2520" s="366"/>
    </row>
    <row r="2521" spans="3:16" ht="14.25" customHeight="1" x14ac:dyDescent="0.2">
      <c r="C2521" s="383">
        <f t="shared" si="167"/>
        <v>2509</v>
      </c>
      <c r="D2521" s="807" t="str">
        <f t="shared" si="165"/>
        <v/>
      </c>
      <c r="E2521" s="670"/>
      <c r="F2521" s="511"/>
      <c r="G2521" s="511"/>
      <c r="H2521" s="452"/>
      <c r="I2521" s="362"/>
      <c r="J2521" s="362"/>
      <c r="K2521" s="451" t="str">
        <f t="shared" si="164"/>
        <v/>
      </c>
      <c r="L2521" s="527" t="str">
        <f t="shared" si="166"/>
        <v/>
      </c>
      <c r="M2521" s="363"/>
      <c r="N2521" s="363"/>
      <c r="O2521" s="363"/>
      <c r="P2521" s="366"/>
    </row>
    <row r="2522" spans="3:16" ht="14.25" customHeight="1" x14ac:dyDescent="0.2">
      <c r="C2522" s="383">
        <f t="shared" si="167"/>
        <v>2510</v>
      </c>
      <c r="D2522" s="807" t="str">
        <f t="shared" si="165"/>
        <v/>
      </c>
      <c r="E2522" s="670"/>
      <c r="F2522" s="511"/>
      <c r="G2522" s="511"/>
      <c r="H2522" s="452"/>
      <c r="I2522" s="362"/>
      <c r="J2522" s="362"/>
      <c r="K2522" s="451" t="str">
        <f t="shared" si="164"/>
        <v/>
      </c>
      <c r="L2522" s="527" t="str">
        <f t="shared" si="166"/>
        <v/>
      </c>
      <c r="M2522" s="363"/>
      <c r="N2522" s="363"/>
      <c r="O2522" s="363"/>
      <c r="P2522" s="366"/>
    </row>
    <row r="2523" spans="3:16" ht="14.25" customHeight="1" x14ac:dyDescent="0.2">
      <c r="C2523" s="383">
        <f t="shared" si="167"/>
        <v>2511</v>
      </c>
      <c r="D2523" s="807" t="str">
        <f t="shared" si="165"/>
        <v/>
      </c>
      <c r="E2523" s="670"/>
      <c r="F2523" s="511"/>
      <c r="G2523" s="511"/>
      <c r="H2523" s="452"/>
      <c r="I2523" s="362"/>
      <c r="J2523" s="362"/>
      <c r="K2523" s="451" t="str">
        <f t="shared" si="164"/>
        <v/>
      </c>
      <c r="L2523" s="527" t="str">
        <f t="shared" si="166"/>
        <v/>
      </c>
      <c r="M2523" s="363"/>
      <c r="N2523" s="363"/>
      <c r="O2523" s="363"/>
      <c r="P2523" s="366"/>
    </row>
    <row r="2524" spans="3:16" ht="14.25" customHeight="1" x14ac:dyDescent="0.2">
      <c r="C2524" s="383">
        <f t="shared" si="167"/>
        <v>2512</v>
      </c>
      <c r="D2524" s="807" t="str">
        <f t="shared" si="165"/>
        <v/>
      </c>
      <c r="E2524" s="670"/>
      <c r="F2524" s="511"/>
      <c r="G2524" s="511"/>
      <c r="H2524" s="452"/>
      <c r="I2524" s="362"/>
      <c r="J2524" s="362"/>
      <c r="K2524" s="451" t="str">
        <f t="shared" si="164"/>
        <v/>
      </c>
      <c r="L2524" s="527" t="str">
        <f t="shared" si="166"/>
        <v/>
      </c>
      <c r="M2524" s="363"/>
      <c r="N2524" s="363"/>
      <c r="O2524" s="363"/>
      <c r="P2524" s="366"/>
    </row>
    <row r="2525" spans="3:16" ht="14.25" customHeight="1" x14ac:dyDescent="0.2">
      <c r="C2525" s="383">
        <f t="shared" si="167"/>
        <v>2513</v>
      </c>
      <c r="D2525" s="807" t="str">
        <f t="shared" si="165"/>
        <v/>
      </c>
      <c r="E2525" s="670"/>
      <c r="F2525" s="511"/>
      <c r="G2525" s="511"/>
      <c r="H2525" s="452"/>
      <c r="I2525" s="362"/>
      <c r="J2525" s="362"/>
      <c r="K2525" s="451" t="str">
        <f t="shared" si="164"/>
        <v/>
      </c>
      <c r="L2525" s="527" t="str">
        <f t="shared" si="166"/>
        <v/>
      </c>
      <c r="M2525" s="363"/>
      <c r="N2525" s="363"/>
      <c r="O2525" s="363"/>
      <c r="P2525" s="366"/>
    </row>
    <row r="2526" spans="3:16" ht="14.25" customHeight="1" x14ac:dyDescent="0.2">
      <c r="C2526" s="383">
        <f t="shared" si="167"/>
        <v>2514</v>
      </c>
      <c r="D2526" s="807" t="str">
        <f t="shared" si="165"/>
        <v/>
      </c>
      <c r="E2526" s="670"/>
      <c r="F2526" s="511"/>
      <c r="G2526" s="511"/>
      <c r="H2526" s="452"/>
      <c r="I2526" s="362"/>
      <c r="J2526" s="362"/>
      <c r="K2526" s="451" t="str">
        <f t="shared" si="164"/>
        <v/>
      </c>
      <c r="L2526" s="527" t="str">
        <f t="shared" si="166"/>
        <v/>
      </c>
      <c r="M2526" s="363"/>
      <c r="N2526" s="363"/>
      <c r="O2526" s="363"/>
      <c r="P2526" s="366"/>
    </row>
    <row r="2527" spans="3:16" ht="14.25" customHeight="1" x14ac:dyDescent="0.2">
      <c r="C2527" s="383">
        <f t="shared" si="167"/>
        <v>2515</v>
      </c>
      <c r="D2527" s="807" t="str">
        <f t="shared" si="165"/>
        <v/>
      </c>
      <c r="E2527" s="670"/>
      <c r="F2527" s="511"/>
      <c r="G2527" s="511"/>
      <c r="H2527" s="452"/>
      <c r="I2527" s="362"/>
      <c r="J2527" s="362"/>
      <c r="K2527" s="451" t="str">
        <f t="shared" si="164"/>
        <v/>
      </c>
      <c r="L2527" s="527" t="str">
        <f t="shared" si="166"/>
        <v/>
      </c>
      <c r="M2527" s="363"/>
      <c r="N2527" s="363"/>
      <c r="O2527" s="363"/>
      <c r="P2527" s="366"/>
    </row>
    <row r="2528" spans="3:16" ht="14.25" customHeight="1" x14ac:dyDescent="0.2">
      <c r="C2528" s="383">
        <f t="shared" si="167"/>
        <v>2516</v>
      </c>
      <c r="D2528" s="807" t="str">
        <f t="shared" si="165"/>
        <v/>
      </c>
      <c r="E2528" s="670"/>
      <c r="F2528" s="511"/>
      <c r="G2528" s="511"/>
      <c r="H2528" s="452"/>
      <c r="I2528" s="362"/>
      <c r="J2528" s="362"/>
      <c r="K2528" s="451" t="str">
        <f t="shared" si="164"/>
        <v/>
      </c>
      <c r="L2528" s="527" t="str">
        <f t="shared" si="166"/>
        <v/>
      </c>
      <c r="M2528" s="363"/>
      <c r="N2528" s="363"/>
      <c r="O2528" s="363"/>
      <c r="P2528" s="366"/>
    </row>
    <row r="2529" spans="3:16" ht="14.25" customHeight="1" x14ac:dyDescent="0.2">
      <c r="C2529" s="383">
        <f t="shared" si="167"/>
        <v>2517</v>
      </c>
      <c r="D2529" s="807" t="str">
        <f t="shared" si="165"/>
        <v/>
      </c>
      <c r="E2529" s="670"/>
      <c r="F2529" s="511"/>
      <c r="G2529" s="511"/>
      <c r="H2529" s="452"/>
      <c r="I2529" s="362"/>
      <c r="J2529" s="362"/>
      <c r="K2529" s="451" t="str">
        <f t="shared" si="164"/>
        <v/>
      </c>
      <c r="L2529" s="527" t="str">
        <f t="shared" si="166"/>
        <v/>
      </c>
      <c r="M2529" s="363"/>
      <c r="N2529" s="363"/>
      <c r="O2529" s="363"/>
      <c r="P2529" s="366"/>
    </row>
    <row r="2530" spans="3:16" ht="14.25" customHeight="1" x14ac:dyDescent="0.2">
      <c r="C2530" s="383">
        <f t="shared" si="167"/>
        <v>2518</v>
      </c>
      <c r="D2530" s="807" t="str">
        <f t="shared" si="165"/>
        <v/>
      </c>
      <c r="E2530" s="670"/>
      <c r="F2530" s="511"/>
      <c r="G2530" s="511"/>
      <c r="H2530" s="452"/>
      <c r="I2530" s="362"/>
      <c r="J2530" s="362"/>
      <c r="K2530" s="451" t="str">
        <f t="shared" si="164"/>
        <v/>
      </c>
      <c r="L2530" s="527" t="str">
        <f t="shared" si="166"/>
        <v/>
      </c>
      <c r="M2530" s="363"/>
      <c r="N2530" s="363"/>
      <c r="O2530" s="363"/>
      <c r="P2530" s="366"/>
    </row>
    <row r="2531" spans="3:16" ht="14.25" customHeight="1" x14ac:dyDescent="0.2">
      <c r="C2531" s="383">
        <f t="shared" si="167"/>
        <v>2519</v>
      </c>
      <c r="D2531" s="807" t="str">
        <f t="shared" si="165"/>
        <v/>
      </c>
      <c r="E2531" s="670"/>
      <c r="F2531" s="511"/>
      <c r="G2531" s="511"/>
      <c r="H2531" s="452"/>
      <c r="I2531" s="362"/>
      <c r="J2531" s="362"/>
      <c r="K2531" s="451" t="str">
        <f t="shared" si="164"/>
        <v/>
      </c>
      <c r="L2531" s="527" t="str">
        <f t="shared" si="166"/>
        <v/>
      </c>
      <c r="M2531" s="363"/>
      <c r="N2531" s="363"/>
      <c r="O2531" s="363"/>
      <c r="P2531" s="366"/>
    </row>
    <row r="2532" spans="3:16" ht="14.25" customHeight="1" x14ac:dyDescent="0.2">
      <c r="C2532" s="383">
        <f t="shared" si="167"/>
        <v>2520</v>
      </c>
      <c r="D2532" s="807" t="str">
        <f t="shared" si="165"/>
        <v/>
      </c>
      <c r="E2532" s="670"/>
      <c r="F2532" s="511"/>
      <c r="G2532" s="511"/>
      <c r="H2532" s="452"/>
      <c r="I2532" s="362"/>
      <c r="J2532" s="362"/>
      <c r="K2532" s="451" t="str">
        <f t="shared" si="164"/>
        <v/>
      </c>
      <c r="L2532" s="527" t="str">
        <f t="shared" si="166"/>
        <v/>
      </c>
      <c r="M2532" s="363"/>
      <c r="N2532" s="363"/>
      <c r="O2532" s="363"/>
      <c r="P2532" s="366"/>
    </row>
    <row r="2533" spans="3:16" ht="14.25" customHeight="1" x14ac:dyDescent="0.2">
      <c r="C2533" s="383">
        <f t="shared" si="167"/>
        <v>2521</v>
      </c>
      <c r="D2533" s="807" t="str">
        <f t="shared" si="165"/>
        <v/>
      </c>
      <c r="E2533" s="670"/>
      <c r="F2533" s="511"/>
      <c r="G2533" s="511"/>
      <c r="H2533" s="452"/>
      <c r="I2533" s="362"/>
      <c r="J2533" s="362"/>
      <c r="K2533" s="451" t="str">
        <f t="shared" si="164"/>
        <v/>
      </c>
      <c r="L2533" s="527" t="str">
        <f t="shared" si="166"/>
        <v/>
      </c>
      <c r="M2533" s="363"/>
      <c r="N2533" s="363"/>
      <c r="O2533" s="363"/>
      <c r="P2533" s="366"/>
    </row>
    <row r="2534" spans="3:16" ht="14.25" customHeight="1" x14ac:dyDescent="0.2">
      <c r="C2534" s="383">
        <f t="shared" si="167"/>
        <v>2522</v>
      </c>
      <c r="D2534" s="807" t="str">
        <f t="shared" si="165"/>
        <v/>
      </c>
      <c r="E2534" s="670"/>
      <c r="F2534" s="511"/>
      <c r="G2534" s="511"/>
      <c r="H2534" s="452"/>
      <c r="I2534" s="362"/>
      <c r="J2534" s="362"/>
      <c r="K2534" s="451" t="str">
        <f t="shared" si="164"/>
        <v/>
      </c>
      <c r="L2534" s="527" t="str">
        <f t="shared" si="166"/>
        <v/>
      </c>
      <c r="M2534" s="363"/>
      <c r="N2534" s="363"/>
      <c r="O2534" s="363"/>
      <c r="P2534" s="366"/>
    </row>
    <row r="2535" spans="3:16" ht="14.25" customHeight="1" x14ac:dyDescent="0.2">
      <c r="C2535" s="383">
        <f t="shared" si="167"/>
        <v>2523</v>
      </c>
      <c r="D2535" s="807" t="str">
        <f t="shared" si="165"/>
        <v/>
      </c>
      <c r="E2535" s="670"/>
      <c r="F2535" s="511"/>
      <c r="G2535" s="511"/>
      <c r="H2535" s="452"/>
      <c r="I2535" s="362"/>
      <c r="J2535" s="362"/>
      <c r="K2535" s="451" t="str">
        <f t="shared" si="164"/>
        <v/>
      </c>
      <c r="L2535" s="527" t="str">
        <f t="shared" si="166"/>
        <v/>
      </c>
      <c r="M2535" s="363"/>
      <c r="N2535" s="363"/>
      <c r="O2535" s="363"/>
      <c r="P2535" s="366"/>
    </row>
    <row r="2536" spans="3:16" ht="14.25" customHeight="1" x14ac:dyDescent="0.2">
      <c r="C2536" s="383">
        <f t="shared" si="167"/>
        <v>2524</v>
      </c>
      <c r="D2536" s="807" t="str">
        <f t="shared" si="165"/>
        <v/>
      </c>
      <c r="E2536" s="670"/>
      <c r="F2536" s="511"/>
      <c r="G2536" s="511"/>
      <c r="H2536" s="452"/>
      <c r="I2536" s="362"/>
      <c r="J2536" s="362"/>
      <c r="K2536" s="451" t="str">
        <f t="shared" si="164"/>
        <v/>
      </c>
      <c r="L2536" s="527" t="str">
        <f t="shared" si="166"/>
        <v/>
      </c>
      <c r="M2536" s="363"/>
      <c r="N2536" s="363"/>
      <c r="O2536" s="363"/>
      <c r="P2536" s="366"/>
    </row>
    <row r="2537" spans="3:16" ht="14.25" customHeight="1" x14ac:dyDescent="0.2">
      <c r="C2537" s="383">
        <f t="shared" si="167"/>
        <v>2525</v>
      </c>
      <c r="D2537" s="807" t="str">
        <f t="shared" si="165"/>
        <v/>
      </c>
      <c r="E2537" s="670"/>
      <c r="F2537" s="511"/>
      <c r="G2537" s="511"/>
      <c r="H2537" s="452"/>
      <c r="I2537" s="362"/>
      <c r="J2537" s="362"/>
      <c r="K2537" s="451" t="str">
        <f t="shared" si="164"/>
        <v/>
      </c>
      <c r="L2537" s="527" t="str">
        <f t="shared" si="166"/>
        <v/>
      </c>
      <c r="M2537" s="363"/>
      <c r="N2537" s="363"/>
      <c r="O2537" s="363"/>
      <c r="P2537" s="366"/>
    </row>
    <row r="2538" spans="3:16" ht="14.25" customHeight="1" x14ac:dyDescent="0.2">
      <c r="C2538" s="383">
        <f t="shared" si="167"/>
        <v>2526</v>
      </c>
      <c r="D2538" s="807" t="str">
        <f t="shared" si="165"/>
        <v/>
      </c>
      <c r="E2538" s="670"/>
      <c r="F2538" s="511"/>
      <c r="G2538" s="511"/>
      <c r="H2538" s="452"/>
      <c r="I2538" s="362"/>
      <c r="J2538" s="362"/>
      <c r="K2538" s="451" t="str">
        <f t="shared" si="164"/>
        <v/>
      </c>
      <c r="L2538" s="527" t="str">
        <f t="shared" si="166"/>
        <v/>
      </c>
      <c r="M2538" s="363"/>
      <c r="N2538" s="363"/>
      <c r="O2538" s="363"/>
      <c r="P2538" s="366"/>
    </row>
    <row r="2539" spans="3:16" ht="14.25" customHeight="1" x14ac:dyDescent="0.2">
      <c r="C2539" s="383">
        <f t="shared" si="167"/>
        <v>2527</v>
      </c>
      <c r="D2539" s="807" t="str">
        <f t="shared" si="165"/>
        <v/>
      </c>
      <c r="E2539" s="670"/>
      <c r="F2539" s="511"/>
      <c r="G2539" s="511"/>
      <c r="H2539" s="452"/>
      <c r="I2539" s="362"/>
      <c r="J2539" s="362"/>
      <c r="K2539" s="451" t="str">
        <f t="shared" si="164"/>
        <v/>
      </c>
      <c r="L2539" s="527" t="str">
        <f t="shared" si="166"/>
        <v/>
      </c>
      <c r="M2539" s="363"/>
      <c r="N2539" s="363"/>
      <c r="O2539" s="363"/>
      <c r="P2539" s="366"/>
    </row>
    <row r="2540" spans="3:16" ht="14.25" customHeight="1" x14ac:dyDescent="0.2">
      <c r="C2540" s="383">
        <f t="shared" si="167"/>
        <v>2528</v>
      </c>
      <c r="D2540" s="807" t="str">
        <f t="shared" si="165"/>
        <v/>
      </c>
      <c r="E2540" s="670"/>
      <c r="F2540" s="511"/>
      <c r="G2540" s="511"/>
      <c r="H2540" s="452"/>
      <c r="I2540" s="362"/>
      <c r="J2540" s="362"/>
      <c r="K2540" s="451" t="str">
        <f t="shared" si="164"/>
        <v/>
      </c>
      <c r="L2540" s="527" t="str">
        <f t="shared" si="166"/>
        <v/>
      </c>
      <c r="M2540" s="363"/>
      <c r="N2540" s="363"/>
      <c r="O2540" s="363"/>
      <c r="P2540" s="366"/>
    </row>
    <row r="2541" spans="3:16" ht="14.25" customHeight="1" x14ac:dyDescent="0.2">
      <c r="C2541" s="383">
        <f t="shared" si="167"/>
        <v>2529</v>
      </c>
      <c r="D2541" s="807" t="str">
        <f t="shared" si="165"/>
        <v/>
      </c>
      <c r="E2541" s="670"/>
      <c r="F2541" s="511"/>
      <c r="G2541" s="511"/>
      <c r="H2541" s="452"/>
      <c r="I2541" s="362"/>
      <c r="J2541" s="362"/>
      <c r="K2541" s="451" t="str">
        <f t="shared" si="164"/>
        <v/>
      </c>
      <c r="L2541" s="527" t="str">
        <f t="shared" si="166"/>
        <v/>
      </c>
      <c r="M2541" s="363"/>
      <c r="N2541" s="363"/>
      <c r="O2541" s="363"/>
      <c r="P2541" s="366"/>
    </row>
    <row r="2542" spans="3:16" ht="14.25" customHeight="1" x14ac:dyDescent="0.2">
      <c r="C2542" s="383">
        <f t="shared" si="167"/>
        <v>2530</v>
      </c>
      <c r="D2542" s="807" t="str">
        <f t="shared" si="165"/>
        <v/>
      </c>
      <c r="E2542" s="670"/>
      <c r="F2542" s="511"/>
      <c r="G2542" s="511"/>
      <c r="H2542" s="452"/>
      <c r="I2542" s="362"/>
      <c r="J2542" s="362"/>
      <c r="K2542" s="451" t="str">
        <f t="shared" si="164"/>
        <v/>
      </c>
      <c r="L2542" s="527" t="str">
        <f t="shared" si="166"/>
        <v/>
      </c>
      <c r="M2542" s="363"/>
      <c r="N2542" s="363"/>
      <c r="O2542" s="363"/>
      <c r="P2542" s="366"/>
    </row>
    <row r="2543" spans="3:16" ht="14.25" customHeight="1" x14ac:dyDescent="0.2">
      <c r="C2543" s="383">
        <f t="shared" si="167"/>
        <v>2531</v>
      </c>
      <c r="D2543" s="807" t="str">
        <f t="shared" si="165"/>
        <v/>
      </c>
      <c r="E2543" s="670"/>
      <c r="F2543" s="511"/>
      <c r="G2543" s="511"/>
      <c r="H2543" s="452"/>
      <c r="I2543" s="362"/>
      <c r="J2543" s="362"/>
      <c r="K2543" s="451" t="str">
        <f t="shared" si="164"/>
        <v/>
      </c>
      <c r="L2543" s="527" t="str">
        <f t="shared" si="166"/>
        <v/>
      </c>
      <c r="M2543" s="363"/>
      <c r="N2543" s="363"/>
      <c r="O2543" s="363"/>
      <c r="P2543" s="366"/>
    </row>
    <row r="2544" spans="3:16" ht="14.25" customHeight="1" x14ac:dyDescent="0.2">
      <c r="C2544" s="383">
        <f t="shared" si="167"/>
        <v>2532</v>
      </c>
      <c r="D2544" s="807" t="str">
        <f t="shared" si="165"/>
        <v/>
      </c>
      <c r="E2544" s="670"/>
      <c r="F2544" s="511"/>
      <c r="G2544" s="511"/>
      <c r="H2544" s="452"/>
      <c r="I2544" s="362"/>
      <c r="J2544" s="362"/>
      <c r="K2544" s="451" t="str">
        <f t="shared" si="164"/>
        <v/>
      </c>
      <c r="L2544" s="527" t="str">
        <f t="shared" si="166"/>
        <v/>
      </c>
      <c r="M2544" s="363"/>
      <c r="N2544" s="363"/>
      <c r="O2544" s="363"/>
      <c r="P2544" s="366"/>
    </row>
    <row r="2545" spans="3:16" ht="14.25" customHeight="1" x14ac:dyDescent="0.2">
      <c r="C2545" s="383">
        <f t="shared" si="167"/>
        <v>2533</v>
      </c>
      <c r="D2545" s="807" t="str">
        <f t="shared" si="165"/>
        <v/>
      </c>
      <c r="E2545" s="670"/>
      <c r="F2545" s="511"/>
      <c r="G2545" s="511"/>
      <c r="H2545" s="452"/>
      <c r="I2545" s="362"/>
      <c r="J2545" s="362"/>
      <c r="K2545" s="451" t="str">
        <f t="shared" si="164"/>
        <v/>
      </c>
      <c r="L2545" s="527" t="str">
        <f t="shared" si="166"/>
        <v/>
      </c>
      <c r="M2545" s="363"/>
      <c r="N2545" s="363"/>
      <c r="O2545" s="363"/>
      <c r="P2545" s="366"/>
    </row>
    <row r="2546" spans="3:16" ht="14.25" customHeight="1" x14ac:dyDescent="0.2">
      <c r="C2546" s="383">
        <f t="shared" si="167"/>
        <v>2534</v>
      </c>
      <c r="D2546" s="807" t="str">
        <f t="shared" si="165"/>
        <v/>
      </c>
      <c r="E2546" s="670"/>
      <c r="F2546" s="511"/>
      <c r="G2546" s="511"/>
      <c r="H2546" s="452"/>
      <c r="I2546" s="362"/>
      <c r="J2546" s="362"/>
      <c r="K2546" s="451" t="str">
        <f t="shared" si="164"/>
        <v/>
      </c>
      <c r="L2546" s="527" t="str">
        <f t="shared" si="166"/>
        <v/>
      </c>
      <c r="M2546" s="363"/>
      <c r="N2546" s="363"/>
      <c r="O2546" s="363"/>
      <c r="P2546" s="366"/>
    </row>
    <row r="2547" spans="3:16" ht="14.25" customHeight="1" x14ac:dyDescent="0.2">
      <c r="C2547" s="383">
        <f t="shared" si="167"/>
        <v>2535</v>
      </c>
      <c r="D2547" s="807" t="str">
        <f t="shared" si="165"/>
        <v/>
      </c>
      <c r="E2547" s="670"/>
      <c r="F2547" s="511"/>
      <c r="G2547" s="511"/>
      <c r="H2547" s="452"/>
      <c r="I2547" s="362"/>
      <c r="J2547" s="362"/>
      <c r="K2547" s="451" t="str">
        <f t="shared" si="164"/>
        <v/>
      </c>
      <c r="L2547" s="527" t="str">
        <f t="shared" si="166"/>
        <v/>
      </c>
      <c r="M2547" s="363"/>
      <c r="N2547" s="363"/>
      <c r="O2547" s="363"/>
      <c r="P2547" s="366"/>
    </row>
    <row r="2548" spans="3:16" ht="14.25" customHeight="1" x14ac:dyDescent="0.2">
      <c r="C2548" s="383">
        <f t="shared" si="167"/>
        <v>2536</v>
      </c>
      <c r="D2548" s="807" t="str">
        <f t="shared" si="165"/>
        <v/>
      </c>
      <c r="E2548" s="670"/>
      <c r="F2548" s="511"/>
      <c r="G2548" s="511"/>
      <c r="H2548" s="452"/>
      <c r="I2548" s="362"/>
      <c r="J2548" s="362"/>
      <c r="K2548" s="451" t="str">
        <f t="shared" si="164"/>
        <v/>
      </c>
      <c r="L2548" s="527" t="str">
        <f t="shared" si="166"/>
        <v/>
      </c>
      <c r="M2548" s="363"/>
      <c r="N2548" s="363"/>
      <c r="O2548" s="363"/>
      <c r="P2548" s="366"/>
    </row>
    <row r="2549" spans="3:16" ht="14.25" customHeight="1" x14ac:dyDescent="0.2">
      <c r="C2549" s="383">
        <f t="shared" si="167"/>
        <v>2537</v>
      </c>
      <c r="D2549" s="807" t="str">
        <f t="shared" si="165"/>
        <v/>
      </c>
      <c r="E2549" s="670"/>
      <c r="F2549" s="511"/>
      <c r="G2549" s="511"/>
      <c r="H2549" s="452"/>
      <c r="I2549" s="362"/>
      <c r="J2549" s="362"/>
      <c r="K2549" s="451" t="str">
        <f t="shared" si="164"/>
        <v/>
      </c>
      <c r="L2549" s="527" t="str">
        <f t="shared" si="166"/>
        <v/>
      </c>
      <c r="M2549" s="363"/>
      <c r="N2549" s="363"/>
      <c r="O2549" s="363"/>
      <c r="P2549" s="366"/>
    </row>
    <row r="2550" spans="3:16" ht="14.25" customHeight="1" x14ac:dyDescent="0.2">
      <c r="C2550" s="383">
        <f t="shared" si="167"/>
        <v>2538</v>
      </c>
      <c r="D2550" s="807" t="str">
        <f t="shared" si="165"/>
        <v/>
      </c>
      <c r="E2550" s="670"/>
      <c r="F2550" s="511"/>
      <c r="G2550" s="511"/>
      <c r="H2550" s="452"/>
      <c r="I2550" s="362"/>
      <c r="J2550" s="362"/>
      <c r="K2550" s="451" t="str">
        <f t="shared" si="164"/>
        <v/>
      </c>
      <c r="L2550" s="527" t="str">
        <f t="shared" si="166"/>
        <v/>
      </c>
      <c r="M2550" s="363"/>
      <c r="N2550" s="363"/>
      <c r="O2550" s="363"/>
      <c r="P2550" s="366"/>
    </row>
    <row r="2551" spans="3:16" ht="14.25" customHeight="1" x14ac:dyDescent="0.2">
      <c r="C2551" s="383">
        <f t="shared" si="167"/>
        <v>2539</v>
      </c>
      <c r="D2551" s="807" t="str">
        <f t="shared" si="165"/>
        <v/>
      </c>
      <c r="E2551" s="670"/>
      <c r="F2551" s="511"/>
      <c r="G2551" s="511"/>
      <c r="H2551" s="452"/>
      <c r="I2551" s="362"/>
      <c r="J2551" s="362"/>
      <c r="K2551" s="451" t="str">
        <f t="shared" si="164"/>
        <v/>
      </c>
      <c r="L2551" s="527" t="str">
        <f t="shared" si="166"/>
        <v/>
      </c>
      <c r="M2551" s="363"/>
      <c r="N2551" s="363"/>
      <c r="O2551" s="363"/>
      <c r="P2551" s="366"/>
    </row>
    <row r="2552" spans="3:16" ht="14.25" customHeight="1" x14ac:dyDescent="0.2">
      <c r="C2552" s="383">
        <f t="shared" si="167"/>
        <v>2540</v>
      </c>
      <c r="D2552" s="807" t="str">
        <f t="shared" si="165"/>
        <v/>
      </c>
      <c r="E2552" s="670"/>
      <c r="F2552" s="511"/>
      <c r="G2552" s="511"/>
      <c r="H2552" s="452"/>
      <c r="I2552" s="362"/>
      <c r="J2552" s="362"/>
      <c r="K2552" s="451" t="str">
        <f t="shared" si="164"/>
        <v/>
      </c>
      <c r="L2552" s="527" t="str">
        <f t="shared" si="166"/>
        <v/>
      </c>
      <c r="M2552" s="363"/>
      <c r="N2552" s="363"/>
      <c r="O2552" s="363"/>
      <c r="P2552" s="366"/>
    </row>
    <row r="2553" spans="3:16" ht="14.25" customHeight="1" x14ac:dyDescent="0.2">
      <c r="C2553" s="383">
        <f t="shared" si="167"/>
        <v>2541</v>
      </c>
      <c r="D2553" s="807" t="str">
        <f t="shared" si="165"/>
        <v/>
      </c>
      <c r="E2553" s="670"/>
      <c r="F2553" s="511"/>
      <c r="G2553" s="511"/>
      <c r="H2553" s="452"/>
      <c r="I2553" s="362"/>
      <c r="J2553" s="362"/>
      <c r="K2553" s="451" t="str">
        <f t="shared" si="164"/>
        <v/>
      </c>
      <c r="L2553" s="527" t="str">
        <f t="shared" si="166"/>
        <v/>
      </c>
      <c r="M2553" s="363"/>
      <c r="N2553" s="363"/>
      <c r="O2553" s="363"/>
      <c r="P2553" s="366"/>
    </row>
    <row r="2554" spans="3:16" ht="14.25" customHeight="1" x14ac:dyDescent="0.2">
      <c r="C2554" s="383">
        <f t="shared" si="167"/>
        <v>2542</v>
      </c>
      <c r="D2554" s="807" t="str">
        <f t="shared" si="165"/>
        <v/>
      </c>
      <c r="E2554" s="670"/>
      <c r="F2554" s="511"/>
      <c r="G2554" s="511"/>
      <c r="H2554" s="452"/>
      <c r="I2554" s="362"/>
      <c r="J2554" s="362"/>
      <c r="K2554" s="451" t="str">
        <f t="shared" si="164"/>
        <v/>
      </c>
      <c r="L2554" s="527" t="str">
        <f t="shared" si="166"/>
        <v/>
      </c>
      <c r="M2554" s="363"/>
      <c r="N2554" s="363"/>
      <c r="O2554" s="363"/>
      <c r="P2554" s="366"/>
    </row>
    <row r="2555" spans="3:16" ht="14.25" customHeight="1" x14ac:dyDescent="0.2">
      <c r="C2555" s="383">
        <f t="shared" si="167"/>
        <v>2543</v>
      </c>
      <c r="D2555" s="807" t="str">
        <f t="shared" si="165"/>
        <v/>
      </c>
      <c r="E2555" s="670"/>
      <c r="F2555" s="511"/>
      <c r="G2555" s="511"/>
      <c r="H2555" s="452"/>
      <c r="I2555" s="362"/>
      <c r="J2555" s="362"/>
      <c r="K2555" s="451" t="str">
        <f t="shared" si="164"/>
        <v/>
      </c>
      <c r="L2555" s="527" t="str">
        <f t="shared" si="166"/>
        <v/>
      </c>
      <c r="M2555" s="363"/>
      <c r="N2555" s="363"/>
      <c r="O2555" s="363"/>
      <c r="P2555" s="366"/>
    </row>
    <row r="2556" spans="3:16" ht="14.25" customHeight="1" x14ac:dyDescent="0.2">
      <c r="C2556" s="383">
        <f t="shared" si="167"/>
        <v>2544</v>
      </c>
      <c r="D2556" s="807" t="str">
        <f t="shared" si="165"/>
        <v/>
      </c>
      <c r="E2556" s="670"/>
      <c r="F2556" s="511"/>
      <c r="G2556" s="511"/>
      <c r="H2556" s="452"/>
      <c r="I2556" s="362"/>
      <c r="J2556" s="362"/>
      <c r="K2556" s="451" t="str">
        <f t="shared" si="164"/>
        <v/>
      </c>
      <c r="L2556" s="527" t="str">
        <f t="shared" si="166"/>
        <v/>
      </c>
      <c r="M2556" s="363"/>
      <c r="N2556" s="363"/>
      <c r="O2556" s="363"/>
      <c r="P2556" s="366"/>
    </row>
    <row r="2557" spans="3:16" ht="14.25" customHeight="1" x14ac:dyDescent="0.2">
      <c r="C2557" s="383">
        <f t="shared" si="167"/>
        <v>2545</v>
      </c>
      <c r="D2557" s="807" t="str">
        <f t="shared" si="165"/>
        <v/>
      </c>
      <c r="E2557" s="670"/>
      <c r="F2557" s="511"/>
      <c r="G2557" s="511"/>
      <c r="H2557" s="452"/>
      <c r="I2557" s="362"/>
      <c r="J2557" s="362"/>
      <c r="K2557" s="451" t="str">
        <f t="shared" si="164"/>
        <v/>
      </c>
      <c r="L2557" s="527" t="str">
        <f t="shared" si="166"/>
        <v/>
      </c>
      <c r="M2557" s="363"/>
      <c r="N2557" s="363"/>
      <c r="O2557" s="363"/>
      <c r="P2557" s="366"/>
    </row>
    <row r="2558" spans="3:16" ht="14.25" customHeight="1" x14ac:dyDescent="0.2">
      <c r="C2558" s="383">
        <f t="shared" si="167"/>
        <v>2546</v>
      </c>
      <c r="D2558" s="807" t="str">
        <f t="shared" si="165"/>
        <v/>
      </c>
      <c r="E2558" s="670"/>
      <c r="F2558" s="511"/>
      <c r="G2558" s="511"/>
      <c r="H2558" s="452"/>
      <c r="I2558" s="362"/>
      <c r="J2558" s="362"/>
      <c r="K2558" s="451" t="str">
        <f>IF(J2558="","",I2558*J2558)</f>
        <v/>
      </c>
      <c r="L2558" s="527" t="str">
        <f t="shared" si="166"/>
        <v/>
      </c>
      <c r="M2558" s="363"/>
      <c r="N2558" s="363"/>
      <c r="O2558" s="363"/>
      <c r="P2558" s="366"/>
    </row>
    <row r="2559" spans="3:16" ht="14.25" customHeight="1" x14ac:dyDescent="0.2">
      <c r="C2559" s="383">
        <f t="shared" si="167"/>
        <v>2547</v>
      </c>
      <c r="D2559" s="807" t="str">
        <f t="shared" si="165"/>
        <v/>
      </c>
      <c r="E2559" s="670"/>
      <c r="F2559" s="511"/>
      <c r="G2559" s="511"/>
      <c r="H2559" s="452"/>
      <c r="I2559" s="362"/>
      <c r="J2559" s="362"/>
      <c r="K2559" s="451" t="str">
        <f t="shared" ref="K2559:K2622" si="168">IF(J2559="","",I2559*J2559)</f>
        <v/>
      </c>
      <c r="L2559" s="527" t="str">
        <f t="shared" si="166"/>
        <v/>
      </c>
      <c r="M2559" s="363"/>
      <c r="N2559" s="363"/>
      <c r="O2559" s="363"/>
      <c r="P2559" s="366"/>
    </row>
    <row r="2560" spans="3:16" ht="14.25" customHeight="1" x14ac:dyDescent="0.2">
      <c r="C2560" s="383">
        <f t="shared" si="167"/>
        <v>2548</v>
      </c>
      <c r="D2560" s="807" t="str">
        <f t="shared" si="165"/>
        <v/>
      </c>
      <c r="E2560" s="670"/>
      <c r="F2560" s="511"/>
      <c r="G2560" s="511"/>
      <c r="H2560" s="452"/>
      <c r="I2560" s="362"/>
      <c r="J2560" s="362"/>
      <c r="K2560" s="451" t="str">
        <f t="shared" si="168"/>
        <v/>
      </c>
      <c r="L2560" s="527" t="str">
        <f t="shared" si="166"/>
        <v/>
      </c>
      <c r="M2560" s="363"/>
      <c r="N2560" s="363"/>
      <c r="O2560" s="363"/>
      <c r="P2560" s="366"/>
    </row>
    <row r="2561" spans="3:16" ht="14.25" customHeight="1" x14ac:dyDescent="0.2">
      <c r="C2561" s="383">
        <f t="shared" si="167"/>
        <v>2549</v>
      </c>
      <c r="D2561" s="807" t="str">
        <f t="shared" si="165"/>
        <v/>
      </c>
      <c r="E2561" s="670"/>
      <c r="F2561" s="511"/>
      <c r="G2561" s="511"/>
      <c r="H2561" s="452"/>
      <c r="I2561" s="362"/>
      <c r="J2561" s="362"/>
      <c r="K2561" s="451" t="str">
        <f t="shared" si="168"/>
        <v/>
      </c>
      <c r="L2561" s="527" t="str">
        <f t="shared" si="166"/>
        <v/>
      </c>
      <c r="M2561" s="363"/>
      <c r="N2561" s="363"/>
      <c r="O2561" s="363"/>
      <c r="P2561" s="366"/>
    </row>
    <row r="2562" spans="3:16" ht="14.25" customHeight="1" x14ac:dyDescent="0.2">
      <c r="C2562" s="383">
        <f t="shared" si="167"/>
        <v>2550</v>
      </c>
      <c r="D2562" s="807" t="str">
        <f t="shared" si="165"/>
        <v/>
      </c>
      <c r="E2562" s="670"/>
      <c r="F2562" s="511"/>
      <c r="G2562" s="511"/>
      <c r="H2562" s="452"/>
      <c r="I2562" s="362"/>
      <c r="J2562" s="362"/>
      <c r="K2562" s="451" t="str">
        <f t="shared" si="168"/>
        <v/>
      </c>
      <c r="L2562" s="527" t="str">
        <f t="shared" si="166"/>
        <v/>
      </c>
      <c r="M2562" s="363"/>
      <c r="N2562" s="363"/>
      <c r="O2562" s="363"/>
      <c r="P2562" s="366"/>
    </row>
    <row r="2563" spans="3:16" ht="14.25" customHeight="1" x14ac:dyDescent="0.2">
      <c r="C2563" s="383">
        <f t="shared" si="167"/>
        <v>2551</v>
      </c>
      <c r="D2563" s="807" t="str">
        <f t="shared" si="165"/>
        <v/>
      </c>
      <c r="E2563" s="670"/>
      <c r="F2563" s="511"/>
      <c r="G2563" s="511"/>
      <c r="H2563" s="452"/>
      <c r="I2563" s="362"/>
      <c r="J2563" s="362"/>
      <c r="K2563" s="451" t="str">
        <f t="shared" si="168"/>
        <v/>
      </c>
      <c r="L2563" s="527" t="str">
        <f t="shared" si="166"/>
        <v/>
      </c>
      <c r="M2563" s="363"/>
      <c r="N2563" s="363"/>
      <c r="O2563" s="363"/>
      <c r="P2563" s="366"/>
    </row>
    <row r="2564" spans="3:16" ht="14.25" customHeight="1" x14ac:dyDescent="0.2">
      <c r="C2564" s="383">
        <f t="shared" si="167"/>
        <v>2552</v>
      </c>
      <c r="D2564" s="807" t="str">
        <f t="shared" si="165"/>
        <v/>
      </c>
      <c r="E2564" s="670"/>
      <c r="F2564" s="511"/>
      <c r="G2564" s="511"/>
      <c r="H2564" s="452"/>
      <c r="I2564" s="362"/>
      <c r="J2564" s="362"/>
      <c r="K2564" s="451" t="str">
        <f t="shared" si="168"/>
        <v/>
      </c>
      <c r="L2564" s="527" t="str">
        <f t="shared" si="166"/>
        <v/>
      </c>
      <c r="M2564" s="363"/>
      <c r="N2564" s="363"/>
      <c r="O2564" s="363"/>
      <c r="P2564" s="366"/>
    </row>
    <row r="2565" spans="3:16" ht="14.25" customHeight="1" x14ac:dyDescent="0.2">
      <c r="C2565" s="383">
        <f t="shared" si="167"/>
        <v>2553</v>
      </c>
      <c r="D2565" s="807" t="str">
        <f t="shared" si="165"/>
        <v/>
      </c>
      <c r="E2565" s="670"/>
      <c r="F2565" s="511"/>
      <c r="G2565" s="511"/>
      <c r="H2565" s="452"/>
      <c r="I2565" s="362"/>
      <c r="J2565" s="362"/>
      <c r="K2565" s="451" t="str">
        <f t="shared" si="168"/>
        <v/>
      </c>
      <c r="L2565" s="527" t="str">
        <f t="shared" si="166"/>
        <v/>
      </c>
      <c r="M2565" s="363"/>
      <c r="N2565" s="363"/>
      <c r="O2565" s="363"/>
      <c r="P2565" s="366"/>
    </row>
    <row r="2566" spans="3:16" ht="14.25" customHeight="1" x14ac:dyDescent="0.2">
      <c r="C2566" s="383">
        <f t="shared" si="167"/>
        <v>2554</v>
      </c>
      <c r="D2566" s="807" t="str">
        <f t="shared" si="165"/>
        <v/>
      </c>
      <c r="E2566" s="670"/>
      <c r="F2566" s="511"/>
      <c r="G2566" s="511"/>
      <c r="H2566" s="452"/>
      <c r="I2566" s="362"/>
      <c r="J2566" s="362"/>
      <c r="K2566" s="451" t="str">
        <f t="shared" si="168"/>
        <v/>
      </c>
      <c r="L2566" s="527" t="str">
        <f t="shared" si="166"/>
        <v/>
      </c>
      <c r="M2566" s="363"/>
      <c r="N2566" s="363"/>
      <c r="O2566" s="363"/>
      <c r="P2566" s="366"/>
    </row>
    <row r="2567" spans="3:16" ht="14.25" customHeight="1" x14ac:dyDescent="0.2">
      <c r="C2567" s="383">
        <f t="shared" si="167"/>
        <v>2555</v>
      </c>
      <c r="D2567" s="807" t="str">
        <f t="shared" si="165"/>
        <v/>
      </c>
      <c r="E2567" s="670"/>
      <c r="F2567" s="511"/>
      <c r="G2567" s="511"/>
      <c r="H2567" s="452"/>
      <c r="I2567" s="362"/>
      <c r="J2567" s="362"/>
      <c r="K2567" s="451" t="str">
        <f t="shared" si="168"/>
        <v/>
      </c>
      <c r="L2567" s="527" t="str">
        <f t="shared" si="166"/>
        <v/>
      </c>
      <c r="M2567" s="363"/>
      <c r="N2567" s="363"/>
      <c r="O2567" s="363"/>
      <c r="P2567" s="366"/>
    </row>
    <row r="2568" spans="3:16" ht="14.25" customHeight="1" x14ac:dyDescent="0.2">
      <c r="C2568" s="383">
        <f t="shared" si="167"/>
        <v>2556</v>
      </c>
      <c r="D2568" s="807" t="str">
        <f t="shared" si="165"/>
        <v/>
      </c>
      <c r="E2568" s="670"/>
      <c r="F2568" s="511"/>
      <c r="G2568" s="511"/>
      <c r="H2568" s="452"/>
      <c r="I2568" s="362"/>
      <c r="J2568" s="362"/>
      <c r="K2568" s="451" t="str">
        <f t="shared" si="168"/>
        <v/>
      </c>
      <c r="L2568" s="527" t="str">
        <f t="shared" si="166"/>
        <v/>
      </c>
      <c r="M2568" s="363"/>
      <c r="N2568" s="363"/>
      <c r="O2568" s="363"/>
      <c r="P2568" s="366"/>
    </row>
    <row r="2569" spans="3:16" ht="14.25" customHeight="1" x14ac:dyDescent="0.2">
      <c r="C2569" s="383">
        <f t="shared" si="167"/>
        <v>2557</v>
      </c>
      <c r="D2569" s="807" t="str">
        <f t="shared" si="165"/>
        <v/>
      </c>
      <c r="E2569" s="670"/>
      <c r="F2569" s="511"/>
      <c r="G2569" s="511"/>
      <c r="H2569" s="452"/>
      <c r="I2569" s="362"/>
      <c r="J2569" s="362"/>
      <c r="K2569" s="451" t="str">
        <f t="shared" si="168"/>
        <v/>
      </c>
      <c r="L2569" s="527" t="str">
        <f t="shared" si="166"/>
        <v/>
      </c>
      <c r="M2569" s="363"/>
      <c r="N2569" s="363"/>
      <c r="O2569" s="363"/>
      <c r="P2569" s="366"/>
    </row>
    <row r="2570" spans="3:16" ht="14.25" customHeight="1" x14ac:dyDescent="0.2">
      <c r="C2570" s="383">
        <f t="shared" si="167"/>
        <v>2558</v>
      </c>
      <c r="D2570" s="807" t="str">
        <f t="shared" si="165"/>
        <v/>
      </c>
      <c r="E2570" s="670"/>
      <c r="F2570" s="511"/>
      <c r="G2570" s="511"/>
      <c r="H2570" s="452"/>
      <c r="I2570" s="362"/>
      <c r="J2570" s="362"/>
      <c r="K2570" s="451" t="str">
        <f t="shared" si="168"/>
        <v/>
      </c>
      <c r="L2570" s="527" t="str">
        <f t="shared" si="166"/>
        <v/>
      </c>
      <c r="M2570" s="363"/>
      <c r="N2570" s="363"/>
      <c r="O2570" s="363"/>
      <c r="P2570" s="366"/>
    </row>
    <row r="2571" spans="3:16" ht="14.25" customHeight="1" x14ac:dyDescent="0.2">
      <c r="C2571" s="383">
        <f t="shared" si="167"/>
        <v>2559</v>
      </c>
      <c r="D2571" s="807" t="str">
        <f t="shared" si="165"/>
        <v/>
      </c>
      <c r="E2571" s="670"/>
      <c r="F2571" s="511"/>
      <c r="G2571" s="511"/>
      <c r="H2571" s="452"/>
      <c r="I2571" s="362"/>
      <c r="J2571" s="362"/>
      <c r="K2571" s="451" t="str">
        <f t="shared" si="168"/>
        <v/>
      </c>
      <c r="L2571" s="527" t="str">
        <f t="shared" si="166"/>
        <v/>
      </c>
      <c r="M2571" s="363"/>
      <c r="N2571" s="363"/>
      <c r="O2571" s="363"/>
      <c r="P2571" s="366"/>
    </row>
    <row r="2572" spans="3:16" ht="14.25" customHeight="1" x14ac:dyDescent="0.2">
      <c r="C2572" s="383">
        <f t="shared" si="167"/>
        <v>2560</v>
      </c>
      <c r="D2572" s="807" t="str">
        <f t="shared" si="165"/>
        <v/>
      </c>
      <c r="E2572" s="670"/>
      <c r="F2572" s="511"/>
      <c r="G2572" s="511"/>
      <c r="H2572" s="452"/>
      <c r="I2572" s="362"/>
      <c r="J2572" s="362"/>
      <c r="K2572" s="451" t="str">
        <f t="shared" si="168"/>
        <v/>
      </c>
      <c r="L2572" s="527" t="str">
        <f t="shared" si="166"/>
        <v/>
      </c>
      <c r="M2572" s="363"/>
      <c r="N2572" s="363"/>
      <c r="O2572" s="363"/>
      <c r="P2572" s="366"/>
    </row>
    <row r="2573" spans="3:16" ht="14.25" customHeight="1" x14ac:dyDescent="0.2">
      <c r="C2573" s="383">
        <f t="shared" si="167"/>
        <v>2561</v>
      </c>
      <c r="D2573" s="807" t="str">
        <f t="shared" ref="D2573:D2636" si="169">IF(E2573="","",IF(E2573&lt;=$T$2,"○",""))</f>
        <v/>
      </c>
      <c r="E2573" s="670"/>
      <c r="F2573" s="511"/>
      <c r="G2573" s="511"/>
      <c r="H2573" s="452"/>
      <c r="I2573" s="362"/>
      <c r="J2573" s="362"/>
      <c r="K2573" s="451" t="str">
        <f t="shared" si="168"/>
        <v/>
      </c>
      <c r="L2573" s="527" t="str">
        <f t="shared" ref="L2573:L2636" si="170">IF(H2573="","",IF(HLOOKUP(H2573,$V$2:$AJ$3,2,FALSE)&gt;=0.8,"○",""))</f>
        <v/>
      </c>
      <c r="M2573" s="363"/>
      <c r="N2573" s="363"/>
      <c r="O2573" s="363"/>
      <c r="P2573" s="366"/>
    </row>
    <row r="2574" spans="3:16" ht="14.25" customHeight="1" x14ac:dyDescent="0.2">
      <c r="C2574" s="383">
        <f t="shared" si="167"/>
        <v>2562</v>
      </c>
      <c r="D2574" s="807" t="str">
        <f t="shared" si="169"/>
        <v/>
      </c>
      <c r="E2574" s="670"/>
      <c r="F2574" s="511"/>
      <c r="G2574" s="511"/>
      <c r="H2574" s="452"/>
      <c r="I2574" s="362"/>
      <c r="J2574" s="362"/>
      <c r="K2574" s="451" t="str">
        <f t="shared" si="168"/>
        <v/>
      </c>
      <c r="L2574" s="527" t="str">
        <f t="shared" si="170"/>
        <v/>
      </c>
      <c r="M2574" s="363"/>
      <c r="N2574" s="363"/>
      <c r="O2574" s="363"/>
      <c r="P2574" s="366"/>
    </row>
    <row r="2575" spans="3:16" ht="14.25" customHeight="1" x14ac:dyDescent="0.2">
      <c r="C2575" s="383">
        <f t="shared" ref="C2575:C2638" si="171">C2574+1</f>
        <v>2563</v>
      </c>
      <c r="D2575" s="807" t="str">
        <f t="shared" si="169"/>
        <v/>
      </c>
      <c r="E2575" s="670"/>
      <c r="F2575" s="511"/>
      <c r="G2575" s="511"/>
      <c r="H2575" s="452"/>
      <c r="I2575" s="362"/>
      <c r="J2575" s="362"/>
      <c r="K2575" s="451" t="str">
        <f t="shared" si="168"/>
        <v/>
      </c>
      <c r="L2575" s="527" t="str">
        <f t="shared" si="170"/>
        <v/>
      </c>
      <c r="M2575" s="363"/>
      <c r="N2575" s="363"/>
      <c r="O2575" s="363"/>
      <c r="P2575" s="366"/>
    </row>
    <row r="2576" spans="3:16" ht="14.25" customHeight="1" x14ac:dyDescent="0.2">
      <c r="C2576" s="383">
        <f t="shared" si="171"/>
        <v>2564</v>
      </c>
      <c r="D2576" s="807" t="str">
        <f t="shared" si="169"/>
        <v/>
      </c>
      <c r="E2576" s="670"/>
      <c r="F2576" s="511"/>
      <c r="G2576" s="511"/>
      <c r="H2576" s="452"/>
      <c r="I2576" s="362"/>
      <c r="J2576" s="362"/>
      <c r="K2576" s="451" t="str">
        <f t="shared" si="168"/>
        <v/>
      </c>
      <c r="L2576" s="527" t="str">
        <f t="shared" si="170"/>
        <v/>
      </c>
      <c r="M2576" s="363"/>
      <c r="N2576" s="363"/>
      <c r="O2576" s="363"/>
      <c r="P2576" s="366"/>
    </row>
    <row r="2577" spans="3:16" ht="14.25" customHeight="1" x14ac:dyDescent="0.2">
      <c r="C2577" s="383">
        <f t="shared" si="171"/>
        <v>2565</v>
      </c>
      <c r="D2577" s="807" t="str">
        <f t="shared" si="169"/>
        <v/>
      </c>
      <c r="E2577" s="670"/>
      <c r="F2577" s="511"/>
      <c r="G2577" s="511"/>
      <c r="H2577" s="452"/>
      <c r="I2577" s="362"/>
      <c r="J2577" s="362"/>
      <c r="K2577" s="451" t="str">
        <f t="shared" si="168"/>
        <v/>
      </c>
      <c r="L2577" s="527" t="str">
        <f t="shared" si="170"/>
        <v/>
      </c>
      <c r="M2577" s="363"/>
      <c r="N2577" s="363"/>
      <c r="O2577" s="363"/>
      <c r="P2577" s="366"/>
    </row>
    <row r="2578" spans="3:16" ht="14.25" customHeight="1" x14ac:dyDescent="0.2">
      <c r="C2578" s="383">
        <f t="shared" si="171"/>
        <v>2566</v>
      </c>
      <c r="D2578" s="807" t="str">
        <f t="shared" si="169"/>
        <v/>
      </c>
      <c r="E2578" s="670"/>
      <c r="F2578" s="511"/>
      <c r="G2578" s="511"/>
      <c r="H2578" s="452"/>
      <c r="I2578" s="362"/>
      <c r="J2578" s="362"/>
      <c r="K2578" s="451" t="str">
        <f t="shared" si="168"/>
        <v/>
      </c>
      <c r="L2578" s="527" t="str">
        <f t="shared" si="170"/>
        <v/>
      </c>
      <c r="M2578" s="363"/>
      <c r="N2578" s="363"/>
      <c r="O2578" s="363"/>
      <c r="P2578" s="366"/>
    </row>
    <row r="2579" spans="3:16" ht="14.25" customHeight="1" x14ac:dyDescent="0.2">
      <c r="C2579" s="383">
        <f t="shared" si="171"/>
        <v>2567</v>
      </c>
      <c r="D2579" s="807" t="str">
        <f t="shared" si="169"/>
        <v/>
      </c>
      <c r="E2579" s="670"/>
      <c r="F2579" s="511"/>
      <c r="G2579" s="511"/>
      <c r="H2579" s="452"/>
      <c r="I2579" s="362"/>
      <c r="J2579" s="362"/>
      <c r="K2579" s="451" t="str">
        <f t="shared" si="168"/>
        <v/>
      </c>
      <c r="L2579" s="527" t="str">
        <f t="shared" si="170"/>
        <v/>
      </c>
      <c r="M2579" s="363"/>
      <c r="N2579" s="363"/>
      <c r="O2579" s="363"/>
      <c r="P2579" s="366"/>
    </row>
    <row r="2580" spans="3:16" ht="14.25" customHeight="1" x14ac:dyDescent="0.2">
      <c r="C2580" s="383">
        <f t="shared" si="171"/>
        <v>2568</v>
      </c>
      <c r="D2580" s="807" t="str">
        <f t="shared" si="169"/>
        <v/>
      </c>
      <c r="E2580" s="670"/>
      <c r="F2580" s="511"/>
      <c r="G2580" s="511"/>
      <c r="H2580" s="452"/>
      <c r="I2580" s="362"/>
      <c r="J2580" s="362"/>
      <c r="K2580" s="451" t="str">
        <f t="shared" si="168"/>
        <v/>
      </c>
      <c r="L2580" s="527" t="str">
        <f t="shared" si="170"/>
        <v/>
      </c>
      <c r="M2580" s="363"/>
      <c r="N2580" s="363"/>
      <c r="O2580" s="363"/>
      <c r="P2580" s="366"/>
    </row>
    <row r="2581" spans="3:16" ht="14.25" customHeight="1" x14ac:dyDescent="0.2">
      <c r="C2581" s="383">
        <f t="shared" si="171"/>
        <v>2569</v>
      </c>
      <c r="D2581" s="807" t="str">
        <f t="shared" si="169"/>
        <v/>
      </c>
      <c r="E2581" s="670"/>
      <c r="F2581" s="511"/>
      <c r="G2581" s="511"/>
      <c r="H2581" s="452"/>
      <c r="I2581" s="362"/>
      <c r="J2581" s="362"/>
      <c r="K2581" s="451" t="str">
        <f t="shared" si="168"/>
        <v/>
      </c>
      <c r="L2581" s="527" t="str">
        <f t="shared" si="170"/>
        <v/>
      </c>
      <c r="M2581" s="363"/>
      <c r="N2581" s="363"/>
      <c r="O2581" s="363"/>
      <c r="P2581" s="366"/>
    </row>
    <row r="2582" spans="3:16" ht="14.25" customHeight="1" x14ac:dyDescent="0.2">
      <c r="C2582" s="383">
        <f t="shared" si="171"/>
        <v>2570</v>
      </c>
      <c r="D2582" s="807" t="str">
        <f t="shared" si="169"/>
        <v/>
      </c>
      <c r="E2582" s="670"/>
      <c r="F2582" s="511"/>
      <c r="G2582" s="511"/>
      <c r="H2582" s="452"/>
      <c r="I2582" s="362"/>
      <c r="J2582" s="362"/>
      <c r="K2582" s="451" t="str">
        <f t="shared" si="168"/>
        <v/>
      </c>
      <c r="L2582" s="527" t="str">
        <f t="shared" si="170"/>
        <v/>
      </c>
      <c r="M2582" s="363"/>
      <c r="N2582" s="363"/>
      <c r="O2582" s="363"/>
      <c r="P2582" s="366"/>
    </row>
    <row r="2583" spans="3:16" ht="14.25" customHeight="1" x14ac:dyDescent="0.2">
      <c r="C2583" s="383">
        <f t="shared" si="171"/>
        <v>2571</v>
      </c>
      <c r="D2583" s="807" t="str">
        <f t="shared" si="169"/>
        <v/>
      </c>
      <c r="E2583" s="670"/>
      <c r="F2583" s="511"/>
      <c r="G2583" s="511"/>
      <c r="H2583" s="452"/>
      <c r="I2583" s="362"/>
      <c r="J2583" s="362"/>
      <c r="K2583" s="451" t="str">
        <f t="shared" si="168"/>
        <v/>
      </c>
      <c r="L2583" s="527" t="str">
        <f t="shared" si="170"/>
        <v/>
      </c>
      <c r="M2583" s="363"/>
      <c r="N2583" s="363"/>
      <c r="O2583" s="363"/>
      <c r="P2583" s="366"/>
    </row>
    <row r="2584" spans="3:16" ht="14.25" customHeight="1" x14ac:dyDescent="0.2">
      <c r="C2584" s="383">
        <f t="shared" si="171"/>
        <v>2572</v>
      </c>
      <c r="D2584" s="807" t="str">
        <f t="shared" si="169"/>
        <v/>
      </c>
      <c r="E2584" s="670"/>
      <c r="F2584" s="511"/>
      <c r="G2584" s="511"/>
      <c r="H2584" s="452"/>
      <c r="I2584" s="362"/>
      <c r="J2584" s="362"/>
      <c r="K2584" s="451" t="str">
        <f t="shared" si="168"/>
        <v/>
      </c>
      <c r="L2584" s="527" t="str">
        <f t="shared" si="170"/>
        <v/>
      </c>
      <c r="M2584" s="363"/>
      <c r="N2584" s="363"/>
      <c r="O2584" s="363"/>
      <c r="P2584" s="366"/>
    </row>
    <row r="2585" spans="3:16" ht="14.25" customHeight="1" x14ac:dyDescent="0.2">
      <c r="C2585" s="383">
        <f t="shared" si="171"/>
        <v>2573</v>
      </c>
      <c r="D2585" s="807" t="str">
        <f t="shared" si="169"/>
        <v/>
      </c>
      <c r="E2585" s="670"/>
      <c r="F2585" s="511"/>
      <c r="G2585" s="511"/>
      <c r="H2585" s="452"/>
      <c r="I2585" s="362"/>
      <c r="J2585" s="362"/>
      <c r="K2585" s="451" t="str">
        <f t="shared" si="168"/>
        <v/>
      </c>
      <c r="L2585" s="527" t="str">
        <f t="shared" si="170"/>
        <v/>
      </c>
      <c r="M2585" s="363"/>
      <c r="N2585" s="363"/>
      <c r="O2585" s="363"/>
      <c r="P2585" s="366"/>
    </row>
    <row r="2586" spans="3:16" ht="14.25" customHeight="1" x14ac:dyDescent="0.2">
      <c r="C2586" s="383">
        <f t="shared" si="171"/>
        <v>2574</v>
      </c>
      <c r="D2586" s="807" t="str">
        <f t="shared" si="169"/>
        <v/>
      </c>
      <c r="E2586" s="670"/>
      <c r="F2586" s="511"/>
      <c r="G2586" s="511"/>
      <c r="H2586" s="452"/>
      <c r="I2586" s="362"/>
      <c r="J2586" s="362"/>
      <c r="K2586" s="451" t="str">
        <f t="shared" si="168"/>
        <v/>
      </c>
      <c r="L2586" s="527" t="str">
        <f t="shared" si="170"/>
        <v/>
      </c>
      <c r="M2586" s="363"/>
      <c r="N2586" s="363"/>
      <c r="O2586" s="363"/>
      <c r="P2586" s="366"/>
    </row>
    <row r="2587" spans="3:16" ht="14.25" customHeight="1" x14ac:dyDescent="0.2">
      <c r="C2587" s="383">
        <f t="shared" si="171"/>
        <v>2575</v>
      </c>
      <c r="D2587" s="807" t="str">
        <f t="shared" si="169"/>
        <v/>
      </c>
      <c r="E2587" s="670"/>
      <c r="F2587" s="511"/>
      <c r="G2587" s="511"/>
      <c r="H2587" s="452"/>
      <c r="I2587" s="362"/>
      <c r="J2587" s="362"/>
      <c r="K2587" s="451" t="str">
        <f t="shared" si="168"/>
        <v/>
      </c>
      <c r="L2587" s="527" t="str">
        <f t="shared" si="170"/>
        <v/>
      </c>
      <c r="M2587" s="363"/>
      <c r="N2587" s="363"/>
      <c r="O2587" s="363"/>
      <c r="P2587" s="366"/>
    </row>
    <row r="2588" spans="3:16" ht="14.25" customHeight="1" x14ac:dyDescent="0.2">
      <c r="C2588" s="383">
        <f t="shared" si="171"/>
        <v>2576</v>
      </c>
      <c r="D2588" s="807" t="str">
        <f t="shared" si="169"/>
        <v/>
      </c>
      <c r="E2588" s="670"/>
      <c r="F2588" s="511"/>
      <c r="G2588" s="511"/>
      <c r="H2588" s="452"/>
      <c r="I2588" s="362"/>
      <c r="J2588" s="362"/>
      <c r="K2588" s="451" t="str">
        <f t="shared" si="168"/>
        <v/>
      </c>
      <c r="L2588" s="527" t="str">
        <f t="shared" si="170"/>
        <v/>
      </c>
      <c r="M2588" s="363"/>
      <c r="N2588" s="363"/>
      <c r="O2588" s="363"/>
      <c r="P2588" s="366"/>
    </row>
    <row r="2589" spans="3:16" ht="14.25" customHeight="1" x14ac:dyDescent="0.2">
      <c r="C2589" s="383">
        <f t="shared" si="171"/>
        <v>2577</v>
      </c>
      <c r="D2589" s="807" t="str">
        <f t="shared" si="169"/>
        <v/>
      </c>
      <c r="E2589" s="670"/>
      <c r="F2589" s="511"/>
      <c r="G2589" s="511"/>
      <c r="H2589" s="452"/>
      <c r="I2589" s="362"/>
      <c r="J2589" s="362"/>
      <c r="K2589" s="451" t="str">
        <f t="shared" si="168"/>
        <v/>
      </c>
      <c r="L2589" s="527" t="str">
        <f t="shared" si="170"/>
        <v/>
      </c>
      <c r="M2589" s="363"/>
      <c r="N2589" s="363"/>
      <c r="O2589" s="363"/>
      <c r="P2589" s="366"/>
    </row>
    <row r="2590" spans="3:16" ht="14.25" customHeight="1" x14ac:dyDescent="0.2">
      <c r="C2590" s="383">
        <f t="shared" si="171"/>
        <v>2578</v>
      </c>
      <c r="D2590" s="807" t="str">
        <f t="shared" si="169"/>
        <v/>
      </c>
      <c r="E2590" s="670"/>
      <c r="F2590" s="511"/>
      <c r="G2590" s="511"/>
      <c r="H2590" s="452"/>
      <c r="I2590" s="362"/>
      <c r="J2590" s="362"/>
      <c r="K2590" s="451" t="str">
        <f t="shared" si="168"/>
        <v/>
      </c>
      <c r="L2590" s="527" t="str">
        <f t="shared" si="170"/>
        <v/>
      </c>
      <c r="M2590" s="363"/>
      <c r="N2590" s="363"/>
      <c r="O2590" s="363"/>
      <c r="P2590" s="366"/>
    </row>
    <row r="2591" spans="3:16" ht="14.25" customHeight="1" x14ac:dyDescent="0.2">
      <c r="C2591" s="383">
        <f t="shared" si="171"/>
        <v>2579</v>
      </c>
      <c r="D2591" s="807" t="str">
        <f t="shared" si="169"/>
        <v/>
      </c>
      <c r="E2591" s="670"/>
      <c r="F2591" s="511"/>
      <c r="G2591" s="511"/>
      <c r="H2591" s="452"/>
      <c r="I2591" s="362"/>
      <c r="J2591" s="362"/>
      <c r="K2591" s="451" t="str">
        <f t="shared" si="168"/>
        <v/>
      </c>
      <c r="L2591" s="527" t="str">
        <f t="shared" si="170"/>
        <v/>
      </c>
      <c r="M2591" s="363"/>
      <c r="N2591" s="363"/>
      <c r="O2591" s="363"/>
      <c r="P2591" s="366"/>
    </row>
    <row r="2592" spans="3:16" ht="14.25" customHeight="1" x14ac:dyDescent="0.2">
      <c r="C2592" s="383">
        <f t="shared" si="171"/>
        <v>2580</v>
      </c>
      <c r="D2592" s="807" t="str">
        <f t="shared" si="169"/>
        <v/>
      </c>
      <c r="E2592" s="670"/>
      <c r="F2592" s="511"/>
      <c r="G2592" s="511"/>
      <c r="H2592" s="452"/>
      <c r="I2592" s="362"/>
      <c r="J2592" s="362"/>
      <c r="K2592" s="451" t="str">
        <f t="shared" si="168"/>
        <v/>
      </c>
      <c r="L2592" s="527" t="str">
        <f t="shared" si="170"/>
        <v/>
      </c>
      <c r="M2592" s="363"/>
      <c r="N2592" s="363"/>
      <c r="O2592" s="363"/>
      <c r="P2592" s="366"/>
    </row>
    <row r="2593" spans="3:16" ht="14.25" customHeight="1" x14ac:dyDescent="0.2">
      <c r="C2593" s="383">
        <f t="shared" si="171"/>
        <v>2581</v>
      </c>
      <c r="D2593" s="807" t="str">
        <f t="shared" si="169"/>
        <v/>
      </c>
      <c r="E2593" s="670"/>
      <c r="F2593" s="511"/>
      <c r="G2593" s="511"/>
      <c r="H2593" s="452"/>
      <c r="I2593" s="362"/>
      <c r="J2593" s="362"/>
      <c r="K2593" s="451" t="str">
        <f t="shared" si="168"/>
        <v/>
      </c>
      <c r="L2593" s="527" t="str">
        <f t="shared" si="170"/>
        <v/>
      </c>
      <c r="M2593" s="363"/>
      <c r="N2593" s="363"/>
      <c r="O2593" s="363"/>
      <c r="P2593" s="366"/>
    </row>
    <row r="2594" spans="3:16" ht="14.25" customHeight="1" x14ac:dyDescent="0.2">
      <c r="C2594" s="383">
        <f t="shared" si="171"/>
        <v>2582</v>
      </c>
      <c r="D2594" s="807" t="str">
        <f t="shared" si="169"/>
        <v/>
      </c>
      <c r="E2594" s="670"/>
      <c r="F2594" s="511"/>
      <c r="G2594" s="511"/>
      <c r="H2594" s="452"/>
      <c r="I2594" s="362"/>
      <c r="J2594" s="362"/>
      <c r="K2594" s="451" t="str">
        <f t="shared" si="168"/>
        <v/>
      </c>
      <c r="L2594" s="527" t="str">
        <f t="shared" si="170"/>
        <v/>
      </c>
      <c r="M2594" s="363"/>
      <c r="N2594" s="363"/>
      <c r="O2594" s="363"/>
      <c r="P2594" s="366"/>
    </row>
    <row r="2595" spans="3:16" ht="14.25" customHeight="1" x14ac:dyDescent="0.2">
      <c r="C2595" s="383">
        <f t="shared" si="171"/>
        <v>2583</v>
      </c>
      <c r="D2595" s="807" t="str">
        <f t="shared" si="169"/>
        <v/>
      </c>
      <c r="E2595" s="670"/>
      <c r="F2595" s="511"/>
      <c r="G2595" s="511"/>
      <c r="H2595" s="452"/>
      <c r="I2595" s="362"/>
      <c r="J2595" s="362"/>
      <c r="K2595" s="451" t="str">
        <f t="shared" si="168"/>
        <v/>
      </c>
      <c r="L2595" s="527" t="str">
        <f t="shared" si="170"/>
        <v/>
      </c>
      <c r="M2595" s="363"/>
      <c r="N2595" s="363"/>
      <c r="O2595" s="363"/>
      <c r="P2595" s="366"/>
    </row>
    <row r="2596" spans="3:16" ht="14.25" customHeight="1" x14ac:dyDescent="0.2">
      <c r="C2596" s="383">
        <f t="shared" si="171"/>
        <v>2584</v>
      </c>
      <c r="D2596" s="807" t="str">
        <f t="shared" si="169"/>
        <v/>
      </c>
      <c r="E2596" s="670"/>
      <c r="F2596" s="511"/>
      <c r="G2596" s="511"/>
      <c r="H2596" s="452"/>
      <c r="I2596" s="362"/>
      <c r="J2596" s="362"/>
      <c r="K2596" s="451" t="str">
        <f t="shared" si="168"/>
        <v/>
      </c>
      <c r="L2596" s="527" t="str">
        <f t="shared" si="170"/>
        <v/>
      </c>
      <c r="M2596" s="363"/>
      <c r="N2596" s="363"/>
      <c r="O2596" s="363"/>
      <c r="P2596" s="366"/>
    </row>
    <row r="2597" spans="3:16" ht="14.25" customHeight="1" x14ac:dyDescent="0.2">
      <c r="C2597" s="383">
        <f t="shared" si="171"/>
        <v>2585</v>
      </c>
      <c r="D2597" s="807" t="str">
        <f t="shared" si="169"/>
        <v/>
      </c>
      <c r="E2597" s="670"/>
      <c r="F2597" s="511"/>
      <c r="G2597" s="511"/>
      <c r="H2597" s="452"/>
      <c r="I2597" s="362"/>
      <c r="J2597" s="362"/>
      <c r="K2597" s="451" t="str">
        <f t="shared" si="168"/>
        <v/>
      </c>
      <c r="L2597" s="527" t="str">
        <f t="shared" si="170"/>
        <v/>
      </c>
      <c r="M2597" s="363"/>
      <c r="N2597" s="363"/>
      <c r="O2597" s="363"/>
      <c r="P2597" s="366"/>
    </row>
    <row r="2598" spans="3:16" ht="14.25" customHeight="1" x14ac:dyDescent="0.2">
      <c r="C2598" s="383">
        <f t="shared" si="171"/>
        <v>2586</v>
      </c>
      <c r="D2598" s="807" t="str">
        <f t="shared" si="169"/>
        <v/>
      </c>
      <c r="E2598" s="670"/>
      <c r="F2598" s="511"/>
      <c r="G2598" s="511"/>
      <c r="H2598" s="452"/>
      <c r="I2598" s="362"/>
      <c r="J2598" s="362"/>
      <c r="K2598" s="451" t="str">
        <f t="shared" si="168"/>
        <v/>
      </c>
      <c r="L2598" s="527" t="str">
        <f t="shared" si="170"/>
        <v/>
      </c>
      <c r="M2598" s="363"/>
      <c r="N2598" s="363"/>
      <c r="O2598" s="363"/>
      <c r="P2598" s="366"/>
    </row>
    <row r="2599" spans="3:16" ht="14.25" customHeight="1" x14ac:dyDescent="0.2">
      <c r="C2599" s="383">
        <f t="shared" si="171"/>
        <v>2587</v>
      </c>
      <c r="D2599" s="807" t="str">
        <f t="shared" si="169"/>
        <v/>
      </c>
      <c r="E2599" s="670"/>
      <c r="F2599" s="511"/>
      <c r="G2599" s="511"/>
      <c r="H2599" s="452"/>
      <c r="I2599" s="362"/>
      <c r="J2599" s="362"/>
      <c r="K2599" s="451" t="str">
        <f t="shared" si="168"/>
        <v/>
      </c>
      <c r="L2599" s="527" t="str">
        <f t="shared" si="170"/>
        <v/>
      </c>
      <c r="M2599" s="363"/>
      <c r="N2599" s="363"/>
      <c r="O2599" s="363"/>
      <c r="P2599" s="366"/>
    </row>
    <row r="2600" spans="3:16" ht="14.25" customHeight="1" x14ac:dyDescent="0.2">
      <c r="C2600" s="383">
        <f t="shared" si="171"/>
        <v>2588</v>
      </c>
      <c r="D2600" s="807" t="str">
        <f t="shared" si="169"/>
        <v/>
      </c>
      <c r="E2600" s="670"/>
      <c r="F2600" s="511"/>
      <c r="G2600" s="511"/>
      <c r="H2600" s="452"/>
      <c r="I2600" s="362"/>
      <c r="J2600" s="362"/>
      <c r="K2600" s="451" t="str">
        <f t="shared" si="168"/>
        <v/>
      </c>
      <c r="L2600" s="527" t="str">
        <f t="shared" si="170"/>
        <v/>
      </c>
      <c r="M2600" s="363"/>
      <c r="N2600" s="363"/>
      <c r="O2600" s="363"/>
      <c r="P2600" s="366"/>
    </row>
    <row r="2601" spans="3:16" ht="14.25" customHeight="1" x14ac:dyDescent="0.2">
      <c r="C2601" s="383">
        <f t="shared" si="171"/>
        <v>2589</v>
      </c>
      <c r="D2601" s="807" t="str">
        <f t="shared" si="169"/>
        <v/>
      </c>
      <c r="E2601" s="670"/>
      <c r="F2601" s="511"/>
      <c r="G2601" s="511"/>
      <c r="H2601" s="452"/>
      <c r="I2601" s="362"/>
      <c r="J2601" s="362"/>
      <c r="K2601" s="451" t="str">
        <f t="shared" si="168"/>
        <v/>
      </c>
      <c r="L2601" s="527" t="str">
        <f t="shared" si="170"/>
        <v/>
      </c>
      <c r="M2601" s="363"/>
      <c r="N2601" s="363"/>
      <c r="O2601" s="363"/>
      <c r="P2601" s="366"/>
    </row>
    <row r="2602" spans="3:16" ht="14.25" customHeight="1" x14ac:dyDescent="0.2">
      <c r="C2602" s="383">
        <f t="shared" si="171"/>
        <v>2590</v>
      </c>
      <c r="D2602" s="807" t="str">
        <f t="shared" si="169"/>
        <v/>
      </c>
      <c r="E2602" s="670"/>
      <c r="F2602" s="511"/>
      <c r="G2602" s="511"/>
      <c r="H2602" s="452"/>
      <c r="I2602" s="362"/>
      <c r="J2602" s="362"/>
      <c r="K2602" s="451" t="str">
        <f t="shared" si="168"/>
        <v/>
      </c>
      <c r="L2602" s="527" t="str">
        <f t="shared" si="170"/>
        <v/>
      </c>
      <c r="M2602" s="363"/>
      <c r="N2602" s="363"/>
      <c r="O2602" s="363"/>
      <c r="P2602" s="366"/>
    </row>
    <row r="2603" spans="3:16" ht="14.25" customHeight="1" x14ac:dyDescent="0.2">
      <c r="C2603" s="383">
        <f t="shared" si="171"/>
        <v>2591</v>
      </c>
      <c r="D2603" s="807" t="str">
        <f t="shared" si="169"/>
        <v/>
      </c>
      <c r="E2603" s="670"/>
      <c r="F2603" s="511"/>
      <c r="G2603" s="511"/>
      <c r="H2603" s="452"/>
      <c r="I2603" s="362"/>
      <c r="J2603" s="362"/>
      <c r="K2603" s="451" t="str">
        <f t="shared" si="168"/>
        <v/>
      </c>
      <c r="L2603" s="527" t="str">
        <f t="shared" si="170"/>
        <v/>
      </c>
      <c r="M2603" s="363"/>
      <c r="N2603" s="363"/>
      <c r="O2603" s="363"/>
      <c r="P2603" s="366"/>
    </row>
    <row r="2604" spans="3:16" ht="14.25" customHeight="1" x14ac:dyDescent="0.2">
      <c r="C2604" s="383">
        <f t="shared" si="171"/>
        <v>2592</v>
      </c>
      <c r="D2604" s="807" t="str">
        <f t="shared" si="169"/>
        <v/>
      </c>
      <c r="E2604" s="670"/>
      <c r="F2604" s="511"/>
      <c r="G2604" s="511"/>
      <c r="H2604" s="452"/>
      <c r="I2604" s="362"/>
      <c r="J2604" s="362"/>
      <c r="K2604" s="451" t="str">
        <f t="shared" si="168"/>
        <v/>
      </c>
      <c r="L2604" s="527" t="str">
        <f t="shared" si="170"/>
        <v/>
      </c>
      <c r="M2604" s="363"/>
      <c r="N2604" s="363"/>
      <c r="O2604" s="363"/>
      <c r="P2604" s="366"/>
    </row>
    <row r="2605" spans="3:16" ht="14.25" customHeight="1" x14ac:dyDescent="0.2">
      <c r="C2605" s="383">
        <f t="shared" si="171"/>
        <v>2593</v>
      </c>
      <c r="D2605" s="807" t="str">
        <f t="shared" si="169"/>
        <v/>
      </c>
      <c r="E2605" s="670"/>
      <c r="F2605" s="511"/>
      <c r="G2605" s="511"/>
      <c r="H2605" s="452"/>
      <c r="I2605" s="362"/>
      <c r="J2605" s="362"/>
      <c r="K2605" s="451" t="str">
        <f t="shared" si="168"/>
        <v/>
      </c>
      <c r="L2605" s="527" t="str">
        <f t="shared" si="170"/>
        <v/>
      </c>
      <c r="M2605" s="363"/>
      <c r="N2605" s="363"/>
      <c r="O2605" s="363"/>
      <c r="P2605" s="366"/>
    </row>
    <row r="2606" spans="3:16" ht="14.25" customHeight="1" x14ac:dyDescent="0.2">
      <c r="C2606" s="383">
        <f t="shared" si="171"/>
        <v>2594</v>
      </c>
      <c r="D2606" s="807" t="str">
        <f t="shared" si="169"/>
        <v/>
      </c>
      <c r="E2606" s="670"/>
      <c r="F2606" s="511"/>
      <c r="G2606" s="511"/>
      <c r="H2606" s="452"/>
      <c r="I2606" s="362"/>
      <c r="J2606" s="362"/>
      <c r="K2606" s="451" t="str">
        <f t="shared" si="168"/>
        <v/>
      </c>
      <c r="L2606" s="527" t="str">
        <f t="shared" si="170"/>
        <v/>
      </c>
      <c r="M2606" s="363"/>
      <c r="N2606" s="363"/>
      <c r="O2606" s="363"/>
      <c r="P2606" s="366"/>
    </row>
    <row r="2607" spans="3:16" ht="14.25" customHeight="1" x14ac:dyDescent="0.2">
      <c r="C2607" s="383">
        <f t="shared" si="171"/>
        <v>2595</v>
      </c>
      <c r="D2607" s="807" t="str">
        <f t="shared" si="169"/>
        <v/>
      </c>
      <c r="E2607" s="670"/>
      <c r="F2607" s="511"/>
      <c r="G2607" s="511"/>
      <c r="H2607" s="452"/>
      <c r="I2607" s="362"/>
      <c r="J2607" s="362"/>
      <c r="K2607" s="451" t="str">
        <f t="shared" si="168"/>
        <v/>
      </c>
      <c r="L2607" s="527" t="str">
        <f t="shared" si="170"/>
        <v/>
      </c>
      <c r="M2607" s="363"/>
      <c r="N2607" s="363"/>
      <c r="O2607" s="363"/>
      <c r="P2607" s="366"/>
    </row>
    <row r="2608" spans="3:16" ht="14.25" customHeight="1" x14ac:dyDescent="0.2">
      <c r="C2608" s="383">
        <f t="shared" si="171"/>
        <v>2596</v>
      </c>
      <c r="D2608" s="807" t="str">
        <f t="shared" si="169"/>
        <v/>
      </c>
      <c r="E2608" s="670"/>
      <c r="F2608" s="511"/>
      <c r="G2608" s="511"/>
      <c r="H2608" s="452"/>
      <c r="I2608" s="362"/>
      <c r="J2608" s="362"/>
      <c r="K2608" s="451" t="str">
        <f t="shared" si="168"/>
        <v/>
      </c>
      <c r="L2608" s="527" t="str">
        <f t="shared" si="170"/>
        <v/>
      </c>
      <c r="M2608" s="363"/>
      <c r="N2608" s="363"/>
      <c r="O2608" s="363"/>
      <c r="P2608" s="366"/>
    </row>
    <row r="2609" spans="3:16" ht="14.25" customHeight="1" x14ac:dyDescent="0.2">
      <c r="C2609" s="383">
        <f t="shared" si="171"/>
        <v>2597</v>
      </c>
      <c r="D2609" s="807" t="str">
        <f t="shared" si="169"/>
        <v/>
      </c>
      <c r="E2609" s="670"/>
      <c r="F2609" s="511"/>
      <c r="G2609" s="511"/>
      <c r="H2609" s="452"/>
      <c r="I2609" s="362"/>
      <c r="J2609" s="362"/>
      <c r="K2609" s="451" t="str">
        <f t="shared" si="168"/>
        <v/>
      </c>
      <c r="L2609" s="527" t="str">
        <f t="shared" si="170"/>
        <v/>
      </c>
      <c r="M2609" s="363"/>
      <c r="N2609" s="363"/>
      <c r="O2609" s="363"/>
      <c r="P2609" s="366"/>
    </row>
    <row r="2610" spans="3:16" ht="14.25" customHeight="1" x14ac:dyDescent="0.2">
      <c r="C2610" s="383">
        <f t="shared" si="171"/>
        <v>2598</v>
      </c>
      <c r="D2610" s="807" t="str">
        <f t="shared" si="169"/>
        <v/>
      </c>
      <c r="E2610" s="670"/>
      <c r="F2610" s="511"/>
      <c r="G2610" s="511"/>
      <c r="H2610" s="452"/>
      <c r="I2610" s="362"/>
      <c r="J2610" s="362"/>
      <c r="K2610" s="451" t="str">
        <f t="shared" si="168"/>
        <v/>
      </c>
      <c r="L2610" s="527" t="str">
        <f t="shared" si="170"/>
        <v/>
      </c>
      <c r="M2610" s="363"/>
      <c r="N2610" s="363"/>
      <c r="O2610" s="363"/>
      <c r="P2610" s="366"/>
    </row>
    <row r="2611" spans="3:16" ht="14.25" customHeight="1" x14ac:dyDescent="0.2">
      <c r="C2611" s="383">
        <f t="shared" si="171"/>
        <v>2599</v>
      </c>
      <c r="D2611" s="807" t="str">
        <f t="shared" si="169"/>
        <v/>
      </c>
      <c r="E2611" s="670"/>
      <c r="F2611" s="511"/>
      <c r="G2611" s="511"/>
      <c r="H2611" s="452"/>
      <c r="I2611" s="362"/>
      <c r="J2611" s="362"/>
      <c r="K2611" s="451" t="str">
        <f t="shared" si="168"/>
        <v/>
      </c>
      <c r="L2611" s="527" t="str">
        <f t="shared" si="170"/>
        <v/>
      </c>
      <c r="M2611" s="363"/>
      <c r="N2611" s="363"/>
      <c r="O2611" s="363"/>
      <c r="P2611" s="366"/>
    </row>
    <row r="2612" spans="3:16" ht="14.25" customHeight="1" x14ac:dyDescent="0.2">
      <c r="C2612" s="383">
        <f t="shared" si="171"/>
        <v>2600</v>
      </c>
      <c r="D2612" s="807" t="str">
        <f t="shared" si="169"/>
        <v/>
      </c>
      <c r="E2612" s="670"/>
      <c r="F2612" s="511"/>
      <c r="G2612" s="511"/>
      <c r="H2612" s="452"/>
      <c r="I2612" s="362"/>
      <c r="J2612" s="362"/>
      <c r="K2612" s="451" t="str">
        <f t="shared" si="168"/>
        <v/>
      </c>
      <c r="L2612" s="527" t="str">
        <f t="shared" si="170"/>
        <v/>
      </c>
      <c r="M2612" s="363"/>
      <c r="N2612" s="363"/>
      <c r="O2612" s="363"/>
      <c r="P2612" s="366"/>
    </row>
    <row r="2613" spans="3:16" ht="14.25" customHeight="1" x14ac:dyDescent="0.2">
      <c r="C2613" s="383">
        <f t="shared" si="171"/>
        <v>2601</v>
      </c>
      <c r="D2613" s="807" t="str">
        <f t="shared" si="169"/>
        <v/>
      </c>
      <c r="E2613" s="670"/>
      <c r="F2613" s="511"/>
      <c r="G2613" s="511"/>
      <c r="H2613" s="452"/>
      <c r="I2613" s="362"/>
      <c r="J2613" s="362"/>
      <c r="K2613" s="451" t="str">
        <f t="shared" si="168"/>
        <v/>
      </c>
      <c r="L2613" s="527" t="str">
        <f t="shared" si="170"/>
        <v/>
      </c>
      <c r="M2613" s="363"/>
      <c r="N2613" s="363"/>
      <c r="O2613" s="363"/>
      <c r="P2613" s="366"/>
    </row>
    <row r="2614" spans="3:16" ht="14.25" customHeight="1" x14ac:dyDescent="0.2">
      <c r="C2614" s="383">
        <f t="shared" si="171"/>
        <v>2602</v>
      </c>
      <c r="D2614" s="807" t="str">
        <f t="shared" si="169"/>
        <v/>
      </c>
      <c r="E2614" s="670"/>
      <c r="F2614" s="511"/>
      <c r="G2614" s="511"/>
      <c r="H2614" s="452"/>
      <c r="I2614" s="362"/>
      <c r="J2614" s="362"/>
      <c r="K2614" s="451" t="str">
        <f t="shared" si="168"/>
        <v/>
      </c>
      <c r="L2614" s="527" t="str">
        <f t="shared" si="170"/>
        <v/>
      </c>
      <c r="M2614" s="363"/>
      <c r="N2614" s="363"/>
      <c r="O2614" s="363"/>
      <c r="P2614" s="366"/>
    </row>
    <row r="2615" spans="3:16" ht="14.25" customHeight="1" x14ac:dyDescent="0.2">
      <c r="C2615" s="383">
        <f t="shared" si="171"/>
        <v>2603</v>
      </c>
      <c r="D2615" s="807" t="str">
        <f t="shared" si="169"/>
        <v/>
      </c>
      <c r="E2615" s="670"/>
      <c r="F2615" s="511"/>
      <c r="G2615" s="511"/>
      <c r="H2615" s="452"/>
      <c r="I2615" s="362"/>
      <c r="J2615" s="362"/>
      <c r="K2615" s="451" t="str">
        <f t="shared" si="168"/>
        <v/>
      </c>
      <c r="L2615" s="527" t="str">
        <f t="shared" si="170"/>
        <v/>
      </c>
      <c r="M2615" s="363"/>
      <c r="N2615" s="363"/>
      <c r="O2615" s="363"/>
      <c r="P2615" s="366"/>
    </row>
    <row r="2616" spans="3:16" ht="14.25" customHeight="1" x14ac:dyDescent="0.2">
      <c r="C2616" s="383">
        <f t="shared" si="171"/>
        <v>2604</v>
      </c>
      <c r="D2616" s="807" t="str">
        <f t="shared" si="169"/>
        <v/>
      </c>
      <c r="E2616" s="670"/>
      <c r="F2616" s="511"/>
      <c r="G2616" s="511"/>
      <c r="H2616" s="452"/>
      <c r="I2616" s="362"/>
      <c r="J2616" s="362"/>
      <c r="K2616" s="451" t="str">
        <f t="shared" si="168"/>
        <v/>
      </c>
      <c r="L2616" s="527" t="str">
        <f t="shared" si="170"/>
        <v/>
      </c>
      <c r="M2616" s="363"/>
      <c r="N2616" s="363"/>
      <c r="O2616" s="363"/>
      <c r="P2616" s="366"/>
    </row>
    <row r="2617" spans="3:16" ht="14.25" customHeight="1" x14ac:dyDescent="0.2">
      <c r="C2617" s="383">
        <f t="shared" si="171"/>
        <v>2605</v>
      </c>
      <c r="D2617" s="807" t="str">
        <f t="shared" si="169"/>
        <v/>
      </c>
      <c r="E2617" s="670"/>
      <c r="F2617" s="511"/>
      <c r="G2617" s="511"/>
      <c r="H2617" s="452"/>
      <c r="I2617" s="362"/>
      <c r="J2617" s="362"/>
      <c r="K2617" s="451" t="str">
        <f t="shared" si="168"/>
        <v/>
      </c>
      <c r="L2617" s="527" t="str">
        <f t="shared" si="170"/>
        <v/>
      </c>
      <c r="M2617" s="363"/>
      <c r="N2617" s="363"/>
      <c r="O2617" s="363"/>
      <c r="P2617" s="366"/>
    </row>
    <row r="2618" spans="3:16" ht="14.25" customHeight="1" x14ac:dyDescent="0.2">
      <c r="C2618" s="383">
        <f t="shared" si="171"/>
        <v>2606</v>
      </c>
      <c r="D2618" s="807" t="str">
        <f t="shared" si="169"/>
        <v/>
      </c>
      <c r="E2618" s="670"/>
      <c r="F2618" s="511"/>
      <c r="G2618" s="511"/>
      <c r="H2618" s="452"/>
      <c r="I2618" s="362"/>
      <c r="J2618" s="362"/>
      <c r="K2618" s="451" t="str">
        <f t="shared" si="168"/>
        <v/>
      </c>
      <c r="L2618" s="527" t="str">
        <f t="shared" si="170"/>
        <v/>
      </c>
      <c r="M2618" s="363"/>
      <c r="N2618" s="363"/>
      <c r="O2618" s="363"/>
      <c r="P2618" s="366"/>
    </row>
    <row r="2619" spans="3:16" ht="14.25" customHeight="1" x14ac:dyDescent="0.2">
      <c r="C2619" s="383">
        <f t="shared" si="171"/>
        <v>2607</v>
      </c>
      <c r="D2619" s="807" t="str">
        <f t="shared" si="169"/>
        <v/>
      </c>
      <c r="E2619" s="670"/>
      <c r="F2619" s="511"/>
      <c r="G2619" s="511"/>
      <c r="H2619" s="452"/>
      <c r="I2619" s="362"/>
      <c r="J2619" s="362"/>
      <c r="K2619" s="451" t="str">
        <f t="shared" si="168"/>
        <v/>
      </c>
      <c r="L2619" s="527" t="str">
        <f t="shared" si="170"/>
        <v/>
      </c>
      <c r="M2619" s="363"/>
      <c r="N2619" s="363"/>
      <c r="O2619" s="363"/>
      <c r="P2619" s="366"/>
    </row>
    <row r="2620" spans="3:16" ht="14.25" customHeight="1" x14ac:dyDescent="0.2">
      <c r="C2620" s="383">
        <f t="shared" si="171"/>
        <v>2608</v>
      </c>
      <c r="D2620" s="807" t="str">
        <f t="shared" si="169"/>
        <v/>
      </c>
      <c r="E2620" s="670"/>
      <c r="F2620" s="511"/>
      <c r="G2620" s="511"/>
      <c r="H2620" s="452"/>
      <c r="I2620" s="362"/>
      <c r="J2620" s="362"/>
      <c r="K2620" s="451" t="str">
        <f t="shared" si="168"/>
        <v/>
      </c>
      <c r="L2620" s="527" t="str">
        <f t="shared" si="170"/>
        <v/>
      </c>
      <c r="M2620" s="363"/>
      <c r="N2620" s="363"/>
      <c r="O2620" s="363"/>
      <c r="P2620" s="366"/>
    </row>
    <row r="2621" spans="3:16" ht="14.25" customHeight="1" x14ac:dyDescent="0.2">
      <c r="C2621" s="383">
        <f t="shared" si="171"/>
        <v>2609</v>
      </c>
      <c r="D2621" s="807" t="str">
        <f t="shared" si="169"/>
        <v/>
      </c>
      <c r="E2621" s="670"/>
      <c r="F2621" s="511"/>
      <c r="G2621" s="511"/>
      <c r="H2621" s="452"/>
      <c r="I2621" s="362"/>
      <c r="J2621" s="362"/>
      <c r="K2621" s="451" t="str">
        <f t="shared" si="168"/>
        <v/>
      </c>
      <c r="L2621" s="527" t="str">
        <f t="shared" si="170"/>
        <v/>
      </c>
      <c r="M2621" s="363"/>
      <c r="N2621" s="363"/>
      <c r="O2621" s="363"/>
      <c r="P2621" s="366"/>
    </row>
    <row r="2622" spans="3:16" ht="14.25" customHeight="1" x14ac:dyDescent="0.2">
      <c r="C2622" s="383">
        <f t="shared" si="171"/>
        <v>2610</v>
      </c>
      <c r="D2622" s="807" t="str">
        <f t="shared" si="169"/>
        <v/>
      </c>
      <c r="E2622" s="670"/>
      <c r="F2622" s="511"/>
      <c r="G2622" s="511"/>
      <c r="H2622" s="452"/>
      <c r="I2622" s="362"/>
      <c r="J2622" s="362"/>
      <c r="K2622" s="451" t="str">
        <f t="shared" si="168"/>
        <v/>
      </c>
      <c r="L2622" s="527" t="str">
        <f t="shared" si="170"/>
        <v/>
      </c>
      <c r="M2622" s="363"/>
      <c r="N2622" s="363"/>
      <c r="O2622" s="363"/>
      <c r="P2622" s="366"/>
    </row>
    <row r="2623" spans="3:16" ht="14.25" customHeight="1" x14ac:dyDescent="0.2">
      <c r="C2623" s="383">
        <f t="shared" si="171"/>
        <v>2611</v>
      </c>
      <c r="D2623" s="807" t="str">
        <f t="shared" si="169"/>
        <v/>
      </c>
      <c r="E2623" s="670"/>
      <c r="F2623" s="511"/>
      <c r="G2623" s="511"/>
      <c r="H2623" s="452"/>
      <c r="I2623" s="362"/>
      <c r="J2623" s="362"/>
      <c r="K2623" s="451" t="str">
        <f t="shared" ref="K2623:K2686" si="172">IF(J2623="","",I2623*J2623)</f>
        <v/>
      </c>
      <c r="L2623" s="527" t="str">
        <f t="shared" si="170"/>
        <v/>
      </c>
      <c r="M2623" s="363"/>
      <c r="N2623" s="363"/>
      <c r="O2623" s="363"/>
      <c r="P2623" s="366"/>
    </row>
    <row r="2624" spans="3:16" ht="14.25" customHeight="1" x14ac:dyDescent="0.2">
      <c r="C2624" s="383">
        <f t="shared" si="171"/>
        <v>2612</v>
      </c>
      <c r="D2624" s="807" t="str">
        <f t="shared" si="169"/>
        <v/>
      </c>
      <c r="E2624" s="670"/>
      <c r="F2624" s="511"/>
      <c r="G2624" s="511"/>
      <c r="H2624" s="452"/>
      <c r="I2624" s="362"/>
      <c r="J2624" s="362"/>
      <c r="K2624" s="451" t="str">
        <f t="shared" si="172"/>
        <v/>
      </c>
      <c r="L2624" s="527" t="str">
        <f t="shared" si="170"/>
        <v/>
      </c>
      <c r="M2624" s="363"/>
      <c r="N2624" s="363"/>
      <c r="O2624" s="363"/>
      <c r="P2624" s="366"/>
    </row>
    <row r="2625" spans="3:16" ht="14.25" customHeight="1" x14ac:dyDescent="0.2">
      <c r="C2625" s="383">
        <f t="shared" si="171"/>
        <v>2613</v>
      </c>
      <c r="D2625" s="807" t="str">
        <f t="shared" si="169"/>
        <v/>
      </c>
      <c r="E2625" s="670"/>
      <c r="F2625" s="511"/>
      <c r="G2625" s="511"/>
      <c r="H2625" s="452"/>
      <c r="I2625" s="362"/>
      <c r="J2625" s="362"/>
      <c r="K2625" s="451" t="str">
        <f t="shared" si="172"/>
        <v/>
      </c>
      <c r="L2625" s="527" t="str">
        <f t="shared" si="170"/>
        <v/>
      </c>
      <c r="M2625" s="363"/>
      <c r="N2625" s="363"/>
      <c r="O2625" s="363"/>
      <c r="P2625" s="366"/>
    </row>
    <row r="2626" spans="3:16" ht="14.25" customHeight="1" x14ac:dyDescent="0.2">
      <c r="C2626" s="383">
        <f t="shared" si="171"/>
        <v>2614</v>
      </c>
      <c r="D2626" s="807" t="str">
        <f t="shared" si="169"/>
        <v/>
      </c>
      <c r="E2626" s="670"/>
      <c r="F2626" s="511"/>
      <c r="G2626" s="511"/>
      <c r="H2626" s="452"/>
      <c r="I2626" s="362"/>
      <c r="J2626" s="362"/>
      <c r="K2626" s="451" t="str">
        <f t="shared" si="172"/>
        <v/>
      </c>
      <c r="L2626" s="527" t="str">
        <f t="shared" si="170"/>
        <v/>
      </c>
      <c r="M2626" s="363"/>
      <c r="N2626" s="363"/>
      <c r="O2626" s="363"/>
      <c r="P2626" s="366"/>
    </row>
    <row r="2627" spans="3:16" ht="14.25" customHeight="1" x14ac:dyDescent="0.2">
      <c r="C2627" s="383">
        <f t="shared" si="171"/>
        <v>2615</v>
      </c>
      <c r="D2627" s="807" t="str">
        <f t="shared" si="169"/>
        <v/>
      </c>
      <c r="E2627" s="670"/>
      <c r="F2627" s="511"/>
      <c r="G2627" s="511"/>
      <c r="H2627" s="452"/>
      <c r="I2627" s="362"/>
      <c r="J2627" s="362"/>
      <c r="K2627" s="451" t="str">
        <f t="shared" si="172"/>
        <v/>
      </c>
      <c r="L2627" s="527" t="str">
        <f t="shared" si="170"/>
        <v/>
      </c>
      <c r="M2627" s="363"/>
      <c r="N2627" s="363"/>
      <c r="O2627" s="363"/>
      <c r="P2627" s="366"/>
    </row>
    <row r="2628" spans="3:16" ht="14.25" customHeight="1" x14ac:dyDescent="0.2">
      <c r="C2628" s="383">
        <f t="shared" si="171"/>
        <v>2616</v>
      </c>
      <c r="D2628" s="807" t="str">
        <f t="shared" si="169"/>
        <v/>
      </c>
      <c r="E2628" s="670"/>
      <c r="F2628" s="511"/>
      <c r="G2628" s="511"/>
      <c r="H2628" s="452"/>
      <c r="I2628" s="362"/>
      <c r="J2628" s="362"/>
      <c r="K2628" s="451" t="str">
        <f t="shared" si="172"/>
        <v/>
      </c>
      <c r="L2628" s="527" t="str">
        <f t="shared" si="170"/>
        <v/>
      </c>
      <c r="M2628" s="363"/>
      <c r="N2628" s="363"/>
      <c r="O2628" s="363"/>
      <c r="P2628" s="366"/>
    </row>
    <row r="2629" spans="3:16" ht="14.25" customHeight="1" x14ac:dyDescent="0.2">
      <c r="C2629" s="383">
        <f t="shared" si="171"/>
        <v>2617</v>
      </c>
      <c r="D2629" s="807" t="str">
        <f t="shared" si="169"/>
        <v/>
      </c>
      <c r="E2629" s="670"/>
      <c r="F2629" s="511"/>
      <c r="G2629" s="511"/>
      <c r="H2629" s="452"/>
      <c r="I2629" s="362"/>
      <c r="J2629" s="362"/>
      <c r="K2629" s="451" t="str">
        <f t="shared" si="172"/>
        <v/>
      </c>
      <c r="L2629" s="527" t="str">
        <f t="shared" si="170"/>
        <v/>
      </c>
      <c r="M2629" s="363"/>
      <c r="N2629" s="363"/>
      <c r="O2629" s="363"/>
      <c r="P2629" s="366"/>
    </row>
    <row r="2630" spans="3:16" ht="14.25" customHeight="1" x14ac:dyDescent="0.2">
      <c r="C2630" s="383">
        <f t="shared" si="171"/>
        <v>2618</v>
      </c>
      <c r="D2630" s="807" t="str">
        <f t="shared" si="169"/>
        <v/>
      </c>
      <c r="E2630" s="670"/>
      <c r="F2630" s="511"/>
      <c r="G2630" s="511"/>
      <c r="H2630" s="452"/>
      <c r="I2630" s="362"/>
      <c r="J2630" s="362"/>
      <c r="K2630" s="451" t="str">
        <f t="shared" si="172"/>
        <v/>
      </c>
      <c r="L2630" s="527" t="str">
        <f t="shared" si="170"/>
        <v/>
      </c>
      <c r="M2630" s="363"/>
      <c r="N2630" s="363"/>
      <c r="O2630" s="363"/>
      <c r="P2630" s="366"/>
    </row>
    <row r="2631" spans="3:16" ht="14.25" customHeight="1" x14ac:dyDescent="0.2">
      <c r="C2631" s="383">
        <f t="shared" si="171"/>
        <v>2619</v>
      </c>
      <c r="D2631" s="807" t="str">
        <f t="shared" si="169"/>
        <v/>
      </c>
      <c r="E2631" s="670"/>
      <c r="F2631" s="511"/>
      <c r="G2631" s="511"/>
      <c r="H2631" s="452"/>
      <c r="I2631" s="362"/>
      <c r="J2631" s="362"/>
      <c r="K2631" s="451" t="str">
        <f t="shared" si="172"/>
        <v/>
      </c>
      <c r="L2631" s="527" t="str">
        <f t="shared" si="170"/>
        <v/>
      </c>
      <c r="M2631" s="363"/>
      <c r="N2631" s="363"/>
      <c r="O2631" s="363"/>
      <c r="P2631" s="366"/>
    </row>
    <row r="2632" spans="3:16" ht="14.25" customHeight="1" x14ac:dyDescent="0.2">
      <c r="C2632" s="383">
        <f t="shared" si="171"/>
        <v>2620</v>
      </c>
      <c r="D2632" s="807" t="str">
        <f t="shared" si="169"/>
        <v/>
      </c>
      <c r="E2632" s="670"/>
      <c r="F2632" s="511"/>
      <c r="G2632" s="511"/>
      <c r="H2632" s="452"/>
      <c r="I2632" s="362"/>
      <c r="J2632" s="362"/>
      <c r="K2632" s="451" t="str">
        <f t="shared" si="172"/>
        <v/>
      </c>
      <c r="L2632" s="527" t="str">
        <f t="shared" si="170"/>
        <v/>
      </c>
      <c r="M2632" s="363"/>
      <c r="N2632" s="363"/>
      <c r="O2632" s="363"/>
      <c r="P2632" s="366"/>
    </row>
    <row r="2633" spans="3:16" ht="14.25" customHeight="1" x14ac:dyDescent="0.2">
      <c r="C2633" s="383">
        <f t="shared" si="171"/>
        <v>2621</v>
      </c>
      <c r="D2633" s="807" t="str">
        <f t="shared" si="169"/>
        <v/>
      </c>
      <c r="E2633" s="670"/>
      <c r="F2633" s="511"/>
      <c r="G2633" s="511"/>
      <c r="H2633" s="452"/>
      <c r="I2633" s="362"/>
      <c r="J2633" s="362"/>
      <c r="K2633" s="451" t="str">
        <f t="shared" si="172"/>
        <v/>
      </c>
      <c r="L2633" s="527" t="str">
        <f t="shared" si="170"/>
        <v/>
      </c>
      <c r="M2633" s="363"/>
      <c r="N2633" s="363"/>
      <c r="O2633" s="363"/>
      <c r="P2633" s="366"/>
    </row>
    <row r="2634" spans="3:16" ht="14.25" customHeight="1" x14ac:dyDescent="0.2">
      <c r="C2634" s="383">
        <f t="shared" si="171"/>
        <v>2622</v>
      </c>
      <c r="D2634" s="807" t="str">
        <f t="shared" si="169"/>
        <v/>
      </c>
      <c r="E2634" s="670"/>
      <c r="F2634" s="511"/>
      <c r="G2634" s="511"/>
      <c r="H2634" s="452"/>
      <c r="I2634" s="362"/>
      <c r="J2634" s="362"/>
      <c r="K2634" s="451" t="str">
        <f t="shared" si="172"/>
        <v/>
      </c>
      <c r="L2634" s="527" t="str">
        <f t="shared" si="170"/>
        <v/>
      </c>
      <c r="M2634" s="363"/>
      <c r="N2634" s="363"/>
      <c r="O2634" s="363"/>
      <c r="P2634" s="366"/>
    </row>
    <row r="2635" spans="3:16" ht="14.25" customHeight="1" x14ac:dyDescent="0.2">
      <c r="C2635" s="383">
        <f t="shared" si="171"/>
        <v>2623</v>
      </c>
      <c r="D2635" s="807" t="str">
        <f t="shared" si="169"/>
        <v/>
      </c>
      <c r="E2635" s="670"/>
      <c r="F2635" s="511"/>
      <c r="G2635" s="511"/>
      <c r="H2635" s="452"/>
      <c r="I2635" s="362"/>
      <c r="J2635" s="362"/>
      <c r="K2635" s="451" t="str">
        <f t="shared" si="172"/>
        <v/>
      </c>
      <c r="L2635" s="527" t="str">
        <f t="shared" si="170"/>
        <v/>
      </c>
      <c r="M2635" s="363"/>
      <c r="N2635" s="363"/>
      <c r="O2635" s="363"/>
      <c r="P2635" s="366"/>
    </row>
    <row r="2636" spans="3:16" ht="14.25" customHeight="1" x14ac:dyDescent="0.2">
      <c r="C2636" s="383">
        <f t="shared" si="171"/>
        <v>2624</v>
      </c>
      <c r="D2636" s="807" t="str">
        <f t="shared" si="169"/>
        <v/>
      </c>
      <c r="E2636" s="670"/>
      <c r="F2636" s="511"/>
      <c r="G2636" s="511"/>
      <c r="H2636" s="452"/>
      <c r="I2636" s="362"/>
      <c r="J2636" s="362"/>
      <c r="K2636" s="451" t="str">
        <f t="shared" si="172"/>
        <v/>
      </c>
      <c r="L2636" s="527" t="str">
        <f t="shared" si="170"/>
        <v/>
      </c>
      <c r="M2636" s="363"/>
      <c r="N2636" s="363"/>
      <c r="O2636" s="363"/>
      <c r="P2636" s="366"/>
    </row>
    <row r="2637" spans="3:16" ht="14.25" customHeight="1" x14ac:dyDescent="0.2">
      <c r="C2637" s="383">
        <f t="shared" si="171"/>
        <v>2625</v>
      </c>
      <c r="D2637" s="807" t="str">
        <f t="shared" ref="D2637:D2700" si="173">IF(E2637="","",IF(E2637&lt;=$T$2,"○",""))</f>
        <v/>
      </c>
      <c r="E2637" s="670"/>
      <c r="F2637" s="511"/>
      <c r="G2637" s="511"/>
      <c r="H2637" s="452"/>
      <c r="I2637" s="362"/>
      <c r="J2637" s="362"/>
      <c r="K2637" s="451" t="str">
        <f t="shared" si="172"/>
        <v/>
      </c>
      <c r="L2637" s="527" t="str">
        <f t="shared" ref="L2637:L2700" si="174">IF(H2637="","",IF(HLOOKUP(H2637,$V$2:$AJ$3,2,FALSE)&gt;=0.8,"○",""))</f>
        <v/>
      </c>
      <c r="M2637" s="363"/>
      <c r="N2637" s="363"/>
      <c r="O2637" s="363"/>
      <c r="P2637" s="366"/>
    </row>
    <row r="2638" spans="3:16" ht="14.25" customHeight="1" x14ac:dyDescent="0.2">
      <c r="C2638" s="383">
        <f t="shared" si="171"/>
        <v>2626</v>
      </c>
      <c r="D2638" s="807" t="str">
        <f t="shared" si="173"/>
        <v/>
      </c>
      <c r="E2638" s="670"/>
      <c r="F2638" s="511"/>
      <c r="G2638" s="511"/>
      <c r="H2638" s="452"/>
      <c r="I2638" s="362"/>
      <c r="J2638" s="362"/>
      <c r="K2638" s="451" t="str">
        <f t="shared" si="172"/>
        <v/>
      </c>
      <c r="L2638" s="527" t="str">
        <f t="shared" si="174"/>
        <v/>
      </c>
      <c r="M2638" s="363"/>
      <c r="N2638" s="363"/>
      <c r="O2638" s="363"/>
      <c r="P2638" s="366"/>
    </row>
    <row r="2639" spans="3:16" ht="14.25" customHeight="1" x14ac:dyDescent="0.2">
      <c r="C2639" s="383">
        <f t="shared" ref="C2639:C2702" si="175">C2638+1</f>
        <v>2627</v>
      </c>
      <c r="D2639" s="807" t="str">
        <f t="shared" si="173"/>
        <v/>
      </c>
      <c r="E2639" s="670"/>
      <c r="F2639" s="511"/>
      <c r="G2639" s="511"/>
      <c r="H2639" s="452"/>
      <c r="I2639" s="362"/>
      <c r="J2639" s="362"/>
      <c r="K2639" s="451" t="str">
        <f t="shared" si="172"/>
        <v/>
      </c>
      <c r="L2639" s="527" t="str">
        <f t="shared" si="174"/>
        <v/>
      </c>
      <c r="M2639" s="363"/>
      <c r="N2639" s="363"/>
      <c r="O2639" s="363"/>
      <c r="P2639" s="366"/>
    </row>
    <row r="2640" spans="3:16" ht="14.25" customHeight="1" x14ac:dyDescent="0.2">
      <c r="C2640" s="383">
        <f t="shared" si="175"/>
        <v>2628</v>
      </c>
      <c r="D2640" s="807" t="str">
        <f t="shared" si="173"/>
        <v/>
      </c>
      <c r="E2640" s="670"/>
      <c r="F2640" s="511"/>
      <c r="G2640" s="511"/>
      <c r="H2640" s="452"/>
      <c r="I2640" s="362"/>
      <c r="J2640" s="362"/>
      <c r="K2640" s="451" t="str">
        <f t="shared" si="172"/>
        <v/>
      </c>
      <c r="L2640" s="527" t="str">
        <f t="shared" si="174"/>
        <v/>
      </c>
      <c r="M2640" s="363"/>
      <c r="N2640" s="363"/>
      <c r="O2640" s="363"/>
      <c r="P2640" s="366"/>
    </row>
    <row r="2641" spans="3:16" ht="14.25" customHeight="1" x14ac:dyDescent="0.2">
      <c r="C2641" s="383">
        <f t="shared" si="175"/>
        <v>2629</v>
      </c>
      <c r="D2641" s="807" t="str">
        <f t="shared" si="173"/>
        <v/>
      </c>
      <c r="E2641" s="670"/>
      <c r="F2641" s="511"/>
      <c r="G2641" s="511"/>
      <c r="H2641" s="452"/>
      <c r="I2641" s="362"/>
      <c r="J2641" s="362"/>
      <c r="K2641" s="451" t="str">
        <f t="shared" si="172"/>
        <v/>
      </c>
      <c r="L2641" s="527" t="str">
        <f t="shared" si="174"/>
        <v/>
      </c>
      <c r="M2641" s="363"/>
      <c r="N2641" s="363"/>
      <c r="O2641" s="363"/>
      <c r="P2641" s="366"/>
    </row>
    <row r="2642" spans="3:16" ht="14.25" customHeight="1" x14ac:dyDescent="0.2">
      <c r="C2642" s="383">
        <f t="shared" si="175"/>
        <v>2630</v>
      </c>
      <c r="D2642" s="807" t="str">
        <f t="shared" si="173"/>
        <v/>
      </c>
      <c r="E2642" s="670"/>
      <c r="F2642" s="511"/>
      <c r="G2642" s="511"/>
      <c r="H2642" s="452"/>
      <c r="I2642" s="362"/>
      <c r="J2642" s="362"/>
      <c r="K2642" s="451" t="str">
        <f t="shared" si="172"/>
        <v/>
      </c>
      <c r="L2642" s="527" t="str">
        <f t="shared" si="174"/>
        <v/>
      </c>
      <c r="M2642" s="363"/>
      <c r="N2642" s="363"/>
      <c r="O2642" s="363"/>
      <c r="P2642" s="366"/>
    </row>
    <row r="2643" spans="3:16" ht="14.25" customHeight="1" x14ac:dyDescent="0.2">
      <c r="C2643" s="383">
        <f t="shared" si="175"/>
        <v>2631</v>
      </c>
      <c r="D2643" s="807" t="str">
        <f t="shared" si="173"/>
        <v/>
      </c>
      <c r="E2643" s="670"/>
      <c r="F2643" s="511"/>
      <c r="G2643" s="511"/>
      <c r="H2643" s="452"/>
      <c r="I2643" s="362"/>
      <c r="J2643" s="362"/>
      <c r="K2643" s="451" t="str">
        <f t="shared" si="172"/>
        <v/>
      </c>
      <c r="L2643" s="527" t="str">
        <f t="shared" si="174"/>
        <v/>
      </c>
      <c r="M2643" s="363"/>
      <c r="N2643" s="363"/>
      <c r="O2643" s="363"/>
      <c r="P2643" s="366"/>
    </row>
    <row r="2644" spans="3:16" ht="14.25" customHeight="1" x14ac:dyDescent="0.2">
      <c r="C2644" s="383">
        <f t="shared" si="175"/>
        <v>2632</v>
      </c>
      <c r="D2644" s="807" t="str">
        <f t="shared" si="173"/>
        <v/>
      </c>
      <c r="E2644" s="670"/>
      <c r="F2644" s="511"/>
      <c r="G2644" s="511"/>
      <c r="H2644" s="452"/>
      <c r="I2644" s="362"/>
      <c r="J2644" s="362"/>
      <c r="K2644" s="451" t="str">
        <f t="shared" si="172"/>
        <v/>
      </c>
      <c r="L2644" s="527" t="str">
        <f t="shared" si="174"/>
        <v/>
      </c>
      <c r="M2644" s="363"/>
      <c r="N2644" s="363"/>
      <c r="O2644" s="363"/>
      <c r="P2644" s="366"/>
    </row>
    <row r="2645" spans="3:16" ht="14.25" customHeight="1" x14ac:dyDescent="0.2">
      <c r="C2645" s="383">
        <f t="shared" si="175"/>
        <v>2633</v>
      </c>
      <c r="D2645" s="807" t="str">
        <f t="shared" si="173"/>
        <v/>
      </c>
      <c r="E2645" s="670"/>
      <c r="F2645" s="511"/>
      <c r="G2645" s="511"/>
      <c r="H2645" s="452"/>
      <c r="I2645" s="362"/>
      <c r="J2645" s="362"/>
      <c r="K2645" s="451" t="str">
        <f t="shared" si="172"/>
        <v/>
      </c>
      <c r="L2645" s="527" t="str">
        <f t="shared" si="174"/>
        <v/>
      </c>
      <c r="M2645" s="363"/>
      <c r="N2645" s="363"/>
      <c r="O2645" s="363"/>
      <c r="P2645" s="366"/>
    </row>
    <row r="2646" spans="3:16" ht="14.25" customHeight="1" x14ac:dyDescent="0.2">
      <c r="C2646" s="383">
        <f t="shared" si="175"/>
        <v>2634</v>
      </c>
      <c r="D2646" s="807" t="str">
        <f t="shared" si="173"/>
        <v/>
      </c>
      <c r="E2646" s="670"/>
      <c r="F2646" s="511"/>
      <c r="G2646" s="511"/>
      <c r="H2646" s="452"/>
      <c r="I2646" s="362"/>
      <c r="J2646" s="362"/>
      <c r="K2646" s="451" t="str">
        <f t="shared" si="172"/>
        <v/>
      </c>
      <c r="L2646" s="527" t="str">
        <f t="shared" si="174"/>
        <v/>
      </c>
      <c r="M2646" s="363"/>
      <c r="N2646" s="363"/>
      <c r="O2646" s="363"/>
      <c r="P2646" s="366"/>
    </row>
    <row r="2647" spans="3:16" ht="14.25" customHeight="1" x14ac:dyDescent="0.2">
      <c r="C2647" s="383">
        <f t="shared" si="175"/>
        <v>2635</v>
      </c>
      <c r="D2647" s="807" t="str">
        <f t="shared" si="173"/>
        <v/>
      </c>
      <c r="E2647" s="670"/>
      <c r="F2647" s="511"/>
      <c r="G2647" s="511"/>
      <c r="H2647" s="452"/>
      <c r="I2647" s="362"/>
      <c r="J2647" s="362"/>
      <c r="K2647" s="451" t="str">
        <f t="shared" si="172"/>
        <v/>
      </c>
      <c r="L2647" s="527" t="str">
        <f t="shared" si="174"/>
        <v/>
      </c>
      <c r="M2647" s="363"/>
      <c r="N2647" s="363"/>
      <c r="O2647" s="363"/>
      <c r="P2647" s="366"/>
    </row>
    <row r="2648" spans="3:16" ht="14.25" customHeight="1" x14ac:dyDescent="0.2">
      <c r="C2648" s="383">
        <f t="shared" si="175"/>
        <v>2636</v>
      </c>
      <c r="D2648" s="807" t="str">
        <f t="shared" si="173"/>
        <v/>
      </c>
      <c r="E2648" s="670"/>
      <c r="F2648" s="511"/>
      <c r="G2648" s="511"/>
      <c r="H2648" s="452"/>
      <c r="I2648" s="362"/>
      <c r="J2648" s="362"/>
      <c r="K2648" s="451" t="str">
        <f t="shared" si="172"/>
        <v/>
      </c>
      <c r="L2648" s="527" t="str">
        <f t="shared" si="174"/>
        <v/>
      </c>
      <c r="M2648" s="363"/>
      <c r="N2648" s="363"/>
      <c r="O2648" s="363"/>
      <c r="P2648" s="366"/>
    </row>
    <row r="2649" spans="3:16" ht="14.25" customHeight="1" x14ac:dyDescent="0.2">
      <c r="C2649" s="383">
        <f t="shared" si="175"/>
        <v>2637</v>
      </c>
      <c r="D2649" s="807" t="str">
        <f t="shared" si="173"/>
        <v/>
      </c>
      <c r="E2649" s="670"/>
      <c r="F2649" s="511"/>
      <c r="G2649" s="511"/>
      <c r="H2649" s="452"/>
      <c r="I2649" s="362"/>
      <c r="J2649" s="362"/>
      <c r="K2649" s="451" t="str">
        <f t="shared" si="172"/>
        <v/>
      </c>
      <c r="L2649" s="527" t="str">
        <f t="shared" si="174"/>
        <v/>
      </c>
      <c r="M2649" s="363"/>
      <c r="N2649" s="363"/>
      <c r="O2649" s="363"/>
      <c r="P2649" s="366"/>
    </row>
    <row r="2650" spans="3:16" ht="14.25" customHeight="1" x14ac:dyDescent="0.2">
      <c r="C2650" s="383">
        <f t="shared" si="175"/>
        <v>2638</v>
      </c>
      <c r="D2650" s="807" t="str">
        <f t="shared" si="173"/>
        <v/>
      </c>
      <c r="E2650" s="670"/>
      <c r="F2650" s="511"/>
      <c r="G2650" s="511"/>
      <c r="H2650" s="452"/>
      <c r="I2650" s="362"/>
      <c r="J2650" s="362"/>
      <c r="K2650" s="451" t="str">
        <f t="shared" si="172"/>
        <v/>
      </c>
      <c r="L2650" s="527" t="str">
        <f t="shared" si="174"/>
        <v/>
      </c>
      <c r="M2650" s="363"/>
      <c r="N2650" s="363"/>
      <c r="O2650" s="363"/>
      <c r="P2650" s="366"/>
    </row>
    <row r="2651" spans="3:16" ht="14.25" customHeight="1" x14ac:dyDescent="0.2">
      <c r="C2651" s="383">
        <f t="shared" si="175"/>
        <v>2639</v>
      </c>
      <c r="D2651" s="807" t="str">
        <f t="shared" si="173"/>
        <v/>
      </c>
      <c r="E2651" s="670"/>
      <c r="F2651" s="511"/>
      <c r="G2651" s="511"/>
      <c r="H2651" s="452"/>
      <c r="I2651" s="362"/>
      <c r="J2651" s="362"/>
      <c r="K2651" s="451" t="str">
        <f t="shared" si="172"/>
        <v/>
      </c>
      <c r="L2651" s="527" t="str">
        <f t="shared" si="174"/>
        <v/>
      </c>
      <c r="M2651" s="363"/>
      <c r="N2651" s="363"/>
      <c r="O2651" s="363"/>
      <c r="P2651" s="366"/>
    </row>
    <row r="2652" spans="3:16" ht="14.25" customHeight="1" x14ac:dyDescent="0.2">
      <c r="C2652" s="383">
        <f t="shared" si="175"/>
        <v>2640</v>
      </c>
      <c r="D2652" s="807" t="str">
        <f t="shared" si="173"/>
        <v/>
      </c>
      <c r="E2652" s="670"/>
      <c r="F2652" s="511"/>
      <c r="G2652" s="511"/>
      <c r="H2652" s="452"/>
      <c r="I2652" s="362"/>
      <c r="J2652" s="362"/>
      <c r="K2652" s="451" t="str">
        <f t="shared" si="172"/>
        <v/>
      </c>
      <c r="L2652" s="527" t="str">
        <f t="shared" si="174"/>
        <v/>
      </c>
      <c r="M2652" s="363"/>
      <c r="N2652" s="363"/>
      <c r="O2652" s="363"/>
      <c r="P2652" s="366"/>
    </row>
    <row r="2653" spans="3:16" ht="14.25" customHeight="1" x14ac:dyDescent="0.2">
      <c r="C2653" s="383">
        <f t="shared" si="175"/>
        <v>2641</v>
      </c>
      <c r="D2653" s="807" t="str">
        <f t="shared" si="173"/>
        <v/>
      </c>
      <c r="E2653" s="670"/>
      <c r="F2653" s="511"/>
      <c r="G2653" s="511"/>
      <c r="H2653" s="452"/>
      <c r="I2653" s="362"/>
      <c r="J2653" s="362"/>
      <c r="K2653" s="451" t="str">
        <f t="shared" si="172"/>
        <v/>
      </c>
      <c r="L2653" s="527" t="str">
        <f t="shared" si="174"/>
        <v/>
      </c>
      <c r="M2653" s="363"/>
      <c r="N2653" s="363"/>
      <c r="O2653" s="363"/>
      <c r="P2653" s="366"/>
    </row>
    <row r="2654" spans="3:16" ht="14.25" customHeight="1" x14ac:dyDescent="0.2">
      <c r="C2654" s="383">
        <f t="shared" si="175"/>
        <v>2642</v>
      </c>
      <c r="D2654" s="807" t="str">
        <f t="shared" si="173"/>
        <v/>
      </c>
      <c r="E2654" s="670"/>
      <c r="F2654" s="511"/>
      <c r="G2654" s="511"/>
      <c r="H2654" s="452"/>
      <c r="I2654" s="362"/>
      <c r="J2654" s="362"/>
      <c r="K2654" s="451" t="str">
        <f t="shared" si="172"/>
        <v/>
      </c>
      <c r="L2654" s="527" t="str">
        <f t="shared" si="174"/>
        <v/>
      </c>
      <c r="M2654" s="363"/>
      <c r="N2654" s="363"/>
      <c r="O2654" s="363"/>
      <c r="P2654" s="366"/>
    </row>
    <row r="2655" spans="3:16" ht="14.25" customHeight="1" x14ac:dyDescent="0.2">
      <c r="C2655" s="383">
        <f t="shared" si="175"/>
        <v>2643</v>
      </c>
      <c r="D2655" s="807" t="str">
        <f t="shared" si="173"/>
        <v/>
      </c>
      <c r="E2655" s="670"/>
      <c r="F2655" s="511"/>
      <c r="G2655" s="511"/>
      <c r="H2655" s="452"/>
      <c r="I2655" s="362"/>
      <c r="J2655" s="362"/>
      <c r="K2655" s="451" t="str">
        <f t="shared" si="172"/>
        <v/>
      </c>
      <c r="L2655" s="527" t="str">
        <f t="shared" si="174"/>
        <v/>
      </c>
      <c r="M2655" s="363"/>
      <c r="N2655" s="363"/>
      <c r="O2655" s="363"/>
      <c r="P2655" s="366"/>
    </row>
    <row r="2656" spans="3:16" ht="14.25" customHeight="1" x14ac:dyDescent="0.2">
      <c r="C2656" s="383">
        <f t="shared" si="175"/>
        <v>2644</v>
      </c>
      <c r="D2656" s="807" t="str">
        <f t="shared" si="173"/>
        <v/>
      </c>
      <c r="E2656" s="670"/>
      <c r="F2656" s="511"/>
      <c r="G2656" s="511"/>
      <c r="H2656" s="452"/>
      <c r="I2656" s="362"/>
      <c r="J2656" s="362"/>
      <c r="K2656" s="451" t="str">
        <f t="shared" si="172"/>
        <v/>
      </c>
      <c r="L2656" s="527" t="str">
        <f t="shared" si="174"/>
        <v/>
      </c>
      <c r="M2656" s="363"/>
      <c r="N2656" s="363"/>
      <c r="O2656" s="363"/>
      <c r="P2656" s="366"/>
    </row>
    <row r="2657" spans="3:16" ht="14.25" customHeight="1" x14ac:dyDescent="0.2">
      <c r="C2657" s="383">
        <f t="shared" si="175"/>
        <v>2645</v>
      </c>
      <c r="D2657" s="807" t="str">
        <f t="shared" si="173"/>
        <v/>
      </c>
      <c r="E2657" s="670"/>
      <c r="F2657" s="511"/>
      <c r="G2657" s="511"/>
      <c r="H2657" s="452"/>
      <c r="I2657" s="362"/>
      <c r="J2657" s="362"/>
      <c r="K2657" s="451" t="str">
        <f t="shared" si="172"/>
        <v/>
      </c>
      <c r="L2657" s="527" t="str">
        <f t="shared" si="174"/>
        <v/>
      </c>
      <c r="M2657" s="363"/>
      <c r="N2657" s="363"/>
      <c r="O2657" s="363"/>
      <c r="P2657" s="366"/>
    </row>
    <row r="2658" spans="3:16" ht="14.25" customHeight="1" x14ac:dyDescent="0.2">
      <c r="C2658" s="383">
        <f t="shared" si="175"/>
        <v>2646</v>
      </c>
      <c r="D2658" s="807" t="str">
        <f t="shared" si="173"/>
        <v/>
      </c>
      <c r="E2658" s="670"/>
      <c r="F2658" s="511"/>
      <c r="G2658" s="511"/>
      <c r="H2658" s="452"/>
      <c r="I2658" s="362"/>
      <c r="J2658" s="362"/>
      <c r="K2658" s="451" t="str">
        <f t="shared" si="172"/>
        <v/>
      </c>
      <c r="L2658" s="527" t="str">
        <f t="shared" si="174"/>
        <v/>
      </c>
      <c r="M2658" s="363"/>
      <c r="N2658" s="363"/>
      <c r="O2658" s="363"/>
      <c r="P2658" s="366"/>
    </row>
    <row r="2659" spans="3:16" ht="14.25" customHeight="1" x14ac:dyDescent="0.2">
      <c r="C2659" s="383">
        <f t="shared" si="175"/>
        <v>2647</v>
      </c>
      <c r="D2659" s="807" t="str">
        <f t="shared" si="173"/>
        <v/>
      </c>
      <c r="E2659" s="670"/>
      <c r="F2659" s="511"/>
      <c r="G2659" s="511"/>
      <c r="H2659" s="452"/>
      <c r="I2659" s="362"/>
      <c r="J2659" s="362"/>
      <c r="K2659" s="451" t="str">
        <f t="shared" si="172"/>
        <v/>
      </c>
      <c r="L2659" s="527" t="str">
        <f t="shared" si="174"/>
        <v/>
      </c>
      <c r="M2659" s="363"/>
      <c r="N2659" s="363"/>
      <c r="O2659" s="363"/>
      <c r="P2659" s="366"/>
    </row>
    <row r="2660" spans="3:16" ht="14.25" customHeight="1" x14ac:dyDescent="0.2">
      <c r="C2660" s="383">
        <f t="shared" si="175"/>
        <v>2648</v>
      </c>
      <c r="D2660" s="807" t="str">
        <f t="shared" si="173"/>
        <v/>
      </c>
      <c r="E2660" s="670"/>
      <c r="F2660" s="511"/>
      <c r="G2660" s="511"/>
      <c r="H2660" s="452"/>
      <c r="I2660" s="362"/>
      <c r="J2660" s="362"/>
      <c r="K2660" s="451" t="str">
        <f t="shared" si="172"/>
        <v/>
      </c>
      <c r="L2660" s="527" t="str">
        <f t="shared" si="174"/>
        <v/>
      </c>
      <c r="M2660" s="363"/>
      <c r="N2660" s="363"/>
      <c r="O2660" s="363"/>
      <c r="P2660" s="366"/>
    </row>
    <row r="2661" spans="3:16" ht="14.25" customHeight="1" x14ac:dyDescent="0.2">
      <c r="C2661" s="383">
        <f t="shared" si="175"/>
        <v>2649</v>
      </c>
      <c r="D2661" s="807" t="str">
        <f t="shared" si="173"/>
        <v/>
      </c>
      <c r="E2661" s="670"/>
      <c r="F2661" s="511"/>
      <c r="G2661" s="511"/>
      <c r="H2661" s="452"/>
      <c r="I2661" s="362"/>
      <c r="J2661" s="362"/>
      <c r="K2661" s="451" t="str">
        <f t="shared" si="172"/>
        <v/>
      </c>
      <c r="L2661" s="527" t="str">
        <f t="shared" si="174"/>
        <v/>
      </c>
      <c r="M2661" s="363"/>
      <c r="N2661" s="363"/>
      <c r="O2661" s="363"/>
      <c r="P2661" s="366"/>
    </row>
    <row r="2662" spans="3:16" ht="14.25" customHeight="1" x14ac:dyDescent="0.2">
      <c r="C2662" s="383">
        <f t="shared" si="175"/>
        <v>2650</v>
      </c>
      <c r="D2662" s="807" t="str">
        <f t="shared" si="173"/>
        <v/>
      </c>
      <c r="E2662" s="670"/>
      <c r="F2662" s="511"/>
      <c r="G2662" s="511"/>
      <c r="H2662" s="452"/>
      <c r="I2662" s="362"/>
      <c r="J2662" s="362"/>
      <c r="K2662" s="451" t="str">
        <f t="shared" si="172"/>
        <v/>
      </c>
      <c r="L2662" s="527" t="str">
        <f t="shared" si="174"/>
        <v/>
      </c>
      <c r="M2662" s="363"/>
      <c r="N2662" s="363"/>
      <c r="O2662" s="363"/>
      <c r="P2662" s="366"/>
    </row>
    <row r="2663" spans="3:16" ht="14.25" customHeight="1" x14ac:dyDescent="0.2">
      <c r="C2663" s="383">
        <f t="shared" si="175"/>
        <v>2651</v>
      </c>
      <c r="D2663" s="807" t="str">
        <f t="shared" si="173"/>
        <v/>
      </c>
      <c r="E2663" s="670"/>
      <c r="F2663" s="511"/>
      <c r="G2663" s="511"/>
      <c r="H2663" s="452"/>
      <c r="I2663" s="362"/>
      <c r="J2663" s="362"/>
      <c r="K2663" s="451" t="str">
        <f t="shared" si="172"/>
        <v/>
      </c>
      <c r="L2663" s="527" t="str">
        <f t="shared" si="174"/>
        <v/>
      </c>
      <c r="M2663" s="363"/>
      <c r="N2663" s="363"/>
      <c r="O2663" s="363"/>
      <c r="P2663" s="366"/>
    </row>
    <row r="2664" spans="3:16" ht="14.25" customHeight="1" x14ac:dyDescent="0.2">
      <c r="C2664" s="383">
        <f t="shared" si="175"/>
        <v>2652</v>
      </c>
      <c r="D2664" s="807" t="str">
        <f t="shared" si="173"/>
        <v/>
      </c>
      <c r="E2664" s="670"/>
      <c r="F2664" s="511"/>
      <c r="G2664" s="511"/>
      <c r="H2664" s="452"/>
      <c r="I2664" s="362"/>
      <c r="J2664" s="362"/>
      <c r="K2664" s="451" t="str">
        <f t="shared" si="172"/>
        <v/>
      </c>
      <c r="L2664" s="527" t="str">
        <f t="shared" si="174"/>
        <v/>
      </c>
      <c r="M2664" s="363"/>
      <c r="N2664" s="363"/>
      <c r="O2664" s="363"/>
      <c r="P2664" s="366"/>
    </row>
    <row r="2665" spans="3:16" ht="14.25" customHeight="1" x14ac:dyDescent="0.2">
      <c r="C2665" s="383">
        <f t="shared" si="175"/>
        <v>2653</v>
      </c>
      <c r="D2665" s="807" t="str">
        <f t="shared" si="173"/>
        <v/>
      </c>
      <c r="E2665" s="670"/>
      <c r="F2665" s="511"/>
      <c r="G2665" s="511"/>
      <c r="H2665" s="452"/>
      <c r="I2665" s="362"/>
      <c r="J2665" s="362"/>
      <c r="K2665" s="451" t="str">
        <f t="shared" si="172"/>
        <v/>
      </c>
      <c r="L2665" s="527" t="str">
        <f t="shared" si="174"/>
        <v/>
      </c>
      <c r="M2665" s="363"/>
      <c r="N2665" s="363"/>
      <c r="O2665" s="363"/>
      <c r="P2665" s="366"/>
    </row>
    <row r="2666" spans="3:16" ht="14.25" customHeight="1" x14ac:dyDescent="0.2">
      <c r="C2666" s="383">
        <f t="shared" si="175"/>
        <v>2654</v>
      </c>
      <c r="D2666" s="807" t="str">
        <f t="shared" si="173"/>
        <v/>
      </c>
      <c r="E2666" s="670"/>
      <c r="F2666" s="511"/>
      <c r="G2666" s="511"/>
      <c r="H2666" s="452"/>
      <c r="I2666" s="362"/>
      <c r="J2666" s="362"/>
      <c r="K2666" s="451" t="str">
        <f t="shared" si="172"/>
        <v/>
      </c>
      <c r="L2666" s="527" t="str">
        <f t="shared" si="174"/>
        <v/>
      </c>
      <c r="M2666" s="363"/>
      <c r="N2666" s="363"/>
      <c r="O2666" s="363"/>
      <c r="P2666" s="366"/>
    </row>
    <row r="2667" spans="3:16" ht="14.25" customHeight="1" x14ac:dyDescent="0.2">
      <c r="C2667" s="383">
        <f t="shared" si="175"/>
        <v>2655</v>
      </c>
      <c r="D2667" s="807" t="str">
        <f t="shared" si="173"/>
        <v/>
      </c>
      <c r="E2667" s="670"/>
      <c r="F2667" s="511"/>
      <c r="G2667" s="511"/>
      <c r="H2667" s="452"/>
      <c r="I2667" s="362"/>
      <c r="J2667" s="362"/>
      <c r="K2667" s="451" t="str">
        <f t="shared" si="172"/>
        <v/>
      </c>
      <c r="L2667" s="527" t="str">
        <f t="shared" si="174"/>
        <v/>
      </c>
      <c r="M2667" s="363"/>
      <c r="N2667" s="363"/>
      <c r="O2667" s="363"/>
      <c r="P2667" s="366"/>
    </row>
    <row r="2668" spans="3:16" ht="14.25" customHeight="1" x14ac:dyDescent="0.2">
      <c r="C2668" s="383">
        <f t="shared" si="175"/>
        <v>2656</v>
      </c>
      <c r="D2668" s="807" t="str">
        <f t="shared" si="173"/>
        <v/>
      </c>
      <c r="E2668" s="670"/>
      <c r="F2668" s="511"/>
      <c r="G2668" s="511"/>
      <c r="H2668" s="452"/>
      <c r="I2668" s="362"/>
      <c r="J2668" s="362"/>
      <c r="K2668" s="451" t="str">
        <f t="shared" si="172"/>
        <v/>
      </c>
      <c r="L2668" s="527" t="str">
        <f t="shared" si="174"/>
        <v/>
      </c>
      <c r="M2668" s="363"/>
      <c r="N2668" s="363"/>
      <c r="O2668" s="363"/>
      <c r="P2668" s="366"/>
    </row>
    <row r="2669" spans="3:16" ht="14.25" customHeight="1" x14ac:dyDescent="0.2">
      <c r="C2669" s="383">
        <f t="shared" si="175"/>
        <v>2657</v>
      </c>
      <c r="D2669" s="807" t="str">
        <f t="shared" si="173"/>
        <v/>
      </c>
      <c r="E2669" s="670"/>
      <c r="F2669" s="511"/>
      <c r="G2669" s="511"/>
      <c r="H2669" s="452"/>
      <c r="I2669" s="362"/>
      <c r="J2669" s="362"/>
      <c r="K2669" s="451" t="str">
        <f t="shared" si="172"/>
        <v/>
      </c>
      <c r="L2669" s="527" t="str">
        <f t="shared" si="174"/>
        <v/>
      </c>
      <c r="M2669" s="363"/>
      <c r="N2669" s="363"/>
      <c r="O2669" s="363"/>
      <c r="P2669" s="366"/>
    </row>
    <row r="2670" spans="3:16" ht="14.25" customHeight="1" x14ac:dyDescent="0.2">
      <c r="C2670" s="383">
        <f t="shared" si="175"/>
        <v>2658</v>
      </c>
      <c r="D2670" s="807" t="str">
        <f t="shared" si="173"/>
        <v/>
      </c>
      <c r="E2670" s="670"/>
      <c r="F2670" s="511"/>
      <c r="G2670" s="511"/>
      <c r="H2670" s="452"/>
      <c r="I2670" s="362"/>
      <c r="J2670" s="362"/>
      <c r="K2670" s="451" t="str">
        <f t="shared" si="172"/>
        <v/>
      </c>
      <c r="L2670" s="527" t="str">
        <f t="shared" si="174"/>
        <v/>
      </c>
      <c r="M2670" s="363"/>
      <c r="N2670" s="363"/>
      <c r="O2670" s="363"/>
      <c r="P2670" s="366"/>
    </row>
    <row r="2671" spans="3:16" ht="14.25" customHeight="1" x14ac:dyDescent="0.2">
      <c r="C2671" s="383">
        <f t="shared" si="175"/>
        <v>2659</v>
      </c>
      <c r="D2671" s="807" t="str">
        <f t="shared" si="173"/>
        <v/>
      </c>
      <c r="E2671" s="670"/>
      <c r="F2671" s="511"/>
      <c r="G2671" s="511"/>
      <c r="H2671" s="452"/>
      <c r="I2671" s="362"/>
      <c r="J2671" s="362"/>
      <c r="K2671" s="451" t="str">
        <f t="shared" si="172"/>
        <v/>
      </c>
      <c r="L2671" s="527" t="str">
        <f t="shared" si="174"/>
        <v/>
      </c>
      <c r="M2671" s="363"/>
      <c r="N2671" s="363"/>
      <c r="O2671" s="363"/>
      <c r="P2671" s="366"/>
    </row>
    <row r="2672" spans="3:16" ht="14.25" customHeight="1" x14ac:dyDescent="0.2">
      <c r="C2672" s="383">
        <f t="shared" si="175"/>
        <v>2660</v>
      </c>
      <c r="D2672" s="807" t="str">
        <f t="shared" si="173"/>
        <v/>
      </c>
      <c r="E2672" s="670"/>
      <c r="F2672" s="511"/>
      <c r="G2672" s="511"/>
      <c r="H2672" s="452"/>
      <c r="I2672" s="362"/>
      <c r="J2672" s="362"/>
      <c r="K2672" s="451" t="str">
        <f t="shared" si="172"/>
        <v/>
      </c>
      <c r="L2672" s="527" t="str">
        <f t="shared" si="174"/>
        <v/>
      </c>
      <c r="M2672" s="363"/>
      <c r="N2672" s="363"/>
      <c r="O2672" s="363"/>
      <c r="P2672" s="366"/>
    </row>
    <row r="2673" spans="3:16" ht="14.25" customHeight="1" x14ac:dyDescent="0.2">
      <c r="C2673" s="383">
        <f t="shared" si="175"/>
        <v>2661</v>
      </c>
      <c r="D2673" s="807" t="str">
        <f t="shared" si="173"/>
        <v/>
      </c>
      <c r="E2673" s="670"/>
      <c r="F2673" s="511"/>
      <c r="G2673" s="511"/>
      <c r="H2673" s="452"/>
      <c r="I2673" s="362"/>
      <c r="J2673" s="362"/>
      <c r="K2673" s="451" t="str">
        <f t="shared" si="172"/>
        <v/>
      </c>
      <c r="L2673" s="527" t="str">
        <f t="shared" si="174"/>
        <v/>
      </c>
      <c r="M2673" s="363"/>
      <c r="N2673" s="363"/>
      <c r="O2673" s="363"/>
      <c r="P2673" s="366"/>
    </row>
    <row r="2674" spans="3:16" ht="14.25" customHeight="1" x14ac:dyDescent="0.2">
      <c r="C2674" s="383">
        <f t="shared" si="175"/>
        <v>2662</v>
      </c>
      <c r="D2674" s="807" t="str">
        <f t="shared" si="173"/>
        <v/>
      </c>
      <c r="E2674" s="670"/>
      <c r="F2674" s="511"/>
      <c r="G2674" s="511"/>
      <c r="H2674" s="452"/>
      <c r="I2674" s="362"/>
      <c r="J2674" s="362"/>
      <c r="K2674" s="451" t="str">
        <f t="shared" si="172"/>
        <v/>
      </c>
      <c r="L2674" s="527" t="str">
        <f t="shared" si="174"/>
        <v/>
      </c>
      <c r="M2674" s="363"/>
      <c r="N2674" s="363"/>
      <c r="O2674" s="363"/>
      <c r="P2674" s="366"/>
    </row>
    <row r="2675" spans="3:16" ht="14.25" customHeight="1" x14ac:dyDescent="0.2">
      <c r="C2675" s="383">
        <f t="shared" si="175"/>
        <v>2663</v>
      </c>
      <c r="D2675" s="807" t="str">
        <f t="shared" si="173"/>
        <v/>
      </c>
      <c r="E2675" s="670"/>
      <c r="F2675" s="511"/>
      <c r="G2675" s="511"/>
      <c r="H2675" s="452"/>
      <c r="I2675" s="362"/>
      <c r="J2675" s="362"/>
      <c r="K2675" s="451" t="str">
        <f t="shared" si="172"/>
        <v/>
      </c>
      <c r="L2675" s="527" t="str">
        <f t="shared" si="174"/>
        <v/>
      </c>
      <c r="M2675" s="363"/>
      <c r="N2675" s="363"/>
      <c r="O2675" s="363"/>
      <c r="P2675" s="366"/>
    </row>
    <row r="2676" spans="3:16" ht="14.25" customHeight="1" x14ac:dyDescent="0.2">
      <c r="C2676" s="383">
        <f t="shared" si="175"/>
        <v>2664</v>
      </c>
      <c r="D2676" s="807" t="str">
        <f t="shared" si="173"/>
        <v/>
      </c>
      <c r="E2676" s="670"/>
      <c r="F2676" s="511"/>
      <c r="G2676" s="511"/>
      <c r="H2676" s="452"/>
      <c r="I2676" s="362"/>
      <c r="J2676" s="362"/>
      <c r="K2676" s="451" t="str">
        <f t="shared" si="172"/>
        <v/>
      </c>
      <c r="L2676" s="527" t="str">
        <f t="shared" si="174"/>
        <v/>
      </c>
      <c r="M2676" s="363"/>
      <c r="N2676" s="363"/>
      <c r="O2676" s="363"/>
      <c r="P2676" s="366"/>
    </row>
    <row r="2677" spans="3:16" ht="14.25" customHeight="1" x14ac:dyDescent="0.2">
      <c r="C2677" s="383">
        <f t="shared" si="175"/>
        <v>2665</v>
      </c>
      <c r="D2677" s="807" t="str">
        <f t="shared" si="173"/>
        <v/>
      </c>
      <c r="E2677" s="670"/>
      <c r="F2677" s="511"/>
      <c r="G2677" s="511"/>
      <c r="H2677" s="452"/>
      <c r="I2677" s="362"/>
      <c r="J2677" s="362"/>
      <c r="K2677" s="451" t="str">
        <f t="shared" si="172"/>
        <v/>
      </c>
      <c r="L2677" s="527" t="str">
        <f t="shared" si="174"/>
        <v/>
      </c>
      <c r="M2677" s="363"/>
      <c r="N2677" s="363"/>
      <c r="O2677" s="363"/>
      <c r="P2677" s="366"/>
    </row>
    <row r="2678" spans="3:16" ht="14.25" customHeight="1" x14ac:dyDescent="0.2">
      <c r="C2678" s="383">
        <f t="shared" si="175"/>
        <v>2666</v>
      </c>
      <c r="D2678" s="807" t="str">
        <f t="shared" si="173"/>
        <v/>
      </c>
      <c r="E2678" s="670"/>
      <c r="F2678" s="511"/>
      <c r="G2678" s="511"/>
      <c r="H2678" s="452"/>
      <c r="I2678" s="362"/>
      <c r="J2678" s="362"/>
      <c r="K2678" s="451" t="str">
        <f t="shared" si="172"/>
        <v/>
      </c>
      <c r="L2678" s="527" t="str">
        <f t="shared" si="174"/>
        <v/>
      </c>
      <c r="M2678" s="363"/>
      <c r="N2678" s="363"/>
      <c r="O2678" s="363"/>
      <c r="P2678" s="366"/>
    </row>
    <row r="2679" spans="3:16" ht="14.25" customHeight="1" x14ac:dyDescent="0.2">
      <c r="C2679" s="383">
        <f t="shared" si="175"/>
        <v>2667</v>
      </c>
      <c r="D2679" s="807" t="str">
        <f t="shared" si="173"/>
        <v/>
      </c>
      <c r="E2679" s="670"/>
      <c r="F2679" s="511"/>
      <c r="G2679" s="511"/>
      <c r="H2679" s="452"/>
      <c r="I2679" s="362"/>
      <c r="J2679" s="362"/>
      <c r="K2679" s="451" t="str">
        <f t="shared" si="172"/>
        <v/>
      </c>
      <c r="L2679" s="527" t="str">
        <f t="shared" si="174"/>
        <v/>
      </c>
      <c r="M2679" s="363"/>
      <c r="N2679" s="363"/>
      <c r="O2679" s="363"/>
      <c r="P2679" s="366"/>
    </row>
    <row r="2680" spans="3:16" ht="14.25" customHeight="1" x14ac:dyDescent="0.2">
      <c r="C2680" s="383">
        <f t="shared" si="175"/>
        <v>2668</v>
      </c>
      <c r="D2680" s="807" t="str">
        <f t="shared" si="173"/>
        <v/>
      </c>
      <c r="E2680" s="670"/>
      <c r="F2680" s="511"/>
      <c r="G2680" s="511"/>
      <c r="H2680" s="452"/>
      <c r="I2680" s="362"/>
      <c r="J2680" s="362"/>
      <c r="K2680" s="451" t="str">
        <f t="shared" si="172"/>
        <v/>
      </c>
      <c r="L2680" s="527" t="str">
        <f t="shared" si="174"/>
        <v/>
      </c>
      <c r="M2680" s="363"/>
      <c r="N2680" s="363"/>
      <c r="O2680" s="363"/>
      <c r="P2680" s="366"/>
    </row>
    <row r="2681" spans="3:16" ht="14.25" customHeight="1" x14ac:dyDescent="0.2">
      <c r="C2681" s="383">
        <f t="shared" si="175"/>
        <v>2669</v>
      </c>
      <c r="D2681" s="807" t="str">
        <f t="shared" si="173"/>
        <v/>
      </c>
      <c r="E2681" s="670"/>
      <c r="F2681" s="511"/>
      <c r="G2681" s="511"/>
      <c r="H2681" s="452"/>
      <c r="I2681" s="362"/>
      <c r="J2681" s="362"/>
      <c r="K2681" s="451" t="str">
        <f t="shared" si="172"/>
        <v/>
      </c>
      <c r="L2681" s="527" t="str">
        <f t="shared" si="174"/>
        <v/>
      </c>
      <c r="M2681" s="363"/>
      <c r="N2681" s="363"/>
      <c r="O2681" s="363"/>
      <c r="P2681" s="366"/>
    </row>
    <row r="2682" spans="3:16" ht="14.25" customHeight="1" x14ac:dyDescent="0.2">
      <c r="C2682" s="383">
        <f t="shared" si="175"/>
        <v>2670</v>
      </c>
      <c r="D2682" s="807" t="str">
        <f t="shared" si="173"/>
        <v/>
      </c>
      <c r="E2682" s="670"/>
      <c r="F2682" s="511"/>
      <c r="G2682" s="511"/>
      <c r="H2682" s="452"/>
      <c r="I2682" s="362"/>
      <c r="J2682" s="362"/>
      <c r="K2682" s="451" t="str">
        <f t="shared" si="172"/>
        <v/>
      </c>
      <c r="L2682" s="527" t="str">
        <f t="shared" si="174"/>
        <v/>
      </c>
      <c r="M2682" s="363"/>
      <c r="N2682" s="363"/>
      <c r="O2682" s="363"/>
      <c r="P2682" s="366"/>
    </row>
    <row r="2683" spans="3:16" ht="14.25" customHeight="1" x14ac:dyDescent="0.2">
      <c r="C2683" s="383">
        <f t="shared" si="175"/>
        <v>2671</v>
      </c>
      <c r="D2683" s="807" t="str">
        <f t="shared" si="173"/>
        <v/>
      </c>
      <c r="E2683" s="670"/>
      <c r="F2683" s="511"/>
      <c r="G2683" s="511"/>
      <c r="H2683" s="452"/>
      <c r="I2683" s="362"/>
      <c r="J2683" s="362"/>
      <c r="K2683" s="451" t="str">
        <f t="shared" si="172"/>
        <v/>
      </c>
      <c r="L2683" s="527" t="str">
        <f t="shared" si="174"/>
        <v/>
      </c>
      <c r="M2683" s="363"/>
      <c r="N2683" s="363"/>
      <c r="O2683" s="363"/>
      <c r="P2683" s="366"/>
    </row>
    <row r="2684" spans="3:16" ht="14.25" customHeight="1" x14ac:dyDescent="0.2">
      <c r="C2684" s="383">
        <f t="shared" si="175"/>
        <v>2672</v>
      </c>
      <c r="D2684" s="807" t="str">
        <f t="shared" si="173"/>
        <v/>
      </c>
      <c r="E2684" s="670"/>
      <c r="F2684" s="511"/>
      <c r="G2684" s="511"/>
      <c r="H2684" s="452"/>
      <c r="I2684" s="362"/>
      <c r="J2684" s="362"/>
      <c r="K2684" s="451" t="str">
        <f t="shared" si="172"/>
        <v/>
      </c>
      <c r="L2684" s="527" t="str">
        <f t="shared" si="174"/>
        <v/>
      </c>
      <c r="M2684" s="363"/>
      <c r="N2684" s="363"/>
      <c r="O2684" s="363"/>
      <c r="P2684" s="366"/>
    </row>
    <row r="2685" spans="3:16" ht="14.25" customHeight="1" x14ac:dyDescent="0.2">
      <c r="C2685" s="383">
        <f t="shared" si="175"/>
        <v>2673</v>
      </c>
      <c r="D2685" s="807" t="str">
        <f t="shared" si="173"/>
        <v/>
      </c>
      <c r="E2685" s="670"/>
      <c r="F2685" s="511"/>
      <c r="G2685" s="511"/>
      <c r="H2685" s="452"/>
      <c r="I2685" s="362"/>
      <c r="J2685" s="362"/>
      <c r="K2685" s="451" t="str">
        <f t="shared" si="172"/>
        <v/>
      </c>
      <c r="L2685" s="527" t="str">
        <f t="shared" si="174"/>
        <v/>
      </c>
      <c r="M2685" s="363"/>
      <c r="N2685" s="363"/>
      <c r="O2685" s="363"/>
      <c r="P2685" s="366"/>
    </row>
    <row r="2686" spans="3:16" ht="14.25" customHeight="1" x14ac:dyDescent="0.2">
      <c r="C2686" s="383">
        <f t="shared" si="175"/>
        <v>2674</v>
      </c>
      <c r="D2686" s="807" t="str">
        <f t="shared" si="173"/>
        <v/>
      </c>
      <c r="E2686" s="670"/>
      <c r="F2686" s="511"/>
      <c r="G2686" s="511"/>
      <c r="H2686" s="452"/>
      <c r="I2686" s="362"/>
      <c r="J2686" s="362"/>
      <c r="K2686" s="451" t="str">
        <f t="shared" si="172"/>
        <v/>
      </c>
      <c r="L2686" s="527" t="str">
        <f t="shared" si="174"/>
        <v/>
      </c>
      <c r="M2686" s="363"/>
      <c r="N2686" s="363"/>
      <c r="O2686" s="363"/>
      <c r="P2686" s="366"/>
    </row>
    <row r="2687" spans="3:16" ht="14.25" customHeight="1" x14ac:dyDescent="0.2">
      <c r="C2687" s="383">
        <f t="shared" si="175"/>
        <v>2675</v>
      </c>
      <c r="D2687" s="807" t="str">
        <f t="shared" si="173"/>
        <v/>
      </c>
      <c r="E2687" s="670"/>
      <c r="F2687" s="511"/>
      <c r="G2687" s="511"/>
      <c r="H2687" s="452"/>
      <c r="I2687" s="362"/>
      <c r="J2687" s="362"/>
      <c r="K2687" s="451" t="str">
        <f t="shared" ref="K2687:K2737" si="176">IF(J2687="","",I2687*J2687)</f>
        <v/>
      </c>
      <c r="L2687" s="527" t="str">
        <f t="shared" si="174"/>
        <v/>
      </c>
      <c r="M2687" s="363"/>
      <c r="N2687" s="363"/>
      <c r="O2687" s="363"/>
      <c r="P2687" s="366"/>
    </row>
    <row r="2688" spans="3:16" ht="14.25" customHeight="1" x14ac:dyDescent="0.2">
      <c r="C2688" s="383">
        <f t="shared" si="175"/>
        <v>2676</v>
      </c>
      <c r="D2688" s="807" t="str">
        <f t="shared" si="173"/>
        <v/>
      </c>
      <c r="E2688" s="670"/>
      <c r="F2688" s="511"/>
      <c r="G2688" s="511"/>
      <c r="H2688" s="452"/>
      <c r="I2688" s="362"/>
      <c r="J2688" s="362"/>
      <c r="K2688" s="451" t="str">
        <f t="shared" si="176"/>
        <v/>
      </c>
      <c r="L2688" s="527" t="str">
        <f t="shared" si="174"/>
        <v/>
      </c>
      <c r="M2688" s="363"/>
      <c r="N2688" s="363"/>
      <c r="O2688" s="363"/>
      <c r="P2688" s="366"/>
    </row>
    <row r="2689" spans="3:16" ht="14.25" customHeight="1" x14ac:dyDescent="0.2">
      <c r="C2689" s="383">
        <f t="shared" si="175"/>
        <v>2677</v>
      </c>
      <c r="D2689" s="807" t="str">
        <f t="shared" si="173"/>
        <v/>
      </c>
      <c r="E2689" s="670"/>
      <c r="F2689" s="511"/>
      <c r="G2689" s="511"/>
      <c r="H2689" s="452"/>
      <c r="I2689" s="362"/>
      <c r="J2689" s="362"/>
      <c r="K2689" s="451" t="str">
        <f t="shared" si="176"/>
        <v/>
      </c>
      <c r="L2689" s="527" t="str">
        <f t="shared" si="174"/>
        <v/>
      </c>
      <c r="M2689" s="363"/>
      <c r="N2689" s="363"/>
      <c r="O2689" s="363"/>
      <c r="P2689" s="366"/>
    </row>
    <row r="2690" spans="3:16" ht="14.25" customHeight="1" x14ac:dyDescent="0.2">
      <c r="C2690" s="383">
        <f t="shared" si="175"/>
        <v>2678</v>
      </c>
      <c r="D2690" s="807" t="str">
        <f t="shared" si="173"/>
        <v/>
      </c>
      <c r="E2690" s="670"/>
      <c r="F2690" s="511"/>
      <c r="G2690" s="511"/>
      <c r="H2690" s="452"/>
      <c r="I2690" s="362"/>
      <c r="J2690" s="362"/>
      <c r="K2690" s="451" t="str">
        <f t="shared" si="176"/>
        <v/>
      </c>
      <c r="L2690" s="527" t="str">
        <f t="shared" si="174"/>
        <v/>
      </c>
      <c r="M2690" s="363"/>
      <c r="N2690" s="363"/>
      <c r="O2690" s="363"/>
      <c r="P2690" s="366"/>
    </row>
    <row r="2691" spans="3:16" ht="14.25" customHeight="1" x14ac:dyDescent="0.2">
      <c r="C2691" s="383">
        <f t="shared" si="175"/>
        <v>2679</v>
      </c>
      <c r="D2691" s="807" t="str">
        <f t="shared" si="173"/>
        <v/>
      </c>
      <c r="E2691" s="670"/>
      <c r="F2691" s="511"/>
      <c r="G2691" s="511"/>
      <c r="H2691" s="452"/>
      <c r="I2691" s="362"/>
      <c r="J2691" s="362"/>
      <c r="K2691" s="451" t="str">
        <f t="shared" si="176"/>
        <v/>
      </c>
      <c r="L2691" s="527" t="str">
        <f t="shared" si="174"/>
        <v/>
      </c>
      <c r="M2691" s="363"/>
      <c r="N2691" s="363"/>
      <c r="O2691" s="363"/>
      <c r="P2691" s="366"/>
    </row>
    <row r="2692" spans="3:16" ht="14.25" customHeight="1" x14ac:dyDescent="0.2">
      <c r="C2692" s="383">
        <f t="shared" si="175"/>
        <v>2680</v>
      </c>
      <c r="D2692" s="807" t="str">
        <f t="shared" si="173"/>
        <v/>
      </c>
      <c r="E2692" s="670"/>
      <c r="F2692" s="511"/>
      <c r="G2692" s="511"/>
      <c r="H2692" s="452"/>
      <c r="I2692" s="362"/>
      <c r="J2692" s="362"/>
      <c r="K2692" s="451" t="str">
        <f t="shared" si="176"/>
        <v/>
      </c>
      <c r="L2692" s="527" t="str">
        <f t="shared" si="174"/>
        <v/>
      </c>
      <c r="M2692" s="363"/>
      <c r="N2692" s="363"/>
      <c r="O2692" s="363"/>
      <c r="P2692" s="366"/>
    </row>
    <row r="2693" spans="3:16" ht="14.25" customHeight="1" x14ac:dyDescent="0.2">
      <c r="C2693" s="383">
        <f t="shared" si="175"/>
        <v>2681</v>
      </c>
      <c r="D2693" s="807" t="str">
        <f t="shared" si="173"/>
        <v/>
      </c>
      <c r="E2693" s="670"/>
      <c r="F2693" s="511"/>
      <c r="G2693" s="511"/>
      <c r="H2693" s="452"/>
      <c r="I2693" s="362"/>
      <c r="J2693" s="362"/>
      <c r="K2693" s="451" t="str">
        <f t="shared" si="176"/>
        <v/>
      </c>
      <c r="L2693" s="527" t="str">
        <f t="shared" si="174"/>
        <v/>
      </c>
      <c r="M2693" s="363"/>
      <c r="N2693" s="363"/>
      <c r="O2693" s="363"/>
      <c r="P2693" s="366"/>
    </row>
    <row r="2694" spans="3:16" ht="14.25" customHeight="1" x14ac:dyDescent="0.2">
      <c r="C2694" s="383">
        <f t="shared" si="175"/>
        <v>2682</v>
      </c>
      <c r="D2694" s="807" t="str">
        <f t="shared" si="173"/>
        <v/>
      </c>
      <c r="E2694" s="670"/>
      <c r="F2694" s="511"/>
      <c r="G2694" s="511"/>
      <c r="H2694" s="452"/>
      <c r="I2694" s="362"/>
      <c r="J2694" s="362"/>
      <c r="K2694" s="451" t="str">
        <f t="shared" si="176"/>
        <v/>
      </c>
      <c r="L2694" s="527" t="str">
        <f t="shared" si="174"/>
        <v/>
      </c>
      <c r="M2694" s="363"/>
      <c r="N2694" s="363"/>
      <c r="O2694" s="363"/>
      <c r="P2694" s="366"/>
    </row>
    <row r="2695" spans="3:16" ht="14.25" customHeight="1" x14ac:dyDescent="0.2">
      <c r="C2695" s="383">
        <f t="shared" si="175"/>
        <v>2683</v>
      </c>
      <c r="D2695" s="807" t="str">
        <f t="shared" si="173"/>
        <v/>
      </c>
      <c r="E2695" s="670"/>
      <c r="F2695" s="511"/>
      <c r="G2695" s="511"/>
      <c r="H2695" s="452"/>
      <c r="I2695" s="362"/>
      <c r="J2695" s="362"/>
      <c r="K2695" s="451" t="str">
        <f t="shared" si="176"/>
        <v/>
      </c>
      <c r="L2695" s="527" t="str">
        <f t="shared" si="174"/>
        <v/>
      </c>
      <c r="M2695" s="363"/>
      <c r="N2695" s="363"/>
      <c r="O2695" s="363"/>
      <c r="P2695" s="366"/>
    </row>
    <row r="2696" spans="3:16" ht="14.25" customHeight="1" x14ac:dyDescent="0.2">
      <c r="C2696" s="383">
        <f t="shared" si="175"/>
        <v>2684</v>
      </c>
      <c r="D2696" s="807" t="str">
        <f t="shared" si="173"/>
        <v/>
      </c>
      <c r="E2696" s="670"/>
      <c r="F2696" s="511"/>
      <c r="G2696" s="511"/>
      <c r="H2696" s="452"/>
      <c r="I2696" s="362"/>
      <c r="J2696" s="362"/>
      <c r="K2696" s="451" t="str">
        <f t="shared" si="176"/>
        <v/>
      </c>
      <c r="L2696" s="527" t="str">
        <f t="shared" si="174"/>
        <v/>
      </c>
      <c r="M2696" s="363"/>
      <c r="N2696" s="363"/>
      <c r="O2696" s="363"/>
      <c r="P2696" s="366"/>
    </row>
    <row r="2697" spans="3:16" ht="14.25" customHeight="1" x14ac:dyDescent="0.2">
      <c r="C2697" s="383">
        <f t="shared" si="175"/>
        <v>2685</v>
      </c>
      <c r="D2697" s="807" t="str">
        <f t="shared" si="173"/>
        <v/>
      </c>
      <c r="E2697" s="670"/>
      <c r="F2697" s="511"/>
      <c r="G2697" s="511"/>
      <c r="H2697" s="452"/>
      <c r="I2697" s="362"/>
      <c r="J2697" s="362"/>
      <c r="K2697" s="451" t="str">
        <f t="shared" si="176"/>
        <v/>
      </c>
      <c r="L2697" s="527" t="str">
        <f t="shared" si="174"/>
        <v/>
      </c>
      <c r="M2697" s="363"/>
      <c r="N2697" s="363"/>
      <c r="O2697" s="363"/>
      <c r="P2697" s="366"/>
    </row>
    <row r="2698" spans="3:16" ht="14.25" customHeight="1" x14ac:dyDescent="0.2">
      <c r="C2698" s="383">
        <f t="shared" si="175"/>
        <v>2686</v>
      </c>
      <c r="D2698" s="807" t="str">
        <f t="shared" si="173"/>
        <v/>
      </c>
      <c r="E2698" s="670"/>
      <c r="F2698" s="511"/>
      <c r="G2698" s="511"/>
      <c r="H2698" s="452"/>
      <c r="I2698" s="362"/>
      <c r="J2698" s="362"/>
      <c r="K2698" s="451" t="str">
        <f t="shared" si="176"/>
        <v/>
      </c>
      <c r="L2698" s="527" t="str">
        <f t="shared" si="174"/>
        <v/>
      </c>
      <c r="M2698" s="363"/>
      <c r="N2698" s="363"/>
      <c r="O2698" s="363"/>
      <c r="P2698" s="366"/>
    </row>
    <row r="2699" spans="3:16" ht="14.25" customHeight="1" x14ac:dyDescent="0.2">
      <c r="C2699" s="383">
        <f t="shared" si="175"/>
        <v>2687</v>
      </c>
      <c r="D2699" s="807" t="str">
        <f t="shared" si="173"/>
        <v/>
      </c>
      <c r="E2699" s="670"/>
      <c r="F2699" s="511"/>
      <c r="G2699" s="511"/>
      <c r="H2699" s="452"/>
      <c r="I2699" s="362"/>
      <c r="J2699" s="362"/>
      <c r="K2699" s="451" t="str">
        <f t="shared" si="176"/>
        <v/>
      </c>
      <c r="L2699" s="527" t="str">
        <f t="shared" si="174"/>
        <v/>
      </c>
      <c r="M2699" s="363"/>
      <c r="N2699" s="363"/>
      <c r="O2699" s="363"/>
      <c r="P2699" s="366"/>
    </row>
    <row r="2700" spans="3:16" ht="14.25" customHeight="1" x14ac:dyDescent="0.2">
      <c r="C2700" s="383">
        <f t="shared" si="175"/>
        <v>2688</v>
      </c>
      <c r="D2700" s="807" t="str">
        <f t="shared" si="173"/>
        <v/>
      </c>
      <c r="E2700" s="670"/>
      <c r="F2700" s="511"/>
      <c r="G2700" s="511"/>
      <c r="H2700" s="452"/>
      <c r="I2700" s="362"/>
      <c r="J2700" s="362"/>
      <c r="K2700" s="451" t="str">
        <f t="shared" si="176"/>
        <v/>
      </c>
      <c r="L2700" s="527" t="str">
        <f t="shared" si="174"/>
        <v/>
      </c>
      <c r="M2700" s="363"/>
      <c r="N2700" s="363"/>
      <c r="O2700" s="363"/>
      <c r="P2700" s="366"/>
    </row>
    <row r="2701" spans="3:16" ht="14.25" customHeight="1" x14ac:dyDescent="0.2">
      <c r="C2701" s="383">
        <f t="shared" si="175"/>
        <v>2689</v>
      </c>
      <c r="D2701" s="807" t="str">
        <f t="shared" ref="D2701:D2764" si="177">IF(E2701="","",IF(E2701&lt;=$T$2,"○",""))</f>
        <v/>
      </c>
      <c r="E2701" s="670"/>
      <c r="F2701" s="511"/>
      <c r="G2701" s="511"/>
      <c r="H2701" s="452"/>
      <c r="I2701" s="362"/>
      <c r="J2701" s="362"/>
      <c r="K2701" s="451" t="str">
        <f t="shared" si="176"/>
        <v/>
      </c>
      <c r="L2701" s="527" t="str">
        <f t="shared" ref="L2701:L2764" si="178">IF(H2701="","",IF(HLOOKUP(H2701,$V$2:$AJ$3,2,FALSE)&gt;=0.8,"○",""))</f>
        <v/>
      </c>
      <c r="M2701" s="363"/>
      <c r="N2701" s="363"/>
      <c r="O2701" s="363"/>
      <c r="P2701" s="366"/>
    </row>
    <row r="2702" spans="3:16" ht="14.25" customHeight="1" x14ac:dyDescent="0.2">
      <c r="C2702" s="383">
        <f t="shared" si="175"/>
        <v>2690</v>
      </c>
      <c r="D2702" s="807" t="str">
        <f t="shared" si="177"/>
        <v/>
      </c>
      <c r="E2702" s="670"/>
      <c r="F2702" s="511"/>
      <c r="G2702" s="511"/>
      <c r="H2702" s="452"/>
      <c r="I2702" s="362"/>
      <c r="J2702" s="362"/>
      <c r="K2702" s="451" t="str">
        <f t="shared" si="176"/>
        <v/>
      </c>
      <c r="L2702" s="527" t="str">
        <f t="shared" si="178"/>
        <v/>
      </c>
      <c r="M2702" s="363"/>
      <c r="N2702" s="363"/>
      <c r="O2702" s="363"/>
      <c r="P2702" s="366"/>
    </row>
    <row r="2703" spans="3:16" ht="14.25" customHeight="1" x14ac:dyDescent="0.2">
      <c r="C2703" s="383">
        <f t="shared" ref="C2703:C2766" si="179">C2702+1</f>
        <v>2691</v>
      </c>
      <c r="D2703" s="807" t="str">
        <f t="shared" si="177"/>
        <v/>
      </c>
      <c r="E2703" s="670"/>
      <c r="F2703" s="511"/>
      <c r="G2703" s="511"/>
      <c r="H2703" s="452"/>
      <c r="I2703" s="362"/>
      <c r="J2703" s="362"/>
      <c r="K2703" s="451" t="str">
        <f t="shared" si="176"/>
        <v/>
      </c>
      <c r="L2703" s="527" t="str">
        <f t="shared" si="178"/>
        <v/>
      </c>
      <c r="M2703" s="363"/>
      <c r="N2703" s="363"/>
      <c r="O2703" s="363"/>
      <c r="P2703" s="366"/>
    </row>
    <row r="2704" spans="3:16" ht="14.25" customHeight="1" x14ac:dyDescent="0.2">
      <c r="C2704" s="383">
        <f t="shared" si="179"/>
        <v>2692</v>
      </c>
      <c r="D2704" s="807" t="str">
        <f t="shared" si="177"/>
        <v/>
      </c>
      <c r="E2704" s="670"/>
      <c r="F2704" s="511"/>
      <c r="G2704" s="511"/>
      <c r="H2704" s="452"/>
      <c r="I2704" s="362"/>
      <c r="J2704" s="362"/>
      <c r="K2704" s="451" t="str">
        <f t="shared" si="176"/>
        <v/>
      </c>
      <c r="L2704" s="527" t="str">
        <f t="shared" si="178"/>
        <v/>
      </c>
      <c r="M2704" s="363"/>
      <c r="N2704" s="363"/>
      <c r="O2704" s="363"/>
      <c r="P2704" s="366"/>
    </row>
    <row r="2705" spans="3:16" ht="14.25" customHeight="1" x14ac:dyDescent="0.2">
      <c r="C2705" s="383">
        <f t="shared" si="179"/>
        <v>2693</v>
      </c>
      <c r="D2705" s="807" t="str">
        <f t="shared" si="177"/>
        <v/>
      </c>
      <c r="E2705" s="670"/>
      <c r="F2705" s="511"/>
      <c r="G2705" s="511"/>
      <c r="H2705" s="452"/>
      <c r="I2705" s="362"/>
      <c r="J2705" s="362"/>
      <c r="K2705" s="451" t="str">
        <f t="shared" si="176"/>
        <v/>
      </c>
      <c r="L2705" s="527" t="str">
        <f t="shared" si="178"/>
        <v/>
      </c>
      <c r="M2705" s="363"/>
      <c r="N2705" s="363"/>
      <c r="O2705" s="363"/>
      <c r="P2705" s="366"/>
    </row>
    <row r="2706" spans="3:16" ht="14.25" customHeight="1" x14ac:dyDescent="0.2">
      <c r="C2706" s="383">
        <f t="shared" si="179"/>
        <v>2694</v>
      </c>
      <c r="D2706" s="807" t="str">
        <f t="shared" si="177"/>
        <v/>
      </c>
      <c r="E2706" s="670"/>
      <c r="F2706" s="511"/>
      <c r="G2706" s="511"/>
      <c r="H2706" s="452"/>
      <c r="I2706" s="362"/>
      <c r="J2706" s="362"/>
      <c r="K2706" s="451" t="str">
        <f t="shared" si="176"/>
        <v/>
      </c>
      <c r="L2706" s="527" t="str">
        <f t="shared" si="178"/>
        <v/>
      </c>
      <c r="M2706" s="363"/>
      <c r="N2706" s="363"/>
      <c r="O2706" s="363"/>
      <c r="P2706" s="366"/>
    </row>
    <row r="2707" spans="3:16" ht="14.25" customHeight="1" x14ac:dyDescent="0.2">
      <c r="C2707" s="383">
        <f t="shared" si="179"/>
        <v>2695</v>
      </c>
      <c r="D2707" s="807" t="str">
        <f t="shared" si="177"/>
        <v/>
      </c>
      <c r="E2707" s="670"/>
      <c r="F2707" s="511"/>
      <c r="G2707" s="511"/>
      <c r="H2707" s="452"/>
      <c r="I2707" s="362"/>
      <c r="J2707" s="362"/>
      <c r="K2707" s="451" t="str">
        <f t="shared" si="176"/>
        <v/>
      </c>
      <c r="L2707" s="527" t="str">
        <f t="shared" si="178"/>
        <v/>
      </c>
      <c r="M2707" s="363"/>
      <c r="N2707" s="363"/>
      <c r="O2707" s="363"/>
      <c r="P2707" s="366"/>
    </row>
    <row r="2708" spans="3:16" ht="14.25" customHeight="1" x14ac:dyDescent="0.2">
      <c r="C2708" s="383">
        <f t="shared" si="179"/>
        <v>2696</v>
      </c>
      <c r="D2708" s="807" t="str">
        <f t="shared" si="177"/>
        <v/>
      </c>
      <c r="E2708" s="670"/>
      <c r="F2708" s="511"/>
      <c r="G2708" s="511"/>
      <c r="H2708" s="452"/>
      <c r="I2708" s="362"/>
      <c r="J2708" s="362"/>
      <c r="K2708" s="451" t="str">
        <f t="shared" si="176"/>
        <v/>
      </c>
      <c r="L2708" s="527" t="str">
        <f t="shared" si="178"/>
        <v/>
      </c>
      <c r="M2708" s="363"/>
      <c r="N2708" s="363"/>
      <c r="O2708" s="363"/>
      <c r="P2708" s="366"/>
    </row>
    <row r="2709" spans="3:16" ht="14.25" customHeight="1" x14ac:dyDescent="0.2">
      <c r="C2709" s="383">
        <f t="shared" si="179"/>
        <v>2697</v>
      </c>
      <c r="D2709" s="807" t="str">
        <f t="shared" si="177"/>
        <v/>
      </c>
      <c r="E2709" s="670"/>
      <c r="F2709" s="511"/>
      <c r="G2709" s="511"/>
      <c r="H2709" s="452"/>
      <c r="I2709" s="362"/>
      <c r="J2709" s="362"/>
      <c r="K2709" s="451" t="str">
        <f t="shared" si="176"/>
        <v/>
      </c>
      <c r="L2709" s="527" t="str">
        <f t="shared" si="178"/>
        <v/>
      </c>
      <c r="M2709" s="363"/>
      <c r="N2709" s="363"/>
      <c r="O2709" s="363"/>
      <c r="P2709" s="366"/>
    </row>
    <row r="2710" spans="3:16" ht="14.25" customHeight="1" x14ac:dyDescent="0.2">
      <c r="C2710" s="383">
        <f t="shared" si="179"/>
        <v>2698</v>
      </c>
      <c r="D2710" s="807" t="str">
        <f t="shared" si="177"/>
        <v/>
      </c>
      <c r="E2710" s="670"/>
      <c r="F2710" s="511"/>
      <c r="G2710" s="511"/>
      <c r="H2710" s="452"/>
      <c r="I2710" s="362"/>
      <c r="J2710" s="362"/>
      <c r="K2710" s="451" t="str">
        <f t="shared" si="176"/>
        <v/>
      </c>
      <c r="L2710" s="527" t="str">
        <f t="shared" si="178"/>
        <v/>
      </c>
      <c r="M2710" s="363"/>
      <c r="N2710" s="363"/>
      <c r="O2710" s="363"/>
      <c r="P2710" s="366"/>
    </row>
    <row r="2711" spans="3:16" ht="14.25" customHeight="1" x14ac:dyDescent="0.2">
      <c r="C2711" s="383">
        <f t="shared" si="179"/>
        <v>2699</v>
      </c>
      <c r="D2711" s="807" t="str">
        <f t="shared" si="177"/>
        <v/>
      </c>
      <c r="E2711" s="670"/>
      <c r="F2711" s="511"/>
      <c r="G2711" s="511"/>
      <c r="H2711" s="452"/>
      <c r="I2711" s="362"/>
      <c r="J2711" s="362"/>
      <c r="K2711" s="451" t="str">
        <f t="shared" si="176"/>
        <v/>
      </c>
      <c r="L2711" s="527" t="str">
        <f t="shared" si="178"/>
        <v/>
      </c>
      <c r="M2711" s="363"/>
      <c r="N2711" s="363"/>
      <c r="O2711" s="363"/>
      <c r="P2711" s="366"/>
    </row>
    <row r="2712" spans="3:16" ht="14.25" customHeight="1" x14ac:dyDescent="0.2">
      <c r="C2712" s="383">
        <f t="shared" si="179"/>
        <v>2700</v>
      </c>
      <c r="D2712" s="807" t="str">
        <f t="shared" si="177"/>
        <v/>
      </c>
      <c r="E2712" s="670"/>
      <c r="F2712" s="511"/>
      <c r="G2712" s="511"/>
      <c r="H2712" s="452"/>
      <c r="I2712" s="362"/>
      <c r="J2712" s="362"/>
      <c r="K2712" s="451" t="str">
        <f t="shared" si="176"/>
        <v/>
      </c>
      <c r="L2712" s="527" t="str">
        <f t="shared" si="178"/>
        <v/>
      </c>
      <c r="M2712" s="363"/>
      <c r="N2712" s="363"/>
      <c r="O2712" s="363"/>
      <c r="P2712" s="366"/>
    </row>
    <row r="2713" spans="3:16" ht="14.25" customHeight="1" x14ac:dyDescent="0.2">
      <c r="C2713" s="383">
        <f t="shared" si="179"/>
        <v>2701</v>
      </c>
      <c r="D2713" s="807" t="str">
        <f t="shared" si="177"/>
        <v/>
      </c>
      <c r="E2713" s="670"/>
      <c r="F2713" s="511"/>
      <c r="G2713" s="511"/>
      <c r="H2713" s="452"/>
      <c r="I2713" s="362"/>
      <c r="J2713" s="362"/>
      <c r="K2713" s="451" t="str">
        <f t="shared" si="176"/>
        <v/>
      </c>
      <c r="L2713" s="527" t="str">
        <f t="shared" si="178"/>
        <v/>
      </c>
      <c r="M2713" s="363"/>
      <c r="N2713" s="363"/>
      <c r="O2713" s="363"/>
      <c r="P2713" s="366"/>
    </row>
    <row r="2714" spans="3:16" ht="14.25" customHeight="1" x14ac:dyDescent="0.2">
      <c r="C2714" s="383">
        <f t="shared" si="179"/>
        <v>2702</v>
      </c>
      <c r="D2714" s="807" t="str">
        <f t="shared" si="177"/>
        <v/>
      </c>
      <c r="E2714" s="670"/>
      <c r="F2714" s="511"/>
      <c r="G2714" s="511"/>
      <c r="H2714" s="452"/>
      <c r="I2714" s="362"/>
      <c r="J2714" s="362"/>
      <c r="K2714" s="451" t="str">
        <f t="shared" si="176"/>
        <v/>
      </c>
      <c r="L2714" s="527" t="str">
        <f t="shared" si="178"/>
        <v/>
      </c>
      <c r="M2714" s="363"/>
      <c r="N2714" s="363"/>
      <c r="O2714" s="363"/>
      <c r="P2714" s="366"/>
    </row>
    <row r="2715" spans="3:16" ht="14.25" customHeight="1" x14ac:dyDescent="0.2">
      <c r="C2715" s="383">
        <f t="shared" si="179"/>
        <v>2703</v>
      </c>
      <c r="D2715" s="807" t="str">
        <f t="shared" si="177"/>
        <v/>
      </c>
      <c r="E2715" s="670"/>
      <c r="F2715" s="511"/>
      <c r="G2715" s="511"/>
      <c r="H2715" s="452"/>
      <c r="I2715" s="362"/>
      <c r="J2715" s="362"/>
      <c r="K2715" s="451" t="str">
        <f t="shared" si="176"/>
        <v/>
      </c>
      <c r="L2715" s="527" t="str">
        <f t="shared" si="178"/>
        <v/>
      </c>
      <c r="M2715" s="363"/>
      <c r="N2715" s="363"/>
      <c r="O2715" s="363"/>
      <c r="P2715" s="366"/>
    </row>
    <row r="2716" spans="3:16" ht="14.25" customHeight="1" x14ac:dyDescent="0.2">
      <c r="C2716" s="383">
        <f t="shared" si="179"/>
        <v>2704</v>
      </c>
      <c r="D2716" s="807" t="str">
        <f t="shared" si="177"/>
        <v/>
      </c>
      <c r="E2716" s="670"/>
      <c r="F2716" s="511"/>
      <c r="G2716" s="511"/>
      <c r="H2716" s="452"/>
      <c r="I2716" s="362"/>
      <c r="J2716" s="362"/>
      <c r="K2716" s="451" t="str">
        <f t="shared" si="176"/>
        <v/>
      </c>
      <c r="L2716" s="527" t="str">
        <f t="shared" si="178"/>
        <v/>
      </c>
      <c r="M2716" s="363"/>
      <c r="N2716" s="363"/>
      <c r="O2716" s="363"/>
      <c r="P2716" s="366"/>
    </row>
    <row r="2717" spans="3:16" ht="14.25" customHeight="1" x14ac:dyDescent="0.2">
      <c r="C2717" s="383">
        <f t="shared" si="179"/>
        <v>2705</v>
      </c>
      <c r="D2717" s="807" t="str">
        <f t="shared" si="177"/>
        <v/>
      </c>
      <c r="E2717" s="670"/>
      <c r="F2717" s="511"/>
      <c r="G2717" s="511"/>
      <c r="H2717" s="452"/>
      <c r="I2717" s="362"/>
      <c r="J2717" s="362"/>
      <c r="K2717" s="451" t="str">
        <f t="shared" si="176"/>
        <v/>
      </c>
      <c r="L2717" s="527" t="str">
        <f t="shared" si="178"/>
        <v/>
      </c>
      <c r="M2717" s="363"/>
      <c r="N2717" s="363"/>
      <c r="O2717" s="363"/>
      <c r="P2717" s="366"/>
    </row>
    <row r="2718" spans="3:16" ht="14.25" customHeight="1" x14ac:dyDescent="0.2">
      <c r="C2718" s="383">
        <f t="shared" si="179"/>
        <v>2706</v>
      </c>
      <c r="D2718" s="807" t="str">
        <f t="shared" si="177"/>
        <v/>
      </c>
      <c r="E2718" s="670"/>
      <c r="F2718" s="511"/>
      <c r="G2718" s="511"/>
      <c r="H2718" s="452"/>
      <c r="I2718" s="362"/>
      <c r="J2718" s="362"/>
      <c r="K2718" s="451" t="str">
        <f t="shared" si="176"/>
        <v/>
      </c>
      <c r="L2718" s="527" t="str">
        <f t="shared" si="178"/>
        <v/>
      </c>
      <c r="M2718" s="363"/>
      <c r="N2718" s="363"/>
      <c r="O2718" s="363"/>
      <c r="P2718" s="366"/>
    </row>
    <row r="2719" spans="3:16" ht="14.25" customHeight="1" x14ac:dyDescent="0.2">
      <c r="C2719" s="383">
        <f t="shared" si="179"/>
        <v>2707</v>
      </c>
      <c r="D2719" s="807" t="str">
        <f t="shared" si="177"/>
        <v/>
      </c>
      <c r="E2719" s="670"/>
      <c r="F2719" s="511"/>
      <c r="G2719" s="511"/>
      <c r="H2719" s="452"/>
      <c r="I2719" s="362"/>
      <c r="J2719" s="362"/>
      <c r="K2719" s="451" t="str">
        <f t="shared" si="176"/>
        <v/>
      </c>
      <c r="L2719" s="527" t="str">
        <f t="shared" si="178"/>
        <v/>
      </c>
      <c r="M2719" s="363"/>
      <c r="N2719" s="363"/>
      <c r="O2719" s="363"/>
      <c r="P2719" s="366"/>
    </row>
    <row r="2720" spans="3:16" ht="14.25" customHeight="1" x14ac:dyDescent="0.2">
      <c r="C2720" s="383">
        <f t="shared" si="179"/>
        <v>2708</v>
      </c>
      <c r="D2720" s="807" t="str">
        <f t="shared" si="177"/>
        <v/>
      </c>
      <c r="E2720" s="670"/>
      <c r="F2720" s="511"/>
      <c r="G2720" s="511"/>
      <c r="H2720" s="452"/>
      <c r="I2720" s="362"/>
      <c r="J2720" s="362"/>
      <c r="K2720" s="451" t="str">
        <f t="shared" si="176"/>
        <v/>
      </c>
      <c r="L2720" s="527" t="str">
        <f t="shared" si="178"/>
        <v/>
      </c>
      <c r="M2720" s="363"/>
      <c r="N2720" s="363"/>
      <c r="O2720" s="363"/>
      <c r="P2720" s="366"/>
    </row>
    <row r="2721" spans="3:16" ht="14.25" customHeight="1" x14ac:dyDescent="0.2">
      <c r="C2721" s="383">
        <f t="shared" si="179"/>
        <v>2709</v>
      </c>
      <c r="D2721" s="807" t="str">
        <f t="shared" si="177"/>
        <v/>
      </c>
      <c r="E2721" s="670"/>
      <c r="F2721" s="511"/>
      <c r="G2721" s="511"/>
      <c r="H2721" s="452"/>
      <c r="I2721" s="362"/>
      <c r="J2721" s="362"/>
      <c r="K2721" s="451" t="str">
        <f t="shared" si="176"/>
        <v/>
      </c>
      <c r="L2721" s="527" t="str">
        <f t="shared" si="178"/>
        <v/>
      </c>
      <c r="M2721" s="363"/>
      <c r="N2721" s="363"/>
      <c r="O2721" s="363"/>
      <c r="P2721" s="366"/>
    </row>
    <row r="2722" spans="3:16" ht="14.25" customHeight="1" x14ac:dyDescent="0.2">
      <c r="C2722" s="383">
        <f t="shared" si="179"/>
        <v>2710</v>
      </c>
      <c r="D2722" s="807" t="str">
        <f t="shared" si="177"/>
        <v/>
      </c>
      <c r="E2722" s="670"/>
      <c r="F2722" s="511"/>
      <c r="G2722" s="511"/>
      <c r="H2722" s="452"/>
      <c r="I2722" s="362"/>
      <c r="J2722" s="362"/>
      <c r="K2722" s="451" t="str">
        <f t="shared" si="176"/>
        <v/>
      </c>
      <c r="L2722" s="527" t="str">
        <f t="shared" si="178"/>
        <v/>
      </c>
      <c r="M2722" s="363"/>
      <c r="N2722" s="363"/>
      <c r="O2722" s="363"/>
      <c r="P2722" s="366"/>
    </row>
    <row r="2723" spans="3:16" ht="14.25" customHeight="1" x14ac:dyDescent="0.2">
      <c r="C2723" s="383">
        <f t="shared" si="179"/>
        <v>2711</v>
      </c>
      <c r="D2723" s="807" t="str">
        <f t="shared" si="177"/>
        <v/>
      </c>
      <c r="E2723" s="670"/>
      <c r="F2723" s="511"/>
      <c r="G2723" s="511"/>
      <c r="H2723" s="452"/>
      <c r="I2723" s="362"/>
      <c r="J2723" s="362"/>
      <c r="K2723" s="451" t="str">
        <f t="shared" si="176"/>
        <v/>
      </c>
      <c r="L2723" s="527" t="str">
        <f t="shared" si="178"/>
        <v/>
      </c>
      <c r="M2723" s="363"/>
      <c r="N2723" s="363"/>
      <c r="O2723" s="363"/>
      <c r="P2723" s="366"/>
    </row>
    <row r="2724" spans="3:16" ht="14.25" customHeight="1" x14ac:dyDescent="0.2">
      <c r="C2724" s="383">
        <f t="shared" si="179"/>
        <v>2712</v>
      </c>
      <c r="D2724" s="807" t="str">
        <f t="shared" si="177"/>
        <v/>
      </c>
      <c r="E2724" s="670"/>
      <c r="F2724" s="511"/>
      <c r="G2724" s="511"/>
      <c r="H2724" s="452"/>
      <c r="I2724" s="362"/>
      <c r="J2724" s="362"/>
      <c r="K2724" s="451" t="str">
        <f t="shared" si="176"/>
        <v/>
      </c>
      <c r="L2724" s="527" t="str">
        <f t="shared" si="178"/>
        <v/>
      </c>
      <c r="M2724" s="363"/>
      <c r="N2724" s="363"/>
      <c r="O2724" s="363"/>
      <c r="P2724" s="366"/>
    </row>
    <row r="2725" spans="3:16" ht="14.25" customHeight="1" x14ac:dyDescent="0.2">
      <c r="C2725" s="383">
        <f t="shared" si="179"/>
        <v>2713</v>
      </c>
      <c r="D2725" s="807" t="str">
        <f t="shared" si="177"/>
        <v/>
      </c>
      <c r="E2725" s="670"/>
      <c r="F2725" s="511"/>
      <c r="G2725" s="511"/>
      <c r="H2725" s="452"/>
      <c r="I2725" s="362"/>
      <c r="J2725" s="362"/>
      <c r="K2725" s="451" t="str">
        <f t="shared" si="176"/>
        <v/>
      </c>
      <c r="L2725" s="527" t="str">
        <f t="shared" si="178"/>
        <v/>
      </c>
      <c r="M2725" s="363"/>
      <c r="N2725" s="363"/>
      <c r="O2725" s="363"/>
      <c r="P2725" s="366"/>
    </row>
    <row r="2726" spans="3:16" ht="14.25" customHeight="1" x14ac:dyDescent="0.2">
      <c r="C2726" s="383">
        <f t="shared" si="179"/>
        <v>2714</v>
      </c>
      <c r="D2726" s="807" t="str">
        <f t="shared" si="177"/>
        <v/>
      </c>
      <c r="E2726" s="670"/>
      <c r="F2726" s="511"/>
      <c r="G2726" s="511"/>
      <c r="H2726" s="452"/>
      <c r="I2726" s="362"/>
      <c r="J2726" s="362"/>
      <c r="K2726" s="451" t="str">
        <f t="shared" si="176"/>
        <v/>
      </c>
      <c r="L2726" s="527" t="str">
        <f t="shared" si="178"/>
        <v/>
      </c>
      <c r="M2726" s="363"/>
      <c r="N2726" s="363"/>
      <c r="O2726" s="363"/>
      <c r="P2726" s="366"/>
    </row>
    <row r="2727" spans="3:16" ht="14.25" customHeight="1" x14ac:dyDescent="0.2">
      <c r="C2727" s="383">
        <f t="shared" si="179"/>
        <v>2715</v>
      </c>
      <c r="D2727" s="807" t="str">
        <f t="shared" si="177"/>
        <v/>
      </c>
      <c r="E2727" s="670"/>
      <c r="F2727" s="511"/>
      <c r="G2727" s="511"/>
      <c r="H2727" s="452"/>
      <c r="I2727" s="362"/>
      <c r="J2727" s="362"/>
      <c r="K2727" s="451" t="str">
        <f t="shared" si="176"/>
        <v/>
      </c>
      <c r="L2727" s="527" t="str">
        <f t="shared" si="178"/>
        <v/>
      </c>
      <c r="M2727" s="363"/>
      <c r="N2727" s="363"/>
      <c r="O2727" s="363"/>
      <c r="P2727" s="366"/>
    </row>
    <row r="2728" spans="3:16" ht="14.25" customHeight="1" x14ac:dyDescent="0.2">
      <c r="C2728" s="383">
        <f t="shared" si="179"/>
        <v>2716</v>
      </c>
      <c r="D2728" s="807" t="str">
        <f t="shared" si="177"/>
        <v/>
      </c>
      <c r="E2728" s="670"/>
      <c r="F2728" s="511"/>
      <c r="G2728" s="511"/>
      <c r="H2728" s="452"/>
      <c r="I2728" s="362"/>
      <c r="J2728" s="362"/>
      <c r="K2728" s="451" t="str">
        <f t="shared" si="176"/>
        <v/>
      </c>
      <c r="L2728" s="527" t="str">
        <f t="shared" si="178"/>
        <v/>
      </c>
      <c r="M2728" s="363"/>
      <c r="N2728" s="363"/>
      <c r="O2728" s="363"/>
      <c r="P2728" s="366"/>
    </row>
    <row r="2729" spans="3:16" ht="14.25" customHeight="1" x14ac:dyDescent="0.2">
      <c r="C2729" s="383">
        <f t="shared" si="179"/>
        <v>2717</v>
      </c>
      <c r="D2729" s="807" t="str">
        <f t="shared" si="177"/>
        <v/>
      </c>
      <c r="E2729" s="670"/>
      <c r="F2729" s="511"/>
      <c r="G2729" s="511"/>
      <c r="H2729" s="452"/>
      <c r="I2729" s="362"/>
      <c r="J2729" s="362"/>
      <c r="K2729" s="451" t="str">
        <f t="shared" si="176"/>
        <v/>
      </c>
      <c r="L2729" s="527" t="str">
        <f t="shared" si="178"/>
        <v/>
      </c>
      <c r="M2729" s="363"/>
      <c r="N2729" s="363"/>
      <c r="O2729" s="363"/>
      <c r="P2729" s="366"/>
    </row>
    <row r="2730" spans="3:16" ht="14.25" customHeight="1" x14ac:dyDescent="0.2">
      <c r="C2730" s="383">
        <f t="shared" si="179"/>
        <v>2718</v>
      </c>
      <c r="D2730" s="807" t="str">
        <f t="shared" si="177"/>
        <v/>
      </c>
      <c r="E2730" s="670"/>
      <c r="F2730" s="511"/>
      <c r="G2730" s="511"/>
      <c r="H2730" s="452"/>
      <c r="I2730" s="362"/>
      <c r="J2730" s="362"/>
      <c r="K2730" s="451" t="str">
        <f t="shared" si="176"/>
        <v/>
      </c>
      <c r="L2730" s="527" t="str">
        <f t="shared" si="178"/>
        <v/>
      </c>
      <c r="M2730" s="363"/>
      <c r="N2730" s="363"/>
      <c r="O2730" s="363"/>
      <c r="P2730" s="366"/>
    </row>
    <row r="2731" spans="3:16" ht="14.25" customHeight="1" x14ac:dyDescent="0.2">
      <c r="C2731" s="383">
        <f t="shared" si="179"/>
        <v>2719</v>
      </c>
      <c r="D2731" s="807" t="str">
        <f t="shared" si="177"/>
        <v/>
      </c>
      <c r="E2731" s="670"/>
      <c r="F2731" s="511"/>
      <c r="G2731" s="511"/>
      <c r="H2731" s="452"/>
      <c r="I2731" s="362"/>
      <c r="J2731" s="362"/>
      <c r="K2731" s="451" t="str">
        <f t="shared" si="176"/>
        <v/>
      </c>
      <c r="L2731" s="527" t="str">
        <f t="shared" si="178"/>
        <v/>
      </c>
      <c r="M2731" s="363"/>
      <c r="N2731" s="363"/>
      <c r="O2731" s="363"/>
      <c r="P2731" s="366"/>
    </row>
    <row r="2732" spans="3:16" ht="14.25" customHeight="1" x14ac:dyDescent="0.2">
      <c r="C2732" s="383">
        <f t="shared" si="179"/>
        <v>2720</v>
      </c>
      <c r="D2732" s="807" t="str">
        <f t="shared" si="177"/>
        <v/>
      </c>
      <c r="E2732" s="670"/>
      <c r="F2732" s="511"/>
      <c r="G2732" s="511"/>
      <c r="H2732" s="452"/>
      <c r="I2732" s="362"/>
      <c r="J2732" s="362"/>
      <c r="K2732" s="451" t="str">
        <f t="shared" si="176"/>
        <v/>
      </c>
      <c r="L2732" s="527" t="str">
        <f t="shared" si="178"/>
        <v/>
      </c>
      <c r="M2732" s="363"/>
      <c r="N2732" s="363"/>
      <c r="O2732" s="363"/>
      <c r="P2732" s="366"/>
    </row>
    <row r="2733" spans="3:16" ht="14.25" customHeight="1" x14ac:dyDescent="0.2">
      <c r="C2733" s="383">
        <f t="shared" si="179"/>
        <v>2721</v>
      </c>
      <c r="D2733" s="807" t="str">
        <f t="shared" si="177"/>
        <v/>
      </c>
      <c r="E2733" s="670"/>
      <c r="F2733" s="511"/>
      <c r="G2733" s="511"/>
      <c r="H2733" s="452"/>
      <c r="I2733" s="362"/>
      <c r="J2733" s="362"/>
      <c r="K2733" s="451" t="str">
        <f t="shared" si="176"/>
        <v/>
      </c>
      <c r="L2733" s="527" t="str">
        <f t="shared" si="178"/>
        <v/>
      </c>
      <c r="M2733" s="363"/>
      <c r="N2733" s="363"/>
      <c r="O2733" s="363"/>
      <c r="P2733" s="366"/>
    </row>
    <row r="2734" spans="3:16" ht="14.25" customHeight="1" x14ac:dyDescent="0.2">
      <c r="C2734" s="383">
        <f t="shared" si="179"/>
        <v>2722</v>
      </c>
      <c r="D2734" s="807" t="str">
        <f t="shared" si="177"/>
        <v/>
      </c>
      <c r="E2734" s="670"/>
      <c r="F2734" s="511"/>
      <c r="G2734" s="511"/>
      <c r="H2734" s="452"/>
      <c r="I2734" s="362"/>
      <c r="J2734" s="362"/>
      <c r="K2734" s="451" t="str">
        <f t="shared" si="176"/>
        <v/>
      </c>
      <c r="L2734" s="527" t="str">
        <f t="shared" si="178"/>
        <v/>
      </c>
      <c r="M2734" s="363"/>
      <c r="N2734" s="363"/>
      <c r="O2734" s="363"/>
      <c r="P2734" s="366"/>
    </row>
    <row r="2735" spans="3:16" ht="14.25" customHeight="1" x14ac:dyDescent="0.2">
      <c r="C2735" s="383">
        <f t="shared" si="179"/>
        <v>2723</v>
      </c>
      <c r="D2735" s="807" t="str">
        <f t="shared" si="177"/>
        <v/>
      </c>
      <c r="E2735" s="670"/>
      <c r="F2735" s="511"/>
      <c r="G2735" s="511"/>
      <c r="H2735" s="452"/>
      <c r="I2735" s="362"/>
      <c r="J2735" s="362"/>
      <c r="K2735" s="451" t="str">
        <f t="shared" si="176"/>
        <v/>
      </c>
      <c r="L2735" s="527" t="str">
        <f t="shared" si="178"/>
        <v/>
      </c>
      <c r="M2735" s="363"/>
      <c r="N2735" s="363"/>
      <c r="O2735" s="363"/>
      <c r="P2735" s="366"/>
    </row>
    <row r="2736" spans="3:16" ht="14.25" customHeight="1" x14ac:dyDescent="0.2">
      <c r="C2736" s="383">
        <f t="shared" si="179"/>
        <v>2724</v>
      </c>
      <c r="D2736" s="807" t="str">
        <f t="shared" si="177"/>
        <v/>
      </c>
      <c r="E2736" s="670"/>
      <c r="F2736" s="511"/>
      <c r="G2736" s="511"/>
      <c r="H2736" s="452"/>
      <c r="I2736" s="362"/>
      <c r="J2736" s="362"/>
      <c r="K2736" s="451" t="str">
        <f t="shared" si="176"/>
        <v/>
      </c>
      <c r="L2736" s="527" t="str">
        <f t="shared" si="178"/>
        <v/>
      </c>
      <c r="M2736" s="363"/>
      <c r="N2736" s="363"/>
      <c r="O2736" s="363"/>
      <c r="P2736" s="366"/>
    </row>
    <row r="2737" spans="3:16" ht="14.25" customHeight="1" x14ac:dyDescent="0.2">
      <c r="C2737" s="383">
        <f t="shared" si="179"/>
        <v>2725</v>
      </c>
      <c r="D2737" s="807" t="str">
        <f t="shared" si="177"/>
        <v/>
      </c>
      <c r="E2737" s="670"/>
      <c r="F2737" s="511"/>
      <c r="G2737" s="511"/>
      <c r="H2737" s="452"/>
      <c r="I2737" s="362"/>
      <c r="J2737" s="362"/>
      <c r="K2737" s="451" t="str">
        <f t="shared" si="176"/>
        <v/>
      </c>
      <c r="L2737" s="527" t="str">
        <f t="shared" si="178"/>
        <v/>
      </c>
      <c r="M2737" s="363"/>
      <c r="N2737" s="363"/>
      <c r="O2737" s="363"/>
      <c r="P2737" s="366"/>
    </row>
    <row r="2738" spans="3:16" ht="14.25" customHeight="1" x14ac:dyDescent="0.2">
      <c r="C2738" s="383">
        <f t="shared" si="179"/>
        <v>2726</v>
      </c>
      <c r="D2738" s="807" t="str">
        <f t="shared" si="177"/>
        <v/>
      </c>
      <c r="E2738" s="670"/>
      <c r="F2738" s="511"/>
      <c r="G2738" s="511"/>
      <c r="H2738" s="452"/>
      <c r="I2738" s="362"/>
      <c r="J2738" s="362"/>
      <c r="K2738" s="451" t="str">
        <f>IF(J2738="","",I2738*J2738)</f>
        <v/>
      </c>
      <c r="L2738" s="527" t="str">
        <f t="shared" si="178"/>
        <v/>
      </c>
      <c r="M2738" s="363"/>
      <c r="N2738" s="363"/>
      <c r="O2738" s="363"/>
      <c r="P2738" s="366"/>
    </row>
    <row r="2739" spans="3:16" ht="14.25" customHeight="1" x14ac:dyDescent="0.2">
      <c r="C2739" s="383">
        <f t="shared" si="179"/>
        <v>2727</v>
      </c>
      <c r="D2739" s="807" t="str">
        <f t="shared" si="177"/>
        <v/>
      </c>
      <c r="E2739" s="670"/>
      <c r="F2739" s="511"/>
      <c r="G2739" s="511"/>
      <c r="H2739" s="452"/>
      <c r="I2739" s="362"/>
      <c r="J2739" s="362"/>
      <c r="K2739" s="451" t="str">
        <f t="shared" ref="K2739:K2802" si="180">IF(J2739="","",I2739*J2739)</f>
        <v/>
      </c>
      <c r="L2739" s="527" t="str">
        <f t="shared" si="178"/>
        <v/>
      </c>
      <c r="M2739" s="363"/>
      <c r="N2739" s="363"/>
      <c r="O2739" s="363"/>
      <c r="P2739" s="366"/>
    </row>
    <row r="2740" spans="3:16" ht="14.25" customHeight="1" x14ac:dyDescent="0.2">
      <c r="C2740" s="383">
        <f t="shared" si="179"/>
        <v>2728</v>
      </c>
      <c r="D2740" s="807" t="str">
        <f t="shared" si="177"/>
        <v/>
      </c>
      <c r="E2740" s="670"/>
      <c r="F2740" s="511"/>
      <c r="G2740" s="511"/>
      <c r="H2740" s="452"/>
      <c r="I2740" s="362"/>
      <c r="J2740" s="362"/>
      <c r="K2740" s="451" t="str">
        <f t="shared" si="180"/>
        <v/>
      </c>
      <c r="L2740" s="527" t="str">
        <f t="shared" si="178"/>
        <v/>
      </c>
      <c r="M2740" s="363"/>
      <c r="N2740" s="363"/>
      <c r="O2740" s="363"/>
      <c r="P2740" s="366"/>
    </row>
    <row r="2741" spans="3:16" ht="14.25" customHeight="1" x14ac:dyDescent="0.2">
      <c r="C2741" s="383">
        <f t="shared" si="179"/>
        <v>2729</v>
      </c>
      <c r="D2741" s="807" t="str">
        <f t="shared" si="177"/>
        <v/>
      </c>
      <c r="E2741" s="670"/>
      <c r="F2741" s="511"/>
      <c r="G2741" s="511"/>
      <c r="H2741" s="452"/>
      <c r="I2741" s="362"/>
      <c r="J2741" s="362"/>
      <c r="K2741" s="451" t="str">
        <f t="shared" si="180"/>
        <v/>
      </c>
      <c r="L2741" s="527" t="str">
        <f t="shared" si="178"/>
        <v/>
      </c>
      <c r="M2741" s="363"/>
      <c r="N2741" s="363"/>
      <c r="O2741" s="363"/>
      <c r="P2741" s="366"/>
    </row>
    <row r="2742" spans="3:16" ht="14.25" customHeight="1" x14ac:dyDescent="0.2">
      <c r="C2742" s="383">
        <f t="shared" si="179"/>
        <v>2730</v>
      </c>
      <c r="D2742" s="807" t="str">
        <f t="shared" si="177"/>
        <v/>
      </c>
      <c r="E2742" s="670"/>
      <c r="F2742" s="511"/>
      <c r="G2742" s="511"/>
      <c r="H2742" s="452"/>
      <c r="I2742" s="362"/>
      <c r="J2742" s="362"/>
      <c r="K2742" s="451" t="str">
        <f t="shared" si="180"/>
        <v/>
      </c>
      <c r="L2742" s="527" t="str">
        <f t="shared" si="178"/>
        <v/>
      </c>
      <c r="M2742" s="363"/>
      <c r="N2742" s="363"/>
      <c r="O2742" s="363"/>
      <c r="P2742" s="366"/>
    </row>
    <row r="2743" spans="3:16" ht="14.25" customHeight="1" x14ac:dyDescent="0.2">
      <c r="C2743" s="383">
        <f t="shared" si="179"/>
        <v>2731</v>
      </c>
      <c r="D2743" s="807" t="str">
        <f t="shared" si="177"/>
        <v/>
      </c>
      <c r="E2743" s="670"/>
      <c r="F2743" s="511"/>
      <c r="G2743" s="511"/>
      <c r="H2743" s="452"/>
      <c r="I2743" s="362"/>
      <c r="J2743" s="362"/>
      <c r="K2743" s="451" t="str">
        <f t="shared" si="180"/>
        <v/>
      </c>
      <c r="L2743" s="527" t="str">
        <f t="shared" si="178"/>
        <v/>
      </c>
      <c r="M2743" s="363"/>
      <c r="N2743" s="363"/>
      <c r="O2743" s="363"/>
      <c r="P2743" s="366"/>
    </row>
    <row r="2744" spans="3:16" ht="14.25" customHeight="1" x14ac:dyDescent="0.2">
      <c r="C2744" s="383">
        <f t="shared" si="179"/>
        <v>2732</v>
      </c>
      <c r="D2744" s="807" t="str">
        <f t="shared" si="177"/>
        <v/>
      </c>
      <c r="E2744" s="670"/>
      <c r="F2744" s="511"/>
      <c r="G2744" s="511"/>
      <c r="H2744" s="452"/>
      <c r="I2744" s="362"/>
      <c r="J2744" s="362"/>
      <c r="K2744" s="451" t="str">
        <f t="shared" si="180"/>
        <v/>
      </c>
      <c r="L2744" s="527" t="str">
        <f t="shared" si="178"/>
        <v/>
      </c>
      <c r="M2744" s="363"/>
      <c r="N2744" s="363"/>
      <c r="O2744" s="363"/>
      <c r="P2744" s="366"/>
    </row>
    <row r="2745" spans="3:16" ht="14.25" customHeight="1" x14ac:dyDescent="0.2">
      <c r="C2745" s="383">
        <f t="shared" si="179"/>
        <v>2733</v>
      </c>
      <c r="D2745" s="807" t="str">
        <f t="shared" si="177"/>
        <v/>
      </c>
      <c r="E2745" s="670"/>
      <c r="F2745" s="511"/>
      <c r="G2745" s="511"/>
      <c r="H2745" s="452"/>
      <c r="I2745" s="362"/>
      <c r="J2745" s="362"/>
      <c r="K2745" s="451" t="str">
        <f t="shared" si="180"/>
        <v/>
      </c>
      <c r="L2745" s="527" t="str">
        <f t="shared" si="178"/>
        <v/>
      </c>
      <c r="M2745" s="363"/>
      <c r="N2745" s="363"/>
      <c r="O2745" s="363"/>
      <c r="P2745" s="366"/>
    </row>
    <row r="2746" spans="3:16" ht="14.25" customHeight="1" x14ac:dyDescent="0.2">
      <c r="C2746" s="383">
        <f t="shared" si="179"/>
        <v>2734</v>
      </c>
      <c r="D2746" s="807" t="str">
        <f t="shared" si="177"/>
        <v/>
      </c>
      <c r="E2746" s="670"/>
      <c r="F2746" s="511"/>
      <c r="G2746" s="511"/>
      <c r="H2746" s="452"/>
      <c r="I2746" s="362"/>
      <c r="J2746" s="362"/>
      <c r="K2746" s="451" t="str">
        <f t="shared" si="180"/>
        <v/>
      </c>
      <c r="L2746" s="527" t="str">
        <f t="shared" si="178"/>
        <v/>
      </c>
      <c r="M2746" s="363"/>
      <c r="N2746" s="363"/>
      <c r="O2746" s="363"/>
      <c r="P2746" s="366"/>
    </row>
    <row r="2747" spans="3:16" ht="14.25" customHeight="1" x14ac:dyDescent="0.2">
      <c r="C2747" s="383">
        <f t="shared" si="179"/>
        <v>2735</v>
      </c>
      <c r="D2747" s="807" t="str">
        <f t="shared" si="177"/>
        <v/>
      </c>
      <c r="E2747" s="670"/>
      <c r="F2747" s="511"/>
      <c r="G2747" s="511"/>
      <c r="H2747" s="452"/>
      <c r="I2747" s="362"/>
      <c r="J2747" s="362"/>
      <c r="K2747" s="451" t="str">
        <f t="shared" si="180"/>
        <v/>
      </c>
      <c r="L2747" s="527" t="str">
        <f t="shared" si="178"/>
        <v/>
      </c>
      <c r="M2747" s="363"/>
      <c r="N2747" s="363"/>
      <c r="O2747" s="363"/>
      <c r="P2747" s="366"/>
    </row>
    <row r="2748" spans="3:16" ht="14.25" customHeight="1" x14ac:dyDescent="0.2">
      <c r="C2748" s="383">
        <f t="shared" si="179"/>
        <v>2736</v>
      </c>
      <c r="D2748" s="807" t="str">
        <f t="shared" si="177"/>
        <v/>
      </c>
      <c r="E2748" s="670"/>
      <c r="F2748" s="511"/>
      <c r="G2748" s="511"/>
      <c r="H2748" s="452"/>
      <c r="I2748" s="362"/>
      <c r="J2748" s="362"/>
      <c r="K2748" s="451" t="str">
        <f t="shared" si="180"/>
        <v/>
      </c>
      <c r="L2748" s="527" t="str">
        <f t="shared" si="178"/>
        <v/>
      </c>
      <c r="M2748" s="363"/>
      <c r="N2748" s="363"/>
      <c r="O2748" s="363"/>
      <c r="P2748" s="366"/>
    </row>
    <row r="2749" spans="3:16" ht="14.25" customHeight="1" x14ac:dyDescent="0.2">
      <c r="C2749" s="383">
        <f t="shared" si="179"/>
        <v>2737</v>
      </c>
      <c r="D2749" s="807" t="str">
        <f t="shared" si="177"/>
        <v/>
      </c>
      <c r="E2749" s="670"/>
      <c r="F2749" s="511"/>
      <c r="G2749" s="511"/>
      <c r="H2749" s="452"/>
      <c r="I2749" s="362"/>
      <c r="J2749" s="362"/>
      <c r="K2749" s="451" t="str">
        <f t="shared" si="180"/>
        <v/>
      </c>
      <c r="L2749" s="527" t="str">
        <f t="shared" si="178"/>
        <v/>
      </c>
      <c r="M2749" s="363"/>
      <c r="N2749" s="363"/>
      <c r="O2749" s="363"/>
      <c r="P2749" s="366"/>
    </row>
    <row r="2750" spans="3:16" ht="14.25" customHeight="1" x14ac:dyDescent="0.2">
      <c r="C2750" s="383">
        <f t="shared" si="179"/>
        <v>2738</v>
      </c>
      <c r="D2750" s="807" t="str">
        <f t="shared" si="177"/>
        <v/>
      </c>
      <c r="E2750" s="670"/>
      <c r="F2750" s="511"/>
      <c r="G2750" s="511"/>
      <c r="H2750" s="452"/>
      <c r="I2750" s="362"/>
      <c r="J2750" s="362"/>
      <c r="K2750" s="451" t="str">
        <f t="shared" si="180"/>
        <v/>
      </c>
      <c r="L2750" s="527" t="str">
        <f t="shared" si="178"/>
        <v/>
      </c>
      <c r="M2750" s="363"/>
      <c r="N2750" s="363"/>
      <c r="O2750" s="363"/>
      <c r="P2750" s="366"/>
    </row>
    <row r="2751" spans="3:16" ht="14.25" customHeight="1" x14ac:dyDescent="0.2">
      <c r="C2751" s="383">
        <f t="shared" si="179"/>
        <v>2739</v>
      </c>
      <c r="D2751" s="807" t="str">
        <f t="shared" si="177"/>
        <v/>
      </c>
      <c r="E2751" s="670"/>
      <c r="F2751" s="511"/>
      <c r="G2751" s="511"/>
      <c r="H2751" s="452"/>
      <c r="I2751" s="362"/>
      <c r="J2751" s="362"/>
      <c r="K2751" s="451" t="str">
        <f t="shared" si="180"/>
        <v/>
      </c>
      <c r="L2751" s="527" t="str">
        <f t="shared" si="178"/>
        <v/>
      </c>
      <c r="M2751" s="363"/>
      <c r="N2751" s="363"/>
      <c r="O2751" s="363"/>
      <c r="P2751" s="366"/>
    </row>
    <row r="2752" spans="3:16" ht="14.25" customHeight="1" x14ac:dyDescent="0.2">
      <c r="C2752" s="383">
        <f t="shared" si="179"/>
        <v>2740</v>
      </c>
      <c r="D2752" s="807" t="str">
        <f t="shared" si="177"/>
        <v/>
      </c>
      <c r="E2752" s="670"/>
      <c r="F2752" s="511"/>
      <c r="G2752" s="511"/>
      <c r="H2752" s="452"/>
      <c r="I2752" s="362"/>
      <c r="J2752" s="362"/>
      <c r="K2752" s="451" t="str">
        <f t="shared" si="180"/>
        <v/>
      </c>
      <c r="L2752" s="527" t="str">
        <f t="shared" si="178"/>
        <v/>
      </c>
      <c r="M2752" s="363"/>
      <c r="N2752" s="363"/>
      <c r="O2752" s="363"/>
      <c r="P2752" s="366"/>
    </row>
    <row r="2753" spans="3:16" ht="14.25" customHeight="1" x14ac:dyDescent="0.2">
      <c r="C2753" s="383">
        <f t="shared" si="179"/>
        <v>2741</v>
      </c>
      <c r="D2753" s="807" t="str">
        <f t="shared" si="177"/>
        <v/>
      </c>
      <c r="E2753" s="670"/>
      <c r="F2753" s="511"/>
      <c r="G2753" s="511"/>
      <c r="H2753" s="452"/>
      <c r="I2753" s="362"/>
      <c r="J2753" s="362"/>
      <c r="K2753" s="451" t="str">
        <f t="shared" si="180"/>
        <v/>
      </c>
      <c r="L2753" s="527" t="str">
        <f t="shared" si="178"/>
        <v/>
      </c>
      <c r="M2753" s="363"/>
      <c r="N2753" s="363"/>
      <c r="O2753" s="363"/>
      <c r="P2753" s="366"/>
    </row>
    <row r="2754" spans="3:16" ht="14.25" customHeight="1" x14ac:dyDescent="0.2">
      <c r="C2754" s="383">
        <f t="shared" si="179"/>
        <v>2742</v>
      </c>
      <c r="D2754" s="807" t="str">
        <f t="shared" si="177"/>
        <v/>
      </c>
      <c r="E2754" s="670"/>
      <c r="F2754" s="511"/>
      <c r="G2754" s="511"/>
      <c r="H2754" s="452"/>
      <c r="I2754" s="362"/>
      <c r="J2754" s="362"/>
      <c r="K2754" s="451" t="str">
        <f t="shared" si="180"/>
        <v/>
      </c>
      <c r="L2754" s="527" t="str">
        <f t="shared" si="178"/>
        <v/>
      </c>
      <c r="M2754" s="363"/>
      <c r="N2754" s="363"/>
      <c r="O2754" s="363"/>
      <c r="P2754" s="366"/>
    </row>
    <row r="2755" spans="3:16" ht="14.25" customHeight="1" x14ac:dyDescent="0.2">
      <c r="C2755" s="383">
        <f t="shared" si="179"/>
        <v>2743</v>
      </c>
      <c r="D2755" s="807" t="str">
        <f t="shared" si="177"/>
        <v/>
      </c>
      <c r="E2755" s="670"/>
      <c r="F2755" s="511"/>
      <c r="G2755" s="511"/>
      <c r="H2755" s="452"/>
      <c r="I2755" s="362"/>
      <c r="J2755" s="362"/>
      <c r="K2755" s="451" t="str">
        <f t="shared" si="180"/>
        <v/>
      </c>
      <c r="L2755" s="527" t="str">
        <f t="shared" si="178"/>
        <v/>
      </c>
      <c r="M2755" s="363"/>
      <c r="N2755" s="363"/>
      <c r="O2755" s="363"/>
      <c r="P2755" s="366"/>
    </row>
    <row r="2756" spans="3:16" ht="14.25" customHeight="1" x14ac:dyDescent="0.2">
      <c r="C2756" s="383">
        <f t="shared" si="179"/>
        <v>2744</v>
      </c>
      <c r="D2756" s="807" t="str">
        <f t="shared" si="177"/>
        <v/>
      </c>
      <c r="E2756" s="670"/>
      <c r="F2756" s="511"/>
      <c r="G2756" s="511"/>
      <c r="H2756" s="452"/>
      <c r="I2756" s="362"/>
      <c r="J2756" s="362"/>
      <c r="K2756" s="451" t="str">
        <f t="shared" si="180"/>
        <v/>
      </c>
      <c r="L2756" s="527" t="str">
        <f t="shared" si="178"/>
        <v/>
      </c>
      <c r="M2756" s="363"/>
      <c r="N2756" s="363"/>
      <c r="O2756" s="363"/>
      <c r="P2756" s="366"/>
    </row>
    <row r="2757" spans="3:16" ht="14.25" customHeight="1" x14ac:dyDescent="0.2">
      <c r="C2757" s="383">
        <f t="shared" si="179"/>
        <v>2745</v>
      </c>
      <c r="D2757" s="807" t="str">
        <f t="shared" si="177"/>
        <v/>
      </c>
      <c r="E2757" s="670"/>
      <c r="F2757" s="511"/>
      <c r="G2757" s="511"/>
      <c r="H2757" s="452"/>
      <c r="I2757" s="362"/>
      <c r="J2757" s="362"/>
      <c r="K2757" s="451" t="str">
        <f t="shared" si="180"/>
        <v/>
      </c>
      <c r="L2757" s="527" t="str">
        <f t="shared" si="178"/>
        <v/>
      </c>
      <c r="M2757" s="363"/>
      <c r="N2757" s="363"/>
      <c r="O2757" s="363"/>
      <c r="P2757" s="366"/>
    </row>
    <row r="2758" spans="3:16" ht="14.25" customHeight="1" x14ac:dyDescent="0.2">
      <c r="C2758" s="383">
        <f t="shared" si="179"/>
        <v>2746</v>
      </c>
      <c r="D2758" s="807" t="str">
        <f t="shared" si="177"/>
        <v/>
      </c>
      <c r="E2758" s="670"/>
      <c r="F2758" s="511"/>
      <c r="G2758" s="511"/>
      <c r="H2758" s="452"/>
      <c r="I2758" s="362"/>
      <c r="J2758" s="362"/>
      <c r="K2758" s="451" t="str">
        <f t="shared" si="180"/>
        <v/>
      </c>
      <c r="L2758" s="527" t="str">
        <f t="shared" si="178"/>
        <v/>
      </c>
      <c r="M2758" s="363"/>
      <c r="N2758" s="363"/>
      <c r="O2758" s="363"/>
      <c r="P2758" s="366"/>
    </row>
    <row r="2759" spans="3:16" ht="14.25" customHeight="1" x14ac:dyDescent="0.2">
      <c r="C2759" s="383">
        <f t="shared" si="179"/>
        <v>2747</v>
      </c>
      <c r="D2759" s="807" t="str">
        <f t="shared" si="177"/>
        <v/>
      </c>
      <c r="E2759" s="670"/>
      <c r="F2759" s="511"/>
      <c r="G2759" s="511"/>
      <c r="H2759" s="452"/>
      <c r="I2759" s="362"/>
      <c r="J2759" s="362"/>
      <c r="K2759" s="451" t="str">
        <f t="shared" si="180"/>
        <v/>
      </c>
      <c r="L2759" s="527" t="str">
        <f t="shared" si="178"/>
        <v/>
      </c>
      <c r="M2759" s="363"/>
      <c r="N2759" s="363"/>
      <c r="O2759" s="363"/>
      <c r="P2759" s="366"/>
    </row>
    <row r="2760" spans="3:16" ht="14.25" customHeight="1" x14ac:dyDescent="0.2">
      <c r="C2760" s="383">
        <f t="shared" si="179"/>
        <v>2748</v>
      </c>
      <c r="D2760" s="807" t="str">
        <f t="shared" si="177"/>
        <v/>
      </c>
      <c r="E2760" s="670"/>
      <c r="F2760" s="511"/>
      <c r="G2760" s="511"/>
      <c r="H2760" s="452"/>
      <c r="I2760" s="362"/>
      <c r="J2760" s="362"/>
      <c r="K2760" s="451" t="str">
        <f t="shared" si="180"/>
        <v/>
      </c>
      <c r="L2760" s="527" t="str">
        <f t="shared" si="178"/>
        <v/>
      </c>
      <c r="M2760" s="363"/>
      <c r="N2760" s="363"/>
      <c r="O2760" s="363"/>
      <c r="P2760" s="366"/>
    </row>
    <row r="2761" spans="3:16" ht="14.25" customHeight="1" x14ac:dyDescent="0.2">
      <c r="C2761" s="383">
        <f t="shared" si="179"/>
        <v>2749</v>
      </c>
      <c r="D2761" s="807" t="str">
        <f t="shared" si="177"/>
        <v/>
      </c>
      <c r="E2761" s="670"/>
      <c r="F2761" s="511"/>
      <c r="G2761" s="511"/>
      <c r="H2761" s="452"/>
      <c r="I2761" s="362"/>
      <c r="J2761" s="362"/>
      <c r="K2761" s="451" t="str">
        <f t="shared" si="180"/>
        <v/>
      </c>
      <c r="L2761" s="527" t="str">
        <f t="shared" si="178"/>
        <v/>
      </c>
      <c r="M2761" s="363"/>
      <c r="N2761" s="363"/>
      <c r="O2761" s="363"/>
      <c r="P2761" s="366"/>
    </row>
    <row r="2762" spans="3:16" ht="14.25" customHeight="1" x14ac:dyDescent="0.2">
      <c r="C2762" s="383">
        <f t="shared" si="179"/>
        <v>2750</v>
      </c>
      <c r="D2762" s="807" t="str">
        <f t="shared" si="177"/>
        <v/>
      </c>
      <c r="E2762" s="670"/>
      <c r="F2762" s="511"/>
      <c r="G2762" s="511"/>
      <c r="H2762" s="452"/>
      <c r="I2762" s="362"/>
      <c r="J2762" s="362"/>
      <c r="K2762" s="451" t="str">
        <f t="shared" si="180"/>
        <v/>
      </c>
      <c r="L2762" s="527" t="str">
        <f t="shared" si="178"/>
        <v/>
      </c>
      <c r="M2762" s="363"/>
      <c r="N2762" s="363"/>
      <c r="O2762" s="363"/>
      <c r="P2762" s="366"/>
    </row>
    <row r="2763" spans="3:16" ht="14.25" customHeight="1" x14ac:dyDescent="0.2">
      <c r="C2763" s="383">
        <f t="shared" si="179"/>
        <v>2751</v>
      </c>
      <c r="D2763" s="807" t="str">
        <f t="shared" si="177"/>
        <v/>
      </c>
      <c r="E2763" s="670"/>
      <c r="F2763" s="511"/>
      <c r="G2763" s="511"/>
      <c r="H2763" s="452"/>
      <c r="I2763" s="362"/>
      <c r="J2763" s="362"/>
      <c r="K2763" s="451" t="str">
        <f t="shared" si="180"/>
        <v/>
      </c>
      <c r="L2763" s="527" t="str">
        <f t="shared" si="178"/>
        <v/>
      </c>
      <c r="M2763" s="363"/>
      <c r="N2763" s="363"/>
      <c r="O2763" s="363"/>
      <c r="P2763" s="366"/>
    </row>
    <row r="2764" spans="3:16" ht="14.25" customHeight="1" x14ac:dyDescent="0.2">
      <c r="C2764" s="383">
        <f t="shared" si="179"/>
        <v>2752</v>
      </c>
      <c r="D2764" s="807" t="str">
        <f t="shared" si="177"/>
        <v/>
      </c>
      <c r="E2764" s="670"/>
      <c r="F2764" s="511"/>
      <c r="G2764" s="511"/>
      <c r="H2764" s="452"/>
      <c r="I2764" s="362"/>
      <c r="J2764" s="362"/>
      <c r="K2764" s="451" t="str">
        <f t="shared" si="180"/>
        <v/>
      </c>
      <c r="L2764" s="527" t="str">
        <f t="shared" si="178"/>
        <v/>
      </c>
      <c r="M2764" s="363"/>
      <c r="N2764" s="363"/>
      <c r="O2764" s="363"/>
      <c r="P2764" s="366"/>
    </row>
    <row r="2765" spans="3:16" ht="14.25" customHeight="1" x14ac:dyDescent="0.2">
      <c r="C2765" s="383">
        <f t="shared" si="179"/>
        <v>2753</v>
      </c>
      <c r="D2765" s="807" t="str">
        <f t="shared" ref="D2765:D2828" si="181">IF(E2765="","",IF(E2765&lt;=$T$2,"○",""))</f>
        <v/>
      </c>
      <c r="E2765" s="670"/>
      <c r="F2765" s="511"/>
      <c r="G2765" s="511"/>
      <c r="H2765" s="452"/>
      <c r="I2765" s="362"/>
      <c r="J2765" s="362"/>
      <c r="K2765" s="451" t="str">
        <f t="shared" si="180"/>
        <v/>
      </c>
      <c r="L2765" s="527" t="str">
        <f t="shared" ref="L2765:L2796" si="182">IF(H2765="","",IF(HLOOKUP(H2765,$V$2:$AJ$3,2,FALSE)&gt;=0.8,"○",""))</f>
        <v/>
      </c>
      <c r="M2765" s="363"/>
      <c r="N2765" s="363"/>
      <c r="O2765" s="363"/>
      <c r="P2765" s="366"/>
    </row>
    <row r="2766" spans="3:16" ht="14.25" customHeight="1" x14ac:dyDescent="0.2">
      <c r="C2766" s="383">
        <f t="shared" si="179"/>
        <v>2754</v>
      </c>
      <c r="D2766" s="807" t="str">
        <f t="shared" si="181"/>
        <v/>
      </c>
      <c r="E2766" s="670"/>
      <c r="F2766" s="511"/>
      <c r="G2766" s="511"/>
      <c r="H2766" s="452"/>
      <c r="I2766" s="362"/>
      <c r="J2766" s="362"/>
      <c r="K2766" s="451" t="str">
        <f t="shared" si="180"/>
        <v/>
      </c>
      <c r="L2766" s="527" t="str">
        <f t="shared" si="182"/>
        <v/>
      </c>
      <c r="M2766" s="363"/>
      <c r="N2766" s="363"/>
      <c r="O2766" s="363"/>
      <c r="P2766" s="366"/>
    </row>
    <row r="2767" spans="3:16" ht="14.25" customHeight="1" x14ac:dyDescent="0.2">
      <c r="C2767" s="383">
        <f t="shared" ref="C2767:C2830" si="183">C2766+1</f>
        <v>2755</v>
      </c>
      <c r="D2767" s="807" t="str">
        <f t="shared" si="181"/>
        <v/>
      </c>
      <c r="E2767" s="670"/>
      <c r="F2767" s="511"/>
      <c r="G2767" s="511"/>
      <c r="H2767" s="452"/>
      <c r="I2767" s="362"/>
      <c r="J2767" s="362"/>
      <c r="K2767" s="451" t="str">
        <f t="shared" si="180"/>
        <v/>
      </c>
      <c r="L2767" s="527" t="str">
        <f t="shared" si="182"/>
        <v/>
      </c>
      <c r="M2767" s="363"/>
      <c r="N2767" s="363"/>
      <c r="O2767" s="363"/>
      <c r="P2767" s="366"/>
    </row>
    <row r="2768" spans="3:16" ht="14.25" customHeight="1" x14ac:dyDescent="0.2">
      <c r="C2768" s="383">
        <f t="shared" si="183"/>
        <v>2756</v>
      </c>
      <c r="D2768" s="807" t="str">
        <f t="shared" si="181"/>
        <v/>
      </c>
      <c r="E2768" s="670"/>
      <c r="F2768" s="511"/>
      <c r="G2768" s="511"/>
      <c r="H2768" s="452"/>
      <c r="I2768" s="362"/>
      <c r="J2768" s="362"/>
      <c r="K2768" s="451" t="str">
        <f t="shared" si="180"/>
        <v/>
      </c>
      <c r="L2768" s="527" t="str">
        <f t="shared" si="182"/>
        <v/>
      </c>
      <c r="M2768" s="363"/>
      <c r="N2768" s="363"/>
      <c r="O2768" s="363"/>
      <c r="P2768" s="366"/>
    </row>
    <row r="2769" spans="3:16" ht="14.25" customHeight="1" x14ac:dyDescent="0.2">
      <c r="C2769" s="383">
        <f t="shared" si="183"/>
        <v>2757</v>
      </c>
      <c r="D2769" s="807" t="str">
        <f t="shared" si="181"/>
        <v/>
      </c>
      <c r="E2769" s="670"/>
      <c r="F2769" s="511"/>
      <c r="G2769" s="511"/>
      <c r="H2769" s="452"/>
      <c r="I2769" s="362"/>
      <c r="J2769" s="362"/>
      <c r="K2769" s="451" t="str">
        <f t="shared" si="180"/>
        <v/>
      </c>
      <c r="L2769" s="527" t="str">
        <f t="shared" si="182"/>
        <v/>
      </c>
      <c r="M2769" s="363"/>
      <c r="N2769" s="363"/>
      <c r="O2769" s="363"/>
      <c r="P2769" s="366"/>
    </row>
    <row r="2770" spans="3:16" ht="14.25" customHeight="1" x14ac:dyDescent="0.2">
      <c r="C2770" s="383">
        <f t="shared" si="183"/>
        <v>2758</v>
      </c>
      <c r="D2770" s="807" t="str">
        <f t="shared" si="181"/>
        <v/>
      </c>
      <c r="E2770" s="670"/>
      <c r="F2770" s="511"/>
      <c r="G2770" s="511"/>
      <c r="H2770" s="452"/>
      <c r="I2770" s="362"/>
      <c r="J2770" s="362"/>
      <c r="K2770" s="451" t="str">
        <f t="shared" si="180"/>
        <v/>
      </c>
      <c r="L2770" s="527" t="str">
        <f t="shared" si="182"/>
        <v/>
      </c>
      <c r="M2770" s="363"/>
      <c r="N2770" s="363"/>
      <c r="O2770" s="363"/>
      <c r="P2770" s="366"/>
    </row>
    <row r="2771" spans="3:16" ht="14.25" customHeight="1" x14ac:dyDescent="0.2">
      <c r="C2771" s="383">
        <f t="shared" si="183"/>
        <v>2759</v>
      </c>
      <c r="D2771" s="807" t="str">
        <f t="shared" si="181"/>
        <v/>
      </c>
      <c r="E2771" s="670"/>
      <c r="F2771" s="511"/>
      <c r="G2771" s="511"/>
      <c r="H2771" s="452"/>
      <c r="I2771" s="362"/>
      <c r="J2771" s="362"/>
      <c r="K2771" s="451" t="str">
        <f t="shared" si="180"/>
        <v/>
      </c>
      <c r="L2771" s="527" t="str">
        <f t="shared" si="182"/>
        <v/>
      </c>
      <c r="M2771" s="363"/>
      <c r="N2771" s="363"/>
      <c r="O2771" s="363"/>
      <c r="P2771" s="366"/>
    </row>
    <row r="2772" spans="3:16" ht="14.25" customHeight="1" x14ac:dyDescent="0.2">
      <c r="C2772" s="383">
        <f t="shared" si="183"/>
        <v>2760</v>
      </c>
      <c r="D2772" s="807" t="str">
        <f t="shared" si="181"/>
        <v/>
      </c>
      <c r="E2772" s="670"/>
      <c r="F2772" s="511"/>
      <c r="G2772" s="511"/>
      <c r="H2772" s="452"/>
      <c r="I2772" s="362"/>
      <c r="J2772" s="362"/>
      <c r="K2772" s="451" t="str">
        <f t="shared" si="180"/>
        <v/>
      </c>
      <c r="L2772" s="527" t="str">
        <f t="shared" si="182"/>
        <v/>
      </c>
      <c r="M2772" s="363"/>
      <c r="N2772" s="363"/>
      <c r="O2772" s="363"/>
      <c r="P2772" s="366"/>
    </row>
    <row r="2773" spans="3:16" ht="14.25" customHeight="1" x14ac:dyDescent="0.2">
      <c r="C2773" s="383">
        <f t="shared" si="183"/>
        <v>2761</v>
      </c>
      <c r="D2773" s="807" t="str">
        <f t="shared" si="181"/>
        <v/>
      </c>
      <c r="E2773" s="670"/>
      <c r="F2773" s="511"/>
      <c r="G2773" s="511"/>
      <c r="H2773" s="452"/>
      <c r="I2773" s="362"/>
      <c r="J2773" s="362"/>
      <c r="K2773" s="451" t="str">
        <f t="shared" si="180"/>
        <v/>
      </c>
      <c r="L2773" s="527" t="str">
        <f t="shared" si="182"/>
        <v/>
      </c>
      <c r="M2773" s="363"/>
      <c r="N2773" s="363"/>
      <c r="O2773" s="363"/>
      <c r="P2773" s="366"/>
    </row>
    <row r="2774" spans="3:16" ht="14.25" customHeight="1" x14ac:dyDescent="0.2">
      <c r="C2774" s="383">
        <f t="shared" si="183"/>
        <v>2762</v>
      </c>
      <c r="D2774" s="807" t="str">
        <f t="shared" si="181"/>
        <v/>
      </c>
      <c r="E2774" s="670"/>
      <c r="F2774" s="511"/>
      <c r="G2774" s="511"/>
      <c r="H2774" s="452"/>
      <c r="I2774" s="362"/>
      <c r="J2774" s="362"/>
      <c r="K2774" s="451" t="str">
        <f t="shared" si="180"/>
        <v/>
      </c>
      <c r="L2774" s="527" t="str">
        <f t="shared" si="182"/>
        <v/>
      </c>
      <c r="M2774" s="363"/>
      <c r="N2774" s="363"/>
      <c r="O2774" s="363"/>
      <c r="P2774" s="366"/>
    </row>
    <row r="2775" spans="3:16" ht="14.25" customHeight="1" x14ac:dyDescent="0.2">
      <c r="C2775" s="383">
        <f t="shared" si="183"/>
        <v>2763</v>
      </c>
      <c r="D2775" s="807" t="str">
        <f t="shared" si="181"/>
        <v/>
      </c>
      <c r="E2775" s="670"/>
      <c r="F2775" s="511"/>
      <c r="G2775" s="511"/>
      <c r="H2775" s="452"/>
      <c r="I2775" s="362"/>
      <c r="J2775" s="362"/>
      <c r="K2775" s="451" t="str">
        <f t="shared" si="180"/>
        <v/>
      </c>
      <c r="L2775" s="527" t="str">
        <f t="shared" si="182"/>
        <v/>
      </c>
      <c r="M2775" s="363"/>
      <c r="N2775" s="363"/>
      <c r="O2775" s="363"/>
      <c r="P2775" s="366"/>
    </row>
    <row r="2776" spans="3:16" ht="14.25" customHeight="1" x14ac:dyDescent="0.2">
      <c r="C2776" s="383">
        <f t="shared" si="183"/>
        <v>2764</v>
      </c>
      <c r="D2776" s="807" t="str">
        <f t="shared" si="181"/>
        <v/>
      </c>
      <c r="E2776" s="670"/>
      <c r="F2776" s="511"/>
      <c r="G2776" s="511"/>
      <c r="H2776" s="452"/>
      <c r="I2776" s="362"/>
      <c r="J2776" s="362"/>
      <c r="K2776" s="451" t="str">
        <f t="shared" si="180"/>
        <v/>
      </c>
      <c r="L2776" s="527" t="str">
        <f t="shared" si="182"/>
        <v/>
      </c>
      <c r="M2776" s="363"/>
      <c r="N2776" s="363"/>
      <c r="O2776" s="363"/>
      <c r="P2776" s="366"/>
    </row>
    <row r="2777" spans="3:16" ht="14.25" customHeight="1" x14ac:dyDescent="0.2">
      <c r="C2777" s="383">
        <f t="shared" si="183"/>
        <v>2765</v>
      </c>
      <c r="D2777" s="807" t="str">
        <f t="shared" si="181"/>
        <v/>
      </c>
      <c r="E2777" s="670"/>
      <c r="F2777" s="511"/>
      <c r="G2777" s="511"/>
      <c r="H2777" s="452"/>
      <c r="I2777" s="362"/>
      <c r="J2777" s="362"/>
      <c r="K2777" s="451" t="str">
        <f t="shared" si="180"/>
        <v/>
      </c>
      <c r="L2777" s="527" t="str">
        <f t="shared" si="182"/>
        <v/>
      </c>
      <c r="M2777" s="363"/>
      <c r="N2777" s="363"/>
      <c r="O2777" s="363"/>
      <c r="P2777" s="366"/>
    </row>
    <row r="2778" spans="3:16" ht="14.25" customHeight="1" x14ac:dyDescent="0.2">
      <c r="C2778" s="383">
        <f t="shared" si="183"/>
        <v>2766</v>
      </c>
      <c r="D2778" s="807" t="str">
        <f t="shared" si="181"/>
        <v/>
      </c>
      <c r="E2778" s="670"/>
      <c r="F2778" s="511"/>
      <c r="G2778" s="511"/>
      <c r="H2778" s="452"/>
      <c r="I2778" s="362"/>
      <c r="J2778" s="362"/>
      <c r="K2778" s="451" t="str">
        <f t="shared" si="180"/>
        <v/>
      </c>
      <c r="L2778" s="527" t="str">
        <f t="shared" si="182"/>
        <v/>
      </c>
      <c r="M2778" s="363"/>
      <c r="N2778" s="363"/>
      <c r="O2778" s="363"/>
      <c r="P2778" s="366"/>
    </row>
    <row r="2779" spans="3:16" ht="14.25" customHeight="1" x14ac:dyDescent="0.2">
      <c r="C2779" s="383">
        <f t="shared" si="183"/>
        <v>2767</v>
      </c>
      <c r="D2779" s="807" t="str">
        <f t="shared" si="181"/>
        <v/>
      </c>
      <c r="E2779" s="670"/>
      <c r="F2779" s="511"/>
      <c r="G2779" s="511"/>
      <c r="H2779" s="452"/>
      <c r="I2779" s="362"/>
      <c r="J2779" s="362"/>
      <c r="K2779" s="451" t="str">
        <f t="shared" si="180"/>
        <v/>
      </c>
      <c r="L2779" s="527" t="str">
        <f t="shared" si="182"/>
        <v/>
      </c>
      <c r="M2779" s="363"/>
      <c r="N2779" s="363"/>
      <c r="O2779" s="363"/>
      <c r="P2779" s="366"/>
    </row>
    <row r="2780" spans="3:16" ht="14.25" customHeight="1" x14ac:dyDescent="0.2">
      <c r="C2780" s="383">
        <f t="shared" si="183"/>
        <v>2768</v>
      </c>
      <c r="D2780" s="807" t="str">
        <f t="shared" si="181"/>
        <v/>
      </c>
      <c r="E2780" s="670"/>
      <c r="F2780" s="511"/>
      <c r="G2780" s="511"/>
      <c r="H2780" s="452"/>
      <c r="I2780" s="362"/>
      <c r="J2780" s="362"/>
      <c r="K2780" s="451" t="str">
        <f t="shared" si="180"/>
        <v/>
      </c>
      <c r="L2780" s="527" t="str">
        <f t="shared" si="182"/>
        <v/>
      </c>
      <c r="M2780" s="363"/>
      <c r="N2780" s="363"/>
      <c r="O2780" s="363"/>
      <c r="P2780" s="366"/>
    </row>
    <row r="2781" spans="3:16" ht="14.25" customHeight="1" x14ac:dyDescent="0.2">
      <c r="C2781" s="383">
        <f t="shared" si="183"/>
        <v>2769</v>
      </c>
      <c r="D2781" s="807" t="str">
        <f t="shared" si="181"/>
        <v/>
      </c>
      <c r="E2781" s="670"/>
      <c r="F2781" s="511"/>
      <c r="G2781" s="511"/>
      <c r="H2781" s="452"/>
      <c r="I2781" s="362"/>
      <c r="J2781" s="362"/>
      <c r="K2781" s="451" t="str">
        <f t="shared" si="180"/>
        <v/>
      </c>
      <c r="L2781" s="527" t="str">
        <f t="shared" si="182"/>
        <v/>
      </c>
      <c r="M2781" s="363"/>
      <c r="N2781" s="363"/>
      <c r="O2781" s="363"/>
      <c r="P2781" s="366"/>
    </row>
    <row r="2782" spans="3:16" ht="14.25" customHeight="1" x14ac:dyDescent="0.2">
      <c r="C2782" s="383">
        <f t="shared" si="183"/>
        <v>2770</v>
      </c>
      <c r="D2782" s="807" t="str">
        <f t="shared" si="181"/>
        <v/>
      </c>
      <c r="E2782" s="670"/>
      <c r="F2782" s="511"/>
      <c r="G2782" s="511"/>
      <c r="H2782" s="452"/>
      <c r="I2782" s="362"/>
      <c r="J2782" s="362"/>
      <c r="K2782" s="451" t="str">
        <f t="shared" si="180"/>
        <v/>
      </c>
      <c r="L2782" s="527" t="str">
        <f t="shared" si="182"/>
        <v/>
      </c>
      <c r="M2782" s="363"/>
      <c r="N2782" s="363"/>
      <c r="O2782" s="363"/>
      <c r="P2782" s="366"/>
    </row>
    <row r="2783" spans="3:16" ht="14.25" customHeight="1" x14ac:dyDescent="0.2">
      <c r="C2783" s="383">
        <f t="shared" si="183"/>
        <v>2771</v>
      </c>
      <c r="D2783" s="807" t="str">
        <f t="shared" si="181"/>
        <v/>
      </c>
      <c r="E2783" s="670"/>
      <c r="F2783" s="511"/>
      <c r="G2783" s="511"/>
      <c r="H2783" s="452"/>
      <c r="I2783" s="362"/>
      <c r="J2783" s="362"/>
      <c r="K2783" s="451" t="str">
        <f t="shared" si="180"/>
        <v/>
      </c>
      <c r="L2783" s="527" t="str">
        <f t="shared" si="182"/>
        <v/>
      </c>
      <c r="M2783" s="363"/>
      <c r="N2783" s="363"/>
      <c r="O2783" s="363"/>
      <c r="P2783" s="366"/>
    </row>
    <row r="2784" spans="3:16" ht="14.25" customHeight="1" x14ac:dyDescent="0.2">
      <c r="C2784" s="383">
        <f t="shared" si="183"/>
        <v>2772</v>
      </c>
      <c r="D2784" s="807" t="str">
        <f t="shared" si="181"/>
        <v/>
      </c>
      <c r="E2784" s="670"/>
      <c r="F2784" s="511"/>
      <c r="G2784" s="511"/>
      <c r="H2784" s="452"/>
      <c r="I2784" s="362"/>
      <c r="J2784" s="362"/>
      <c r="K2784" s="451" t="str">
        <f t="shared" si="180"/>
        <v/>
      </c>
      <c r="L2784" s="527" t="str">
        <f t="shared" si="182"/>
        <v/>
      </c>
      <c r="M2784" s="363"/>
      <c r="N2784" s="363"/>
      <c r="O2784" s="363"/>
      <c r="P2784" s="366"/>
    </row>
    <row r="2785" spans="3:16" ht="14.25" customHeight="1" x14ac:dyDescent="0.2">
      <c r="C2785" s="383">
        <f t="shared" si="183"/>
        <v>2773</v>
      </c>
      <c r="D2785" s="807" t="str">
        <f t="shared" si="181"/>
        <v/>
      </c>
      <c r="E2785" s="670"/>
      <c r="F2785" s="511"/>
      <c r="G2785" s="511"/>
      <c r="H2785" s="452"/>
      <c r="I2785" s="362"/>
      <c r="J2785" s="362"/>
      <c r="K2785" s="451" t="str">
        <f t="shared" si="180"/>
        <v/>
      </c>
      <c r="L2785" s="527" t="str">
        <f t="shared" si="182"/>
        <v/>
      </c>
      <c r="M2785" s="363"/>
      <c r="N2785" s="363"/>
      <c r="O2785" s="363"/>
      <c r="P2785" s="366"/>
    </row>
    <row r="2786" spans="3:16" ht="14.25" customHeight="1" x14ac:dyDescent="0.2">
      <c r="C2786" s="383">
        <f t="shared" si="183"/>
        <v>2774</v>
      </c>
      <c r="D2786" s="807" t="str">
        <f t="shared" si="181"/>
        <v/>
      </c>
      <c r="E2786" s="670"/>
      <c r="F2786" s="511"/>
      <c r="G2786" s="511"/>
      <c r="H2786" s="452"/>
      <c r="I2786" s="362"/>
      <c r="J2786" s="362"/>
      <c r="K2786" s="451" t="str">
        <f t="shared" si="180"/>
        <v/>
      </c>
      <c r="L2786" s="527" t="str">
        <f t="shared" si="182"/>
        <v/>
      </c>
      <c r="M2786" s="363"/>
      <c r="N2786" s="363"/>
      <c r="O2786" s="363"/>
      <c r="P2786" s="366"/>
    </row>
    <row r="2787" spans="3:16" ht="14.25" customHeight="1" x14ac:dyDescent="0.2">
      <c r="C2787" s="383">
        <f t="shared" si="183"/>
        <v>2775</v>
      </c>
      <c r="D2787" s="807" t="str">
        <f t="shared" si="181"/>
        <v/>
      </c>
      <c r="E2787" s="670"/>
      <c r="F2787" s="511"/>
      <c r="G2787" s="511"/>
      <c r="H2787" s="452"/>
      <c r="I2787" s="362"/>
      <c r="J2787" s="362"/>
      <c r="K2787" s="451" t="str">
        <f t="shared" si="180"/>
        <v/>
      </c>
      <c r="L2787" s="527" t="str">
        <f t="shared" si="182"/>
        <v/>
      </c>
      <c r="M2787" s="363"/>
      <c r="N2787" s="363"/>
      <c r="O2787" s="363"/>
      <c r="P2787" s="366"/>
    </row>
    <row r="2788" spans="3:16" ht="14.25" customHeight="1" x14ac:dyDescent="0.2">
      <c r="C2788" s="383">
        <f t="shared" si="183"/>
        <v>2776</v>
      </c>
      <c r="D2788" s="807" t="str">
        <f t="shared" si="181"/>
        <v/>
      </c>
      <c r="E2788" s="670"/>
      <c r="F2788" s="511"/>
      <c r="G2788" s="511"/>
      <c r="H2788" s="452"/>
      <c r="I2788" s="362"/>
      <c r="J2788" s="362"/>
      <c r="K2788" s="451" t="str">
        <f t="shared" si="180"/>
        <v/>
      </c>
      <c r="L2788" s="527" t="str">
        <f t="shared" si="182"/>
        <v/>
      </c>
      <c r="M2788" s="363"/>
      <c r="N2788" s="363"/>
      <c r="O2788" s="363"/>
      <c r="P2788" s="366"/>
    </row>
    <row r="2789" spans="3:16" ht="14.25" customHeight="1" x14ac:dyDescent="0.2">
      <c r="C2789" s="383">
        <f t="shared" si="183"/>
        <v>2777</v>
      </c>
      <c r="D2789" s="807" t="str">
        <f t="shared" si="181"/>
        <v/>
      </c>
      <c r="E2789" s="670"/>
      <c r="F2789" s="511"/>
      <c r="G2789" s="511"/>
      <c r="H2789" s="452"/>
      <c r="I2789" s="362"/>
      <c r="J2789" s="362"/>
      <c r="K2789" s="451" t="str">
        <f t="shared" si="180"/>
        <v/>
      </c>
      <c r="L2789" s="527" t="str">
        <f t="shared" si="182"/>
        <v/>
      </c>
      <c r="M2789" s="363"/>
      <c r="N2789" s="363"/>
      <c r="O2789" s="363"/>
      <c r="P2789" s="366"/>
    </row>
    <row r="2790" spans="3:16" ht="14.25" customHeight="1" x14ac:dyDescent="0.2">
      <c r="C2790" s="383">
        <f t="shared" si="183"/>
        <v>2778</v>
      </c>
      <c r="D2790" s="807" t="str">
        <f t="shared" si="181"/>
        <v/>
      </c>
      <c r="E2790" s="670"/>
      <c r="F2790" s="511"/>
      <c r="G2790" s="511"/>
      <c r="H2790" s="452"/>
      <c r="I2790" s="362"/>
      <c r="J2790" s="362"/>
      <c r="K2790" s="451" t="str">
        <f t="shared" si="180"/>
        <v/>
      </c>
      <c r="L2790" s="527" t="str">
        <f t="shared" si="182"/>
        <v/>
      </c>
      <c r="M2790" s="363"/>
      <c r="N2790" s="363"/>
      <c r="O2790" s="363"/>
      <c r="P2790" s="366"/>
    </row>
    <row r="2791" spans="3:16" ht="14.25" customHeight="1" x14ac:dyDescent="0.2">
      <c r="C2791" s="383">
        <f t="shared" si="183"/>
        <v>2779</v>
      </c>
      <c r="D2791" s="807" t="str">
        <f t="shared" si="181"/>
        <v/>
      </c>
      <c r="E2791" s="670"/>
      <c r="F2791" s="511"/>
      <c r="G2791" s="511"/>
      <c r="H2791" s="452"/>
      <c r="I2791" s="362"/>
      <c r="J2791" s="362"/>
      <c r="K2791" s="451" t="str">
        <f t="shared" si="180"/>
        <v/>
      </c>
      <c r="L2791" s="527" t="str">
        <f t="shared" si="182"/>
        <v/>
      </c>
      <c r="M2791" s="363"/>
      <c r="N2791" s="363"/>
      <c r="O2791" s="363"/>
      <c r="P2791" s="366"/>
    </row>
    <row r="2792" spans="3:16" ht="14.25" customHeight="1" x14ac:dyDescent="0.2">
      <c r="C2792" s="383">
        <f t="shared" si="183"/>
        <v>2780</v>
      </c>
      <c r="D2792" s="807" t="str">
        <f t="shared" si="181"/>
        <v/>
      </c>
      <c r="E2792" s="670"/>
      <c r="F2792" s="511"/>
      <c r="G2792" s="511"/>
      <c r="H2792" s="452"/>
      <c r="I2792" s="362"/>
      <c r="J2792" s="362"/>
      <c r="K2792" s="451" t="str">
        <f t="shared" si="180"/>
        <v/>
      </c>
      <c r="L2792" s="527" t="str">
        <f t="shared" si="182"/>
        <v/>
      </c>
      <c r="M2792" s="363"/>
      <c r="N2792" s="363"/>
      <c r="O2792" s="363"/>
      <c r="P2792" s="366"/>
    </row>
    <row r="2793" spans="3:16" ht="14.25" customHeight="1" x14ac:dyDescent="0.2">
      <c r="C2793" s="383">
        <f t="shared" si="183"/>
        <v>2781</v>
      </c>
      <c r="D2793" s="807" t="str">
        <f t="shared" si="181"/>
        <v/>
      </c>
      <c r="E2793" s="670"/>
      <c r="F2793" s="511"/>
      <c r="G2793" s="511"/>
      <c r="H2793" s="452"/>
      <c r="I2793" s="362"/>
      <c r="J2793" s="362"/>
      <c r="K2793" s="451" t="str">
        <f t="shared" si="180"/>
        <v/>
      </c>
      <c r="L2793" s="527" t="str">
        <f t="shared" si="182"/>
        <v/>
      </c>
      <c r="M2793" s="363"/>
      <c r="N2793" s="363"/>
      <c r="O2793" s="363"/>
      <c r="P2793" s="366"/>
    </row>
    <row r="2794" spans="3:16" ht="14.25" customHeight="1" x14ac:dyDescent="0.2">
      <c r="C2794" s="383">
        <f t="shared" si="183"/>
        <v>2782</v>
      </c>
      <c r="D2794" s="807" t="str">
        <f t="shared" si="181"/>
        <v/>
      </c>
      <c r="E2794" s="670"/>
      <c r="F2794" s="511"/>
      <c r="G2794" s="511"/>
      <c r="H2794" s="452"/>
      <c r="I2794" s="362"/>
      <c r="J2794" s="362"/>
      <c r="K2794" s="451" t="str">
        <f t="shared" si="180"/>
        <v/>
      </c>
      <c r="L2794" s="527" t="str">
        <f t="shared" si="182"/>
        <v/>
      </c>
      <c r="M2794" s="363"/>
      <c r="N2794" s="363"/>
      <c r="O2794" s="363"/>
      <c r="P2794" s="366"/>
    </row>
    <row r="2795" spans="3:16" ht="14.25" customHeight="1" x14ac:dyDescent="0.2">
      <c r="C2795" s="383">
        <f t="shared" si="183"/>
        <v>2783</v>
      </c>
      <c r="D2795" s="807" t="str">
        <f t="shared" si="181"/>
        <v/>
      </c>
      <c r="E2795" s="670"/>
      <c r="F2795" s="511"/>
      <c r="G2795" s="511"/>
      <c r="H2795" s="452"/>
      <c r="I2795" s="362"/>
      <c r="J2795" s="362"/>
      <c r="K2795" s="451" t="str">
        <f t="shared" si="180"/>
        <v/>
      </c>
      <c r="L2795" s="527" t="str">
        <f t="shared" si="182"/>
        <v/>
      </c>
      <c r="M2795" s="363"/>
      <c r="N2795" s="363"/>
      <c r="O2795" s="363"/>
      <c r="P2795" s="366"/>
    </row>
    <row r="2796" spans="3:16" ht="14.25" customHeight="1" x14ac:dyDescent="0.2">
      <c r="C2796" s="383">
        <f t="shared" si="183"/>
        <v>2784</v>
      </c>
      <c r="D2796" s="807" t="str">
        <f t="shared" si="181"/>
        <v/>
      </c>
      <c r="E2796" s="670"/>
      <c r="F2796" s="511"/>
      <c r="G2796" s="511"/>
      <c r="H2796" s="452"/>
      <c r="I2796" s="362"/>
      <c r="J2796" s="362"/>
      <c r="K2796" s="451" t="str">
        <f t="shared" si="180"/>
        <v/>
      </c>
      <c r="L2796" s="527" t="str">
        <f t="shared" si="182"/>
        <v/>
      </c>
      <c r="M2796" s="363"/>
      <c r="N2796" s="363"/>
      <c r="O2796" s="363"/>
      <c r="P2796" s="366"/>
    </row>
    <row r="2797" spans="3:16" ht="14.25" customHeight="1" x14ac:dyDescent="0.2">
      <c r="C2797" s="383">
        <f t="shared" si="183"/>
        <v>2785</v>
      </c>
      <c r="D2797" s="807" t="str">
        <f t="shared" si="181"/>
        <v/>
      </c>
      <c r="E2797" s="670"/>
      <c r="F2797" s="511"/>
      <c r="G2797" s="511"/>
      <c r="H2797" s="452"/>
      <c r="I2797" s="362"/>
      <c r="J2797" s="362"/>
      <c r="K2797" s="451" t="str">
        <f t="shared" si="180"/>
        <v/>
      </c>
      <c r="L2797" s="527" t="str">
        <f t="shared" ref="L2797:L2814" si="184">IF(H2797="","",IF(HLOOKUP(H2797,$V$2:$AJ$3,2,FALSE)&gt;=0.8,"○",""))</f>
        <v/>
      </c>
      <c r="M2797" s="363"/>
      <c r="N2797" s="363"/>
      <c r="O2797" s="363"/>
      <c r="P2797" s="366"/>
    </row>
    <row r="2798" spans="3:16" ht="14.25" customHeight="1" x14ac:dyDescent="0.2">
      <c r="C2798" s="383">
        <f t="shared" si="183"/>
        <v>2786</v>
      </c>
      <c r="D2798" s="807" t="str">
        <f t="shared" si="181"/>
        <v/>
      </c>
      <c r="E2798" s="670"/>
      <c r="F2798" s="511"/>
      <c r="G2798" s="511"/>
      <c r="H2798" s="452"/>
      <c r="I2798" s="362"/>
      <c r="J2798" s="362"/>
      <c r="K2798" s="451" t="str">
        <f t="shared" si="180"/>
        <v/>
      </c>
      <c r="L2798" s="527" t="str">
        <f t="shared" si="184"/>
        <v/>
      </c>
      <c r="M2798" s="363"/>
      <c r="N2798" s="363"/>
      <c r="O2798" s="363"/>
      <c r="P2798" s="366"/>
    </row>
    <row r="2799" spans="3:16" ht="14.25" customHeight="1" x14ac:dyDescent="0.2">
      <c r="C2799" s="383">
        <f t="shared" si="183"/>
        <v>2787</v>
      </c>
      <c r="D2799" s="807" t="str">
        <f t="shared" si="181"/>
        <v/>
      </c>
      <c r="E2799" s="670"/>
      <c r="F2799" s="511"/>
      <c r="G2799" s="511"/>
      <c r="H2799" s="452"/>
      <c r="I2799" s="362"/>
      <c r="J2799" s="362"/>
      <c r="K2799" s="451" t="str">
        <f t="shared" si="180"/>
        <v/>
      </c>
      <c r="L2799" s="527" t="str">
        <f t="shared" si="184"/>
        <v/>
      </c>
      <c r="M2799" s="363"/>
      <c r="N2799" s="363"/>
      <c r="O2799" s="363"/>
      <c r="P2799" s="366"/>
    </row>
    <row r="2800" spans="3:16" ht="14.25" customHeight="1" x14ac:dyDescent="0.2">
      <c r="C2800" s="383">
        <f t="shared" si="183"/>
        <v>2788</v>
      </c>
      <c r="D2800" s="807" t="str">
        <f t="shared" si="181"/>
        <v/>
      </c>
      <c r="E2800" s="670"/>
      <c r="F2800" s="511"/>
      <c r="G2800" s="511"/>
      <c r="H2800" s="452"/>
      <c r="I2800" s="362"/>
      <c r="J2800" s="362"/>
      <c r="K2800" s="451" t="str">
        <f t="shared" si="180"/>
        <v/>
      </c>
      <c r="L2800" s="527" t="str">
        <f t="shared" si="184"/>
        <v/>
      </c>
      <c r="M2800" s="363"/>
      <c r="N2800" s="363"/>
      <c r="O2800" s="363"/>
      <c r="P2800" s="366"/>
    </row>
    <row r="2801" spans="3:16" ht="14.25" customHeight="1" x14ac:dyDescent="0.2">
      <c r="C2801" s="383">
        <f t="shared" si="183"/>
        <v>2789</v>
      </c>
      <c r="D2801" s="807" t="str">
        <f t="shared" si="181"/>
        <v/>
      </c>
      <c r="E2801" s="670"/>
      <c r="F2801" s="511"/>
      <c r="G2801" s="511"/>
      <c r="H2801" s="452"/>
      <c r="I2801" s="362"/>
      <c r="J2801" s="362"/>
      <c r="K2801" s="451" t="str">
        <f t="shared" si="180"/>
        <v/>
      </c>
      <c r="L2801" s="527" t="str">
        <f t="shared" si="184"/>
        <v/>
      </c>
      <c r="M2801" s="363"/>
      <c r="N2801" s="363"/>
      <c r="O2801" s="363"/>
      <c r="P2801" s="366"/>
    </row>
    <row r="2802" spans="3:16" ht="14.25" customHeight="1" x14ac:dyDescent="0.2">
      <c r="C2802" s="383">
        <f t="shared" si="183"/>
        <v>2790</v>
      </c>
      <c r="D2802" s="807" t="str">
        <f t="shared" si="181"/>
        <v/>
      </c>
      <c r="E2802" s="670"/>
      <c r="F2802" s="511"/>
      <c r="G2802" s="511"/>
      <c r="H2802" s="452"/>
      <c r="I2802" s="362"/>
      <c r="J2802" s="362"/>
      <c r="K2802" s="451" t="str">
        <f t="shared" si="180"/>
        <v/>
      </c>
      <c r="L2802" s="527" t="str">
        <f t="shared" si="184"/>
        <v/>
      </c>
      <c r="M2802" s="363"/>
      <c r="N2802" s="363"/>
      <c r="O2802" s="363"/>
      <c r="P2802" s="366"/>
    </row>
    <row r="2803" spans="3:16" ht="14.25" customHeight="1" x14ac:dyDescent="0.2">
      <c r="C2803" s="383">
        <f t="shared" si="183"/>
        <v>2791</v>
      </c>
      <c r="D2803" s="807" t="str">
        <f t="shared" si="181"/>
        <v/>
      </c>
      <c r="E2803" s="670"/>
      <c r="F2803" s="511"/>
      <c r="G2803" s="511"/>
      <c r="H2803" s="452"/>
      <c r="I2803" s="362"/>
      <c r="J2803" s="362"/>
      <c r="K2803" s="451" t="str">
        <f t="shared" ref="K2803:K2814" si="185">IF(J2803="","",I2803*J2803)</f>
        <v/>
      </c>
      <c r="L2803" s="527" t="str">
        <f t="shared" si="184"/>
        <v/>
      </c>
      <c r="M2803" s="363"/>
      <c r="N2803" s="363"/>
      <c r="O2803" s="363"/>
      <c r="P2803" s="366"/>
    </row>
    <row r="2804" spans="3:16" ht="14.25" customHeight="1" x14ac:dyDescent="0.2">
      <c r="C2804" s="383">
        <f t="shared" si="183"/>
        <v>2792</v>
      </c>
      <c r="D2804" s="807" t="str">
        <f t="shared" si="181"/>
        <v/>
      </c>
      <c r="E2804" s="670"/>
      <c r="F2804" s="511"/>
      <c r="G2804" s="511"/>
      <c r="H2804" s="452"/>
      <c r="I2804" s="362"/>
      <c r="J2804" s="362"/>
      <c r="K2804" s="451" t="str">
        <f t="shared" si="185"/>
        <v/>
      </c>
      <c r="L2804" s="527" t="str">
        <f t="shared" si="184"/>
        <v/>
      </c>
      <c r="M2804" s="363"/>
      <c r="N2804" s="363"/>
      <c r="O2804" s="363"/>
      <c r="P2804" s="366"/>
    </row>
    <row r="2805" spans="3:16" ht="14.25" customHeight="1" x14ac:dyDescent="0.2">
      <c r="C2805" s="383">
        <f t="shared" si="183"/>
        <v>2793</v>
      </c>
      <c r="D2805" s="807" t="str">
        <f t="shared" si="181"/>
        <v/>
      </c>
      <c r="E2805" s="670"/>
      <c r="F2805" s="511"/>
      <c r="G2805" s="511"/>
      <c r="H2805" s="452"/>
      <c r="I2805" s="362"/>
      <c r="J2805" s="362"/>
      <c r="K2805" s="451" t="str">
        <f t="shared" si="185"/>
        <v/>
      </c>
      <c r="L2805" s="527" t="str">
        <f t="shared" si="184"/>
        <v/>
      </c>
      <c r="M2805" s="363"/>
      <c r="N2805" s="363"/>
      <c r="O2805" s="363"/>
      <c r="P2805" s="366"/>
    </row>
    <row r="2806" spans="3:16" ht="14.25" customHeight="1" x14ac:dyDescent="0.2">
      <c r="C2806" s="383">
        <f t="shared" si="183"/>
        <v>2794</v>
      </c>
      <c r="D2806" s="807" t="str">
        <f t="shared" si="181"/>
        <v/>
      </c>
      <c r="E2806" s="670"/>
      <c r="F2806" s="511"/>
      <c r="G2806" s="511"/>
      <c r="H2806" s="452"/>
      <c r="I2806" s="362"/>
      <c r="J2806" s="362"/>
      <c r="K2806" s="451" t="str">
        <f t="shared" si="185"/>
        <v/>
      </c>
      <c r="L2806" s="527" t="str">
        <f t="shared" si="184"/>
        <v/>
      </c>
      <c r="M2806" s="363"/>
      <c r="N2806" s="363"/>
      <c r="O2806" s="363"/>
      <c r="P2806" s="366"/>
    </row>
    <row r="2807" spans="3:16" ht="14.25" customHeight="1" x14ac:dyDescent="0.2">
      <c r="C2807" s="383">
        <f t="shared" si="183"/>
        <v>2795</v>
      </c>
      <c r="D2807" s="807" t="str">
        <f t="shared" si="181"/>
        <v/>
      </c>
      <c r="E2807" s="670"/>
      <c r="F2807" s="511"/>
      <c r="G2807" s="511"/>
      <c r="H2807" s="452"/>
      <c r="I2807" s="362"/>
      <c r="J2807" s="362"/>
      <c r="K2807" s="451" t="str">
        <f t="shared" si="185"/>
        <v/>
      </c>
      <c r="L2807" s="527" t="str">
        <f t="shared" si="184"/>
        <v/>
      </c>
      <c r="M2807" s="363"/>
      <c r="N2807" s="363"/>
      <c r="O2807" s="363"/>
      <c r="P2807" s="366"/>
    </row>
    <row r="2808" spans="3:16" ht="14.25" customHeight="1" x14ac:dyDescent="0.2">
      <c r="C2808" s="383">
        <f t="shared" si="183"/>
        <v>2796</v>
      </c>
      <c r="D2808" s="807" t="str">
        <f t="shared" si="181"/>
        <v/>
      </c>
      <c r="E2808" s="670"/>
      <c r="F2808" s="511"/>
      <c r="G2808" s="511"/>
      <c r="H2808" s="452"/>
      <c r="I2808" s="362"/>
      <c r="J2808" s="362"/>
      <c r="K2808" s="451" t="str">
        <f t="shared" si="185"/>
        <v/>
      </c>
      <c r="L2808" s="527" t="str">
        <f t="shared" si="184"/>
        <v/>
      </c>
      <c r="M2808" s="363"/>
      <c r="N2808" s="363"/>
      <c r="O2808" s="363"/>
      <c r="P2808" s="366"/>
    </row>
    <row r="2809" spans="3:16" ht="14.25" customHeight="1" x14ac:dyDescent="0.2">
      <c r="C2809" s="383">
        <f t="shared" si="183"/>
        <v>2797</v>
      </c>
      <c r="D2809" s="807" t="str">
        <f t="shared" si="181"/>
        <v/>
      </c>
      <c r="E2809" s="670"/>
      <c r="F2809" s="511"/>
      <c r="G2809" s="511"/>
      <c r="H2809" s="452"/>
      <c r="I2809" s="362"/>
      <c r="J2809" s="362"/>
      <c r="K2809" s="451" t="str">
        <f t="shared" si="185"/>
        <v/>
      </c>
      <c r="L2809" s="527" t="str">
        <f t="shared" si="184"/>
        <v/>
      </c>
      <c r="M2809" s="363"/>
      <c r="N2809" s="363"/>
      <c r="O2809" s="363"/>
      <c r="P2809" s="366"/>
    </row>
    <row r="2810" spans="3:16" ht="14.25" customHeight="1" x14ac:dyDescent="0.2">
      <c r="C2810" s="383">
        <f t="shared" si="183"/>
        <v>2798</v>
      </c>
      <c r="D2810" s="807" t="str">
        <f t="shared" si="181"/>
        <v/>
      </c>
      <c r="E2810" s="670"/>
      <c r="F2810" s="511"/>
      <c r="G2810" s="511"/>
      <c r="H2810" s="452"/>
      <c r="I2810" s="362"/>
      <c r="J2810" s="362"/>
      <c r="K2810" s="451" t="str">
        <f t="shared" si="185"/>
        <v/>
      </c>
      <c r="L2810" s="527" t="str">
        <f t="shared" si="184"/>
        <v/>
      </c>
      <c r="M2810" s="363"/>
      <c r="N2810" s="363"/>
      <c r="O2810" s="363"/>
      <c r="P2810" s="366"/>
    </row>
    <row r="2811" spans="3:16" ht="14.25" customHeight="1" x14ac:dyDescent="0.2">
      <c r="C2811" s="383">
        <f t="shared" si="183"/>
        <v>2799</v>
      </c>
      <c r="D2811" s="807" t="str">
        <f t="shared" si="181"/>
        <v/>
      </c>
      <c r="E2811" s="670"/>
      <c r="F2811" s="511"/>
      <c r="G2811" s="511"/>
      <c r="H2811" s="452"/>
      <c r="I2811" s="362"/>
      <c r="J2811" s="362"/>
      <c r="K2811" s="451" t="str">
        <f t="shared" si="185"/>
        <v/>
      </c>
      <c r="L2811" s="527" t="str">
        <f t="shared" si="184"/>
        <v/>
      </c>
      <c r="M2811" s="363"/>
      <c r="N2811" s="363"/>
      <c r="O2811" s="363"/>
      <c r="P2811" s="366"/>
    </row>
    <row r="2812" spans="3:16" ht="14.25" customHeight="1" x14ac:dyDescent="0.2">
      <c r="C2812" s="383">
        <f t="shared" si="183"/>
        <v>2800</v>
      </c>
      <c r="D2812" s="807" t="str">
        <f t="shared" si="181"/>
        <v/>
      </c>
      <c r="E2812" s="670"/>
      <c r="F2812" s="511"/>
      <c r="G2812" s="511"/>
      <c r="H2812" s="452"/>
      <c r="I2812" s="362"/>
      <c r="J2812" s="362"/>
      <c r="K2812" s="451" t="str">
        <f t="shared" si="185"/>
        <v/>
      </c>
      <c r="L2812" s="527" t="str">
        <f t="shared" si="184"/>
        <v/>
      </c>
      <c r="M2812" s="363"/>
      <c r="N2812" s="363"/>
      <c r="O2812" s="363"/>
      <c r="P2812" s="366"/>
    </row>
    <row r="2813" spans="3:16" ht="14.25" customHeight="1" x14ac:dyDescent="0.2">
      <c r="C2813" s="383">
        <f t="shared" si="183"/>
        <v>2801</v>
      </c>
      <c r="D2813" s="807" t="str">
        <f t="shared" si="181"/>
        <v/>
      </c>
      <c r="E2813" s="670"/>
      <c r="F2813" s="511"/>
      <c r="G2813" s="511"/>
      <c r="H2813" s="452"/>
      <c r="I2813" s="362"/>
      <c r="J2813" s="362"/>
      <c r="K2813" s="451" t="str">
        <f t="shared" si="185"/>
        <v/>
      </c>
      <c r="L2813" s="527" t="str">
        <f t="shared" si="184"/>
        <v/>
      </c>
      <c r="M2813" s="363"/>
      <c r="N2813" s="363"/>
      <c r="O2813" s="363"/>
      <c r="P2813" s="366"/>
    </row>
    <row r="2814" spans="3:16" ht="14.25" customHeight="1" x14ac:dyDescent="0.2">
      <c r="C2814" s="383">
        <f t="shared" si="183"/>
        <v>2802</v>
      </c>
      <c r="D2814" s="807" t="str">
        <f t="shared" si="181"/>
        <v/>
      </c>
      <c r="E2814" s="670"/>
      <c r="F2814" s="511"/>
      <c r="G2814" s="511"/>
      <c r="H2814" s="452"/>
      <c r="I2814" s="362"/>
      <c r="J2814" s="362"/>
      <c r="K2814" s="451" t="str">
        <f t="shared" si="185"/>
        <v/>
      </c>
      <c r="L2814" s="527" t="str">
        <f t="shared" si="184"/>
        <v/>
      </c>
      <c r="M2814" s="363"/>
      <c r="N2814" s="363"/>
      <c r="O2814" s="363"/>
      <c r="P2814" s="366"/>
    </row>
    <row r="2815" spans="3:16" ht="14.25" customHeight="1" x14ac:dyDescent="0.2">
      <c r="C2815" s="383">
        <f t="shared" si="183"/>
        <v>2803</v>
      </c>
      <c r="D2815" s="807" t="str">
        <f t="shared" si="181"/>
        <v/>
      </c>
      <c r="E2815" s="670"/>
      <c r="F2815" s="511"/>
      <c r="G2815" s="511"/>
      <c r="H2815" s="452"/>
      <c r="I2815" s="362"/>
      <c r="J2815" s="362"/>
      <c r="K2815" s="451" t="str">
        <f t="shared" ref="K2815:K2858" si="186">IF(J2815="","",I2815*J2815)</f>
        <v/>
      </c>
      <c r="L2815" s="527" t="str">
        <f t="shared" ref="L2815:L2858" si="187">IF(H2815="","",IF(HLOOKUP(H2815,$V$2:$AJ$3,2,FALSE)&gt;=0.8,"○",""))</f>
        <v/>
      </c>
      <c r="M2815" s="363"/>
      <c r="N2815" s="363"/>
      <c r="O2815" s="363"/>
      <c r="P2815" s="366"/>
    </row>
    <row r="2816" spans="3:16" ht="14.25" customHeight="1" x14ac:dyDescent="0.2">
      <c r="C2816" s="383">
        <f t="shared" si="183"/>
        <v>2804</v>
      </c>
      <c r="D2816" s="807" t="str">
        <f t="shared" si="181"/>
        <v/>
      </c>
      <c r="E2816" s="670"/>
      <c r="F2816" s="511"/>
      <c r="G2816" s="511"/>
      <c r="H2816" s="452"/>
      <c r="I2816" s="362"/>
      <c r="J2816" s="362"/>
      <c r="K2816" s="451" t="str">
        <f t="shared" si="186"/>
        <v/>
      </c>
      <c r="L2816" s="527" t="str">
        <f t="shared" si="187"/>
        <v/>
      </c>
      <c r="M2816" s="363"/>
      <c r="N2816" s="363"/>
      <c r="O2816" s="363"/>
      <c r="P2816" s="366"/>
    </row>
    <row r="2817" spans="3:16" ht="14.25" customHeight="1" x14ac:dyDescent="0.2">
      <c r="C2817" s="383">
        <f t="shared" si="183"/>
        <v>2805</v>
      </c>
      <c r="D2817" s="807" t="str">
        <f t="shared" si="181"/>
        <v/>
      </c>
      <c r="E2817" s="670"/>
      <c r="F2817" s="511"/>
      <c r="G2817" s="511"/>
      <c r="H2817" s="452"/>
      <c r="I2817" s="362"/>
      <c r="J2817" s="362"/>
      <c r="K2817" s="451" t="str">
        <f t="shared" si="186"/>
        <v/>
      </c>
      <c r="L2817" s="527" t="str">
        <f t="shared" si="187"/>
        <v/>
      </c>
      <c r="M2817" s="363"/>
      <c r="N2817" s="363"/>
      <c r="O2817" s="363"/>
      <c r="P2817" s="366"/>
    </row>
    <row r="2818" spans="3:16" ht="14.25" customHeight="1" x14ac:dyDescent="0.2">
      <c r="C2818" s="383">
        <f t="shared" si="183"/>
        <v>2806</v>
      </c>
      <c r="D2818" s="807" t="str">
        <f t="shared" si="181"/>
        <v/>
      </c>
      <c r="E2818" s="670"/>
      <c r="F2818" s="511"/>
      <c r="G2818" s="511"/>
      <c r="H2818" s="452"/>
      <c r="I2818" s="362"/>
      <c r="J2818" s="362"/>
      <c r="K2818" s="451" t="str">
        <f t="shared" si="186"/>
        <v/>
      </c>
      <c r="L2818" s="527" t="str">
        <f t="shared" si="187"/>
        <v/>
      </c>
      <c r="M2818" s="363"/>
      <c r="N2818" s="363"/>
      <c r="O2818" s="363"/>
      <c r="P2818" s="366"/>
    </row>
    <row r="2819" spans="3:16" ht="14.25" customHeight="1" x14ac:dyDescent="0.2">
      <c r="C2819" s="383">
        <f t="shared" si="183"/>
        <v>2807</v>
      </c>
      <c r="D2819" s="807" t="str">
        <f t="shared" si="181"/>
        <v/>
      </c>
      <c r="E2819" s="670"/>
      <c r="F2819" s="511"/>
      <c r="G2819" s="511"/>
      <c r="H2819" s="452"/>
      <c r="I2819" s="362"/>
      <c r="J2819" s="362"/>
      <c r="K2819" s="451" t="str">
        <f t="shared" si="186"/>
        <v/>
      </c>
      <c r="L2819" s="527" t="str">
        <f t="shared" si="187"/>
        <v/>
      </c>
      <c r="M2819" s="363"/>
      <c r="N2819" s="363"/>
      <c r="O2819" s="363"/>
      <c r="P2819" s="366"/>
    </row>
    <row r="2820" spans="3:16" ht="14.25" customHeight="1" x14ac:dyDescent="0.2">
      <c r="C2820" s="383">
        <f t="shared" si="183"/>
        <v>2808</v>
      </c>
      <c r="D2820" s="807" t="str">
        <f t="shared" si="181"/>
        <v/>
      </c>
      <c r="E2820" s="670"/>
      <c r="F2820" s="511"/>
      <c r="G2820" s="511"/>
      <c r="H2820" s="452"/>
      <c r="I2820" s="362"/>
      <c r="J2820" s="362"/>
      <c r="K2820" s="451" t="str">
        <f t="shared" si="186"/>
        <v/>
      </c>
      <c r="L2820" s="527" t="str">
        <f t="shared" si="187"/>
        <v/>
      </c>
      <c r="M2820" s="363"/>
      <c r="N2820" s="363"/>
      <c r="O2820" s="363"/>
      <c r="P2820" s="366"/>
    </row>
    <row r="2821" spans="3:16" ht="14.25" customHeight="1" x14ac:dyDescent="0.2">
      <c r="C2821" s="383">
        <f t="shared" si="183"/>
        <v>2809</v>
      </c>
      <c r="D2821" s="807" t="str">
        <f t="shared" si="181"/>
        <v/>
      </c>
      <c r="E2821" s="670"/>
      <c r="F2821" s="511"/>
      <c r="G2821" s="511"/>
      <c r="H2821" s="452"/>
      <c r="I2821" s="362"/>
      <c r="J2821" s="362"/>
      <c r="K2821" s="451" t="str">
        <f t="shared" si="186"/>
        <v/>
      </c>
      <c r="L2821" s="527" t="str">
        <f t="shared" si="187"/>
        <v/>
      </c>
      <c r="M2821" s="363"/>
      <c r="N2821" s="363"/>
      <c r="O2821" s="363"/>
      <c r="P2821" s="366"/>
    </row>
    <row r="2822" spans="3:16" ht="14.25" customHeight="1" x14ac:dyDescent="0.2">
      <c r="C2822" s="383">
        <f t="shared" si="183"/>
        <v>2810</v>
      </c>
      <c r="D2822" s="807" t="str">
        <f t="shared" si="181"/>
        <v/>
      </c>
      <c r="E2822" s="670"/>
      <c r="F2822" s="511"/>
      <c r="G2822" s="511"/>
      <c r="H2822" s="452"/>
      <c r="I2822" s="362"/>
      <c r="J2822" s="362"/>
      <c r="K2822" s="451" t="str">
        <f t="shared" si="186"/>
        <v/>
      </c>
      <c r="L2822" s="527" t="str">
        <f t="shared" si="187"/>
        <v/>
      </c>
      <c r="M2822" s="363"/>
      <c r="N2822" s="363"/>
      <c r="O2822" s="363"/>
      <c r="P2822" s="366"/>
    </row>
    <row r="2823" spans="3:16" ht="14.25" customHeight="1" x14ac:dyDescent="0.2">
      <c r="C2823" s="383">
        <f t="shared" si="183"/>
        <v>2811</v>
      </c>
      <c r="D2823" s="807" t="str">
        <f t="shared" si="181"/>
        <v/>
      </c>
      <c r="E2823" s="670"/>
      <c r="F2823" s="511"/>
      <c r="G2823" s="511"/>
      <c r="H2823" s="452"/>
      <c r="I2823" s="362"/>
      <c r="J2823" s="362"/>
      <c r="K2823" s="451" t="str">
        <f t="shared" si="186"/>
        <v/>
      </c>
      <c r="L2823" s="527" t="str">
        <f t="shared" si="187"/>
        <v/>
      </c>
      <c r="M2823" s="363"/>
      <c r="N2823" s="363"/>
      <c r="O2823" s="363"/>
      <c r="P2823" s="366"/>
    </row>
    <row r="2824" spans="3:16" ht="14.25" customHeight="1" x14ac:dyDescent="0.2">
      <c r="C2824" s="383">
        <f t="shared" si="183"/>
        <v>2812</v>
      </c>
      <c r="D2824" s="807" t="str">
        <f t="shared" si="181"/>
        <v/>
      </c>
      <c r="E2824" s="670"/>
      <c r="F2824" s="511"/>
      <c r="G2824" s="511"/>
      <c r="H2824" s="452"/>
      <c r="I2824" s="362"/>
      <c r="J2824" s="362"/>
      <c r="K2824" s="451" t="str">
        <f t="shared" si="186"/>
        <v/>
      </c>
      <c r="L2824" s="527" t="str">
        <f t="shared" si="187"/>
        <v/>
      </c>
      <c r="M2824" s="363"/>
      <c r="N2824" s="363"/>
      <c r="O2824" s="363"/>
      <c r="P2824" s="366"/>
    </row>
    <row r="2825" spans="3:16" ht="14.25" customHeight="1" x14ac:dyDescent="0.2">
      <c r="C2825" s="383">
        <f t="shared" si="183"/>
        <v>2813</v>
      </c>
      <c r="D2825" s="807" t="str">
        <f t="shared" si="181"/>
        <v/>
      </c>
      <c r="E2825" s="670"/>
      <c r="F2825" s="511"/>
      <c r="G2825" s="511"/>
      <c r="H2825" s="452"/>
      <c r="I2825" s="362"/>
      <c r="J2825" s="362"/>
      <c r="K2825" s="451" t="str">
        <f t="shared" si="186"/>
        <v/>
      </c>
      <c r="L2825" s="527" t="str">
        <f t="shared" si="187"/>
        <v/>
      </c>
      <c r="M2825" s="363"/>
      <c r="N2825" s="363"/>
      <c r="O2825" s="363"/>
      <c r="P2825" s="366"/>
    </row>
    <row r="2826" spans="3:16" ht="14.25" customHeight="1" x14ac:dyDescent="0.2">
      <c r="C2826" s="383">
        <f t="shared" si="183"/>
        <v>2814</v>
      </c>
      <c r="D2826" s="807" t="str">
        <f t="shared" si="181"/>
        <v/>
      </c>
      <c r="E2826" s="670"/>
      <c r="F2826" s="511"/>
      <c r="G2826" s="511"/>
      <c r="H2826" s="452"/>
      <c r="I2826" s="362"/>
      <c r="J2826" s="362"/>
      <c r="K2826" s="451" t="str">
        <f t="shared" si="186"/>
        <v/>
      </c>
      <c r="L2826" s="527" t="str">
        <f t="shared" si="187"/>
        <v/>
      </c>
      <c r="M2826" s="363"/>
      <c r="N2826" s="363"/>
      <c r="O2826" s="363"/>
      <c r="P2826" s="366"/>
    </row>
    <row r="2827" spans="3:16" ht="14.25" customHeight="1" x14ac:dyDescent="0.2">
      <c r="C2827" s="383">
        <f t="shared" si="183"/>
        <v>2815</v>
      </c>
      <c r="D2827" s="807" t="str">
        <f t="shared" si="181"/>
        <v/>
      </c>
      <c r="E2827" s="670"/>
      <c r="F2827" s="511"/>
      <c r="G2827" s="511"/>
      <c r="H2827" s="452"/>
      <c r="I2827" s="362"/>
      <c r="J2827" s="362"/>
      <c r="K2827" s="451" t="str">
        <f t="shared" si="186"/>
        <v/>
      </c>
      <c r="L2827" s="527" t="str">
        <f t="shared" si="187"/>
        <v/>
      </c>
      <c r="M2827" s="363"/>
      <c r="N2827" s="363"/>
      <c r="O2827" s="363"/>
      <c r="P2827" s="366"/>
    </row>
    <row r="2828" spans="3:16" ht="14.25" customHeight="1" x14ac:dyDescent="0.2">
      <c r="C2828" s="383">
        <f t="shared" si="183"/>
        <v>2816</v>
      </c>
      <c r="D2828" s="807" t="str">
        <f t="shared" si="181"/>
        <v/>
      </c>
      <c r="E2828" s="670"/>
      <c r="F2828" s="511"/>
      <c r="G2828" s="511"/>
      <c r="H2828" s="452"/>
      <c r="I2828" s="362"/>
      <c r="J2828" s="362"/>
      <c r="K2828" s="451" t="str">
        <f t="shared" si="186"/>
        <v/>
      </c>
      <c r="L2828" s="527" t="str">
        <f t="shared" si="187"/>
        <v/>
      </c>
      <c r="M2828" s="363"/>
      <c r="N2828" s="363"/>
      <c r="O2828" s="363"/>
      <c r="P2828" s="366"/>
    </row>
    <row r="2829" spans="3:16" ht="14.25" customHeight="1" x14ac:dyDescent="0.2">
      <c r="C2829" s="383">
        <f t="shared" si="183"/>
        <v>2817</v>
      </c>
      <c r="D2829" s="807" t="str">
        <f t="shared" ref="D2829:D2892" si="188">IF(E2829="","",IF(E2829&lt;=$T$2,"○",""))</f>
        <v/>
      </c>
      <c r="E2829" s="670"/>
      <c r="F2829" s="511"/>
      <c r="G2829" s="511"/>
      <c r="H2829" s="452"/>
      <c r="I2829" s="362"/>
      <c r="J2829" s="362"/>
      <c r="K2829" s="451" t="str">
        <f t="shared" si="186"/>
        <v/>
      </c>
      <c r="L2829" s="527" t="str">
        <f t="shared" si="187"/>
        <v/>
      </c>
      <c r="M2829" s="363"/>
      <c r="N2829" s="363"/>
      <c r="O2829" s="363"/>
      <c r="P2829" s="366"/>
    </row>
    <row r="2830" spans="3:16" ht="14.25" customHeight="1" x14ac:dyDescent="0.2">
      <c r="C2830" s="383">
        <f t="shared" si="183"/>
        <v>2818</v>
      </c>
      <c r="D2830" s="807" t="str">
        <f t="shared" si="188"/>
        <v/>
      </c>
      <c r="E2830" s="670"/>
      <c r="F2830" s="511"/>
      <c r="G2830" s="511"/>
      <c r="H2830" s="452"/>
      <c r="I2830" s="362"/>
      <c r="J2830" s="362"/>
      <c r="K2830" s="451" t="str">
        <f t="shared" si="186"/>
        <v/>
      </c>
      <c r="L2830" s="527" t="str">
        <f t="shared" si="187"/>
        <v/>
      </c>
      <c r="M2830" s="363"/>
      <c r="N2830" s="363"/>
      <c r="O2830" s="363"/>
      <c r="P2830" s="366"/>
    </row>
    <row r="2831" spans="3:16" ht="14.25" customHeight="1" x14ac:dyDescent="0.2">
      <c r="C2831" s="383">
        <f t="shared" ref="C2831:C2894" si="189">C2830+1</f>
        <v>2819</v>
      </c>
      <c r="D2831" s="807" t="str">
        <f t="shared" si="188"/>
        <v/>
      </c>
      <c r="E2831" s="670"/>
      <c r="F2831" s="511"/>
      <c r="G2831" s="511"/>
      <c r="H2831" s="452"/>
      <c r="I2831" s="362"/>
      <c r="J2831" s="362"/>
      <c r="K2831" s="451" t="str">
        <f t="shared" si="186"/>
        <v/>
      </c>
      <c r="L2831" s="527" t="str">
        <f t="shared" si="187"/>
        <v/>
      </c>
      <c r="M2831" s="363"/>
      <c r="N2831" s="363"/>
      <c r="O2831" s="363"/>
      <c r="P2831" s="366"/>
    </row>
    <row r="2832" spans="3:16" ht="14.25" customHeight="1" x14ac:dyDescent="0.2">
      <c r="C2832" s="383">
        <f t="shared" si="189"/>
        <v>2820</v>
      </c>
      <c r="D2832" s="807" t="str">
        <f t="shared" si="188"/>
        <v/>
      </c>
      <c r="E2832" s="670"/>
      <c r="F2832" s="511"/>
      <c r="G2832" s="511"/>
      <c r="H2832" s="452"/>
      <c r="I2832" s="362"/>
      <c r="J2832" s="362"/>
      <c r="K2832" s="451" t="str">
        <f t="shared" si="186"/>
        <v/>
      </c>
      <c r="L2832" s="527" t="str">
        <f t="shared" si="187"/>
        <v/>
      </c>
      <c r="M2832" s="363"/>
      <c r="N2832" s="363"/>
      <c r="O2832" s="363"/>
      <c r="P2832" s="366"/>
    </row>
    <row r="2833" spans="3:16" ht="14.25" customHeight="1" x14ac:dyDescent="0.2">
      <c r="C2833" s="383">
        <f t="shared" si="189"/>
        <v>2821</v>
      </c>
      <c r="D2833" s="807" t="str">
        <f t="shared" si="188"/>
        <v/>
      </c>
      <c r="E2833" s="670"/>
      <c r="F2833" s="511"/>
      <c r="G2833" s="511"/>
      <c r="H2833" s="452"/>
      <c r="I2833" s="362"/>
      <c r="J2833" s="362"/>
      <c r="K2833" s="451" t="str">
        <f t="shared" si="186"/>
        <v/>
      </c>
      <c r="L2833" s="527" t="str">
        <f t="shared" si="187"/>
        <v/>
      </c>
      <c r="M2833" s="363"/>
      <c r="N2833" s="363"/>
      <c r="O2833" s="363"/>
      <c r="P2833" s="366"/>
    </row>
    <row r="2834" spans="3:16" ht="14.25" customHeight="1" x14ac:dyDescent="0.2">
      <c r="C2834" s="383">
        <f t="shared" si="189"/>
        <v>2822</v>
      </c>
      <c r="D2834" s="807" t="str">
        <f t="shared" si="188"/>
        <v/>
      </c>
      <c r="E2834" s="670"/>
      <c r="F2834" s="511"/>
      <c r="G2834" s="511"/>
      <c r="H2834" s="452"/>
      <c r="I2834" s="362"/>
      <c r="J2834" s="362"/>
      <c r="K2834" s="451" t="str">
        <f t="shared" si="186"/>
        <v/>
      </c>
      <c r="L2834" s="527" t="str">
        <f t="shared" si="187"/>
        <v/>
      </c>
      <c r="M2834" s="363"/>
      <c r="N2834" s="363"/>
      <c r="O2834" s="363"/>
      <c r="P2834" s="366"/>
    </row>
    <row r="2835" spans="3:16" ht="14.25" customHeight="1" x14ac:dyDescent="0.2">
      <c r="C2835" s="383">
        <f t="shared" si="189"/>
        <v>2823</v>
      </c>
      <c r="D2835" s="807" t="str">
        <f t="shared" si="188"/>
        <v/>
      </c>
      <c r="E2835" s="670"/>
      <c r="F2835" s="511"/>
      <c r="G2835" s="511"/>
      <c r="H2835" s="452"/>
      <c r="I2835" s="362"/>
      <c r="J2835" s="362"/>
      <c r="K2835" s="451" t="str">
        <f t="shared" si="186"/>
        <v/>
      </c>
      <c r="L2835" s="527" t="str">
        <f t="shared" si="187"/>
        <v/>
      </c>
      <c r="M2835" s="363"/>
      <c r="N2835" s="363"/>
      <c r="O2835" s="363"/>
      <c r="P2835" s="366"/>
    </row>
    <row r="2836" spans="3:16" ht="14.25" customHeight="1" x14ac:dyDescent="0.2">
      <c r="C2836" s="383">
        <f t="shared" si="189"/>
        <v>2824</v>
      </c>
      <c r="D2836" s="807" t="str">
        <f t="shared" si="188"/>
        <v/>
      </c>
      <c r="E2836" s="670"/>
      <c r="F2836" s="511"/>
      <c r="G2836" s="511"/>
      <c r="H2836" s="452"/>
      <c r="I2836" s="362"/>
      <c r="J2836" s="362"/>
      <c r="K2836" s="451" t="str">
        <f t="shared" si="186"/>
        <v/>
      </c>
      <c r="L2836" s="527" t="str">
        <f t="shared" si="187"/>
        <v/>
      </c>
      <c r="M2836" s="363"/>
      <c r="N2836" s="363"/>
      <c r="O2836" s="363"/>
      <c r="P2836" s="366"/>
    </row>
    <row r="2837" spans="3:16" ht="14.25" customHeight="1" x14ac:dyDescent="0.2">
      <c r="C2837" s="383">
        <f t="shared" si="189"/>
        <v>2825</v>
      </c>
      <c r="D2837" s="807" t="str">
        <f t="shared" si="188"/>
        <v/>
      </c>
      <c r="E2837" s="670"/>
      <c r="F2837" s="511"/>
      <c r="G2837" s="511"/>
      <c r="H2837" s="452"/>
      <c r="I2837" s="362"/>
      <c r="J2837" s="362"/>
      <c r="K2837" s="451" t="str">
        <f t="shared" si="186"/>
        <v/>
      </c>
      <c r="L2837" s="527" t="str">
        <f t="shared" si="187"/>
        <v/>
      </c>
      <c r="M2837" s="363"/>
      <c r="N2837" s="363"/>
      <c r="O2837" s="363"/>
      <c r="P2837" s="366"/>
    </row>
    <row r="2838" spans="3:16" ht="14.25" customHeight="1" x14ac:dyDescent="0.2">
      <c r="C2838" s="383">
        <f t="shared" si="189"/>
        <v>2826</v>
      </c>
      <c r="D2838" s="807" t="str">
        <f t="shared" si="188"/>
        <v/>
      </c>
      <c r="E2838" s="670"/>
      <c r="F2838" s="511"/>
      <c r="G2838" s="511"/>
      <c r="H2838" s="452"/>
      <c r="I2838" s="362"/>
      <c r="J2838" s="362"/>
      <c r="K2838" s="451" t="str">
        <f t="shared" si="186"/>
        <v/>
      </c>
      <c r="L2838" s="527" t="str">
        <f t="shared" si="187"/>
        <v/>
      </c>
      <c r="M2838" s="363"/>
      <c r="N2838" s="363"/>
      <c r="O2838" s="363"/>
      <c r="P2838" s="366"/>
    </row>
    <row r="2839" spans="3:16" ht="14.25" customHeight="1" x14ac:dyDescent="0.2">
      <c r="C2839" s="383">
        <f t="shared" si="189"/>
        <v>2827</v>
      </c>
      <c r="D2839" s="807" t="str">
        <f t="shared" si="188"/>
        <v/>
      </c>
      <c r="E2839" s="670"/>
      <c r="F2839" s="511"/>
      <c r="G2839" s="511"/>
      <c r="H2839" s="452"/>
      <c r="I2839" s="362"/>
      <c r="J2839" s="362"/>
      <c r="K2839" s="451" t="str">
        <f t="shared" si="186"/>
        <v/>
      </c>
      <c r="L2839" s="527" t="str">
        <f t="shared" si="187"/>
        <v/>
      </c>
      <c r="M2839" s="363"/>
      <c r="N2839" s="363"/>
      <c r="O2839" s="363"/>
      <c r="P2839" s="366"/>
    </row>
    <row r="2840" spans="3:16" ht="14.25" customHeight="1" x14ac:dyDescent="0.2">
      <c r="C2840" s="383">
        <f t="shared" si="189"/>
        <v>2828</v>
      </c>
      <c r="D2840" s="807" t="str">
        <f t="shared" si="188"/>
        <v/>
      </c>
      <c r="E2840" s="670"/>
      <c r="F2840" s="511"/>
      <c r="G2840" s="511"/>
      <c r="H2840" s="452"/>
      <c r="I2840" s="362"/>
      <c r="J2840" s="362"/>
      <c r="K2840" s="451" t="str">
        <f t="shared" si="186"/>
        <v/>
      </c>
      <c r="L2840" s="527" t="str">
        <f t="shared" si="187"/>
        <v/>
      </c>
      <c r="M2840" s="363"/>
      <c r="N2840" s="363"/>
      <c r="O2840" s="363"/>
      <c r="P2840" s="366"/>
    </row>
    <row r="2841" spans="3:16" ht="14.25" customHeight="1" x14ac:dyDescent="0.2">
      <c r="C2841" s="383">
        <f t="shared" si="189"/>
        <v>2829</v>
      </c>
      <c r="D2841" s="807" t="str">
        <f t="shared" si="188"/>
        <v/>
      </c>
      <c r="E2841" s="670"/>
      <c r="F2841" s="511"/>
      <c r="G2841" s="511"/>
      <c r="H2841" s="452"/>
      <c r="I2841" s="362"/>
      <c r="J2841" s="362"/>
      <c r="K2841" s="451" t="str">
        <f t="shared" si="186"/>
        <v/>
      </c>
      <c r="L2841" s="527" t="str">
        <f t="shared" si="187"/>
        <v/>
      </c>
      <c r="M2841" s="363"/>
      <c r="N2841" s="363"/>
      <c r="O2841" s="363"/>
      <c r="P2841" s="366"/>
    </row>
    <row r="2842" spans="3:16" ht="14.25" customHeight="1" x14ac:dyDescent="0.2">
      <c r="C2842" s="383">
        <f t="shared" si="189"/>
        <v>2830</v>
      </c>
      <c r="D2842" s="807" t="str">
        <f t="shared" si="188"/>
        <v/>
      </c>
      <c r="E2842" s="670"/>
      <c r="F2842" s="511"/>
      <c r="G2842" s="511"/>
      <c r="H2842" s="452"/>
      <c r="I2842" s="362"/>
      <c r="J2842" s="362"/>
      <c r="K2842" s="451" t="str">
        <f t="shared" si="186"/>
        <v/>
      </c>
      <c r="L2842" s="527" t="str">
        <f t="shared" si="187"/>
        <v/>
      </c>
      <c r="M2842" s="363"/>
      <c r="N2842" s="363"/>
      <c r="O2842" s="363"/>
      <c r="P2842" s="366"/>
    </row>
    <row r="2843" spans="3:16" ht="14.25" customHeight="1" x14ac:dyDescent="0.2">
      <c r="C2843" s="383">
        <f t="shared" si="189"/>
        <v>2831</v>
      </c>
      <c r="D2843" s="807" t="str">
        <f t="shared" si="188"/>
        <v/>
      </c>
      <c r="E2843" s="670"/>
      <c r="F2843" s="511"/>
      <c r="G2843" s="511"/>
      <c r="H2843" s="452"/>
      <c r="I2843" s="362"/>
      <c r="J2843" s="362"/>
      <c r="K2843" s="451" t="str">
        <f t="shared" si="186"/>
        <v/>
      </c>
      <c r="L2843" s="527" t="str">
        <f t="shared" si="187"/>
        <v/>
      </c>
      <c r="M2843" s="363"/>
      <c r="N2843" s="363"/>
      <c r="O2843" s="363"/>
      <c r="P2843" s="366"/>
    </row>
    <row r="2844" spans="3:16" ht="14.25" customHeight="1" x14ac:dyDescent="0.2">
      <c r="C2844" s="383">
        <f t="shared" si="189"/>
        <v>2832</v>
      </c>
      <c r="D2844" s="807" t="str">
        <f t="shared" si="188"/>
        <v/>
      </c>
      <c r="E2844" s="670"/>
      <c r="F2844" s="511"/>
      <c r="G2844" s="511"/>
      <c r="H2844" s="452"/>
      <c r="I2844" s="362"/>
      <c r="J2844" s="362"/>
      <c r="K2844" s="451" t="str">
        <f t="shared" si="186"/>
        <v/>
      </c>
      <c r="L2844" s="527" t="str">
        <f t="shared" si="187"/>
        <v/>
      </c>
      <c r="M2844" s="363"/>
      <c r="N2844" s="363"/>
      <c r="O2844" s="363"/>
      <c r="P2844" s="366"/>
    </row>
    <row r="2845" spans="3:16" ht="14.25" customHeight="1" x14ac:dyDescent="0.2">
      <c r="C2845" s="383">
        <f t="shared" si="189"/>
        <v>2833</v>
      </c>
      <c r="D2845" s="807" t="str">
        <f t="shared" si="188"/>
        <v/>
      </c>
      <c r="E2845" s="670"/>
      <c r="F2845" s="511"/>
      <c r="G2845" s="511"/>
      <c r="H2845" s="452"/>
      <c r="I2845" s="362"/>
      <c r="J2845" s="362"/>
      <c r="K2845" s="451" t="str">
        <f t="shared" si="186"/>
        <v/>
      </c>
      <c r="L2845" s="527" t="str">
        <f t="shared" si="187"/>
        <v/>
      </c>
      <c r="M2845" s="363"/>
      <c r="N2845" s="363"/>
      <c r="O2845" s="363"/>
      <c r="P2845" s="366"/>
    </row>
    <row r="2846" spans="3:16" ht="14.25" customHeight="1" x14ac:dyDescent="0.2">
      <c r="C2846" s="383">
        <f t="shared" si="189"/>
        <v>2834</v>
      </c>
      <c r="D2846" s="807" t="str">
        <f t="shared" si="188"/>
        <v/>
      </c>
      <c r="E2846" s="670"/>
      <c r="F2846" s="511"/>
      <c r="G2846" s="511"/>
      <c r="H2846" s="452"/>
      <c r="I2846" s="362"/>
      <c r="J2846" s="362"/>
      <c r="K2846" s="451" t="str">
        <f t="shared" si="186"/>
        <v/>
      </c>
      <c r="L2846" s="527" t="str">
        <f t="shared" si="187"/>
        <v/>
      </c>
      <c r="M2846" s="363"/>
      <c r="N2846" s="363"/>
      <c r="O2846" s="363"/>
      <c r="P2846" s="366"/>
    </row>
    <row r="2847" spans="3:16" ht="14.25" customHeight="1" x14ac:dyDescent="0.2">
      <c r="C2847" s="383">
        <f t="shared" si="189"/>
        <v>2835</v>
      </c>
      <c r="D2847" s="807" t="str">
        <f t="shared" si="188"/>
        <v/>
      </c>
      <c r="E2847" s="670"/>
      <c r="F2847" s="511"/>
      <c r="G2847" s="511"/>
      <c r="H2847" s="452"/>
      <c r="I2847" s="362"/>
      <c r="J2847" s="362"/>
      <c r="K2847" s="451" t="str">
        <f t="shared" si="186"/>
        <v/>
      </c>
      <c r="L2847" s="527" t="str">
        <f t="shared" si="187"/>
        <v/>
      </c>
      <c r="M2847" s="363"/>
      <c r="N2847" s="363"/>
      <c r="O2847" s="363"/>
      <c r="P2847" s="366"/>
    </row>
    <row r="2848" spans="3:16" ht="14.25" customHeight="1" x14ac:dyDescent="0.2">
      <c r="C2848" s="383">
        <f t="shared" si="189"/>
        <v>2836</v>
      </c>
      <c r="D2848" s="807" t="str">
        <f t="shared" si="188"/>
        <v/>
      </c>
      <c r="E2848" s="670"/>
      <c r="F2848" s="511"/>
      <c r="G2848" s="511"/>
      <c r="H2848" s="452"/>
      <c r="I2848" s="362"/>
      <c r="J2848" s="362"/>
      <c r="K2848" s="451" t="str">
        <f t="shared" si="186"/>
        <v/>
      </c>
      <c r="L2848" s="527" t="str">
        <f t="shared" si="187"/>
        <v/>
      </c>
      <c r="M2848" s="363"/>
      <c r="N2848" s="363"/>
      <c r="O2848" s="363"/>
      <c r="P2848" s="366"/>
    </row>
    <row r="2849" spans="3:16" ht="14.25" customHeight="1" x14ac:dyDescent="0.2">
      <c r="C2849" s="383">
        <f t="shared" si="189"/>
        <v>2837</v>
      </c>
      <c r="D2849" s="807" t="str">
        <f t="shared" si="188"/>
        <v/>
      </c>
      <c r="E2849" s="670"/>
      <c r="F2849" s="511"/>
      <c r="G2849" s="511"/>
      <c r="H2849" s="452"/>
      <c r="I2849" s="362"/>
      <c r="J2849" s="362"/>
      <c r="K2849" s="451" t="str">
        <f t="shared" si="186"/>
        <v/>
      </c>
      <c r="L2849" s="527" t="str">
        <f t="shared" si="187"/>
        <v/>
      </c>
      <c r="M2849" s="363"/>
      <c r="N2849" s="363"/>
      <c r="O2849" s="363"/>
      <c r="P2849" s="366"/>
    </row>
    <row r="2850" spans="3:16" ht="14.25" customHeight="1" x14ac:dyDescent="0.2">
      <c r="C2850" s="383">
        <f t="shared" si="189"/>
        <v>2838</v>
      </c>
      <c r="D2850" s="807" t="str">
        <f t="shared" si="188"/>
        <v/>
      </c>
      <c r="E2850" s="670"/>
      <c r="F2850" s="511"/>
      <c r="G2850" s="511"/>
      <c r="H2850" s="452"/>
      <c r="I2850" s="362"/>
      <c r="J2850" s="362"/>
      <c r="K2850" s="451" t="str">
        <f t="shared" si="186"/>
        <v/>
      </c>
      <c r="L2850" s="527" t="str">
        <f t="shared" si="187"/>
        <v/>
      </c>
      <c r="M2850" s="363"/>
      <c r="N2850" s="363"/>
      <c r="O2850" s="363"/>
      <c r="P2850" s="366"/>
    </row>
    <row r="2851" spans="3:16" ht="14.25" customHeight="1" x14ac:dyDescent="0.2">
      <c r="C2851" s="383">
        <f t="shared" si="189"/>
        <v>2839</v>
      </c>
      <c r="D2851" s="807" t="str">
        <f t="shared" si="188"/>
        <v/>
      </c>
      <c r="E2851" s="670"/>
      <c r="F2851" s="511"/>
      <c r="G2851" s="511"/>
      <c r="H2851" s="452"/>
      <c r="I2851" s="362"/>
      <c r="J2851" s="362"/>
      <c r="K2851" s="451" t="str">
        <f t="shared" si="186"/>
        <v/>
      </c>
      <c r="L2851" s="527" t="str">
        <f t="shared" si="187"/>
        <v/>
      </c>
      <c r="M2851" s="363"/>
      <c r="N2851" s="363"/>
      <c r="O2851" s="363"/>
      <c r="P2851" s="366"/>
    </row>
    <row r="2852" spans="3:16" ht="14.25" customHeight="1" x14ac:dyDescent="0.2">
      <c r="C2852" s="383">
        <f t="shared" si="189"/>
        <v>2840</v>
      </c>
      <c r="D2852" s="807" t="str">
        <f t="shared" si="188"/>
        <v/>
      </c>
      <c r="E2852" s="670"/>
      <c r="F2852" s="511"/>
      <c r="G2852" s="511"/>
      <c r="H2852" s="452"/>
      <c r="I2852" s="362"/>
      <c r="J2852" s="362"/>
      <c r="K2852" s="451" t="str">
        <f t="shared" si="186"/>
        <v/>
      </c>
      <c r="L2852" s="527" t="str">
        <f t="shared" si="187"/>
        <v/>
      </c>
      <c r="M2852" s="363"/>
      <c r="N2852" s="363"/>
      <c r="O2852" s="363"/>
      <c r="P2852" s="366"/>
    </row>
    <row r="2853" spans="3:16" ht="14.25" customHeight="1" x14ac:dyDescent="0.2">
      <c r="C2853" s="383">
        <f t="shared" si="189"/>
        <v>2841</v>
      </c>
      <c r="D2853" s="807" t="str">
        <f t="shared" si="188"/>
        <v/>
      </c>
      <c r="E2853" s="670"/>
      <c r="F2853" s="511"/>
      <c r="G2853" s="511"/>
      <c r="H2853" s="452"/>
      <c r="I2853" s="362"/>
      <c r="J2853" s="362"/>
      <c r="K2853" s="451" t="str">
        <f t="shared" si="186"/>
        <v/>
      </c>
      <c r="L2853" s="527" t="str">
        <f t="shared" si="187"/>
        <v/>
      </c>
      <c r="M2853" s="363"/>
      <c r="N2853" s="363"/>
      <c r="O2853" s="363"/>
      <c r="P2853" s="366"/>
    </row>
    <row r="2854" spans="3:16" ht="14.25" customHeight="1" x14ac:dyDescent="0.2">
      <c r="C2854" s="383">
        <f t="shared" si="189"/>
        <v>2842</v>
      </c>
      <c r="D2854" s="807" t="str">
        <f t="shared" si="188"/>
        <v/>
      </c>
      <c r="E2854" s="670"/>
      <c r="F2854" s="511"/>
      <c r="G2854" s="511"/>
      <c r="H2854" s="452"/>
      <c r="I2854" s="362"/>
      <c r="J2854" s="362"/>
      <c r="K2854" s="451" t="str">
        <f t="shared" si="186"/>
        <v/>
      </c>
      <c r="L2854" s="527" t="str">
        <f t="shared" si="187"/>
        <v/>
      </c>
      <c r="M2854" s="363"/>
      <c r="N2854" s="363"/>
      <c r="O2854" s="363"/>
      <c r="P2854" s="366"/>
    </row>
    <row r="2855" spans="3:16" ht="14.25" customHeight="1" x14ac:dyDescent="0.2">
      <c r="C2855" s="383">
        <f t="shared" si="189"/>
        <v>2843</v>
      </c>
      <c r="D2855" s="807" t="str">
        <f t="shared" si="188"/>
        <v/>
      </c>
      <c r="E2855" s="670"/>
      <c r="F2855" s="511"/>
      <c r="G2855" s="511"/>
      <c r="H2855" s="452"/>
      <c r="I2855" s="362"/>
      <c r="J2855" s="362"/>
      <c r="K2855" s="451" t="str">
        <f t="shared" si="186"/>
        <v/>
      </c>
      <c r="L2855" s="527" t="str">
        <f t="shared" si="187"/>
        <v/>
      </c>
      <c r="M2855" s="363"/>
      <c r="N2855" s="363"/>
      <c r="O2855" s="363"/>
      <c r="P2855" s="366"/>
    </row>
    <row r="2856" spans="3:16" ht="14.25" customHeight="1" x14ac:dyDescent="0.2">
      <c r="C2856" s="383">
        <f t="shared" si="189"/>
        <v>2844</v>
      </c>
      <c r="D2856" s="807" t="str">
        <f t="shared" si="188"/>
        <v/>
      </c>
      <c r="E2856" s="670"/>
      <c r="F2856" s="511"/>
      <c r="G2856" s="511"/>
      <c r="H2856" s="452"/>
      <c r="I2856" s="362"/>
      <c r="J2856" s="362"/>
      <c r="K2856" s="451" t="str">
        <f t="shared" si="186"/>
        <v/>
      </c>
      <c r="L2856" s="527" t="str">
        <f t="shared" si="187"/>
        <v/>
      </c>
      <c r="M2856" s="363"/>
      <c r="N2856" s="363"/>
      <c r="O2856" s="363"/>
      <c r="P2856" s="366"/>
    </row>
    <row r="2857" spans="3:16" ht="14.25" customHeight="1" x14ac:dyDescent="0.2">
      <c r="C2857" s="383">
        <f t="shared" si="189"/>
        <v>2845</v>
      </c>
      <c r="D2857" s="807" t="str">
        <f t="shared" si="188"/>
        <v/>
      </c>
      <c r="E2857" s="670"/>
      <c r="F2857" s="511"/>
      <c r="G2857" s="511"/>
      <c r="H2857" s="452"/>
      <c r="I2857" s="362"/>
      <c r="J2857" s="362"/>
      <c r="K2857" s="451" t="str">
        <f t="shared" si="186"/>
        <v/>
      </c>
      <c r="L2857" s="527" t="str">
        <f t="shared" si="187"/>
        <v/>
      </c>
      <c r="M2857" s="363"/>
      <c r="N2857" s="363"/>
      <c r="O2857" s="363"/>
      <c r="P2857" s="366"/>
    </row>
    <row r="2858" spans="3:16" ht="14.25" customHeight="1" x14ac:dyDescent="0.2">
      <c r="C2858" s="383">
        <f t="shared" si="189"/>
        <v>2846</v>
      </c>
      <c r="D2858" s="807" t="str">
        <f t="shared" si="188"/>
        <v/>
      </c>
      <c r="E2858" s="670"/>
      <c r="F2858" s="511"/>
      <c r="G2858" s="511"/>
      <c r="H2858" s="452"/>
      <c r="I2858" s="362"/>
      <c r="J2858" s="362"/>
      <c r="K2858" s="451" t="str">
        <f t="shared" si="186"/>
        <v/>
      </c>
      <c r="L2858" s="527" t="str">
        <f t="shared" si="187"/>
        <v/>
      </c>
      <c r="M2858" s="363"/>
      <c r="N2858" s="363"/>
      <c r="O2858" s="363"/>
      <c r="P2858" s="366"/>
    </row>
    <row r="2859" spans="3:16" ht="14.25" customHeight="1" x14ac:dyDescent="0.2">
      <c r="C2859" s="383">
        <f t="shared" si="189"/>
        <v>2847</v>
      </c>
      <c r="D2859" s="807" t="str">
        <f t="shared" si="188"/>
        <v/>
      </c>
      <c r="E2859" s="670"/>
      <c r="F2859" s="511"/>
      <c r="G2859" s="511"/>
      <c r="H2859" s="452"/>
      <c r="I2859" s="362"/>
      <c r="J2859" s="362"/>
      <c r="K2859" s="451" t="str">
        <f>IF(J2859="","",I2859*J2859)</f>
        <v/>
      </c>
      <c r="L2859" s="527" t="str">
        <f>IF(H2859="","",IF(HLOOKUP(H2859,$V$2:$AJ$3,2,FALSE)&gt;=0.8,"○",""))</f>
        <v/>
      </c>
      <c r="M2859" s="363"/>
      <c r="N2859" s="363"/>
      <c r="O2859" s="363"/>
      <c r="P2859" s="366"/>
    </row>
    <row r="2860" spans="3:16" ht="14.25" customHeight="1" x14ac:dyDescent="0.2">
      <c r="C2860" s="383">
        <f t="shared" si="189"/>
        <v>2848</v>
      </c>
      <c r="D2860" s="807" t="str">
        <f t="shared" si="188"/>
        <v/>
      </c>
      <c r="E2860" s="670"/>
      <c r="F2860" s="511"/>
      <c r="G2860" s="511"/>
      <c r="H2860" s="452"/>
      <c r="I2860" s="362"/>
      <c r="J2860" s="362"/>
      <c r="K2860" s="451" t="str">
        <f>IF(J2860="","",I2860*J2860)</f>
        <v/>
      </c>
      <c r="L2860" s="527" t="str">
        <f>IF(H2860="","",IF(HLOOKUP(H2860,$V$2:$AJ$3,2,FALSE)&gt;=0.8,"○",""))</f>
        <v/>
      </c>
      <c r="M2860" s="363"/>
      <c r="N2860" s="363"/>
      <c r="O2860" s="363"/>
      <c r="P2860" s="366"/>
    </row>
    <row r="2861" spans="3:16" ht="14.25" customHeight="1" x14ac:dyDescent="0.2">
      <c r="C2861" s="383">
        <f t="shared" si="189"/>
        <v>2849</v>
      </c>
      <c r="D2861" s="807" t="str">
        <f t="shared" si="188"/>
        <v/>
      </c>
      <c r="E2861" s="670"/>
      <c r="F2861" s="511"/>
      <c r="G2861" s="511"/>
      <c r="H2861" s="452"/>
      <c r="I2861" s="362"/>
      <c r="J2861" s="362"/>
      <c r="K2861" s="451" t="str">
        <f>IF(J2861="","",I2861*J2861)</f>
        <v/>
      </c>
      <c r="L2861" s="527" t="str">
        <f>IF(H2861="","",IF(HLOOKUP(H2861,$V$2:$AJ$3,2,FALSE)&gt;=0.8,"○",""))</f>
        <v/>
      </c>
      <c r="M2861" s="363"/>
      <c r="N2861" s="363"/>
      <c r="O2861" s="363"/>
      <c r="P2861" s="366"/>
    </row>
    <row r="2862" spans="3:16" ht="14.25" customHeight="1" x14ac:dyDescent="0.2">
      <c r="C2862" s="383">
        <f t="shared" si="189"/>
        <v>2850</v>
      </c>
      <c r="D2862" s="807" t="str">
        <f t="shared" si="188"/>
        <v/>
      </c>
      <c r="E2862" s="670"/>
      <c r="F2862" s="511"/>
      <c r="G2862" s="511"/>
      <c r="H2862" s="452"/>
      <c r="I2862" s="362"/>
      <c r="J2862" s="362"/>
      <c r="K2862" s="451" t="str">
        <f>IF(J2862="","",I2862*J2862)</f>
        <v/>
      </c>
      <c r="L2862" s="527" t="str">
        <f>IF(H2862="","",IF(HLOOKUP(H2862,$V$2:$AJ$3,2,FALSE)&gt;=0.8,"○",""))</f>
        <v/>
      </c>
      <c r="M2862" s="363"/>
      <c r="N2862" s="363"/>
      <c r="O2862" s="363"/>
      <c r="P2862" s="366"/>
    </row>
    <row r="2863" spans="3:16" ht="14.25" customHeight="1" x14ac:dyDescent="0.2">
      <c r="C2863" s="383">
        <f t="shared" si="189"/>
        <v>2851</v>
      </c>
      <c r="D2863" s="807" t="str">
        <f t="shared" si="188"/>
        <v/>
      </c>
      <c r="E2863" s="670"/>
      <c r="F2863" s="511"/>
      <c r="G2863" s="511"/>
      <c r="H2863" s="452"/>
      <c r="I2863" s="362"/>
      <c r="J2863" s="362"/>
      <c r="K2863" s="451" t="str">
        <f t="shared" ref="K2863:K2902" si="190">IF(J2863="","",I2863*J2863)</f>
        <v/>
      </c>
      <c r="L2863" s="527" t="str">
        <f t="shared" ref="L2863:L2902" si="191">IF(H2863="","",IF(HLOOKUP(H2863,$V$2:$AJ$3,2,FALSE)&gt;=0.8,"○",""))</f>
        <v/>
      </c>
      <c r="M2863" s="363"/>
      <c r="N2863" s="363"/>
      <c r="O2863" s="363"/>
      <c r="P2863" s="366"/>
    </row>
    <row r="2864" spans="3:16" ht="14.25" customHeight="1" x14ac:dyDescent="0.2">
      <c r="C2864" s="383">
        <f t="shared" si="189"/>
        <v>2852</v>
      </c>
      <c r="D2864" s="807" t="str">
        <f t="shared" si="188"/>
        <v/>
      </c>
      <c r="E2864" s="670"/>
      <c r="F2864" s="511"/>
      <c r="G2864" s="511"/>
      <c r="H2864" s="452"/>
      <c r="I2864" s="362"/>
      <c r="J2864" s="362"/>
      <c r="K2864" s="451" t="str">
        <f t="shared" si="190"/>
        <v/>
      </c>
      <c r="L2864" s="527" t="str">
        <f t="shared" si="191"/>
        <v/>
      </c>
      <c r="M2864" s="363"/>
      <c r="N2864" s="363"/>
      <c r="O2864" s="363"/>
      <c r="P2864" s="366"/>
    </row>
    <row r="2865" spans="3:16" ht="14.25" customHeight="1" x14ac:dyDescent="0.2">
      <c r="C2865" s="383">
        <f t="shared" si="189"/>
        <v>2853</v>
      </c>
      <c r="D2865" s="807" t="str">
        <f t="shared" si="188"/>
        <v/>
      </c>
      <c r="E2865" s="670"/>
      <c r="F2865" s="511"/>
      <c r="G2865" s="511"/>
      <c r="H2865" s="452"/>
      <c r="I2865" s="362"/>
      <c r="J2865" s="362"/>
      <c r="K2865" s="451" t="str">
        <f t="shared" si="190"/>
        <v/>
      </c>
      <c r="L2865" s="527" t="str">
        <f t="shared" si="191"/>
        <v/>
      </c>
      <c r="M2865" s="363"/>
      <c r="N2865" s="363"/>
      <c r="O2865" s="363"/>
      <c r="P2865" s="366"/>
    </row>
    <row r="2866" spans="3:16" ht="14.25" customHeight="1" x14ac:dyDescent="0.2">
      <c r="C2866" s="383">
        <f t="shared" si="189"/>
        <v>2854</v>
      </c>
      <c r="D2866" s="807" t="str">
        <f t="shared" si="188"/>
        <v/>
      </c>
      <c r="E2866" s="670"/>
      <c r="F2866" s="511"/>
      <c r="G2866" s="511"/>
      <c r="H2866" s="452"/>
      <c r="I2866" s="362"/>
      <c r="J2866" s="362"/>
      <c r="K2866" s="451" t="str">
        <f t="shared" si="190"/>
        <v/>
      </c>
      <c r="L2866" s="527" t="str">
        <f t="shared" si="191"/>
        <v/>
      </c>
      <c r="M2866" s="363"/>
      <c r="N2866" s="363"/>
      <c r="O2866" s="363"/>
      <c r="P2866" s="366"/>
    </row>
    <row r="2867" spans="3:16" ht="14.25" customHeight="1" x14ac:dyDescent="0.2">
      <c r="C2867" s="383">
        <f t="shared" si="189"/>
        <v>2855</v>
      </c>
      <c r="D2867" s="807" t="str">
        <f t="shared" si="188"/>
        <v/>
      </c>
      <c r="E2867" s="670"/>
      <c r="F2867" s="511"/>
      <c r="G2867" s="511"/>
      <c r="H2867" s="452"/>
      <c r="I2867" s="362"/>
      <c r="J2867" s="362"/>
      <c r="K2867" s="451" t="str">
        <f t="shared" si="190"/>
        <v/>
      </c>
      <c r="L2867" s="527" t="str">
        <f t="shared" si="191"/>
        <v/>
      </c>
      <c r="M2867" s="363"/>
      <c r="N2867" s="363"/>
      <c r="O2867" s="363"/>
      <c r="P2867" s="366"/>
    </row>
    <row r="2868" spans="3:16" ht="14.25" customHeight="1" x14ac:dyDescent="0.2">
      <c r="C2868" s="383">
        <f t="shared" si="189"/>
        <v>2856</v>
      </c>
      <c r="D2868" s="807" t="str">
        <f t="shared" si="188"/>
        <v/>
      </c>
      <c r="E2868" s="670"/>
      <c r="F2868" s="511"/>
      <c r="G2868" s="511"/>
      <c r="H2868" s="452"/>
      <c r="I2868" s="362"/>
      <c r="J2868" s="362"/>
      <c r="K2868" s="451" t="str">
        <f t="shared" si="190"/>
        <v/>
      </c>
      <c r="L2868" s="527" t="str">
        <f t="shared" si="191"/>
        <v/>
      </c>
      <c r="M2868" s="363"/>
      <c r="N2868" s="363"/>
      <c r="O2868" s="363"/>
      <c r="P2868" s="366"/>
    </row>
    <row r="2869" spans="3:16" ht="14.25" customHeight="1" x14ac:dyDescent="0.2">
      <c r="C2869" s="383">
        <f t="shared" si="189"/>
        <v>2857</v>
      </c>
      <c r="D2869" s="807" t="str">
        <f t="shared" si="188"/>
        <v/>
      </c>
      <c r="E2869" s="670"/>
      <c r="F2869" s="511"/>
      <c r="G2869" s="511"/>
      <c r="H2869" s="452"/>
      <c r="I2869" s="362"/>
      <c r="J2869" s="362"/>
      <c r="K2869" s="451" t="str">
        <f t="shared" si="190"/>
        <v/>
      </c>
      <c r="L2869" s="527" t="str">
        <f t="shared" si="191"/>
        <v/>
      </c>
      <c r="M2869" s="363"/>
      <c r="N2869" s="363"/>
      <c r="O2869" s="363"/>
      <c r="P2869" s="366"/>
    </row>
    <row r="2870" spans="3:16" ht="14.25" customHeight="1" x14ac:dyDescent="0.2">
      <c r="C2870" s="383">
        <f t="shared" si="189"/>
        <v>2858</v>
      </c>
      <c r="D2870" s="807" t="str">
        <f t="shared" si="188"/>
        <v/>
      </c>
      <c r="E2870" s="670"/>
      <c r="F2870" s="511"/>
      <c r="G2870" s="511"/>
      <c r="H2870" s="452"/>
      <c r="I2870" s="362"/>
      <c r="J2870" s="362"/>
      <c r="K2870" s="451" t="str">
        <f t="shared" si="190"/>
        <v/>
      </c>
      <c r="L2870" s="527" t="str">
        <f t="shared" si="191"/>
        <v/>
      </c>
      <c r="M2870" s="363"/>
      <c r="N2870" s="363"/>
      <c r="O2870" s="363"/>
      <c r="P2870" s="366"/>
    </row>
    <row r="2871" spans="3:16" ht="14.25" customHeight="1" x14ac:dyDescent="0.2">
      <c r="C2871" s="383">
        <f t="shared" si="189"/>
        <v>2859</v>
      </c>
      <c r="D2871" s="807" t="str">
        <f t="shared" si="188"/>
        <v/>
      </c>
      <c r="E2871" s="670"/>
      <c r="F2871" s="511"/>
      <c r="G2871" s="511"/>
      <c r="H2871" s="452"/>
      <c r="I2871" s="362"/>
      <c r="J2871" s="362"/>
      <c r="K2871" s="451" t="str">
        <f t="shared" si="190"/>
        <v/>
      </c>
      <c r="L2871" s="527" t="str">
        <f t="shared" si="191"/>
        <v/>
      </c>
      <c r="M2871" s="363"/>
      <c r="N2871" s="363"/>
      <c r="O2871" s="363"/>
      <c r="P2871" s="366"/>
    </row>
    <row r="2872" spans="3:16" ht="14.25" customHeight="1" x14ac:dyDescent="0.2">
      <c r="C2872" s="383">
        <f t="shared" si="189"/>
        <v>2860</v>
      </c>
      <c r="D2872" s="807" t="str">
        <f t="shared" si="188"/>
        <v/>
      </c>
      <c r="E2872" s="670"/>
      <c r="F2872" s="511"/>
      <c r="G2872" s="511"/>
      <c r="H2872" s="452"/>
      <c r="I2872" s="362"/>
      <c r="J2872" s="362"/>
      <c r="K2872" s="451" t="str">
        <f t="shared" si="190"/>
        <v/>
      </c>
      <c r="L2872" s="527" t="str">
        <f t="shared" si="191"/>
        <v/>
      </c>
      <c r="M2872" s="363"/>
      <c r="N2872" s="363"/>
      <c r="O2872" s="363"/>
      <c r="P2872" s="366"/>
    </row>
    <row r="2873" spans="3:16" ht="14.25" customHeight="1" x14ac:dyDescent="0.2">
      <c r="C2873" s="383">
        <f t="shared" si="189"/>
        <v>2861</v>
      </c>
      <c r="D2873" s="807" t="str">
        <f t="shared" si="188"/>
        <v/>
      </c>
      <c r="E2873" s="670"/>
      <c r="F2873" s="511"/>
      <c r="G2873" s="511"/>
      <c r="H2873" s="452"/>
      <c r="I2873" s="362"/>
      <c r="J2873" s="362"/>
      <c r="K2873" s="451" t="str">
        <f t="shared" si="190"/>
        <v/>
      </c>
      <c r="L2873" s="527" t="str">
        <f t="shared" si="191"/>
        <v/>
      </c>
      <c r="M2873" s="363"/>
      <c r="N2873" s="363"/>
      <c r="O2873" s="363"/>
      <c r="P2873" s="366"/>
    </row>
    <row r="2874" spans="3:16" ht="14.25" customHeight="1" x14ac:dyDescent="0.2">
      <c r="C2874" s="383">
        <f t="shared" si="189"/>
        <v>2862</v>
      </c>
      <c r="D2874" s="807" t="str">
        <f t="shared" si="188"/>
        <v/>
      </c>
      <c r="E2874" s="670"/>
      <c r="F2874" s="511"/>
      <c r="G2874" s="511"/>
      <c r="H2874" s="452"/>
      <c r="I2874" s="362"/>
      <c r="J2874" s="362"/>
      <c r="K2874" s="451" t="str">
        <f t="shared" si="190"/>
        <v/>
      </c>
      <c r="L2874" s="527" t="str">
        <f t="shared" si="191"/>
        <v/>
      </c>
      <c r="M2874" s="363"/>
      <c r="N2874" s="363"/>
      <c r="O2874" s="363"/>
      <c r="P2874" s="366"/>
    </row>
    <row r="2875" spans="3:16" ht="14.25" customHeight="1" x14ac:dyDescent="0.2">
      <c r="C2875" s="383">
        <f t="shared" si="189"/>
        <v>2863</v>
      </c>
      <c r="D2875" s="807" t="str">
        <f t="shared" si="188"/>
        <v/>
      </c>
      <c r="E2875" s="670"/>
      <c r="F2875" s="511"/>
      <c r="G2875" s="511"/>
      <c r="H2875" s="452"/>
      <c r="I2875" s="362"/>
      <c r="J2875" s="362"/>
      <c r="K2875" s="451" t="str">
        <f t="shared" si="190"/>
        <v/>
      </c>
      <c r="L2875" s="527" t="str">
        <f t="shared" si="191"/>
        <v/>
      </c>
      <c r="M2875" s="363"/>
      <c r="N2875" s="363"/>
      <c r="O2875" s="363"/>
      <c r="P2875" s="366"/>
    </row>
    <row r="2876" spans="3:16" ht="14.25" customHeight="1" x14ac:dyDescent="0.2">
      <c r="C2876" s="383">
        <f t="shared" si="189"/>
        <v>2864</v>
      </c>
      <c r="D2876" s="807" t="str">
        <f t="shared" si="188"/>
        <v/>
      </c>
      <c r="E2876" s="670"/>
      <c r="F2876" s="511"/>
      <c r="G2876" s="511"/>
      <c r="H2876" s="452"/>
      <c r="I2876" s="362"/>
      <c r="J2876" s="362"/>
      <c r="K2876" s="451" t="str">
        <f t="shared" si="190"/>
        <v/>
      </c>
      <c r="L2876" s="527" t="str">
        <f t="shared" si="191"/>
        <v/>
      </c>
      <c r="M2876" s="363"/>
      <c r="N2876" s="363"/>
      <c r="O2876" s="363"/>
      <c r="P2876" s="366"/>
    </row>
    <row r="2877" spans="3:16" ht="14.25" customHeight="1" x14ac:dyDescent="0.2">
      <c r="C2877" s="383">
        <f t="shared" si="189"/>
        <v>2865</v>
      </c>
      <c r="D2877" s="807" t="str">
        <f t="shared" si="188"/>
        <v/>
      </c>
      <c r="E2877" s="670"/>
      <c r="F2877" s="511"/>
      <c r="G2877" s="511"/>
      <c r="H2877" s="452"/>
      <c r="I2877" s="362"/>
      <c r="J2877" s="362"/>
      <c r="K2877" s="451" t="str">
        <f t="shared" si="190"/>
        <v/>
      </c>
      <c r="L2877" s="527" t="str">
        <f t="shared" si="191"/>
        <v/>
      </c>
      <c r="M2877" s="363"/>
      <c r="N2877" s="363"/>
      <c r="O2877" s="363"/>
      <c r="P2877" s="366"/>
    </row>
    <row r="2878" spans="3:16" ht="14.25" customHeight="1" x14ac:dyDescent="0.2">
      <c r="C2878" s="383">
        <f t="shared" si="189"/>
        <v>2866</v>
      </c>
      <c r="D2878" s="807" t="str">
        <f t="shared" si="188"/>
        <v/>
      </c>
      <c r="E2878" s="670"/>
      <c r="F2878" s="511"/>
      <c r="G2878" s="511"/>
      <c r="H2878" s="452"/>
      <c r="I2878" s="362"/>
      <c r="J2878" s="362"/>
      <c r="K2878" s="451" t="str">
        <f t="shared" si="190"/>
        <v/>
      </c>
      <c r="L2878" s="527" t="str">
        <f t="shared" si="191"/>
        <v/>
      </c>
      <c r="M2878" s="363"/>
      <c r="N2878" s="363"/>
      <c r="O2878" s="363"/>
      <c r="P2878" s="366"/>
    </row>
    <row r="2879" spans="3:16" ht="14.25" customHeight="1" x14ac:dyDescent="0.2">
      <c r="C2879" s="383">
        <f t="shared" si="189"/>
        <v>2867</v>
      </c>
      <c r="D2879" s="807" t="str">
        <f t="shared" si="188"/>
        <v/>
      </c>
      <c r="E2879" s="670"/>
      <c r="F2879" s="511"/>
      <c r="G2879" s="511"/>
      <c r="H2879" s="452"/>
      <c r="I2879" s="362"/>
      <c r="J2879" s="362"/>
      <c r="K2879" s="451" t="str">
        <f t="shared" si="190"/>
        <v/>
      </c>
      <c r="L2879" s="527" t="str">
        <f t="shared" si="191"/>
        <v/>
      </c>
      <c r="M2879" s="363"/>
      <c r="N2879" s="363"/>
      <c r="O2879" s="363"/>
      <c r="P2879" s="366"/>
    </row>
    <row r="2880" spans="3:16" ht="14.25" customHeight="1" x14ac:dyDescent="0.2">
      <c r="C2880" s="383">
        <f t="shared" si="189"/>
        <v>2868</v>
      </c>
      <c r="D2880" s="807" t="str">
        <f t="shared" si="188"/>
        <v/>
      </c>
      <c r="E2880" s="670"/>
      <c r="F2880" s="511"/>
      <c r="G2880" s="511"/>
      <c r="H2880" s="452"/>
      <c r="I2880" s="362"/>
      <c r="J2880" s="362"/>
      <c r="K2880" s="451" t="str">
        <f t="shared" si="190"/>
        <v/>
      </c>
      <c r="L2880" s="527" t="str">
        <f t="shared" si="191"/>
        <v/>
      </c>
      <c r="M2880" s="363"/>
      <c r="N2880" s="363"/>
      <c r="O2880" s="363"/>
      <c r="P2880" s="366"/>
    </row>
    <row r="2881" spans="3:16" ht="14.25" customHeight="1" x14ac:dyDescent="0.2">
      <c r="C2881" s="383">
        <f t="shared" si="189"/>
        <v>2869</v>
      </c>
      <c r="D2881" s="807" t="str">
        <f t="shared" si="188"/>
        <v/>
      </c>
      <c r="E2881" s="670"/>
      <c r="F2881" s="511"/>
      <c r="G2881" s="511"/>
      <c r="H2881" s="452"/>
      <c r="I2881" s="362"/>
      <c r="J2881" s="362"/>
      <c r="K2881" s="451" t="str">
        <f t="shared" si="190"/>
        <v/>
      </c>
      <c r="L2881" s="527" t="str">
        <f t="shared" si="191"/>
        <v/>
      </c>
      <c r="M2881" s="363"/>
      <c r="N2881" s="363"/>
      <c r="O2881" s="363"/>
      <c r="P2881" s="366"/>
    </row>
    <row r="2882" spans="3:16" ht="14.25" customHeight="1" x14ac:dyDescent="0.2">
      <c r="C2882" s="383">
        <f t="shared" si="189"/>
        <v>2870</v>
      </c>
      <c r="D2882" s="807" t="str">
        <f t="shared" si="188"/>
        <v/>
      </c>
      <c r="E2882" s="670"/>
      <c r="F2882" s="511"/>
      <c r="G2882" s="511"/>
      <c r="H2882" s="452"/>
      <c r="I2882" s="362"/>
      <c r="J2882" s="362"/>
      <c r="K2882" s="451" t="str">
        <f t="shared" si="190"/>
        <v/>
      </c>
      <c r="L2882" s="527" t="str">
        <f t="shared" si="191"/>
        <v/>
      </c>
      <c r="M2882" s="363"/>
      <c r="N2882" s="363"/>
      <c r="O2882" s="363"/>
      <c r="P2882" s="366"/>
    </row>
    <row r="2883" spans="3:16" ht="14.25" customHeight="1" x14ac:dyDescent="0.2">
      <c r="C2883" s="383">
        <f t="shared" si="189"/>
        <v>2871</v>
      </c>
      <c r="D2883" s="807" t="str">
        <f t="shared" si="188"/>
        <v/>
      </c>
      <c r="E2883" s="670"/>
      <c r="F2883" s="511"/>
      <c r="G2883" s="511"/>
      <c r="H2883" s="452"/>
      <c r="I2883" s="362"/>
      <c r="J2883" s="362"/>
      <c r="K2883" s="451" t="str">
        <f t="shared" si="190"/>
        <v/>
      </c>
      <c r="L2883" s="527" t="str">
        <f t="shared" si="191"/>
        <v/>
      </c>
      <c r="M2883" s="363"/>
      <c r="N2883" s="363"/>
      <c r="O2883" s="363"/>
      <c r="P2883" s="366"/>
    </row>
    <row r="2884" spans="3:16" ht="14.25" customHeight="1" x14ac:dyDescent="0.2">
      <c r="C2884" s="383">
        <f t="shared" si="189"/>
        <v>2872</v>
      </c>
      <c r="D2884" s="807" t="str">
        <f t="shared" si="188"/>
        <v/>
      </c>
      <c r="E2884" s="670"/>
      <c r="F2884" s="511"/>
      <c r="G2884" s="511"/>
      <c r="H2884" s="452"/>
      <c r="I2884" s="362"/>
      <c r="J2884" s="362"/>
      <c r="K2884" s="451" t="str">
        <f t="shared" si="190"/>
        <v/>
      </c>
      <c r="L2884" s="527" t="str">
        <f t="shared" si="191"/>
        <v/>
      </c>
      <c r="M2884" s="363"/>
      <c r="N2884" s="363"/>
      <c r="O2884" s="363"/>
      <c r="P2884" s="366"/>
    </row>
    <row r="2885" spans="3:16" ht="14.25" customHeight="1" x14ac:dyDescent="0.2">
      <c r="C2885" s="383">
        <f t="shared" si="189"/>
        <v>2873</v>
      </c>
      <c r="D2885" s="807" t="str">
        <f t="shared" si="188"/>
        <v/>
      </c>
      <c r="E2885" s="670"/>
      <c r="F2885" s="511"/>
      <c r="G2885" s="511"/>
      <c r="H2885" s="452"/>
      <c r="I2885" s="362"/>
      <c r="J2885" s="362"/>
      <c r="K2885" s="451" t="str">
        <f t="shared" si="190"/>
        <v/>
      </c>
      <c r="L2885" s="527" t="str">
        <f t="shared" si="191"/>
        <v/>
      </c>
      <c r="M2885" s="363"/>
      <c r="N2885" s="363"/>
      <c r="O2885" s="363"/>
      <c r="P2885" s="366"/>
    </row>
    <row r="2886" spans="3:16" ht="14.25" customHeight="1" x14ac:dyDescent="0.2">
      <c r="C2886" s="383">
        <f t="shared" si="189"/>
        <v>2874</v>
      </c>
      <c r="D2886" s="807" t="str">
        <f t="shared" si="188"/>
        <v/>
      </c>
      <c r="E2886" s="670"/>
      <c r="F2886" s="511"/>
      <c r="G2886" s="511"/>
      <c r="H2886" s="452"/>
      <c r="I2886" s="362"/>
      <c r="J2886" s="362"/>
      <c r="K2886" s="451" t="str">
        <f t="shared" si="190"/>
        <v/>
      </c>
      <c r="L2886" s="527" t="str">
        <f t="shared" si="191"/>
        <v/>
      </c>
      <c r="M2886" s="363"/>
      <c r="N2886" s="363"/>
      <c r="O2886" s="363"/>
      <c r="P2886" s="366"/>
    </row>
    <row r="2887" spans="3:16" ht="14.25" customHeight="1" x14ac:dyDescent="0.2">
      <c r="C2887" s="383">
        <f t="shared" si="189"/>
        <v>2875</v>
      </c>
      <c r="D2887" s="807" t="str">
        <f t="shared" si="188"/>
        <v/>
      </c>
      <c r="E2887" s="670"/>
      <c r="F2887" s="511"/>
      <c r="G2887" s="511"/>
      <c r="H2887" s="452"/>
      <c r="I2887" s="362"/>
      <c r="J2887" s="362"/>
      <c r="K2887" s="451" t="str">
        <f t="shared" si="190"/>
        <v/>
      </c>
      <c r="L2887" s="527" t="str">
        <f t="shared" si="191"/>
        <v/>
      </c>
      <c r="M2887" s="363"/>
      <c r="N2887" s="363"/>
      <c r="O2887" s="363"/>
      <c r="P2887" s="366"/>
    </row>
    <row r="2888" spans="3:16" ht="14.25" customHeight="1" x14ac:dyDescent="0.2">
      <c r="C2888" s="383">
        <f t="shared" si="189"/>
        <v>2876</v>
      </c>
      <c r="D2888" s="807" t="str">
        <f t="shared" si="188"/>
        <v/>
      </c>
      <c r="E2888" s="670"/>
      <c r="F2888" s="511"/>
      <c r="G2888" s="511"/>
      <c r="H2888" s="452"/>
      <c r="I2888" s="362"/>
      <c r="J2888" s="362"/>
      <c r="K2888" s="451" t="str">
        <f t="shared" si="190"/>
        <v/>
      </c>
      <c r="L2888" s="527" t="str">
        <f t="shared" si="191"/>
        <v/>
      </c>
      <c r="M2888" s="363"/>
      <c r="N2888" s="363"/>
      <c r="O2888" s="363"/>
      <c r="P2888" s="366"/>
    </row>
    <row r="2889" spans="3:16" ht="14.25" customHeight="1" x14ac:dyDescent="0.2">
      <c r="C2889" s="383">
        <f t="shared" si="189"/>
        <v>2877</v>
      </c>
      <c r="D2889" s="807" t="str">
        <f t="shared" si="188"/>
        <v/>
      </c>
      <c r="E2889" s="670"/>
      <c r="F2889" s="511"/>
      <c r="G2889" s="511"/>
      <c r="H2889" s="452"/>
      <c r="I2889" s="362"/>
      <c r="J2889" s="362"/>
      <c r="K2889" s="451" t="str">
        <f t="shared" si="190"/>
        <v/>
      </c>
      <c r="L2889" s="527" t="str">
        <f t="shared" si="191"/>
        <v/>
      </c>
      <c r="M2889" s="363"/>
      <c r="N2889" s="363"/>
      <c r="O2889" s="363"/>
      <c r="P2889" s="366"/>
    </row>
    <row r="2890" spans="3:16" ht="14.25" customHeight="1" x14ac:dyDescent="0.2">
      <c r="C2890" s="383">
        <f t="shared" si="189"/>
        <v>2878</v>
      </c>
      <c r="D2890" s="807" t="str">
        <f t="shared" si="188"/>
        <v/>
      </c>
      <c r="E2890" s="670"/>
      <c r="F2890" s="511"/>
      <c r="G2890" s="511"/>
      <c r="H2890" s="452"/>
      <c r="I2890" s="362"/>
      <c r="J2890" s="362"/>
      <c r="K2890" s="451" t="str">
        <f t="shared" si="190"/>
        <v/>
      </c>
      <c r="L2890" s="527" t="str">
        <f t="shared" si="191"/>
        <v/>
      </c>
      <c r="M2890" s="363"/>
      <c r="N2890" s="363"/>
      <c r="O2890" s="363"/>
      <c r="P2890" s="366"/>
    </row>
    <row r="2891" spans="3:16" ht="14.25" customHeight="1" x14ac:dyDescent="0.2">
      <c r="C2891" s="383">
        <f t="shared" si="189"/>
        <v>2879</v>
      </c>
      <c r="D2891" s="807" t="str">
        <f t="shared" si="188"/>
        <v/>
      </c>
      <c r="E2891" s="670"/>
      <c r="F2891" s="511"/>
      <c r="G2891" s="511"/>
      <c r="H2891" s="452"/>
      <c r="I2891" s="362"/>
      <c r="J2891" s="362"/>
      <c r="K2891" s="451" t="str">
        <f t="shared" si="190"/>
        <v/>
      </c>
      <c r="L2891" s="527" t="str">
        <f t="shared" si="191"/>
        <v/>
      </c>
      <c r="M2891" s="363"/>
      <c r="N2891" s="363"/>
      <c r="O2891" s="363"/>
      <c r="P2891" s="366"/>
    </row>
    <row r="2892" spans="3:16" ht="14.25" customHeight="1" x14ac:dyDescent="0.2">
      <c r="C2892" s="383">
        <f t="shared" si="189"/>
        <v>2880</v>
      </c>
      <c r="D2892" s="807" t="str">
        <f t="shared" si="188"/>
        <v/>
      </c>
      <c r="E2892" s="670"/>
      <c r="F2892" s="511"/>
      <c r="G2892" s="511"/>
      <c r="H2892" s="452"/>
      <c r="I2892" s="362"/>
      <c r="J2892" s="362"/>
      <c r="K2892" s="451" t="str">
        <f t="shared" si="190"/>
        <v/>
      </c>
      <c r="L2892" s="527" t="str">
        <f t="shared" si="191"/>
        <v/>
      </c>
      <c r="M2892" s="363"/>
      <c r="N2892" s="363"/>
      <c r="O2892" s="363"/>
      <c r="P2892" s="366"/>
    </row>
    <row r="2893" spans="3:16" ht="14.25" customHeight="1" x14ac:dyDescent="0.2">
      <c r="C2893" s="383">
        <f t="shared" si="189"/>
        <v>2881</v>
      </c>
      <c r="D2893" s="807" t="str">
        <f t="shared" ref="D2893:D2956" si="192">IF(E2893="","",IF(E2893&lt;=$T$2,"○",""))</f>
        <v/>
      </c>
      <c r="E2893" s="670"/>
      <c r="F2893" s="511"/>
      <c r="G2893" s="511"/>
      <c r="H2893" s="452"/>
      <c r="I2893" s="362"/>
      <c r="J2893" s="362"/>
      <c r="K2893" s="451" t="str">
        <f t="shared" si="190"/>
        <v/>
      </c>
      <c r="L2893" s="527" t="str">
        <f t="shared" si="191"/>
        <v/>
      </c>
      <c r="M2893" s="363"/>
      <c r="N2893" s="363"/>
      <c r="O2893" s="363"/>
      <c r="P2893" s="366"/>
    </row>
    <row r="2894" spans="3:16" ht="14.25" customHeight="1" x14ac:dyDescent="0.2">
      <c r="C2894" s="383">
        <f t="shared" si="189"/>
        <v>2882</v>
      </c>
      <c r="D2894" s="807" t="str">
        <f t="shared" si="192"/>
        <v/>
      </c>
      <c r="E2894" s="670"/>
      <c r="F2894" s="511"/>
      <c r="G2894" s="511"/>
      <c r="H2894" s="452"/>
      <c r="I2894" s="362"/>
      <c r="J2894" s="362"/>
      <c r="K2894" s="451" t="str">
        <f t="shared" si="190"/>
        <v/>
      </c>
      <c r="L2894" s="527" t="str">
        <f t="shared" si="191"/>
        <v/>
      </c>
      <c r="M2894" s="363"/>
      <c r="N2894" s="363"/>
      <c r="O2894" s="363"/>
      <c r="P2894" s="366"/>
    </row>
    <row r="2895" spans="3:16" ht="14.25" customHeight="1" x14ac:dyDescent="0.2">
      <c r="C2895" s="383">
        <f t="shared" ref="C2895:C2958" si="193">C2894+1</f>
        <v>2883</v>
      </c>
      <c r="D2895" s="807" t="str">
        <f t="shared" si="192"/>
        <v/>
      </c>
      <c r="E2895" s="670"/>
      <c r="F2895" s="511"/>
      <c r="G2895" s="511"/>
      <c r="H2895" s="452"/>
      <c r="I2895" s="362"/>
      <c r="J2895" s="362"/>
      <c r="K2895" s="451" t="str">
        <f t="shared" si="190"/>
        <v/>
      </c>
      <c r="L2895" s="527" t="str">
        <f t="shared" si="191"/>
        <v/>
      </c>
      <c r="M2895" s="363"/>
      <c r="N2895" s="363"/>
      <c r="O2895" s="363"/>
      <c r="P2895" s="366"/>
    </row>
    <row r="2896" spans="3:16" ht="14.25" customHeight="1" x14ac:dyDescent="0.2">
      <c r="C2896" s="383">
        <f t="shared" si="193"/>
        <v>2884</v>
      </c>
      <c r="D2896" s="807" t="str">
        <f t="shared" si="192"/>
        <v/>
      </c>
      <c r="E2896" s="670"/>
      <c r="F2896" s="511"/>
      <c r="G2896" s="511"/>
      <c r="H2896" s="452"/>
      <c r="I2896" s="362"/>
      <c r="J2896" s="362"/>
      <c r="K2896" s="451" t="str">
        <f t="shared" si="190"/>
        <v/>
      </c>
      <c r="L2896" s="527" t="str">
        <f t="shared" si="191"/>
        <v/>
      </c>
      <c r="M2896" s="363"/>
      <c r="N2896" s="363"/>
      <c r="O2896" s="363"/>
      <c r="P2896" s="366"/>
    </row>
    <row r="2897" spans="3:16" ht="14.25" customHeight="1" x14ac:dyDescent="0.2">
      <c r="C2897" s="383">
        <f t="shared" si="193"/>
        <v>2885</v>
      </c>
      <c r="D2897" s="807" t="str">
        <f t="shared" si="192"/>
        <v/>
      </c>
      <c r="E2897" s="670"/>
      <c r="F2897" s="511"/>
      <c r="G2897" s="511"/>
      <c r="H2897" s="452"/>
      <c r="I2897" s="362"/>
      <c r="J2897" s="362"/>
      <c r="K2897" s="451" t="str">
        <f t="shared" si="190"/>
        <v/>
      </c>
      <c r="L2897" s="527" t="str">
        <f t="shared" si="191"/>
        <v/>
      </c>
      <c r="M2897" s="363"/>
      <c r="N2897" s="363"/>
      <c r="O2897" s="363"/>
      <c r="P2897" s="366"/>
    </row>
    <row r="2898" spans="3:16" ht="14.25" customHeight="1" x14ac:dyDescent="0.2">
      <c r="C2898" s="383">
        <f t="shared" si="193"/>
        <v>2886</v>
      </c>
      <c r="D2898" s="807" t="str">
        <f t="shared" si="192"/>
        <v/>
      </c>
      <c r="E2898" s="670"/>
      <c r="F2898" s="511"/>
      <c r="G2898" s="511"/>
      <c r="H2898" s="452"/>
      <c r="I2898" s="362"/>
      <c r="J2898" s="362"/>
      <c r="K2898" s="451" t="str">
        <f t="shared" si="190"/>
        <v/>
      </c>
      <c r="L2898" s="527" t="str">
        <f t="shared" si="191"/>
        <v/>
      </c>
      <c r="M2898" s="363"/>
      <c r="N2898" s="363"/>
      <c r="O2898" s="363"/>
      <c r="P2898" s="366"/>
    </row>
    <row r="2899" spans="3:16" ht="14.25" customHeight="1" x14ac:dyDescent="0.2">
      <c r="C2899" s="383">
        <f t="shared" si="193"/>
        <v>2887</v>
      </c>
      <c r="D2899" s="807" t="str">
        <f t="shared" si="192"/>
        <v/>
      </c>
      <c r="E2899" s="670"/>
      <c r="F2899" s="511"/>
      <c r="G2899" s="511"/>
      <c r="H2899" s="452"/>
      <c r="I2899" s="362"/>
      <c r="J2899" s="362"/>
      <c r="K2899" s="451" t="str">
        <f t="shared" si="190"/>
        <v/>
      </c>
      <c r="L2899" s="527" t="str">
        <f t="shared" si="191"/>
        <v/>
      </c>
      <c r="M2899" s="363"/>
      <c r="N2899" s="363"/>
      <c r="O2899" s="363"/>
      <c r="P2899" s="366"/>
    </row>
    <row r="2900" spans="3:16" ht="14.25" customHeight="1" x14ac:dyDescent="0.2">
      <c r="C2900" s="383">
        <f t="shared" si="193"/>
        <v>2888</v>
      </c>
      <c r="D2900" s="807" t="str">
        <f t="shared" si="192"/>
        <v/>
      </c>
      <c r="E2900" s="670"/>
      <c r="F2900" s="511"/>
      <c r="G2900" s="511"/>
      <c r="H2900" s="452"/>
      <c r="I2900" s="362"/>
      <c r="J2900" s="362"/>
      <c r="K2900" s="451" t="str">
        <f t="shared" si="190"/>
        <v/>
      </c>
      <c r="L2900" s="527" t="str">
        <f t="shared" si="191"/>
        <v/>
      </c>
      <c r="M2900" s="363"/>
      <c r="N2900" s="363"/>
      <c r="O2900" s="363"/>
      <c r="P2900" s="366"/>
    </row>
    <row r="2901" spans="3:16" ht="14.25" customHeight="1" x14ac:dyDescent="0.2">
      <c r="C2901" s="383">
        <f t="shared" si="193"/>
        <v>2889</v>
      </c>
      <c r="D2901" s="807" t="str">
        <f t="shared" si="192"/>
        <v/>
      </c>
      <c r="E2901" s="670"/>
      <c r="F2901" s="511"/>
      <c r="G2901" s="511"/>
      <c r="H2901" s="452"/>
      <c r="I2901" s="362"/>
      <c r="J2901" s="362"/>
      <c r="K2901" s="451" t="str">
        <f t="shared" si="190"/>
        <v/>
      </c>
      <c r="L2901" s="527" t="str">
        <f t="shared" si="191"/>
        <v/>
      </c>
      <c r="M2901" s="363"/>
      <c r="N2901" s="363"/>
      <c r="O2901" s="363"/>
      <c r="P2901" s="366"/>
    </row>
    <row r="2902" spans="3:16" ht="14.25" customHeight="1" x14ac:dyDescent="0.2">
      <c r="C2902" s="383">
        <f t="shared" si="193"/>
        <v>2890</v>
      </c>
      <c r="D2902" s="807" t="str">
        <f t="shared" si="192"/>
        <v/>
      </c>
      <c r="E2902" s="670"/>
      <c r="F2902" s="511"/>
      <c r="G2902" s="511"/>
      <c r="H2902" s="452"/>
      <c r="I2902" s="362"/>
      <c r="J2902" s="362"/>
      <c r="K2902" s="451" t="str">
        <f t="shared" si="190"/>
        <v/>
      </c>
      <c r="L2902" s="527" t="str">
        <f t="shared" si="191"/>
        <v/>
      </c>
      <c r="M2902" s="363"/>
      <c r="N2902" s="363"/>
      <c r="O2902" s="363"/>
      <c r="P2902" s="366"/>
    </row>
    <row r="2903" spans="3:16" ht="14.25" customHeight="1" x14ac:dyDescent="0.2">
      <c r="C2903" s="383">
        <f t="shared" si="193"/>
        <v>2891</v>
      </c>
      <c r="D2903" s="807" t="str">
        <f t="shared" si="192"/>
        <v/>
      </c>
      <c r="E2903" s="670"/>
      <c r="F2903" s="511"/>
      <c r="G2903" s="511"/>
      <c r="H2903" s="452"/>
      <c r="I2903" s="362"/>
      <c r="J2903" s="362"/>
      <c r="K2903" s="451" t="str">
        <f t="shared" ref="K2903:K2915" si="194">IF(J2903="","",I2903*J2903)</f>
        <v/>
      </c>
      <c r="L2903" s="527" t="str">
        <f t="shared" ref="L2903:L2915" si="195">IF(H2903="","",IF(HLOOKUP(H2903,$V$2:$AJ$3,2,FALSE)&gt;=0.8,"○",""))</f>
        <v/>
      </c>
      <c r="M2903" s="363"/>
      <c r="N2903" s="363"/>
      <c r="O2903" s="363"/>
      <c r="P2903" s="366"/>
    </row>
    <row r="2904" spans="3:16" ht="14.25" customHeight="1" x14ac:dyDescent="0.2">
      <c r="C2904" s="383">
        <f t="shared" si="193"/>
        <v>2892</v>
      </c>
      <c r="D2904" s="807" t="str">
        <f t="shared" si="192"/>
        <v/>
      </c>
      <c r="E2904" s="670"/>
      <c r="F2904" s="511"/>
      <c r="G2904" s="511"/>
      <c r="H2904" s="452"/>
      <c r="I2904" s="362"/>
      <c r="J2904" s="362"/>
      <c r="K2904" s="451" t="str">
        <f t="shared" si="194"/>
        <v/>
      </c>
      <c r="L2904" s="527" t="str">
        <f t="shared" si="195"/>
        <v/>
      </c>
      <c r="M2904" s="363"/>
      <c r="N2904" s="363"/>
      <c r="O2904" s="363"/>
      <c r="P2904" s="366"/>
    </row>
    <row r="2905" spans="3:16" ht="14.25" customHeight="1" x14ac:dyDescent="0.2">
      <c r="C2905" s="383">
        <f t="shared" si="193"/>
        <v>2893</v>
      </c>
      <c r="D2905" s="807" t="str">
        <f t="shared" si="192"/>
        <v/>
      </c>
      <c r="E2905" s="670"/>
      <c r="F2905" s="511"/>
      <c r="G2905" s="511"/>
      <c r="H2905" s="452"/>
      <c r="I2905" s="362"/>
      <c r="J2905" s="362"/>
      <c r="K2905" s="451" t="str">
        <f t="shared" si="194"/>
        <v/>
      </c>
      <c r="L2905" s="527" t="str">
        <f t="shared" si="195"/>
        <v/>
      </c>
      <c r="M2905" s="363"/>
      <c r="N2905" s="363"/>
      <c r="O2905" s="363"/>
      <c r="P2905" s="366"/>
    </row>
    <row r="2906" spans="3:16" ht="14.25" customHeight="1" x14ac:dyDescent="0.2">
      <c r="C2906" s="383">
        <f t="shared" si="193"/>
        <v>2894</v>
      </c>
      <c r="D2906" s="807" t="str">
        <f t="shared" si="192"/>
        <v/>
      </c>
      <c r="E2906" s="670"/>
      <c r="F2906" s="511"/>
      <c r="G2906" s="511"/>
      <c r="H2906" s="452"/>
      <c r="I2906" s="362"/>
      <c r="J2906" s="362"/>
      <c r="K2906" s="451" t="str">
        <f t="shared" si="194"/>
        <v/>
      </c>
      <c r="L2906" s="527" t="str">
        <f t="shared" si="195"/>
        <v/>
      </c>
      <c r="M2906" s="363"/>
      <c r="N2906" s="363"/>
      <c r="O2906" s="363"/>
      <c r="P2906" s="366"/>
    </row>
    <row r="2907" spans="3:16" ht="14.25" customHeight="1" x14ac:dyDescent="0.2">
      <c r="C2907" s="383">
        <f t="shared" si="193"/>
        <v>2895</v>
      </c>
      <c r="D2907" s="807" t="str">
        <f t="shared" si="192"/>
        <v/>
      </c>
      <c r="E2907" s="670"/>
      <c r="F2907" s="511"/>
      <c r="G2907" s="511"/>
      <c r="H2907" s="452"/>
      <c r="I2907" s="362"/>
      <c r="J2907" s="362"/>
      <c r="K2907" s="451" t="str">
        <f t="shared" si="194"/>
        <v/>
      </c>
      <c r="L2907" s="527" t="str">
        <f t="shared" si="195"/>
        <v/>
      </c>
      <c r="M2907" s="363"/>
      <c r="N2907" s="363"/>
      <c r="O2907" s="363"/>
      <c r="P2907" s="366"/>
    </row>
    <row r="2908" spans="3:16" ht="14.25" customHeight="1" x14ac:dyDescent="0.2">
      <c r="C2908" s="383">
        <f t="shared" si="193"/>
        <v>2896</v>
      </c>
      <c r="D2908" s="807" t="str">
        <f t="shared" si="192"/>
        <v/>
      </c>
      <c r="E2908" s="670"/>
      <c r="F2908" s="511"/>
      <c r="G2908" s="511"/>
      <c r="H2908" s="452"/>
      <c r="I2908" s="362"/>
      <c r="J2908" s="362"/>
      <c r="K2908" s="451" t="str">
        <f t="shared" si="194"/>
        <v/>
      </c>
      <c r="L2908" s="527" t="str">
        <f t="shared" si="195"/>
        <v/>
      </c>
      <c r="M2908" s="363"/>
      <c r="N2908" s="363"/>
      <c r="O2908" s="363"/>
      <c r="P2908" s="366"/>
    </row>
    <row r="2909" spans="3:16" ht="14.25" customHeight="1" x14ac:dyDescent="0.2">
      <c r="C2909" s="383">
        <f t="shared" si="193"/>
        <v>2897</v>
      </c>
      <c r="D2909" s="807" t="str">
        <f t="shared" si="192"/>
        <v/>
      </c>
      <c r="E2909" s="670"/>
      <c r="F2909" s="511"/>
      <c r="G2909" s="511"/>
      <c r="H2909" s="452"/>
      <c r="I2909" s="362"/>
      <c r="J2909" s="362"/>
      <c r="K2909" s="451" t="str">
        <f t="shared" si="194"/>
        <v/>
      </c>
      <c r="L2909" s="527" t="str">
        <f t="shared" si="195"/>
        <v/>
      </c>
      <c r="M2909" s="363"/>
      <c r="N2909" s="363"/>
      <c r="O2909" s="363"/>
      <c r="P2909" s="366"/>
    </row>
    <row r="2910" spans="3:16" ht="14.25" customHeight="1" x14ac:dyDescent="0.2">
      <c r="C2910" s="383">
        <f t="shared" si="193"/>
        <v>2898</v>
      </c>
      <c r="D2910" s="807" t="str">
        <f t="shared" si="192"/>
        <v/>
      </c>
      <c r="E2910" s="670"/>
      <c r="F2910" s="511"/>
      <c r="G2910" s="511"/>
      <c r="H2910" s="452"/>
      <c r="I2910" s="362"/>
      <c r="J2910" s="362"/>
      <c r="K2910" s="451" t="str">
        <f t="shared" si="194"/>
        <v/>
      </c>
      <c r="L2910" s="527" t="str">
        <f t="shared" si="195"/>
        <v/>
      </c>
      <c r="M2910" s="363"/>
      <c r="N2910" s="363"/>
      <c r="O2910" s="363"/>
      <c r="P2910" s="366"/>
    </row>
    <row r="2911" spans="3:16" ht="14.25" customHeight="1" x14ac:dyDescent="0.2">
      <c r="C2911" s="383">
        <f t="shared" si="193"/>
        <v>2899</v>
      </c>
      <c r="D2911" s="807" t="str">
        <f t="shared" si="192"/>
        <v/>
      </c>
      <c r="E2911" s="670"/>
      <c r="F2911" s="511"/>
      <c r="G2911" s="511"/>
      <c r="H2911" s="452"/>
      <c r="I2911" s="362"/>
      <c r="J2911" s="362"/>
      <c r="K2911" s="451" t="str">
        <f t="shared" si="194"/>
        <v/>
      </c>
      <c r="L2911" s="527" t="str">
        <f t="shared" si="195"/>
        <v/>
      </c>
      <c r="M2911" s="363"/>
      <c r="N2911" s="363"/>
      <c r="O2911" s="363"/>
      <c r="P2911" s="366"/>
    </row>
    <row r="2912" spans="3:16" ht="14.25" customHeight="1" x14ac:dyDescent="0.2">
      <c r="C2912" s="383">
        <f t="shared" si="193"/>
        <v>2900</v>
      </c>
      <c r="D2912" s="807" t="str">
        <f t="shared" si="192"/>
        <v/>
      </c>
      <c r="E2912" s="670"/>
      <c r="F2912" s="511"/>
      <c r="G2912" s="511"/>
      <c r="H2912" s="452"/>
      <c r="I2912" s="362"/>
      <c r="J2912" s="362"/>
      <c r="K2912" s="451" t="str">
        <f t="shared" si="194"/>
        <v/>
      </c>
      <c r="L2912" s="527" t="str">
        <f t="shared" si="195"/>
        <v/>
      </c>
      <c r="M2912" s="363"/>
      <c r="N2912" s="363"/>
      <c r="O2912" s="363"/>
      <c r="P2912" s="366"/>
    </row>
    <row r="2913" spans="3:16" ht="14.25" customHeight="1" x14ac:dyDescent="0.2">
      <c r="C2913" s="383">
        <f t="shared" si="193"/>
        <v>2901</v>
      </c>
      <c r="D2913" s="807" t="str">
        <f t="shared" si="192"/>
        <v/>
      </c>
      <c r="E2913" s="670"/>
      <c r="F2913" s="511"/>
      <c r="G2913" s="511"/>
      <c r="H2913" s="452"/>
      <c r="I2913" s="362"/>
      <c r="J2913" s="362"/>
      <c r="K2913" s="451" t="str">
        <f t="shared" si="194"/>
        <v/>
      </c>
      <c r="L2913" s="527" t="str">
        <f t="shared" si="195"/>
        <v/>
      </c>
      <c r="M2913" s="363"/>
      <c r="N2913" s="363"/>
      <c r="O2913" s="363"/>
      <c r="P2913" s="366"/>
    </row>
    <row r="2914" spans="3:16" ht="14.25" customHeight="1" x14ac:dyDescent="0.2">
      <c r="C2914" s="383">
        <f t="shared" si="193"/>
        <v>2902</v>
      </c>
      <c r="D2914" s="807" t="str">
        <f t="shared" si="192"/>
        <v/>
      </c>
      <c r="E2914" s="670"/>
      <c r="F2914" s="511"/>
      <c r="G2914" s="511"/>
      <c r="H2914" s="452"/>
      <c r="I2914" s="362"/>
      <c r="J2914" s="362"/>
      <c r="K2914" s="451" t="str">
        <f t="shared" si="194"/>
        <v/>
      </c>
      <c r="L2914" s="527" t="str">
        <f t="shared" si="195"/>
        <v/>
      </c>
      <c r="M2914" s="363"/>
      <c r="N2914" s="363"/>
      <c r="O2914" s="363"/>
      <c r="P2914" s="366"/>
    </row>
    <row r="2915" spans="3:16" ht="14.25" customHeight="1" x14ac:dyDescent="0.2">
      <c r="C2915" s="383">
        <f t="shared" si="193"/>
        <v>2903</v>
      </c>
      <c r="D2915" s="807" t="str">
        <f t="shared" si="192"/>
        <v/>
      </c>
      <c r="E2915" s="670"/>
      <c r="F2915" s="511"/>
      <c r="G2915" s="511"/>
      <c r="H2915" s="452"/>
      <c r="I2915" s="362"/>
      <c r="J2915" s="362"/>
      <c r="K2915" s="451" t="str">
        <f t="shared" si="194"/>
        <v/>
      </c>
      <c r="L2915" s="527" t="str">
        <f t="shared" si="195"/>
        <v/>
      </c>
      <c r="M2915" s="363"/>
      <c r="N2915" s="363"/>
      <c r="O2915" s="363"/>
      <c r="P2915" s="366"/>
    </row>
    <row r="2916" spans="3:16" ht="14.25" customHeight="1" x14ac:dyDescent="0.2">
      <c r="C2916" s="383">
        <f t="shared" si="193"/>
        <v>2904</v>
      </c>
      <c r="D2916" s="807" t="str">
        <f t="shared" si="192"/>
        <v/>
      </c>
      <c r="E2916" s="670"/>
      <c r="F2916" s="511"/>
      <c r="G2916" s="511"/>
      <c r="H2916" s="452"/>
      <c r="I2916" s="362"/>
      <c r="J2916" s="362"/>
      <c r="K2916" s="451" t="str">
        <f t="shared" ref="K2916:K2942" si="196">IF(J2916="","",I2916*J2916)</f>
        <v/>
      </c>
      <c r="L2916" s="527" t="str">
        <f t="shared" ref="L2916:L2942" si="197">IF(H2916="","",IF(HLOOKUP(H2916,$V$2:$AJ$3,2,FALSE)&gt;=0.8,"○",""))</f>
        <v/>
      </c>
      <c r="M2916" s="363"/>
      <c r="N2916" s="363"/>
      <c r="O2916" s="363"/>
      <c r="P2916" s="366"/>
    </row>
    <row r="2917" spans="3:16" ht="14.25" customHeight="1" x14ac:dyDescent="0.2">
      <c r="C2917" s="383">
        <f t="shared" si="193"/>
        <v>2905</v>
      </c>
      <c r="D2917" s="807" t="str">
        <f t="shared" si="192"/>
        <v/>
      </c>
      <c r="E2917" s="670"/>
      <c r="F2917" s="511"/>
      <c r="G2917" s="511"/>
      <c r="H2917" s="452"/>
      <c r="I2917" s="362"/>
      <c r="J2917" s="362"/>
      <c r="K2917" s="451" t="str">
        <f t="shared" si="196"/>
        <v/>
      </c>
      <c r="L2917" s="527" t="str">
        <f t="shared" si="197"/>
        <v/>
      </c>
      <c r="M2917" s="363"/>
      <c r="N2917" s="363"/>
      <c r="O2917" s="363"/>
      <c r="P2917" s="366"/>
    </row>
    <row r="2918" spans="3:16" ht="14.25" customHeight="1" x14ac:dyDescent="0.2">
      <c r="C2918" s="383">
        <f t="shared" si="193"/>
        <v>2906</v>
      </c>
      <c r="D2918" s="807" t="str">
        <f t="shared" si="192"/>
        <v/>
      </c>
      <c r="E2918" s="670"/>
      <c r="F2918" s="511"/>
      <c r="G2918" s="511"/>
      <c r="H2918" s="452"/>
      <c r="I2918" s="362"/>
      <c r="J2918" s="362"/>
      <c r="K2918" s="451" t="str">
        <f t="shared" si="196"/>
        <v/>
      </c>
      <c r="L2918" s="527" t="str">
        <f t="shared" si="197"/>
        <v/>
      </c>
      <c r="M2918" s="363"/>
      <c r="N2918" s="363"/>
      <c r="O2918" s="363"/>
      <c r="P2918" s="366"/>
    </row>
    <row r="2919" spans="3:16" ht="14.25" customHeight="1" x14ac:dyDescent="0.2">
      <c r="C2919" s="383">
        <f t="shared" si="193"/>
        <v>2907</v>
      </c>
      <c r="D2919" s="807" t="str">
        <f t="shared" si="192"/>
        <v/>
      </c>
      <c r="E2919" s="670"/>
      <c r="F2919" s="511"/>
      <c r="G2919" s="511"/>
      <c r="H2919" s="452"/>
      <c r="I2919" s="362"/>
      <c r="J2919" s="362"/>
      <c r="K2919" s="451" t="str">
        <f t="shared" si="196"/>
        <v/>
      </c>
      <c r="L2919" s="527" t="str">
        <f t="shared" si="197"/>
        <v/>
      </c>
      <c r="M2919" s="363"/>
      <c r="N2919" s="363"/>
      <c r="O2919" s="363"/>
      <c r="P2919" s="366"/>
    </row>
    <row r="2920" spans="3:16" ht="14.25" customHeight="1" x14ac:dyDescent="0.2">
      <c r="C2920" s="383">
        <f t="shared" si="193"/>
        <v>2908</v>
      </c>
      <c r="D2920" s="807" t="str">
        <f t="shared" si="192"/>
        <v/>
      </c>
      <c r="E2920" s="670"/>
      <c r="F2920" s="511"/>
      <c r="G2920" s="511"/>
      <c r="H2920" s="452"/>
      <c r="I2920" s="362"/>
      <c r="J2920" s="362"/>
      <c r="K2920" s="451" t="str">
        <f t="shared" si="196"/>
        <v/>
      </c>
      <c r="L2920" s="527" t="str">
        <f t="shared" si="197"/>
        <v/>
      </c>
      <c r="M2920" s="363"/>
      <c r="N2920" s="363"/>
      <c r="O2920" s="363"/>
      <c r="P2920" s="366"/>
    </row>
    <row r="2921" spans="3:16" ht="14.25" customHeight="1" x14ac:dyDescent="0.2">
      <c r="C2921" s="383">
        <f t="shared" si="193"/>
        <v>2909</v>
      </c>
      <c r="D2921" s="807" t="str">
        <f t="shared" si="192"/>
        <v/>
      </c>
      <c r="E2921" s="670"/>
      <c r="F2921" s="511"/>
      <c r="G2921" s="511"/>
      <c r="H2921" s="452"/>
      <c r="I2921" s="362"/>
      <c r="J2921" s="362"/>
      <c r="K2921" s="451" t="str">
        <f t="shared" si="196"/>
        <v/>
      </c>
      <c r="L2921" s="527" t="str">
        <f t="shared" si="197"/>
        <v/>
      </c>
      <c r="M2921" s="363"/>
      <c r="N2921" s="363"/>
      <c r="O2921" s="363"/>
      <c r="P2921" s="366"/>
    </row>
    <row r="2922" spans="3:16" ht="14.25" customHeight="1" x14ac:dyDescent="0.2">
      <c r="C2922" s="383">
        <f t="shared" si="193"/>
        <v>2910</v>
      </c>
      <c r="D2922" s="807" t="str">
        <f t="shared" si="192"/>
        <v/>
      </c>
      <c r="E2922" s="670"/>
      <c r="F2922" s="511"/>
      <c r="G2922" s="511"/>
      <c r="H2922" s="452"/>
      <c r="I2922" s="362"/>
      <c r="J2922" s="362"/>
      <c r="K2922" s="451" t="str">
        <f t="shared" si="196"/>
        <v/>
      </c>
      <c r="L2922" s="527" t="str">
        <f t="shared" si="197"/>
        <v/>
      </c>
      <c r="M2922" s="363"/>
      <c r="N2922" s="363"/>
      <c r="O2922" s="363"/>
      <c r="P2922" s="366"/>
    </row>
    <row r="2923" spans="3:16" ht="14.25" customHeight="1" x14ac:dyDescent="0.2">
      <c r="C2923" s="383">
        <f t="shared" si="193"/>
        <v>2911</v>
      </c>
      <c r="D2923" s="807" t="str">
        <f t="shared" si="192"/>
        <v/>
      </c>
      <c r="E2923" s="670"/>
      <c r="F2923" s="511"/>
      <c r="G2923" s="511"/>
      <c r="H2923" s="452"/>
      <c r="I2923" s="362"/>
      <c r="J2923" s="362"/>
      <c r="K2923" s="451" t="str">
        <f t="shared" si="196"/>
        <v/>
      </c>
      <c r="L2923" s="527" t="str">
        <f t="shared" si="197"/>
        <v/>
      </c>
      <c r="M2923" s="363"/>
      <c r="N2923" s="363"/>
      <c r="O2923" s="363"/>
      <c r="P2923" s="366"/>
    </row>
    <row r="2924" spans="3:16" ht="14.25" customHeight="1" x14ac:dyDescent="0.2">
      <c r="C2924" s="383">
        <f t="shared" si="193"/>
        <v>2912</v>
      </c>
      <c r="D2924" s="807" t="str">
        <f t="shared" si="192"/>
        <v/>
      </c>
      <c r="E2924" s="670"/>
      <c r="F2924" s="511"/>
      <c r="G2924" s="511"/>
      <c r="H2924" s="452"/>
      <c r="I2924" s="362"/>
      <c r="J2924" s="362"/>
      <c r="K2924" s="451" t="str">
        <f t="shared" si="196"/>
        <v/>
      </c>
      <c r="L2924" s="527" t="str">
        <f t="shared" si="197"/>
        <v/>
      </c>
      <c r="M2924" s="363"/>
      <c r="N2924" s="363"/>
      <c r="O2924" s="363"/>
      <c r="P2924" s="366"/>
    </row>
    <row r="2925" spans="3:16" ht="14.25" customHeight="1" x14ac:dyDescent="0.2">
      <c r="C2925" s="383">
        <f t="shared" si="193"/>
        <v>2913</v>
      </c>
      <c r="D2925" s="807" t="str">
        <f t="shared" si="192"/>
        <v/>
      </c>
      <c r="E2925" s="670"/>
      <c r="F2925" s="511"/>
      <c r="G2925" s="511"/>
      <c r="H2925" s="452"/>
      <c r="I2925" s="362"/>
      <c r="J2925" s="362"/>
      <c r="K2925" s="451" t="str">
        <f t="shared" si="196"/>
        <v/>
      </c>
      <c r="L2925" s="527" t="str">
        <f t="shared" si="197"/>
        <v/>
      </c>
      <c r="M2925" s="363"/>
      <c r="N2925" s="363"/>
      <c r="O2925" s="363"/>
      <c r="P2925" s="366"/>
    </row>
    <row r="2926" spans="3:16" ht="14.25" customHeight="1" x14ac:dyDescent="0.2">
      <c r="C2926" s="383">
        <f t="shared" si="193"/>
        <v>2914</v>
      </c>
      <c r="D2926" s="807" t="str">
        <f t="shared" si="192"/>
        <v/>
      </c>
      <c r="E2926" s="670"/>
      <c r="F2926" s="511"/>
      <c r="G2926" s="511"/>
      <c r="H2926" s="452"/>
      <c r="I2926" s="362"/>
      <c r="J2926" s="362"/>
      <c r="K2926" s="451" t="str">
        <f t="shared" si="196"/>
        <v/>
      </c>
      <c r="L2926" s="527" t="str">
        <f t="shared" si="197"/>
        <v/>
      </c>
      <c r="M2926" s="363"/>
      <c r="N2926" s="363"/>
      <c r="O2926" s="363"/>
      <c r="P2926" s="366"/>
    </row>
    <row r="2927" spans="3:16" ht="14.25" customHeight="1" x14ac:dyDescent="0.2">
      <c r="C2927" s="383">
        <f t="shared" si="193"/>
        <v>2915</v>
      </c>
      <c r="D2927" s="807" t="str">
        <f t="shared" si="192"/>
        <v/>
      </c>
      <c r="E2927" s="670"/>
      <c r="F2927" s="511"/>
      <c r="G2927" s="511"/>
      <c r="H2927" s="452"/>
      <c r="I2927" s="362"/>
      <c r="J2927" s="362"/>
      <c r="K2927" s="451" t="str">
        <f t="shared" si="196"/>
        <v/>
      </c>
      <c r="L2927" s="527" t="str">
        <f t="shared" si="197"/>
        <v/>
      </c>
      <c r="M2927" s="363"/>
      <c r="N2927" s="363"/>
      <c r="O2927" s="363"/>
      <c r="P2927" s="366"/>
    </row>
    <row r="2928" spans="3:16" ht="14.25" customHeight="1" x14ac:dyDescent="0.2">
      <c r="C2928" s="383">
        <f t="shared" si="193"/>
        <v>2916</v>
      </c>
      <c r="D2928" s="807" t="str">
        <f t="shared" si="192"/>
        <v/>
      </c>
      <c r="E2928" s="670"/>
      <c r="F2928" s="511"/>
      <c r="G2928" s="511"/>
      <c r="H2928" s="452"/>
      <c r="I2928" s="362"/>
      <c r="J2928" s="362"/>
      <c r="K2928" s="451" t="str">
        <f t="shared" si="196"/>
        <v/>
      </c>
      <c r="L2928" s="527" t="str">
        <f t="shared" si="197"/>
        <v/>
      </c>
      <c r="M2928" s="363"/>
      <c r="N2928" s="363"/>
      <c r="O2928" s="363"/>
      <c r="P2928" s="366"/>
    </row>
    <row r="2929" spans="3:16" ht="14.25" customHeight="1" x14ac:dyDescent="0.2">
      <c r="C2929" s="383">
        <f t="shared" si="193"/>
        <v>2917</v>
      </c>
      <c r="D2929" s="807" t="str">
        <f t="shared" si="192"/>
        <v/>
      </c>
      <c r="E2929" s="670"/>
      <c r="F2929" s="511"/>
      <c r="G2929" s="511"/>
      <c r="H2929" s="452"/>
      <c r="I2929" s="362"/>
      <c r="J2929" s="362"/>
      <c r="K2929" s="451" t="str">
        <f t="shared" si="196"/>
        <v/>
      </c>
      <c r="L2929" s="527" t="str">
        <f t="shared" si="197"/>
        <v/>
      </c>
      <c r="M2929" s="363"/>
      <c r="N2929" s="363"/>
      <c r="O2929" s="363"/>
      <c r="P2929" s="366"/>
    </row>
    <row r="2930" spans="3:16" ht="14.25" customHeight="1" x14ac:dyDescent="0.2">
      <c r="C2930" s="383">
        <f t="shared" si="193"/>
        <v>2918</v>
      </c>
      <c r="D2930" s="807" t="str">
        <f t="shared" si="192"/>
        <v/>
      </c>
      <c r="E2930" s="670"/>
      <c r="F2930" s="511"/>
      <c r="G2930" s="511"/>
      <c r="H2930" s="452"/>
      <c r="I2930" s="362"/>
      <c r="J2930" s="362"/>
      <c r="K2930" s="451" t="str">
        <f t="shared" si="196"/>
        <v/>
      </c>
      <c r="L2930" s="527" t="str">
        <f t="shared" si="197"/>
        <v/>
      </c>
      <c r="M2930" s="363"/>
      <c r="N2930" s="363"/>
      <c r="O2930" s="363"/>
      <c r="P2930" s="366"/>
    </row>
    <row r="2931" spans="3:16" ht="14.25" customHeight="1" x14ac:dyDescent="0.2">
      <c r="C2931" s="383">
        <f t="shared" si="193"/>
        <v>2919</v>
      </c>
      <c r="D2931" s="807" t="str">
        <f t="shared" si="192"/>
        <v/>
      </c>
      <c r="E2931" s="670"/>
      <c r="F2931" s="511"/>
      <c r="G2931" s="511"/>
      <c r="H2931" s="452"/>
      <c r="I2931" s="362"/>
      <c r="J2931" s="362"/>
      <c r="K2931" s="451" t="str">
        <f t="shared" si="196"/>
        <v/>
      </c>
      <c r="L2931" s="527" t="str">
        <f t="shared" si="197"/>
        <v/>
      </c>
      <c r="M2931" s="363"/>
      <c r="N2931" s="363"/>
      <c r="O2931" s="363"/>
      <c r="P2931" s="366"/>
    </row>
    <row r="2932" spans="3:16" ht="14.25" customHeight="1" x14ac:dyDescent="0.2">
      <c r="C2932" s="383">
        <f t="shared" si="193"/>
        <v>2920</v>
      </c>
      <c r="D2932" s="807" t="str">
        <f t="shared" si="192"/>
        <v/>
      </c>
      <c r="E2932" s="670"/>
      <c r="F2932" s="511"/>
      <c r="G2932" s="511"/>
      <c r="H2932" s="452"/>
      <c r="I2932" s="362"/>
      <c r="J2932" s="362"/>
      <c r="K2932" s="451" t="str">
        <f t="shared" si="196"/>
        <v/>
      </c>
      <c r="L2932" s="527" t="str">
        <f t="shared" si="197"/>
        <v/>
      </c>
      <c r="M2932" s="363"/>
      <c r="N2932" s="363"/>
      <c r="O2932" s="363"/>
      <c r="P2932" s="366"/>
    </row>
    <row r="2933" spans="3:16" ht="14.25" customHeight="1" x14ac:dyDescent="0.2">
      <c r="C2933" s="383">
        <f t="shared" si="193"/>
        <v>2921</v>
      </c>
      <c r="D2933" s="807" t="str">
        <f t="shared" si="192"/>
        <v/>
      </c>
      <c r="E2933" s="670"/>
      <c r="F2933" s="511"/>
      <c r="G2933" s="511"/>
      <c r="H2933" s="452"/>
      <c r="I2933" s="362"/>
      <c r="J2933" s="362"/>
      <c r="K2933" s="451" t="str">
        <f t="shared" si="196"/>
        <v/>
      </c>
      <c r="L2933" s="527" t="str">
        <f t="shared" si="197"/>
        <v/>
      </c>
      <c r="M2933" s="363"/>
      <c r="N2933" s="363"/>
      <c r="O2933" s="363"/>
      <c r="P2933" s="366"/>
    </row>
    <row r="2934" spans="3:16" ht="14.25" customHeight="1" x14ac:dyDescent="0.2">
      <c r="C2934" s="383">
        <f t="shared" si="193"/>
        <v>2922</v>
      </c>
      <c r="D2934" s="807" t="str">
        <f t="shared" si="192"/>
        <v/>
      </c>
      <c r="E2934" s="670"/>
      <c r="F2934" s="511"/>
      <c r="G2934" s="511"/>
      <c r="H2934" s="452"/>
      <c r="I2934" s="362"/>
      <c r="J2934" s="362"/>
      <c r="K2934" s="451" t="str">
        <f t="shared" si="196"/>
        <v/>
      </c>
      <c r="L2934" s="527" t="str">
        <f t="shared" si="197"/>
        <v/>
      </c>
      <c r="M2934" s="363"/>
      <c r="N2934" s="363"/>
      <c r="O2934" s="363"/>
      <c r="P2934" s="366"/>
    </row>
    <row r="2935" spans="3:16" ht="14.25" customHeight="1" x14ac:dyDescent="0.2">
      <c r="C2935" s="383">
        <f t="shared" si="193"/>
        <v>2923</v>
      </c>
      <c r="D2935" s="807" t="str">
        <f t="shared" si="192"/>
        <v/>
      </c>
      <c r="E2935" s="670"/>
      <c r="F2935" s="511"/>
      <c r="G2935" s="511"/>
      <c r="H2935" s="452"/>
      <c r="I2935" s="362"/>
      <c r="J2935" s="362"/>
      <c r="K2935" s="451" t="str">
        <f t="shared" si="196"/>
        <v/>
      </c>
      <c r="L2935" s="527" t="str">
        <f t="shared" si="197"/>
        <v/>
      </c>
      <c r="M2935" s="363"/>
      <c r="N2935" s="363"/>
      <c r="O2935" s="363"/>
      <c r="P2935" s="366"/>
    </row>
    <row r="2936" spans="3:16" ht="14.25" customHeight="1" x14ac:dyDescent="0.2">
      <c r="C2936" s="383">
        <f t="shared" si="193"/>
        <v>2924</v>
      </c>
      <c r="D2936" s="807" t="str">
        <f t="shared" si="192"/>
        <v/>
      </c>
      <c r="E2936" s="670"/>
      <c r="F2936" s="511"/>
      <c r="G2936" s="511"/>
      <c r="H2936" s="452"/>
      <c r="I2936" s="362"/>
      <c r="J2936" s="362"/>
      <c r="K2936" s="451" t="str">
        <f t="shared" si="196"/>
        <v/>
      </c>
      <c r="L2936" s="527" t="str">
        <f t="shared" si="197"/>
        <v/>
      </c>
      <c r="M2936" s="363"/>
      <c r="N2936" s="363"/>
      <c r="O2936" s="363"/>
      <c r="P2936" s="366"/>
    </row>
    <row r="2937" spans="3:16" ht="14.25" customHeight="1" x14ac:dyDescent="0.2">
      <c r="C2937" s="383">
        <f t="shared" si="193"/>
        <v>2925</v>
      </c>
      <c r="D2937" s="807" t="str">
        <f t="shared" si="192"/>
        <v/>
      </c>
      <c r="E2937" s="670"/>
      <c r="F2937" s="511"/>
      <c r="G2937" s="511"/>
      <c r="H2937" s="452"/>
      <c r="I2937" s="362"/>
      <c r="J2937" s="362"/>
      <c r="K2937" s="451" t="str">
        <f t="shared" si="196"/>
        <v/>
      </c>
      <c r="L2937" s="527" t="str">
        <f t="shared" si="197"/>
        <v/>
      </c>
      <c r="M2937" s="363"/>
      <c r="N2937" s="363"/>
      <c r="O2937" s="363"/>
      <c r="P2937" s="366"/>
    </row>
    <row r="2938" spans="3:16" ht="14.25" customHeight="1" x14ac:dyDescent="0.2">
      <c r="C2938" s="383">
        <f t="shared" si="193"/>
        <v>2926</v>
      </c>
      <c r="D2938" s="807" t="str">
        <f t="shared" si="192"/>
        <v/>
      </c>
      <c r="E2938" s="670"/>
      <c r="F2938" s="511"/>
      <c r="G2938" s="511"/>
      <c r="H2938" s="452"/>
      <c r="I2938" s="362"/>
      <c r="J2938" s="362"/>
      <c r="K2938" s="451" t="str">
        <f t="shared" si="196"/>
        <v/>
      </c>
      <c r="L2938" s="527" t="str">
        <f t="shared" si="197"/>
        <v/>
      </c>
      <c r="M2938" s="363"/>
      <c r="N2938" s="363"/>
      <c r="O2938" s="363"/>
      <c r="P2938" s="366"/>
    </row>
    <row r="2939" spans="3:16" ht="14.25" customHeight="1" x14ac:dyDescent="0.2">
      <c r="C2939" s="383">
        <f t="shared" si="193"/>
        <v>2927</v>
      </c>
      <c r="D2939" s="807" t="str">
        <f t="shared" si="192"/>
        <v/>
      </c>
      <c r="E2939" s="670"/>
      <c r="F2939" s="511"/>
      <c r="G2939" s="511"/>
      <c r="H2939" s="452"/>
      <c r="I2939" s="362"/>
      <c r="J2939" s="362"/>
      <c r="K2939" s="451" t="str">
        <f t="shared" si="196"/>
        <v/>
      </c>
      <c r="L2939" s="527" t="str">
        <f t="shared" si="197"/>
        <v/>
      </c>
      <c r="M2939" s="363"/>
      <c r="N2939" s="363"/>
      <c r="O2939" s="363"/>
      <c r="P2939" s="366"/>
    </row>
    <row r="2940" spans="3:16" ht="14.25" customHeight="1" x14ac:dyDescent="0.2">
      <c r="C2940" s="383">
        <f t="shared" si="193"/>
        <v>2928</v>
      </c>
      <c r="D2940" s="807" t="str">
        <f t="shared" si="192"/>
        <v/>
      </c>
      <c r="E2940" s="670"/>
      <c r="F2940" s="511"/>
      <c r="G2940" s="511"/>
      <c r="H2940" s="452"/>
      <c r="I2940" s="362"/>
      <c r="J2940" s="362"/>
      <c r="K2940" s="451" t="str">
        <f t="shared" si="196"/>
        <v/>
      </c>
      <c r="L2940" s="527" t="str">
        <f t="shared" si="197"/>
        <v/>
      </c>
      <c r="M2940" s="363"/>
      <c r="N2940" s="363"/>
      <c r="O2940" s="363"/>
      <c r="P2940" s="366"/>
    </row>
    <row r="2941" spans="3:16" ht="14.25" customHeight="1" x14ac:dyDescent="0.2">
      <c r="C2941" s="383">
        <f t="shared" si="193"/>
        <v>2929</v>
      </c>
      <c r="D2941" s="807" t="str">
        <f t="shared" si="192"/>
        <v/>
      </c>
      <c r="E2941" s="670"/>
      <c r="F2941" s="511"/>
      <c r="G2941" s="511"/>
      <c r="H2941" s="452"/>
      <c r="I2941" s="362"/>
      <c r="J2941" s="362"/>
      <c r="K2941" s="451" t="str">
        <f t="shared" si="196"/>
        <v/>
      </c>
      <c r="L2941" s="527" t="str">
        <f t="shared" si="197"/>
        <v/>
      </c>
      <c r="M2941" s="363"/>
      <c r="N2941" s="363"/>
      <c r="O2941" s="363"/>
      <c r="P2941" s="366"/>
    </row>
    <row r="2942" spans="3:16" ht="14.25" customHeight="1" x14ac:dyDescent="0.2">
      <c r="C2942" s="383">
        <f t="shared" si="193"/>
        <v>2930</v>
      </c>
      <c r="D2942" s="807" t="str">
        <f t="shared" si="192"/>
        <v/>
      </c>
      <c r="E2942" s="670"/>
      <c r="F2942" s="511"/>
      <c r="G2942" s="511"/>
      <c r="H2942" s="452"/>
      <c r="I2942" s="362"/>
      <c r="J2942" s="362"/>
      <c r="K2942" s="451" t="str">
        <f t="shared" si="196"/>
        <v/>
      </c>
      <c r="L2942" s="527" t="str">
        <f t="shared" si="197"/>
        <v/>
      </c>
      <c r="M2942" s="363"/>
      <c r="N2942" s="363"/>
      <c r="O2942" s="363"/>
      <c r="P2942" s="366"/>
    </row>
    <row r="2943" spans="3:16" ht="14.25" customHeight="1" x14ac:dyDescent="0.2">
      <c r="C2943" s="383">
        <f t="shared" si="193"/>
        <v>2931</v>
      </c>
      <c r="D2943" s="807" t="str">
        <f t="shared" si="192"/>
        <v/>
      </c>
      <c r="E2943" s="670"/>
      <c r="F2943" s="511"/>
      <c r="G2943" s="511"/>
      <c r="H2943" s="452"/>
      <c r="I2943" s="362"/>
      <c r="J2943" s="362"/>
      <c r="K2943" s="451" t="str">
        <f t="shared" ref="K2943:K2966" si="198">IF(J2943="","",I2943*J2943)</f>
        <v/>
      </c>
      <c r="L2943" s="527" t="str">
        <f t="shared" ref="L2943:L2966" si="199">IF(H2943="","",IF(HLOOKUP(H2943,$V$2:$AJ$3,2,FALSE)&gt;=0.8,"○",""))</f>
        <v/>
      </c>
      <c r="M2943" s="363"/>
      <c r="N2943" s="363"/>
      <c r="O2943" s="363"/>
      <c r="P2943" s="366"/>
    </row>
    <row r="2944" spans="3:16" ht="14.25" customHeight="1" x14ac:dyDescent="0.2">
      <c r="C2944" s="383">
        <f t="shared" si="193"/>
        <v>2932</v>
      </c>
      <c r="D2944" s="807" t="str">
        <f t="shared" si="192"/>
        <v/>
      </c>
      <c r="E2944" s="670"/>
      <c r="F2944" s="511"/>
      <c r="G2944" s="511"/>
      <c r="H2944" s="452"/>
      <c r="I2944" s="362"/>
      <c r="J2944" s="362"/>
      <c r="K2944" s="451" t="str">
        <f t="shared" si="198"/>
        <v/>
      </c>
      <c r="L2944" s="527" t="str">
        <f t="shared" si="199"/>
        <v/>
      </c>
      <c r="M2944" s="363"/>
      <c r="N2944" s="363"/>
      <c r="O2944" s="363"/>
      <c r="P2944" s="366"/>
    </row>
    <row r="2945" spans="3:16" ht="14.25" customHeight="1" x14ac:dyDescent="0.2">
      <c r="C2945" s="383">
        <f t="shared" si="193"/>
        <v>2933</v>
      </c>
      <c r="D2945" s="807" t="str">
        <f t="shared" si="192"/>
        <v/>
      </c>
      <c r="E2945" s="670"/>
      <c r="F2945" s="511"/>
      <c r="G2945" s="511"/>
      <c r="H2945" s="452"/>
      <c r="I2945" s="362"/>
      <c r="J2945" s="362"/>
      <c r="K2945" s="451" t="str">
        <f t="shared" si="198"/>
        <v/>
      </c>
      <c r="L2945" s="527" t="str">
        <f t="shared" si="199"/>
        <v/>
      </c>
      <c r="M2945" s="363"/>
      <c r="N2945" s="363"/>
      <c r="O2945" s="363"/>
      <c r="P2945" s="366"/>
    </row>
    <row r="2946" spans="3:16" ht="14.25" customHeight="1" x14ac:dyDescent="0.2">
      <c r="C2946" s="383">
        <f t="shared" si="193"/>
        <v>2934</v>
      </c>
      <c r="D2946" s="807" t="str">
        <f t="shared" si="192"/>
        <v/>
      </c>
      <c r="E2946" s="670"/>
      <c r="F2946" s="511"/>
      <c r="G2946" s="511"/>
      <c r="H2946" s="452"/>
      <c r="I2946" s="362"/>
      <c r="J2946" s="362"/>
      <c r="K2946" s="451" t="str">
        <f t="shared" si="198"/>
        <v/>
      </c>
      <c r="L2946" s="527" t="str">
        <f t="shared" si="199"/>
        <v/>
      </c>
      <c r="M2946" s="363"/>
      <c r="N2946" s="363"/>
      <c r="O2946" s="363"/>
      <c r="P2946" s="366"/>
    </row>
    <row r="2947" spans="3:16" ht="14.25" customHeight="1" x14ac:dyDescent="0.2">
      <c r="C2947" s="383">
        <f t="shared" si="193"/>
        <v>2935</v>
      </c>
      <c r="D2947" s="807" t="str">
        <f t="shared" si="192"/>
        <v/>
      </c>
      <c r="E2947" s="670"/>
      <c r="F2947" s="511"/>
      <c r="G2947" s="511"/>
      <c r="H2947" s="452"/>
      <c r="I2947" s="362"/>
      <c r="J2947" s="362"/>
      <c r="K2947" s="451" t="str">
        <f t="shared" si="198"/>
        <v/>
      </c>
      <c r="L2947" s="527" t="str">
        <f t="shared" si="199"/>
        <v/>
      </c>
      <c r="M2947" s="363"/>
      <c r="N2947" s="363"/>
      <c r="O2947" s="363"/>
      <c r="P2947" s="366"/>
    </row>
    <row r="2948" spans="3:16" ht="14.25" customHeight="1" x14ac:dyDescent="0.2">
      <c r="C2948" s="383">
        <f t="shared" si="193"/>
        <v>2936</v>
      </c>
      <c r="D2948" s="807" t="str">
        <f t="shared" si="192"/>
        <v/>
      </c>
      <c r="E2948" s="670"/>
      <c r="F2948" s="511"/>
      <c r="G2948" s="511"/>
      <c r="H2948" s="452"/>
      <c r="I2948" s="362"/>
      <c r="J2948" s="362"/>
      <c r="K2948" s="451" t="str">
        <f t="shared" si="198"/>
        <v/>
      </c>
      <c r="L2948" s="527" t="str">
        <f t="shared" si="199"/>
        <v/>
      </c>
      <c r="M2948" s="363"/>
      <c r="N2948" s="363"/>
      <c r="O2948" s="363"/>
      <c r="P2948" s="366"/>
    </row>
    <row r="2949" spans="3:16" ht="14.25" customHeight="1" x14ac:dyDescent="0.2">
      <c r="C2949" s="383">
        <f t="shared" si="193"/>
        <v>2937</v>
      </c>
      <c r="D2949" s="807" t="str">
        <f t="shared" si="192"/>
        <v/>
      </c>
      <c r="E2949" s="670"/>
      <c r="F2949" s="511"/>
      <c r="G2949" s="511"/>
      <c r="H2949" s="452"/>
      <c r="I2949" s="362"/>
      <c r="J2949" s="362"/>
      <c r="K2949" s="451" t="str">
        <f t="shared" si="198"/>
        <v/>
      </c>
      <c r="L2949" s="527" t="str">
        <f t="shared" si="199"/>
        <v/>
      </c>
      <c r="M2949" s="363"/>
      <c r="N2949" s="363"/>
      <c r="O2949" s="363"/>
      <c r="P2949" s="366"/>
    </row>
    <row r="2950" spans="3:16" ht="14.25" customHeight="1" x14ac:dyDescent="0.2">
      <c r="C2950" s="383">
        <f t="shared" si="193"/>
        <v>2938</v>
      </c>
      <c r="D2950" s="807" t="str">
        <f t="shared" si="192"/>
        <v/>
      </c>
      <c r="E2950" s="670"/>
      <c r="F2950" s="511"/>
      <c r="G2950" s="511"/>
      <c r="H2950" s="452"/>
      <c r="I2950" s="362"/>
      <c r="J2950" s="362"/>
      <c r="K2950" s="451" t="str">
        <f t="shared" si="198"/>
        <v/>
      </c>
      <c r="L2950" s="527" t="str">
        <f t="shared" si="199"/>
        <v/>
      </c>
      <c r="M2950" s="363"/>
      <c r="N2950" s="363"/>
      <c r="O2950" s="363"/>
      <c r="P2950" s="366"/>
    </row>
    <row r="2951" spans="3:16" ht="14.25" customHeight="1" x14ac:dyDescent="0.2">
      <c r="C2951" s="383">
        <f t="shared" si="193"/>
        <v>2939</v>
      </c>
      <c r="D2951" s="807" t="str">
        <f t="shared" si="192"/>
        <v/>
      </c>
      <c r="E2951" s="670"/>
      <c r="F2951" s="511"/>
      <c r="G2951" s="511"/>
      <c r="H2951" s="452"/>
      <c r="I2951" s="362"/>
      <c r="J2951" s="362"/>
      <c r="K2951" s="451" t="str">
        <f t="shared" si="198"/>
        <v/>
      </c>
      <c r="L2951" s="527" t="str">
        <f t="shared" si="199"/>
        <v/>
      </c>
      <c r="M2951" s="363"/>
      <c r="N2951" s="363"/>
      <c r="O2951" s="363"/>
      <c r="P2951" s="366"/>
    </row>
    <row r="2952" spans="3:16" ht="14.25" customHeight="1" x14ac:dyDescent="0.2">
      <c r="C2952" s="383">
        <f t="shared" si="193"/>
        <v>2940</v>
      </c>
      <c r="D2952" s="807" t="str">
        <f t="shared" si="192"/>
        <v/>
      </c>
      <c r="E2952" s="670"/>
      <c r="F2952" s="511"/>
      <c r="G2952" s="511"/>
      <c r="H2952" s="452"/>
      <c r="I2952" s="362"/>
      <c r="J2952" s="362"/>
      <c r="K2952" s="451" t="str">
        <f t="shared" si="198"/>
        <v/>
      </c>
      <c r="L2952" s="527" t="str">
        <f t="shared" si="199"/>
        <v/>
      </c>
      <c r="M2952" s="363"/>
      <c r="N2952" s="363"/>
      <c r="O2952" s="363"/>
      <c r="P2952" s="366"/>
    </row>
    <row r="2953" spans="3:16" ht="14.25" customHeight="1" x14ac:dyDescent="0.2">
      <c r="C2953" s="383">
        <f t="shared" si="193"/>
        <v>2941</v>
      </c>
      <c r="D2953" s="807" t="str">
        <f t="shared" si="192"/>
        <v/>
      </c>
      <c r="E2953" s="670"/>
      <c r="F2953" s="511"/>
      <c r="G2953" s="511"/>
      <c r="H2953" s="452"/>
      <c r="I2953" s="362"/>
      <c r="J2953" s="362"/>
      <c r="K2953" s="451" t="str">
        <f t="shared" si="198"/>
        <v/>
      </c>
      <c r="L2953" s="527" t="str">
        <f t="shared" si="199"/>
        <v/>
      </c>
      <c r="M2953" s="363"/>
      <c r="N2953" s="363"/>
      <c r="O2953" s="363"/>
      <c r="P2953" s="366"/>
    </row>
    <row r="2954" spans="3:16" ht="14.25" customHeight="1" x14ac:dyDescent="0.2">
      <c r="C2954" s="383">
        <f t="shared" si="193"/>
        <v>2942</v>
      </c>
      <c r="D2954" s="807" t="str">
        <f t="shared" si="192"/>
        <v/>
      </c>
      <c r="E2954" s="670"/>
      <c r="F2954" s="511"/>
      <c r="G2954" s="511"/>
      <c r="H2954" s="452"/>
      <c r="I2954" s="362"/>
      <c r="J2954" s="362"/>
      <c r="K2954" s="451" t="str">
        <f t="shared" si="198"/>
        <v/>
      </c>
      <c r="L2954" s="527" t="str">
        <f t="shared" si="199"/>
        <v/>
      </c>
      <c r="M2954" s="363"/>
      <c r="N2954" s="363"/>
      <c r="O2954" s="363"/>
      <c r="P2954" s="366"/>
    </row>
    <row r="2955" spans="3:16" ht="14.25" customHeight="1" x14ac:dyDescent="0.2">
      <c r="C2955" s="383">
        <f t="shared" si="193"/>
        <v>2943</v>
      </c>
      <c r="D2955" s="807" t="str">
        <f t="shared" si="192"/>
        <v/>
      </c>
      <c r="E2955" s="670"/>
      <c r="F2955" s="511"/>
      <c r="G2955" s="511"/>
      <c r="H2955" s="452"/>
      <c r="I2955" s="362"/>
      <c r="J2955" s="362"/>
      <c r="K2955" s="451" t="str">
        <f t="shared" si="198"/>
        <v/>
      </c>
      <c r="L2955" s="527" t="str">
        <f t="shared" si="199"/>
        <v/>
      </c>
      <c r="M2955" s="363"/>
      <c r="N2955" s="363"/>
      <c r="O2955" s="363"/>
      <c r="P2955" s="366"/>
    </row>
    <row r="2956" spans="3:16" ht="14.25" customHeight="1" x14ac:dyDescent="0.2">
      <c r="C2956" s="383">
        <f t="shared" si="193"/>
        <v>2944</v>
      </c>
      <c r="D2956" s="807" t="str">
        <f t="shared" si="192"/>
        <v/>
      </c>
      <c r="E2956" s="670"/>
      <c r="F2956" s="511"/>
      <c r="G2956" s="511"/>
      <c r="H2956" s="452"/>
      <c r="I2956" s="362"/>
      <c r="J2956" s="362"/>
      <c r="K2956" s="451" t="str">
        <f t="shared" si="198"/>
        <v/>
      </c>
      <c r="L2956" s="527" t="str">
        <f t="shared" si="199"/>
        <v/>
      </c>
      <c r="M2956" s="363"/>
      <c r="N2956" s="363"/>
      <c r="O2956" s="363"/>
      <c r="P2956" s="366"/>
    </row>
    <row r="2957" spans="3:16" ht="14.25" customHeight="1" x14ac:dyDescent="0.2">
      <c r="C2957" s="383">
        <f t="shared" si="193"/>
        <v>2945</v>
      </c>
      <c r="D2957" s="807" t="str">
        <f t="shared" ref="D2957:D3012" si="200">IF(E2957="","",IF(E2957&lt;=$T$2,"○",""))</f>
        <v/>
      </c>
      <c r="E2957" s="670"/>
      <c r="F2957" s="511"/>
      <c r="G2957" s="511"/>
      <c r="H2957" s="452"/>
      <c r="I2957" s="362"/>
      <c r="J2957" s="362"/>
      <c r="K2957" s="451" t="str">
        <f t="shared" si="198"/>
        <v/>
      </c>
      <c r="L2957" s="527" t="str">
        <f t="shared" si="199"/>
        <v/>
      </c>
      <c r="M2957" s="363"/>
      <c r="N2957" s="363"/>
      <c r="O2957" s="363"/>
      <c r="P2957" s="366"/>
    </row>
    <row r="2958" spans="3:16" ht="14.25" customHeight="1" x14ac:dyDescent="0.2">
      <c r="C2958" s="383">
        <f t="shared" si="193"/>
        <v>2946</v>
      </c>
      <c r="D2958" s="807" t="str">
        <f t="shared" si="200"/>
        <v/>
      </c>
      <c r="E2958" s="670"/>
      <c r="F2958" s="511"/>
      <c r="G2958" s="511"/>
      <c r="H2958" s="452"/>
      <c r="I2958" s="362"/>
      <c r="J2958" s="362"/>
      <c r="K2958" s="451" t="str">
        <f t="shared" si="198"/>
        <v/>
      </c>
      <c r="L2958" s="527" t="str">
        <f t="shared" si="199"/>
        <v/>
      </c>
      <c r="M2958" s="363"/>
      <c r="N2958" s="363"/>
      <c r="O2958" s="363"/>
      <c r="P2958" s="366"/>
    </row>
    <row r="2959" spans="3:16" ht="14.25" customHeight="1" x14ac:dyDescent="0.2">
      <c r="C2959" s="383">
        <f t="shared" ref="C2959:C3012" si="201">C2958+1</f>
        <v>2947</v>
      </c>
      <c r="D2959" s="807" t="str">
        <f t="shared" si="200"/>
        <v/>
      </c>
      <c r="E2959" s="670"/>
      <c r="F2959" s="511"/>
      <c r="G2959" s="511"/>
      <c r="H2959" s="452"/>
      <c r="I2959" s="362"/>
      <c r="J2959" s="362"/>
      <c r="K2959" s="451" t="str">
        <f t="shared" si="198"/>
        <v/>
      </c>
      <c r="L2959" s="527" t="str">
        <f t="shared" si="199"/>
        <v/>
      </c>
      <c r="M2959" s="363"/>
      <c r="N2959" s="363"/>
      <c r="O2959" s="363"/>
      <c r="P2959" s="366"/>
    </row>
    <row r="2960" spans="3:16" ht="14.25" customHeight="1" x14ac:dyDescent="0.2">
      <c r="C2960" s="383">
        <f t="shared" si="201"/>
        <v>2948</v>
      </c>
      <c r="D2960" s="807" t="str">
        <f t="shared" si="200"/>
        <v/>
      </c>
      <c r="E2960" s="670"/>
      <c r="F2960" s="511"/>
      <c r="G2960" s="511"/>
      <c r="H2960" s="452"/>
      <c r="I2960" s="362"/>
      <c r="J2960" s="362"/>
      <c r="K2960" s="451" t="str">
        <f t="shared" si="198"/>
        <v/>
      </c>
      <c r="L2960" s="527" t="str">
        <f t="shared" si="199"/>
        <v/>
      </c>
      <c r="M2960" s="363"/>
      <c r="N2960" s="363"/>
      <c r="O2960" s="363"/>
      <c r="P2960" s="366"/>
    </row>
    <row r="2961" spans="3:16" ht="14.25" customHeight="1" x14ac:dyDescent="0.2">
      <c r="C2961" s="383">
        <f t="shared" si="201"/>
        <v>2949</v>
      </c>
      <c r="D2961" s="807" t="str">
        <f t="shared" si="200"/>
        <v/>
      </c>
      <c r="E2961" s="670"/>
      <c r="F2961" s="511"/>
      <c r="G2961" s="511"/>
      <c r="H2961" s="452"/>
      <c r="I2961" s="362"/>
      <c r="J2961" s="362"/>
      <c r="K2961" s="451" t="str">
        <f t="shared" si="198"/>
        <v/>
      </c>
      <c r="L2961" s="527" t="str">
        <f t="shared" si="199"/>
        <v/>
      </c>
      <c r="M2961" s="363"/>
      <c r="N2961" s="363"/>
      <c r="O2961" s="363"/>
      <c r="P2961" s="366"/>
    </row>
    <row r="2962" spans="3:16" ht="14.25" customHeight="1" x14ac:dyDescent="0.2">
      <c r="C2962" s="383">
        <f t="shared" si="201"/>
        <v>2950</v>
      </c>
      <c r="D2962" s="807" t="str">
        <f t="shared" si="200"/>
        <v/>
      </c>
      <c r="E2962" s="670"/>
      <c r="F2962" s="511"/>
      <c r="G2962" s="511"/>
      <c r="H2962" s="452"/>
      <c r="I2962" s="362"/>
      <c r="J2962" s="362"/>
      <c r="K2962" s="451" t="str">
        <f t="shared" si="198"/>
        <v/>
      </c>
      <c r="L2962" s="527" t="str">
        <f t="shared" si="199"/>
        <v/>
      </c>
      <c r="M2962" s="363"/>
      <c r="N2962" s="363"/>
      <c r="O2962" s="363"/>
      <c r="P2962" s="366"/>
    </row>
    <row r="2963" spans="3:16" ht="14.25" customHeight="1" x14ac:dyDescent="0.2">
      <c r="C2963" s="383">
        <f t="shared" si="201"/>
        <v>2951</v>
      </c>
      <c r="D2963" s="807" t="str">
        <f t="shared" si="200"/>
        <v/>
      </c>
      <c r="E2963" s="670"/>
      <c r="F2963" s="511"/>
      <c r="G2963" s="511"/>
      <c r="H2963" s="452"/>
      <c r="I2963" s="362"/>
      <c r="J2963" s="362"/>
      <c r="K2963" s="451" t="str">
        <f t="shared" si="198"/>
        <v/>
      </c>
      <c r="L2963" s="527" t="str">
        <f t="shared" si="199"/>
        <v/>
      </c>
      <c r="M2963" s="363"/>
      <c r="N2963" s="363"/>
      <c r="O2963" s="363"/>
      <c r="P2963" s="366"/>
    </row>
    <row r="2964" spans="3:16" ht="14.25" customHeight="1" x14ac:dyDescent="0.2">
      <c r="C2964" s="383">
        <f t="shared" si="201"/>
        <v>2952</v>
      </c>
      <c r="D2964" s="807" t="str">
        <f t="shared" si="200"/>
        <v/>
      </c>
      <c r="E2964" s="670"/>
      <c r="F2964" s="511"/>
      <c r="G2964" s="511"/>
      <c r="H2964" s="452"/>
      <c r="I2964" s="362"/>
      <c r="J2964" s="362"/>
      <c r="K2964" s="451" t="str">
        <f t="shared" si="198"/>
        <v/>
      </c>
      <c r="L2964" s="527" t="str">
        <f t="shared" si="199"/>
        <v/>
      </c>
      <c r="M2964" s="363"/>
      <c r="N2964" s="363"/>
      <c r="O2964" s="363"/>
      <c r="P2964" s="366"/>
    </row>
    <row r="2965" spans="3:16" ht="14.25" customHeight="1" x14ac:dyDescent="0.2">
      <c r="C2965" s="383">
        <f t="shared" si="201"/>
        <v>2953</v>
      </c>
      <c r="D2965" s="807" t="str">
        <f t="shared" si="200"/>
        <v/>
      </c>
      <c r="E2965" s="670"/>
      <c r="F2965" s="511"/>
      <c r="G2965" s="511"/>
      <c r="H2965" s="452"/>
      <c r="I2965" s="362"/>
      <c r="J2965" s="362"/>
      <c r="K2965" s="451" t="str">
        <f t="shared" si="198"/>
        <v/>
      </c>
      <c r="L2965" s="527" t="str">
        <f t="shared" si="199"/>
        <v/>
      </c>
      <c r="M2965" s="363"/>
      <c r="N2965" s="363"/>
      <c r="O2965" s="363"/>
      <c r="P2965" s="366"/>
    </row>
    <row r="2966" spans="3:16" ht="14.25" customHeight="1" x14ac:dyDescent="0.2">
      <c r="C2966" s="383">
        <f t="shared" si="201"/>
        <v>2954</v>
      </c>
      <c r="D2966" s="807" t="str">
        <f t="shared" si="200"/>
        <v/>
      </c>
      <c r="E2966" s="670"/>
      <c r="F2966" s="511"/>
      <c r="G2966" s="511"/>
      <c r="H2966" s="452"/>
      <c r="I2966" s="362"/>
      <c r="J2966" s="362"/>
      <c r="K2966" s="451" t="str">
        <f t="shared" si="198"/>
        <v/>
      </c>
      <c r="L2966" s="527" t="str">
        <f t="shared" si="199"/>
        <v/>
      </c>
      <c r="M2966" s="363"/>
      <c r="N2966" s="363"/>
      <c r="O2966" s="363"/>
      <c r="P2966" s="366"/>
    </row>
    <row r="2967" spans="3:16" ht="14.25" customHeight="1" x14ac:dyDescent="0.2">
      <c r="C2967" s="383">
        <f t="shared" si="201"/>
        <v>2955</v>
      </c>
      <c r="D2967" s="807" t="str">
        <f t="shared" si="200"/>
        <v/>
      </c>
      <c r="E2967" s="670"/>
      <c r="F2967" s="511"/>
      <c r="G2967" s="511"/>
      <c r="H2967" s="452"/>
      <c r="I2967" s="362"/>
      <c r="J2967" s="362"/>
      <c r="K2967" s="451" t="str">
        <f t="shared" ref="K2967:K2988" si="202">IF(J2967="","",I2967*J2967)</f>
        <v/>
      </c>
      <c r="L2967" s="527" t="str">
        <f t="shared" ref="L2967:L2988" si="203">IF(H2967="","",IF(HLOOKUP(H2967,$V$2:$AJ$3,2,FALSE)&gt;=0.8,"○",""))</f>
        <v/>
      </c>
      <c r="M2967" s="363"/>
      <c r="N2967" s="363"/>
      <c r="O2967" s="363"/>
      <c r="P2967" s="366"/>
    </row>
    <row r="2968" spans="3:16" ht="14.25" customHeight="1" x14ac:dyDescent="0.2">
      <c r="C2968" s="383">
        <f t="shared" si="201"/>
        <v>2956</v>
      </c>
      <c r="D2968" s="807" t="str">
        <f t="shared" si="200"/>
        <v/>
      </c>
      <c r="E2968" s="670"/>
      <c r="F2968" s="511"/>
      <c r="G2968" s="511"/>
      <c r="H2968" s="452"/>
      <c r="I2968" s="362"/>
      <c r="J2968" s="362"/>
      <c r="K2968" s="451" t="str">
        <f t="shared" si="202"/>
        <v/>
      </c>
      <c r="L2968" s="527" t="str">
        <f t="shared" si="203"/>
        <v/>
      </c>
      <c r="M2968" s="363"/>
      <c r="N2968" s="363"/>
      <c r="O2968" s="363"/>
      <c r="P2968" s="366"/>
    </row>
    <row r="2969" spans="3:16" ht="14.25" customHeight="1" x14ac:dyDescent="0.2">
      <c r="C2969" s="383">
        <f t="shared" si="201"/>
        <v>2957</v>
      </c>
      <c r="D2969" s="807" t="str">
        <f t="shared" si="200"/>
        <v/>
      </c>
      <c r="E2969" s="670"/>
      <c r="F2969" s="511"/>
      <c r="G2969" s="511"/>
      <c r="H2969" s="452"/>
      <c r="I2969" s="362"/>
      <c r="J2969" s="362"/>
      <c r="K2969" s="451" t="str">
        <f t="shared" si="202"/>
        <v/>
      </c>
      <c r="L2969" s="527" t="str">
        <f t="shared" si="203"/>
        <v/>
      </c>
      <c r="M2969" s="363"/>
      <c r="N2969" s="363"/>
      <c r="O2969" s="363"/>
      <c r="P2969" s="366"/>
    </row>
    <row r="2970" spans="3:16" ht="14.25" customHeight="1" x14ac:dyDescent="0.2">
      <c r="C2970" s="383">
        <f t="shared" si="201"/>
        <v>2958</v>
      </c>
      <c r="D2970" s="807" t="str">
        <f t="shared" si="200"/>
        <v/>
      </c>
      <c r="E2970" s="670"/>
      <c r="F2970" s="511"/>
      <c r="G2970" s="511"/>
      <c r="H2970" s="452"/>
      <c r="I2970" s="362"/>
      <c r="J2970" s="362"/>
      <c r="K2970" s="451" t="str">
        <f t="shared" si="202"/>
        <v/>
      </c>
      <c r="L2970" s="527" t="str">
        <f t="shared" si="203"/>
        <v/>
      </c>
      <c r="M2970" s="363"/>
      <c r="N2970" s="363"/>
      <c r="O2970" s="363"/>
      <c r="P2970" s="366"/>
    </row>
    <row r="2971" spans="3:16" ht="14.25" customHeight="1" x14ac:dyDescent="0.2">
      <c r="C2971" s="383">
        <f t="shared" si="201"/>
        <v>2959</v>
      </c>
      <c r="D2971" s="807" t="str">
        <f t="shared" si="200"/>
        <v/>
      </c>
      <c r="E2971" s="670"/>
      <c r="F2971" s="511"/>
      <c r="G2971" s="511"/>
      <c r="H2971" s="452"/>
      <c r="I2971" s="362"/>
      <c r="J2971" s="362"/>
      <c r="K2971" s="451" t="str">
        <f t="shared" si="202"/>
        <v/>
      </c>
      <c r="L2971" s="527" t="str">
        <f t="shared" si="203"/>
        <v/>
      </c>
      <c r="M2971" s="363"/>
      <c r="N2971" s="363"/>
      <c r="O2971" s="363"/>
      <c r="P2971" s="366"/>
    </row>
    <row r="2972" spans="3:16" ht="14.25" customHeight="1" x14ac:dyDescent="0.2">
      <c r="C2972" s="383">
        <f t="shared" si="201"/>
        <v>2960</v>
      </c>
      <c r="D2972" s="807" t="str">
        <f t="shared" si="200"/>
        <v/>
      </c>
      <c r="E2972" s="670"/>
      <c r="F2972" s="511"/>
      <c r="G2972" s="511"/>
      <c r="H2972" s="452"/>
      <c r="I2972" s="362"/>
      <c r="J2972" s="362"/>
      <c r="K2972" s="451" t="str">
        <f t="shared" si="202"/>
        <v/>
      </c>
      <c r="L2972" s="527" t="str">
        <f t="shared" si="203"/>
        <v/>
      </c>
      <c r="M2972" s="363"/>
      <c r="N2972" s="363"/>
      <c r="O2972" s="363"/>
      <c r="P2972" s="366"/>
    </row>
    <row r="2973" spans="3:16" ht="14.25" customHeight="1" x14ac:dyDescent="0.2">
      <c r="C2973" s="383">
        <f t="shared" si="201"/>
        <v>2961</v>
      </c>
      <c r="D2973" s="807" t="str">
        <f t="shared" si="200"/>
        <v/>
      </c>
      <c r="E2973" s="670"/>
      <c r="F2973" s="511"/>
      <c r="G2973" s="511"/>
      <c r="H2973" s="452"/>
      <c r="I2973" s="362"/>
      <c r="J2973" s="362"/>
      <c r="K2973" s="451" t="str">
        <f t="shared" si="202"/>
        <v/>
      </c>
      <c r="L2973" s="527" t="str">
        <f t="shared" si="203"/>
        <v/>
      </c>
      <c r="M2973" s="363"/>
      <c r="N2973" s="363"/>
      <c r="O2973" s="363"/>
      <c r="P2973" s="366"/>
    </row>
    <row r="2974" spans="3:16" ht="14.25" customHeight="1" x14ac:dyDescent="0.2">
      <c r="C2974" s="383">
        <f t="shared" si="201"/>
        <v>2962</v>
      </c>
      <c r="D2974" s="807" t="str">
        <f t="shared" si="200"/>
        <v/>
      </c>
      <c r="E2974" s="670"/>
      <c r="F2974" s="511"/>
      <c r="G2974" s="511"/>
      <c r="H2974" s="452"/>
      <c r="I2974" s="362"/>
      <c r="J2974" s="362"/>
      <c r="K2974" s="451" t="str">
        <f t="shared" si="202"/>
        <v/>
      </c>
      <c r="L2974" s="527" t="str">
        <f t="shared" si="203"/>
        <v/>
      </c>
      <c r="M2974" s="363"/>
      <c r="N2974" s="363"/>
      <c r="O2974" s="363"/>
      <c r="P2974" s="366"/>
    </row>
    <row r="2975" spans="3:16" ht="14.25" customHeight="1" x14ac:dyDescent="0.2">
      <c r="C2975" s="383">
        <f t="shared" si="201"/>
        <v>2963</v>
      </c>
      <c r="D2975" s="807" t="str">
        <f t="shared" si="200"/>
        <v/>
      </c>
      <c r="E2975" s="670"/>
      <c r="F2975" s="511"/>
      <c r="G2975" s="511"/>
      <c r="H2975" s="452"/>
      <c r="I2975" s="362"/>
      <c r="J2975" s="362"/>
      <c r="K2975" s="451" t="str">
        <f t="shared" si="202"/>
        <v/>
      </c>
      <c r="L2975" s="527" t="str">
        <f t="shared" si="203"/>
        <v/>
      </c>
      <c r="M2975" s="363"/>
      <c r="N2975" s="363"/>
      <c r="O2975" s="363"/>
      <c r="P2975" s="366"/>
    </row>
    <row r="2976" spans="3:16" ht="14.25" customHeight="1" x14ac:dyDescent="0.2">
      <c r="C2976" s="383">
        <f t="shared" si="201"/>
        <v>2964</v>
      </c>
      <c r="D2976" s="807" t="str">
        <f t="shared" si="200"/>
        <v/>
      </c>
      <c r="E2976" s="670"/>
      <c r="F2976" s="511"/>
      <c r="G2976" s="511"/>
      <c r="H2976" s="452"/>
      <c r="I2976" s="362"/>
      <c r="J2976" s="362"/>
      <c r="K2976" s="451" t="str">
        <f t="shared" si="202"/>
        <v/>
      </c>
      <c r="L2976" s="527" t="str">
        <f t="shared" si="203"/>
        <v/>
      </c>
      <c r="M2976" s="363"/>
      <c r="N2976" s="363"/>
      <c r="O2976" s="363"/>
      <c r="P2976" s="366"/>
    </row>
    <row r="2977" spans="3:16" ht="14.25" customHeight="1" x14ac:dyDescent="0.2">
      <c r="C2977" s="383">
        <f t="shared" si="201"/>
        <v>2965</v>
      </c>
      <c r="D2977" s="807" t="str">
        <f t="shared" si="200"/>
        <v/>
      </c>
      <c r="E2977" s="670"/>
      <c r="F2977" s="511"/>
      <c r="G2977" s="511"/>
      <c r="H2977" s="452"/>
      <c r="I2977" s="362"/>
      <c r="J2977" s="362"/>
      <c r="K2977" s="451" t="str">
        <f t="shared" si="202"/>
        <v/>
      </c>
      <c r="L2977" s="527" t="str">
        <f t="shared" si="203"/>
        <v/>
      </c>
      <c r="M2977" s="363"/>
      <c r="N2977" s="363"/>
      <c r="O2977" s="363"/>
      <c r="P2977" s="366"/>
    </row>
    <row r="2978" spans="3:16" ht="14.25" customHeight="1" x14ac:dyDescent="0.2">
      <c r="C2978" s="383">
        <f t="shared" si="201"/>
        <v>2966</v>
      </c>
      <c r="D2978" s="807" t="str">
        <f t="shared" si="200"/>
        <v/>
      </c>
      <c r="E2978" s="670"/>
      <c r="F2978" s="511"/>
      <c r="G2978" s="511"/>
      <c r="H2978" s="452"/>
      <c r="I2978" s="362"/>
      <c r="J2978" s="362"/>
      <c r="K2978" s="451" t="str">
        <f t="shared" si="202"/>
        <v/>
      </c>
      <c r="L2978" s="527" t="str">
        <f t="shared" si="203"/>
        <v/>
      </c>
      <c r="M2978" s="363"/>
      <c r="N2978" s="363"/>
      <c r="O2978" s="363"/>
      <c r="P2978" s="366"/>
    </row>
    <row r="2979" spans="3:16" ht="14.25" customHeight="1" x14ac:dyDescent="0.2">
      <c r="C2979" s="383">
        <f t="shared" si="201"/>
        <v>2967</v>
      </c>
      <c r="D2979" s="807" t="str">
        <f t="shared" si="200"/>
        <v/>
      </c>
      <c r="E2979" s="670"/>
      <c r="F2979" s="511"/>
      <c r="G2979" s="511"/>
      <c r="H2979" s="452"/>
      <c r="I2979" s="362"/>
      <c r="J2979" s="362"/>
      <c r="K2979" s="451" t="str">
        <f t="shared" si="202"/>
        <v/>
      </c>
      <c r="L2979" s="527" t="str">
        <f t="shared" si="203"/>
        <v/>
      </c>
      <c r="M2979" s="363"/>
      <c r="N2979" s="363"/>
      <c r="O2979" s="363"/>
      <c r="P2979" s="366"/>
    </row>
    <row r="2980" spans="3:16" ht="14.25" customHeight="1" x14ac:dyDescent="0.2">
      <c r="C2980" s="383">
        <f t="shared" si="201"/>
        <v>2968</v>
      </c>
      <c r="D2980" s="807" t="str">
        <f t="shared" si="200"/>
        <v/>
      </c>
      <c r="E2980" s="670"/>
      <c r="F2980" s="511"/>
      <c r="G2980" s="511"/>
      <c r="H2980" s="452"/>
      <c r="I2980" s="362"/>
      <c r="J2980" s="362"/>
      <c r="K2980" s="451" t="str">
        <f t="shared" si="202"/>
        <v/>
      </c>
      <c r="L2980" s="527" t="str">
        <f t="shared" si="203"/>
        <v/>
      </c>
      <c r="M2980" s="363"/>
      <c r="N2980" s="363"/>
      <c r="O2980" s="363"/>
      <c r="P2980" s="366"/>
    </row>
    <row r="2981" spans="3:16" ht="14.25" customHeight="1" x14ac:dyDescent="0.2">
      <c r="C2981" s="383">
        <f t="shared" si="201"/>
        <v>2969</v>
      </c>
      <c r="D2981" s="807" t="str">
        <f t="shared" si="200"/>
        <v/>
      </c>
      <c r="E2981" s="670"/>
      <c r="F2981" s="511"/>
      <c r="G2981" s="511"/>
      <c r="H2981" s="452"/>
      <c r="I2981" s="362"/>
      <c r="J2981" s="362"/>
      <c r="K2981" s="451" t="str">
        <f t="shared" si="202"/>
        <v/>
      </c>
      <c r="L2981" s="527" t="str">
        <f t="shared" si="203"/>
        <v/>
      </c>
      <c r="M2981" s="363"/>
      <c r="N2981" s="363"/>
      <c r="O2981" s="363"/>
      <c r="P2981" s="366"/>
    </row>
    <row r="2982" spans="3:16" ht="14.25" customHeight="1" x14ac:dyDescent="0.2">
      <c r="C2982" s="383">
        <f t="shared" si="201"/>
        <v>2970</v>
      </c>
      <c r="D2982" s="807" t="str">
        <f t="shared" si="200"/>
        <v/>
      </c>
      <c r="E2982" s="670"/>
      <c r="F2982" s="511"/>
      <c r="G2982" s="511"/>
      <c r="H2982" s="452"/>
      <c r="I2982" s="362"/>
      <c r="J2982" s="362"/>
      <c r="K2982" s="451" t="str">
        <f t="shared" si="202"/>
        <v/>
      </c>
      <c r="L2982" s="527" t="str">
        <f t="shared" si="203"/>
        <v/>
      </c>
      <c r="M2982" s="363"/>
      <c r="N2982" s="363"/>
      <c r="O2982" s="363"/>
      <c r="P2982" s="366"/>
    </row>
    <row r="2983" spans="3:16" ht="14.25" customHeight="1" x14ac:dyDescent="0.2">
      <c r="C2983" s="383">
        <f t="shared" si="201"/>
        <v>2971</v>
      </c>
      <c r="D2983" s="807" t="str">
        <f t="shared" si="200"/>
        <v/>
      </c>
      <c r="E2983" s="670"/>
      <c r="F2983" s="511"/>
      <c r="G2983" s="511"/>
      <c r="H2983" s="452"/>
      <c r="I2983" s="362"/>
      <c r="J2983" s="362"/>
      <c r="K2983" s="451" t="str">
        <f t="shared" si="202"/>
        <v/>
      </c>
      <c r="L2983" s="527" t="str">
        <f t="shared" si="203"/>
        <v/>
      </c>
      <c r="M2983" s="363"/>
      <c r="N2983" s="363"/>
      <c r="O2983" s="363"/>
      <c r="P2983" s="366"/>
    </row>
    <row r="2984" spans="3:16" ht="14.25" customHeight="1" x14ac:dyDescent="0.2">
      <c r="C2984" s="383">
        <f t="shared" si="201"/>
        <v>2972</v>
      </c>
      <c r="D2984" s="807" t="str">
        <f t="shared" si="200"/>
        <v/>
      </c>
      <c r="E2984" s="670"/>
      <c r="F2984" s="511"/>
      <c r="G2984" s="511"/>
      <c r="H2984" s="452"/>
      <c r="I2984" s="362"/>
      <c r="J2984" s="362"/>
      <c r="K2984" s="451" t="str">
        <f t="shared" si="202"/>
        <v/>
      </c>
      <c r="L2984" s="527" t="str">
        <f t="shared" si="203"/>
        <v/>
      </c>
      <c r="M2984" s="363"/>
      <c r="N2984" s="363"/>
      <c r="O2984" s="363"/>
      <c r="P2984" s="366"/>
    </row>
    <row r="2985" spans="3:16" ht="14.25" customHeight="1" x14ac:dyDescent="0.2">
      <c r="C2985" s="383">
        <f t="shared" si="201"/>
        <v>2973</v>
      </c>
      <c r="D2985" s="807" t="str">
        <f t="shared" si="200"/>
        <v/>
      </c>
      <c r="E2985" s="670"/>
      <c r="F2985" s="511"/>
      <c r="G2985" s="511"/>
      <c r="H2985" s="452"/>
      <c r="I2985" s="362"/>
      <c r="J2985" s="362"/>
      <c r="K2985" s="451" t="str">
        <f t="shared" si="202"/>
        <v/>
      </c>
      <c r="L2985" s="527" t="str">
        <f t="shared" si="203"/>
        <v/>
      </c>
      <c r="M2985" s="363"/>
      <c r="N2985" s="363"/>
      <c r="O2985" s="363"/>
      <c r="P2985" s="366"/>
    </row>
    <row r="2986" spans="3:16" ht="14.25" customHeight="1" x14ac:dyDescent="0.2">
      <c r="C2986" s="383">
        <f t="shared" si="201"/>
        <v>2974</v>
      </c>
      <c r="D2986" s="807" t="str">
        <f t="shared" si="200"/>
        <v/>
      </c>
      <c r="E2986" s="670"/>
      <c r="F2986" s="511"/>
      <c r="G2986" s="511"/>
      <c r="H2986" s="452"/>
      <c r="I2986" s="362"/>
      <c r="J2986" s="362"/>
      <c r="K2986" s="451" t="str">
        <f t="shared" si="202"/>
        <v/>
      </c>
      <c r="L2986" s="527" t="str">
        <f t="shared" si="203"/>
        <v/>
      </c>
      <c r="M2986" s="363"/>
      <c r="N2986" s="363"/>
      <c r="O2986" s="363"/>
      <c r="P2986" s="366"/>
    </row>
    <row r="2987" spans="3:16" ht="14.25" customHeight="1" x14ac:dyDescent="0.2">
      <c r="C2987" s="383">
        <f t="shared" si="201"/>
        <v>2975</v>
      </c>
      <c r="D2987" s="807" t="str">
        <f t="shared" si="200"/>
        <v/>
      </c>
      <c r="E2987" s="670"/>
      <c r="F2987" s="511"/>
      <c r="G2987" s="511"/>
      <c r="H2987" s="452"/>
      <c r="I2987" s="362"/>
      <c r="J2987" s="362"/>
      <c r="K2987" s="451" t="str">
        <f t="shared" si="202"/>
        <v/>
      </c>
      <c r="L2987" s="527" t="str">
        <f t="shared" si="203"/>
        <v/>
      </c>
      <c r="M2987" s="363"/>
      <c r="N2987" s="363"/>
      <c r="O2987" s="363"/>
      <c r="P2987" s="366"/>
    </row>
    <row r="2988" spans="3:16" ht="14.25" customHeight="1" x14ac:dyDescent="0.2">
      <c r="C2988" s="383">
        <f t="shared" si="201"/>
        <v>2976</v>
      </c>
      <c r="D2988" s="807" t="str">
        <f t="shared" si="200"/>
        <v/>
      </c>
      <c r="E2988" s="670"/>
      <c r="F2988" s="511"/>
      <c r="G2988" s="511"/>
      <c r="H2988" s="452"/>
      <c r="I2988" s="362"/>
      <c r="J2988" s="362"/>
      <c r="K2988" s="451" t="str">
        <f t="shared" si="202"/>
        <v/>
      </c>
      <c r="L2988" s="527" t="str">
        <f t="shared" si="203"/>
        <v/>
      </c>
      <c r="M2988" s="363"/>
      <c r="N2988" s="363"/>
      <c r="O2988" s="363"/>
      <c r="P2988" s="366"/>
    </row>
    <row r="2989" spans="3:16" ht="14.25" customHeight="1" x14ac:dyDescent="0.2">
      <c r="C2989" s="383">
        <f t="shared" si="201"/>
        <v>2977</v>
      </c>
      <c r="D2989" s="807" t="str">
        <f t="shared" si="200"/>
        <v/>
      </c>
      <c r="E2989" s="670"/>
      <c r="F2989" s="511"/>
      <c r="G2989" s="511"/>
      <c r="H2989" s="452"/>
      <c r="I2989" s="362"/>
      <c r="J2989" s="362"/>
      <c r="K2989" s="451" t="str">
        <f t="shared" ref="K2989:K3012" si="204">IF(J2989="","",I2989*J2989)</f>
        <v/>
      </c>
      <c r="L2989" s="527" t="str">
        <f t="shared" ref="L2989:L3012" si="205">IF(H2989="","",IF(HLOOKUP(H2989,$V$2:$AJ$3,2,FALSE)&gt;=0.8,"○",""))</f>
        <v/>
      </c>
      <c r="M2989" s="363"/>
      <c r="N2989" s="363"/>
      <c r="O2989" s="363"/>
      <c r="P2989" s="366"/>
    </row>
    <row r="2990" spans="3:16" ht="14.25" customHeight="1" x14ac:dyDescent="0.2">
      <c r="C2990" s="383">
        <f t="shared" si="201"/>
        <v>2978</v>
      </c>
      <c r="D2990" s="807" t="str">
        <f t="shared" si="200"/>
        <v/>
      </c>
      <c r="E2990" s="670"/>
      <c r="F2990" s="511"/>
      <c r="G2990" s="511"/>
      <c r="H2990" s="452"/>
      <c r="I2990" s="362"/>
      <c r="J2990" s="362"/>
      <c r="K2990" s="451" t="str">
        <f t="shared" si="204"/>
        <v/>
      </c>
      <c r="L2990" s="527" t="str">
        <f t="shared" si="205"/>
        <v/>
      </c>
      <c r="M2990" s="363"/>
      <c r="N2990" s="363"/>
      <c r="O2990" s="363"/>
      <c r="P2990" s="366"/>
    </row>
    <row r="2991" spans="3:16" ht="14.25" customHeight="1" x14ac:dyDescent="0.2">
      <c r="C2991" s="383">
        <f t="shared" si="201"/>
        <v>2979</v>
      </c>
      <c r="D2991" s="807" t="str">
        <f t="shared" si="200"/>
        <v/>
      </c>
      <c r="E2991" s="670"/>
      <c r="F2991" s="511"/>
      <c r="G2991" s="511"/>
      <c r="H2991" s="452"/>
      <c r="I2991" s="362"/>
      <c r="J2991" s="362"/>
      <c r="K2991" s="451" t="str">
        <f t="shared" si="204"/>
        <v/>
      </c>
      <c r="L2991" s="527" t="str">
        <f t="shared" si="205"/>
        <v/>
      </c>
      <c r="M2991" s="363"/>
      <c r="N2991" s="363"/>
      <c r="O2991" s="363"/>
      <c r="P2991" s="366"/>
    </row>
    <row r="2992" spans="3:16" ht="14.25" customHeight="1" x14ac:dyDescent="0.2">
      <c r="C2992" s="383">
        <f t="shared" si="201"/>
        <v>2980</v>
      </c>
      <c r="D2992" s="807" t="str">
        <f t="shared" si="200"/>
        <v/>
      </c>
      <c r="E2992" s="670"/>
      <c r="F2992" s="511"/>
      <c r="G2992" s="511"/>
      <c r="H2992" s="452"/>
      <c r="I2992" s="362"/>
      <c r="J2992" s="362"/>
      <c r="K2992" s="451" t="str">
        <f t="shared" si="204"/>
        <v/>
      </c>
      <c r="L2992" s="527" t="str">
        <f t="shared" si="205"/>
        <v/>
      </c>
      <c r="M2992" s="363"/>
      <c r="N2992" s="363"/>
      <c r="O2992" s="363"/>
      <c r="P2992" s="366"/>
    </row>
    <row r="2993" spans="3:16" ht="14.25" customHeight="1" x14ac:dyDescent="0.2">
      <c r="C2993" s="383">
        <f t="shared" si="201"/>
        <v>2981</v>
      </c>
      <c r="D2993" s="807" t="str">
        <f t="shared" si="200"/>
        <v/>
      </c>
      <c r="E2993" s="670"/>
      <c r="F2993" s="511"/>
      <c r="G2993" s="511"/>
      <c r="H2993" s="452"/>
      <c r="I2993" s="362"/>
      <c r="J2993" s="362"/>
      <c r="K2993" s="451" t="str">
        <f t="shared" si="204"/>
        <v/>
      </c>
      <c r="L2993" s="527" t="str">
        <f t="shared" si="205"/>
        <v/>
      </c>
      <c r="M2993" s="363"/>
      <c r="N2993" s="363"/>
      <c r="O2993" s="363"/>
      <c r="P2993" s="366"/>
    </row>
    <row r="2994" spans="3:16" ht="14.25" customHeight="1" x14ac:dyDescent="0.2">
      <c r="C2994" s="383">
        <f t="shared" si="201"/>
        <v>2982</v>
      </c>
      <c r="D2994" s="807" t="str">
        <f t="shared" si="200"/>
        <v/>
      </c>
      <c r="E2994" s="670"/>
      <c r="F2994" s="511"/>
      <c r="G2994" s="511"/>
      <c r="H2994" s="452"/>
      <c r="I2994" s="362"/>
      <c r="J2994" s="362"/>
      <c r="K2994" s="451" t="str">
        <f t="shared" si="204"/>
        <v/>
      </c>
      <c r="L2994" s="527" t="str">
        <f t="shared" si="205"/>
        <v/>
      </c>
      <c r="M2994" s="363"/>
      <c r="N2994" s="363"/>
      <c r="O2994" s="363"/>
      <c r="P2994" s="366"/>
    </row>
    <row r="2995" spans="3:16" ht="14.25" customHeight="1" x14ac:dyDescent="0.2">
      <c r="C2995" s="383">
        <f t="shared" si="201"/>
        <v>2983</v>
      </c>
      <c r="D2995" s="807" t="str">
        <f t="shared" si="200"/>
        <v/>
      </c>
      <c r="E2995" s="670"/>
      <c r="F2995" s="511"/>
      <c r="G2995" s="511"/>
      <c r="H2995" s="452"/>
      <c r="I2995" s="362"/>
      <c r="J2995" s="362"/>
      <c r="K2995" s="451" t="str">
        <f t="shared" si="204"/>
        <v/>
      </c>
      <c r="L2995" s="527" t="str">
        <f t="shared" si="205"/>
        <v/>
      </c>
      <c r="M2995" s="363"/>
      <c r="N2995" s="363"/>
      <c r="O2995" s="363"/>
      <c r="P2995" s="366"/>
    </row>
    <row r="2996" spans="3:16" ht="14.25" customHeight="1" x14ac:dyDescent="0.2">
      <c r="C2996" s="383">
        <f t="shared" si="201"/>
        <v>2984</v>
      </c>
      <c r="D2996" s="807" t="str">
        <f t="shared" si="200"/>
        <v/>
      </c>
      <c r="E2996" s="670"/>
      <c r="F2996" s="511"/>
      <c r="G2996" s="511"/>
      <c r="H2996" s="452"/>
      <c r="I2996" s="362"/>
      <c r="J2996" s="362"/>
      <c r="K2996" s="451" t="str">
        <f t="shared" si="204"/>
        <v/>
      </c>
      <c r="L2996" s="527" t="str">
        <f t="shared" si="205"/>
        <v/>
      </c>
      <c r="M2996" s="363"/>
      <c r="N2996" s="363"/>
      <c r="O2996" s="363"/>
      <c r="P2996" s="366"/>
    </row>
    <row r="2997" spans="3:16" ht="14.25" customHeight="1" x14ac:dyDescent="0.2">
      <c r="C2997" s="383">
        <f t="shared" si="201"/>
        <v>2985</v>
      </c>
      <c r="D2997" s="807" t="str">
        <f t="shared" si="200"/>
        <v/>
      </c>
      <c r="E2997" s="670"/>
      <c r="F2997" s="511"/>
      <c r="G2997" s="511"/>
      <c r="H2997" s="452"/>
      <c r="I2997" s="362"/>
      <c r="J2997" s="362"/>
      <c r="K2997" s="451" t="str">
        <f t="shared" si="204"/>
        <v/>
      </c>
      <c r="L2997" s="527" t="str">
        <f t="shared" si="205"/>
        <v/>
      </c>
      <c r="M2997" s="363"/>
      <c r="N2997" s="363"/>
      <c r="O2997" s="363"/>
      <c r="P2997" s="366"/>
    </row>
    <row r="2998" spans="3:16" ht="14.25" customHeight="1" x14ac:dyDescent="0.2">
      <c r="C2998" s="383">
        <f t="shared" si="201"/>
        <v>2986</v>
      </c>
      <c r="D2998" s="807" t="str">
        <f t="shared" si="200"/>
        <v/>
      </c>
      <c r="E2998" s="670"/>
      <c r="F2998" s="511"/>
      <c r="G2998" s="511"/>
      <c r="H2998" s="452"/>
      <c r="I2998" s="362"/>
      <c r="J2998" s="362"/>
      <c r="K2998" s="451" t="str">
        <f t="shared" si="204"/>
        <v/>
      </c>
      <c r="L2998" s="527" t="str">
        <f t="shared" si="205"/>
        <v/>
      </c>
      <c r="M2998" s="363"/>
      <c r="N2998" s="363"/>
      <c r="O2998" s="363"/>
      <c r="P2998" s="366"/>
    </row>
    <row r="2999" spans="3:16" ht="14.25" customHeight="1" x14ac:dyDescent="0.2">
      <c r="C2999" s="383">
        <f t="shared" si="201"/>
        <v>2987</v>
      </c>
      <c r="D2999" s="807" t="str">
        <f t="shared" si="200"/>
        <v/>
      </c>
      <c r="E2999" s="670"/>
      <c r="F2999" s="511"/>
      <c r="G2999" s="511"/>
      <c r="H2999" s="452"/>
      <c r="I2999" s="362"/>
      <c r="J2999" s="362"/>
      <c r="K2999" s="451" t="str">
        <f t="shared" si="204"/>
        <v/>
      </c>
      <c r="L2999" s="527" t="str">
        <f t="shared" si="205"/>
        <v/>
      </c>
      <c r="M2999" s="363"/>
      <c r="N2999" s="363"/>
      <c r="O2999" s="363"/>
      <c r="P2999" s="366"/>
    </row>
    <row r="3000" spans="3:16" ht="14.25" customHeight="1" x14ac:dyDescent="0.2">
      <c r="C3000" s="383">
        <f t="shared" si="201"/>
        <v>2988</v>
      </c>
      <c r="D3000" s="807" t="str">
        <f t="shared" si="200"/>
        <v/>
      </c>
      <c r="E3000" s="670"/>
      <c r="F3000" s="511"/>
      <c r="G3000" s="511"/>
      <c r="H3000" s="452"/>
      <c r="I3000" s="362"/>
      <c r="J3000" s="362"/>
      <c r="K3000" s="451" t="str">
        <f t="shared" si="204"/>
        <v/>
      </c>
      <c r="L3000" s="527" t="str">
        <f t="shared" si="205"/>
        <v/>
      </c>
      <c r="M3000" s="363"/>
      <c r="N3000" s="363"/>
      <c r="O3000" s="363"/>
      <c r="P3000" s="366"/>
    </row>
    <row r="3001" spans="3:16" ht="14.25" customHeight="1" x14ac:dyDescent="0.2">
      <c r="C3001" s="383">
        <f t="shared" si="201"/>
        <v>2989</v>
      </c>
      <c r="D3001" s="807" t="str">
        <f t="shared" si="200"/>
        <v/>
      </c>
      <c r="E3001" s="670"/>
      <c r="F3001" s="511"/>
      <c r="G3001" s="511"/>
      <c r="H3001" s="452"/>
      <c r="I3001" s="362"/>
      <c r="J3001" s="362"/>
      <c r="K3001" s="451" t="str">
        <f t="shared" si="204"/>
        <v/>
      </c>
      <c r="L3001" s="527" t="str">
        <f t="shared" si="205"/>
        <v/>
      </c>
      <c r="M3001" s="363"/>
      <c r="N3001" s="363"/>
      <c r="O3001" s="363"/>
      <c r="P3001" s="366"/>
    </row>
    <row r="3002" spans="3:16" ht="14.25" customHeight="1" x14ac:dyDescent="0.2">
      <c r="C3002" s="383">
        <f t="shared" si="201"/>
        <v>2990</v>
      </c>
      <c r="D3002" s="807" t="str">
        <f t="shared" si="200"/>
        <v/>
      </c>
      <c r="E3002" s="670"/>
      <c r="F3002" s="511"/>
      <c r="G3002" s="511"/>
      <c r="H3002" s="452"/>
      <c r="I3002" s="362"/>
      <c r="J3002" s="362"/>
      <c r="K3002" s="451" t="str">
        <f t="shared" si="204"/>
        <v/>
      </c>
      <c r="L3002" s="527" t="str">
        <f t="shared" si="205"/>
        <v/>
      </c>
      <c r="M3002" s="363"/>
      <c r="N3002" s="363"/>
      <c r="O3002" s="363"/>
      <c r="P3002" s="366"/>
    </row>
    <row r="3003" spans="3:16" ht="14.25" customHeight="1" x14ac:dyDescent="0.2">
      <c r="C3003" s="383">
        <f t="shared" si="201"/>
        <v>2991</v>
      </c>
      <c r="D3003" s="807" t="str">
        <f t="shared" si="200"/>
        <v/>
      </c>
      <c r="E3003" s="670"/>
      <c r="F3003" s="511"/>
      <c r="G3003" s="511"/>
      <c r="H3003" s="452"/>
      <c r="I3003" s="362"/>
      <c r="J3003" s="362"/>
      <c r="K3003" s="451" t="str">
        <f t="shared" si="204"/>
        <v/>
      </c>
      <c r="L3003" s="527" t="str">
        <f t="shared" si="205"/>
        <v/>
      </c>
      <c r="M3003" s="363"/>
      <c r="N3003" s="363"/>
      <c r="O3003" s="363"/>
      <c r="P3003" s="366"/>
    </row>
    <row r="3004" spans="3:16" ht="14.25" customHeight="1" x14ac:dyDescent="0.2">
      <c r="C3004" s="383">
        <f t="shared" si="201"/>
        <v>2992</v>
      </c>
      <c r="D3004" s="807" t="str">
        <f t="shared" si="200"/>
        <v/>
      </c>
      <c r="E3004" s="670"/>
      <c r="F3004" s="511"/>
      <c r="G3004" s="511"/>
      <c r="H3004" s="452"/>
      <c r="I3004" s="362"/>
      <c r="J3004" s="362"/>
      <c r="K3004" s="451" t="str">
        <f t="shared" si="204"/>
        <v/>
      </c>
      <c r="L3004" s="527" t="str">
        <f t="shared" si="205"/>
        <v/>
      </c>
      <c r="M3004" s="363"/>
      <c r="N3004" s="363"/>
      <c r="O3004" s="363"/>
      <c r="P3004" s="366"/>
    </row>
    <row r="3005" spans="3:16" ht="14.25" customHeight="1" x14ac:dyDescent="0.2">
      <c r="C3005" s="383">
        <f t="shared" si="201"/>
        <v>2993</v>
      </c>
      <c r="D3005" s="807" t="str">
        <f t="shared" si="200"/>
        <v/>
      </c>
      <c r="E3005" s="670"/>
      <c r="F3005" s="511"/>
      <c r="G3005" s="511"/>
      <c r="H3005" s="452"/>
      <c r="I3005" s="362"/>
      <c r="J3005" s="362"/>
      <c r="K3005" s="451" t="str">
        <f t="shared" si="204"/>
        <v/>
      </c>
      <c r="L3005" s="527" t="str">
        <f t="shared" si="205"/>
        <v/>
      </c>
      <c r="M3005" s="363"/>
      <c r="N3005" s="363"/>
      <c r="O3005" s="363"/>
      <c r="P3005" s="366"/>
    </row>
    <row r="3006" spans="3:16" ht="14.25" customHeight="1" x14ac:dyDescent="0.2">
      <c r="C3006" s="383">
        <f t="shared" si="201"/>
        <v>2994</v>
      </c>
      <c r="D3006" s="807" t="str">
        <f t="shared" si="200"/>
        <v/>
      </c>
      <c r="E3006" s="670"/>
      <c r="F3006" s="511"/>
      <c r="G3006" s="511"/>
      <c r="H3006" s="452"/>
      <c r="I3006" s="362"/>
      <c r="J3006" s="362"/>
      <c r="K3006" s="451" t="str">
        <f t="shared" si="204"/>
        <v/>
      </c>
      <c r="L3006" s="527" t="str">
        <f t="shared" si="205"/>
        <v/>
      </c>
      <c r="M3006" s="363"/>
      <c r="N3006" s="363"/>
      <c r="O3006" s="363"/>
      <c r="P3006" s="366"/>
    </row>
    <row r="3007" spans="3:16" ht="14.25" customHeight="1" x14ac:dyDescent="0.2">
      <c r="C3007" s="383">
        <f t="shared" si="201"/>
        <v>2995</v>
      </c>
      <c r="D3007" s="807" t="str">
        <f t="shared" si="200"/>
        <v/>
      </c>
      <c r="E3007" s="670"/>
      <c r="F3007" s="511"/>
      <c r="G3007" s="511"/>
      <c r="H3007" s="452"/>
      <c r="I3007" s="362"/>
      <c r="J3007" s="362"/>
      <c r="K3007" s="451" t="str">
        <f t="shared" si="204"/>
        <v/>
      </c>
      <c r="L3007" s="527" t="str">
        <f t="shared" si="205"/>
        <v/>
      </c>
      <c r="M3007" s="363"/>
      <c r="N3007" s="363"/>
      <c r="O3007" s="363"/>
      <c r="P3007" s="366"/>
    </row>
    <row r="3008" spans="3:16" ht="14.25" customHeight="1" x14ac:dyDescent="0.2">
      <c r="C3008" s="383">
        <f t="shared" si="201"/>
        <v>2996</v>
      </c>
      <c r="D3008" s="807" t="str">
        <f t="shared" si="200"/>
        <v/>
      </c>
      <c r="E3008" s="670"/>
      <c r="F3008" s="511"/>
      <c r="G3008" s="511"/>
      <c r="H3008" s="452"/>
      <c r="I3008" s="362"/>
      <c r="J3008" s="362"/>
      <c r="K3008" s="451" t="str">
        <f t="shared" si="204"/>
        <v/>
      </c>
      <c r="L3008" s="527" t="str">
        <f t="shared" si="205"/>
        <v/>
      </c>
      <c r="M3008" s="363"/>
      <c r="N3008" s="363"/>
      <c r="O3008" s="363"/>
      <c r="P3008" s="366"/>
    </row>
    <row r="3009" spans="3:16" ht="14.25" customHeight="1" x14ac:dyDescent="0.2">
      <c r="C3009" s="383">
        <f t="shared" si="201"/>
        <v>2997</v>
      </c>
      <c r="D3009" s="807" t="str">
        <f t="shared" si="200"/>
        <v/>
      </c>
      <c r="E3009" s="670"/>
      <c r="F3009" s="511"/>
      <c r="G3009" s="511"/>
      <c r="H3009" s="452"/>
      <c r="I3009" s="362"/>
      <c r="J3009" s="362"/>
      <c r="K3009" s="451" t="str">
        <f t="shared" si="204"/>
        <v/>
      </c>
      <c r="L3009" s="527" t="str">
        <f t="shared" si="205"/>
        <v/>
      </c>
      <c r="M3009" s="363"/>
      <c r="N3009" s="363"/>
      <c r="O3009" s="363"/>
      <c r="P3009" s="366"/>
    </row>
    <row r="3010" spans="3:16" ht="14.25" customHeight="1" x14ac:dyDescent="0.2">
      <c r="C3010" s="383">
        <f t="shared" si="201"/>
        <v>2998</v>
      </c>
      <c r="D3010" s="807" t="str">
        <f t="shared" si="200"/>
        <v/>
      </c>
      <c r="E3010" s="670"/>
      <c r="F3010" s="511"/>
      <c r="G3010" s="511"/>
      <c r="H3010" s="452"/>
      <c r="I3010" s="362"/>
      <c r="J3010" s="362"/>
      <c r="K3010" s="451" t="str">
        <f t="shared" si="204"/>
        <v/>
      </c>
      <c r="L3010" s="527" t="str">
        <f t="shared" si="205"/>
        <v/>
      </c>
      <c r="M3010" s="363"/>
      <c r="N3010" s="363"/>
      <c r="O3010" s="363"/>
      <c r="P3010" s="366"/>
    </row>
    <row r="3011" spans="3:16" ht="14.25" customHeight="1" x14ac:dyDescent="0.2">
      <c r="C3011" s="383">
        <f t="shared" si="201"/>
        <v>2999</v>
      </c>
      <c r="D3011" s="807" t="str">
        <f t="shared" si="200"/>
        <v/>
      </c>
      <c r="E3011" s="670"/>
      <c r="F3011" s="511"/>
      <c r="G3011" s="511"/>
      <c r="H3011" s="452"/>
      <c r="I3011" s="362"/>
      <c r="J3011" s="362"/>
      <c r="K3011" s="451" t="str">
        <f t="shared" si="204"/>
        <v/>
      </c>
      <c r="L3011" s="527" t="str">
        <f t="shared" si="205"/>
        <v/>
      </c>
      <c r="M3011" s="363"/>
      <c r="N3011" s="363"/>
      <c r="O3011" s="363"/>
      <c r="P3011" s="366"/>
    </row>
    <row r="3012" spans="3:16" ht="14.25" customHeight="1" x14ac:dyDescent="0.2">
      <c r="C3012" s="383">
        <f t="shared" si="201"/>
        <v>3000</v>
      </c>
      <c r="D3012" s="807" t="str">
        <f t="shared" si="200"/>
        <v/>
      </c>
      <c r="E3012" s="670"/>
      <c r="F3012" s="511"/>
      <c r="G3012" s="511"/>
      <c r="H3012" s="452"/>
      <c r="I3012" s="362"/>
      <c r="J3012" s="362"/>
      <c r="K3012" s="451" t="str">
        <f t="shared" si="204"/>
        <v/>
      </c>
      <c r="L3012" s="527" t="str">
        <f t="shared" si="205"/>
        <v/>
      </c>
      <c r="M3012" s="363"/>
      <c r="N3012" s="363"/>
      <c r="O3012" s="363"/>
      <c r="P3012" s="366"/>
    </row>
    <row r="3013" spans="3:16" x14ac:dyDescent="0.2"/>
  </sheetData>
  <sheetProtection password="DE0B" sheet="1" selectLockedCells="1"/>
  <mergeCells count="16">
    <mergeCell ref="C10:F12"/>
    <mergeCell ref="K6:K7"/>
    <mergeCell ref="N5:N7"/>
    <mergeCell ref="O5:O7"/>
    <mergeCell ref="C9:F9"/>
    <mergeCell ref="J6:J7"/>
    <mergeCell ref="C5:C7"/>
    <mergeCell ref="F5:F7"/>
    <mergeCell ref="G5:G7"/>
    <mergeCell ref="D5:D7"/>
    <mergeCell ref="L6:L7"/>
    <mergeCell ref="H6:H7"/>
    <mergeCell ref="E5:E7"/>
    <mergeCell ref="I6:I7"/>
    <mergeCell ref="M6:M7"/>
    <mergeCell ref="H5:M5"/>
  </mergeCells>
  <phoneticPr fontId="3"/>
  <conditionalFormatting sqref="L13:M3012">
    <cfRule type="expression" dxfId="98" priority="12" stopIfTrue="1">
      <formula>AND(D13="○",L13="")</formula>
    </cfRule>
  </conditionalFormatting>
  <conditionalFormatting sqref="N13:N3012">
    <cfRule type="expression" dxfId="97" priority="16" stopIfTrue="1">
      <formula>AND(D13="○",N13="",#REF!="教室")</formula>
    </cfRule>
    <cfRule type="expression" dxfId="96" priority="17" stopIfTrue="1">
      <formula>AND(D13="○",N13="",#REF!="事務室")</formula>
    </cfRule>
    <cfRule type="expression" dxfId="95" priority="18" stopIfTrue="1">
      <formula>AND(I13="",N13="○")</formula>
    </cfRule>
  </conditionalFormatting>
  <conditionalFormatting sqref="O13:O3012">
    <cfRule type="expression" dxfId="94" priority="19" stopIfTrue="1">
      <formula>AND(D13="○",O13="",#REF!="教室")</formula>
    </cfRule>
    <cfRule type="expression" dxfId="93" priority="20" stopIfTrue="1">
      <formula>AND(D13="○",O13="",#REF!="事務室")</formula>
    </cfRule>
    <cfRule type="expression" dxfId="92" priority="21" stopIfTrue="1">
      <formula>AND(J13="",O13="○")</formula>
    </cfRule>
    <cfRule type="expression" dxfId="91" priority="22" stopIfTrue="1">
      <formula>AND(J13="",O13="○")</formula>
    </cfRule>
  </conditionalFormatting>
  <conditionalFormatting sqref="M13:M3012">
    <cfRule type="expression" dxfId="90" priority="23" stopIfTrue="1">
      <formula>AND(C13="○",M13="",F13="教室")</formula>
    </cfRule>
    <cfRule type="expression" dxfId="89" priority="24" stopIfTrue="1">
      <formula>AND(C13="○",M13="",F13="事務室")</formula>
    </cfRule>
    <cfRule type="expression" dxfId="88" priority="25" stopIfTrue="1">
      <formula>AND(H13="",M13="○")</formula>
    </cfRule>
  </conditionalFormatting>
  <dataValidations count="2">
    <dataValidation type="list" allowBlank="1" showInputMessage="1" showErrorMessage="1" sqref="M13:O3012" xr:uid="{00000000-0002-0000-0900-000000000000}">
      <formula1>$R$1:$T$1</formula1>
    </dataValidation>
    <dataValidation type="list" allowBlank="1" showInputMessage="1" showErrorMessage="1" sqref="H13:H3012" xr:uid="{00000000-0002-0000-0900-000001000000}">
      <formula1>$V$2:$AK$2</formula1>
    </dataValidation>
  </dataValidations>
  <printOptions horizontalCentered="1"/>
  <pageMargins left="0.39370078740157483" right="0.19685039370078741" top="0.59055118110236227" bottom="0.39370078740157483" header="0.39370078740157483" footer="0.19685039370078741"/>
  <pageSetup paperSize="9" scale="80" firstPageNumber="23" orientation="portrait" horizontalDpi="300" verticalDpi="300" r:id="rId1"/>
  <headerFooter alignWithMargins="0">
    <oddFooter>&amp;C&amp;P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L313"/>
  <sheetViews>
    <sheetView showGridLines="0" zoomScaleNormal="100" zoomScaleSheetLayoutView="100" workbookViewId="0">
      <pane ySplit="12" topLeftCell="A13" activePane="bottomLeft" state="frozen"/>
      <selection activeCell="K13" sqref="J13:K13"/>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4" width="4.6640625" style="31" customWidth="1"/>
    <col min="5" max="5" width="5.6640625" style="1" customWidth="1"/>
    <col min="6" max="6" width="13.6640625" style="31" customWidth="1"/>
    <col min="7" max="7" width="18.6640625" style="31" customWidth="1"/>
    <col min="8" max="11" width="7.6640625" style="31" customWidth="1"/>
    <col min="12" max="12" width="6.6640625" style="31" customWidth="1"/>
    <col min="13" max="15" width="9.109375" style="31" customWidth="1"/>
    <col min="16" max="17" width="2.6640625" style="33" customWidth="1"/>
    <col min="18" max="16384" width="0" style="31" hidden="1"/>
  </cols>
  <sheetData>
    <row r="1" spans="2:38" ht="13.5" hidden="1" customHeight="1" x14ac:dyDescent="0.2">
      <c r="B1" s="23"/>
      <c r="C1" s="1"/>
      <c r="D1" s="1"/>
      <c r="F1" s="1"/>
      <c r="G1" s="1"/>
      <c r="H1" s="1"/>
      <c r="I1" s="1"/>
      <c r="J1" s="1"/>
      <c r="K1" s="528">
        <f>IF($K$10=0,0,K11/$K$10)</f>
        <v>2.2857142857142857E-2</v>
      </c>
      <c r="L1" s="1"/>
      <c r="M1" s="528">
        <f>IF($K$10=0,0,M12/$K$10)</f>
        <v>2.2857142857142857E-2</v>
      </c>
      <c r="N1" s="528">
        <f>IF($K$10=0,0,N12/$K$10)</f>
        <v>0</v>
      </c>
      <c r="O1" s="528">
        <f>IF($K$10=0,0,O12/$K$10)</f>
        <v>0</v>
      </c>
      <c r="P1" s="87"/>
      <c r="Q1" s="87"/>
      <c r="R1" s="453" t="s">
        <v>47</v>
      </c>
      <c r="T1" s="87" t="s">
        <v>164</v>
      </c>
      <c r="U1" s="87" t="s">
        <v>165</v>
      </c>
      <c r="V1" s="87" t="s">
        <v>166</v>
      </c>
      <c r="W1" s="87" t="s">
        <v>602</v>
      </c>
      <c r="X1" s="87" t="s">
        <v>167</v>
      </c>
    </row>
    <row r="2" spans="2:38" s="32" customFormat="1" x14ac:dyDescent="0.2">
      <c r="B2" s="8"/>
      <c r="C2" s="328"/>
      <c r="D2" s="328"/>
      <c r="E2" s="328"/>
      <c r="F2" s="8"/>
      <c r="G2" s="328"/>
      <c r="H2" s="328"/>
      <c r="I2" s="328"/>
      <c r="J2" s="328"/>
      <c r="K2" s="8"/>
      <c r="L2" s="8"/>
      <c r="M2" s="8"/>
      <c r="N2" s="8"/>
      <c r="O2" s="8"/>
      <c r="P2" s="94"/>
      <c r="Q2" s="94"/>
      <c r="R2" s="1" t="s">
        <v>69</v>
      </c>
      <c r="S2" s="6">
        <f>点検表!$AT$4</f>
        <v>1990</v>
      </c>
      <c r="T2" s="471">
        <v>6600</v>
      </c>
      <c r="U2" s="471">
        <v>22000</v>
      </c>
      <c r="V2" s="471">
        <v>66000</v>
      </c>
      <c r="W2" s="94" t="s">
        <v>167</v>
      </c>
      <c r="X2" s="94"/>
    </row>
    <row r="3" spans="2:38" ht="13.5" customHeight="1" x14ac:dyDescent="0.2">
      <c r="B3" s="8"/>
      <c r="C3" s="94" t="s">
        <v>603</v>
      </c>
      <c r="D3" s="94"/>
      <c r="E3" s="328"/>
      <c r="F3" s="8"/>
      <c r="G3" s="328"/>
      <c r="H3" s="328"/>
      <c r="I3" s="328"/>
      <c r="J3" s="328"/>
      <c r="K3" s="8"/>
      <c r="L3" s="8"/>
      <c r="M3" s="8"/>
      <c r="N3" s="8"/>
      <c r="O3" s="8"/>
      <c r="P3" s="94"/>
      <c r="Q3" s="94"/>
      <c r="T3" s="87" t="s">
        <v>604</v>
      </c>
      <c r="U3" s="87">
        <v>210</v>
      </c>
      <c r="V3" s="87">
        <v>420</v>
      </c>
      <c r="W3" s="87">
        <v>440</v>
      </c>
      <c r="X3" s="87" t="s">
        <v>167</v>
      </c>
    </row>
    <row r="4" spans="2:38" x14ac:dyDescent="0.2">
      <c r="B4" s="32"/>
      <c r="C4" s="328"/>
      <c r="D4" s="328"/>
      <c r="E4" s="393"/>
      <c r="F4" s="32"/>
      <c r="G4" s="393"/>
      <c r="H4" s="393"/>
      <c r="I4" s="393"/>
      <c r="J4" s="393"/>
      <c r="K4" s="32"/>
      <c r="L4" s="32"/>
      <c r="M4" s="32"/>
      <c r="N4" s="32"/>
      <c r="O4" s="32"/>
      <c r="P4" s="137"/>
      <c r="Q4" s="137"/>
      <c r="R4" s="32"/>
      <c r="S4" s="1">
        <f t="shared" ref="S4:AL4" si="0">COUNTIF($E$13:$E$312,S5)</f>
        <v>1</v>
      </c>
      <c r="T4" s="1">
        <f t="shared" si="0"/>
        <v>25</v>
      </c>
      <c r="U4" s="1">
        <f t="shared" si="0"/>
        <v>1</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2">
      <c r="B5" s="344"/>
      <c r="C5" s="1089" t="s">
        <v>330</v>
      </c>
      <c r="D5" s="1030" t="s">
        <v>740</v>
      </c>
      <c r="E5" s="1092" t="s">
        <v>331</v>
      </c>
      <c r="F5" s="1075" t="s">
        <v>605</v>
      </c>
      <c r="G5" s="1080" t="s">
        <v>321</v>
      </c>
      <c r="H5" s="1080" t="s">
        <v>163</v>
      </c>
      <c r="I5" s="918" t="s">
        <v>606</v>
      </c>
      <c r="J5" s="920"/>
      <c r="K5" s="999" t="s">
        <v>608</v>
      </c>
      <c r="L5" s="1067" t="s">
        <v>298</v>
      </c>
      <c r="M5" s="1070" t="s">
        <v>667</v>
      </c>
      <c r="N5" s="1071"/>
      <c r="O5" s="1072"/>
      <c r="P5" s="349"/>
      <c r="Q5" s="45"/>
      <c r="R5" s="6">
        <f ca="1">IF($K$10=0,"",OFFSET(S5,0,MATCH(MAX(S6:AL6),S6:AL6,0)-1,1,1))</f>
        <v>2014</v>
      </c>
      <c r="S5" s="1">
        <f>MIN($E$13:$E$312)</f>
        <v>1990</v>
      </c>
      <c r="T5" s="1">
        <f>IF(ISERROR(SMALL($E$13:$E$312,SUM($S4:S4)+1)),0,SMALL($E$13:$E$312,SUM($S4:S4)+1))</f>
        <v>2014</v>
      </c>
      <c r="U5" s="1">
        <f>IF(ISERROR(SMALL($E$13:$E$312,SUM($S4:T4)+1)),0,SMALL($E$13:$E$312,SUM($S4:T4)+1))</f>
        <v>2015</v>
      </c>
      <c r="V5" s="1">
        <f>IF(ISERROR(SMALL($E$13:$E$312,SUM($S4:U4)+1)),0,SMALL($E$13:$E$312,SUM($S4:U4)+1))</f>
        <v>0</v>
      </c>
      <c r="W5" s="1">
        <f>IF(ISERROR(SMALL($E$13:$E$312,SUM($S4:V4)+1)),0,SMALL($E$13:$E$312,SUM($S4:V4)+1))</f>
        <v>0</v>
      </c>
      <c r="X5" s="1">
        <f>IF(ISERROR(SMALL($E$13:$E$312,SUM($S4:W4)+1)),0,SMALL($E$13:$E$312,SUM($S4:W4)+1))</f>
        <v>0</v>
      </c>
      <c r="Y5" s="1">
        <f>IF(ISERROR(SMALL($E$13:$E$312,SUM($S4:X4)+1)),0,SMALL($E$13:$E$312,SUM($S4:X4)+1))</f>
        <v>0</v>
      </c>
      <c r="Z5" s="1">
        <f>IF(ISERROR(SMALL($E$13:$E$312,SUM($S4:Y4)+1)),0,SMALL($E$13:$E$312,SUM($S4:Y4)+1))</f>
        <v>0</v>
      </c>
      <c r="AA5" s="1">
        <f>IF(ISERROR(SMALL($E$13:$E$312,SUM($S4:Z4)+1)),0,SMALL($E$13:$E$312,SUM($S4:Z4)+1))</f>
        <v>0</v>
      </c>
      <c r="AB5" s="1">
        <f>IF(ISERROR(SMALL($E$13:$E$312,SUM($S4:AA4)+1)),0,SMALL($E$13:$E$312,SUM($S4:AA4)+1))</f>
        <v>0</v>
      </c>
      <c r="AC5" s="1">
        <f>IF(ISERROR(SMALL($E$13:$E$312,SUM($S4:AB4)+1)),0,SMALL($E$13:$E$312,SUM($S4:AB4)+1))</f>
        <v>0</v>
      </c>
      <c r="AD5" s="1">
        <f>IF(ISERROR(SMALL($E$13:$E$312,SUM($S4:AC4)+1)),0,SMALL($E$13:$E$312,SUM($S4:AC4)+1))</f>
        <v>0</v>
      </c>
      <c r="AE5" s="1">
        <f>IF(ISERROR(SMALL($E$13:$E$312,SUM($S4:AD4)+1)),0,SMALL($E$13:$E$312,SUM($S4:AD4)+1))</f>
        <v>0</v>
      </c>
      <c r="AF5" s="1">
        <f>IF(ISERROR(SMALL($E$13:$E$312,SUM($S4:AE4)+1)),0,SMALL($E$13:$E$312,SUM($S4:AE4)+1))</f>
        <v>0</v>
      </c>
      <c r="AG5" s="1">
        <f>IF(ISERROR(SMALL($E$13:$E$312,SUM($S4:AF4)+1)),0,SMALL($E$13:$E$312,SUM($S4:AF4)+1))</f>
        <v>0</v>
      </c>
      <c r="AH5" s="1">
        <f>IF(ISERROR(SMALL($E$13:$E$312,SUM($S4:AG4)+1)),0,SMALL($E$13:$E$312,SUM($S4:AG4)+1))</f>
        <v>0</v>
      </c>
      <c r="AI5" s="1">
        <f>IF(ISERROR(SMALL($E$13:$E$312,SUM($S4:AH4)+1)),0,SMALL($E$13:$E$312,SUM($S4:AH4)+1))</f>
        <v>0</v>
      </c>
      <c r="AJ5" s="1">
        <f>IF(ISERROR(SMALL($E$13:$E$312,SUM($S4:AI4)+1)),0,SMALL($E$13:$E$312,SUM($S4:AI4)+1))</f>
        <v>0</v>
      </c>
      <c r="AK5" s="1">
        <f>IF(ISERROR(SMALL($E$13:$E$312,SUM($S4:AJ4)+1)),0,SMALL($E$13:$E$312,SUM($S4:AJ4)+1))</f>
        <v>0</v>
      </c>
      <c r="AL5" s="1">
        <f>IF(ISERROR(SMALL($E$13:$E$312,SUM($S4:AK4)+1)),0,SMALL($E$13:$E$312,SUM($S4:AK4)+1))</f>
        <v>0</v>
      </c>
    </row>
    <row r="6" spans="2:38" ht="15" customHeight="1" x14ac:dyDescent="0.2">
      <c r="B6" s="344"/>
      <c r="C6" s="1090"/>
      <c r="D6" s="1031"/>
      <c r="E6" s="1085"/>
      <c r="F6" s="1093"/>
      <c r="G6" s="1068"/>
      <c r="H6" s="1068"/>
      <c r="I6" s="1073" t="s">
        <v>668</v>
      </c>
      <c r="J6" s="1067" t="s">
        <v>607</v>
      </c>
      <c r="K6" s="1085"/>
      <c r="L6" s="1068"/>
      <c r="M6" s="1075" t="s">
        <v>162</v>
      </c>
      <c r="N6" s="999" t="s">
        <v>609</v>
      </c>
      <c r="O6" s="1078" t="s">
        <v>610</v>
      </c>
      <c r="P6" s="349"/>
      <c r="Q6" s="45"/>
      <c r="R6" s="8"/>
      <c r="S6" s="450">
        <f t="array" ref="S6">SUM(IF($E13:$E312=S5,$K13:$K312*$L13:$L312,0))</f>
        <v>200</v>
      </c>
      <c r="T6" s="450">
        <f t="array" ref="T6">SUM(IF($E13:$E312=T5,$K13:$K312*$L13:$L312,0))</f>
        <v>8250</v>
      </c>
      <c r="U6" s="450">
        <f t="array" ref="U6">SUM(IF($E13:$E312=U5,$K13:$K312*$L13:$L312,0))</f>
        <v>300</v>
      </c>
      <c r="V6" s="450">
        <f t="array" ref="V6">SUM(IF($E13:$E312=V5,$K13:$K312*$L13:$L312,0))</f>
        <v>0</v>
      </c>
      <c r="W6" s="450">
        <f t="array" ref="W6">SUM(IF($E13:$E312=W5,$K13:$K312*$L13:$L312,0))</f>
        <v>0</v>
      </c>
      <c r="X6" s="450">
        <f t="array" ref="X6">SUM(IF($E13:$E312=X5,$K13:$K312*$L13:$L312,0))</f>
        <v>0</v>
      </c>
      <c r="Y6" s="450">
        <f t="array" ref="Y6">SUM(IF($E13:$E312=Y5,$K13:$K312*$L13:$L312,0))</f>
        <v>0</v>
      </c>
      <c r="Z6" s="450">
        <f t="array" ref="Z6">SUM(IF($E13:$E312=Z5,$K13:$K312*$L13:$L312,0))</f>
        <v>0</v>
      </c>
      <c r="AA6" s="450">
        <f t="array" ref="AA6">SUM(IF($E13:$E312=AA5,$K13:$K312*$L13:$L312,0))</f>
        <v>0</v>
      </c>
      <c r="AB6" s="450">
        <f t="array" ref="AB6">SUM(IF($E13:$E312=AB5,$K13:$K312*$L13:$L312,0))</f>
        <v>0</v>
      </c>
      <c r="AC6" s="450">
        <f t="array" ref="AC6">SUM(IF($E13:$E312=AC5,$K13:$K312*$L13:$L312,0))</f>
        <v>0</v>
      </c>
      <c r="AD6" s="450">
        <f t="array" ref="AD6">SUM(IF($E13:$E312=AD5,$K13:$K312*$L13:$L312,0))</f>
        <v>0</v>
      </c>
      <c r="AE6" s="450">
        <f t="array" ref="AE6">SUM(IF($E13:$E312=AE5,$K13:$K312*$L13:$L312,0))</f>
        <v>0</v>
      </c>
      <c r="AF6" s="450">
        <f t="array" ref="AF6">SUM(IF($E13:$E312=AF5,$K13:$K312*$L13:$L312,0))</f>
        <v>0</v>
      </c>
      <c r="AG6" s="450">
        <f t="array" ref="AG6">SUM(IF($E13:$E312=AG5,$K13:$K312*$L13:$L312,0))</f>
        <v>0</v>
      </c>
      <c r="AH6" s="450">
        <f t="array" ref="AH6">SUM(IF($E13:$E312=AH5,$K13:$K312*$L13:$L312,0))</f>
        <v>0</v>
      </c>
      <c r="AI6" s="450">
        <f t="array" ref="AI6">SUM(IF($E13:$E312=AI5,$K13:$K312*$L13:$L312,0))</f>
        <v>0</v>
      </c>
      <c r="AJ6" s="450">
        <f t="array" ref="AJ6">SUM(IF($E13:$E312=AJ5,$K13:$K312*$L13:$L312,0))</f>
        <v>0</v>
      </c>
      <c r="AK6" s="450">
        <f t="array" ref="AK6">SUM(IF($E13:$E312=AK5,$K13:$K312*$L13:$L312,0))</f>
        <v>0</v>
      </c>
      <c r="AL6" s="450">
        <f t="array" ref="AL6">SUM(IF($E13:$E312=AL5,$K13:$K312*$L13:$L312,0))</f>
        <v>0</v>
      </c>
    </row>
    <row r="7" spans="2:38" ht="48" customHeight="1" x14ac:dyDescent="0.2">
      <c r="B7" s="344"/>
      <c r="C7" s="1091"/>
      <c r="D7" s="1032"/>
      <c r="E7" s="1091"/>
      <c r="F7" s="1086"/>
      <c r="G7" s="1081"/>
      <c r="H7" s="1081"/>
      <c r="I7" s="1074"/>
      <c r="J7" s="1069"/>
      <c r="K7" s="1077"/>
      <c r="L7" s="1069"/>
      <c r="M7" s="1076"/>
      <c r="N7" s="1077"/>
      <c r="O7" s="1079"/>
      <c r="P7" s="349"/>
      <c r="Q7" s="454"/>
      <c r="R7" s="32"/>
    </row>
    <row r="8" spans="2:38" ht="2.1" customHeight="1" x14ac:dyDescent="0.2">
      <c r="B8" s="344"/>
      <c r="C8" s="339"/>
      <c r="D8" s="339"/>
      <c r="E8" s="339"/>
      <c r="F8" s="339"/>
      <c r="G8" s="155"/>
      <c r="H8" s="155"/>
      <c r="I8" s="155"/>
      <c r="J8" s="155"/>
      <c r="K8" s="79"/>
      <c r="L8" s="421"/>
      <c r="M8" s="79"/>
      <c r="N8" s="79"/>
      <c r="O8" s="79"/>
      <c r="P8" s="212"/>
      <c r="Q8" s="454"/>
      <c r="R8" s="32"/>
    </row>
    <row r="9" spans="2:38" ht="15" customHeight="1" x14ac:dyDescent="0.2">
      <c r="B9" s="344"/>
      <c r="C9" s="1082" t="s">
        <v>344</v>
      </c>
      <c r="D9" s="1083"/>
      <c r="E9" s="1083"/>
      <c r="F9" s="1083"/>
      <c r="G9" s="1084"/>
      <c r="H9" s="155" t="s">
        <v>301</v>
      </c>
      <c r="I9" s="155" t="s">
        <v>301</v>
      </c>
      <c r="J9" s="155" t="s">
        <v>301</v>
      </c>
      <c r="K9" s="339" t="s">
        <v>301</v>
      </c>
      <c r="L9" s="339" t="s">
        <v>301</v>
      </c>
      <c r="M9" s="488">
        <f>IF($K$10=0,"       －",M$10/$K$10)</f>
        <v>0</v>
      </c>
      <c r="N9" s="488">
        <f>IF($K$10=0,"       －",N$10/$K$10)</f>
        <v>0.97142857142857142</v>
      </c>
      <c r="O9" s="488">
        <f>IF($K$10=0,"       －",O$10/$K$10)</f>
        <v>0</v>
      </c>
      <c r="P9" s="370"/>
      <c r="Q9" s="370"/>
      <c r="R9" s="32"/>
    </row>
    <row r="10" spans="2:38" ht="15" customHeight="1" x14ac:dyDescent="0.2">
      <c r="B10" s="344"/>
      <c r="C10" s="934" t="s">
        <v>346</v>
      </c>
      <c r="D10" s="935"/>
      <c r="E10" s="935"/>
      <c r="F10" s="936"/>
      <c r="G10" s="345" t="s">
        <v>236</v>
      </c>
      <c r="H10" s="155" t="s">
        <v>301</v>
      </c>
      <c r="I10" s="491" t="s">
        <v>301</v>
      </c>
      <c r="J10" s="491" t="s">
        <v>301</v>
      </c>
      <c r="K10" s="492">
        <f>SUMPRODUCT(K13:K312,L13:L312)</f>
        <v>8750</v>
      </c>
      <c r="L10" s="455">
        <f>SUM(L13:L312)</f>
        <v>27</v>
      </c>
      <c r="M10" s="492">
        <f t="array" ref="M10">SUM(IF(M13:M312="○",$K13:$K312*$L13:$L312,0))</f>
        <v>0</v>
      </c>
      <c r="N10" s="492">
        <f t="array" ref="N10">SUM(IF(N13:N312="○",$K13:$K312*$L13:$L312,0))</f>
        <v>8500</v>
      </c>
      <c r="O10" s="492">
        <f t="array" ref="O10">SUM(IF(O13:O312="○",$K13:$K312*$L13:$L312,0))</f>
        <v>0</v>
      </c>
      <c r="P10" s="442"/>
      <c r="Q10" s="442"/>
      <c r="R10" s="32"/>
    </row>
    <row r="11" spans="2:38" ht="15" customHeight="1" x14ac:dyDescent="0.2">
      <c r="B11" s="344"/>
      <c r="C11" s="1086"/>
      <c r="D11" s="1087"/>
      <c r="E11" s="1087"/>
      <c r="F11" s="1088"/>
      <c r="G11" s="17" t="s">
        <v>743</v>
      </c>
      <c r="H11" s="155" t="s">
        <v>301</v>
      </c>
      <c r="I11" s="155" t="s">
        <v>301</v>
      </c>
      <c r="J11" s="155" t="s">
        <v>301</v>
      </c>
      <c r="K11" s="492">
        <f t="array" ref="K11">SUM(IF($D13:$D312="○",$K13:$K312*$L13:$L312,0))</f>
        <v>200</v>
      </c>
      <c r="L11" s="467">
        <f>SUMIF($D13:$D312,"○",L13:L312)</f>
        <v>1</v>
      </c>
      <c r="M11" s="339" t="s">
        <v>301</v>
      </c>
      <c r="N11" s="339" t="s">
        <v>301</v>
      </c>
      <c r="O11" s="339" t="s">
        <v>301</v>
      </c>
      <c r="P11" s="370"/>
      <c r="Q11" s="370"/>
      <c r="R11" s="32"/>
    </row>
    <row r="12" spans="2:38" ht="15" customHeight="1" x14ac:dyDescent="0.2">
      <c r="B12" s="344"/>
      <c r="C12" s="1082"/>
      <c r="D12" s="1083"/>
      <c r="E12" s="1083"/>
      <c r="F12" s="1084"/>
      <c r="G12" s="17" t="s">
        <v>747</v>
      </c>
      <c r="H12" s="155" t="s">
        <v>301</v>
      </c>
      <c r="I12" s="155" t="s">
        <v>301</v>
      </c>
      <c r="J12" s="155" t="s">
        <v>301</v>
      </c>
      <c r="K12" s="155" t="s">
        <v>301</v>
      </c>
      <c r="L12" s="155" t="s">
        <v>301</v>
      </c>
      <c r="M12" s="492">
        <f t="array" ref="M12">SUM(IF(($D13:$D312="○")*(M13:M312=""),$K13:$K312*$L13:$L312,0))</f>
        <v>200</v>
      </c>
      <c r="N12" s="492">
        <f t="array" ref="N12">SUM(IF(($D13:$D312="○")*(M13:M312="")*(N13:N312=""),$K13:$K312*$L13:$L312,0))</f>
        <v>0</v>
      </c>
      <c r="O12" s="492">
        <f t="array" ref="O12">SUM(IF(($D13:$D312="○")*(M13:M312="")*(N13:N312="")*(O13:O312=""),$K13:$K312*$L13:$L312,0))</f>
        <v>0</v>
      </c>
      <c r="P12" s="370"/>
      <c r="Q12" s="370"/>
      <c r="R12" s="32"/>
    </row>
    <row r="13" spans="2:38" ht="13.5" customHeight="1" x14ac:dyDescent="0.2">
      <c r="B13" s="344"/>
      <c r="C13" s="418">
        <v>1</v>
      </c>
      <c r="D13" s="60" t="str">
        <f t="shared" ref="D13:D76" si="1">IF(E13="","",IF(E13&lt;=$S$2,"○",""))</f>
        <v>○</v>
      </c>
      <c r="E13" s="489">
        <v>1990</v>
      </c>
      <c r="F13" s="514" t="s">
        <v>614</v>
      </c>
      <c r="G13" s="511" t="s">
        <v>611</v>
      </c>
      <c r="H13" s="511" t="s">
        <v>165</v>
      </c>
      <c r="I13" s="516">
        <v>6600</v>
      </c>
      <c r="J13" s="516" t="s">
        <v>613</v>
      </c>
      <c r="K13" s="458">
        <v>200</v>
      </c>
      <c r="L13" s="457">
        <v>1</v>
      </c>
      <c r="M13" s="377"/>
      <c r="N13" s="377" t="s">
        <v>349</v>
      </c>
      <c r="O13" s="377"/>
      <c r="P13" s="381"/>
      <c r="Q13" s="49"/>
      <c r="R13" s="32"/>
    </row>
    <row r="14" spans="2:38" ht="13.5" customHeight="1" x14ac:dyDescent="0.2">
      <c r="B14" s="344"/>
      <c r="C14" s="421">
        <f>C13+1</f>
        <v>2</v>
      </c>
      <c r="D14" s="60" t="str">
        <f t="shared" si="1"/>
        <v/>
      </c>
      <c r="E14" s="376">
        <v>2014</v>
      </c>
      <c r="F14" s="514" t="s">
        <v>614</v>
      </c>
      <c r="G14" s="511" t="s">
        <v>612</v>
      </c>
      <c r="H14" s="511" t="s">
        <v>165</v>
      </c>
      <c r="I14" s="517">
        <v>6600</v>
      </c>
      <c r="J14" s="517" t="s">
        <v>613</v>
      </c>
      <c r="K14" s="456">
        <v>50</v>
      </c>
      <c r="L14" s="457">
        <v>1</v>
      </c>
      <c r="M14" s="363"/>
      <c r="N14" s="363" t="s">
        <v>349</v>
      </c>
      <c r="O14" s="363"/>
      <c r="P14" s="381"/>
      <c r="Q14" s="49"/>
      <c r="R14" s="32"/>
    </row>
    <row r="15" spans="2:38" ht="13.5" customHeight="1" x14ac:dyDescent="0.2">
      <c r="B15" s="344"/>
      <c r="C15" s="421">
        <f>C14+1</f>
        <v>3</v>
      </c>
      <c r="D15" s="60" t="str">
        <f t="shared" si="1"/>
        <v/>
      </c>
      <c r="E15" s="376">
        <v>2014</v>
      </c>
      <c r="F15" s="514" t="s">
        <v>614</v>
      </c>
      <c r="G15" s="510" t="s">
        <v>615</v>
      </c>
      <c r="H15" s="510" t="s">
        <v>164</v>
      </c>
      <c r="I15" s="516">
        <v>6600</v>
      </c>
      <c r="J15" s="516" t="s">
        <v>613</v>
      </c>
      <c r="K15" s="458">
        <v>200</v>
      </c>
      <c r="L15" s="457">
        <v>1</v>
      </c>
      <c r="M15" s="363"/>
      <c r="N15" s="363" t="s">
        <v>349</v>
      </c>
      <c r="O15" s="363"/>
      <c r="P15" s="381"/>
      <c r="Q15" s="49"/>
      <c r="R15" s="32"/>
    </row>
    <row r="16" spans="2:38" ht="13.5" customHeight="1" x14ac:dyDescent="0.2">
      <c r="B16" s="344"/>
      <c r="C16" s="421">
        <f t="shared" ref="C16:C79" si="2">C15+1</f>
        <v>4</v>
      </c>
      <c r="D16" s="60" t="str">
        <f t="shared" si="1"/>
        <v/>
      </c>
      <c r="E16" s="376">
        <v>2014</v>
      </c>
      <c r="F16" s="515" t="s">
        <v>614</v>
      </c>
      <c r="G16" s="511" t="s">
        <v>616</v>
      </c>
      <c r="H16" s="511" t="s">
        <v>166</v>
      </c>
      <c r="I16" s="517">
        <v>6600</v>
      </c>
      <c r="J16" s="517">
        <v>420</v>
      </c>
      <c r="K16" s="456">
        <v>500</v>
      </c>
      <c r="L16" s="457">
        <v>1</v>
      </c>
      <c r="M16" s="363"/>
      <c r="N16" s="363" t="s">
        <v>349</v>
      </c>
      <c r="O16" s="363"/>
      <c r="P16" s="381"/>
      <c r="Q16" s="49"/>
      <c r="R16" s="32"/>
    </row>
    <row r="17" spans="2:20" ht="13.5" customHeight="1" x14ac:dyDescent="0.2">
      <c r="B17" s="344"/>
      <c r="C17" s="421">
        <f t="shared" si="2"/>
        <v>5</v>
      </c>
      <c r="D17" s="60" t="str">
        <f t="shared" si="1"/>
        <v/>
      </c>
      <c r="E17" s="376">
        <v>2014</v>
      </c>
      <c r="F17" s="515" t="s">
        <v>614</v>
      </c>
      <c r="G17" s="511" t="s">
        <v>617</v>
      </c>
      <c r="H17" s="511" t="s">
        <v>165</v>
      </c>
      <c r="I17" s="517">
        <v>6600</v>
      </c>
      <c r="J17" s="517">
        <v>210</v>
      </c>
      <c r="K17" s="456">
        <v>500</v>
      </c>
      <c r="L17" s="457">
        <v>1</v>
      </c>
      <c r="M17" s="363"/>
      <c r="N17" s="363" t="s">
        <v>349</v>
      </c>
      <c r="O17" s="363"/>
      <c r="P17" s="381"/>
      <c r="Q17" s="49"/>
      <c r="R17" s="32"/>
    </row>
    <row r="18" spans="2:20" ht="13.5" customHeight="1" x14ac:dyDescent="0.2">
      <c r="B18" s="344"/>
      <c r="C18" s="421">
        <f t="shared" si="2"/>
        <v>6</v>
      </c>
      <c r="D18" s="60" t="str">
        <f t="shared" si="1"/>
        <v/>
      </c>
      <c r="E18" s="376">
        <v>2014</v>
      </c>
      <c r="F18" s="515" t="s">
        <v>614</v>
      </c>
      <c r="G18" s="511" t="s">
        <v>618</v>
      </c>
      <c r="H18" s="511" t="s">
        <v>164</v>
      </c>
      <c r="I18" s="517">
        <v>6600</v>
      </c>
      <c r="J18" s="517" t="s">
        <v>613</v>
      </c>
      <c r="K18" s="456">
        <v>300</v>
      </c>
      <c r="L18" s="457">
        <v>1</v>
      </c>
      <c r="M18" s="363"/>
      <c r="N18" s="363" t="s">
        <v>349</v>
      </c>
      <c r="O18" s="363"/>
      <c r="P18" s="381"/>
      <c r="Q18" s="49"/>
      <c r="R18" s="32"/>
    </row>
    <row r="19" spans="2:20" ht="13.5" customHeight="1" x14ac:dyDescent="0.2">
      <c r="B19" s="344"/>
      <c r="C19" s="421">
        <f t="shared" si="2"/>
        <v>7</v>
      </c>
      <c r="D19" s="60" t="str">
        <f t="shared" si="1"/>
        <v/>
      </c>
      <c r="E19" s="376">
        <v>2015</v>
      </c>
      <c r="F19" s="515" t="s">
        <v>614</v>
      </c>
      <c r="G19" s="511" t="s">
        <v>618</v>
      </c>
      <c r="H19" s="511" t="s">
        <v>164</v>
      </c>
      <c r="I19" s="517">
        <v>6600</v>
      </c>
      <c r="J19" s="517" t="s">
        <v>613</v>
      </c>
      <c r="K19" s="456">
        <v>300</v>
      </c>
      <c r="L19" s="457">
        <v>1</v>
      </c>
      <c r="M19" s="363"/>
      <c r="N19" s="363" t="s">
        <v>349</v>
      </c>
      <c r="O19" s="363"/>
      <c r="P19" s="381"/>
      <c r="Q19" s="49"/>
      <c r="R19" s="32"/>
    </row>
    <row r="20" spans="2:20" ht="13.5" customHeight="1" x14ac:dyDescent="0.2">
      <c r="B20" s="344"/>
      <c r="C20" s="421">
        <f t="shared" si="2"/>
        <v>8</v>
      </c>
      <c r="D20" s="60" t="str">
        <f t="shared" si="1"/>
        <v/>
      </c>
      <c r="E20" s="376">
        <v>2014</v>
      </c>
      <c r="F20" s="515" t="s">
        <v>614</v>
      </c>
      <c r="G20" s="511" t="s">
        <v>618</v>
      </c>
      <c r="H20" s="511" t="s">
        <v>164</v>
      </c>
      <c r="I20" s="517">
        <v>6600</v>
      </c>
      <c r="J20" s="517" t="s">
        <v>613</v>
      </c>
      <c r="K20" s="456">
        <v>300</v>
      </c>
      <c r="L20" s="457">
        <v>1</v>
      </c>
      <c r="M20" s="363"/>
      <c r="N20" s="363" t="s">
        <v>349</v>
      </c>
      <c r="O20" s="363"/>
      <c r="P20" s="381"/>
      <c r="Q20" s="49"/>
      <c r="R20" s="460"/>
    </row>
    <row r="21" spans="2:20" ht="13.5" customHeight="1" x14ac:dyDescent="0.2">
      <c r="B21" s="344"/>
      <c r="C21" s="421">
        <f t="shared" si="2"/>
        <v>9</v>
      </c>
      <c r="D21" s="60" t="str">
        <f t="shared" si="1"/>
        <v/>
      </c>
      <c r="E21" s="376">
        <v>2014</v>
      </c>
      <c r="F21" s="515" t="s">
        <v>614</v>
      </c>
      <c r="G21" s="511" t="s">
        <v>619</v>
      </c>
      <c r="H21" s="511" t="s">
        <v>164</v>
      </c>
      <c r="I21" s="517">
        <v>6600</v>
      </c>
      <c r="J21" s="517" t="s">
        <v>613</v>
      </c>
      <c r="K21" s="456">
        <v>300</v>
      </c>
      <c r="L21" s="457">
        <v>1</v>
      </c>
      <c r="M21" s="363"/>
      <c r="N21" s="363" t="s">
        <v>349</v>
      </c>
      <c r="O21" s="363"/>
      <c r="P21" s="381"/>
      <c r="Q21" s="49"/>
      <c r="R21" s="460"/>
      <c r="S21" s="343"/>
      <c r="T21" s="461"/>
    </row>
    <row r="22" spans="2:20" ht="13.5" customHeight="1" x14ac:dyDescent="0.2">
      <c r="B22" s="344"/>
      <c r="C22" s="421">
        <f t="shared" si="2"/>
        <v>10</v>
      </c>
      <c r="D22" s="60" t="str">
        <f t="shared" si="1"/>
        <v/>
      </c>
      <c r="E22" s="376">
        <v>2014</v>
      </c>
      <c r="F22" s="515" t="s">
        <v>614</v>
      </c>
      <c r="G22" s="511" t="s">
        <v>619</v>
      </c>
      <c r="H22" s="511" t="s">
        <v>164</v>
      </c>
      <c r="I22" s="517">
        <v>6600</v>
      </c>
      <c r="J22" s="517" t="s">
        <v>613</v>
      </c>
      <c r="K22" s="456">
        <v>500</v>
      </c>
      <c r="L22" s="457">
        <v>1</v>
      </c>
      <c r="M22" s="363"/>
      <c r="N22" s="363" t="s">
        <v>349</v>
      </c>
      <c r="O22" s="363"/>
      <c r="P22" s="381"/>
      <c r="Q22" s="49"/>
      <c r="R22" s="460"/>
      <c r="S22" s="343"/>
      <c r="T22" s="461"/>
    </row>
    <row r="23" spans="2:20" ht="13.5" customHeight="1" x14ac:dyDescent="0.2">
      <c r="B23" s="344"/>
      <c r="C23" s="421">
        <f t="shared" si="2"/>
        <v>11</v>
      </c>
      <c r="D23" s="60" t="str">
        <f t="shared" si="1"/>
        <v/>
      </c>
      <c r="E23" s="376">
        <v>2014</v>
      </c>
      <c r="F23" s="515" t="s">
        <v>614</v>
      </c>
      <c r="G23" s="511" t="s">
        <v>620</v>
      </c>
      <c r="H23" s="511" t="s">
        <v>165</v>
      </c>
      <c r="I23" s="517">
        <v>6600</v>
      </c>
      <c r="J23" s="517">
        <v>210</v>
      </c>
      <c r="K23" s="456">
        <v>150</v>
      </c>
      <c r="L23" s="457">
        <v>1</v>
      </c>
      <c r="M23" s="363"/>
      <c r="N23" s="363" t="s">
        <v>349</v>
      </c>
      <c r="O23" s="363"/>
      <c r="P23" s="381"/>
      <c r="Q23" s="49"/>
      <c r="R23" s="460"/>
      <c r="S23" s="343"/>
      <c r="T23" s="461"/>
    </row>
    <row r="24" spans="2:20" ht="13.5" customHeight="1" x14ac:dyDescent="0.2">
      <c r="B24" s="344"/>
      <c r="C24" s="421">
        <f t="shared" si="2"/>
        <v>12</v>
      </c>
      <c r="D24" s="60" t="str">
        <f t="shared" si="1"/>
        <v/>
      </c>
      <c r="E24" s="376">
        <v>2014</v>
      </c>
      <c r="F24" s="515" t="s">
        <v>614</v>
      </c>
      <c r="G24" s="511" t="s">
        <v>621</v>
      </c>
      <c r="H24" s="511" t="s">
        <v>166</v>
      </c>
      <c r="I24" s="517">
        <v>6600</v>
      </c>
      <c r="J24" s="517">
        <v>420</v>
      </c>
      <c r="K24" s="456">
        <v>300</v>
      </c>
      <c r="L24" s="457">
        <v>1</v>
      </c>
      <c r="M24" s="363"/>
      <c r="N24" s="363" t="s">
        <v>349</v>
      </c>
      <c r="O24" s="363"/>
      <c r="P24" s="381"/>
      <c r="Q24" s="49"/>
      <c r="R24" s="460"/>
      <c r="S24" s="343"/>
      <c r="T24" s="461"/>
    </row>
    <row r="25" spans="2:20" ht="13.5" customHeight="1" x14ac:dyDescent="0.2">
      <c r="B25" s="344"/>
      <c r="C25" s="421">
        <f t="shared" si="2"/>
        <v>13</v>
      </c>
      <c r="D25" s="60" t="str">
        <f t="shared" si="1"/>
        <v/>
      </c>
      <c r="E25" s="376">
        <v>2014</v>
      </c>
      <c r="F25" s="515" t="s">
        <v>614</v>
      </c>
      <c r="G25" s="511" t="s">
        <v>622</v>
      </c>
      <c r="H25" s="511" t="s">
        <v>623</v>
      </c>
      <c r="I25" s="517">
        <v>6600</v>
      </c>
      <c r="J25" s="517" t="s">
        <v>613</v>
      </c>
      <c r="K25" s="456">
        <v>150</v>
      </c>
      <c r="L25" s="457">
        <v>1</v>
      </c>
      <c r="M25" s="363"/>
      <c r="N25" s="363"/>
      <c r="O25" s="363"/>
      <c r="P25" s="381"/>
      <c r="Q25" s="49"/>
      <c r="R25" s="32"/>
    </row>
    <row r="26" spans="2:20" ht="13.5" customHeight="1" x14ac:dyDescent="0.2">
      <c r="B26" s="344"/>
      <c r="C26" s="421">
        <f t="shared" si="2"/>
        <v>14</v>
      </c>
      <c r="D26" s="60" t="str">
        <f t="shared" si="1"/>
        <v/>
      </c>
      <c r="E26" s="376">
        <v>2014</v>
      </c>
      <c r="F26" s="515" t="s">
        <v>614</v>
      </c>
      <c r="G26" s="511" t="s">
        <v>624</v>
      </c>
      <c r="H26" s="511" t="s">
        <v>164</v>
      </c>
      <c r="I26" s="517">
        <v>6600</v>
      </c>
      <c r="J26" s="517" t="s">
        <v>613</v>
      </c>
      <c r="K26" s="456">
        <v>500</v>
      </c>
      <c r="L26" s="457">
        <v>1</v>
      </c>
      <c r="M26" s="363"/>
      <c r="N26" s="363" t="s">
        <v>349</v>
      </c>
      <c r="O26" s="363"/>
      <c r="P26" s="381"/>
      <c r="Q26" s="49"/>
      <c r="R26" s="32"/>
    </row>
    <row r="27" spans="2:20" ht="13.5" customHeight="1" x14ac:dyDescent="0.2">
      <c r="B27" s="344"/>
      <c r="C27" s="421">
        <f t="shared" si="2"/>
        <v>15</v>
      </c>
      <c r="D27" s="60" t="str">
        <f t="shared" si="1"/>
        <v/>
      </c>
      <c r="E27" s="376">
        <v>2014</v>
      </c>
      <c r="F27" s="515" t="s">
        <v>614</v>
      </c>
      <c r="G27" s="511" t="s">
        <v>624</v>
      </c>
      <c r="H27" s="511" t="s">
        <v>164</v>
      </c>
      <c r="I27" s="517">
        <v>6600</v>
      </c>
      <c r="J27" s="517" t="s">
        <v>613</v>
      </c>
      <c r="K27" s="456">
        <v>500</v>
      </c>
      <c r="L27" s="457">
        <v>1</v>
      </c>
      <c r="M27" s="363"/>
      <c r="N27" s="363" t="s">
        <v>349</v>
      </c>
      <c r="O27" s="363"/>
      <c r="P27" s="381"/>
      <c r="Q27" s="49"/>
      <c r="R27" s="32"/>
    </row>
    <row r="28" spans="2:20" ht="13.5" customHeight="1" x14ac:dyDescent="0.2">
      <c r="B28" s="344"/>
      <c r="C28" s="421">
        <f t="shared" si="2"/>
        <v>16</v>
      </c>
      <c r="D28" s="60" t="str">
        <f t="shared" si="1"/>
        <v/>
      </c>
      <c r="E28" s="376">
        <v>2014</v>
      </c>
      <c r="F28" s="515" t="s">
        <v>625</v>
      </c>
      <c r="G28" s="511" t="s">
        <v>616</v>
      </c>
      <c r="H28" s="511" t="s">
        <v>166</v>
      </c>
      <c r="I28" s="517">
        <v>6600</v>
      </c>
      <c r="J28" s="517">
        <v>420</v>
      </c>
      <c r="K28" s="456">
        <v>500</v>
      </c>
      <c r="L28" s="457">
        <v>1</v>
      </c>
      <c r="M28" s="363"/>
      <c r="N28" s="363" t="s">
        <v>349</v>
      </c>
      <c r="O28" s="363"/>
      <c r="P28" s="381"/>
      <c r="Q28" s="49"/>
      <c r="R28" s="32"/>
    </row>
    <row r="29" spans="2:20" ht="13.5" customHeight="1" x14ac:dyDescent="0.2">
      <c r="B29" s="344"/>
      <c r="C29" s="421">
        <f t="shared" si="2"/>
        <v>17</v>
      </c>
      <c r="D29" s="60" t="str">
        <f t="shared" si="1"/>
        <v/>
      </c>
      <c r="E29" s="376">
        <v>2014</v>
      </c>
      <c r="F29" s="515" t="s">
        <v>625</v>
      </c>
      <c r="G29" s="511" t="s">
        <v>616</v>
      </c>
      <c r="H29" s="511" t="s">
        <v>166</v>
      </c>
      <c r="I29" s="517">
        <v>6600</v>
      </c>
      <c r="J29" s="517">
        <v>420</v>
      </c>
      <c r="K29" s="456">
        <v>500</v>
      </c>
      <c r="L29" s="457">
        <v>1</v>
      </c>
      <c r="M29" s="363"/>
      <c r="N29" s="363" t="s">
        <v>349</v>
      </c>
      <c r="O29" s="363"/>
      <c r="P29" s="381"/>
      <c r="Q29" s="49"/>
      <c r="R29" s="32"/>
    </row>
    <row r="30" spans="2:20" ht="13.5" customHeight="1" x14ac:dyDescent="0.2">
      <c r="B30" s="344"/>
      <c r="C30" s="421">
        <f t="shared" si="2"/>
        <v>18</v>
      </c>
      <c r="D30" s="60" t="str">
        <f t="shared" si="1"/>
        <v/>
      </c>
      <c r="E30" s="376">
        <v>2014</v>
      </c>
      <c r="F30" s="515" t="s">
        <v>625</v>
      </c>
      <c r="G30" s="511" t="s">
        <v>616</v>
      </c>
      <c r="H30" s="511" t="s">
        <v>165</v>
      </c>
      <c r="I30" s="517">
        <v>6600</v>
      </c>
      <c r="J30" s="517">
        <v>210</v>
      </c>
      <c r="K30" s="456">
        <v>500</v>
      </c>
      <c r="L30" s="457">
        <v>1</v>
      </c>
      <c r="M30" s="363"/>
      <c r="N30" s="363" t="s">
        <v>349</v>
      </c>
      <c r="O30" s="363"/>
      <c r="P30" s="381"/>
      <c r="Q30" s="49"/>
      <c r="R30" s="32"/>
    </row>
    <row r="31" spans="2:20" ht="13.5" customHeight="1" x14ac:dyDescent="0.2">
      <c r="B31" s="344"/>
      <c r="C31" s="421">
        <f t="shared" si="2"/>
        <v>19</v>
      </c>
      <c r="D31" s="60" t="str">
        <f t="shared" si="1"/>
        <v/>
      </c>
      <c r="E31" s="376">
        <v>2014</v>
      </c>
      <c r="F31" s="515" t="s">
        <v>625</v>
      </c>
      <c r="G31" s="511" t="s">
        <v>618</v>
      </c>
      <c r="H31" s="511" t="s">
        <v>164</v>
      </c>
      <c r="I31" s="517">
        <v>6600</v>
      </c>
      <c r="J31" s="517" t="s">
        <v>613</v>
      </c>
      <c r="K31" s="456">
        <v>300</v>
      </c>
      <c r="L31" s="457">
        <v>1</v>
      </c>
      <c r="M31" s="363"/>
      <c r="N31" s="363" t="s">
        <v>349</v>
      </c>
      <c r="O31" s="363"/>
      <c r="P31" s="381"/>
      <c r="Q31" s="49"/>
      <c r="R31" s="32"/>
    </row>
    <row r="32" spans="2:20" ht="13.5" customHeight="1" x14ac:dyDescent="0.2">
      <c r="B32" s="344"/>
      <c r="C32" s="421">
        <f t="shared" si="2"/>
        <v>20</v>
      </c>
      <c r="D32" s="60" t="str">
        <f t="shared" si="1"/>
        <v/>
      </c>
      <c r="E32" s="376">
        <v>2014</v>
      </c>
      <c r="F32" s="515" t="s">
        <v>625</v>
      </c>
      <c r="G32" s="511" t="s">
        <v>619</v>
      </c>
      <c r="H32" s="511" t="s">
        <v>164</v>
      </c>
      <c r="I32" s="517">
        <v>6600</v>
      </c>
      <c r="J32" s="517" t="s">
        <v>613</v>
      </c>
      <c r="K32" s="456">
        <v>300</v>
      </c>
      <c r="L32" s="457">
        <v>1</v>
      </c>
      <c r="M32" s="363"/>
      <c r="N32" s="363" t="s">
        <v>349</v>
      </c>
      <c r="O32" s="363"/>
      <c r="P32" s="381"/>
      <c r="Q32" s="49"/>
      <c r="R32" s="32"/>
    </row>
    <row r="33" spans="2:20" ht="13.5" customHeight="1" x14ac:dyDescent="0.2">
      <c r="B33" s="344"/>
      <c r="C33" s="421">
        <f t="shared" si="2"/>
        <v>21</v>
      </c>
      <c r="D33" s="60" t="str">
        <f t="shared" si="1"/>
        <v/>
      </c>
      <c r="E33" s="376">
        <v>2014</v>
      </c>
      <c r="F33" s="515" t="s">
        <v>625</v>
      </c>
      <c r="G33" s="511" t="s">
        <v>619</v>
      </c>
      <c r="H33" s="511" t="s">
        <v>164</v>
      </c>
      <c r="I33" s="517">
        <v>6600</v>
      </c>
      <c r="J33" s="517" t="s">
        <v>613</v>
      </c>
      <c r="K33" s="456">
        <v>500</v>
      </c>
      <c r="L33" s="457">
        <v>1</v>
      </c>
      <c r="M33" s="363"/>
      <c r="N33" s="363" t="s">
        <v>349</v>
      </c>
      <c r="O33" s="363"/>
      <c r="P33" s="381"/>
      <c r="Q33" s="49"/>
      <c r="R33" s="32"/>
    </row>
    <row r="34" spans="2:20" ht="13.5" customHeight="1" x14ac:dyDescent="0.2">
      <c r="B34" s="344"/>
      <c r="C34" s="421">
        <f t="shared" si="2"/>
        <v>22</v>
      </c>
      <c r="D34" s="60" t="str">
        <f t="shared" si="1"/>
        <v/>
      </c>
      <c r="E34" s="376">
        <v>2014</v>
      </c>
      <c r="F34" s="515" t="s">
        <v>625</v>
      </c>
      <c r="G34" s="511" t="s">
        <v>620</v>
      </c>
      <c r="H34" s="511" t="s">
        <v>165</v>
      </c>
      <c r="I34" s="517">
        <v>6600</v>
      </c>
      <c r="J34" s="517">
        <v>210</v>
      </c>
      <c r="K34" s="456">
        <v>100</v>
      </c>
      <c r="L34" s="457">
        <v>1</v>
      </c>
      <c r="M34" s="363"/>
      <c r="N34" s="363" t="s">
        <v>349</v>
      </c>
      <c r="O34" s="363"/>
      <c r="P34" s="381"/>
      <c r="Q34" s="49"/>
      <c r="R34" s="32"/>
    </row>
    <row r="35" spans="2:20" ht="13.5" customHeight="1" x14ac:dyDescent="0.2">
      <c r="B35" s="344"/>
      <c r="C35" s="421">
        <f t="shared" si="2"/>
        <v>23</v>
      </c>
      <c r="D35" s="60" t="str">
        <f t="shared" si="1"/>
        <v/>
      </c>
      <c r="E35" s="376">
        <v>2014</v>
      </c>
      <c r="F35" s="515" t="s">
        <v>625</v>
      </c>
      <c r="G35" s="511" t="s">
        <v>620</v>
      </c>
      <c r="H35" s="511" t="s">
        <v>166</v>
      </c>
      <c r="I35" s="517">
        <v>6600</v>
      </c>
      <c r="J35" s="517">
        <v>420</v>
      </c>
      <c r="K35" s="456">
        <v>300</v>
      </c>
      <c r="L35" s="457">
        <v>1</v>
      </c>
      <c r="M35" s="363"/>
      <c r="N35" s="363" t="s">
        <v>349</v>
      </c>
      <c r="O35" s="363"/>
      <c r="P35" s="381"/>
      <c r="Q35" s="49"/>
      <c r="R35" s="32"/>
    </row>
    <row r="36" spans="2:20" ht="13.5" customHeight="1" x14ac:dyDescent="0.2">
      <c r="B36" s="344"/>
      <c r="C36" s="421">
        <f t="shared" si="2"/>
        <v>24</v>
      </c>
      <c r="D36" s="60" t="str">
        <f t="shared" si="1"/>
        <v/>
      </c>
      <c r="E36" s="376">
        <v>2014</v>
      </c>
      <c r="F36" s="515" t="s">
        <v>625</v>
      </c>
      <c r="G36" s="511" t="s">
        <v>621</v>
      </c>
      <c r="H36" s="511" t="s">
        <v>166</v>
      </c>
      <c r="I36" s="517">
        <v>6600</v>
      </c>
      <c r="J36" s="517">
        <v>420</v>
      </c>
      <c r="K36" s="456">
        <v>300</v>
      </c>
      <c r="L36" s="457">
        <v>1</v>
      </c>
      <c r="M36" s="363"/>
      <c r="N36" s="363" t="s">
        <v>349</v>
      </c>
      <c r="O36" s="363"/>
      <c r="P36" s="381"/>
      <c r="Q36" s="49"/>
      <c r="R36" s="32"/>
    </row>
    <row r="37" spans="2:20" ht="13.5" customHeight="1" x14ac:dyDescent="0.2">
      <c r="B37" s="344"/>
      <c r="C37" s="421">
        <f t="shared" si="2"/>
        <v>25</v>
      </c>
      <c r="D37" s="60" t="str">
        <f t="shared" si="1"/>
        <v/>
      </c>
      <c r="E37" s="376">
        <v>2014</v>
      </c>
      <c r="F37" s="515" t="s">
        <v>625</v>
      </c>
      <c r="G37" s="511" t="s">
        <v>626</v>
      </c>
      <c r="H37" s="511" t="s">
        <v>623</v>
      </c>
      <c r="I37" s="517">
        <v>6600</v>
      </c>
      <c r="J37" s="517" t="s">
        <v>613</v>
      </c>
      <c r="K37" s="456">
        <v>100</v>
      </c>
      <c r="L37" s="457">
        <v>1</v>
      </c>
      <c r="M37" s="363"/>
      <c r="N37" s="363"/>
      <c r="O37" s="363"/>
      <c r="P37" s="381"/>
      <c r="Q37" s="49"/>
      <c r="R37" s="32"/>
    </row>
    <row r="38" spans="2:20" ht="13.5" customHeight="1" x14ac:dyDescent="0.2">
      <c r="B38" s="344"/>
      <c r="C38" s="421">
        <f t="shared" si="2"/>
        <v>26</v>
      </c>
      <c r="D38" s="60" t="str">
        <f t="shared" si="1"/>
        <v/>
      </c>
      <c r="E38" s="376">
        <v>2014</v>
      </c>
      <c r="F38" s="515" t="s">
        <v>625</v>
      </c>
      <c r="G38" s="511" t="s">
        <v>624</v>
      </c>
      <c r="H38" s="511" t="s">
        <v>164</v>
      </c>
      <c r="I38" s="517">
        <v>6600</v>
      </c>
      <c r="J38" s="517" t="s">
        <v>613</v>
      </c>
      <c r="K38" s="456">
        <v>300</v>
      </c>
      <c r="L38" s="457">
        <v>1</v>
      </c>
      <c r="M38" s="363"/>
      <c r="N38" s="363" t="s">
        <v>349</v>
      </c>
      <c r="O38" s="363"/>
      <c r="P38" s="381"/>
      <c r="Q38" s="49"/>
      <c r="R38" s="32"/>
    </row>
    <row r="39" spans="2:20" ht="13.5" customHeight="1" x14ac:dyDescent="0.2">
      <c r="B39" s="344"/>
      <c r="C39" s="421">
        <f t="shared" si="2"/>
        <v>27</v>
      </c>
      <c r="D39" s="60" t="str">
        <f t="shared" si="1"/>
        <v/>
      </c>
      <c r="E39" s="376">
        <v>2014</v>
      </c>
      <c r="F39" s="515" t="s">
        <v>625</v>
      </c>
      <c r="G39" s="511" t="s">
        <v>624</v>
      </c>
      <c r="H39" s="511" t="s">
        <v>164</v>
      </c>
      <c r="I39" s="517">
        <v>6600</v>
      </c>
      <c r="J39" s="517" t="s">
        <v>613</v>
      </c>
      <c r="K39" s="456">
        <v>300</v>
      </c>
      <c r="L39" s="457">
        <v>1</v>
      </c>
      <c r="M39" s="363"/>
      <c r="N39" s="363" t="s">
        <v>349</v>
      </c>
      <c r="O39" s="363"/>
      <c r="P39" s="381"/>
      <c r="Q39" s="49"/>
      <c r="R39" s="32"/>
    </row>
    <row r="40" spans="2:20" ht="13.5" customHeight="1" x14ac:dyDescent="0.2">
      <c r="B40" s="344"/>
      <c r="C40" s="421">
        <f t="shared" si="2"/>
        <v>28</v>
      </c>
      <c r="D40" s="60" t="str">
        <f t="shared" si="1"/>
        <v/>
      </c>
      <c r="E40" s="376"/>
      <c r="F40" s="515"/>
      <c r="G40" s="511"/>
      <c r="H40" s="511"/>
      <c r="I40" s="517"/>
      <c r="J40" s="517"/>
      <c r="K40" s="456"/>
      <c r="L40" s="457"/>
      <c r="M40" s="363"/>
      <c r="N40" s="363"/>
      <c r="O40" s="363"/>
      <c r="P40" s="381"/>
      <c r="Q40" s="49"/>
      <c r="R40" s="460"/>
    </row>
    <row r="41" spans="2:20" ht="13.5" customHeight="1" x14ac:dyDescent="0.2">
      <c r="B41" s="344"/>
      <c r="C41" s="421">
        <f t="shared" si="2"/>
        <v>29</v>
      </c>
      <c r="D41" s="60" t="str">
        <f t="shared" si="1"/>
        <v/>
      </c>
      <c r="E41" s="376"/>
      <c r="F41" s="515"/>
      <c r="G41" s="511"/>
      <c r="H41" s="511"/>
      <c r="I41" s="517"/>
      <c r="J41" s="517"/>
      <c r="K41" s="456"/>
      <c r="L41" s="457"/>
      <c r="M41" s="363"/>
      <c r="N41" s="363"/>
      <c r="O41" s="363"/>
      <c r="P41" s="381"/>
      <c r="Q41" s="49"/>
      <c r="R41" s="460"/>
      <c r="S41" s="343"/>
      <c r="T41" s="461"/>
    </row>
    <row r="42" spans="2:20" ht="13.5" customHeight="1" x14ac:dyDescent="0.2">
      <c r="B42" s="344"/>
      <c r="C42" s="421">
        <f t="shared" si="2"/>
        <v>30</v>
      </c>
      <c r="D42" s="60" t="str">
        <f t="shared" si="1"/>
        <v/>
      </c>
      <c r="E42" s="376"/>
      <c r="F42" s="515"/>
      <c r="G42" s="511"/>
      <c r="H42" s="511"/>
      <c r="I42" s="517"/>
      <c r="J42" s="517"/>
      <c r="K42" s="456"/>
      <c r="L42" s="457"/>
      <c r="M42" s="363"/>
      <c r="N42" s="363"/>
      <c r="O42" s="363"/>
      <c r="P42" s="381"/>
      <c r="Q42" s="49"/>
      <c r="R42" s="32"/>
    </row>
    <row r="43" spans="2:20" ht="13.5" customHeight="1" x14ac:dyDescent="0.2">
      <c r="B43" s="344"/>
      <c r="C43" s="421">
        <f t="shared" si="2"/>
        <v>31</v>
      </c>
      <c r="D43" s="60" t="str">
        <f t="shared" si="1"/>
        <v/>
      </c>
      <c r="E43" s="376"/>
      <c r="F43" s="515"/>
      <c r="G43" s="511"/>
      <c r="H43" s="511"/>
      <c r="I43" s="517"/>
      <c r="J43" s="517"/>
      <c r="K43" s="456"/>
      <c r="L43" s="457"/>
      <c r="M43" s="363"/>
      <c r="N43" s="363"/>
      <c r="O43" s="363"/>
      <c r="P43" s="381"/>
      <c r="Q43" s="49"/>
      <c r="R43" s="32"/>
    </row>
    <row r="44" spans="2:20" ht="13.5" customHeight="1" x14ac:dyDescent="0.2">
      <c r="B44" s="344"/>
      <c r="C44" s="421">
        <f t="shared" si="2"/>
        <v>32</v>
      </c>
      <c r="D44" s="60" t="str">
        <f t="shared" si="1"/>
        <v/>
      </c>
      <c r="E44" s="376"/>
      <c r="F44" s="514"/>
      <c r="G44" s="510"/>
      <c r="H44" s="510"/>
      <c r="I44" s="516"/>
      <c r="J44" s="516"/>
      <c r="K44" s="458"/>
      <c r="L44" s="459"/>
      <c r="M44" s="363"/>
      <c r="N44" s="363"/>
      <c r="O44" s="363"/>
      <c r="P44" s="381"/>
      <c r="Q44" s="49"/>
      <c r="R44" s="32"/>
    </row>
    <row r="45" spans="2:20" ht="13.5" customHeight="1" x14ac:dyDescent="0.2">
      <c r="B45" s="344"/>
      <c r="C45" s="421">
        <f t="shared" si="2"/>
        <v>33</v>
      </c>
      <c r="D45" s="60" t="str">
        <f t="shared" si="1"/>
        <v/>
      </c>
      <c r="E45" s="376"/>
      <c r="F45" s="515"/>
      <c r="G45" s="511"/>
      <c r="H45" s="511"/>
      <c r="I45" s="517"/>
      <c r="J45" s="517"/>
      <c r="K45" s="456"/>
      <c r="L45" s="457"/>
      <c r="M45" s="363"/>
      <c r="N45" s="363"/>
      <c r="O45" s="363"/>
      <c r="P45" s="381"/>
      <c r="Q45" s="49"/>
      <c r="R45" s="32"/>
    </row>
    <row r="46" spans="2:20" ht="13.5" customHeight="1" x14ac:dyDescent="0.2">
      <c r="B46" s="344"/>
      <c r="C46" s="421">
        <f t="shared" si="2"/>
        <v>34</v>
      </c>
      <c r="D46" s="60" t="str">
        <f t="shared" si="1"/>
        <v/>
      </c>
      <c r="E46" s="376"/>
      <c r="F46" s="515"/>
      <c r="G46" s="511"/>
      <c r="H46" s="511"/>
      <c r="I46" s="517"/>
      <c r="J46" s="517"/>
      <c r="K46" s="456"/>
      <c r="L46" s="457"/>
      <c r="M46" s="363"/>
      <c r="N46" s="363"/>
      <c r="O46" s="363"/>
      <c r="P46" s="381"/>
      <c r="Q46" s="49"/>
      <c r="R46" s="32"/>
    </row>
    <row r="47" spans="2:20" ht="13.5" customHeight="1" x14ac:dyDescent="0.2">
      <c r="B47" s="344"/>
      <c r="C47" s="421">
        <f t="shared" si="2"/>
        <v>35</v>
      </c>
      <c r="D47" s="60" t="str">
        <f t="shared" si="1"/>
        <v/>
      </c>
      <c r="E47" s="376"/>
      <c r="F47" s="515"/>
      <c r="G47" s="511"/>
      <c r="H47" s="511"/>
      <c r="I47" s="517"/>
      <c r="J47" s="517"/>
      <c r="K47" s="456"/>
      <c r="L47" s="457"/>
      <c r="M47" s="363"/>
      <c r="N47" s="363"/>
      <c r="O47" s="363"/>
      <c r="P47" s="381"/>
      <c r="Q47" s="49"/>
      <c r="R47" s="32"/>
    </row>
    <row r="48" spans="2:20" ht="13.5" customHeight="1" x14ac:dyDescent="0.2">
      <c r="B48" s="344"/>
      <c r="C48" s="421">
        <f t="shared" si="2"/>
        <v>36</v>
      </c>
      <c r="D48" s="60" t="str">
        <f t="shared" si="1"/>
        <v/>
      </c>
      <c r="E48" s="376"/>
      <c r="F48" s="515"/>
      <c r="G48" s="511"/>
      <c r="H48" s="511"/>
      <c r="I48" s="517"/>
      <c r="J48" s="517"/>
      <c r="K48" s="456"/>
      <c r="L48" s="457"/>
      <c r="M48" s="363"/>
      <c r="N48" s="363"/>
      <c r="O48" s="363"/>
      <c r="P48" s="381"/>
      <c r="Q48" s="49"/>
      <c r="R48" s="32"/>
    </row>
    <row r="49" spans="2:20" ht="13.5" customHeight="1" x14ac:dyDescent="0.2">
      <c r="B49" s="344"/>
      <c r="C49" s="421">
        <f t="shared" si="2"/>
        <v>37</v>
      </c>
      <c r="D49" s="60" t="str">
        <f t="shared" si="1"/>
        <v/>
      </c>
      <c r="E49" s="376"/>
      <c r="F49" s="515"/>
      <c r="G49" s="511"/>
      <c r="H49" s="511"/>
      <c r="I49" s="517"/>
      <c r="J49" s="517"/>
      <c r="K49" s="456"/>
      <c r="L49" s="457"/>
      <c r="M49" s="363"/>
      <c r="N49" s="363"/>
      <c r="O49" s="363"/>
      <c r="P49" s="381"/>
      <c r="Q49" s="49"/>
      <c r="R49" s="32"/>
    </row>
    <row r="50" spans="2:20" ht="13.5" customHeight="1" x14ac:dyDescent="0.2">
      <c r="B50" s="344"/>
      <c r="C50" s="421">
        <f t="shared" si="2"/>
        <v>38</v>
      </c>
      <c r="D50" s="60" t="str">
        <f t="shared" si="1"/>
        <v/>
      </c>
      <c r="E50" s="376"/>
      <c r="F50" s="515"/>
      <c r="G50" s="511"/>
      <c r="H50" s="511"/>
      <c r="I50" s="517"/>
      <c r="J50" s="517"/>
      <c r="K50" s="456"/>
      <c r="L50" s="457"/>
      <c r="M50" s="363"/>
      <c r="N50" s="363"/>
      <c r="O50" s="363"/>
      <c r="P50" s="381"/>
      <c r="Q50" s="49"/>
      <c r="R50" s="460"/>
    </row>
    <row r="51" spans="2:20" ht="13.5" customHeight="1" x14ac:dyDescent="0.2">
      <c r="B51" s="344"/>
      <c r="C51" s="421">
        <f t="shared" si="2"/>
        <v>39</v>
      </c>
      <c r="D51" s="60" t="str">
        <f t="shared" si="1"/>
        <v/>
      </c>
      <c r="E51" s="376"/>
      <c r="F51" s="515"/>
      <c r="G51" s="511"/>
      <c r="H51" s="511"/>
      <c r="I51" s="517"/>
      <c r="J51" s="517"/>
      <c r="K51" s="456"/>
      <c r="L51" s="457"/>
      <c r="M51" s="363"/>
      <c r="N51" s="363"/>
      <c r="O51" s="363"/>
      <c r="P51" s="381"/>
      <c r="Q51" s="49"/>
      <c r="R51" s="460"/>
      <c r="S51" s="343"/>
      <c r="T51" s="461"/>
    </row>
    <row r="52" spans="2:20" ht="13.5" customHeight="1" x14ac:dyDescent="0.2">
      <c r="B52" s="344"/>
      <c r="C52" s="421">
        <f t="shared" si="2"/>
        <v>40</v>
      </c>
      <c r="D52" s="60" t="str">
        <f t="shared" si="1"/>
        <v/>
      </c>
      <c r="E52" s="376"/>
      <c r="F52" s="515"/>
      <c r="G52" s="511"/>
      <c r="H52" s="511"/>
      <c r="I52" s="517"/>
      <c r="J52" s="517"/>
      <c r="K52" s="456"/>
      <c r="L52" s="457"/>
      <c r="M52" s="363"/>
      <c r="N52" s="363"/>
      <c r="O52" s="363"/>
      <c r="P52" s="381"/>
      <c r="Q52" s="49"/>
      <c r="R52" s="460"/>
      <c r="S52" s="343"/>
      <c r="T52" s="461"/>
    </row>
    <row r="53" spans="2:20" ht="13.5" customHeight="1" x14ac:dyDescent="0.2">
      <c r="B53" s="344"/>
      <c r="C53" s="421">
        <f t="shared" si="2"/>
        <v>41</v>
      </c>
      <c r="D53" s="60" t="str">
        <f t="shared" si="1"/>
        <v/>
      </c>
      <c r="E53" s="376"/>
      <c r="F53" s="515"/>
      <c r="G53" s="511"/>
      <c r="H53" s="511"/>
      <c r="I53" s="517"/>
      <c r="J53" s="517"/>
      <c r="K53" s="456"/>
      <c r="L53" s="457"/>
      <c r="M53" s="363"/>
      <c r="N53" s="363"/>
      <c r="O53" s="363"/>
      <c r="P53" s="381"/>
      <c r="Q53" s="49"/>
      <c r="R53" s="460"/>
      <c r="S53" s="343"/>
      <c r="T53" s="461"/>
    </row>
    <row r="54" spans="2:20" ht="13.5" customHeight="1" x14ac:dyDescent="0.2">
      <c r="B54" s="344"/>
      <c r="C54" s="421">
        <f t="shared" si="2"/>
        <v>42</v>
      </c>
      <c r="D54" s="60" t="str">
        <f t="shared" si="1"/>
        <v/>
      </c>
      <c r="E54" s="376"/>
      <c r="F54" s="515"/>
      <c r="G54" s="511"/>
      <c r="H54" s="511"/>
      <c r="I54" s="517"/>
      <c r="J54" s="517"/>
      <c r="K54" s="456"/>
      <c r="L54" s="457"/>
      <c r="M54" s="363"/>
      <c r="N54" s="363"/>
      <c r="O54" s="363"/>
      <c r="P54" s="381"/>
      <c r="Q54" s="49"/>
      <c r="R54" s="460"/>
      <c r="S54" s="343"/>
      <c r="T54" s="461"/>
    </row>
    <row r="55" spans="2:20" ht="13.5" customHeight="1" x14ac:dyDescent="0.2">
      <c r="B55" s="344"/>
      <c r="C55" s="421">
        <f t="shared" si="2"/>
        <v>43</v>
      </c>
      <c r="D55" s="60" t="str">
        <f t="shared" si="1"/>
        <v/>
      </c>
      <c r="E55" s="376"/>
      <c r="F55" s="515"/>
      <c r="G55" s="511"/>
      <c r="H55" s="511"/>
      <c r="I55" s="517"/>
      <c r="J55" s="517"/>
      <c r="K55" s="456"/>
      <c r="L55" s="457"/>
      <c r="M55" s="363"/>
      <c r="N55" s="363"/>
      <c r="O55" s="363"/>
      <c r="P55" s="381"/>
      <c r="Q55" s="49"/>
      <c r="R55" s="32"/>
    </row>
    <row r="56" spans="2:20" ht="13.5" customHeight="1" x14ac:dyDescent="0.2">
      <c r="B56" s="344"/>
      <c r="C56" s="421">
        <f t="shared" si="2"/>
        <v>44</v>
      </c>
      <c r="D56" s="60" t="str">
        <f t="shared" si="1"/>
        <v/>
      </c>
      <c r="E56" s="376"/>
      <c r="F56" s="515"/>
      <c r="G56" s="511"/>
      <c r="H56" s="511"/>
      <c r="I56" s="517"/>
      <c r="J56" s="517"/>
      <c r="K56" s="456"/>
      <c r="L56" s="457"/>
      <c r="M56" s="363"/>
      <c r="N56" s="363"/>
      <c r="O56" s="363"/>
      <c r="P56" s="381"/>
      <c r="Q56" s="49"/>
      <c r="R56" s="32"/>
    </row>
    <row r="57" spans="2:20" ht="13.5" customHeight="1" x14ac:dyDescent="0.2">
      <c r="B57" s="344"/>
      <c r="C57" s="421">
        <f t="shared" si="2"/>
        <v>45</v>
      </c>
      <c r="D57" s="60" t="str">
        <f t="shared" si="1"/>
        <v/>
      </c>
      <c r="E57" s="376"/>
      <c r="F57" s="515"/>
      <c r="G57" s="511"/>
      <c r="H57" s="511"/>
      <c r="I57" s="517"/>
      <c r="J57" s="517"/>
      <c r="K57" s="456"/>
      <c r="L57" s="457"/>
      <c r="M57" s="363"/>
      <c r="N57" s="363"/>
      <c r="O57" s="363"/>
      <c r="P57" s="381"/>
      <c r="Q57" s="49"/>
      <c r="R57" s="32"/>
    </row>
    <row r="58" spans="2:20" ht="13.5" customHeight="1" x14ac:dyDescent="0.2">
      <c r="B58" s="344"/>
      <c r="C58" s="421">
        <f t="shared" si="2"/>
        <v>46</v>
      </c>
      <c r="D58" s="60" t="str">
        <f t="shared" si="1"/>
        <v/>
      </c>
      <c r="E58" s="376"/>
      <c r="F58" s="515"/>
      <c r="G58" s="511"/>
      <c r="H58" s="511"/>
      <c r="I58" s="517"/>
      <c r="J58" s="517"/>
      <c r="K58" s="456"/>
      <c r="L58" s="457"/>
      <c r="M58" s="363"/>
      <c r="N58" s="363"/>
      <c r="O58" s="363"/>
      <c r="P58" s="381"/>
      <c r="Q58" s="49"/>
      <c r="R58" s="32"/>
    </row>
    <row r="59" spans="2:20" ht="13.5" customHeight="1" x14ac:dyDescent="0.2">
      <c r="B59" s="344"/>
      <c r="C59" s="421">
        <f t="shared" si="2"/>
        <v>47</v>
      </c>
      <c r="D59" s="60" t="str">
        <f t="shared" si="1"/>
        <v/>
      </c>
      <c r="E59" s="376"/>
      <c r="F59" s="515"/>
      <c r="G59" s="511"/>
      <c r="H59" s="511"/>
      <c r="I59" s="517"/>
      <c r="J59" s="517"/>
      <c r="K59" s="456"/>
      <c r="L59" s="457"/>
      <c r="M59" s="363"/>
      <c r="N59" s="363"/>
      <c r="O59" s="363"/>
      <c r="P59" s="381"/>
      <c r="Q59" s="49"/>
      <c r="R59" s="32"/>
    </row>
    <row r="60" spans="2:20" ht="13.5" customHeight="1" x14ac:dyDescent="0.2">
      <c r="B60" s="344"/>
      <c r="C60" s="421">
        <f t="shared" si="2"/>
        <v>48</v>
      </c>
      <c r="D60" s="60" t="str">
        <f t="shared" si="1"/>
        <v/>
      </c>
      <c r="E60" s="376"/>
      <c r="F60" s="515"/>
      <c r="G60" s="511"/>
      <c r="H60" s="511"/>
      <c r="I60" s="517"/>
      <c r="J60" s="517"/>
      <c r="K60" s="456"/>
      <c r="L60" s="457"/>
      <c r="M60" s="363"/>
      <c r="N60" s="363"/>
      <c r="O60" s="363"/>
      <c r="P60" s="381"/>
      <c r="Q60" s="49"/>
      <c r="R60" s="32"/>
    </row>
    <row r="61" spans="2:20" ht="13.5" customHeight="1" x14ac:dyDescent="0.2">
      <c r="B61" s="344"/>
      <c r="C61" s="421">
        <f t="shared" si="2"/>
        <v>49</v>
      </c>
      <c r="D61" s="60" t="str">
        <f t="shared" si="1"/>
        <v/>
      </c>
      <c r="E61" s="376"/>
      <c r="F61" s="515"/>
      <c r="G61" s="511"/>
      <c r="H61" s="511"/>
      <c r="I61" s="517"/>
      <c r="J61" s="517"/>
      <c r="K61" s="456"/>
      <c r="L61" s="457"/>
      <c r="M61" s="363"/>
      <c r="N61" s="363"/>
      <c r="O61" s="363"/>
      <c r="P61" s="381"/>
      <c r="Q61" s="49"/>
      <c r="R61" s="32"/>
    </row>
    <row r="62" spans="2:20" ht="13.5" customHeight="1" x14ac:dyDescent="0.2">
      <c r="B62" s="344"/>
      <c r="C62" s="421">
        <f t="shared" si="2"/>
        <v>50</v>
      </c>
      <c r="D62" s="60" t="str">
        <f t="shared" si="1"/>
        <v/>
      </c>
      <c r="E62" s="376"/>
      <c r="F62" s="515"/>
      <c r="G62" s="511"/>
      <c r="H62" s="511"/>
      <c r="I62" s="517"/>
      <c r="J62" s="517"/>
      <c r="K62" s="456"/>
      <c r="L62" s="457"/>
      <c r="M62" s="363"/>
      <c r="N62" s="363"/>
      <c r="O62" s="363"/>
      <c r="P62" s="381"/>
      <c r="Q62" s="49"/>
      <c r="R62" s="32"/>
    </row>
    <row r="63" spans="2:20" ht="13.5" customHeight="1" x14ac:dyDescent="0.2">
      <c r="B63" s="344"/>
      <c r="C63" s="421">
        <f t="shared" si="2"/>
        <v>51</v>
      </c>
      <c r="D63" s="60" t="str">
        <f t="shared" si="1"/>
        <v/>
      </c>
      <c r="E63" s="376"/>
      <c r="F63" s="515"/>
      <c r="G63" s="511"/>
      <c r="H63" s="511"/>
      <c r="I63" s="517"/>
      <c r="J63" s="517"/>
      <c r="K63" s="456"/>
      <c r="L63" s="457"/>
      <c r="M63" s="363"/>
      <c r="N63" s="363"/>
      <c r="O63" s="363"/>
      <c r="P63" s="381"/>
      <c r="Q63" s="49"/>
      <c r="R63" s="32"/>
    </row>
    <row r="64" spans="2:20" ht="13.5" customHeight="1" x14ac:dyDescent="0.2">
      <c r="B64" s="344"/>
      <c r="C64" s="421">
        <f t="shared" si="2"/>
        <v>52</v>
      </c>
      <c r="D64" s="60" t="str">
        <f t="shared" si="1"/>
        <v/>
      </c>
      <c r="E64" s="376"/>
      <c r="F64" s="515"/>
      <c r="G64" s="511"/>
      <c r="H64" s="511"/>
      <c r="I64" s="517"/>
      <c r="J64" s="517"/>
      <c r="K64" s="456"/>
      <c r="L64" s="457"/>
      <c r="M64" s="363"/>
      <c r="N64" s="363"/>
      <c r="O64" s="363"/>
      <c r="P64" s="381"/>
      <c r="Q64" s="49"/>
      <c r="R64" s="32"/>
    </row>
    <row r="65" spans="2:18" ht="13.5" customHeight="1" x14ac:dyDescent="0.2">
      <c r="B65" s="344"/>
      <c r="C65" s="421">
        <f t="shared" si="2"/>
        <v>53</v>
      </c>
      <c r="D65" s="60" t="str">
        <f t="shared" si="1"/>
        <v/>
      </c>
      <c r="E65" s="376"/>
      <c r="F65" s="515"/>
      <c r="G65" s="511"/>
      <c r="H65" s="511"/>
      <c r="I65" s="517"/>
      <c r="J65" s="517"/>
      <c r="K65" s="456"/>
      <c r="L65" s="457"/>
      <c r="M65" s="363"/>
      <c r="N65" s="363"/>
      <c r="O65" s="363"/>
      <c r="P65" s="381"/>
      <c r="Q65" s="49"/>
      <c r="R65" s="32"/>
    </row>
    <row r="66" spans="2:18" ht="13.5" customHeight="1" x14ac:dyDescent="0.2">
      <c r="B66" s="344"/>
      <c r="C66" s="421">
        <f t="shared" si="2"/>
        <v>54</v>
      </c>
      <c r="D66" s="60" t="str">
        <f t="shared" si="1"/>
        <v/>
      </c>
      <c r="E66" s="376"/>
      <c r="F66" s="515"/>
      <c r="G66" s="511"/>
      <c r="H66" s="511"/>
      <c r="I66" s="517"/>
      <c r="J66" s="517"/>
      <c r="K66" s="456"/>
      <c r="L66" s="457"/>
      <c r="M66" s="363"/>
      <c r="N66" s="363"/>
      <c r="O66" s="363"/>
      <c r="P66" s="381"/>
      <c r="Q66" s="49"/>
      <c r="R66" s="32"/>
    </row>
    <row r="67" spans="2:18" ht="13.5" customHeight="1" x14ac:dyDescent="0.2">
      <c r="B67" s="344"/>
      <c r="C67" s="421">
        <f t="shared" si="2"/>
        <v>55</v>
      </c>
      <c r="D67" s="60" t="str">
        <f t="shared" si="1"/>
        <v/>
      </c>
      <c r="E67" s="376"/>
      <c r="F67" s="515"/>
      <c r="G67" s="511"/>
      <c r="H67" s="511"/>
      <c r="I67" s="517"/>
      <c r="J67" s="517"/>
      <c r="K67" s="456"/>
      <c r="L67" s="457"/>
      <c r="M67" s="363"/>
      <c r="N67" s="363"/>
      <c r="O67" s="363"/>
      <c r="P67" s="381"/>
      <c r="Q67" s="49"/>
      <c r="R67" s="32"/>
    </row>
    <row r="68" spans="2:18" ht="13.5" customHeight="1" x14ac:dyDescent="0.2">
      <c r="B68" s="344"/>
      <c r="C68" s="421">
        <f t="shared" si="2"/>
        <v>56</v>
      </c>
      <c r="D68" s="60" t="str">
        <f t="shared" si="1"/>
        <v/>
      </c>
      <c r="E68" s="376"/>
      <c r="F68" s="515"/>
      <c r="G68" s="511"/>
      <c r="H68" s="511"/>
      <c r="I68" s="517"/>
      <c r="J68" s="517"/>
      <c r="K68" s="456"/>
      <c r="L68" s="457"/>
      <c r="M68" s="363"/>
      <c r="N68" s="363"/>
      <c r="O68" s="363"/>
      <c r="P68" s="381"/>
      <c r="Q68" s="49"/>
      <c r="R68" s="32"/>
    </row>
    <row r="69" spans="2:18" ht="13.5" customHeight="1" x14ac:dyDescent="0.2">
      <c r="B69" s="344"/>
      <c r="C69" s="421">
        <f t="shared" si="2"/>
        <v>57</v>
      </c>
      <c r="D69" s="60" t="str">
        <f t="shared" si="1"/>
        <v/>
      </c>
      <c r="E69" s="376"/>
      <c r="F69" s="515"/>
      <c r="G69" s="511"/>
      <c r="H69" s="511"/>
      <c r="I69" s="517"/>
      <c r="J69" s="517"/>
      <c r="K69" s="456"/>
      <c r="L69" s="457"/>
      <c r="M69" s="363"/>
      <c r="N69" s="363"/>
      <c r="O69" s="363"/>
      <c r="P69" s="381"/>
      <c r="Q69" s="49"/>
      <c r="R69" s="32"/>
    </row>
    <row r="70" spans="2:18" ht="13.5" customHeight="1" x14ac:dyDescent="0.2">
      <c r="B70" s="344"/>
      <c r="C70" s="421">
        <f t="shared" si="2"/>
        <v>58</v>
      </c>
      <c r="D70" s="60" t="str">
        <f t="shared" si="1"/>
        <v/>
      </c>
      <c r="E70" s="376"/>
      <c r="F70" s="515"/>
      <c r="G70" s="511"/>
      <c r="H70" s="511"/>
      <c r="I70" s="517"/>
      <c r="J70" s="517"/>
      <c r="K70" s="456"/>
      <c r="L70" s="457"/>
      <c r="M70" s="363"/>
      <c r="N70" s="363"/>
      <c r="O70" s="363"/>
      <c r="P70" s="381"/>
      <c r="Q70" s="49"/>
      <c r="R70" s="32"/>
    </row>
    <row r="71" spans="2:18" ht="13.5" customHeight="1" x14ac:dyDescent="0.2">
      <c r="B71" s="344"/>
      <c r="C71" s="421">
        <f t="shared" si="2"/>
        <v>59</v>
      </c>
      <c r="D71" s="60" t="str">
        <f t="shared" si="1"/>
        <v/>
      </c>
      <c r="E71" s="376"/>
      <c r="F71" s="515"/>
      <c r="G71" s="511"/>
      <c r="H71" s="511"/>
      <c r="I71" s="517"/>
      <c r="J71" s="517"/>
      <c r="K71" s="456"/>
      <c r="L71" s="457"/>
      <c r="M71" s="363"/>
      <c r="N71" s="363"/>
      <c r="O71" s="363"/>
      <c r="P71" s="381"/>
      <c r="Q71" s="49"/>
      <c r="R71" s="32"/>
    </row>
    <row r="72" spans="2:18" ht="13.5" customHeight="1" x14ac:dyDescent="0.2">
      <c r="B72" s="344"/>
      <c r="C72" s="421">
        <f t="shared" si="2"/>
        <v>60</v>
      </c>
      <c r="D72" s="60" t="str">
        <f t="shared" si="1"/>
        <v/>
      </c>
      <c r="E72" s="376"/>
      <c r="F72" s="515"/>
      <c r="G72" s="511"/>
      <c r="H72" s="511"/>
      <c r="I72" s="517"/>
      <c r="J72" s="517"/>
      <c r="K72" s="456"/>
      <c r="L72" s="457"/>
      <c r="M72" s="363"/>
      <c r="N72" s="363"/>
      <c r="O72" s="363"/>
      <c r="P72" s="381"/>
      <c r="Q72" s="49"/>
      <c r="R72" s="32"/>
    </row>
    <row r="73" spans="2:18" ht="13.5" customHeight="1" x14ac:dyDescent="0.2">
      <c r="B73" s="344"/>
      <c r="C73" s="421">
        <f t="shared" si="2"/>
        <v>61</v>
      </c>
      <c r="D73" s="60" t="str">
        <f t="shared" si="1"/>
        <v/>
      </c>
      <c r="E73" s="376"/>
      <c r="F73" s="515"/>
      <c r="G73" s="511"/>
      <c r="H73" s="511"/>
      <c r="I73" s="517"/>
      <c r="J73" s="517"/>
      <c r="K73" s="456"/>
      <c r="L73" s="457"/>
      <c r="M73" s="363"/>
      <c r="N73" s="363"/>
      <c r="O73" s="363"/>
      <c r="P73" s="381"/>
      <c r="Q73" s="49"/>
      <c r="R73" s="32"/>
    </row>
    <row r="74" spans="2:18" ht="13.5" customHeight="1" x14ac:dyDescent="0.2">
      <c r="B74" s="344"/>
      <c r="C74" s="421">
        <f t="shared" si="2"/>
        <v>62</v>
      </c>
      <c r="D74" s="60" t="str">
        <f t="shared" si="1"/>
        <v/>
      </c>
      <c r="E74" s="376"/>
      <c r="F74" s="515"/>
      <c r="G74" s="511"/>
      <c r="H74" s="511"/>
      <c r="I74" s="517"/>
      <c r="J74" s="517"/>
      <c r="K74" s="456"/>
      <c r="L74" s="457"/>
      <c r="M74" s="363"/>
      <c r="N74" s="363"/>
      <c r="O74" s="363"/>
      <c r="P74" s="381"/>
      <c r="Q74" s="49"/>
      <c r="R74" s="32"/>
    </row>
    <row r="75" spans="2:18" ht="13.5" customHeight="1" x14ac:dyDescent="0.2">
      <c r="B75" s="344"/>
      <c r="C75" s="421">
        <f t="shared" si="2"/>
        <v>63</v>
      </c>
      <c r="D75" s="60" t="str">
        <f t="shared" si="1"/>
        <v/>
      </c>
      <c r="E75" s="376"/>
      <c r="F75" s="515"/>
      <c r="G75" s="511"/>
      <c r="H75" s="511"/>
      <c r="I75" s="517"/>
      <c r="J75" s="517"/>
      <c r="K75" s="456"/>
      <c r="L75" s="457"/>
      <c r="M75" s="363"/>
      <c r="N75" s="363"/>
      <c r="O75" s="363"/>
      <c r="P75" s="381"/>
      <c r="Q75" s="49"/>
      <c r="R75" s="32"/>
    </row>
    <row r="76" spans="2:18" ht="13.5" customHeight="1" x14ac:dyDescent="0.2">
      <c r="B76" s="344"/>
      <c r="C76" s="421">
        <f t="shared" si="2"/>
        <v>64</v>
      </c>
      <c r="D76" s="60" t="str">
        <f t="shared" si="1"/>
        <v/>
      </c>
      <c r="E76" s="376"/>
      <c r="F76" s="515"/>
      <c r="G76" s="511"/>
      <c r="H76" s="511"/>
      <c r="I76" s="517"/>
      <c r="J76" s="517"/>
      <c r="K76" s="456"/>
      <c r="L76" s="457"/>
      <c r="M76" s="363"/>
      <c r="N76" s="363"/>
      <c r="O76" s="363"/>
      <c r="P76" s="381"/>
      <c r="Q76" s="49"/>
      <c r="R76" s="32"/>
    </row>
    <row r="77" spans="2:18" ht="13.5" customHeight="1" x14ac:dyDescent="0.2">
      <c r="B77" s="344"/>
      <c r="C77" s="421">
        <f t="shared" si="2"/>
        <v>65</v>
      </c>
      <c r="D77" s="60" t="str">
        <f t="shared" ref="D77:D140" si="3">IF(E77="","",IF(E77&lt;=$S$2,"○",""))</f>
        <v/>
      </c>
      <c r="E77" s="376"/>
      <c r="F77" s="515"/>
      <c r="G77" s="511"/>
      <c r="H77" s="511"/>
      <c r="I77" s="517"/>
      <c r="J77" s="517"/>
      <c r="K77" s="456"/>
      <c r="L77" s="457"/>
      <c r="M77" s="363"/>
      <c r="N77" s="363"/>
      <c r="O77" s="363"/>
      <c r="P77" s="381"/>
      <c r="Q77" s="49"/>
      <c r="R77" s="32"/>
    </row>
    <row r="78" spans="2:18" ht="13.5" customHeight="1" x14ac:dyDescent="0.2">
      <c r="B78" s="344"/>
      <c r="C78" s="421">
        <f t="shared" si="2"/>
        <v>66</v>
      </c>
      <c r="D78" s="60" t="str">
        <f t="shared" si="3"/>
        <v/>
      </c>
      <c r="E78" s="376"/>
      <c r="F78" s="515"/>
      <c r="G78" s="511"/>
      <c r="H78" s="511"/>
      <c r="I78" s="517"/>
      <c r="J78" s="517"/>
      <c r="K78" s="456"/>
      <c r="L78" s="457"/>
      <c r="M78" s="363"/>
      <c r="N78" s="363"/>
      <c r="O78" s="363"/>
      <c r="P78" s="381"/>
      <c r="Q78" s="49"/>
      <c r="R78" s="32"/>
    </row>
    <row r="79" spans="2:18" ht="13.5" customHeight="1" x14ac:dyDescent="0.2">
      <c r="B79" s="344"/>
      <c r="C79" s="421">
        <f t="shared" si="2"/>
        <v>67</v>
      </c>
      <c r="D79" s="60" t="str">
        <f t="shared" si="3"/>
        <v/>
      </c>
      <c r="E79" s="376"/>
      <c r="F79" s="515"/>
      <c r="G79" s="511"/>
      <c r="H79" s="511"/>
      <c r="I79" s="517"/>
      <c r="J79" s="517"/>
      <c r="K79" s="456"/>
      <c r="L79" s="457"/>
      <c r="M79" s="363"/>
      <c r="N79" s="363"/>
      <c r="O79" s="363"/>
      <c r="P79" s="381"/>
      <c r="Q79" s="49"/>
      <c r="R79" s="32"/>
    </row>
    <row r="80" spans="2:18" ht="13.5" customHeight="1" x14ac:dyDescent="0.2">
      <c r="B80" s="344"/>
      <c r="C80" s="421">
        <f t="shared" ref="C80:C143" si="4">C79+1</f>
        <v>68</v>
      </c>
      <c r="D80" s="60" t="str">
        <f t="shared" si="3"/>
        <v/>
      </c>
      <c r="E80" s="376"/>
      <c r="F80" s="515"/>
      <c r="G80" s="511"/>
      <c r="H80" s="511"/>
      <c r="I80" s="517"/>
      <c r="J80" s="517"/>
      <c r="K80" s="456"/>
      <c r="L80" s="457"/>
      <c r="M80" s="363"/>
      <c r="N80" s="363"/>
      <c r="O80" s="363"/>
      <c r="P80" s="381"/>
      <c r="Q80" s="49"/>
      <c r="R80" s="32"/>
    </row>
    <row r="81" spans="2:18" ht="13.5" customHeight="1" x14ac:dyDescent="0.2">
      <c r="B81" s="344"/>
      <c r="C81" s="421">
        <f t="shared" si="4"/>
        <v>69</v>
      </c>
      <c r="D81" s="60" t="str">
        <f t="shared" si="3"/>
        <v/>
      </c>
      <c r="E81" s="376"/>
      <c r="F81" s="515"/>
      <c r="G81" s="511"/>
      <c r="H81" s="511"/>
      <c r="I81" s="517"/>
      <c r="J81" s="517"/>
      <c r="K81" s="456"/>
      <c r="L81" s="457"/>
      <c r="M81" s="363"/>
      <c r="N81" s="363"/>
      <c r="O81" s="363"/>
      <c r="P81" s="381"/>
      <c r="Q81" s="49"/>
      <c r="R81" s="32"/>
    </row>
    <row r="82" spans="2:18" ht="13.5" customHeight="1" x14ac:dyDescent="0.2">
      <c r="B82" s="344"/>
      <c r="C82" s="421">
        <f t="shared" si="4"/>
        <v>70</v>
      </c>
      <c r="D82" s="60" t="str">
        <f t="shared" si="3"/>
        <v/>
      </c>
      <c r="E82" s="376"/>
      <c r="F82" s="515"/>
      <c r="G82" s="511"/>
      <c r="H82" s="511"/>
      <c r="I82" s="517"/>
      <c r="J82" s="517"/>
      <c r="K82" s="456"/>
      <c r="L82" s="457"/>
      <c r="M82" s="363"/>
      <c r="N82" s="363"/>
      <c r="O82" s="363"/>
      <c r="P82" s="381"/>
      <c r="Q82" s="49"/>
      <c r="R82" s="32"/>
    </row>
    <row r="83" spans="2:18" ht="13.5" customHeight="1" x14ac:dyDescent="0.2">
      <c r="B83" s="344"/>
      <c r="C83" s="421">
        <f t="shared" si="4"/>
        <v>71</v>
      </c>
      <c r="D83" s="60" t="str">
        <f t="shared" si="3"/>
        <v/>
      </c>
      <c r="E83" s="376"/>
      <c r="F83" s="515"/>
      <c r="G83" s="511"/>
      <c r="H83" s="511"/>
      <c r="I83" s="517"/>
      <c r="J83" s="517"/>
      <c r="K83" s="456"/>
      <c r="L83" s="457"/>
      <c r="M83" s="363"/>
      <c r="N83" s="363"/>
      <c r="O83" s="363"/>
      <c r="P83" s="381"/>
      <c r="Q83" s="49"/>
      <c r="R83" s="32"/>
    </row>
    <row r="84" spans="2:18" ht="13.5" customHeight="1" x14ac:dyDescent="0.2">
      <c r="B84" s="344"/>
      <c r="C84" s="421">
        <f t="shared" si="4"/>
        <v>72</v>
      </c>
      <c r="D84" s="60" t="str">
        <f t="shared" si="3"/>
        <v/>
      </c>
      <c r="E84" s="376"/>
      <c r="F84" s="515"/>
      <c r="G84" s="511"/>
      <c r="H84" s="511"/>
      <c r="I84" s="517"/>
      <c r="J84" s="517"/>
      <c r="K84" s="456"/>
      <c r="L84" s="457"/>
      <c r="M84" s="363"/>
      <c r="N84" s="363"/>
      <c r="O84" s="363"/>
      <c r="P84" s="381"/>
      <c r="Q84" s="49"/>
      <c r="R84" s="32"/>
    </row>
    <row r="85" spans="2:18" ht="13.5" customHeight="1" x14ac:dyDescent="0.2">
      <c r="B85" s="344"/>
      <c r="C85" s="421">
        <f t="shared" si="4"/>
        <v>73</v>
      </c>
      <c r="D85" s="60" t="str">
        <f t="shared" si="3"/>
        <v/>
      </c>
      <c r="E85" s="376"/>
      <c r="F85" s="515"/>
      <c r="G85" s="511"/>
      <c r="H85" s="511"/>
      <c r="I85" s="517"/>
      <c r="J85" s="517"/>
      <c r="K85" s="456"/>
      <c r="L85" s="457"/>
      <c r="M85" s="363"/>
      <c r="N85" s="363"/>
      <c r="O85" s="363"/>
      <c r="P85" s="381"/>
      <c r="Q85" s="49"/>
      <c r="R85" s="32"/>
    </row>
    <row r="86" spans="2:18" ht="13.5" customHeight="1" x14ac:dyDescent="0.2">
      <c r="B86" s="344"/>
      <c r="C86" s="421">
        <f t="shared" si="4"/>
        <v>74</v>
      </c>
      <c r="D86" s="60" t="str">
        <f t="shared" si="3"/>
        <v/>
      </c>
      <c r="E86" s="376"/>
      <c r="F86" s="515"/>
      <c r="G86" s="511"/>
      <c r="H86" s="511"/>
      <c r="I86" s="517"/>
      <c r="J86" s="517"/>
      <c r="K86" s="456"/>
      <c r="L86" s="457"/>
      <c r="M86" s="363"/>
      <c r="N86" s="363"/>
      <c r="O86" s="363"/>
      <c r="P86" s="381"/>
      <c r="Q86" s="49"/>
      <c r="R86" s="32"/>
    </row>
    <row r="87" spans="2:18" ht="13.5" customHeight="1" x14ac:dyDescent="0.2">
      <c r="B87" s="344"/>
      <c r="C87" s="421">
        <f t="shared" si="4"/>
        <v>75</v>
      </c>
      <c r="D87" s="60" t="str">
        <f t="shared" si="3"/>
        <v/>
      </c>
      <c r="E87" s="376"/>
      <c r="F87" s="515"/>
      <c r="G87" s="511"/>
      <c r="H87" s="511"/>
      <c r="I87" s="517"/>
      <c r="J87" s="517"/>
      <c r="K87" s="456"/>
      <c r="L87" s="457"/>
      <c r="M87" s="363"/>
      <c r="N87" s="363"/>
      <c r="O87" s="363"/>
      <c r="P87" s="381"/>
      <c r="Q87" s="49"/>
      <c r="R87" s="32"/>
    </row>
    <row r="88" spans="2:18" ht="13.5" customHeight="1" x14ac:dyDescent="0.2">
      <c r="B88" s="344"/>
      <c r="C88" s="421">
        <f t="shared" si="4"/>
        <v>76</v>
      </c>
      <c r="D88" s="60" t="str">
        <f t="shared" si="3"/>
        <v/>
      </c>
      <c r="E88" s="376"/>
      <c r="F88" s="515"/>
      <c r="G88" s="511"/>
      <c r="H88" s="511"/>
      <c r="I88" s="517"/>
      <c r="J88" s="517"/>
      <c r="K88" s="456"/>
      <c r="L88" s="457"/>
      <c r="M88" s="363"/>
      <c r="N88" s="363"/>
      <c r="O88" s="363"/>
      <c r="P88" s="381"/>
      <c r="Q88" s="49"/>
      <c r="R88" s="32"/>
    </row>
    <row r="89" spans="2:18" ht="13.5" customHeight="1" x14ac:dyDescent="0.2">
      <c r="B89" s="344"/>
      <c r="C89" s="421">
        <f t="shared" si="4"/>
        <v>77</v>
      </c>
      <c r="D89" s="60" t="str">
        <f t="shared" si="3"/>
        <v/>
      </c>
      <c r="E89" s="376"/>
      <c r="F89" s="515"/>
      <c r="G89" s="511"/>
      <c r="H89" s="511"/>
      <c r="I89" s="517"/>
      <c r="J89" s="517"/>
      <c r="K89" s="456"/>
      <c r="L89" s="457"/>
      <c r="M89" s="363"/>
      <c r="N89" s="363"/>
      <c r="O89" s="363"/>
      <c r="P89" s="381"/>
      <c r="Q89" s="49"/>
      <c r="R89" s="32"/>
    </row>
    <row r="90" spans="2:18" ht="13.5" customHeight="1" x14ac:dyDescent="0.2">
      <c r="B90" s="344"/>
      <c r="C90" s="421">
        <f t="shared" si="4"/>
        <v>78</v>
      </c>
      <c r="D90" s="60" t="str">
        <f t="shared" si="3"/>
        <v/>
      </c>
      <c r="E90" s="376"/>
      <c r="F90" s="515"/>
      <c r="G90" s="511"/>
      <c r="H90" s="511"/>
      <c r="I90" s="517"/>
      <c r="J90" s="517"/>
      <c r="K90" s="456"/>
      <c r="L90" s="457"/>
      <c r="M90" s="363"/>
      <c r="N90" s="363"/>
      <c r="O90" s="363"/>
      <c r="P90" s="381"/>
      <c r="Q90" s="49"/>
      <c r="R90" s="32"/>
    </row>
    <row r="91" spans="2:18" ht="13.5" customHeight="1" x14ac:dyDescent="0.2">
      <c r="B91" s="344"/>
      <c r="C91" s="421">
        <f t="shared" si="4"/>
        <v>79</v>
      </c>
      <c r="D91" s="60" t="str">
        <f t="shared" si="3"/>
        <v/>
      </c>
      <c r="E91" s="376"/>
      <c r="F91" s="515"/>
      <c r="G91" s="511"/>
      <c r="H91" s="511"/>
      <c r="I91" s="517"/>
      <c r="J91" s="517"/>
      <c r="K91" s="456"/>
      <c r="L91" s="457"/>
      <c r="M91" s="363"/>
      <c r="N91" s="363"/>
      <c r="O91" s="363"/>
      <c r="P91" s="381"/>
      <c r="Q91" s="49"/>
      <c r="R91" s="32"/>
    </row>
    <row r="92" spans="2:18" ht="13.5" customHeight="1" x14ac:dyDescent="0.2">
      <c r="B92" s="344"/>
      <c r="C92" s="421">
        <f t="shared" si="4"/>
        <v>80</v>
      </c>
      <c r="D92" s="60" t="str">
        <f t="shared" si="3"/>
        <v/>
      </c>
      <c r="E92" s="376"/>
      <c r="F92" s="515"/>
      <c r="G92" s="511"/>
      <c r="H92" s="511"/>
      <c r="I92" s="517"/>
      <c r="J92" s="517"/>
      <c r="K92" s="456"/>
      <c r="L92" s="457"/>
      <c r="M92" s="363"/>
      <c r="N92" s="363"/>
      <c r="O92" s="363"/>
      <c r="P92" s="381"/>
      <c r="Q92" s="49"/>
      <c r="R92" s="32"/>
    </row>
    <row r="93" spans="2:18" ht="13.5" customHeight="1" x14ac:dyDescent="0.2">
      <c r="B93" s="344"/>
      <c r="C93" s="421">
        <f t="shared" si="4"/>
        <v>81</v>
      </c>
      <c r="D93" s="60" t="str">
        <f t="shared" si="3"/>
        <v/>
      </c>
      <c r="E93" s="376"/>
      <c r="F93" s="515"/>
      <c r="G93" s="511"/>
      <c r="H93" s="511"/>
      <c r="I93" s="517"/>
      <c r="J93" s="517"/>
      <c r="K93" s="456"/>
      <c r="L93" s="457"/>
      <c r="M93" s="363"/>
      <c r="N93" s="363"/>
      <c r="O93" s="363"/>
      <c r="P93" s="381"/>
      <c r="Q93" s="49"/>
      <c r="R93" s="32"/>
    </row>
    <row r="94" spans="2:18" ht="13.5" customHeight="1" x14ac:dyDescent="0.2">
      <c r="B94" s="344"/>
      <c r="C94" s="421">
        <f t="shared" si="4"/>
        <v>82</v>
      </c>
      <c r="D94" s="60" t="str">
        <f t="shared" si="3"/>
        <v/>
      </c>
      <c r="E94" s="376"/>
      <c r="F94" s="515"/>
      <c r="G94" s="511"/>
      <c r="H94" s="511"/>
      <c r="I94" s="517"/>
      <c r="J94" s="517"/>
      <c r="K94" s="456"/>
      <c r="L94" s="457"/>
      <c r="M94" s="363"/>
      <c r="N94" s="363"/>
      <c r="O94" s="363"/>
      <c r="P94" s="381"/>
      <c r="Q94" s="49"/>
      <c r="R94" s="32"/>
    </row>
    <row r="95" spans="2:18" ht="13.5" customHeight="1" x14ac:dyDescent="0.2">
      <c r="B95" s="344"/>
      <c r="C95" s="421">
        <f t="shared" si="4"/>
        <v>83</v>
      </c>
      <c r="D95" s="60" t="str">
        <f t="shared" si="3"/>
        <v/>
      </c>
      <c r="E95" s="376"/>
      <c r="F95" s="515"/>
      <c r="G95" s="511"/>
      <c r="H95" s="511"/>
      <c r="I95" s="517"/>
      <c r="J95" s="517"/>
      <c r="K95" s="456"/>
      <c r="L95" s="457"/>
      <c r="M95" s="363"/>
      <c r="N95" s="363"/>
      <c r="O95" s="363"/>
      <c r="P95" s="381"/>
      <c r="Q95" s="49"/>
      <c r="R95" s="32"/>
    </row>
    <row r="96" spans="2:18" ht="13.5" customHeight="1" x14ac:dyDescent="0.2">
      <c r="B96" s="344"/>
      <c r="C96" s="421">
        <f t="shared" si="4"/>
        <v>84</v>
      </c>
      <c r="D96" s="60" t="str">
        <f t="shared" si="3"/>
        <v/>
      </c>
      <c r="E96" s="376"/>
      <c r="F96" s="515"/>
      <c r="G96" s="511"/>
      <c r="H96" s="511"/>
      <c r="I96" s="517"/>
      <c r="J96" s="517"/>
      <c r="K96" s="456"/>
      <c r="L96" s="457"/>
      <c r="M96" s="363"/>
      <c r="N96" s="363"/>
      <c r="O96" s="363"/>
      <c r="P96" s="381"/>
      <c r="Q96" s="49"/>
      <c r="R96" s="32"/>
    </row>
    <row r="97" spans="2:20" ht="13.5" customHeight="1" x14ac:dyDescent="0.2">
      <c r="B97" s="344"/>
      <c r="C97" s="421">
        <f t="shared" si="4"/>
        <v>85</v>
      </c>
      <c r="D97" s="60" t="str">
        <f t="shared" si="3"/>
        <v/>
      </c>
      <c r="E97" s="376"/>
      <c r="F97" s="515"/>
      <c r="G97" s="511"/>
      <c r="H97" s="511"/>
      <c r="I97" s="517"/>
      <c r="J97" s="517"/>
      <c r="K97" s="456"/>
      <c r="L97" s="457"/>
      <c r="M97" s="363"/>
      <c r="N97" s="363"/>
      <c r="O97" s="363"/>
      <c r="P97" s="381"/>
      <c r="Q97" s="49"/>
      <c r="R97" s="32"/>
    </row>
    <row r="98" spans="2:20" ht="13.5" customHeight="1" x14ac:dyDescent="0.2">
      <c r="B98" s="344"/>
      <c r="C98" s="421">
        <f t="shared" si="4"/>
        <v>86</v>
      </c>
      <c r="D98" s="60" t="str">
        <f t="shared" si="3"/>
        <v/>
      </c>
      <c r="E98" s="376"/>
      <c r="F98" s="515"/>
      <c r="G98" s="511"/>
      <c r="H98" s="511"/>
      <c r="I98" s="517"/>
      <c r="J98" s="517"/>
      <c r="K98" s="456"/>
      <c r="L98" s="457"/>
      <c r="M98" s="363"/>
      <c r="N98" s="363"/>
      <c r="O98" s="363"/>
      <c r="P98" s="381"/>
      <c r="Q98" s="49"/>
      <c r="R98" s="32"/>
    </row>
    <row r="99" spans="2:20" ht="13.5" customHeight="1" x14ac:dyDescent="0.2">
      <c r="B99" s="344"/>
      <c r="C99" s="421">
        <f t="shared" si="4"/>
        <v>87</v>
      </c>
      <c r="D99" s="60" t="str">
        <f t="shared" si="3"/>
        <v/>
      </c>
      <c r="E99" s="376"/>
      <c r="F99" s="515"/>
      <c r="G99" s="511"/>
      <c r="H99" s="511"/>
      <c r="I99" s="517"/>
      <c r="J99" s="517"/>
      <c r="K99" s="456"/>
      <c r="L99" s="457"/>
      <c r="M99" s="363"/>
      <c r="N99" s="363"/>
      <c r="O99" s="363"/>
      <c r="P99" s="381"/>
      <c r="Q99" s="49"/>
      <c r="R99" s="32"/>
    </row>
    <row r="100" spans="2:20" ht="13.5" customHeight="1" x14ac:dyDescent="0.2">
      <c r="B100" s="344"/>
      <c r="C100" s="421">
        <f t="shared" si="4"/>
        <v>88</v>
      </c>
      <c r="D100" s="60" t="str">
        <f t="shared" si="3"/>
        <v/>
      </c>
      <c r="E100" s="376"/>
      <c r="F100" s="515"/>
      <c r="G100" s="511"/>
      <c r="H100" s="511"/>
      <c r="I100" s="517"/>
      <c r="J100" s="517"/>
      <c r="K100" s="456"/>
      <c r="L100" s="457"/>
      <c r="M100" s="363"/>
      <c r="N100" s="363"/>
      <c r="O100" s="363"/>
      <c r="P100" s="381"/>
      <c r="Q100" s="49"/>
      <c r="R100" s="32"/>
    </row>
    <row r="101" spans="2:20" ht="13.5" customHeight="1" x14ac:dyDescent="0.2">
      <c r="B101" s="344"/>
      <c r="C101" s="421">
        <f t="shared" si="4"/>
        <v>89</v>
      </c>
      <c r="D101" s="60" t="str">
        <f t="shared" si="3"/>
        <v/>
      </c>
      <c r="E101" s="376"/>
      <c r="F101" s="515"/>
      <c r="G101" s="511"/>
      <c r="H101" s="511"/>
      <c r="I101" s="517"/>
      <c r="J101" s="517"/>
      <c r="K101" s="456"/>
      <c r="L101" s="457"/>
      <c r="M101" s="363"/>
      <c r="N101" s="363"/>
      <c r="O101" s="363"/>
      <c r="P101" s="381"/>
      <c r="Q101" s="49"/>
      <c r="R101" s="32"/>
    </row>
    <row r="102" spans="2:20" ht="13.5" customHeight="1" x14ac:dyDescent="0.2">
      <c r="B102" s="344"/>
      <c r="C102" s="421">
        <f t="shared" si="4"/>
        <v>90</v>
      </c>
      <c r="D102" s="60" t="str">
        <f t="shared" si="3"/>
        <v/>
      </c>
      <c r="E102" s="376"/>
      <c r="F102" s="515"/>
      <c r="G102" s="511"/>
      <c r="H102" s="511"/>
      <c r="I102" s="517"/>
      <c r="J102" s="517"/>
      <c r="K102" s="456"/>
      <c r="L102" s="457"/>
      <c r="M102" s="363"/>
      <c r="N102" s="363"/>
      <c r="O102" s="363"/>
      <c r="P102" s="381"/>
      <c r="Q102" s="49"/>
      <c r="R102" s="32"/>
    </row>
    <row r="103" spans="2:20" ht="13.5" customHeight="1" x14ac:dyDescent="0.2">
      <c r="B103" s="344"/>
      <c r="C103" s="421">
        <f t="shared" si="4"/>
        <v>91</v>
      </c>
      <c r="D103" s="60" t="str">
        <f t="shared" si="3"/>
        <v/>
      </c>
      <c r="E103" s="376"/>
      <c r="F103" s="515"/>
      <c r="G103" s="511"/>
      <c r="H103" s="511"/>
      <c r="I103" s="517"/>
      <c r="J103" s="517"/>
      <c r="K103" s="456"/>
      <c r="L103" s="457"/>
      <c r="M103" s="363"/>
      <c r="N103" s="363"/>
      <c r="O103" s="363"/>
      <c r="P103" s="381"/>
      <c r="Q103" s="49"/>
      <c r="R103" s="32"/>
    </row>
    <row r="104" spans="2:20" ht="13.5" customHeight="1" x14ac:dyDescent="0.2">
      <c r="B104" s="344"/>
      <c r="C104" s="421">
        <f t="shared" si="4"/>
        <v>92</v>
      </c>
      <c r="D104" s="60" t="str">
        <f t="shared" si="3"/>
        <v/>
      </c>
      <c r="E104" s="376"/>
      <c r="F104" s="515"/>
      <c r="G104" s="511"/>
      <c r="H104" s="511"/>
      <c r="I104" s="517"/>
      <c r="J104" s="517"/>
      <c r="K104" s="456"/>
      <c r="L104" s="457"/>
      <c r="M104" s="363"/>
      <c r="N104" s="363"/>
      <c r="O104" s="363"/>
      <c r="P104" s="381"/>
      <c r="Q104" s="49"/>
      <c r="R104" s="32"/>
    </row>
    <row r="105" spans="2:20" ht="13.5" customHeight="1" x14ac:dyDescent="0.2">
      <c r="B105" s="344"/>
      <c r="C105" s="421">
        <f t="shared" si="4"/>
        <v>93</v>
      </c>
      <c r="D105" s="60" t="str">
        <f t="shared" si="3"/>
        <v/>
      </c>
      <c r="E105" s="376"/>
      <c r="F105" s="515"/>
      <c r="G105" s="511"/>
      <c r="H105" s="511"/>
      <c r="I105" s="517"/>
      <c r="J105" s="517"/>
      <c r="K105" s="456"/>
      <c r="L105" s="457"/>
      <c r="M105" s="363"/>
      <c r="N105" s="363"/>
      <c r="O105" s="363"/>
      <c r="P105" s="381"/>
      <c r="Q105" s="49"/>
      <c r="R105" s="32"/>
    </row>
    <row r="106" spans="2:20" ht="13.5" customHeight="1" x14ac:dyDescent="0.2">
      <c r="B106" s="344"/>
      <c r="C106" s="421">
        <f t="shared" si="4"/>
        <v>94</v>
      </c>
      <c r="D106" s="60" t="str">
        <f t="shared" si="3"/>
        <v/>
      </c>
      <c r="E106" s="376"/>
      <c r="F106" s="515"/>
      <c r="G106" s="511"/>
      <c r="H106" s="511"/>
      <c r="I106" s="517"/>
      <c r="J106" s="517"/>
      <c r="K106" s="456"/>
      <c r="L106" s="457"/>
      <c r="M106" s="363"/>
      <c r="N106" s="363"/>
      <c r="O106" s="363"/>
      <c r="P106" s="381"/>
      <c r="Q106" s="49"/>
      <c r="R106" s="32"/>
    </row>
    <row r="107" spans="2:20" ht="13.5" customHeight="1" x14ac:dyDescent="0.2">
      <c r="B107" s="344"/>
      <c r="C107" s="421">
        <f t="shared" si="4"/>
        <v>95</v>
      </c>
      <c r="D107" s="60" t="str">
        <f t="shared" si="3"/>
        <v/>
      </c>
      <c r="E107" s="376"/>
      <c r="F107" s="515"/>
      <c r="G107" s="511"/>
      <c r="H107" s="511"/>
      <c r="I107" s="517"/>
      <c r="J107" s="517"/>
      <c r="K107" s="456"/>
      <c r="L107" s="457"/>
      <c r="M107" s="363"/>
      <c r="N107" s="363"/>
      <c r="O107" s="363"/>
      <c r="P107" s="381"/>
      <c r="Q107" s="49"/>
      <c r="R107" s="32"/>
    </row>
    <row r="108" spans="2:20" ht="13.5" customHeight="1" x14ac:dyDescent="0.2">
      <c r="B108" s="344"/>
      <c r="C108" s="421">
        <f t="shared" si="4"/>
        <v>96</v>
      </c>
      <c r="D108" s="60" t="str">
        <f t="shared" si="3"/>
        <v/>
      </c>
      <c r="E108" s="376"/>
      <c r="F108" s="515"/>
      <c r="G108" s="511"/>
      <c r="H108" s="511"/>
      <c r="I108" s="517"/>
      <c r="J108" s="517"/>
      <c r="K108" s="456"/>
      <c r="L108" s="457"/>
      <c r="M108" s="363"/>
      <c r="N108" s="363"/>
      <c r="O108" s="363"/>
      <c r="P108" s="381"/>
      <c r="Q108" s="49"/>
      <c r="R108" s="32"/>
    </row>
    <row r="109" spans="2:20" ht="13.5" customHeight="1" x14ac:dyDescent="0.2">
      <c r="B109" s="344"/>
      <c r="C109" s="421">
        <f t="shared" si="4"/>
        <v>97</v>
      </c>
      <c r="D109" s="60" t="str">
        <f t="shared" si="3"/>
        <v/>
      </c>
      <c r="E109" s="376"/>
      <c r="F109" s="515"/>
      <c r="G109" s="511"/>
      <c r="H109" s="511"/>
      <c r="I109" s="517"/>
      <c r="J109" s="517"/>
      <c r="K109" s="456"/>
      <c r="L109" s="457"/>
      <c r="M109" s="363"/>
      <c r="N109" s="363"/>
      <c r="O109" s="363"/>
      <c r="P109" s="381"/>
      <c r="Q109" s="49"/>
      <c r="R109" s="460"/>
    </row>
    <row r="110" spans="2:20" ht="13.5" customHeight="1" x14ac:dyDescent="0.2">
      <c r="B110" s="344"/>
      <c r="C110" s="421">
        <f t="shared" si="4"/>
        <v>98</v>
      </c>
      <c r="D110" s="60" t="str">
        <f t="shared" si="3"/>
        <v/>
      </c>
      <c r="E110" s="376"/>
      <c r="F110" s="515"/>
      <c r="G110" s="511"/>
      <c r="H110" s="511"/>
      <c r="I110" s="517"/>
      <c r="J110" s="517"/>
      <c r="K110" s="456"/>
      <c r="L110" s="457"/>
      <c r="M110" s="363"/>
      <c r="N110" s="363"/>
      <c r="O110" s="363"/>
      <c r="P110" s="381"/>
      <c r="Q110" s="49"/>
      <c r="R110" s="460"/>
      <c r="S110" s="343"/>
      <c r="T110" s="461"/>
    </row>
    <row r="111" spans="2:20" ht="13.5" customHeight="1" x14ac:dyDescent="0.2">
      <c r="B111" s="344"/>
      <c r="C111" s="421">
        <f t="shared" si="4"/>
        <v>99</v>
      </c>
      <c r="D111" s="60" t="str">
        <f t="shared" si="3"/>
        <v/>
      </c>
      <c r="E111" s="376"/>
      <c r="F111" s="515"/>
      <c r="G111" s="511"/>
      <c r="H111" s="511"/>
      <c r="I111" s="517"/>
      <c r="J111" s="517"/>
      <c r="K111" s="456"/>
      <c r="L111" s="457"/>
      <c r="M111" s="363"/>
      <c r="N111" s="363"/>
      <c r="O111" s="363"/>
      <c r="P111" s="381"/>
      <c r="Q111" s="49"/>
      <c r="R111" s="460"/>
      <c r="S111" s="343"/>
      <c r="T111" s="461"/>
    </row>
    <row r="112" spans="2:20" ht="13.5" customHeight="1" x14ac:dyDescent="0.2">
      <c r="B112" s="344"/>
      <c r="C112" s="421">
        <f t="shared" si="4"/>
        <v>100</v>
      </c>
      <c r="D112" s="60" t="str">
        <f t="shared" si="3"/>
        <v/>
      </c>
      <c r="E112" s="376"/>
      <c r="F112" s="515"/>
      <c r="G112" s="511"/>
      <c r="H112" s="511"/>
      <c r="I112" s="517"/>
      <c r="J112" s="517"/>
      <c r="K112" s="456"/>
      <c r="L112" s="457"/>
      <c r="M112" s="363"/>
      <c r="N112" s="363"/>
      <c r="O112" s="363"/>
      <c r="P112" s="381"/>
      <c r="Q112" s="49"/>
      <c r="R112" s="460"/>
      <c r="S112" s="343"/>
      <c r="T112" s="461"/>
    </row>
    <row r="113" spans="2:20" ht="13.5" customHeight="1" x14ac:dyDescent="0.2">
      <c r="B113" s="344"/>
      <c r="C113" s="421">
        <f t="shared" si="4"/>
        <v>101</v>
      </c>
      <c r="D113" s="60" t="str">
        <f t="shared" si="3"/>
        <v/>
      </c>
      <c r="E113" s="376"/>
      <c r="F113" s="515"/>
      <c r="G113" s="511"/>
      <c r="H113" s="511"/>
      <c r="I113" s="517"/>
      <c r="J113" s="517"/>
      <c r="K113" s="456"/>
      <c r="L113" s="457"/>
      <c r="M113" s="363"/>
      <c r="N113" s="363"/>
      <c r="O113" s="363"/>
      <c r="P113" s="381"/>
      <c r="Q113" s="49"/>
      <c r="R113" s="460"/>
      <c r="S113" s="343"/>
      <c r="T113" s="461"/>
    </row>
    <row r="114" spans="2:20" ht="13.5" customHeight="1" x14ac:dyDescent="0.2">
      <c r="B114" s="344"/>
      <c r="C114" s="421">
        <f t="shared" si="4"/>
        <v>102</v>
      </c>
      <c r="D114" s="60" t="str">
        <f t="shared" si="3"/>
        <v/>
      </c>
      <c r="E114" s="376"/>
      <c r="F114" s="515"/>
      <c r="G114" s="511"/>
      <c r="H114" s="511"/>
      <c r="I114" s="517"/>
      <c r="J114" s="517"/>
      <c r="K114" s="456"/>
      <c r="L114" s="457"/>
      <c r="M114" s="363"/>
      <c r="N114" s="363"/>
      <c r="O114" s="363"/>
      <c r="P114" s="381"/>
      <c r="Q114" s="49"/>
      <c r="R114" s="32"/>
    </row>
    <row r="115" spans="2:20" ht="13.5" customHeight="1" x14ac:dyDescent="0.2">
      <c r="B115" s="344"/>
      <c r="C115" s="421">
        <f t="shared" si="4"/>
        <v>103</v>
      </c>
      <c r="D115" s="60" t="str">
        <f t="shared" si="3"/>
        <v/>
      </c>
      <c r="E115" s="376"/>
      <c r="F115" s="515"/>
      <c r="G115" s="511"/>
      <c r="H115" s="511"/>
      <c r="I115" s="517"/>
      <c r="J115" s="517"/>
      <c r="K115" s="456"/>
      <c r="L115" s="457"/>
      <c r="M115" s="363"/>
      <c r="N115" s="363"/>
      <c r="O115" s="363"/>
      <c r="P115" s="381"/>
      <c r="Q115" s="49"/>
      <c r="R115" s="32"/>
    </row>
    <row r="116" spans="2:20" ht="13.5" customHeight="1" x14ac:dyDescent="0.2">
      <c r="B116" s="344"/>
      <c r="C116" s="421">
        <f t="shared" si="4"/>
        <v>104</v>
      </c>
      <c r="D116" s="60" t="str">
        <f t="shared" si="3"/>
        <v/>
      </c>
      <c r="E116" s="376"/>
      <c r="F116" s="515"/>
      <c r="G116" s="511"/>
      <c r="H116" s="511"/>
      <c r="I116" s="517"/>
      <c r="J116" s="517"/>
      <c r="K116" s="456"/>
      <c r="L116" s="457"/>
      <c r="M116" s="363"/>
      <c r="N116" s="363"/>
      <c r="O116" s="363"/>
      <c r="P116" s="381"/>
      <c r="Q116" s="49"/>
      <c r="R116" s="32"/>
    </row>
    <row r="117" spans="2:20" ht="13.5" customHeight="1" x14ac:dyDescent="0.2">
      <c r="B117" s="344"/>
      <c r="C117" s="421">
        <f t="shared" si="4"/>
        <v>105</v>
      </c>
      <c r="D117" s="60" t="str">
        <f t="shared" si="3"/>
        <v/>
      </c>
      <c r="E117" s="376"/>
      <c r="F117" s="515"/>
      <c r="G117" s="511"/>
      <c r="H117" s="511"/>
      <c r="I117" s="517"/>
      <c r="J117" s="517"/>
      <c r="K117" s="456"/>
      <c r="L117" s="457"/>
      <c r="M117" s="363"/>
      <c r="N117" s="363"/>
      <c r="O117" s="363"/>
      <c r="P117" s="381"/>
      <c r="Q117" s="49"/>
      <c r="R117" s="32"/>
    </row>
    <row r="118" spans="2:20" ht="13.5" customHeight="1" x14ac:dyDescent="0.2">
      <c r="B118" s="344"/>
      <c r="C118" s="421">
        <f t="shared" si="4"/>
        <v>106</v>
      </c>
      <c r="D118" s="60" t="str">
        <f t="shared" si="3"/>
        <v/>
      </c>
      <c r="E118" s="376"/>
      <c r="F118" s="515"/>
      <c r="G118" s="511"/>
      <c r="H118" s="511"/>
      <c r="I118" s="517"/>
      <c r="J118" s="517"/>
      <c r="K118" s="456"/>
      <c r="L118" s="457"/>
      <c r="M118" s="363"/>
      <c r="N118" s="363"/>
      <c r="O118" s="363"/>
      <c r="P118" s="381"/>
      <c r="Q118" s="49"/>
      <c r="R118" s="32"/>
    </row>
    <row r="119" spans="2:20" ht="13.5" customHeight="1" x14ac:dyDescent="0.2">
      <c r="B119" s="344"/>
      <c r="C119" s="421">
        <f t="shared" si="4"/>
        <v>107</v>
      </c>
      <c r="D119" s="60" t="str">
        <f t="shared" si="3"/>
        <v/>
      </c>
      <c r="E119" s="376"/>
      <c r="F119" s="515"/>
      <c r="G119" s="511"/>
      <c r="H119" s="511"/>
      <c r="I119" s="517"/>
      <c r="J119" s="517"/>
      <c r="K119" s="456"/>
      <c r="L119" s="457"/>
      <c r="M119" s="363"/>
      <c r="N119" s="363"/>
      <c r="O119" s="363"/>
      <c r="P119" s="381"/>
      <c r="Q119" s="49"/>
      <c r="R119" s="32"/>
    </row>
    <row r="120" spans="2:20" ht="13.5" customHeight="1" x14ac:dyDescent="0.2">
      <c r="B120" s="344"/>
      <c r="C120" s="421">
        <f t="shared" si="4"/>
        <v>108</v>
      </c>
      <c r="D120" s="60" t="str">
        <f t="shared" si="3"/>
        <v/>
      </c>
      <c r="E120" s="376"/>
      <c r="F120" s="515"/>
      <c r="G120" s="511"/>
      <c r="H120" s="511"/>
      <c r="I120" s="517"/>
      <c r="J120" s="517"/>
      <c r="K120" s="456"/>
      <c r="L120" s="457"/>
      <c r="M120" s="363"/>
      <c r="N120" s="363"/>
      <c r="O120" s="363"/>
      <c r="P120" s="381"/>
      <c r="Q120" s="49"/>
      <c r="R120" s="32"/>
    </row>
    <row r="121" spans="2:20" ht="13.5" customHeight="1" x14ac:dyDescent="0.2">
      <c r="B121" s="344"/>
      <c r="C121" s="421">
        <f t="shared" si="4"/>
        <v>109</v>
      </c>
      <c r="D121" s="60" t="str">
        <f t="shared" si="3"/>
        <v/>
      </c>
      <c r="E121" s="376"/>
      <c r="F121" s="515"/>
      <c r="G121" s="511"/>
      <c r="H121" s="511"/>
      <c r="I121" s="517"/>
      <c r="J121" s="517"/>
      <c r="K121" s="456"/>
      <c r="L121" s="457"/>
      <c r="M121" s="363"/>
      <c r="N121" s="363"/>
      <c r="O121" s="363"/>
      <c r="P121" s="381"/>
      <c r="Q121" s="49"/>
      <c r="R121" s="32"/>
    </row>
    <row r="122" spans="2:20" ht="13.5" customHeight="1" x14ac:dyDescent="0.2">
      <c r="B122" s="344"/>
      <c r="C122" s="421">
        <f t="shared" si="4"/>
        <v>110</v>
      </c>
      <c r="D122" s="60" t="str">
        <f t="shared" si="3"/>
        <v/>
      </c>
      <c r="E122" s="376"/>
      <c r="F122" s="515"/>
      <c r="G122" s="511"/>
      <c r="H122" s="511"/>
      <c r="I122" s="517"/>
      <c r="J122" s="517"/>
      <c r="K122" s="456"/>
      <c r="L122" s="457"/>
      <c r="M122" s="363"/>
      <c r="N122" s="363"/>
      <c r="O122" s="363"/>
      <c r="P122" s="381"/>
      <c r="Q122" s="49"/>
      <c r="R122" s="32"/>
    </row>
    <row r="123" spans="2:20" ht="13.5" customHeight="1" x14ac:dyDescent="0.2">
      <c r="B123" s="344"/>
      <c r="C123" s="421">
        <f t="shared" si="4"/>
        <v>111</v>
      </c>
      <c r="D123" s="60" t="str">
        <f t="shared" si="3"/>
        <v/>
      </c>
      <c r="E123" s="376"/>
      <c r="F123" s="515"/>
      <c r="G123" s="511"/>
      <c r="H123" s="511"/>
      <c r="I123" s="517"/>
      <c r="J123" s="517"/>
      <c r="K123" s="456"/>
      <c r="L123" s="457"/>
      <c r="M123" s="363"/>
      <c r="N123" s="363"/>
      <c r="O123" s="363"/>
      <c r="P123" s="381"/>
      <c r="Q123" s="49"/>
      <c r="R123" s="32"/>
    </row>
    <row r="124" spans="2:20" ht="13.5" customHeight="1" x14ac:dyDescent="0.2">
      <c r="B124" s="344"/>
      <c r="C124" s="421">
        <f t="shared" si="4"/>
        <v>112</v>
      </c>
      <c r="D124" s="60" t="str">
        <f t="shared" si="3"/>
        <v/>
      </c>
      <c r="E124" s="376"/>
      <c r="F124" s="515"/>
      <c r="G124" s="511"/>
      <c r="H124" s="511"/>
      <c r="I124" s="517"/>
      <c r="J124" s="517"/>
      <c r="K124" s="456"/>
      <c r="L124" s="457"/>
      <c r="M124" s="363"/>
      <c r="N124" s="363"/>
      <c r="O124" s="363"/>
      <c r="P124" s="381"/>
      <c r="Q124" s="49"/>
      <c r="R124" s="32"/>
    </row>
    <row r="125" spans="2:20" ht="13.5" customHeight="1" x14ac:dyDescent="0.2">
      <c r="B125" s="344"/>
      <c r="C125" s="421">
        <f t="shared" si="4"/>
        <v>113</v>
      </c>
      <c r="D125" s="60" t="str">
        <f t="shared" si="3"/>
        <v/>
      </c>
      <c r="E125" s="376"/>
      <c r="F125" s="515"/>
      <c r="G125" s="511"/>
      <c r="H125" s="511"/>
      <c r="I125" s="517"/>
      <c r="J125" s="517"/>
      <c r="K125" s="456"/>
      <c r="L125" s="457"/>
      <c r="M125" s="363"/>
      <c r="N125" s="363"/>
      <c r="O125" s="363"/>
      <c r="P125" s="381"/>
      <c r="Q125" s="49"/>
      <c r="R125" s="32"/>
    </row>
    <row r="126" spans="2:20" ht="13.5" customHeight="1" x14ac:dyDescent="0.2">
      <c r="B126" s="344"/>
      <c r="C126" s="421">
        <f t="shared" si="4"/>
        <v>114</v>
      </c>
      <c r="D126" s="60" t="str">
        <f t="shared" si="3"/>
        <v/>
      </c>
      <c r="E126" s="376"/>
      <c r="F126" s="515"/>
      <c r="G126" s="511"/>
      <c r="H126" s="511"/>
      <c r="I126" s="517"/>
      <c r="J126" s="517"/>
      <c r="K126" s="456"/>
      <c r="L126" s="457"/>
      <c r="M126" s="363"/>
      <c r="N126" s="363"/>
      <c r="O126" s="363"/>
      <c r="P126" s="381"/>
      <c r="Q126" s="49"/>
      <c r="R126" s="32"/>
    </row>
    <row r="127" spans="2:20" ht="13.5" customHeight="1" x14ac:dyDescent="0.2">
      <c r="B127" s="344"/>
      <c r="C127" s="421">
        <f t="shared" si="4"/>
        <v>115</v>
      </c>
      <c r="D127" s="60" t="str">
        <f t="shared" si="3"/>
        <v/>
      </c>
      <c r="E127" s="376"/>
      <c r="F127" s="515"/>
      <c r="G127" s="511"/>
      <c r="H127" s="511"/>
      <c r="I127" s="517"/>
      <c r="J127" s="517"/>
      <c r="K127" s="456"/>
      <c r="L127" s="457"/>
      <c r="M127" s="363"/>
      <c r="N127" s="363"/>
      <c r="O127" s="363"/>
      <c r="P127" s="381"/>
      <c r="Q127" s="49"/>
      <c r="R127" s="32"/>
    </row>
    <row r="128" spans="2:20" ht="13.5" customHeight="1" x14ac:dyDescent="0.2">
      <c r="B128" s="344"/>
      <c r="C128" s="421">
        <f t="shared" si="4"/>
        <v>116</v>
      </c>
      <c r="D128" s="60" t="str">
        <f t="shared" si="3"/>
        <v/>
      </c>
      <c r="E128" s="376"/>
      <c r="F128" s="515"/>
      <c r="G128" s="511"/>
      <c r="H128" s="511"/>
      <c r="I128" s="517"/>
      <c r="J128" s="517"/>
      <c r="K128" s="456"/>
      <c r="L128" s="457"/>
      <c r="M128" s="363"/>
      <c r="N128" s="363"/>
      <c r="O128" s="363"/>
      <c r="P128" s="381"/>
      <c r="Q128" s="49"/>
      <c r="R128" s="32"/>
    </row>
    <row r="129" spans="2:18" ht="13.5" customHeight="1" x14ac:dyDescent="0.2">
      <c r="B129" s="344"/>
      <c r="C129" s="421">
        <f t="shared" si="4"/>
        <v>117</v>
      </c>
      <c r="D129" s="60" t="str">
        <f t="shared" si="3"/>
        <v/>
      </c>
      <c r="E129" s="376"/>
      <c r="F129" s="515"/>
      <c r="G129" s="511"/>
      <c r="H129" s="511"/>
      <c r="I129" s="517"/>
      <c r="J129" s="517"/>
      <c r="K129" s="456"/>
      <c r="L129" s="457"/>
      <c r="M129" s="363"/>
      <c r="N129" s="363"/>
      <c r="O129" s="363"/>
      <c r="P129" s="381"/>
      <c r="Q129" s="49"/>
      <c r="R129" s="32"/>
    </row>
    <row r="130" spans="2:18" ht="13.5" customHeight="1" x14ac:dyDescent="0.2">
      <c r="B130" s="344"/>
      <c r="C130" s="421">
        <f t="shared" si="4"/>
        <v>118</v>
      </c>
      <c r="D130" s="60" t="str">
        <f t="shared" si="3"/>
        <v/>
      </c>
      <c r="E130" s="376"/>
      <c r="F130" s="515"/>
      <c r="G130" s="511"/>
      <c r="H130" s="511"/>
      <c r="I130" s="517"/>
      <c r="J130" s="517"/>
      <c r="K130" s="456"/>
      <c r="L130" s="457"/>
      <c r="M130" s="363"/>
      <c r="N130" s="363"/>
      <c r="O130" s="363"/>
      <c r="P130" s="381"/>
      <c r="Q130" s="49"/>
      <c r="R130" s="32"/>
    </row>
    <row r="131" spans="2:18" ht="13.5" customHeight="1" x14ac:dyDescent="0.2">
      <c r="B131" s="344"/>
      <c r="C131" s="421">
        <f t="shared" si="4"/>
        <v>119</v>
      </c>
      <c r="D131" s="60" t="str">
        <f t="shared" si="3"/>
        <v/>
      </c>
      <c r="E131" s="376"/>
      <c r="F131" s="515"/>
      <c r="G131" s="511"/>
      <c r="H131" s="511"/>
      <c r="I131" s="517"/>
      <c r="J131" s="517"/>
      <c r="K131" s="456"/>
      <c r="L131" s="457"/>
      <c r="M131" s="363"/>
      <c r="N131" s="363"/>
      <c r="O131" s="363"/>
      <c r="P131" s="381"/>
      <c r="Q131" s="49"/>
      <c r="R131" s="32"/>
    </row>
    <row r="132" spans="2:18" ht="13.5" customHeight="1" x14ac:dyDescent="0.2">
      <c r="B132" s="344"/>
      <c r="C132" s="421">
        <f t="shared" si="4"/>
        <v>120</v>
      </c>
      <c r="D132" s="60" t="str">
        <f t="shared" si="3"/>
        <v/>
      </c>
      <c r="E132" s="376"/>
      <c r="F132" s="515"/>
      <c r="G132" s="511"/>
      <c r="H132" s="511"/>
      <c r="I132" s="517"/>
      <c r="J132" s="517"/>
      <c r="K132" s="456"/>
      <c r="L132" s="457"/>
      <c r="M132" s="363"/>
      <c r="N132" s="363"/>
      <c r="O132" s="363"/>
      <c r="P132" s="381"/>
      <c r="Q132" s="49"/>
      <c r="R132" s="32"/>
    </row>
    <row r="133" spans="2:18" ht="13.5" customHeight="1" x14ac:dyDescent="0.2">
      <c r="B133" s="344"/>
      <c r="C133" s="421">
        <f t="shared" si="4"/>
        <v>121</v>
      </c>
      <c r="D133" s="60" t="str">
        <f t="shared" si="3"/>
        <v/>
      </c>
      <c r="E133" s="376"/>
      <c r="F133" s="515"/>
      <c r="G133" s="511"/>
      <c r="H133" s="511"/>
      <c r="I133" s="517"/>
      <c r="J133" s="517"/>
      <c r="K133" s="456"/>
      <c r="L133" s="457"/>
      <c r="M133" s="363"/>
      <c r="N133" s="363"/>
      <c r="O133" s="363"/>
      <c r="P133" s="381"/>
      <c r="Q133" s="49"/>
      <c r="R133" s="32"/>
    </row>
    <row r="134" spans="2:18" ht="13.5" customHeight="1" x14ac:dyDescent="0.2">
      <c r="B134" s="344"/>
      <c r="C134" s="421">
        <f t="shared" si="4"/>
        <v>122</v>
      </c>
      <c r="D134" s="60" t="str">
        <f t="shared" si="3"/>
        <v/>
      </c>
      <c r="E134" s="376"/>
      <c r="F134" s="515"/>
      <c r="G134" s="511"/>
      <c r="H134" s="511"/>
      <c r="I134" s="517"/>
      <c r="J134" s="517"/>
      <c r="K134" s="456"/>
      <c r="L134" s="457"/>
      <c r="M134" s="363"/>
      <c r="N134" s="363"/>
      <c r="O134" s="363"/>
      <c r="P134" s="381"/>
      <c r="Q134" s="49"/>
      <c r="R134" s="32"/>
    </row>
    <row r="135" spans="2:18" ht="13.5" customHeight="1" x14ac:dyDescent="0.2">
      <c r="B135" s="344"/>
      <c r="C135" s="421">
        <f t="shared" si="4"/>
        <v>123</v>
      </c>
      <c r="D135" s="60" t="str">
        <f t="shared" si="3"/>
        <v/>
      </c>
      <c r="E135" s="376"/>
      <c r="F135" s="515"/>
      <c r="G135" s="511"/>
      <c r="H135" s="511"/>
      <c r="I135" s="517"/>
      <c r="J135" s="517"/>
      <c r="K135" s="456"/>
      <c r="L135" s="457"/>
      <c r="M135" s="363"/>
      <c r="N135" s="363"/>
      <c r="O135" s="363"/>
      <c r="P135" s="381"/>
      <c r="Q135" s="49"/>
      <c r="R135" s="32"/>
    </row>
    <row r="136" spans="2:18" ht="13.5" customHeight="1" x14ac:dyDescent="0.2">
      <c r="B136" s="344"/>
      <c r="C136" s="421">
        <f t="shared" si="4"/>
        <v>124</v>
      </c>
      <c r="D136" s="60" t="str">
        <f t="shared" si="3"/>
        <v/>
      </c>
      <c r="E136" s="376"/>
      <c r="F136" s="515"/>
      <c r="G136" s="511"/>
      <c r="H136" s="511"/>
      <c r="I136" s="517"/>
      <c r="J136" s="517"/>
      <c r="K136" s="456"/>
      <c r="L136" s="457"/>
      <c r="M136" s="363"/>
      <c r="N136" s="363"/>
      <c r="O136" s="363"/>
      <c r="P136" s="381"/>
      <c r="Q136" s="49"/>
      <c r="R136" s="32"/>
    </row>
    <row r="137" spans="2:18" ht="13.5" customHeight="1" x14ac:dyDescent="0.2">
      <c r="B137" s="344"/>
      <c r="C137" s="421">
        <f t="shared" si="4"/>
        <v>125</v>
      </c>
      <c r="D137" s="60" t="str">
        <f t="shared" si="3"/>
        <v/>
      </c>
      <c r="E137" s="376"/>
      <c r="F137" s="515"/>
      <c r="G137" s="511"/>
      <c r="H137" s="511"/>
      <c r="I137" s="517"/>
      <c r="J137" s="517"/>
      <c r="K137" s="456"/>
      <c r="L137" s="457"/>
      <c r="M137" s="363"/>
      <c r="N137" s="363"/>
      <c r="O137" s="363"/>
      <c r="P137" s="381"/>
      <c r="Q137" s="49"/>
      <c r="R137" s="32"/>
    </row>
    <row r="138" spans="2:18" ht="13.5" customHeight="1" x14ac:dyDescent="0.2">
      <c r="B138" s="344"/>
      <c r="C138" s="421">
        <f t="shared" si="4"/>
        <v>126</v>
      </c>
      <c r="D138" s="60" t="str">
        <f t="shared" si="3"/>
        <v/>
      </c>
      <c r="E138" s="376"/>
      <c r="F138" s="515"/>
      <c r="G138" s="511"/>
      <c r="H138" s="511"/>
      <c r="I138" s="517"/>
      <c r="J138" s="517"/>
      <c r="K138" s="456"/>
      <c r="L138" s="457"/>
      <c r="M138" s="363"/>
      <c r="N138" s="363"/>
      <c r="O138" s="363"/>
      <c r="P138" s="381"/>
      <c r="Q138" s="49"/>
      <c r="R138" s="32"/>
    </row>
    <row r="139" spans="2:18" ht="13.5" customHeight="1" x14ac:dyDescent="0.2">
      <c r="B139" s="344"/>
      <c r="C139" s="421">
        <f t="shared" si="4"/>
        <v>127</v>
      </c>
      <c r="D139" s="60" t="str">
        <f t="shared" si="3"/>
        <v/>
      </c>
      <c r="E139" s="376"/>
      <c r="F139" s="515"/>
      <c r="G139" s="511"/>
      <c r="H139" s="511"/>
      <c r="I139" s="517"/>
      <c r="J139" s="517"/>
      <c r="K139" s="456"/>
      <c r="L139" s="457"/>
      <c r="M139" s="363"/>
      <c r="N139" s="363"/>
      <c r="O139" s="363"/>
      <c r="P139" s="381"/>
      <c r="Q139" s="49"/>
      <c r="R139" s="32"/>
    </row>
    <row r="140" spans="2:18" ht="13.5" customHeight="1" x14ac:dyDescent="0.2">
      <c r="B140" s="344"/>
      <c r="C140" s="421">
        <f t="shared" si="4"/>
        <v>128</v>
      </c>
      <c r="D140" s="60" t="str">
        <f t="shared" si="3"/>
        <v/>
      </c>
      <c r="E140" s="376"/>
      <c r="F140" s="515"/>
      <c r="G140" s="511"/>
      <c r="H140" s="511"/>
      <c r="I140" s="517"/>
      <c r="J140" s="517"/>
      <c r="K140" s="456"/>
      <c r="L140" s="457"/>
      <c r="M140" s="363"/>
      <c r="N140" s="363"/>
      <c r="O140" s="363"/>
      <c r="P140" s="381"/>
      <c r="Q140" s="49"/>
      <c r="R140" s="32"/>
    </row>
    <row r="141" spans="2:18" ht="13.5" customHeight="1" x14ac:dyDescent="0.2">
      <c r="B141" s="344"/>
      <c r="C141" s="421">
        <f t="shared" si="4"/>
        <v>129</v>
      </c>
      <c r="D141" s="60" t="str">
        <f t="shared" ref="D141:D204" si="5">IF(E141="","",IF(E141&lt;=$S$2,"○",""))</f>
        <v/>
      </c>
      <c r="E141" s="376"/>
      <c r="F141" s="515"/>
      <c r="G141" s="511"/>
      <c r="H141" s="511"/>
      <c r="I141" s="517"/>
      <c r="J141" s="517"/>
      <c r="K141" s="456"/>
      <c r="L141" s="457"/>
      <c r="M141" s="363"/>
      <c r="N141" s="363"/>
      <c r="O141" s="363"/>
      <c r="P141" s="381"/>
      <c r="Q141" s="49"/>
      <c r="R141" s="32"/>
    </row>
    <row r="142" spans="2:18" ht="13.5" customHeight="1" x14ac:dyDescent="0.2">
      <c r="B142" s="344"/>
      <c r="C142" s="421">
        <f t="shared" si="4"/>
        <v>130</v>
      </c>
      <c r="D142" s="60" t="str">
        <f t="shared" si="5"/>
        <v/>
      </c>
      <c r="E142" s="376"/>
      <c r="F142" s="515"/>
      <c r="G142" s="511"/>
      <c r="H142" s="511"/>
      <c r="I142" s="517"/>
      <c r="J142" s="517"/>
      <c r="K142" s="456"/>
      <c r="L142" s="457"/>
      <c r="M142" s="363"/>
      <c r="N142" s="363"/>
      <c r="O142" s="363"/>
      <c r="P142" s="381"/>
      <c r="Q142" s="49"/>
      <c r="R142" s="32"/>
    </row>
    <row r="143" spans="2:18" ht="13.5" customHeight="1" x14ac:dyDescent="0.2">
      <c r="B143" s="344"/>
      <c r="C143" s="421">
        <f t="shared" si="4"/>
        <v>131</v>
      </c>
      <c r="D143" s="60" t="str">
        <f t="shared" si="5"/>
        <v/>
      </c>
      <c r="E143" s="376"/>
      <c r="F143" s="515"/>
      <c r="G143" s="511"/>
      <c r="H143" s="511"/>
      <c r="I143" s="517"/>
      <c r="J143" s="517"/>
      <c r="K143" s="456"/>
      <c r="L143" s="457"/>
      <c r="M143" s="363"/>
      <c r="N143" s="363"/>
      <c r="O143" s="363"/>
      <c r="P143" s="381"/>
      <c r="Q143" s="49"/>
      <c r="R143" s="32"/>
    </row>
    <row r="144" spans="2:18" ht="13.5" customHeight="1" x14ac:dyDescent="0.2">
      <c r="B144" s="344"/>
      <c r="C144" s="421">
        <f t="shared" ref="C144:C207" si="6">C143+1</f>
        <v>132</v>
      </c>
      <c r="D144" s="60" t="str">
        <f t="shared" si="5"/>
        <v/>
      </c>
      <c r="E144" s="376"/>
      <c r="F144" s="515"/>
      <c r="G144" s="511"/>
      <c r="H144" s="511"/>
      <c r="I144" s="517"/>
      <c r="J144" s="517"/>
      <c r="K144" s="456"/>
      <c r="L144" s="457"/>
      <c r="M144" s="363"/>
      <c r="N144" s="363"/>
      <c r="O144" s="363"/>
      <c r="P144" s="381"/>
      <c r="Q144" s="49"/>
      <c r="R144" s="32"/>
    </row>
    <row r="145" spans="2:18" ht="13.5" customHeight="1" x14ac:dyDescent="0.2">
      <c r="B145" s="344"/>
      <c r="C145" s="421">
        <f t="shared" si="6"/>
        <v>133</v>
      </c>
      <c r="D145" s="60" t="str">
        <f t="shared" si="5"/>
        <v/>
      </c>
      <c r="E145" s="376"/>
      <c r="F145" s="515"/>
      <c r="G145" s="511"/>
      <c r="H145" s="511"/>
      <c r="I145" s="517"/>
      <c r="J145" s="517"/>
      <c r="K145" s="456"/>
      <c r="L145" s="457"/>
      <c r="M145" s="363"/>
      <c r="N145" s="363"/>
      <c r="O145" s="363"/>
      <c r="P145" s="381"/>
      <c r="Q145" s="49"/>
      <c r="R145" s="32"/>
    </row>
    <row r="146" spans="2:18" ht="13.5" customHeight="1" x14ac:dyDescent="0.2">
      <c r="B146" s="344"/>
      <c r="C146" s="421">
        <f t="shared" si="6"/>
        <v>134</v>
      </c>
      <c r="D146" s="60" t="str">
        <f t="shared" si="5"/>
        <v/>
      </c>
      <c r="E146" s="376"/>
      <c r="F146" s="515"/>
      <c r="G146" s="511"/>
      <c r="H146" s="511"/>
      <c r="I146" s="517"/>
      <c r="J146" s="517"/>
      <c r="K146" s="456"/>
      <c r="L146" s="457"/>
      <c r="M146" s="363"/>
      <c r="N146" s="363"/>
      <c r="O146" s="363"/>
      <c r="P146" s="381"/>
      <c r="Q146" s="49"/>
      <c r="R146" s="32"/>
    </row>
    <row r="147" spans="2:18" ht="13.5" customHeight="1" x14ac:dyDescent="0.2">
      <c r="B147" s="344"/>
      <c r="C147" s="421">
        <f t="shared" si="6"/>
        <v>135</v>
      </c>
      <c r="D147" s="60" t="str">
        <f t="shared" si="5"/>
        <v/>
      </c>
      <c r="E147" s="376"/>
      <c r="F147" s="515"/>
      <c r="G147" s="511"/>
      <c r="H147" s="511"/>
      <c r="I147" s="517"/>
      <c r="J147" s="517"/>
      <c r="K147" s="456"/>
      <c r="L147" s="457"/>
      <c r="M147" s="363"/>
      <c r="N147" s="363"/>
      <c r="O147" s="363"/>
      <c r="P147" s="381"/>
      <c r="Q147" s="49"/>
      <c r="R147" s="32"/>
    </row>
    <row r="148" spans="2:18" ht="13.5" customHeight="1" x14ac:dyDescent="0.2">
      <c r="B148" s="344"/>
      <c r="C148" s="421">
        <f t="shared" si="6"/>
        <v>136</v>
      </c>
      <c r="D148" s="60" t="str">
        <f t="shared" si="5"/>
        <v/>
      </c>
      <c r="E148" s="376"/>
      <c r="F148" s="515"/>
      <c r="G148" s="511"/>
      <c r="H148" s="511"/>
      <c r="I148" s="517"/>
      <c r="J148" s="517"/>
      <c r="K148" s="456"/>
      <c r="L148" s="457"/>
      <c r="M148" s="363"/>
      <c r="N148" s="363"/>
      <c r="O148" s="363"/>
      <c r="P148" s="381"/>
      <c r="Q148" s="49"/>
      <c r="R148" s="32"/>
    </row>
    <row r="149" spans="2:18" ht="13.5" customHeight="1" x14ac:dyDescent="0.2">
      <c r="B149" s="344"/>
      <c r="C149" s="421">
        <f t="shared" si="6"/>
        <v>137</v>
      </c>
      <c r="D149" s="60" t="str">
        <f t="shared" si="5"/>
        <v/>
      </c>
      <c r="E149" s="376"/>
      <c r="F149" s="515"/>
      <c r="G149" s="511"/>
      <c r="H149" s="511"/>
      <c r="I149" s="517"/>
      <c r="J149" s="517"/>
      <c r="K149" s="456"/>
      <c r="L149" s="457"/>
      <c r="M149" s="363"/>
      <c r="N149" s="363"/>
      <c r="O149" s="363"/>
      <c r="P149" s="381"/>
      <c r="Q149" s="49"/>
      <c r="R149" s="32"/>
    </row>
    <row r="150" spans="2:18" ht="13.5" customHeight="1" x14ac:dyDescent="0.2">
      <c r="B150" s="344"/>
      <c r="C150" s="421">
        <f t="shared" si="6"/>
        <v>138</v>
      </c>
      <c r="D150" s="60" t="str">
        <f t="shared" si="5"/>
        <v/>
      </c>
      <c r="E150" s="376"/>
      <c r="F150" s="515"/>
      <c r="G150" s="511"/>
      <c r="H150" s="511"/>
      <c r="I150" s="517"/>
      <c r="J150" s="517"/>
      <c r="K150" s="456"/>
      <c r="L150" s="457"/>
      <c r="M150" s="363"/>
      <c r="N150" s="363"/>
      <c r="O150" s="363"/>
      <c r="P150" s="381"/>
      <c r="Q150" s="49"/>
      <c r="R150" s="32"/>
    </row>
    <row r="151" spans="2:18" ht="13.5" customHeight="1" x14ac:dyDescent="0.2">
      <c r="B151" s="344"/>
      <c r="C151" s="421">
        <f t="shared" si="6"/>
        <v>139</v>
      </c>
      <c r="D151" s="60" t="str">
        <f t="shared" si="5"/>
        <v/>
      </c>
      <c r="E151" s="376"/>
      <c r="F151" s="515"/>
      <c r="G151" s="511"/>
      <c r="H151" s="511"/>
      <c r="I151" s="517"/>
      <c r="J151" s="517"/>
      <c r="K151" s="456"/>
      <c r="L151" s="457"/>
      <c r="M151" s="363"/>
      <c r="N151" s="363"/>
      <c r="O151" s="363"/>
      <c r="P151" s="381"/>
      <c r="Q151" s="49"/>
      <c r="R151" s="32"/>
    </row>
    <row r="152" spans="2:18" ht="13.5" customHeight="1" x14ac:dyDescent="0.2">
      <c r="B152" s="344"/>
      <c r="C152" s="421">
        <f t="shared" si="6"/>
        <v>140</v>
      </c>
      <c r="D152" s="60" t="str">
        <f t="shared" si="5"/>
        <v/>
      </c>
      <c r="E152" s="376"/>
      <c r="F152" s="515"/>
      <c r="G152" s="511"/>
      <c r="H152" s="511"/>
      <c r="I152" s="517"/>
      <c r="J152" s="517"/>
      <c r="K152" s="456"/>
      <c r="L152" s="457"/>
      <c r="M152" s="363"/>
      <c r="N152" s="363"/>
      <c r="O152" s="363"/>
      <c r="P152" s="381"/>
      <c r="Q152" s="49"/>
      <c r="R152" s="32"/>
    </row>
    <row r="153" spans="2:18" ht="13.5" customHeight="1" x14ac:dyDescent="0.2">
      <c r="B153" s="344"/>
      <c r="C153" s="421">
        <f t="shared" si="6"/>
        <v>141</v>
      </c>
      <c r="D153" s="60" t="str">
        <f t="shared" si="5"/>
        <v/>
      </c>
      <c r="E153" s="376"/>
      <c r="F153" s="515"/>
      <c r="G153" s="511"/>
      <c r="H153" s="511"/>
      <c r="I153" s="517"/>
      <c r="J153" s="517"/>
      <c r="K153" s="456"/>
      <c r="L153" s="457"/>
      <c r="M153" s="363"/>
      <c r="N153" s="363"/>
      <c r="O153" s="363"/>
      <c r="P153" s="381"/>
      <c r="Q153" s="49"/>
      <c r="R153" s="32"/>
    </row>
    <row r="154" spans="2:18" ht="13.5" customHeight="1" x14ac:dyDescent="0.2">
      <c r="B154" s="344"/>
      <c r="C154" s="421">
        <f t="shared" si="6"/>
        <v>142</v>
      </c>
      <c r="D154" s="60" t="str">
        <f t="shared" si="5"/>
        <v/>
      </c>
      <c r="E154" s="376"/>
      <c r="F154" s="515"/>
      <c r="G154" s="511"/>
      <c r="H154" s="511"/>
      <c r="I154" s="517"/>
      <c r="J154" s="517"/>
      <c r="K154" s="456"/>
      <c r="L154" s="457"/>
      <c r="M154" s="363"/>
      <c r="N154" s="363"/>
      <c r="O154" s="363"/>
      <c r="P154" s="381"/>
      <c r="Q154" s="49"/>
      <c r="R154" s="32"/>
    </row>
    <row r="155" spans="2:18" ht="13.5" customHeight="1" x14ac:dyDescent="0.2">
      <c r="B155" s="344"/>
      <c r="C155" s="421">
        <f t="shared" si="6"/>
        <v>143</v>
      </c>
      <c r="D155" s="60" t="str">
        <f t="shared" si="5"/>
        <v/>
      </c>
      <c r="E155" s="376"/>
      <c r="F155" s="515"/>
      <c r="G155" s="511"/>
      <c r="H155" s="511"/>
      <c r="I155" s="517"/>
      <c r="J155" s="517"/>
      <c r="K155" s="456"/>
      <c r="L155" s="457"/>
      <c r="M155" s="363"/>
      <c r="N155" s="363"/>
      <c r="O155" s="363"/>
      <c r="P155" s="381"/>
      <c r="Q155" s="49"/>
      <c r="R155" s="32"/>
    </row>
    <row r="156" spans="2:18" ht="13.5" customHeight="1" x14ac:dyDescent="0.2">
      <c r="B156" s="344"/>
      <c r="C156" s="421">
        <f t="shared" si="6"/>
        <v>144</v>
      </c>
      <c r="D156" s="60" t="str">
        <f t="shared" si="5"/>
        <v/>
      </c>
      <c r="E156" s="376"/>
      <c r="F156" s="515"/>
      <c r="G156" s="511"/>
      <c r="H156" s="511"/>
      <c r="I156" s="517"/>
      <c r="J156" s="517"/>
      <c r="K156" s="456"/>
      <c r="L156" s="457"/>
      <c r="M156" s="363"/>
      <c r="N156" s="363"/>
      <c r="O156" s="363"/>
      <c r="P156" s="381"/>
      <c r="Q156" s="49"/>
      <c r="R156" s="32"/>
    </row>
    <row r="157" spans="2:18" ht="13.5" customHeight="1" x14ac:dyDescent="0.2">
      <c r="B157" s="344"/>
      <c r="C157" s="421">
        <f t="shared" si="6"/>
        <v>145</v>
      </c>
      <c r="D157" s="60" t="str">
        <f t="shared" si="5"/>
        <v/>
      </c>
      <c r="E157" s="376"/>
      <c r="F157" s="515"/>
      <c r="G157" s="511"/>
      <c r="H157" s="511"/>
      <c r="I157" s="517"/>
      <c r="J157" s="517"/>
      <c r="K157" s="456"/>
      <c r="L157" s="457"/>
      <c r="M157" s="363"/>
      <c r="N157" s="363"/>
      <c r="O157" s="363"/>
      <c r="P157" s="381"/>
      <c r="Q157" s="49"/>
      <c r="R157" s="32"/>
    </row>
    <row r="158" spans="2:18" ht="13.5" customHeight="1" x14ac:dyDescent="0.2">
      <c r="B158" s="344"/>
      <c r="C158" s="421">
        <f t="shared" si="6"/>
        <v>146</v>
      </c>
      <c r="D158" s="60" t="str">
        <f t="shared" si="5"/>
        <v/>
      </c>
      <c r="E158" s="376"/>
      <c r="F158" s="515"/>
      <c r="G158" s="511"/>
      <c r="H158" s="511"/>
      <c r="I158" s="517"/>
      <c r="J158" s="517"/>
      <c r="K158" s="456"/>
      <c r="L158" s="457"/>
      <c r="M158" s="363"/>
      <c r="N158" s="363"/>
      <c r="O158" s="363"/>
      <c r="P158" s="381"/>
      <c r="Q158" s="49"/>
      <c r="R158" s="32"/>
    </row>
    <row r="159" spans="2:18" ht="13.5" customHeight="1" x14ac:dyDescent="0.2">
      <c r="B159" s="344"/>
      <c r="C159" s="421">
        <f t="shared" si="6"/>
        <v>147</v>
      </c>
      <c r="D159" s="60" t="str">
        <f t="shared" si="5"/>
        <v/>
      </c>
      <c r="E159" s="376"/>
      <c r="F159" s="515"/>
      <c r="G159" s="511"/>
      <c r="H159" s="511"/>
      <c r="I159" s="517"/>
      <c r="J159" s="517"/>
      <c r="K159" s="456"/>
      <c r="L159" s="457"/>
      <c r="M159" s="363"/>
      <c r="N159" s="363"/>
      <c r="O159" s="363"/>
      <c r="P159" s="381"/>
      <c r="Q159" s="49"/>
      <c r="R159" s="32"/>
    </row>
    <row r="160" spans="2:18" ht="13.5" customHeight="1" x14ac:dyDescent="0.2">
      <c r="B160" s="344"/>
      <c r="C160" s="421">
        <f t="shared" si="6"/>
        <v>148</v>
      </c>
      <c r="D160" s="60" t="str">
        <f t="shared" si="5"/>
        <v/>
      </c>
      <c r="E160" s="376"/>
      <c r="F160" s="515"/>
      <c r="G160" s="511"/>
      <c r="H160" s="511"/>
      <c r="I160" s="517"/>
      <c r="J160" s="517"/>
      <c r="K160" s="456"/>
      <c r="L160" s="457"/>
      <c r="M160" s="363"/>
      <c r="N160" s="363"/>
      <c r="O160" s="363"/>
      <c r="P160" s="381"/>
      <c r="Q160" s="49"/>
      <c r="R160" s="32"/>
    </row>
    <row r="161" spans="2:20" ht="13.5" customHeight="1" x14ac:dyDescent="0.2">
      <c r="B161" s="344"/>
      <c r="C161" s="421">
        <f t="shared" si="6"/>
        <v>149</v>
      </c>
      <c r="D161" s="60" t="str">
        <f t="shared" si="5"/>
        <v/>
      </c>
      <c r="E161" s="376"/>
      <c r="F161" s="515"/>
      <c r="G161" s="511"/>
      <c r="H161" s="511"/>
      <c r="I161" s="517"/>
      <c r="J161" s="517"/>
      <c r="K161" s="456"/>
      <c r="L161" s="457"/>
      <c r="M161" s="363"/>
      <c r="N161" s="363"/>
      <c r="O161" s="363"/>
      <c r="P161" s="381"/>
      <c r="Q161" s="49"/>
      <c r="R161" s="32"/>
    </row>
    <row r="162" spans="2:20" ht="13.5" customHeight="1" x14ac:dyDescent="0.2">
      <c r="B162" s="344"/>
      <c r="C162" s="421">
        <f t="shared" si="6"/>
        <v>150</v>
      </c>
      <c r="D162" s="60" t="str">
        <f t="shared" si="5"/>
        <v/>
      </c>
      <c r="E162" s="376"/>
      <c r="F162" s="515"/>
      <c r="G162" s="511"/>
      <c r="H162" s="511"/>
      <c r="I162" s="517"/>
      <c r="J162" s="517"/>
      <c r="K162" s="456"/>
      <c r="L162" s="457"/>
      <c r="M162" s="363"/>
      <c r="N162" s="363"/>
      <c r="O162" s="363"/>
      <c r="P162" s="381"/>
      <c r="Q162" s="49"/>
      <c r="R162" s="32"/>
    </row>
    <row r="163" spans="2:20" ht="13.5" customHeight="1" x14ac:dyDescent="0.2">
      <c r="B163" s="344"/>
      <c r="C163" s="421">
        <f t="shared" si="6"/>
        <v>151</v>
      </c>
      <c r="D163" s="60" t="str">
        <f t="shared" si="5"/>
        <v/>
      </c>
      <c r="E163" s="376"/>
      <c r="F163" s="515"/>
      <c r="G163" s="511"/>
      <c r="H163" s="511"/>
      <c r="I163" s="517"/>
      <c r="J163" s="517"/>
      <c r="K163" s="456"/>
      <c r="L163" s="457"/>
      <c r="M163" s="363"/>
      <c r="N163" s="363"/>
      <c r="O163" s="363"/>
      <c r="P163" s="381"/>
      <c r="Q163" s="49"/>
      <c r="R163" s="32"/>
    </row>
    <row r="164" spans="2:20" ht="13.5" customHeight="1" x14ac:dyDescent="0.2">
      <c r="B164" s="344"/>
      <c r="C164" s="421">
        <f t="shared" si="6"/>
        <v>152</v>
      </c>
      <c r="D164" s="60" t="str">
        <f t="shared" si="5"/>
        <v/>
      </c>
      <c r="E164" s="376"/>
      <c r="F164" s="515"/>
      <c r="G164" s="511"/>
      <c r="H164" s="511"/>
      <c r="I164" s="517"/>
      <c r="J164" s="517"/>
      <c r="K164" s="456"/>
      <c r="L164" s="457"/>
      <c r="M164" s="363"/>
      <c r="N164" s="363"/>
      <c r="O164" s="363"/>
      <c r="P164" s="381"/>
      <c r="Q164" s="49"/>
      <c r="R164" s="32"/>
    </row>
    <row r="165" spans="2:20" ht="13.5" customHeight="1" x14ac:dyDescent="0.2">
      <c r="B165" s="344"/>
      <c r="C165" s="421">
        <f t="shared" si="6"/>
        <v>153</v>
      </c>
      <c r="D165" s="60" t="str">
        <f t="shared" si="5"/>
        <v/>
      </c>
      <c r="E165" s="376"/>
      <c r="F165" s="515"/>
      <c r="G165" s="511"/>
      <c r="H165" s="511"/>
      <c r="I165" s="517"/>
      <c r="J165" s="517"/>
      <c r="K165" s="456"/>
      <c r="L165" s="457"/>
      <c r="M165" s="363"/>
      <c r="N165" s="363"/>
      <c r="O165" s="363"/>
      <c r="P165" s="381"/>
      <c r="Q165" s="49"/>
      <c r="R165" s="32"/>
    </row>
    <row r="166" spans="2:20" ht="13.5" customHeight="1" x14ac:dyDescent="0.2">
      <c r="B166" s="344"/>
      <c r="C166" s="421">
        <f t="shared" si="6"/>
        <v>154</v>
      </c>
      <c r="D166" s="60" t="str">
        <f t="shared" si="5"/>
        <v/>
      </c>
      <c r="E166" s="376"/>
      <c r="F166" s="515"/>
      <c r="G166" s="511"/>
      <c r="H166" s="511"/>
      <c r="I166" s="517"/>
      <c r="J166" s="517"/>
      <c r="K166" s="456"/>
      <c r="L166" s="457"/>
      <c r="M166" s="363"/>
      <c r="N166" s="363"/>
      <c r="O166" s="363"/>
      <c r="P166" s="381"/>
      <c r="Q166" s="49"/>
      <c r="R166" s="32"/>
    </row>
    <row r="167" spans="2:20" ht="13.5" customHeight="1" x14ac:dyDescent="0.2">
      <c r="B167" s="344"/>
      <c r="C167" s="421">
        <f t="shared" si="6"/>
        <v>155</v>
      </c>
      <c r="D167" s="60" t="str">
        <f t="shared" si="5"/>
        <v/>
      </c>
      <c r="E167" s="376"/>
      <c r="F167" s="515"/>
      <c r="G167" s="511"/>
      <c r="H167" s="511"/>
      <c r="I167" s="517"/>
      <c r="J167" s="517"/>
      <c r="K167" s="456"/>
      <c r="L167" s="457"/>
      <c r="M167" s="363"/>
      <c r="N167" s="363"/>
      <c r="O167" s="363"/>
      <c r="P167" s="381"/>
      <c r="Q167" s="49"/>
      <c r="R167" s="32"/>
    </row>
    <row r="168" spans="2:20" ht="13.5" customHeight="1" x14ac:dyDescent="0.2">
      <c r="B168" s="344"/>
      <c r="C168" s="421">
        <f t="shared" si="6"/>
        <v>156</v>
      </c>
      <c r="D168" s="60" t="str">
        <f t="shared" si="5"/>
        <v/>
      </c>
      <c r="E168" s="376"/>
      <c r="F168" s="515"/>
      <c r="G168" s="511"/>
      <c r="H168" s="511"/>
      <c r="I168" s="517"/>
      <c r="J168" s="517"/>
      <c r="K168" s="456"/>
      <c r="L168" s="457"/>
      <c r="M168" s="363"/>
      <c r="N168" s="363"/>
      <c r="O168" s="363"/>
      <c r="P168" s="381"/>
      <c r="Q168" s="49"/>
      <c r="R168" s="32"/>
    </row>
    <row r="169" spans="2:20" ht="13.5" customHeight="1" x14ac:dyDescent="0.2">
      <c r="B169" s="344"/>
      <c r="C169" s="421">
        <f t="shared" si="6"/>
        <v>157</v>
      </c>
      <c r="D169" s="60" t="str">
        <f t="shared" si="5"/>
        <v/>
      </c>
      <c r="E169" s="376"/>
      <c r="F169" s="515"/>
      <c r="G169" s="511"/>
      <c r="H169" s="511"/>
      <c r="I169" s="517"/>
      <c r="J169" s="517"/>
      <c r="K169" s="456"/>
      <c r="L169" s="457"/>
      <c r="M169" s="363"/>
      <c r="N169" s="363"/>
      <c r="O169" s="363"/>
      <c r="P169" s="381"/>
      <c r="Q169" s="49"/>
      <c r="R169" s="460"/>
    </row>
    <row r="170" spans="2:20" ht="13.5" customHeight="1" x14ac:dyDescent="0.2">
      <c r="B170" s="344"/>
      <c r="C170" s="421">
        <f t="shared" si="6"/>
        <v>158</v>
      </c>
      <c r="D170" s="60" t="str">
        <f t="shared" si="5"/>
        <v/>
      </c>
      <c r="E170" s="376"/>
      <c r="F170" s="515"/>
      <c r="G170" s="511"/>
      <c r="H170" s="511"/>
      <c r="I170" s="517"/>
      <c r="J170" s="517"/>
      <c r="K170" s="456"/>
      <c r="L170" s="457"/>
      <c r="M170" s="363"/>
      <c r="N170" s="363"/>
      <c r="O170" s="363"/>
      <c r="P170" s="381"/>
      <c r="Q170" s="49"/>
      <c r="R170" s="460"/>
      <c r="S170" s="343"/>
      <c r="T170" s="461"/>
    </row>
    <row r="171" spans="2:20" ht="13.5" customHeight="1" x14ac:dyDescent="0.2">
      <c r="B171" s="344"/>
      <c r="C171" s="421">
        <f t="shared" si="6"/>
        <v>159</v>
      </c>
      <c r="D171" s="60" t="str">
        <f t="shared" si="5"/>
        <v/>
      </c>
      <c r="E171" s="376"/>
      <c r="F171" s="515"/>
      <c r="G171" s="511"/>
      <c r="H171" s="511"/>
      <c r="I171" s="517"/>
      <c r="J171" s="517"/>
      <c r="K171" s="456"/>
      <c r="L171" s="457"/>
      <c r="M171" s="363"/>
      <c r="N171" s="363"/>
      <c r="O171" s="363"/>
      <c r="P171" s="381"/>
      <c r="Q171" s="49"/>
      <c r="R171" s="460"/>
      <c r="S171" s="343"/>
      <c r="T171" s="461"/>
    </row>
    <row r="172" spans="2:20" ht="13.5" customHeight="1" x14ac:dyDescent="0.2">
      <c r="B172" s="344"/>
      <c r="C172" s="421">
        <f t="shared" si="6"/>
        <v>160</v>
      </c>
      <c r="D172" s="60" t="str">
        <f t="shared" si="5"/>
        <v/>
      </c>
      <c r="E172" s="376"/>
      <c r="F172" s="515"/>
      <c r="G172" s="511"/>
      <c r="H172" s="511"/>
      <c r="I172" s="517"/>
      <c r="J172" s="517"/>
      <c r="K172" s="456"/>
      <c r="L172" s="457"/>
      <c r="M172" s="363"/>
      <c r="N172" s="363"/>
      <c r="O172" s="363"/>
      <c r="P172" s="381"/>
      <c r="Q172" s="49"/>
      <c r="R172" s="460"/>
      <c r="S172" s="343"/>
      <c r="T172" s="461"/>
    </row>
    <row r="173" spans="2:20" ht="13.5" customHeight="1" x14ac:dyDescent="0.2">
      <c r="B173" s="344"/>
      <c r="C173" s="421">
        <f t="shared" si="6"/>
        <v>161</v>
      </c>
      <c r="D173" s="60" t="str">
        <f t="shared" si="5"/>
        <v/>
      </c>
      <c r="E173" s="376"/>
      <c r="F173" s="515"/>
      <c r="G173" s="511"/>
      <c r="H173" s="511"/>
      <c r="I173" s="517"/>
      <c r="J173" s="517"/>
      <c r="K173" s="456"/>
      <c r="L173" s="457"/>
      <c r="M173" s="363"/>
      <c r="N173" s="363"/>
      <c r="O173" s="363"/>
      <c r="P173" s="381"/>
      <c r="Q173" s="49"/>
      <c r="R173" s="460"/>
      <c r="S173" s="343"/>
      <c r="T173" s="461"/>
    </row>
    <row r="174" spans="2:20" ht="13.5" customHeight="1" x14ac:dyDescent="0.2">
      <c r="B174" s="344"/>
      <c r="C174" s="421">
        <f t="shared" si="6"/>
        <v>162</v>
      </c>
      <c r="D174" s="60" t="str">
        <f t="shared" si="5"/>
        <v/>
      </c>
      <c r="E174" s="376"/>
      <c r="F174" s="515"/>
      <c r="G174" s="511"/>
      <c r="H174" s="511"/>
      <c r="I174" s="517"/>
      <c r="J174" s="517"/>
      <c r="K174" s="456"/>
      <c r="L174" s="457"/>
      <c r="M174" s="363"/>
      <c r="N174" s="363"/>
      <c r="O174" s="363"/>
      <c r="P174" s="381"/>
      <c r="Q174" s="49"/>
      <c r="R174" s="32"/>
    </row>
    <row r="175" spans="2:20" ht="13.5" customHeight="1" x14ac:dyDescent="0.2">
      <c r="B175" s="344"/>
      <c r="C175" s="421">
        <f t="shared" si="6"/>
        <v>163</v>
      </c>
      <c r="D175" s="60" t="str">
        <f t="shared" si="5"/>
        <v/>
      </c>
      <c r="E175" s="376"/>
      <c r="F175" s="515"/>
      <c r="G175" s="511"/>
      <c r="H175" s="511"/>
      <c r="I175" s="517"/>
      <c r="J175" s="517"/>
      <c r="K175" s="456"/>
      <c r="L175" s="457"/>
      <c r="M175" s="363"/>
      <c r="N175" s="363"/>
      <c r="O175" s="363"/>
      <c r="P175" s="381"/>
      <c r="Q175" s="49"/>
      <c r="R175" s="32"/>
    </row>
    <row r="176" spans="2:20" ht="13.5" customHeight="1" x14ac:dyDescent="0.2">
      <c r="B176" s="344"/>
      <c r="C176" s="421">
        <f t="shared" si="6"/>
        <v>164</v>
      </c>
      <c r="D176" s="60" t="str">
        <f t="shared" si="5"/>
        <v/>
      </c>
      <c r="E176" s="376"/>
      <c r="F176" s="515"/>
      <c r="G176" s="511"/>
      <c r="H176" s="511"/>
      <c r="I176" s="517"/>
      <c r="J176" s="517"/>
      <c r="K176" s="456"/>
      <c r="L176" s="457"/>
      <c r="M176" s="363"/>
      <c r="N176" s="363"/>
      <c r="O176" s="363"/>
      <c r="P176" s="381"/>
      <c r="Q176" s="49"/>
      <c r="R176" s="32"/>
    </row>
    <row r="177" spans="2:18" ht="13.5" customHeight="1" x14ac:dyDescent="0.2">
      <c r="B177" s="344"/>
      <c r="C177" s="421">
        <f t="shared" si="6"/>
        <v>165</v>
      </c>
      <c r="D177" s="60" t="str">
        <f t="shared" si="5"/>
        <v/>
      </c>
      <c r="E177" s="376"/>
      <c r="F177" s="515"/>
      <c r="G177" s="511"/>
      <c r="H177" s="511"/>
      <c r="I177" s="517"/>
      <c r="J177" s="517"/>
      <c r="K177" s="456"/>
      <c r="L177" s="457"/>
      <c r="M177" s="363"/>
      <c r="N177" s="363"/>
      <c r="O177" s="363"/>
      <c r="P177" s="381"/>
      <c r="Q177" s="49"/>
      <c r="R177" s="32"/>
    </row>
    <row r="178" spans="2:18" ht="13.5" customHeight="1" x14ac:dyDescent="0.2">
      <c r="B178" s="344"/>
      <c r="C178" s="421">
        <f t="shared" si="6"/>
        <v>166</v>
      </c>
      <c r="D178" s="60" t="str">
        <f t="shared" si="5"/>
        <v/>
      </c>
      <c r="E178" s="376"/>
      <c r="F178" s="515"/>
      <c r="G178" s="511"/>
      <c r="H178" s="511"/>
      <c r="I178" s="517"/>
      <c r="J178" s="517"/>
      <c r="K178" s="456"/>
      <c r="L178" s="457"/>
      <c r="M178" s="363"/>
      <c r="N178" s="363"/>
      <c r="O178" s="363"/>
      <c r="P178" s="381"/>
      <c r="Q178" s="49"/>
      <c r="R178" s="32"/>
    </row>
    <row r="179" spans="2:18" ht="13.5" customHeight="1" x14ac:dyDescent="0.2">
      <c r="B179" s="344"/>
      <c r="C179" s="421">
        <f t="shared" si="6"/>
        <v>167</v>
      </c>
      <c r="D179" s="60" t="str">
        <f t="shared" si="5"/>
        <v/>
      </c>
      <c r="E179" s="376"/>
      <c r="F179" s="515"/>
      <c r="G179" s="511"/>
      <c r="H179" s="511"/>
      <c r="I179" s="517"/>
      <c r="J179" s="517"/>
      <c r="K179" s="456"/>
      <c r="L179" s="457"/>
      <c r="M179" s="363"/>
      <c r="N179" s="363"/>
      <c r="O179" s="363"/>
      <c r="P179" s="381"/>
      <c r="Q179" s="49"/>
      <c r="R179" s="32"/>
    </row>
    <row r="180" spans="2:18" ht="13.5" customHeight="1" x14ac:dyDescent="0.2">
      <c r="B180" s="344"/>
      <c r="C180" s="421">
        <f t="shared" si="6"/>
        <v>168</v>
      </c>
      <c r="D180" s="60" t="str">
        <f t="shared" si="5"/>
        <v/>
      </c>
      <c r="E180" s="376"/>
      <c r="F180" s="515"/>
      <c r="G180" s="511"/>
      <c r="H180" s="511"/>
      <c r="I180" s="517"/>
      <c r="J180" s="517"/>
      <c r="K180" s="456"/>
      <c r="L180" s="457"/>
      <c r="M180" s="363"/>
      <c r="N180" s="363"/>
      <c r="O180" s="363"/>
      <c r="P180" s="381"/>
      <c r="Q180" s="49"/>
      <c r="R180" s="32"/>
    </row>
    <row r="181" spans="2:18" ht="13.5" customHeight="1" x14ac:dyDescent="0.2">
      <c r="B181" s="344"/>
      <c r="C181" s="421">
        <f t="shared" si="6"/>
        <v>169</v>
      </c>
      <c r="D181" s="60" t="str">
        <f t="shared" si="5"/>
        <v/>
      </c>
      <c r="E181" s="376"/>
      <c r="F181" s="515"/>
      <c r="G181" s="511"/>
      <c r="H181" s="511"/>
      <c r="I181" s="517"/>
      <c r="J181" s="517"/>
      <c r="K181" s="456"/>
      <c r="L181" s="457"/>
      <c r="M181" s="363"/>
      <c r="N181" s="363"/>
      <c r="O181" s="363"/>
      <c r="P181" s="381"/>
      <c r="Q181" s="49"/>
      <c r="R181" s="32"/>
    </row>
    <row r="182" spans="2:18" ht="13.5" customHeight="1" x14ac:dyDescent="0.2">
      <c r="B182" s="344"/>
      <c r="C182" s="421">
        <f t="shared" si="6"/>
        <v>170</v>
      </c>
      <c r="D182" s="60" t="str">
        <f t="shared" si="5"/>
        <v/>
      </c>
      <c r="E182" s="376"/>
      <c r="F182" s="515"/>
      <c r="G182" s="511"/>
      <c r="H182" s="511"/>
      <c r="I182" s="517"/>
      <c r="J182" s="517"/>
      <c r="K182" s="456"/>
      <c r="L182" s="457"/>
      <c r="M182" s="363"/>
      <c r="N182" s="363"/>
      <c r="O182" s="363"/>
      <c r="P182" s="381"/>
      <c r="Q182" s="49"/>
      <c r="R182" s="32"/>
    </row>
    <row r="183" spans="2:18" ht="13.5" customHeight="1" x14ac:dyDescent="0.2">
      <c r="B183" s="344"/>
      <c r="C183" s="421">
        <f t="shared" si="6"/>
        <v>171</v>
      </c>
      <c r="D183" s="60" t="str">
        <f t="shared" si="5"/>
        <v/>
      </c>
      <c r="E183" s="376"/>
      <c r="F183" s="515"/>
      <c r="G183" s="511"/>
      <c r="H183" s="511"/>
      <c r="I183" s="517"/>
      <c r="J183" s="517"/>
      <c r="K183" s="456"/>
      <c r="L183" s="457"/>
      <c r="M183" s="363"/>
      <c r="N183" s="363"/>
      <c r="O183" s="363"/>
      <c r="P183" s="381"/>
      <c r="Q183" s="49"/>
      <c r="R183" s="32"/>
    </row>
    <row r="184" spans="2:18" ht="13.5" customHeight="1" x14ac:dyDescent="0.2">
      <c r="B184" s="344"/>
      <c r="C184" s="421">
        <f t="shared" si="6"/>
        <v>172</v>
      </c>
      <c r="D184" s="60" t="str">
        <f t="shared" si="5"/>
        <v/>
      </c>
      <c r="E184" s="376"/>
      <c r="F184" s="515"/>
      <c r="G184" s="511"/>
      <c r="H184" s="511"/>
      <c r="I184" s="517"/>
      <c r="J184" s="517"/>
      <c r="K184" s="456"/>
      <c r="L184" s="457"/>
      <c r="M184" s="363"/>
      <c r="N184" s="363"/>
      <c r="O184" s="363"/>
      <c r="P184" s="381"/>
      <c r="Q184" s="49"/>
      <c r="R184" s="32"/>
    </row>
    <row r="185" spans="2:18" ht="13.5" customHeight="1" x14ac:dyDescent="0.2">
      <c r="B185" s="344"/>
      <c r="C185" s="421">
        <f t="shared" si="6"/>
        <v>173</v>
      </c>
      <c r="D185" s="60" t="str">
        <f t="shared" si="5"/>
        <v/>
      </c>
      <c r="E185" s="376"/>
      <c r="F185" s="515"/>
      <c r="G185" s="511"/>
      <c r="H185" s="511"/>
      <c r="I185" s="517"/>
      <c r="J185" s="517"/>
      <c r="K185" s="456"/>
      <c r="L185" s="457"/>
      <c r="M185" s="363"/>
      <c r="N185" s="363"/>
      <c r="O185" s="363"/>
      <c r="P185" s="381"/>
      <c r="Q185" s="49"/>
      <c r="R185" s="32"/>
    </row>
    <row r="186" spans="2:18" ht="13.5" customHeight="1" x14ac:dyDescent="0.2">
      <c r="B186" s="344"/>
      <c r="C186" s="421">
        <f t="shared" si="6"/>
        <v>174</v>
      </c>
      <c r="D186" s="60" t="str">
        <f t="shared" si="5"/>
        <v/>
      </c>
      <c r="E186" s="376"/>
      <c r="F186" s="515"/>
      <c r="G186" s="511"/>
      <c r="H186" s="511"/>
      <c r="I186" s="517"/>
      <c r="J186" s="517"/>
      <c r="K186" s="456"/>
      <c r="L186" s="457"/>
      <c r="M186" s="363"/>
      <c r="N186" s="363"/>
      <c r="O186" s="363"/>
      <c r="P186" s="381"/>
      <c r="Q186" s="49"/>
      <c r="R186" s="32"/>
    </row>
    <row r="187" spans="2:18" ht="13.5" customHeight="1" x14ac:dyDescent="0.2">
      <c r="B187" s="344"/>
      <c r="C187" s="421">
        <f t="shared" si="6"/>
        <v>175</v>
      </c>
      <c r="D187" s="60" t="str">
        <f t="shared" si="5"/>
        <v/>
      </c>
      <c r="E187" s="376"/>
      <c r="F187" s="515"/>
      <c r="G187" s="511"/>
      <c r="H187" s="511"/>
      <c r="I187" s="517"/>
      <c r="J187" s="517"/>
      <c r="K187" s="456"/>
      <c r="L187" s="457"/>
      <c r="M187" s="363"/>
      <c r="N187" s="363"/>
      <c r="O187" s="363"/>
      <c r="P187" s="381"/>
      <c r="Q187" s="49"/>
      <c r="R187" s="32"/>
    </row>
    <row r="188" spans="2:18" ht="13.5" customHeight="1" x14ac:dyDescent="0.2">
      <c r="B188" s="344"/>
      <c r="C188" s="421">
        <f t="shared" si="6"/>
        <v>176</v>
      </c>
      <c r="D188" s="60" t="str">
        <f t="shared" si="5"/>
        <v/>
      </c>
      <c r="E188" s="376"/>
      <c r="F188" s="515"/>
      <c r="G188" s="511"/>
      <c r="H188" s="511"/>
      <c r="I188" s="517"/>
      <c r="J188" s="517"/>
      <c r="K188" s="456"/>
      <c r="L188" s="457"/>
      <c r="M188" s="363"/>
      <c r="N188" s="363"/>
      <c r="O188" s="363"/>
      <c r="P188" s="381"/>
      <c r="Q188" s="49"/>
      <c r="R188" s="32"/>
    </row>
    <row r="189" spans="2:18" ht="13.5" customHeight="1" x14ac:dyDescent="0.2">
      <c r="B189" s="344"/>
      <c r="C189" s="421">
        <f t="shared" si="6"/>
        <v>177</v>
      </c>
      <c r="D189" s="60" t="str">
        <f t="shared" si="5"/>
        <v/>
      </c>
      <c r="E189" s="376"/>
      <c r="F189" s="515"/>
      <c r="G189" s="511"/>
      <c r="H189" s="511"/>
      <c r="I189" s="517"/>
      <c r="J189" s="517"/>
      <c r="K189" s="456"/>
      <c r="L189" s="457"/>
      <c r="M189" s="363"/>
      <c r="N189" s="363"/>
      <c r="O189" s="363"/>
      <c r="P189" s="381"/>
      <c r="Q189" s="49"/>
      <c r="R189" s="32"/>
    </row>
    <row r="190" spans="2:18" ht="13.5" customHeight="1" x14ac:dyDescent="0.2">
      <c r="B190" s="344"/>
      <c r="C190" s="421">
        <f t="shared" si="6"/>
        <v>178</v>
      </c>
      <c r="D190" s="60" t="str">
        <f t="shared" si="5"/>
        <v/>
      </c>
      <c r="E190" s="376"/>
      <c r="F190" s="515"/>
      <c r="G190" s="511"/>
      <c r="H190" s="511"/>
      <c r="I190" s="517"/>
      <c r="J190" s="517"/>
      <c r="K190" s="456"/>
      <c r="L190" s="457"/>
      <c r="M190" s="363"/>
      <c r="N190" s="363"/>
      <c r="O190" s="363"/>
      <c r="P190" s="381"/>
      <c r="Q190" s="49"/>
      <c r="R190" s="32"/>
    </row>
    <row r="191" spans="2:18" ht="13.5" customHeight="1" x14ac:dyDescent="0.2">
      <c r="B191" s="344"/>
      <c r="C191" s="421">
        <f t="shared" si="6"/>
        <v>179</v>
      </c>
      <c r="D191" s="60" t="str">
        <f t="shared" si="5"/>
        <v/>
      </c>
      <c r="E191" s="376"/>
      <c r="F191" s="515"/>
      <c r="G191" s="511"/>
      <c r="H191" s="511"/>
      <c r="I191" s="517"/>
      <c r="J191" s="517"/>
      <c r="K191" s="456"/>
      <c r="L191" s="457"/>
      <c r="M191" s="363"/>
      <c r="N191" s="363"/>
      <c r="O191" s="363"/>
      <c r="P191" s="381"/>
      <c r="Q191" s="49"/>
      <c r="R191" s="32"/>
    </row>
    <row r="192" spans="2:18" ht="13.5" customHeight="1" x14ac:dyDescent="0.2">
      <c r="B192" s="344"/>
      <c r="C192" s="421">
        <f t="shared" si="6"/>
        <v>180</v>
      </c>
      <c r="D192" s="60" t="str">
        <f t="shared" si="5"/>
        <v/>
      </c>
      <c r="E192" s="376"/>
      <c r="F192" s="515"/>
      <c r="G192" s="511"/>
      <c r="H192" s="511"/>
      <c r="I192" s="517"/>
      <c r="J192" s="517"/>
      <c r="K192" s="456"/>
      <c r="L192" s="457"/>
      <c r="M192" s="363"/>
      <c r="N192" s="363"/>
      <c r="O192" s="363"/>
      <c r="P192" s="381"/>
      <c r="Q192" s="49"/>
      <c r="R192" s="32"/>
    </row>
    <row r="193" spans="2:18" ht="13.5" customHeight="1" x14ac:dyDescent="0.2">
      <c r="B193" s="344"/>
      <c r="C193" s="421">
        <f t="shared" si="6"/>
        <v>181</v>
      </c>
      <c r="D193" s="60" t="str">
        <f t="shared" si="5"/>
        <v/>
      </c>
      <c r="E193" s="376"/>
      <c r="F193" s="515"/>
      <c r="G193" s="511"/>
      <c r="H193" s="511"/>
      <c r="I193" s="517"/>
      <c r="J193" s="517"/>
      <c r="K193" s="456"/>
      <c r="L193" s="457"/>
      <c r="M193" s="363"/>
      <c r="N193" s="363"/>
      <c r="O193" s="363"/>
      <c r="P193" s="381"/>
      <c r="Q193" s="49"/>
      <c r="R193" s="32"/>
    </row>
    <row r="194" spans="2:18" ht="13.5" customHeight="1" x14ac:dyDescent="0.2">
      <c r="B194" s="344"/>
      <c r="C194" s="421">
        <f t="shared" si="6"/>
        <v>182</v>
      </c>
      <c r="D194" s="60" t="str">
        <f t="shared" si="5"/>
        <v/>
      </c>
      <c r="E194" s="376"/>
      <c r="F194" s="515"/>
      <c r="G194" s="511"/>
      <c r="H194" s="511"/>
      <c r="I194" s="517"/>
      <c r="J194" s="517"/>
      <c r="K194" s="456"/>
      <c r="L194" s="457"/>
      <c r="M194" s="363"/>
      <c r="N194" s="363"/>
      <c r="O194" s="363"/>
      <c r="P194" s="381"/>
      <c r="Q194" s="49"/>
      <c r="R194" s="32"/>
    </row>
    <row r="195" spans="2:18" ht="13.5" customHeight="1" x14ac:dyDescent="0.2">
      <c r="B195" s="344"/>
      <c r="C195" s="421">
        <f t="shared" si="6"/>
        <v>183</v>
      </c>
      <c r="D195" s="60" t="str">
        <f t="shared" si="5"/>
        <v/>
      </c>
      <c r="E195" s="376"/>
      <c r="F195" s="515"/>
      <c r="G195" s="511"/>
      <c r="H195" s="511"/>
      <c r="I195" s="517"/>
      <c r="J195" s="517"/>
      <c r="K195" s="456"/>
      <c r="L195" s="457"/>
      <c r="M195" s="363"/>
      <c r="N195" s="363"/>
      <c r="O195" s="363"/>
      <c r="P195" s="381"/>
      <c r="Q195" s="49"/>
      <c r="R195" s="32"/>
    </row>
    <row r="196" spans="2:18" ht="13.5" customHeight="1" x14ac:dyDescent="0.2">
      <c r="B196" s="344"/>
      <c r="C196" s="421">
        <f t="shared" si="6"/>
        <v>184</v>
      </c>
      <c r="D196" s="60" t="str">
        <f t="shared" si="5"/>
        <v/>
      </c>
      <c r="E196" s="376"/>
      <c r="F196" s="515"/>
      <c r="G196" s="511"/>
      <c r="H196" s="511"/>
      <c r="I196" s="517"/>
      <c r="J196" s="517"/>
      <c r="K196" s="456"/>
      <c r="L196" s="457"/>
      <c r="M196" s="363"/>
      <c r="N196" s="363"/>
      <c r="O196" s="363"/>
      <c r="P196" s="381"/>
      <c r="Q196" s="49"/>
      <c r="R196" s="32"/>
    </row>
    <row r="197" spans="2:18" ht="13.5" customHeight="1" x14ac:dyDescent="0.2">
      <c r="B197" s="344"/>
      <c r="C197" s="421">
        <f t="shared" si="6"/>
        <v>185</v>
      </c>
      <c r="D197" s="60" t="str">
        <f t="shared" si="5"/>
        <v/>
      </c>
      <c r="E197" s="376"/>
      <c r="F197" s="515"/>
      <c r="G197" s="511"/>
      <c r="H197" s="511"/>
      <c r="I197" s="517"/>
      <c r="J197" s="517"/>
      <c r="K197" s="456"/>
      <c r="L197" s="457"/>
      <c r="M197" s="363"/>
      <c r="N197" s="363"/>
      <c r="O197" s="363"/>
      <c r="P197" s="381"/>
      <c r="Q197" s="49"/>
      <c r="R197" s="32"/>
    </row>
    <row r="198" spans="2:18" ht="13.5" customHeight="1" x14ac:dyDescent="0.2">
      <c r="B198" s="344"/>
      <c r="C198" s="421">
        <f t="shared" si="6"/>
        <v>186</v>
      </c>
      <c r="D198" s="60" t="str">
        <f t="shared" si="5"/>
        <v/>
      </c>
      <c r="E198" s="376"/>
      <c r="F198" s="515"/>
      <c r="G198" s="511"/>
      <c r="H198" s="511"/>
      <c r="I198" s="517"/>
      <c r="J198" s="517"/>
      <c r="K198" s="456"/>
      <c r="L198" s="457"/>
      <c r="M198" s="363"/>
      <c r="N198" s="363"/>
      <c r="O198" s="363"/>
      <c r="P198" s="381"/>
      <c r="Q198" s="49"/>
      <c r="R198" s="32"/>
    </row>
    <row r="199" spans="2:18" ht="13.5" customHeight="1" x14ac:dyDescent="0.2">
      <c r="B199" s="344"/>
      <c r="C199" s="421">
        <f t="shared" si="6"/>
        <v>187</v>
      </c>
      <c r="D199" s="60" t="str">
        <f t="shared" si="5"/>
        <v/>
      </c>
      <c r="E199" s="376"/>
      <c r="F199" s="515"/>
      <c r="G199" s="511"/>
      <c r="H199" s="511"/>
      <c r="I199" s="517"/>
      <c r="J199" s="517"/>
      <c r="K199" s="456"/>
      <c r="L199" s="457"/>
      <c r="M199" s="363"/>
      <c r="N199" s="363"/>
      <c r="O199" s="363"/>
      <c r="P199" s="381"/>
      <c r="Q199" s="49"/>
      <c r="R199" s="32"/>
    </row>
    <row r="200" spans="2:18" ht="13.5" customHeight="1" x14ac:dyDescent="0.2">
      <c r="B200" s="344"/>
      <c r="C200" s="421">
        <f t="shared" si="6"/>
        <v>188</v>
      </c>
      <c r="D200" s="60" t="str">
        <f t="shared" si="5"/>
        <v/>
      </c>
      <c r="E200" s="376"/>
      <c r="F200" s="515"/>
      <c r="G200" s="511"/>
      <c r="H200" s="511"/>
      <c r="I200" s="517"/>
      <c r="J200" s="517"/>
      <c r="K200" s="456"/>
      <c r="L200" s="457"/>
      <c r="M200" s="363"/>
      <c r="N200" s="363"/>
      <c r="O200" s="363"/>
      <c r="P200" s="381"/>
      <c r="Q200" s="49"/>
      <c r="R200" s="32"/>
    </row>
    <row r="201" spans="2:18" ht="13.5" customHeight="1" x14ac:dyDescent="0.2">
      <c r="B201" s="344"/>
      <c r="C201" s="421">
        <f t="shared" si="6"/>
        <v>189</v>
      </c>
      <c r="D201" s="60" t="str">
        <f t="shared" si="5"/>
        <v/>
      </c>
      <c r="E201" s="376"/>
      <c r="F201" s="515"/>
      <c r="G201" s="511"/>
      <c r="H201" s="511"/>
      <c r="I201" s="517"/>
      <c r="J201" s="517"/>
      <c r="K201" s="456"/>
      <c r="L201" s="457"/>
      <c r="M201" s="363"/>
      <c r="N201" s="363"/>
      <c r="O201" s="363"/>
      <c r="P201" s="381"/>
      <c r="Q201" s="49"/>
      <c r="R201" s="32"/>
    </row>
    <row r="202" spans="2:18" ht="13.5" customHeight="1" x14ac:dyDescent="0.2">
      <c r="B202" s="344"/>
      <c r="C202" s="421">
        <f t="shared" si="6"/>
        <v>190</v>
      </c>
      <c r="D202" s="60" t="str">
        <f t="shared" si="5"/>
        <v/>
      </c>
      <c r="E202" s="376"/>
      <c r="F202" s="515"/>
      <c r="G202" s="511"/>
      <c r="H202" s="511"/>
      <c r="I202" s="517"/>
      <c r="J202" s="517"/>
      <c r="K202" s="456"/>
      <c r="L202" s="457"/>
      <c r="M202" s="363"/>
      <c r="N202" s="363"/>
      <c r="O202" s="363"/>
      <c r="P202" s="381"/>
      <c r="Q202" s="49"/>
      <c r="R202" s="32"/>
    </row>
    <row r="203" spans="2:18" ht="13.5" customHeight="1" x14ac:dyDescent="0.2">
      <c r="B203" s="344"/>
      <c r="C203" s="421">
        <f t="shared" si="6"/>
        <v>191</v>
      </c>
      <c r="D203" s="60" t="str">
        <f t="shared" si="5"/>
        <v/>
      </c>
      <c r="E203" s="376"/>
      <c r="F203" s="515"/>
      <c r="G203" s="511"/>
      <c r="H203" s="511"/>
      <c r="I203" s="517"/>
      <c r="J203" s="517"/>
      <c r="K203" s="456"/>
      <c r="L203" s="457"/>
      <c r="M203" s="363"/>
      <c r="N203" s="363"/>
      <c r="O203" s="363"/>
      <c r="P203" s="381"/>
      <c r="Q203" s="49"/>
      <c r="R203" s="32"/>
    </row>
    <row r="204" spans="2:18" ht="13.5" customHeight="1" x14ac:dyDescent="0.2">
      <c r="B204" s="344"/>
      <c r="C204" s="421">
        <f t="shared" si="6"/>
        <v>192</v>
      </c>
      <c r="D204" s="60" t="str">
        <f t="shared" si="5"/>
        <v/>
      </c>
      <c r="E204" s="376"/>
      <c r="F204" s="515"/>
      <c r="G204" s="511"/>
      <c r="H204" s="511"/>
      <c r="I204" s="517"/>
      <c r="J204" s="517"/>
      <c r="K204" s="456"/>
      <c r="L204" s="457"/>
      <c r="M204" s="363"/>
      <c r="N204" s="363"/>
      <c r="O204" s="363"/>
      <c r="P204" s="381"/>
      <c r="Q204" s="49"/>
      <c r="R204" s="32"/>
    </row>
    <row r="205" spans="2:18" ht="13.5" customHeight="1" x14ac:dyDescent="0.2">
      <c r="B205" s="344"/>
      <c r="C205" s="421">
        <f t="shared" si="6"/>
        <v>193</v>
      </c>
      <c r="D205" s="60" t="str">
        <f t="shared" ref="D205:D268" si="7">IF(E205="","",IF(E205&lt;=$S$2,"○",""))</f>
        <v/>
      </c>
      <c r="E205" s="376"/>
      <c r="F205" s="515"/>
      <c r="G205" s="511"/>
      <c r="H205" s="511"/>
      <c r="I205" s="517"/>
      <c r="J205" s="517"/>
      <c r="K205" s="456"/>
      <c r="L205" s="457"/>
      <c r="M205" s="363"/>
      <c r="N205" s="363"/>
      <c r="O205" s="363"/>
      <c r="P205" s="381"/>
      <c r="Q205" s="49"/>
      <c r="R205" s="32"/>
    </row>
    <row r="206" spans="2:18" ht="13.5" customHeight="1" x14ac:dyDescent="0.2">
      <c r="B206" s="344"/>
      <c r="C206" s="421">
        <f t="shared" si="6"/>
        <v>194</v>
      </c>
      <c r="D206" s="60" t="str">
        <f t="shared" si="7"/>
        <v/>
      </c>
      <c r="E206" s="376"/>
      <c r="F206" s="515"/>
      <c r="G206" s="511"/>
      <c r="H206" s="511"/>
      <c r="I206" s="517"/>
      <c r="J206" s="517"/>
      <c r="K206" s="456"/>
      <c r="L206" s="457"/>
      <c r="M206" s="363"/>
      <c r="N206" s="363"/>
      <c r="O206" s="363"/>
      <c r="P206" s="381"/>
      <c r="Q206" s="49"/>
      <c r="R206" s="32"/>
    </row>
    <row r="207" spans="2:18" ht="13.5" customHeight="1" x14ac:dyDescent="0.2">
      <c r="B207" s="344"/>
      <c r="C207" s="421">
        <f t="shared" si="6"/>
        <v>195</v>
      </c>
      <c r="D207" s="60" t="str">
        <f t="shared" si="7"/>
        <v/>
      </c>
      <c r="E207" s="376"/>
      <c r="F207" s="515"/>
      <c r="G207" s="511"/>
      <c r="H207" s="511"/>
      <c r="I207" s="517"/>
      <c r="J207" s="517"/>
      <c r="K207" s="456"/>
      <c r="L207" s="457"/>
      <c r="M207" s="363"/>
      <c r="N207" s="363"/>
      <c r="O207" s="363"/>
      <c r="P207" s="381"/>
      <c r="Q207" s="49"/>
      <c r="R207" s="32"/>
    </row>
    <row r="208" spans="2:18" ht="13.5" customHeight="1" x14ac:dyDescent="0.2">
      <c r="B208" s="344"/>
      <c r="C208" s="421">
        <f t="shared" ref="C208:C271" si="8">C207+1</f>
        <v>196</v>
      </c>
      <c r="D208" s="60" t="str">
        <f t="shared" si="7"/>
        <v/>
      </c>
      <c r="E208" s="376"/>
      <c r="F208" s="515"/>
      <c r="G208" s="511"/>
      <c r="H208" s="511"/>
      <c r="I208" s="517"/>
      <c r="J208" s="517"/>
      <c r="K208" s="456"/>
      <c r="L208" s="457"/>
      <c r="M208" s="363"/>
      <c r="N208" s="363"/>
      <c r="O208" s="363"/>
      <c r="P208" s="381"/>
      <c r="Q208" s="49"/>
      <c r="R208" s="32"/>
    </row>
    <row r="209" spans="2:18" ht="13.5" customHeight="1" x14ac:dyDescent="0.2">
      <c r="B209" s="344"/>
      <c r="C209" s="421">
        <f t="shared" si="8"/>
        <v>197</v>
      </c>
      <c r="D209" s="60" t="str">
        <f t="shared" si="7"/>
        <v/>
      </c>
      <c r="E209" s="376"/>
      <c r="F209" s="515"/>
      <c r="G209" s="511"/>
      <c r="H209" s="511"/>
      <c r="I209" s="517"/>
      <c r="J209" s="517"/>
      <c r="K209" s="456"/>
      <c r="L209" s="457"/>
      <c r="M209" s="363"/>
      <c r="N209" s="363"/>
      <c r="O209" s="363"/>
      <c r="P209" s="381"/>
      <c r="Q209" s="49"/>
      <c r="R209" s="32"/>
    </row>
    <row r="210" spans="2:18" ht="13.5" customHeight="1" x14ac:dyDescent="0.2">
      <c r="B210" s="344"/>
      <c r="C210" s="421">
        <f t="shared" si="8"/>
        <v>198</v>
      </c>
      <c r="D210" s="60" t="str">
        <f t="shared" si="7"/>
        <v/>
      </c>
      <c r="E210" s="376"/>
      <c r="F210" s="515"/>
      <c r="G210" s="511"/>
      <c r="H210" s="511"/>
      <c r="I210" s="517"/>
      <c r="J210" s="517"/>
      <c r="K210" s="456"/>
      <c r="L210" s="457"/>
      <c r="M210" s="363"/>
      <c r="N210" s="363"/>
      <c r="O210" s="363"/>
      <c r="P210" s="381"/>
      <c r="Q210" s="49"/>
      <c r="R210" s="32"/>
    </row>
    <row r="211" spans="2:18" ht="13.5" customHeight="1" x14ac:dyDescent="0.2">
      <c r="B211" s="344"/>
      <c r="C211" s="421">
        <f t="shared" si="8"/>
        <v>199</v>
      </c>
      <c r="D211" s="60" t="str">
        <f t="shared" si="7"/>
        <v/>
      </c>
      <c r="E211" s="376"/>
      <c r="F211" s="515"/>
      <c r="G211" s="511"/>
      <c r="H211" s="511"/>
      <c r="I211" s="517"/>
      <c r="J211" s="517"/>
      <c r="K211" s="456"/>
      <c r="L211" s="457"/>
      <c r="M211" s="363"/>
      <c r="N211" s="363"/>
      <c r="O211" s="363"/>
      <c r="P211" s="381"/>
      <c r="Q211" s="49"/>
      <c r="R211" s="32"/>
    </row>
    <row r="212" spans="2:18" ht="13.5" customHeight="1" x14ac:dyDescent="0.2">
      <c r="B212" s="344"/>
      <c r="C212" s="421">
        <f t="shared" si="8"/>
        <v>200</v>
      </c>
      <c r="D212" s="60" t="str">
        <f t="shared" si="7"/>
        <v/>
      </c>
      <c r="E212" s="376"/>
      <c r="F212" s="515"/>
      <c r="G212" s="511"/>
      <c r="H212" s="511"/>
      <c r="I212" s="517"/>
      <c r="J212" s="517"/>
      <c r="K212" s="456"/>
      <c r="L212" s="457"/>
      <c r="M212" s="363"/>
      <c r="N212" s="363"/>
      <c r="O212" s="363"/>
      <c r="P212" s="381"/>
      <c r="Q212" s="49"/>
      <c r="R212" s="32"/>
    </row>
    <row r="213" spans="2:18" ht="13.5" customHeight="1" x14ac:dyDescent="0.2">
      <c r="B213" s="344"/>
      <c r="C213" s="421">
        <f t="shared" si="8"/>
        <v>201</v>
      </c>
      <c r="D213" s="60" t="str">
        <f t="shared" si="7"/>
        <v/>
      </c>
      <c r="E213" s="376"/>
      <c r="F213" s="515"/>
      <c r="G213" s="511"/>
      <c r="H213" s="511"/>
      <c r="I213" s="517"/>
      <c r="J213" s="517"/>
      <c r="K213" s="456"/>
      <c r="L213" s="457"/>
      <c r="M213" s="363"/>
      <c r="N213" s="363"/>
      <c r="O213" s="363"/>
      <c r="P213" s="381"/>
      <c r="Q213" s="49"/>
      <c r="R213" s="32"/>
    </row>
    <row r="214" spans="2:18" ht="13.5" customHeight="1" x14ac:dyDescent="0.2">
      <c r="B214" s="344"/>
      <c r="C214" s="421">
        <f t="shared" si="8"/>
        <v>202</v>
      </c>
      <c r="D214" s="60" t="str">
        <f t="shared" si="7"/>
        <v/>
      </c>
      <c r="E214" s="376"/>
      <c r="F214" s="515"/>
      <c r="G214" s="511"/>
      <c r="H214" s="511"/>
      <c r="I214" s="517"/>
      <c r="J214" s="517"/>
      <c r="K214" s="456"/>
      <c r="L214" s="457"/>
      <c r="M214" s="363"/>
      <c r="N214" s="363"/>
      <c r="O214" s="363"/>
      <c r="P214" s="381"/>
      <c r="Q214" s="49"/>
      <c r="R214" s="32"/>
    </row>
    <row r="215" spans="2:18" ht="13.5" customHeight="1" x14ac:dyDescent="0.2">
      <c r="B215" s="344"/>
      <c r="C215" s="421">
        <f t="shared" si="8"/>
        <v>203</v>
      </c>
      <c r="D215" s="60" t="str">
        <f t="shared" si="7"/>
        <v/>
      </c>
      <c r="E215" s="376"/>
      <c r="F215" s="515"/>
      <c r="G215" s="511"/>
      <c r="H215" s="511"/>
      <c r="I215" s="517"/>
      <c r="J215" s="517"/>
      <c r="K215" s="456"/>
      <c r="L215" s="457"/>
      <c r="M215" s="363"/>
      <c r="N215" s="363"/>
      <c r="O215" s="363"/>
      <c r="P215" s="381"/>
      <c r="Q215" s="49"/>
      <c r="R215" s="32"/>
    </row>
    <row r="216" spans="2:18" ht="13.5" customHeight="1" x14ac:dyDescent="0.2">
      <c r="B216" s="344"/>
      <c r="C216" s="421">
        <f t="shared" si="8"/>
        <v>204</v>
      </c>
      <c r="D216" s="60" t="str">
        <f t="shared" si="7"/>
        <v/>
      </c>
      <c r="E216" s="376"/>
      <c r="F216" s="515"/>
      <c r="G216" s="511"/>
      <c r="H216" s="511"/>
      <c r="I216" s="517"/>
      <c r="J216" s="517"/>
      <c r="K216" s="456"/>
      <c r="L216" s="457"/>
      <c r="M216" s="363"/>
      <c r="N216" s="363"/>
      <c r="O216" s="363"/>
      <c r="P216" s="381"/>
      <c r="Q216" s="49"/>
      <c r="R216" s="32"/>
    </row>
    <row r="217" spans="2:18" ht="13.5" customHeight="1" x14ac:dyDescent="0.2">
      <c r="B217" s="344"/>
      <c r="C217" s="421">
        <f t="shared" si="8"/>
        <v>205</v>
      </c>
      <c r="D217" s="60" t="str">
        <f t="shared" si="7"/>
        <v/>
      </c>
      <c r="E217" s="376"/>
      <c r="F217" s="515"/>
      <c r="G217" s="511"/>
      <c r="H217" s="511"/>
      <c r="I217" s="517"/>
      <c r="J217" s="517"/>
      <c r="K217" s="456"/>
      <c r="L217" s="457"/>
      <c r="M217" s="363"/>
      <c r="N217" s="363"/>
      <c r="O217" s="363"/>
      <c r="P217" s="381"/>
      <c r="Q217" s="49"/>
      <c r="R217" s="32"/>
    </row>
    <row r="218" spans="2:18" ht="13.5" customHeight="1" x14ac:dyDescent="0.2">
      <c r="B218" s="344"/>
      <c r="C218" s="421">
        <f t="shared" si="8"/>
        <v>206</v>
      </c>
      <c r="D218" s="60" t="str">
        <f t="shared" si="7"/>
        <v/>
      </c>
      <c r="E218" s="376"/>
      <c r="F218" s="515"/>
      <c r="G218" s="511"/>
      <c r="H218" s="511"/>
      <c r="I218" s="517"/>
      <c r="J218" s="517"/>
      <c r="K218" s="456"/>
      <c r="L218" s="457"/>
      <c r="M218" s="363"/>
      <c r="N218" s="363"/>
      <c r="O218" s="363"/>
      <c r="P218" s="381"/>
      <c r="Q218" s="49"/>
      <c r="R218" s="32"/>
    </row>
    <row r="219" spans="2:18" ht="13.5" customHeight="1" x14ac:dyDescent="0.2">
      <c r="B219" s="344"/>
      <c r="C219" s="421">
        <f t="shared" si="8"/>
        <v>207</v>
      </c>
      <c r="D219" s="60" t="str">
        <f t="shared" si="7"/>
        <v/>
      </c>
      <c r="E219" s="376"/>
      <c r="F219" s="515"/>
      <c r="G219" s="511"/>
      <c r="H219" s="511"/>
      <c r="I219" s="517"/>
      <c r="J219" s="517"/>
      <c r="K219" s="456"/>
      <c r="L219" s="457"/>
      <c r="M219" s="363"/>
      <c r="N219" s="363"/>
      <c r="O219" s="363"/>
      <c r="P219" s="381"/>
      <c r="Q219" s="49"/>
      <c r="R219" s="32"/>
    </row>
    <row r="220" spans="2:18" ht="13.5" customHeight="1" x14ac:dyDescent="0.2">
      <c r="B220" s="344"/>
      <c r="C220" s="421">
        <f t="shared" si="8"/>
        <v>208</v>
      </c>
      <c r="D220" s="60" t="str">
        <f t="shared" si="7"/>
        <v/>
      </c>
      <c r="E220" s="376"/>
      <c r="F220" s="515"/>
      <c r="G220" s="511"/>
      <c r="H220" s="511"/>
      <c r="I220" s="517"/>
      <c r="J220" s="517"/>
      <c r="K220" s="456"/>
      <c r="L220" s="457"/>
      <c r="M220" s="363"/>
      <c r="N220" s="363"/>
      <c r="O220" s="363"/>
      <c r="P220" s="381"/>
      <c r="Q220" s="49"/>
      <c r="R220" s="32"/>
    </row>
    <row r="221" spans="2:18" ht="13.5" customHeight="1" x14ac:dyDescent="0.2">
      <c r="B221" s="344"/>
      <c r="C221" s="421">
        <f t="shared" si="8"/>
        <v>209</v>
      </c>
      <c r="D221" s="60" t="str">
        <f t="shared" si="7"/>
        <v/>
      </c>
      <c r="E221" s="376"/>
      <c r="F221" s="515"/>
      <c r="G221" s="511"/>
      <c r="H221" s="511"/>
      <c r="I221" s="517"/>
      <c r="J221" s="517"/>
      <c r="K221" s="456"/>
      <c r="L221" s="457"/>
      <c r="M221" s="363"/>
      <c r="N221" s="363"/>
      <c r="O221" s="363"/>
      <c r="P221" s="381"/>
      <c r="Q221" s="49"/>
      <c r="R221" s="32"/>
    </row>
    <row r="222" spans="2:18" ht="13.5" customHeight="1" x14ac:dyDescent="0.2">
      <c r="B222" s="344"/>
      <c r="C222" s="421">
        <f t="shared" si="8"/>
        <v>210</v>
      </c>
      <c r="D222" s="60" t="str">
        <f t="shared" si="7"/>
        <v/>
      </c>
      <c r="E222" s="376"/>
      <c r="F222" s="515"/>
      <c r="G222" s="511"/>
      <c r="H222" s="511"/>
      <c r="I222" s="517"/>
      <c r="J222" s="517"/>
      <c r="K222" s="456"/>
      <c r="L222" s="457"/>
      <c r="M222" s="363"/>
      <c r="N222" s="363"/>
      <c r="O222" s="363"/>
      <c r="P222" s="381"/>
      <c r="Q222" s="49"/>
      <c r="R222" s="32"/>
    </row>
    <row r="223" spans="2:18" ht="13.5" customHeight="1" x14ac:dyDescent="0.2">
      <c r="B223" s="344"/>
      <c r="C223" s="421">
        <f t="shared" si="8"/>
        <v>211</v>
      </c>
      <c r="D223" s="60" t="str">
        <f t="shared" si="7"/>
        <v/>
      </c>
      <c r="E223" s="376"/>
      <c r="F223" s="515"/>
      <c r="G223" s="511"/>
      <c r="H223" s="511"/>
      <c r="I223" s="517"/>
      <c r="J223" s="517"/>
      <c r="K223" s="456"/>
      <c r="L223" s="457"/>
      <c r="M223" s="363"/>
      <c r="N223" s="363"/>
      <c r="O223" s="363"/>
      <c r="P223" s="381"/>
      <c r="Q223" s="49"/>
      <c r="R223" s="32"/>
    </row>
    <row r="224" spans="2:18" ht="13.5" customHeight="1" x14ac:dyDescent="0.2">
      <c r="B224" s="344"/>
      <c r="C224" s="421">
        <f t="shared" si="8"/>
        <v>212</v>
      </c>
      <c r="D224" s="60" t="str">
        <f t="shared" si="7"/>
        <v/>
      </c>
      <c r="E224" s="376"/>
      <c r="F224" s="515"/>
      <c r="G224" s="511"/>
      <c r="H224" s="511"/>
      <c r="I224" s="517"/>
      <c r="J224" s="517"/>
      <c r="K224" s="456"/>
      <c r="L224" s="457"/>
      <c r="M224" s="363"/>
      <c r="N224" s="363"/>
      <c r="O224" s="363"/>
      <c r="P224" s="381"/>
      <c r="Q224" s="49"/>
      <c r="R224" s="32"/>
    </row>
    <row r="225" spans="2:18" ht="13.5" customHeight="1" x14ac:dyDescent="0.2">
      <c r="B225" s="344"/>
      <c r="C225" s="421">
        <f t="shared" si="8"/>
        <v>213</v>
      </c>
      <c r="D225" s="60" t="str">
        <f t="shared" si="7"/>
        <v/>
      </c>
      <c r="E225" s="376"/>
      <c r="F225" s="515"/>
      <c r="G225" s="511"/>
      <c r="H225" s="511"/>
      <c r="I225" s="517"/>
      <c r="J225" s="517"/>
      <c r="K225" s="456"/>
      <c r="L225" s="457"/>
      <c r="M225" s="363"/>
      <c r="N225" s="363"/>
      <c r="O225" s="363"/>
      <c r="P225" s="381"/>
      <c r="Q225" s="49"/>
      <c r="R225" s="32"/>
    </row>
    <row r="226" spans="2:18" ht="13.5" customHeight="1" x14ac:dyDescent="0.2">
      <c r="B226" s="344"/>
      <c r="C226" s="421">
        <f t="shared" si="8"/>
        <v>214</v>
      </c>
      <c r="D226" s="60" t="str">
        <f t="shared" si="7"/>
        <v/>
      </c>
      <c r="E226" s="376"/>
      <c r="F226" s="515"/>
      <c r="G226" s="511"/>
      <c r="H226" s="511"/>
      <c r="I226" s="517"/>
      <c r="J226" s="517"/>
      <c r="K226" s="456"/>
      <c r="L226" s="457"/>
      <c r="M226" s="363"/>
      <c r="N226" s="363"/>
      <c r="O226" s="363"/>
      <c r="P226" s="381"/>
      <c r="Q226" s="49"/>
      <c r="R226" s="32"/>
    </row>
    <row r="227" spans="2:18" ht="13.5" customHeight="1" x14ac:dyDescent="0.2">
      <c r="B227" s="344"/>
      <c r="C227" s="421">
        <f t="shared" si="8"/>
        <v>215</v>
      </c>
      <c r="D227" s="60" t="str">
        <f t="shared" si="7"/>
        <v/>
      </c>
      <c r="E227" s="376"/>
      <c r="F227" s="515"/>
      <c r="G227" s="511"/>
      <c r="H227" s="511"/>
      <c r="I227" s="517"/>
      <c r="J227" s="517"/>
      <c r="K227" s="456"/>
      <c r="L227" s="457"/>
      <c r="M227" s="363"/>
      <c r="N227" s="363"/>
      <c r="O227" s="363"/>
      <c r="P227" s="381"/>
      <c r="Q227" s="49"/>
      <c r="R227" s="32"/>
    </row>
    <row r="228" spans="2:18" ht="13.5" customHeight="1" x14ac:dyDescent="0.2">
      <c r="B228" s="344"/>
      <c r="C228" s="421">
        <f t="shared" si="8"/>
        <v>216</v>
      </c>
      <c r="D228" s="60" t="str">
        <f t="shared" si="7"/>
        <v/>
      </c>
      <c r="E228" s="376"/>
      <c r="F228" s="515"/>
      <c r="G228" s="511"/>
      <c r="H228" s="511"/>
      <c r="I228" s="517"/>
      <c r="J228" s="517"/>
      <c r="K228" s="456"/>
      <c r="L228" s="457"/>
      <c r="M228" s="363"/>
      <c r="N228" s="363"/>
      <c r="O228" s="363"/>
      <c r="P228" s="381"/>
      <c r="Q228" s="49"/>
      <c r="R228" s="32"/>
    </row>
    <row r="229" spans="2:18" ht="13.5" customHeight="1" x14ac:dyDescent="0.2">
      <c r="B229" s="344"/>
      <c r="C229" s="421">
        <f t="shared" si="8"/>
        <v>217</v>
      </c>
      <c r="D229" s="60" t="str">
        <f t="shared" si="7"/>
        <v/>
      </c>
      <c r="E229" s="376"/>
      <c r="F229" s="515"/>
      <c r="G229" s="511"/>
      <c r="H229" s="511"/>
      <c r="I229" s="517"/>
      <c r="J229" s="517"/>
      <c r="K229" s="456"/>
      <c r="L229" s="457"/>
      <c r="M229" s="363"/>
      <c r="N229" s="363"/>
      <c r="O229" s="363"/>
      <c r="P229" s="381"/>
      <c r="Q229" s="49"/>
      <c r="R229" s="32"/>
    </row>
    <row r="230" spans="2:18" ht="13.5" customHeight="1" x14ac:dyDescent="0.2">
      <c r="B230" s="344"/>
      <c r="C230" s="421">
        <f t="shared" si="8"/>
        <v>218</v>
      </c>
      <c r="D230" s="60" t="str">
        <f t="shared" si="7"/>
        <v/>
      </c>
      <c r="E230" s="376"/>
      <c r="F230" s="515"/>
      <c r="G230" s="511"/>
      <c r="H230" s="511"/>
      <c r="I230" s="517"/>
      <c r="J230" s="517"/>
      <c r="K230" s="456"/>
      <c r="L230" s="457"/>
      <c r="M230" s="363"/>
      <c r="N230" s="363"/>
      <c r="O230" s="363"/>
      <c r="P230" s="381"/>
      <c r="Q230" s="49"/>
      <c r="R230" s="32"/>
    </row>
    <row r="231" spans="2:18" ht="13.5" customHeight="1" x14ac:dyDescent="0.2">
      <c r="B231" s="344"/>
      <c r="C231" s="421">
        <f t="shared" si="8"/>
        <v>219</v>
      </c>
      <c r="D231" s="60" t="str">
        <f t="shared" si="7"/>
        <v/>
      </c>
      <c r="E231" s="376"/>
      <c r="F231" s="515"/>
      <c r="G231" s="511"/>
      <c r="H231" s="511"/>
      <c r="I231" s="517"/>
      <c r="J231" s="517"/>
      <c r="K231" s="456"/>
      <c r="L231" s="457"/>
      <c r="M231" s="363"/>
      <c r="N231" s="363"/>
      <c r="O231" s="363"/>
      <c r="P231" s="381"/>
      <c r="Q231" s="49"/>
      <c r="R231" s="32"/>
    </row>
    <row r="232" spans="2:18" ht="13.5" customHeight="1" x14ac:dyDescent="0.2">
      <c r="B232" s="344"/>
      <c r="C232" s="421">
        <f t="shared" si="8"/>
        <v>220</v>
      </c>
      <c r="D232" s="60" t="str">
        <f t="shared" si="7"/>
        <v/>
      </c>
      <c r="E232" s="376"/>
      <c r="F232" s="515"/>
      <c r="G232" s="511"/>
      <c r="H232" s="511"/>
      <c r="I232" s="517"/>
      <c r="J232" s="517"/>
      <c r="K232" s="456"/>
      <c r="L232" s="457"/>
      <c r="M232" s="363"/>
      <c r="N232" s="363"/>
      <c r="O232" s="363"/>
      <c r="P232" s="381"/>
      <c r="Q232" s="49"/>
      <c r="R232" s="32"/>
    </row>
    <row r="233" spans="2:18" ht="13.5" customHeight="1" x14ac:dyDescent="0.2">
      <c r="B233" s="344"/>
      <c r="C233" s="421">
        <f t="shared" si="8"/>
        <v>221</v>
      </c>
      <c r="D233" s="60" t="str">
        <f t="shared" si="7"/>
        <v/>
      </c>
      <c r="E233" s="376"/>
      <c r="F233" s="515"/>
      <c r="G233" s="511"/>
      <c r="H233" s="511"/>
      <c r="I233" s="517"/>
      <c r="J233" s="517"/>
      <c r="K233" s="456"/>
      <c r="L233" s="457"/>
      <c r="M233" s="363"/>
      <c r="N233" s="363"/>
      <c r="O233" s="363"/>
      <c r="P233" s="381"/>
      <c r="Q233" s="49"/>
      <c r="R233" s="32"/>
    </row>
    <row r="234" spans="2:18" ht="13.5" customHeight="1" x14ac:dyDescent="0.2">
      <c r="B234" s="344"/>
      <c r="C234" s="421">
        <f t="shared" si="8"/>
        <v>222</v>
      </c>
      <c r="D234" s="60" t="str">
        <f t="shared" si="7"/>
        <v/>
      </c>
      <c r="E234" s="376"/>
      <c r="F234" s="515"/>
      <c r="G234" s="511"/>
      <c r="H234" s="511"/>
      <c r="I234" s="517"/>
      <c r="J234" s="517"/>
      <c r="K234" s="456"/>
      <c r="L234" s="457"/>
      <c r="M234" s="363"/>
      <c r="N234" s="363"/>
      <c r="O234" s="363"/>
      <c r="P234" s="381"/>
      <c r="Q234" s="49"/>
      <c r="R234" s="32"/>
    </row>
    <row r="235" spans="2:18" ht="13.5" customHeight="1" x14ac:dyDescent="0.2">
      <c r="B235" s="344"/>
      <c r="C235" s="421">
        <f t="shared" si="8"/>
        <v>223</v>
      </c>
      <c r="D235" s="60" t="str">
        <f t="shared" si="7"/>
        <v/>
      </c>
      <c r="E235" s="376"/>
      <c r="F235" s="515"/>
      <c r="G235" s="511"/>
      <c r="H235" s="511"/>
      <c r="I235" s="517"/>
      <c r="J235" s="517"/>
      <c r="K235" s="456"/>
      <c r="L235" s="457"/>
      <c r="M235" s="363"/>
      <c r="N235" s="363"/>
      <c r="O235" s="363"/>
      <c r="P235" s="381"/>
      <c r="Q235" s="49"/>
      <c r="R235" s="32"/>
    </row>
    <row r="236" spans="2:18" ht="13.5" customHeight="1" x14ac:dyDescent="0.2">
      <c r="B236" s="344"/>
      <c r="C236" s="421">
        <f t="shared" si="8"/>
        <v>224</v>
      </c>
      <c r="D236" s="60" t="str">
        <f t="shared" si="7"/>
        <v/>
      </c>
      <c r="E236" s="376"/>
      <c r="F236" s="515"/>
      <c r="G236" s="511"/>
      <c r="H236" s="511"/>
      <c r="I236" s="517"/>
      <c r="J236" s="517"/>
      <c r="K236" s="456"/>
      <c r="L236" s="457"/>
      <c r="M236" s="363"/>
      <c r="N236" s="363"/>
      <c r="O236" s="363"/>
      <c r="P236" s="381"/>
      <c r="Q236" s="49"/>
      <c r="R236" s="32"/>
    </row>
    <row r="237" spans="2:18" ht="13.5" customHeight="1" x14ac:dyDescent="0.2">
      <c r="B237" s="344"/>
      <c r="C237" s="421">
        <f t="shared" si="8"/>
        <v>225</v>
      </c>
      <c r="D237" s="60" t="str">
        <f t="shared" si="7"/>
        <v/>
      </c>
      <c r="E237" s="376"/>
      <c r="F237" s="515"/>
      <c r="G237" s="511"/>
      <c r="H237" s="511"/>
      <c r="I237" s="517"/>
      <c r="J237" s="517"/>
      <c r="K237" s="456"/>
      <c r="L237" s="457"/>
      <c r="M237" s="363"/>
      <c r="N237" s="363"/>
      <c r="O237" s="363"/>
      <c r="P237" s="381"/>
      <c r="Q237" s="49"/>
      <c r="R237" s="32"/>
    </row>
    <row r="238" spans="2:18" ht="13.5" customHeight="1" x14ac:dyDescent="0.2">
      <c r="B238" s="344"/>
      <c r="C238" s="421">
        <f t="shared" si="8"/>
        <v>226</v>
      </c>
      <c r="D238" s="60" t="str">
        <f t="shared" si="7"/>
        <v/>
      </c>
      <c r="E238" s="376"/>
      <c r="F238" s="515"/>
      <c r="G238" s="511"/>
      <c r="H238" s="511"/>
      <c r="I238" s="517"/>
      <c r="J238" s="517"/>
      <c r="K238" s="456"/>
      <c r="L238" s="457"/>
      <c r="M238" s="363"/>
      <c r="N238" s="363"/>
      <c r="O238" s="363"/>
      <c r="P238" s="381"/>
      <c r="Q238" s="49"/>
      <c r="R238" s="32"/>
    </row>
    <row r="239" spans="2:18" ht="13.5" customHeight="1" x14ac:dyDescent="0.2">
      <c r="B239" s="344"/>
      <c r="C239" s="421">
        <f t="shared" si="8"/>
        <v>227</v>
      </c>
      <c r="D239" s="60" t="str">
        <f t="shared" si="7"/>
        <v/>
      </c>
      <c r="E239" s="376"/>
      <c r="F239" s="515"/>
      <c r="G239" s="511"/>
      <c r="H239" s="511"/>
      <c r="I239" s="517"/>
      <c r="J239" s="517"/>
      <c r="K239" s="456"/>
      <c r="L239" s="457"/>
      <c r="M239" s="363"/>
      <c r="N239" s="363"/>
      <c r="O239" s="363"/>
      <c r="P239" s="381"/>
      <c r="Q239" s="49"/>
      <c r="R239" s="32"/>
    </row>
    <row r="240" spans="2:18" ht="13.5" customHeight="1" x14ac:dyDescent="0.2">
      <c r="B240" s="344"/>
      <c r="C240" s="421">
        <f t="shared" si="8"/>
        <v>228</v>
      </c>
      <c r="D240" s="60" t="str">
        <f t="shared" si="7"/>
        <v/>
      </c>
      <c r="E240" s="376"/>
      <c r="F240" s="515"/>
      <c r="G240" s="511"/>
      <c r="H240" s="511"/>
      <c r="I240" s="517"/>
      <c r="J240" s="517"/>
      <c r="K240" s="456"/>
      <c r="L240" s="457"/>
      <c r="M240" s="363"/>
      <c r="N240" s="363"/>
      <c r="O240" s="363"/>
      <c r="P240" s="381"/>
      <c r="Q240" s="49"/>
      <c r="R240" s="32"/>
    </row>
    <row r="241" spans="2:18" ht="13.5" customHeight="1" x14ac:dyDescent="0.2">
      <c r="B241" s="344"/>
      <c r="C241" s="421">
        <f t="shared" si="8"/>
        <v>229</v>
      </c>
      <c r="D241" s="60" t="str">
        <f t="shared" si="7"/>
        <v/>
      </c>
      <c r="E241" s="376"/>
      <c r="F241" s="515"/>
      <c r="G241" s="511"/>
      <c r="H241" s="511"/>
      <c r="I241" s="517"/>
      <c r="J241" s="517"/>
      <c r="K241" s="456"/>
      <c r="L241" s="457"/>
      <c r="M241" s="363"/>
      <c r="N241" s="363"/>
      <c r="O241" s="363"/>
      <c r="P241" s="381"/>
      <c r="Q241" s="49"/>
      <c r="R241" s="32"/>
    </row>
    <row r="242" spans="2:18" ht="13.5" customHeight="1" x14ac:dyDescent="0.2">
      <c r="B242" s="344"/>
      <c r="C242" s="421">
        <f t="shared" si="8"/>
        <v>230</v>
      </c>
      <c r="D242" s="60" t="str">
        <f t="shared" si="7"/>
        <v/>
      </c>
      <c r="E242" s="376"/>
      <c r="F242" s="515"/>
      <c r="G242" s="511"/>
      <c r="H242" s="511"/>
      <c r="I242" s="517"/>
      <c r="J242" s="517"/>
      <c r="K242" s="456"/>
      <c r="L242" s="457"/>
      <c r="M242" s="363"/>
      <c r="N242" s="363"/>
      <c r="O242" s="363"/>
      <c r="P242" s="381"/>
      <c r="Q242" s="49"/>
      <c r="R242" s="32"/>
    </row>
    <row r="243" spans="2:18" ht="13.5" customHeight="1" x14ac:dyDescent="0.2">
      <c r="B243" s="344"/>
      <c r="C243" s="421">
        <f t="shared" si="8"/>
        <v>231</v>
      </c>
      <c r="D243" s="60" t="str">
        <f t="shared" si="7"/>
        <v/>
      </c>
      <c r="E243" s="376"/>
      <c r="F243" s="515"/>
      <c r="G243" s="511"/>
      <c r="H243" s="511"/>
      <c r="I243" s="517"/>
      <c r="J243" s="517"/>
      <c r="K243" s="456"/>
      <c r="L243" s="457"/>
      <c r="M243" s="363"/>
      <c r="N243" s="363"/>
      <c r="O243" s="363"/>
      <c r="P243" s="381"/>
      <c r="Q243" s="49"/>
      <c r="R243" s="32"/>
    </row>
    <row r="244" spans="2:18" ht="13.5" customHeight="1" x14ac:dyDescent="0.2">
      <c r="B244" s="344"/>
      <c r="C244" s="421">
        <f t="shared" si="8"/>
        <v>232</v>
      </c>
      <c r="D244" s="60" t="str">
        <f t="shared" si="7"/>
        <v/>
      </c>
      <c r="E244" s="376"/>
      <c r="F244" s="515"/>
      <c r="G244" s="511"/>
      <c r="H244" s="511"/>
      <c r="I244" s="517"/>
      <c r="J244" s="517"/>
      <c r="K244" s="456"/>
      <c r="L244" s="457"/>
      <c r="M244" s="363"/>
      <c r="N244" s="363"/>
      <c r="O244" s="363"/>
      <c r="P244" s="381"/>
      <c r="Q244" s="49"/>
      <c r="R244" s="32"/>
    </row>
    <row r="245" spans="2:18" ht="13.5" customHeight="1" x14ac:dyDescent="0.2">
      <c r="B245" s="344"/>
      <c r="C245" s="421">
        <f t="shared" si="8"/>
        <v>233</v>
      </c>
      <c r="D245" s="60" t="str">
        <f t="shared" si="7"/>
        <v/>
      </c>
      <c r="E245" s="376"/>
      <c r="F245" s="515"/>
      <c r="G245" s="511"/>
      <c r="H245" s="511"/>
      <c r="I245" s="517"/>
      <c r="J245" s="517"/>
      <c r="K245" s="456"/>
      <c r="L245" s="457"/>
      <c r="M245" s="363"/>
      <c r="N245" s="363"/>
      <c r="O245" s="363"/>
      <c r="P245" s="381"/>
      <c r="Q245" s="49"/>
      <c r="R245" s="32"/>
    </row>
    <row r="246" spans="2:18" ht="13.5" customHeight="1" x14ac:dyDescent="0.2">
      <c r="B246" s="344"/>
      <c r="C246" s="421">
        <f t="shared" si="8"/>
        <v>234</v>
      </c>
      <c r="D246" s="60" t="str">
        <f t="shared" si="7"/>
        <v/>
      </c>
      <c r="E246" s="376"/>
      <c r="F246" s="515"/>
      <c r="G246" s="511"/>
      <c r="H246" s="511"/>
      <c r="I246" s="517"/>
      <c r="J246" s="517"/>
      <c r="K246" s="456"/>
      <c r="L246" s="457"/>
      <c r="M246" s="363"/>
      <c r="N246" s="363"/>
      <c r="O246" s="363"/>
      <c r="P246" s="381"/>
      <c r="Q246" s="49"/>
      <c r="R246" s="32"/>
    </row>
    <row r="247" spans="2:18" ht="13.5" customHeight="1" x14ac:dyDescent="0.2">
      <c r="B247" s="344"/>
      <c r="C247" s="421">
        <f t="shared" si="8"/>
        <v>235</v>
      </c>
      <c r="D247" s="60" t="str">
        <f t="shared" si="7"/>
        <v/>
      </c>
      <c r="E247" s="376"/>
      <c r="F247" s="515"/>
      <c r="G247" s="511"/>
      <c r="H247" s="511"/>
      <c r="I247" s="517"/>
      <c r="J247" s="517"/>
      <c r="K247" s="456"/>
      <c r="L247" s="457"/>
      <c r="M247" s="363"/>
      <c r="N247" s="363"/>
      <c r="O247" s="363"/>
      <c r="P247" s="381"/>
      <c r="Q247" s="49"/>
      <c r="R247" s="32"/>
    </row>
    <row r="248" spans="2:18" ht="13.5" customHeight="1" x14ac:dyDescent="0.2">
      <c r="B248" s="344"/>
      <c r="C248" s="421">
        <f t="shared" si="8"/>
        <v>236</v>
      </c>
      <c r="D248" s="60" t="str">
        <f t="shared" si="7"/>
        <v/>
      </c>
      <c r="E248" s="376"/>
      <c r="F248" s="515"/>
      <c r="G248" s="511"/>
      <c r="H248" s="511"/>
      <c r="I248" s="517"/>
      <c r="J248" s="517"/>
      <c r="K248" s="456"/>
      <c r="L248" s="457"/>
      <c r="M248" s="363"/>
      <c r="N248" s="363"/>
      <c r="O248" s="363"/>
      <c r="P248" s="381"/>
      <c r="Q248" s="49"/>
      <c r="R248" s="32"/>
    </row>
    <row r="249" spans="2:18" ht="13.5" customHeight="1" x14ac:dyDescent="0.2">
      <c r="B249" s="344"/>
      <c r="C249" s="421">
        <f t="shared" si="8"/>
        <v>237</v>
      </c>
      <c r="D249" s="60" t="str">
        <f t="shared" si="7"/>
        <v/>
      </c>
      <c r="E249" s="376"/>
      <c r="F249" s="515"/>
      <c r="G249" s="511"/>
      <c r="H249" s="511"/>
      <c r="I249" s="517"/>
      <c r="J249" s="517"/>
      <c r="K249" s="456"/>
      <c r="L249" s="457"/>
      <c r="M249" s="363"/>
      <c r="N249" s="363"/>
      <c r="O249" s="363"/>
      <c r="P249" s="381"/>
      <c r="Q249" s="49"/>
      <c r="R249" s="32"/>
    </row>
    <row r="250" spans="2:18" ht="13.5" customHeight="1" x14ac:dyDescent="0.2">
      <c r="B250" s="344"/>
      <c r="C250" s="421">
        <f t="shared" si="8"/>
        <v>238</v>
      </c>
      <c r="D250" s="60" t="str">
        <f t="shared" si="7"/>
        <v/>
      </c>
      <c r="E250" s="376"/>
      <c r="F250" s="515"/>
      <c r="G250" s="511"/>
      <c r="H250" s="511"/>
      <c r="I250" s="517"/>
      <c r="J250" s="517"/>
      <c r="K250" s="456"/>
      <c r="L250" s="457"/>
      <c r="M250" s="363"/>
      <c r="N250" s="363"/>
      <c r="O250" s="363"/>
      <c r="P250" s="381"/>
      <c r="Q250" s="49"/>
      <c r="R250" s="32"/>
    </row>
    <row r="251" spans="2:18" ht="13.5" customHeight="1" x14ac:dyDescent="0.2">
      <c r="B251" s="344"/>
      <c r="C251" s="421">
        <f t="shared" si="8"/>
        <v>239</v>
      </c>
      <c r="D251" s="60" t="str">
        <f t="shared" si="7"/>
        <v/>
      </c>
      <c r="E251" s="376"/>
      <c r="F251" s="515"/>
      <c r="G251" s="511"/>
      <c r="H251" s="511"/>
      <c r="I251" s="517"/>
      <c r="J251" s="517"/>
      <c r="K251" s="456"/>
      <c r="L251" s="457"/>
      <c r="M251" s="363"/>
      <c r="N251" s="363"/>
      <c r="O251" s="363"/>
      <c r="P251" s="381"/>
      <c r="Q251" s="49"/>
      <c r="R251" s="32"/>
    </row>
    <row r="252" spans="2:18" ht="13.5" customHeight="1" x14ac:dyDescent="0.2">
      <c r="B252" s="344"/>
      <c r="C252" s="421">
        <f t="shared" si="8"/>
        <v>240</v>
      </c>
      <c r="D252" s="60" t="str">
        <f t="shared" si="7"/>
        <v/>
      </c>
      <c r="E252" s="376"/>
      <c r="F252" s="515"/>
      <c r="G252" s="511"/>
      <c r="H252" s="511"/>
      <c r="I252" s="517"/>
      <c r="J252" s="517"/>
      <c r="K252" s="456"/>
      <c r="L252" s="457"/>
      <c r="M252" s="363"/>
      <c r="N252" s="363"/>
      <c r="O252" s="363"/>
      <c r="P252" s="381"/>
      <c r="Q252" s="49"/>
      <c r="R252" s="32"/>
    </row>
    <row r="253" spans="2:18" ht="13.5" customHeight="1" x14ac:dyDescent="0.2">
      <c r="B253" s="344"/>
      <c r="C253" s="421">
        <f t="shared" si="8"/>
        <v>241</v>
      </c>
      <c r="D253" s="60" t="str">
        <f t="shared" si="7"/>
        <v/>
      </c>
      <c r="E253" s="376"/>
      <c r="F253" s="515"/>
      <c r="G253" s="511"/>
      <c r="H253" s="511"/>
      <c r="I253" s="517"/>
      <c r="J253" s="517"/>
      <c r="K253" s="456"/>
      <c r="L253" s="457"/>
      <c r="M253" s="363"/>
      <c r="N253" s="363"/>
      <c r="O253" s="363"/>
      <c r="P253" s="381"/>
      <c r="Q253" s="49"/>
      <c r="R253" s="32"/>
    </row>
    <row r="254" spans="2:18" ht="13.5" customHeight="1" x14ac:dyDescent="0.2">
      <c r="B254" s="344"/>
      <c r="C254" s="421">
        <f t="shared" si="8"/>
        <v>242</v>
      </c>
      <c r="D254" s="60" t="str">
        <f t="shared" si="7"/>
        <v/>
      </c>
      <c r="E254" s="376"/>
      <c r="F254" s="515"/>
      <c r="G254" s="511"/>
      <c r="H254" s="511"/>
      <c r="I254" s="517"/>
      <c r="J254" s="517"/>
      <c r="K254" s="456"/>
      <c r="L254" s="457"/>
      <c r="M254" s="363"/>
      <c r="N254" s="363"/>
      <c r="O254" s="363"/>
      <c r="P254" s="381"/>
      <c r="Q254" s="49"/>
      <c r="R254" s="32"/>
    </row>
    <row r="255" spans="2:18" ht="13.5" customHeight="1" x14ac:dyDescent="0.2">
      <c r="B255" s="344"/>
      <c r="C255" s="421">
        <f t="shared" si="8"/>
        <v>243</v>
      </c>
      <c r="D255" s="60" t="str">
        <f t="shared" si="7"/>
        <v/>
      </c>
      <c r="E255" s="376"/>
      <c r="F255" s="515"/>
      <c r="G255" s="511"/>
      <c r="H255" s="511"/>
      <c r="I255" s="517"/>
      <c r="J255" s="517"/>
      <c r="K255" s="456"/>
      <c r="L255" s="457"/>
      <c r="M255" s="363"/>
      <c r="N255" s="363"/>
      <c r="O255" s="363"/>
      <c r="P255" s="381"/>
      <c r="Q255" s="49"/>
      <c r="R255" s="32"/>
    </row>
    <row r="256" spans="2:18" ht="13.5" customHeight="1" x14ac:dyDescent="0.2">
      <c r="B256" s="344"/>
      <c r="C256" s="421">
        <f t="shared" si="8"/>
        <v>244</v>
      </c>
      <c r="D256" s="60" t="str">
        <f t="shared" si="7"/>
        <v/>
      </c>
      <c r="E256" s="376"/>
      <c r="F256" s="515"/>
      <c r="G256" s="511"/>
      <c r="H256" s="511"/>
      <c r="I256" s="517"/>
      <c r="J256" s="517"/>
      <c r="K256" s="456"/>
      <c r="L256" s="457"/>
      <c r="M256" s="363"/>
      <c r="N256" s="363"/>
      <c r="O256" s="363"/>
      <c r="P256" s="381"/>
      <c r="Q256" s="49"/>
      <c r="R256" s="32"/>
    </row>
    <row r="257" spans="2:20" ht="13.5" customHeight="1" x14ac:dyDescent="0.2">
      <c r="B257" s="344"/>
      <c r="C257" s="421">
        <f t="shared" si="8"/>
        <v>245</v>
      </c>
      <c r="D257" s="60" t="str">
        <f t="shared" si="7"/>
        <v/>
      </c>
      <c r="E257" s="376"/>
      <c r="F257" s="515"/>
      <c r="G257" s="511"/>
      <c r="H257" s="511"/>
      <c r="I257" s="517"/>
      <c r="J257" s="517"/>
      <c r="K257" s="456"/>
      <c r="L257" s="457"/>
      <c r="M257" s="363"/>
      <c r="N257" s="363"/>
      <c r="O257" s="363"/>
      <c r="P257" s="381"/>
      <c r="Q257" s="49"/>
      <c r="R257" s="32"/>
    </row>
    <row r="258" spans="2:20" ht="13.5" customHeight="1" x14ac:dyDescent="0.2">
      <c r="B258" s="344"/>
      <c r="C258" s="421">
        <f t="shared" si="8"/>
        <v>246</v>
      </c>
      <c r="D258" s="60" t="str">
        <f t="shared" si="7"/>
        <v/>
      </c>
      <c r="E258" s="376"/>
      <c r="F258" s="515"/>
      <c r="G258" s="511"/>
      <c r="H258" s="511"/>
      <c r="I258" s="517"/>
      <c r="J258" s="517"/>
      <c r="K258" s="456"/>
      <c r="L258" s="457"/>
      <c r="M258" s="363"/>
      <c r="N258" s="363"/>
      <c r="O258" s="363"/>
      <c r="P258" s="381"/>
      <c r="Q258" s="49"/>
      <c r="R258" s="32"/>
    </row>
    <row r="259" spans="2:20" ht="13.5" customHeight="1" x14ac:dyDescent="0.2">
      <c r="B259" s="344"/>
      <c r="C259" s="421">
        <f t="shared" si="8"/>
        <v>247</v>
      </c>
      <c r="D259" s="60" t="str">
        <f t="shared" si="7"/>
        <v/>
      </c>
      <c r="E259" s="376"/>
      <c r="F259" s="515"/>
      <c r="G259" s="511"/>
      <c r="H259" s="511"/>
      <c r="I259" s="517"/>
      <c r="J259" s="517"/>
      <c r="K259" s="456"/>
      <c r="L259" s="457"/>
      <c r="M259" s="363"/>
      <c r="N259" s="363"/>
      <c r="O259" s="363"/>
      <c r="P259" s="381"/>
      <c r="Q259" s="49"/>
      <c r="R259" s="460"/>
    </row>
    <row r="260" spans="2:20" ht="13.5" customHeight="1" x14ac:dyDescent="0.2">
      <c r="B260" s="344"/>
      <c r="C260" s="421">
        <f t="shared" si="8"/>
        <v>248</v>
      </c>
      <c r="D260" s="60" t="str">
        <f t="shared" si="7"/>
        <v/>
      </c>
      <c r="E260" s="376"/>
      <c r="F260" s="515"/>
      <c r="G260" s="511"/>
      <c r="H260" s="511"/>
      <c r="I260" s="517"/>
      <c r="J260" s="517"/>
      <c r="K260" s="456"/>
      <c r="L260" s="457"/>
      <c r="M260" s="363"/>
      <c r="N260" s="363"/>
      <c r="O260" s="363"/>
      <c r="P260" s="381"/>
      <c r="Q260" s="49"/>
      <c r="R260" s="460"/>
      <c r="S260" s="343"/>
      <c r="T260" s="461"/>
    </row>
    <row r="261" spans="2:20" ht="13.5" customHeight="1" x14ac:dyDescent="0.2">
      <c r="B261" s="344"/>
      <c r="C261" s="421">
        <f t="shared" si="8"/>
        <v>249</v>
      </c>
      <c r="D261" s="60" t="str">
        <f t="shared" si="7"/>
        <v/>
      </c>
      <c r="E261" s="376"/>
      <c r="F261" s="515"/>
      <c r="G261" s="511"/>
      <c r="H261" s="511"/>
      <c r="I261" s="517"/>
      <c r="J261" s="517"/>
      <c r="K261" s="456"/>
      <c r="L261" s="457"/>
      <c r="M261" s="363"/>
      <c r="N261" s="363"/>
      <c r="O261" s="363"/>
      <c r="P261" s="381"/>
      <c r="Q261" s="49"/>
      <c r="R261" s="460"/>
      <c r="S261" s="343"/>
      <c r="T261" s="461"/>
    </row>
    <row r="262" spans="2:20" ht="13.5" customHeight="1" x14ac:dyDescent="0.2">
      <c r="B262" s="344"/>
      <c r="C262" s="421">
        <f t="shared" si="8"/>
        <v>250</v>
      </c>
      <c r="D262" s="60" t="str">
        <f t="shared" si="7"/>
        <v/>
      </c>
      <c r="E262" s="376"/>
      <c r="F262" s="515"/>
      <c r="G262" s="511"/>
      <c r="H262" s="511"/>
      <c r="I262" s="517"/>
      <c r="J262" s="517"/>
      <c r="K262" s="456"/>
      <c r="L262" s="457"/>
      <c r="M262" s="363"/>
      <c r="N262" s="363"/>
      <c r="O262" s="363"/>
      <c r="P262" s="381"/>
      <c r="Q262" s="49"/>
      <c r="R262" s="460"/>
      <c r="S262" s="343"/>
      <c r="T262" s="461"/>
    </row>
    <row r="263" spans="2:20" ht="13.5" customHeight="1" x14ac:dyDescent="0.2">
      <c r="B263" s="344"/>
      <c r="C263" s="421">
        <f t="shared" si="8"/>
        <v>251</v>
      </c>
      <c r="D263" s="60" t="str">
        <f t="shared" si="7"/>
        <v/>
      </c>
      <c r="E263" s="376"/>
      <c r="F263" s="515"/>
      <c r="G263" s="511"/>
      <c r="H263" s="511"/>
      <c r="I263" s="517"/>
      <c r="J263" s="517"/>
      <c r="K263" s="456"/>
      <c r="L263" s="457"/>
      <c r="M263" s="363"/>
      <c r="N263" s="363"/>
      <c r="O263" s="363"/>
      <c r="P263" s="381"/>
      <c r="Q263" s="49"/>
      <c r="R263" s="460"/>
      <c r="S263" s="343"/>
      <c r="T263" s="461"/>
    </row>
    <row r="264" spans="2:20" ht="13.5" customHeight="1" x14ac:dyDescent="0.2">
      <c r="B264" s="344"/>
      <c r="C264" s="421">
        <f t="shared" si="8"/>
        <v>252</v>
      </c>
      <c r="D264" s="60" t="str">
        <f t="shared" si="7"/>
        <v/>
      </c>
      <c r="E264" s="376"/>
      <c r="F264" s="515"/>
      <c r="G264" s="511"/>
      <c r="H264" s="511"/>
      <c r="I264" s="517"/>
      <c r="J264" s="517"/>
      <c r="K264" s="456"/>
      <c r="L264" s="457"/>
      <c r="M264" s="363"/>
      <c r="N264" s="363"/>
      <c r="O264" s="363"/>
      <c r="P264" s="381"/>
      <c r="Q264" s="49"/>
      <c r="R264" s="32"/>
    </row>
    <row r="265" spans="2:20" ht="13.5" customHeight="1" x14ac:dyDescent="0.2">
      <c r="B265" s="344"/>
      <c r="C265" s="421">
        <f t="shared" si="8"/>
        <v>253</v>
      </c>
      <c r="D265" s="60" t="str">
        <f t="shared" si="7"/>
        <v/>
      </c>
      <c r="E265" s="376"/>
      <c r="F265" s="515"/>
      <c r="G265" s="511"/>
      <c r="H265" s="511"/>
      <c r="I265" s="517"/>
      <c r="J265" s="517"/>
      <c r="K265" s="456"/>
      <c r="L265" s="457"/>
      <c r="M265" s="363"/>
      <c r="N265" s="363"/>
      <c r="O265" s="363"/>
      <c r="P265" s="381"/>
      <c r="Q265" s="49"/>
      <c r="R265" s="32"/>
    </row>
    <row r="266" spans="2:20" ht="13.5" customHeight="1" x14ac:dyDescent="0.2">
      <c r="B266" s="344"/>
      <c r="C266" s="421">
        <f t="shared" si="8"/>
        <v>254</v>
      </c>
      <c r="D266" s="60" t="str">
        <f t="shared" si="7"/>
        <v/>
      </c>
      <c r="E266" s="376"/>
      <c r="F266" s="515"/>
      <c r="G266" s="511"/>
      <c r="H266" s="511"/>
      <c r="I266" s="517"/>
      <c r="J266" s="517"/>
      <c r="K266" s="456"/>
      <c r="L266" s="457"/>
      <c r="M266" s="363"/>
      <c r="N266" s="363"/>
      <c r="O266" s="363"/>
      <c r="P266" s="381"/>
      <c r="Q266" s="49"/>
      <c r="R266" s="32"/>
    </row>
    <row r="267" spans="2:20" ht="13.5" customHeight="1" x14ac:dyDescent="0.2">
      <c r="B267" s="344"/>
      <c r="C267" s="421">
        <f t="shared" si="8"/>
        <v>255</v>
      </c>
      <c r="D267" s="60" t="str">
        <f t="shared" si="7"/>
        <v/>
      </c>
      <c r="E267" s="376"/>
      <c r="F267" s="515"/>
      <c r="G267" s="511"/>
      <c r="H267" s="511"/>
      <c r="I267" s="517"/>
      <c r="J267" s="517"/>
      <c r="K267" s="456"/>
      <c r="L267" s="457"/>
      <c r="M267" s="363"/>
      <c r="N267" s="363"/>
      <c r="O267" s="363"/>
      <c r="P267" s="381"/>
      <c r="Q267" s="49"/>
      <c r="R267" s="32"/>
    </row>
    <row r="268" spans="2:20" ht="13.5" customHeight="1" x14ac:dyDescent="0.2">
      <c r="B268" s="344"/>
      <c r="C268" s="421">
        <f t="shared" si="8"/>
        <v>256</v>
      </c>
      <c r="D268" s="60" t="str">
        <f t="shared" si="7"/>
        <v/>
      </c>
      <c r="E268" s="376"/>
      <c r="F268" s="515"/>
      <c r="G268" s="511"/>
      <c r="H268" s="511"/>
      <c r="I268" s="517"/>
      <c r="J268" s="517"/>
      <c r="K268" s="456"/>
      <c r="L268" s="457"/>
      <c r="M268" s="363"/>
      <c r="N268" s="363"/>
      <c r="O268" s="363"/>
      <c r="P268" s="381"/>
      <c r="Q268" s="49"/>
      <c r="R268" s="32"/>
    </row>
    <row r="269" spans="2:20" ht="13.5" customHeight="1" x14ac:dyDescent="0.2">
      <c r="B269" s="344"/>
      <c r="C269" s="421">
        <f t="shared" si="8"/>
        <v>257</v>
      </c>
      <c r="D269" s="60" t="str">
        <f t="shared" ref="D269:D312" si="9">IF(E269="","",IF(E269&lt;=$S$2,"○",""))</f>
        <v/>
      </c>
      <c r="E269" s="376"/>
      <c r="F269" s="515"/>
      <c r="G269" s="511"/>
      <c r="H269" s="511"/>
      <c r="I269" s="517"/>
      <c r="J269" s="517"/>
      <c r="K269" s="456"/>
      <c r="L269" s="457"/>
      <c r="M269" s="363"/>
      <c r="N269" s="363"/>
      <c r="O269" s="363"/>
      <c r="P269" s="381"/>
      <c r="Q269" s="49"/>
      <c r="R269" s="32"/>
    </row>
    <row r="270" spans="2:20" ht="13.5" customHeight="1" x14ac:dyDescent="0.2">
      <c r="B270" s="344"/>
      <c r="C270" s="421">
        <f t="shared" si="8"/>
        <v>258</v>
      </c>
      <c r="D270" s="60" t="str">
        <f t="shared" si="9"/>
        <v/>
      </c>
      <c r="E270" s="376"/>
      <c r="F270" s="515"/>
      <c r="G270" s="511"/>
      <c r="H270" s="511"/>
      <c r="I270" s="517"/>
      <c r="J270" s="517"/>
      <c r="K270" s="456"/>
      <c r="L270" s="457"/>
      <c r="M270" s="363"/>
      <c r="N270" s="363"/>
      <c r="O270" s="363"/>
      <c r="P270" s="381"/>
      <c r="Q270" s="49"/>
      <c r="R270" s="32"/>
    </row>
    <row r="271" spans="2:20" ht="13.5" customHeight="1" x14ac:dyDescent="0.2">
      <c r="B271" s="344"/>
      <c r="C271" s="421">
        <f t="shared" si="8"/>
        <v>259</v>
      </c>
      <c r="D271" s="60" t="str">
        <f t="shared" si="9"/>
        <v/>
      </c>
      <c r="E271" s="376"/>
      <c r="F271" s="515"/>
      <c r="G271" s="511"/>
      <c r="H271" s="511"/>
      <c r="I271" s="517"/>
      <c r="J271" s="517"/>
      <c r="K271" s="456"/>
      <c r="L271" s="457"/>
      <c r="M271" s="363"/>
      <c r="N271" s="363"/>
      <c r="O271" s="363"/>
      <c r="P271" s="381"/>
      <c r="Q271" s="49"/>
      <c r="R271" s="32"/>
    </row>
    <row r="272" spans="2:20" ht="13.5" customHeight="1" x14ac:dyDescent="0.2">
      <c r="B272" s="344"/>
      <c r="C272" s="421">
        <f t="shared" ref="C272:C312" si="10">C271+1</f>
        <v>260</v>
      </c>
      <c r="D272" s="60" t="str">
        <f t="shared" si="9"/>
        <v/>
      </c>
      <c r="E272" s="376"/>
      <c r="F272" s="515"/>
      <c r="G272" s="511"/>
      <c r="H272" s="511"/>
      <c r="I272" s="517"/>
      <c r="J272" s="517"/>
      <c r="K272" s="456"/>
      <c r="L272" s="457"/>
      <c r="M272" s="363"/>
      <c r="N272" s="363"/>
      <c r="O272" s="363"/>
      <c r="P272" s="381"/>
      <c r="Q272" s="49"/>
      <c r="R272" s="32"/>
    </row>
    <row r="273" spans="2:18" ht="13.5" customHeight="1" x14ac:dyDescent="0.2">
      <c r="B273" s="344"/>
      <c r="C273" s="421">
        <f t="shared" si="10"/>
        <v>261</v>
      </c>
      <c r="D273" s="60" t="str">
        <f t="shared" si="9"/>
        <v/>
      </c>
      <c r="E273" s="376"/>
      <c r="F273" s="515"/>
      <c r="G273" s="511"/>
      <c r="H273" s="511"/>
      <c r="I273" s="517"/>
      <c r="J273" s="517"/>
      <c r="K273" s="456"/>
      <c r="L273" s="457"/>
      <c r="M273" s="363"/>
      <c r="N273" s="363"/>
      <c r="O273" s="363"/>
      <c r="P273" s="381"/>
      <c r="Q273" s="49"/>
      <c r="R273" s="32"/>
    </row>
    <row r="274" spans="2:18" ht="13.5" customHeight="1" x14ac:dyDescent="0.2">
      <c r="B274" s="344"/>
      <c r="C274" s="421">
        <f t="shared" si="10"/>
        <v>262</v>
      </c>
      <c r="D274" s="60" t="str">
        <f t="shared" si="9"/>
        <v/>
      </c>
      <c r="E274" s="376"/>
      <c r="F274" s="515"/>
      <c r="G274" s="511"/>
      <c r="H274" s="511"/>
      <c r="I274" s="517"/>
      <c r="J274" s="517"/>
      <c r="K274" s="456"/>
      <c r="L274" s="457"/>
      <c r="M274" s="363"/>
      <c r="N274" s="363"/>
      <c r="O274" s="363"/>
      <c r="P274" s="381"/>
      <c r="Q274" s="49"/>
      <c r="R274" s="32"/>
    </row>
    <row r="275" spans="2:18" ht="13.5" customHeight="1" x14ac:dyDescent="0.2">
      <c r="B275" s="344"/>
      <c r="C275" s="421">
        <f t="shared" si="10"/>
        <v>263</v>
      </c>
      <c r="D275" s="60" t="str">
        <f t="shared" si="9"/>
        <v/>
      </c>
      <c r="E275" s="376"/>
      <c r="F275" s="515"/>
      <c r="G275" s="511"/>
      <c r="H275" s="511"/>
      <c r="I275" s="517"/>
      <c r="J275" s="517"/>
      <c r="K275" s="456"/>
      <c r="L275" s="457"/>
      <c r="M275" s="363"/>
      <c r="N275" s="363"/>
      <c r="O275" s="363"/>
      <c r="P275" s="381"/>
      <c r="Q275" s="49"/>
      <c r="R275" s="32"/>
    </row>
    <row r="276" spans="2:18" ht="13.5" customHeight="1" x14ac:dyDescent="0.2">
      <c r="B276" s="344"/>
      <c r="C276" s="421">
        <f t="shared" si="10"/>
        <v>264</v>
      </c>
      <c r="D276" s="60" t="str">
        <f t="shared" si="9"/>
        <v/>
      </c>
      <c r="E276" s="376"/>
      <c r="F276" s="515"/>
      <c r="G276" s="511"/>
      <c r="H276" s="511"/>
      <c r="I276" s="517"/>
      <c r="J276" s="517"/>
      <c r="K276" s="456"/>
      <c r="L276" s="457"/>
      <c r="M276" s="363"/>
      <c r="N276" s="363"/>
      <c r="O276" s="363"/>
      <c r="P276" s="381"/>
      <c r="Q276" s="49"/>
      <c r="R276" s="32"/>
    </row>
    <row r="277" spans="2:18" ht="13.5" customHeight="1" x14ac:dyDescent="0.2">
      <c r="B277" s="344"/>
      <c r="C277" s="421">
        <f t="shared" si="10"/>
        <v>265</v>
      </c>
      <c r="D277" s="60" t="str">
        <f t="shared" si="9"/>
        <v/>
      </c>
      <c r="E277" s="376"/>
      <c r="F277" s="515"/>
      <c r="G277" s="511"/>
      <c r="H277" s="511"/>
      <c r="I277" s="517"/>
      <c r="J277" s="517"/>
      <c r="K277" s="456"/>
      <c r="L277" s="457"/>
      <c r="M277" s="363"/>
      <c r="N277" s="363"/>
      <c r="O277" s="363"/>
      <c r="P277" s="381"/>
      <c r="Q277" s="49"/>
      <c r="R277" s="32"/>
    </row>
    <row r="278" spans="2:18" ht="13.5" customHeight="1" x14ac:dyDescent="0.2">
      <c r="B278" s="344"/>
      <c r="C278" s="421">
        <f t="shared" si="10"/>
        <v>266</v>
      </c>
      <c r="D278" s="60" t="str">
        <f t="shared" si="9"/>
        <v/>
      </c>
      <c r="E278" s="376"/>
      <c r="F278" s="515"/>
      <c r="G278" s="511"/>
      <c r="H278" s="511"/>
      <c r="I278" s="517"/>
      <c r="J278" s="517"/>
      <c r="K278" s="456"/>
      <c r="L278" s="457"/>
      <c r="M278" s="363"/>
      <c r="N278" s="363"/>
      <c r="O278" s="363"/>
      <c r="P278" s="381"/>
      <c r="Q278" s="49"/>
      <c r="R278" s="32"/>
    </row>
    <row r="279" spans="2:18" ht="13.5" customHeight="1" x14ac:dyDescent="0.2">
      <c r="B279" s="344"/>
      <c r="C279" s="421">
        <f t="shared" si="10"/>
        <v>267</v>
      </c>
      <c r="D279" s="60" t="str">
        <f t="shared" si="9"/>
        <v/>
      </c>
      <c r="E279" s="376"/>
      <c r="F279" s="515"/>
      <c r="G279" s="511"/>
      <c r="H279" s="511"/>
      <c r="I279" s="517"/>
      <c r="J279" s="517"/>
      <c r="K279" s="456"/>
      <c r="L279" s="457"/>
      <c r="M279" s="363"/>
      <c r="N279" s="363"/>
      <c r="O279" s="363"/>
      <c r="P279" s="381"/>
      <c r="Q279" s="49"/>
      <c r="R279" s="32"/>
    </row>
    <row r="280" spans="2:18" ht="13.5" customHeight="1" x14ac:dyDescent="0.2">
      <c r="B280" s="344"/>
      <c r="C280" s="421">
        <f t="shared" si="10"/>
        <v>268</v>
      </c>
      <c r="D280" s="60" t="str">
        <f t="shared" si="9"/>
        <v/>
      </c>
      <c r="E280" s="376"/>
      <c r="F280" s="515"/>
      <c r="G280" s="511"/>
      <c r="H280" s="511"/>
      <c r="I280" s="517"/>
      <c r="J280" s="517"/>
      <c r="K280" s="456"/>
      <c r="L280" s="457"/>
      <c r="M280" s="363"/>
      <c r="N280" s="363"/>
      <c r="O280" s="363"/>
      <c r="P280" s="381"/>
      <c r="Q280" s="49"/>
      <c r="R280" s="32"/>
    </row>
    <row r="281" spans="2:18" ht="13.5" customHeight="1" x14ac:dyDescent="0.2">
      <c r="B281" s="344"/>
      <c r="C281" s="421">
        <f t="shared" si="10"/>
        <v>269</v>
      </c>
      <c r="D281" s="60" t="str">
        <f t="shared" si="9"/>
        <v/>
      </c>
      <c r="E281" s="376"/>
      <c r="F281" s="515"/>
      <c r="G281" s="511"/>
      <c r="H281" s="511"/>
      <c r="I281" s="517"/>
      <c r="J281" s="517"/>
      <c r="K281" s="456"/>
      <c r="L281" s="457"/>
      <c r="M281" s="363"/>
      <c r="N281" s="363"/>
      <c r="O281" s="363"/>
      <c r="P281" s="381"/>
      <c r="Q281" s="49"/>
      <c r="R281" s="32"/>
    </row>
    <row r="282" spans="2:18" ht="13.5" customHeight="1" x14ac:dyDescent="0.2">
      <c r="B282" s="344"/>
      <c r="C282" s="421">
        <f t="shared" si="10"/>
        <v>270</v>
      </c>
      <c r="D282" s="60" t="str">
        <f t="shared" si="9"/>
        <v/>
      </c>
      <c r="E282" s="376"/>
      <c r="F282" s="515"/>
      <c r="G282" s="511"/>
      <c r="H282" s="511"/>
      <c r="I282" s="517"/>
      <c r="J282" s="517"/>
      <c r="K282" s="456"/>
      <c r="L282" s="457"/>
      <c r="M282" s="363"/>
      <c r="N282" s="363"/>
      <c r="O282" s="363"/>
      <c r="P282" s="381"/>
      <c r="Q282" s="49"/>
      <c r="R282" s="32"/>
    </row>
    <row r="283" spans="2:18" ht="13.5" customHeight="1" x14ac:dyDescent="0.2">
      <c r="B283" s="344"/>
      <c r="C283" s="421">
        <f t="shared" si="10"/>
        <v>271</v>
      </c>
      <c r="D283" s="60" t="str">
        <f t="shared" si="9"/>
        <v/>
      </c>
      <c r="E283" s="376"/>
      <c r="F283" s="515"/>
      <c r="G283" s="511"/>
      <c r="H283" s="511"/>
      <c r="I283" s="517"/>
      <c r="J283" s="517"/>
      <c r="K283" s="456"/>
      <c r="L283" s="457"/>
      <c r="M283" s="363"/>
      <c r="N283" s="363"/>
      <c r="O283" s="363"/>
      <c r="P283" s="381"/>
      <c r="Q283" s="49"/>
      <c r="R283" s="32"/>
    </row>
    <row r="284" spans="2:18" ht="13.5" customHeight="1" x14ac:dyDescent="0.2">
      <c r="B284" s="344"/>
      <c r="C284" s="421">
        <f t="shared" si="10"/>
        <v>272</v>
      </c>
      <c r="D284" s="60" t="str">
        <f t="shared" si="9"/>
        <v/>
      </c>
      <c r="E284" s="376"/>
      <c r="F284" s="515"/>
      <c r="G284" s="511"/>
      <c r="H284" s="511"/>
      <c r="I284" s="517"/>
      <c r="J284" s="517"/>
      <c r="K284" s="456"/>
      <c r="L284" s="457"/>
      <c r="M284" s="363"/>
      <c r="N284" s="363"/>
      <c r="O284" s="363"/>
      <c r="P284" s="381"/>
      <c r="Q284" s="49"/>
      <c r="R284" s="32"/>
    </row>
    <row r="285" spans="2:18" ht="13.5" customHeight="1" x14ac:dyDescent="0.2">
      <c r="B285" s="344"/>
      <c r="C285" s="421">
        <f t="shared" si="10"/>
        <v>273</v>
      </c>
      <c r="D285" s="60" t="str">
        <f t="shared" si="9"/>
        <v/>
      </c>
      <c r="E285" s="376"/>
      <c r="F285" s="515"/>
      <c r="G285" s="511"/>
      <c r="H285" s="511"/>
      <c r="I285" s="517"/>
      <c r="J285" s="517"/>
      <c r="K285" s="456"/>
      <c r="L285" s="457"/>
      <c r="M285" s="363"/>
      <c r="N285" s="363"/>
      <c r="O285" s="363"/>
      <c r="P285" s="381"/>
      <c r="Q285" s="49"/>
      <c r="R285" s="32"/>
    </row>
    <row r="286" spans="2:18" ht="13.5" customHeight="1" x14ac:dyDescent="0.2">
      <c r="B286" s="344"/>
      <c r="C286" s="421">
        <f t="shared" si="10"/>
        <v>274</v>
      </c>
      <c r="D286" s="60" t="str">
        <f t="shared" si="9"/>
        <v/>
      </c>
      <c r="E286" s="376"/>
      <c r="F286" s="515"/>
      <c r="G286" s="511"/>
      <c r="H286" s="511"/>
      <c r="I286" s="517"/>
      <c r="J286" s="517"/>
      <c r="K286" s="456"/>
      <c r="L286" s="457"/>
      <c r="M286" s="363"/>
      <c r="N286" s="363"/>
      <c r="O286" s="363"/>
      <c r="P286" s="381"/>
      <c r="Q286" s="49"/>
      <c r="R286" s="32"/>
    </row>
    <row r="287" spans="2:18" ht="13.5" customHeight="1" x14ac:dyDescent="0.2">
      <c r="B287" s="344"/>
      <c r="C287" s="421">
        <f t="shared" si="10"/>
        <v>275</v>
      </c>
      <c r="D287" s="60" t="str">
        <f t="shared" si="9"/>
        <v/>
      </c>
      <c r="E287" s="376"/>
      <c r="F287" s="515"/>
      <c r="G287" s="511"/>
      <c r="H287" s="511"/>
      <c r="I287" s="517"/>
      <c r="J287" s="517"/>
      <c r="K287" s="456"/>
      <c r="L287" s="457"/>
      <c r="M287" s="363"/>
      <c r="N287" s="363"/>
      <c r="O287" s="363"/>
      <c r="P287" s="381"/>
      <c r="Q287" s="49"/>
      <c r="R287" s="32"/>
    </row>
    <row r="288" spans="2:18" ht="13.5" customHeight="1" x14ac:dyDescent="0.2">
      <c r="B288" s="344"/>
      <c r="C288" s="421">
        <f t="shared" si="10"/>
        <v>276</v>
      </c>
      <c r="D288" s="60" t="str">
        <f t="shared" si="9"/>
        <v/>
      </c>
      <c r="E288" s="376"/>
      <c r="F288" s="515"/>
      <c r="G288" s="511"/>
      <c r="H288" s="511"/>
      <c r="I288" s="517"/>
      <c r="J288" s="517"/>
      <c r="K288" s="456"/>
      <c r="L288" s="457"/>
      <c r="M288" s="363"/>
      <c r="N288" s="363"/>
      <c r="O288" s="363"/>
      <c r="P288" s="381"/>
      <c r="Q288" s="49"/>
      <c r="R288" s="32"/>
    </row>
    <row r="289" spans="2:18" ht="13.5" customHeight="1" x14ac:dyDescent="0.2">
      <c r="B289" s="344"/>
      <c r="C289" s="421">
        <f t="shared" si="10"/>
        <v>277</v>
      </c>
      <c r="D289" s="60" t="str">
        <f t="shared" si="9"/>
        <v/>
      </c>
      <c r="E289" s="376"/>
      <c r="F289" s="515"/>
      <c r="G289" s="511"/>
      <c r="H289" s="511"/>
      <c r="I289" s="517"/>
      <c r="J289" s="517"/>
      <c r="K289" s="456"/>
      <c r="L289" s="457"/>
      <c r="M289" s="363"/>
      <c r="N289" s="363"/>
      <c r="O289" s="363"/>
      <c r="P289" s="381"/>
      <c r="Q289" s="49"/>
      <c r="R289" s="32"/>
    </row>
    <row r="290" spans="2:18" ht="13.5" customHeight="1" x14ac:dyDescent="0.2">
      <c r="B290" s="344"/>
      <c r="C290" s="421">
        <f t="shared" si="10"/>
        <v>278</v>
      </c>
      <c r="D290" s="60" t="str">
        <f t="shared" si="9"/>
        <v/>
      </c>
      <c r="E290" s="376"/>
      <c r="F290" s="515"/>
      <c r="G290" s="511"/>
      <c r="H290" s="511"/>
      <c r="I290" s="517"/>
      <c r="J290" s="517"/>
      <c r="K290" s="456"/>
      <c r="L290" s="457"/>
      <c r="M290" s="363"/>
      <c r="N290" s="363"/>
      <c r="O290" s="363"/>
      <c r="P290" s="381"/>
      <c r="Q290" s="49"/>
      <c r="R290" s="32"/>
    </row>
    <row r="291" spans="2:18" ht="13.5" customHeight="1" x14ac:dyDescent="0.2">
      <c r="B291" s="344"/>
      <c r="C291" s="421">
        <f t="shared" si="10"/>
        <v>279</v>
      </c>
      <c r="D291" s="60" t="str">
        <f t="shared" si="9"/>
        <v/>
      </c>
      <c r="E291" s="376"/>
      <c r="F291" s="515"/>
      <c r="G291" s="511"/>
      <c r="H291" s="511"/>
      <c r="I291" s="517"/>
      <c r="J291" s="517"/>
      <c r="K291" s="456"/>
      <c r="L291" s="457"/>
      <c r="M291" s="363"/>
      <c r="N291" s="363"/>
      <c r="O291" s="363"/>
      <c r="P291" s="381"/>
      <c r="Q291" s="49"/>
      <c r="R291" s="32"/>
    </row>
    <row r="292" spans="2:18" ht="13.5" customHeight="1" x14ac:dyDescent="0.2">
      <c r="B292" s="344"/>
      <c r="C292" s="421">
        <f t="shared" si="10"/>
        <v>280</v>
      </c>
      <c r="D292" s="60" t="str">
        <f t="shared" si="9"/>
        <v/>
      </c>
      <c r="E292" s="376"/>
      <c r="F292" s="515"/>
      <c r="G292" s="511"/>
      <c r="H292" s="511"/>
      <c r="I292" s="517"/>
      <c r="J292" s="517"/>
      <c r="K292" s="456"/>
      <c r="L292" s="457"/>
      <c r="M292" s="363"/>
      <c r="N292" s="363"/>
      <c r="O292" s="363"/>
      <c r="P292" s="381"/>
      <c r="Q292" s="49"/>
      <c r="R292" s="32"/>
    </row>
    <row r="293" spans="2:18" ht="13.5" customHeight="1" x14ac:dyDescent="0.2">
      <c r="B293" s="344"/>
      <c r="C293" s="421">
        <f t="shared" si="10"/>
        <v>281</v>
      </c>
      <c r="D293" s="60" t="str">
        <f t="shared" si="9"/>
        <v/>
      </c>
      <c r="E293" s="376"/>
      <c r="F293" s="515"/>
      <c r="G293" s="511"/>
      <c r="H293" s="511"/>
      <c r="I293" s="517"/>
      <c r="J293" s="517"/>
      <c r="K293" s="456"/>
      <c r="L293" s="457"/>
      <c r="M293" s="363"/>
      <c r="N293" s="363"/>
      <c r="O293" s="363"/>
      <c r="P293" s="381"/>
      <c r="Q293" s="49"/>
      <c r="R293" s="32"/>
    </row>
    <row r="294" spans="2:18" ht="13.5" customHeight="1" x14ac:dyDescent="0.2">
      <c r="B294" s="344"/>
      <c r="C294" s="421">
        <f t="shared" si="10"/>
        <v>282</v>
      </c>
      <c r="D294" s="60" t="str">
        <f t="shared" si="9"/>
        <v/>
      </c>
      <c r="E294" s="376"/>
      <c r="F294" s="515"/>
      <c r="G294" s="511"/>
      <c r="H294" s="511"/>
      <c r="I294" s="517"/>
      <c r="J294" s="517"/>
      <c r="K294" s="456"/>
      <c r="L294" s="457"/>
      <c r="M294" s="363"/>
      <c r="N294" s="363"/>
      <c r="O294" s="363"/>
      <c r="P294" s="381"/>
      <c r="Q294" s="49"/>
      <c r="R294" s="32"/>
    </row>
    <row r="295" spans="2:18" ht="13.5" customHeight="1" x14ac:dyDescent="0.2">
      <c r="B295" s="344"/>
      <c r="C295" s="421">
        <f t="shared" si="10"/>
        <v>283</v>
      </c>
      <c r="D295" s="60" t="str">
        <f t="shared" si="9"/>
        <v/>
      </c>
      <c r="E295" s="376"/>
      <c r="F295" s="515"/>
      <c r="G295" s="511"/>
      <c r="H295" s="511"/>
      <c r="I295" s="517"/>
      <c r="J295" s="517"/>
      <c r="K295" s="456"/>
      <c r="L295" s="457"/>
      <c r="M295" s="363"/>
      <c r="N295" s="363"/>
      <c r="O295" s="363"/>
      <c r="P295" s="381"/>
      <c r="Q295" s="49"/>
      <c r="R295" s="32"/>
    </row>
    <row r="296" spans="2:18" ht="13.5" customHeight="1" x14ac:dyDescent="0.2">
      <c r="B296" s="344"/>
      <c r="C296" s="421">
        <f t="shared" si="10"/>
        <v>284</v>
      </c>
      <c r="D296" s="60" t="str">
        <f t="shared" si="9"/>
        <v/>
      </c>
      <c r="E296" s="376"/>
      <c r="F296" s="515"/>
      <c r="G296" s="511"/>
      <c r="H296" s="511"/>
      <c r="I296" s="517"/>
      <c r="J296" s="517"/>
      <c r="K296" s="456"/>
      <c r="L296" s="457"/>
      <c r="M296" s="363"/>
      <c r="N296" s="363"/>
      <c r="O296" s="363"/>
      <c r="P296" s="381"/>
      <c r="Q296" s="49"/>
      <c r="R296" s="32"/>
    </row>
    <row r="297" spans="2:18" ht="13.5" customHeight="1" x14ac:dyDescent="0.2">
      <c r="B297" s="344"/>
      <c r="C297" s="421">
        <f t="shared" si="10"/>
        <v>285</v>
      </c>
      <c r="D297" s="60" t="str">
        <f t="shared" si="9"/>
        <v/>
      </c>
      <c r="E297" s="376"/>
      <c r="F297" s="515"/>
      <c r="G297" s="511"/>
      <c r="H297" s="511"/>
      <c r="I297" s="517"/>
      <c r="J297" s="517"/>
      <c r="K297" s="456"/>
      <c r="L297" s="457"/>
      <c r="M297" s="363"/>
      <c r="N297" s="363"/>
      <c r="O297" s="363"/>
      <c r="P297" s="381"/>
      <c r="Q297" s="49"/>
      <c r="R297" s="32"/>
    </row>
    <row r="298" spans="2:18" ht="13.5" customHeight="1" x14ac:dyDescent="0.2">
      <c r="B298" s="344"/>
      <c r="C298" s="421">
        <f t="shared" si="10"/>
        <v>286</v>
      </c>
      <c r="D298" s="60" t="str">
        <f t="shared" si="9"/>
        <v/>
      </c>
      <c r="E298" s="376"/>
      <c r="F298" s="515"/>
      <c r="G298" s="511"/>
      <c r="H298" s="511"/>
      <c r="I298" s="517"/>
      <c r="J298" s="517"/>
      <c r="K298" s="456"/>
      <c r="L298" s="457"/>
      <c r="M298" s="363"/>
      <c r="N298" s="363"/>
      <c r="O298" s="363"/>
      <c r="P298" s="381"/>
      <c r="Q298" s="49"/>
      <c r="R298" s="32"/>
    </row>
    <row r="299" spans="2:18" ht="13.5" customHeight="1" x14ac:dyDescent="0.2">
      <c r="B299" s="344"/>
      <c r="C299" s="421">
        <f t="shared" si="10"/>
        <v>287</v>
      </c>
      <c r="D299" s="60" t="str">
        <f t="shared" si="9"/>
        <v/>
      </c>
      <c r="E299" s="376"/>
      <c r="F299" s="515"/>
      <c r="G299" s="511"/>
      <c r="H299" s="511"/>
      <c r="I299" s="517"/>
      <c r="J299" s="517"/>
      <c r="K299" s="456"/>
      <c r="L299" s="457"/>
      <c r="M299" s="363"/>
      <c r="N299" s="363"/>
      <c r="O299" s="363"/>
      <c r="P299" s="381"/>
      <c r="Q299" s="49"/>
      <c r="R299" s="32"/>
    </row>
    <row r="300" spans="2:18" ht="13.5" customHeight="1" x14ac:dyDescent="0.2">
      <c r="B300" s="344"/>
      <c r="C300" s="421">
        <f t="shared" si="10"/>
        <v>288</v>
      </c>
      <c r="D300" s="60" t="str">
        <f t="shared" si="9"/>
        <v/>
      </c>
      <c r="E300" s="376"/>
      <c r="F300" s="515"/>
      <c r="G300" s="511"/>
      <c r="H300" s="511"/>
      <c r="I300" s="517"/>
      <c r="J300" s="517"/>
      <c r="K300" s="456"/>
      <c r="L300" s="457"/>
      <c r="M300" s="363"/>
      <c r="N300" s="363"/>
      <c r="O300" s="363"/>
      <c r="P300" s="381"/>
      <c r="Q300" s="49"/>
      <c r="R300" s="32"/>
    </row>
    <row r="301" spans="2:18" ht="13.5" customHeight="1" x14ac:dyDescent="0.2">
      <c r="B301" s="344"/>
      <c r="C301" s="421">
        <f t="shared" si="10"/>
        <v>289</v>
      </c>
      <c r="D301" s="60" t="str">
        <f t="shared" si="9"/>
        <v/>
      </c>
      <c r="E301" s="376"/>
      <c r="F301" s="515"/>
      <c r="G301" s="511"/>
      <c r="H301" s="511"/>
      <c r="I301" s="517"/>
      <c r="J301" s="517"/>
      <c r="K301" s="456"/>
      <c r="L301" s="457"/>
      <c r="M301" s="363"/>
      <c r="N301" s="363"/>
      <c r="O301" s="363"/>
      <c r="P301" s="381"/>
      <c r="Q301" s="49"/>
      <c r="R301" s="32"/>
    </row>
    <row r="302" spans="2:18" ht="13.5" customHeight="1" x14ac:dyDescent="0.2">
      <c r="B302" s="344"/>
      <c r="C302" s="421">
        <f t="shared" si="10"/>
        <v>290</v>
      </c>
      <c r="D302" s="60" t="str">
        <f t="shared" si="9"/>
        <v/>
      </c>
      <c r="E302" s="376"/>
      <c r="F302" s="515"/>
      <c r="G302" s="511"/>
      <c r="H302" s="511"/>
      <c r="I302" s="517"/>
      <c r="J302" s="517"/>
      <c r="K302" s="456"/>
      <c r="L302" s="457"/>
      <c r="M302" s="363"/>
      <c r="N302" s="363"/>
      <c r="O302" s="363"/>
      <c r="P302" s="381"/>
      <c r="Q302" s="49"/>
      <c r="R302" s="32"/>
    </row>
    <row r="303" spans="2:18" ht="13.5" customHeight="1" x14ac:dyDescent="0.2">
      <c r="B303" s="344"/>
      <c r="C303" s="421">
        <f t="shared" si="10"/>
        <v>291</v>
      </c>
      <c r="D303" s="60" t="str">
        <f t="shared" si="9"/>
        <v/>
      </c>
      <c r="E303" s="376"/>
      <c r="F303" s="515"/>
      <c r="G303" s="511"/>
      <c r="H303" s="511"/>
      <c r="I303" s="517"/>
      <c r="J303" s="517"/>
      <c r="K303" s="456"/>
      <c r="L303" s="457"/>
      <c r="M303" s="363"/>
      <c r="N303" s="363"/>
      <c r="O303" s="363"/>
      <c r="P303" s="381"/>
      <c r="Q303" s="49"/>
      <c r="R303" s="32"/>
    </row>
    <row r="304" spans="2:18" ht="13.5" customHeight="1" x14ac:dyDescent="0.2">
      <c r="B304" s="344"/>
      <c r="C304" s="421">
        <f t="shared" si="10"/>
        <v>292</v>
      </c>
      <c r="D304" s="60" t="str">
        <f t="shared" si="9"/>
        <v/>
      </c>
      <c r="E304" s="376"/>
      <c r="F304" s="515"/>
      <c r="G304" s="511"/>
      <c r="H304" s="511"/>
      <c r="I304" s="517"/>
      <c r="J304" s="517"/>
      <c r="K304" s="456"/>
      <c r="L304" s="457"/>
      <c r="M304" s="363"/>
      <c r="N304" s="363"/>
      <c r="O304" s="363"/>
      <c r="P304" s="381"/>
      <c r="Q304" s="49"/>
      <c r="R304" s="32"/>
    </row>
    <row r="305" spans="2:18" ht="13.5" customHeight="1" x14ac:dyDescent="0.2">
      <c r="B305" s="344"/>
      <c r="C305" s="421">
        <f t="shared" si="10"/>
        <v>293</v>
      </c>
      <c r="D305" s="60" t="str">
        <f t="shared" si="9"/>
        <v/>
      </c>
      <c r="E305" s="376"/>
      <c r="F305" s="515"/>
      <c r="G305" s="511"/>
      <c r="H305" s="511"/>
      <c r="I305" s="517"/>
      <c r="J305" s="517"/>
      <c r="K305" s="456"/>
      <c r="L305" s="457"/>
      <c r="M305" s="363"/>
      <c r="N305" s="363"/>
      <c r="O305" s="363"/>
      <c r="P305" s="381"/>
      <c r="Q305" s="49"/>
      <c r="R305" s="32"/>
    </row>
    <row r="306" spans="2:18" ht="13.5" customHeight="1" x14ac:dyDescent="0.2">
      <c r="B306" s="344"/>
      <c r="C306" s="421">
        <f t="shared" si="10"/>
        <v>294</v>
      </c>
      <c r="D306" s="60" t="str">
        <f t="shared" si="9"/>
        <v/>
      </c>
      <c r="E306" s="376"/>
      <c r="F306" s="515"/>
      <c r="G306" s="511"/>
      <c r="H306" s="511"/>
      <c r="I306" s="517"/>
      <c r="J306" s="517"/>
      <c r="K306" s="456"/>
      <c r="L306" s="457"/>
      <c r="M306" s="363"/>
      <c r="N306" s="363"/>
      <c r="O306" s="363"/>
      <c r="P306" s="381"/>
      <c r="Q306" s="49"/>
      <c r="R306" s="32"/>
    </row>
    <row r="307" spans="2:18" ht="13.5" customHeight="1" x14ac:dyDescent="0.2">
      <c r="B307" s="344"/>
      <c r="C307" s="421">
        <f t="shared" si="10"/>
        <v>295</v>
      </c>
      <c r="D307" s="60" t="str">
        <f t="shared" si="9"/>
        <v/>
      </c>
      <c r="E307" s="376"/>
      <c r="F307" s="515"/>
      <c r="G307" s="511"/>
      <c r="H307" s="511"/>
      <c r="I307" s="517"/>
      <c r="J307" s="517"/>
      <c r="K307" s="456"/>
      <c r="L307" s="457"/>
      <c r="M307" s="363"/>
      <c r="N307" s="363"/>
      <c r="O307" s="363"/>
      <c r="P307" s="381"/>
      <c r="Q307" s="49"/>
      <c r="R307" s="32"/>
    </row>
    <row r="308" spans="2:18" ht="13.5" customHeight="1" x14ac:dyDescent="0.2">
      <c r="B308" s="344"/>
      <c r="C308" s="421">
        <f t="shared" si="10"/>
        <v>296</v>
      </c>
      <c r="D308" s="60" t="str">
        <f t="shared" si="9"/>
        <v/>
      </c>
      <c r="E308" s="376"/>
      <c r="F308" s="515"/>
      <c r="G308" s="511"/>
      <c r="H308" s="511"/>
      <c r="I308" s="517"/>
      <c r="J308" s="517"/>
      <c r="K308" s="456"/>
      <c r="L308" s="457"/>
      <c r="M308" s="363"/>
      <c r="N308" s="363"/>
      <c r="O308" s="363"/>
      <c r="P308" s="381"/>
      <c r="Q308" s="49"/>
      <c r="R308" s="32"/>
    </row>
    <row r="309" spans="2:18" ht="13.5" customHeight="1" x14ac:dyDescent="0.2">
      <c r="B309" s="344"/>
      <c r="C309" s="421">
        <f t="shared" si="10"/>
        <v>297</v>
      </c>
      <c r="D309" s="60" t="str">
        <f t="shared" si="9"/>
        <v/>
      </c>
      <c r="E309" s="376"/>
      <c r="F309" s="515"/>
      <c r="G309" s="511"/>
      <c r="H309" s="511"/>
      <c r="I309" s="517"/>
      <c r="J309" s="517"/>
      <c r="K309" s="456"/>
      <c r="L309" s="457"/>
      <c r="M309" s="363"/>
      <c r="N309" s="363"/>
      <c r="O309" s="363"/>
      <c r="P309" s="381"/>
      <c r="Q309" s="49"/>
      <c r="R309" s="32"/>
    </row>
    <row r="310" spans="2:18" ht="13.5" customHeight="1" x14ac:dyDescent="0.2">
      <c r="B310" s="344"/>
      <c r="C310" s="421">
        <f t="shared" si="10"/>
        <v>298</v>
      </c>
      <c r="D310" s="60" t="str">
        <f t="shared" si="9"/>
        <v/>
      </c>
      <c r="E310" s="376"/>
      <c r="F310" s="515"/>
      <c r="G310" s="511"/>
      <c r="H310" s="511"/>
      <c r="I310" s="517"/>
      <c r="J310" s="517"/>
      <c r="K310" s="456"/>
      <c r="L310" s="457"/>
      <c r="M310" s="363"/>
      <c r="N310" s="363"/>
      <c r="O310" s="363"/>
      <c r="P310" s="381"/>
      <c r="Q310" s="49"/>
      <c r="R310" s="32"/>
    </row>
    <row r="311" spans="2:18" ht="13.5" customHeight="1" x14ac:dyDescent="0.2">
      <c r="B311" s="344"/>
      <c r="C311" s="421">
        <f t="shared" si="10"/>
        <v>299</v>
      </c>
      <c r="D311" s="60" t="str">
        <f t="shared" si="9"/>
        <v/>
      </c>
      <c r="E311" s="376"/>
      <c r="F311" s="515"/>
      <c r="G311" s="511"/>
      <c r="H311" s="511"/>
      <c r="I311" s="517"/>
      <c r="J311" s="517"/>
      <c r="K311" s="456"/>
      <c r="L311" s="457"/>
      <c r="M311" s="363"/>
      <c r="N311" s="363"/>
      <c r="O311" s="363"/>
      <c r="P311" s="381"/>
      <c r="Q311" s="49"/>
      <c r="R311" s="32"/>
    </row>
    <row r="312" spans="2:18" ht="13.5" customHeight="1" x14ac:dyDescent="0.2">
      <c r="B312" s="344"/>
      <c r="C312" s="421">
        <f t="shared" si="10"/>
        <v>300</v>
      </c>
      <c r="D312" s="60" t="str">
        <f t="shared" si="9"/>
        <v/>
      </c>
      <c r="E312" s="376"/>
      <c r="F312" s="515"/>
      <c r="G312" s="511"/>
      <c r="H312" s="511"/>
      <c r="I312" s="517"/>
      <c r="J312" s="517"/>
      <c r="K312" s="456"/>
      <c r="L312" s="457"/>
      <c r="M312" s="363"/>
      <c r="N312" s="363"/>
      <c r="O312" s="363"/>
      <c r="P312" s="381"/>
      <c r="Q312" s="49"/>
      <c r="R312" s="32"/>
    </row>
    <row r="313" spans="2:18" s="33" customFormat="1" ht="12.75" customHeight="1" x14ac:dyDescent="0.2">
      <c r="B313" s="137"/>
      <c r="C313" s="386"/>
      <c r="D313" s="386"/>
      <c r="E313" s="387"/>
      <c r="F313" s="390"/>
      <c r="G313" s="386"/>
      <c r="H313" s="386"/>
      <c r="I313" s="388"/>
      <c r="J313" s="388"/>
      <c r="K313" s="436"/>
      <c r="L313" s="390"/>
      <c r="M313" s="388"/>
      <c r="N313" s="388"/>
      <c r="O313" s="388"/>
      <c r="P313" s="49"/>
      <c r="Q313" s="49"/>
      <c r="R313" s="137"/>
    </row>
  </sheetData>
  <sheetProtection password="DE0B" sheet="1" selectLockedCells="1"/>
  <mergeCells count="17">
    <mergeCell ref="C10:F12"/>
    <mergeCell ref="C5:C7"/>
    <mergeCell ref="E5:E7"/>
    <mergeCell ref="F5:F7"/>
    <mergeCell ref="G5:G7"/>
    <mergeCell ref="H5:H7"/>
    <mergeCell ref="D5:D7"/>
    <mergeCell ref="C9:G9"/>
    <mergeCell ref="I5:J5"/>
    <mergeCell ref="K5:K7"/>
    <mergeCell ref="L5:L7"/>
    <mergeCell ref="M5:O5"/>
    <mergeCell ref="I6:I7"/>
    <mergeCell ref="J6:J7"/>
    <mergeCell ref="M6:M7"/>
    <mergeCell ref="N6:N7"/>
    <mergeCell ref="O6:O7"/>
  </mergeCells>
  <phoneticPr fontId="3"/>
  <conditionalFormatting sqref="O15:O312">
    <cfRule type="expression" dxfId="87" priority="11" stopIfTrue="1">
      <formula>AND(M15="○",O15="○")</formula>
    </cfRule>
  </conditionalFormatting>
  <conditionalFormatting sqref="N15:N312">
    <cfRule type="expression" dxfId="86" priority="10" stopIfTrue="1">
      <formula>AND(#REF!="○",N15="○")</formula>
    </cfRule>
  </conditionalFormatting>
  <conditionalFormatting sqref="O13:O312">
    <cfRule type="expression" dxfId="85" priority="1" stopIfTrue="1">
      <formula>AND(D13="○",M13="",N13="",O13="")</formula>
    </cfRule>
    <cfRule type="expression" dxfId="84" priority="12" stopIfTrue="1">
      <formula>AND(O13="○",OR(M13="○",N13="○"))</formula>
    </cfRule>
    <cfRule type="expression" dxfId="83" priority="13" stopIfTrue="1">
      <formula>AND(K13="",O13="○")</formula>
    </cfRule>
  </conditionalFormatting>
  <conditionalFormatting sqref="N13:N312">
    <cfRule type="expression" dxfId="82" priority="2" stopIfTrue="1">
      <formula>AND(D13="○",M13="",N13="")</formula>
    </cfRule>
    <cfRule type="expression" dxfId="81" priority="14" stopIfTrue="1">
      <formula>AND(N13="○",OR(M13="○",O13="○"))</formula>
    </cfRule>
    <cfRule type="expression" dxfId="80" priority="15" stopIfTrue="1">
      <formula>AND(K13="",N13="○")</formula>
    </cfRule>
  </conditionalFormatting>
  <conditionalFormatting sqref="M13:M312">
    <cfRule type="expression" dxfId="79" priority="3" stopIfTrue="1">
      <formula>AND(D13="○",M13="")</formula>
    </cfRule>
    <cfRule type="expression" dxfId="78" priority="16" stopIfTrue="1">
      <formula>AND(M13="○",OR(N13="○",O13="○"))</formula>
    </cfRule>
    <cfRule type="expression" dxfId="77" priority="17" stopIfTrue="1">
      <formula>AND(K13="",M13="○")</formula>
    </cfRule>
  </conditionalFormatting>
  <dataValidations count="6">
    <dataValidation type="list" allowBlank="1" showInputMessage="1" showErrorMessage="1" sqref="M13:O312" xr:uid="{00000000-0002-0000-0A00-000000000000}">
      <formula1>$R$1:$S$1</formula1>
    </dataValidation>
    <dataValidation type="list" allowBlank="1" showInputMessage="1" showErrorMessage="1" sqref="P13:P313" xr:uid="{00000000-0002-0000-0A00-000001000000}">
      <formula1>$R$1:$T$1</formula1>
    </dataValidation>
    <dataValidation type="list" allowBlank="1" showInputMessage="1" showErrorMessage="1" sqref="J13:J312" xr:uid="{00000000-0002-0000-0A00-000002000000}">
      <formula1>$T$3:$Y$3</formula1>
    </dataValidation>
    <dataValidation type="list" allowBlank="1" showInputMessage="1" showErrorMessage="1" sqref="I13:I312" xr:uid="{00000000-0002-0000-0A00-000003000000}">
      <formula1>$T$2:$X$2</formula1>
    </dataValidation>
    <dataValidation type="list" allowBlank="1" showInputMessage="1" showErrorMessage="1" sqref="H13:H312" xr:uid="{00000000-0002-0000-0A00-000004000000}">
      <formula1>$T$1:$Y$1</formula1>
    </dataValidation>
    <dataValidation type="list" allowBlank="1" showInputMessage="1" showErrorMessage="1" sqref="C13:C312" xr:uid="{00000000-0002-0000-0A00-000005000000}">
      <formula1>$AL$1:$AP$1</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S10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4" width="4.6640625" style="31" customWidth="1"/>
    <col min="5" max="5" width="5.109375" style="1" customWidth="1"/>
    <col min="6" max="6" width="10.6640625" style="31" customWidth="1"/>
    <col min="7" max="7" width="20.77734375" style="31" customWidth="1"/>
    <col min="8" max="10" width="8.6640625" style="31" customWidth="1"/>
    <col min="11" max="11" width="6.6640625" style="31" customWidth="1"/>
    <col min="12" max="15" width="8.6640625" style="31" customWidth="1"/>
    <col min="16" max="17" width="2.6640625" style="33" customWidth="1"/>
    <col min="18" max="18" width="9" style="33" hidden="1" customWidth="1"/>
    <col min="19" max="252" width="9" style="31" hidden="1" customWidth="1"/>
    <col min="253" max="253" width="2.109375" style="31" hidden="1" customWidth="1"/>
    <col min="254" max="16384" width="0" style="31" hidden="1"/>
  </cols>
  <sheetData>
    <row r="1" spans="2:38" s="32" customFormat="1" ht="13.5" hidden="1" customHeight="1" x14ac:dyDescent="0.2">
      <c r="B1" s="477"/>
      <c r="C1" s="8"/>
      <c r="D1" s="8"/>
      <c r="E1" s="8"/>
      <c r="F1" s="8"/>
      <c r="G1" s="8"/>
      <c r="H1" s="528">
        <f>IF($J$10=0,0,H10/$J$10)</f>
        <v>0.11829652996845427</v>
      </c>
      <c r="I1" s="8"/>
      <c r="J1" s="528">
        <f>IF($J$10=0,0,J11/$J$10)</f>
        <v>0.13801261829652997</v>
      </c>
      <c r="K1" s="8"/>
      <c r="L1" s="528">
        <f>IF($H$10=0,0,L12/$H$10)</f>
        <v>0</v>
      </c>
      <c r="M1" s="528">
        <f>IF($J$10=0,0,M12/$J$10)</f>
        <v>0.13801261829652997</v>
      </c>
      <c r="N1" s="528">
        <f>IF($J$10=0,0,N12/$J$10)</f>
        <v>0</v>
      </c>
      <c r="O1" s="528">
        <f>IF($J$10=0,0,O12/$J$10)</f>
        <v>0</v>
      </c>
      <c r="P1" s="94"/>
      <c r="Q1" s="94"/>
      <c r="R1" s="479" t="s">
        <v>47</v>
      </c>
      <c r="S1" s="32" t="s">
        <v>326</v>
      </c>
    </row>
    <row r="2" spans="2:38" x14ac:dyDescent="0.2">
      <c r="B2" s="8"/>
      <c r="C2" s="328"/>
      <c r="D2" s="328"/>
      <c r="E2" s="328"/>
      <c r="F2" s="328"/>
      <c r="G2" s="328"/>
      <c r="H2" s="328"/>
      <c r="I2" s="328"/>
      <c r="J2" s="8"/>
      <c r="K2" s="8"/>
      <c r="L2" s="8"/>
      <c r="M2" s="8"/>
      <c r="N2" s="8"/>
      <c r="O2" s="8"/>
      <c r="P2" s="94"/>
      <c r="Q2" s="94"/>
      <c r="R2" s="1"/>
      <c r="S2" s="1" t="s">
        <v>69</v>
      </c>
      <c r="T2" s="6">
        <f>点検表!$AM$4</f>
        <v>2000</v>
      </c>
    </row>
    <row r="3" spans="2:38" ht="13.5" customHeight="1" x14ac:dyDescent="0.2">
      <c r="B3" s="8"/>
      <c r="C3" s="328" t="s">
        <v>627</v>
      </c>
      <c r="D3" s="328"/>
      <c r="E3" s="328"/>
      <c r="F3" s="328"/>
      <c r="G3" s="328"/>
      <c r="H3" s="328"/>
      <c r="I3" s="328"/>
      <c r="J3" s="8"/>
      <c r="K3" s="8"/>
      <c r="L3" s="8"/>
      <c r="M3" s="8"/>
      <c r="N3" s="8"/>
      <c r="O3" s="8"/>
      <c r="P3" s="94"/>
      <c r="Q3" s="94"/>
    </row>
    <row r="4" spans="2:38" x14ac:dyDescent="0.2">
      <c r="B4" s="32"/>
      <c r="C4" s="328"/>
      <c r="D4" s="328"/>
      <c r="E4" s="393"/>
      <c r="F4" s="393"/>
      <c r="G4" s="393"/>
      <c r="H4" s="393"/>
      <c r="I4" s="393"/>
      <c r="J4" s="32"/>
      <c r="K4" s="32"/>
      <c r="L4" s="32"/>
      <c r="M4" s="32"/>
      <c r="N4" s="32"/>
      <c r="O4" s="32"/>
      <c r="P4" s="137"/>
      <c r="Q4" s="137"/>
      <c r="R4" s="32"/>
      <c r="S4" s="1">
        <f>COUNTIF($E$13:$E$102,S5)</f>
        <v>2</v>
      </c>
      <c r="T4" s="1">
        <f>COUNTIF($E$13:$E$102,T5)</f>
        <v>6</v>
      </c>
      <c r="U4" s="1">
        <f t="shared" ref="U4:AL4" si="0">COUNTIF($E$13:$E$102,U5)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2">
      <c r="B5" s="344"/>
      <c r="C5" s="1044" t="s">
        <v>330</v>
      </c>
      <c r="D5" s="1030" t="s">
        <v>740</v>
      </c>
      <c r="E5" s="1030" t="s">
        <v>331</v>
      </c>
      <c r="F5" s="1062" t="s">
        <v>354</v>
      </c>
      <c r="G5" s="1044" t="s">
        <v>355</v>
      </c>
      <c r="H5" s="1051" t="s">
        <v>30</v>
      </c>
      <c r="I5" s="1048"/>
      <c r="J5" s="1030" t="s">
        <v>201</v>
      </c>
      <c r="K5" s="1062" t="s">
        <v>298</v>
      </c>
      <c r="L5" s="1051" t="s">
        <v>666</v>
      </c>
      <c r="M5" s="1051"/>
      <c r="N5" s="1051"/>
      <c r="O5" s="1048"/>
      <c r="P5" s="349"/>
      <c r="Q5" s="45"/>
      <c r="R5" s="6">
        <f ca="1">IF($J$10=0,"",OFFSET(S5,0,MATCH(MAX(S6:AL6),S6:AL6,0)-1,1,1))</f>
        <v>2014</v>
      </c>
      <c r="S5" s="1">
        <f>MIN($E$13:$E$102)</f>
        <v>2000</v>
      </c>
      <c r="T5" s="1">
        <f>IF(ISERROR(SMALL($E$13:$E$102,SUM($S4:S4)+1)),0,SMALL($E$13:$E$102,SUM($S4:S4)+1))</f>
        <v>2014</v>
      </c>
      <c r="U5" s="1">
        <f>IF(ISERROR(SMALL($E$13:$E$102,SUM($S4:T4)+1)),0,SMALL($E$13:$E$102,SUM($S4:T4)+1))</f>
        <v>0</v>
      </c>
      <c r="V5" s="1">
        <f>IF(ISERROR(SMALL($E$13:$E$102,SUM($S4:U4)+1)),0,SMALL($E$13:$E$102,SUM($S4:U4)+1))</f>
        <v>0</v>
      </c>
      <c r="W5" s="1">
        <f>IF(ISERROR(SMALL($E$13:$E$102,SUM($S4:V4)+1)),0,SMALL($E$13:$E$102,SUM($S4:V4)+1))</f>
        <v>0</v>
      </c>
      <c r="X5" s="1">
        <f>IF(ISERROR(SMALL($E$13:$E$102,SUM($S4:W4)+1)),0,SMALL($E$13:$E$102,SUM($S4:W4)+1))</f>
        <v>0</v>
      </c>
      <c r="Y5" s="1">
        <f>IF(ISERROR(SMALL($E$13:$E$102,SUM($S4:X4)+1)),0,SMALL($E$13:$E$102,SUM($S4:X4)+1))</f>
        <v>0</v>
      </c>
      <c r="Z5" s="1">
        <f>IF(ISERROR(SMALL($E$13:$E$102,SUM($S4:Y4)+1)),0,SMALL($E$13:$E$102,SUM($S4:Y4)+1))</f>
        <v>0</v>
      </c>
      <c r="AA5" s="1">
        <f>IF(ISERROR(SMALL($E$13:$E$102,SUM($S4:Z4)+1)),0,SMALL($E$13:$E$102,SUM($S4:Z4)+1))</f>
        <v>0</v>
      </c>
      <c r="AB5" s="1">
        <f>IF(ISERROR(SMALL($E$13:$E$102,SUM($S4:AA4)+1)),0,SMALL($E$13:$E$102,SUM($S4:AA4)+1))</f>
        <v>0</v>
      </c>
      <c r="AC5" s="1">
        <f>IF(ISERROR(SMALL($E$13:$E$102,SUM($S4:AB4)+1)),0,SMALL($E$13:$E$102,SUM($S4:AB4)+1))</f>
        <v>0</v>
      </c>
      <c r="AD5" s="1">
        <f>IF(ISERROR(SMALL($E$13:$E$102,SUM($S4:AC4)+1)),0,SMALL($E$13:$E$102,SUM($S4:AC4)+1))</f>
        <v>0</v>
      </c>
      <c r="AE5" s="1">
        <f>IF(ISERROR(SMALL($E$13:$E$102,SUM($S4:AD4)+1)),0,SMALL($E$13:$E$102,SUM($S4:AD4)+1))</f>
        <v>0</v>
      </c>
      <c r="AF5" s="1">
        <f>IF(ISERROR(SMALL($E$13:$E$102,SUM($S4:AE4)+1)),0,SMALL($E$13:$E$102,SUM($S4:AE4)+1))</f>
        <v>0</v>
      </c>
      <c r="AG5" s="1">
        <f>IF(ISERROR(SMALL($E$13:$E$102,SUM($S4:AF4)+1)),0,SMALL($E$13:$E$102,SUM($S4:AF4)+1))</f>
        <v>0</v>
      </c>
      <c r="AH5" s="1">
        <f>IF(ISERROR(SMALL($E$13:$E$102,SUM($S4:AG4)+1)),0,SMALL($E$13:$E$102,SUM($S4:AG4)+1))</f>
        <v>0</v>
      </c>
      <c r="AI5" s="1">
        <f>IF(ISERROR(SMALL($E$13:$E$102,SUM($S4:AH4)+1)),0,SMALL($E$13:$E$102,SUM($S4:AH4)+1))</f>
        <v>0</v>
      </c>
      <c r="AJ5" s="1">
        <f>IF(ISERROR(SMALL($E$13:$E$102,SUM($S4:AI4)+1)),0,SMALL($E$13:$E$102,SUM($S4:AI4)+1))</f>
        <v>0</v>
      </c>
      <c r="AK5" s="1">
        <f>IF(ISERROR(SMALL($E$13:$E$102,SUM($S4:AJ4)+1)),0,SMALL($E$13:$E$102,SUM($S4:AJ4)+1))</f>
        <v>0</v>
      </c>
      <c r="AL5" s="1">
        <f>IF(ISERROR(SMALL($E$13:$E$102,SUM($S4:AK4)+1)),0,SMALL($E$13:$E$102,SUM($S4:AK4)+1))</f>
        <v>0</v>
      </c>
    </row>
    <row r="6" spans="2:38" ht="15" customHeight="1" x14ac:dyDescent="0.2">
      <c r="B6" s="344"/>
      <c r="C6" s="1045"/>
      <c r="D6" s="1031"/>
      <c r="E6" s="1031"/>
      <c r="F6" s="1063"/>
      <c r="G6" s="1045"/>
      <c r="H6" s="1094" t="s">
        <v>629</v>
      </c>
      <c r="I6" s="1030" t="s">
        <v>630</v>
      </c>
      <c r="J6" s="1031"/>
      <c r="K6" s="1063"/>
      <c r="L6" s="1030" t="s">
        <v>628</v>
      </c>
      <c r="M6" s="1030" t="s">
        <v>152</v>
      </c>
      <c r="N6" s="1030" t="s">
        <v>364</v>
      </c>
      <c r="O6" s="1030" t="s">
        <v>372</v>
      </c>
      <c r="P6" s="349"/>
      <c r="Q6" s="45"/>
      <c r="R6" s="8"/>
      <c r="S6" s="1">
        <f t="array" ref="S6">SUM(IF($E13:$E102=S5,$J13:$J102*$K13:$K102,0))</f>
        <v>52.5</v>
      </c>
      <c r="T6" s="1">
        <f t="array" ref="T6">SUM(IF($E13:$E102=T5,$J13:$J102*$K13:$K102,0))</f>
        <v>327.9</v>
      </c>
      <c r="U6" s="1">
        <f t="array" ref="U6">SUM(IF($E13:$E102=U5,$J13:$J102*$K13:$K102,0))</f>
        <v>0</v>
      </c>
      <c r="V6" s="1">
        <f t="array" ref="V6">SUM(IF($E13:$E102=V5,$J13:$J102*$K13:$K102,0))</f>
        <v>0</v>
      </c>
      <c r="W6" s="1">
        <f t="array" ref="W6">SUM(IF($E13:$E102=W5,$J13:$J102*$K13:$K102,0))</f>
        <v>0</v>
      </c>
      <c r="X6" s="1">
        <f t="array" ref="X6">SUM(IF($E13:$E102=X5,$J13:$J102*$K13:$K102,0))</f>
        <v>0</v>
      </c>
      <c r="Y6" s="1">
        <f t="array" ref="Y6">SUM(IF($E13:$E102=Y5,$J13:$J102*$K13:$K102,0))</f>
        <v>0</v>
      </c>
      <c r="Z6" s="1">
        <f t="array" ref="Z6">SUM(IF($E13:$E102=Z5,$J13:$J102*$K13:$K102,0))</f>
        <v>0</v>
      </c>
      <c r="AA6" s="1">
        <f t="array" ref="AA6">SUM(IF($E13:$E102=AA5,$J13:$J102*$K13:$K102,0))</f>
        <v>0</v>
      </c>
      <c r="AB6" s="1">
        <f t="array" ref="AB6">SUM(IF($E13:$E102=AB5,$J13:$J102*$K13:$K102,0))</f>
        <v>0</v>
      </c>
      <c r="AC6" s="1">
        <f t="array" ref="AC6">SUM(IF($E13:$E102=AC5,$J13:$J102*$K13:$K102,0))</f>
        <v>0</v>
      </c>
      <c r="AD6" s="1">
        <f t="array" ref="AD6">SUM(IF($E13:$E102=AD5,$J13:$J102*$K13:$K102,0))</f>
        <v>0</v>
      </c>
      <c r="AE6" s="1">
        <f t="array" ref="AE6">SUM(IF($E13:$E102=AE5,$J13:$J102*$K13:$K102,0))</f>
        <v>0</v>
      </c>
      <c r="AF6" s="1">
        <f t="array" ref="AF6">SUM(IF($E13:$E102=AF5,$J13:$J102*$K13:$K102,0))</f>
        <v>0</v>
      </c>
      <c r="AG6" s="1">
        <f t="array" ref="AG6">SUM(IF($E13:$E102=AG5,$J13:$J102*$K13:$K102,0))</f>
        <v>0</v>
      </c>
      <c r="AH6" s="1">
        <f t="array" ref="AH6">SUM(IF($E13:$E102=AH5,$J13:$J102*$K13:$K102,0))</f>
        <v>0</v>
      </c>
      <c r="AI6" s="1">
        <f t="array" ref="AI6">SUM(IF($E13:$E102=AI5,$J13:$J102*$K13:$K102,0))</f>
        <v>0</v>
      </c>
      <c r="AJ6" s="1">
        <f t="array" ref="AJ6">SUM(IF($E13:$E102=AJ5,$J13:$J102*$K13:$K102,0))</f>
        <v>0</v>
      </c>
      <c r="AK6" s="1">
        <f t="array" ref="AK6">SUM(IF($E13:$E102=AK5,$J13:$J102*$K13:$K102,0))</f>
        <v>0</v>
      </c>
      <c r="AL6" s="1">
        <f t="array" ref="AL6">SUM(IF($E13:$E102=AL5,$J13:$J102*$K13:$K102,0))</f>
        <v>0</v>
      </c>
    </row>
    <row r="7" spans="2:38" ht="36" customHeight="1" x14ac:dyDescent="0.2">
      <c r="B7" s="344"/>
      <c r="C7" s="1045"/>
      <c r="D7" s="1032"/>
      <c r="E7" s="1031"/>
      <c r="F7" s="1063"/>
      <c r="G7" s="1045"/>
      <c r="H7" s="1095"/>
      <c r="I7" s="1032"/>
      <c r="J7" s="1032"/>
      <c r="K7" s="1064"/>
      <c r="L7" s="1032"/>
      <c r="M7" s="1032"/>
      <c r="N7" s="1032"/>
      <c r="O7" s="1032"/>
      <c r="P7" s="349"/>
      <c r="Q7" s="454"/>
      <c r="R7" s="137"/>
    </row>
    <row r="8" spans="2:38" ht="2.1" customHeight="1" x14ac:dyDescent="0.2">
      <c r="B8" s="344"/>
      <c r="C8" s="345"/>
      <c r="D8" s="345"/>
      <c r="E8" s="17"/>
      <c r="F8" s="462"/>
      <c r="G8" s="345"/>
      <c r="H8" s="17"/>
      <c r="I8" s="17"/>
      <c r="J8" s="17"/>
      <c r="K8" s="462"/>
      <c r="L8" s="17"/>
      <c r="M8" s="17"/>
      <c r="N8" s="17"/>
      <c r="O8" s="17"/>
      <c r="P8" s="212"/>
      <c r="Q8" s="454"/>
      <c r="R8" s="137"/>
    </row>
    <row r="9" spans="2:38" ht="15" customHeight="1" x14ac:dyDescent="0.2">
      <c r="B9" s="344"/>
      <c r="C9" s="1041" t="s">
        <v>344</v>
      </c>
      <c r="D9" s="1042"/>
      <c r="E9" s="1042"/>
      <c r="F9" s="1042"/>
      <c r="G9" s="1043"/>
      <c r="H9" s="493" t="s">
        <v>301</v>
      </c>
      <c r="I9" s="493" t="s">
        <v>301</v>
      </c>
      <c r="J9" s="493" t="s">
        <v>301</v>
      </c>
      <c r="K9" s="493" t="s">
        <v>301</v>
      </c>
      <c r="L9" s="488">
        <f>IF($H$10=0,"       －",L$10/$H$10)</f>
        <v>1</v>
      </c>
      <c r="M9" s="488">
        <f>IF($J$10=0,"       －",M$10/$J$10)</f>
        <v>0</v>
      </c>
      <c r="N9" s="488">
        <f>IF($J$10=0,"       －",N$10/$J$10)</f>
        <v>0.98054679284963198</v>
      </c>
      <c r="O9" s="488">
        <f>IF($J$10=0,"       －",O$10/$J$10)</f>
        <v>0</v>
      </c>
      <c r="P9" s="370"/>
      <c r="Q9" s="370"/>
      <c r="R9" s="137"/>
    </row>
    <row r="10" spans="2:38" ht="15" customHeight="1" x14ac:dyDescent="0.2">
      <c r="B10" s="344"/>
      <c r="C10" s="1035" t="s">
        <v>346</v>
      </c>
      <c r="D10" s="1036"/>
      <c r="E10" s="1036"/>
      <c r="F10" s="1037"/>
      <c r="G10" s="345" t="s">
        <v>236</v>
      </c>
      <c r="H10" s="373">
        <f t="array" ref="H10">SUM(IF(H13:H102="○",$J13:$J102*$K13:$K102,0))</f>
        <v>45</v>
      </c>
      <c r="I10" s="373">
        <f t="array" ref="I10">SUM(IF(I13:I102="○",$J13:$J102*$K13:$K102,0))</f>
        <v>328</v>
      </c>
      <c r="J10" s="373">
        <f>SUMPRODUCT(J13:J102,K13:K102)</f>
        <v>380.4</v>
      </c>
      <c r="K10" s="467">
        <f>SUM(K13:K102)</f>
        <v>14</v>
      </c>
      <c r="L10" s="373">
        <f t="array" ref="L10">SUM(IF(L13:L102="○",$J13:$J102*$K13:$K102,0))</f>
        <v>45</v>
      </c>
      <c r="M10" s="373">
        <f t="array" ref="M10">SUM(IF(M13:M102="○",$J13:$J102*$K13:$K102,0))</f>
        <v>0</v>
      </c>
      <c r="N10" s="373">
        <f t="array" ref="N10">SUM(IF(N13:N102="○",$J13:$J102*$K13:$K102,0))</f>
        <v>373</v>
      </c>
      <c r="O10" s="373">
        <f t="array" ref="O10">SUM(IF(O13:O102="○",$J13:$J102*$K13:$K102,0))</f>
        <v>0</v>
      </c>
      <c r="P10" s="442"/>
      <c r="Q10" s="442"/>
      <c r="R10" s="137"/>
    </row>
    <row r="11" spans="2:38" ht="15" customHeight="1" x14ac:dyDescent="0.2">
      <c r="B11" s="344"/>
      <c r="C11" s="1038"/>
      <c r="D11" s="1039"/>
      <c r="E11" s="1039"/>
      <c r="F11" s="1040"/>
      <c r="G11" s="17" t="s">
        <v>743</v>
      </c>
      <c r="H11" s="373">
        <f t="array" ref="H11">SUM(IF(($D13:$D102="○")*(H13:H102="○"),$J13:$J102*$K13:$K102,0))</f>
        <v>22.5</v>
      </c>
      <c r="I11" s="373">
        <f t="array" ref="I11">SUM(IF(($D13:$D102="○")*(I13:I102="○"),$J13:$J102*$K13:$K102,0))</f>
        <v>30</v>
      </c>
      <c r="J11" s="373">
        <f t="array" ref="J11">SUM(IF($D13:$D102="○",$J13:$J102*$K13:$K102,0))</f>
        <v>52.5</v>
      </c>
      <c r="K11" s="467">
        <f>SUMIF($D13:$D102,"○",K13:K102)</f>
        <v>3</v>
      </c>
      <c r="L11" s="493" t="s">
        <v>301</v>
      </c>
      <c r="M11" s="493" t="s">
        <v>301</v>
      </c>
      <c r="N11" s="493" t="s">
        <v>301</v>
      </c>
      <c r="O11" s="493" t="s">
        <v>301</v>
      </c>
      <c r="P11" s="370"/>
      <c r="Q11" s="370"/>
      <c r="R11" s="137"/>
    </row>
    <row r="12" spans="2:38" ht="15" customHeight="1" x14ac:dyDescent="0.2">
      <c r="B12" s="344"/>
      <c r="C12" s="1041"/>
      <c r="D12" s="1042"/>
      <c r="E12" s="1042"/>
      <c r="F12" s="1043"/>
      <c r="G12" s="17" t="s">
        <v>747</v>
      </c>
      <c r="H12" s="493" t="s">
        <v>301</v>
      </c>
      <c r="I12" s="493" t="s">
        <v>301</v>
      </c>
      <c r="J12" s="493" t="s">
        <v>301</v>
      </c>
      <c r="K12" s="493" t="s">
        <v>301</v>
      </c>
      <c r="L12" s="373">
        <f t="array" ref="L12">SUM(IF(($D13:$D102="○")*($H13:$H102="○")*(L13:L102=""),$J13:$J102*$K13:$K102,0))</f>
        <v>0</v>
      </c>
      <c r="M12" s="373">
        <f t="array" ref="M12">SUM(IF(($D13:$D102="○")*(M13:M102=""),$J13:$J102*$K13:$K102,0))</f>
        <v>52.5</v>
      </c>
      <c r="N12" s="373">
        <f t="array" ref="N12">SUM(IF(($D13:$D102="○")*(M13:M102="")*(N13:N102=""),$J13:$J102*$K13:$K102,0))</f>
        <v>0</v>
      </c>
      <c r="O12" s="373">
        <f t="array" ref="O12">SUM(IF(($D13:$D102="○")*(M13:M102="")*(N13:N102="")*(O13:O102=""),$J13:$J102*$K13:$K102,0))</f>
        <v>0</v>
      </c>
      <c r="P12" s="370"/>
      <c r="Q12" s="370"/>
      <c r="R12" s="137"/>
    </row>
    <row r="13" spans="2:38" ht="13.5" customHeight="1" x14ac:dyDescent="0.2">
      <c r="B13" s="344"/>
      <c r="C13" s="375">
        <v>1</v>
      </c>
      <c r="D13" s="60" t="str">
        <f t="shared" ref="D13:D44" si="1">IF(E13="","",IF(E13&lt;=$T$2,"○",""))</f>
        <v>○</v>
      </c>
      <c r="E13" s="489">
        <v>2000</v>
      </c>
      <c r="F13" s="510" t="s">
        <v>631</v>
      </c>
      <c r="G13" s="510" t="s">
        <v>632</v>
      </c>
      <c r="H13" s="377" t="s">
        <v>349</v>
      </c>
      <c r="I13" s="377"/>
      <c r="J13" s="463">
        <v>22.5</v>
      </c>
      <c r="K13" s="482">
        <v>1</v>
      </c>
      <c r="L13" s="464" t="s">
        <v>349</v>
      </c>
      <c r="M13" s="377"/>
      <c r="N13" s="377" t="s">
        <v>349</v>
      </c>
      <c r="O13" s="377"/>
      <c r="P13" s="381"/>
      <c r="Q13" s="49"/>
      <c r="R13" s="137"/>
    </row>
    <row r="14" spans="2:38" ht="13.5" customHeight="1" x14ac:dyDescent="0.2">
      <c r="B14" s="344"/>
      <c r="C14" s="383">
        <f t="shared" ref="C14:C77" si="2">C13+1</f>
        <v>2</v>
      </c>
      <c r="D14" s="60" t="str">
        <f t="shared" si="1"/>
        <v>○</v>
      </c>
      <c r="E14" s="376">
        <v>2000</v>
      </c>
      <c r="F14" s="511" t="s">
        <v>633</v>
      </c>
      <c r="G14" s="511" t="s">
        <v>634</v>
      </c>
      <c r="H14" s="363"/>
      <c r="I14" s="363" t="s">
        <v>349</v>
      </c>
      <c r="J14" s="431">
        <v>15</v>
      </c>
      <c r="K14" s="362">
        <v>2</v>
      </c>
      <c r="L14" s="465"/>
      <c r="M14" s="363"/>
      <c r="N14" s="363" t="s">
        <v>349</v>
      </c>
      <c r="O14" s="363"/>
      <c r="P14" s="381"/>
      <c r="Q14" s="49"/>
      <c r="R14" s="137"/>
    </row>
    <row r="15" spans="2:38" ht="13.5" customHeight="1" x14ac:dyDescent="0.2">
      <c r="B15" s="344"/>
      <c r="C15" s="383">
        <f t="shared" si="2"/>
        <v>3</v>
      </c>
      <c r="D15" s="60" t="str">
        <f t="shared" si="1"/>
        <v/>
      </c>
      <c r="E15" s="376">
        <v>2014</v>
      </c>
      <c r="F15" s="511" t="s">
        <v>635</v>
      </c>
      <c r="G15" s="511" t="s">
        <v>636</v>
      </c>
      <c r="H15" s="363"/>
      <c r="I15" s="363" t="s">
        <v>349</v>
      </c>
      <c r="J15" s="431">
        <v>22</v>
      </c>
      <c r="K15" s="362">
        <v>2</v>
      </c>
      <c r="L15" s="465"/>
      <c r="M15" s="363"/>
      <c r="N15" s="363" t="s">
        <v>349</v>
      </c>
      <c r="O15" s="363"/>
      <c r="P15" s="381"/>
      <c r="Q15" s="49"/>
      <c r="R15" s="137"/>
    </row>
    <row r="16" spans="2:38" ht="13.5" customHeight="1" x14ac:dyDescent="0.2">
      <c r="B16" s="344"/>
      <c r="C16" s="383">
        <f t="shared" si="2"/>
        <v>4</v>
      </c>
      <c r="D16" s="60" t="str">
        <f t="shared" si="1"/>
        <v/>
      </c>
      <c r="E16" s="376">
        <v>2014</v>
      </c>
      <c r="F16" s="510" t="s">
        <v>637</v>
      </c>
      <c r="G16" s="511" t="s">
        <v>638</v>
      </c>
      <c r="H16" s="363" t="s">
        <v>349</v>
      </c>
      <c r="I16" s="363"/>
      <c r="J16" s="431">
        <v>22.5</v>
      </c>
      <c r="K16" s="362">
        <v>1</v>
      </c>
      <c r="L16" s="465" t="s">
        <v>349</v>
      </c>
      <c r="M16" s="363"/>
      <c r="N16" s="363" t="s">
        <v>349</v>
      </c>
      <c r="O16" s="363"/>
      <c r="P16" s="381"/>
      <c r="Q16" s="49"/>
      <c r="R16" s="137"/>
      <c r="T16"/>
      <c r="U16"/>
    </row>
    <row r="17" spans="2:21" ht="13.5" customHeight="1" x14ac:dyDescent="0.2">
      <c r="B17" s="344"/>
      <c r="C17" s="383">
        <f t="shared" si="2"/>
        <v>5</v>
      </c>
      <c r="D17" s="60" t="str">
        <f t="shared" si="1"/>
        <v/>
      </c>
      <c r="E17" s="376">
        <v>2014</v>
      </c>
      <c r="F17" s="511" t="s">
        <v>639</v>
      </c>
      <c r="G17" s="511" t="s">
        <v>640</v>
      </c>
      <c r="H17" s="363"/>
      <c r="I17" s="363" t="s">
        <v>349</v>
      </c>
      <c r="J17" s="431">
        <v>22</v>
      </c>
      <c r="K17" s="362">
        <v>2</v>
      </c>
      <c r="L17" s="465"/>
      <c r="M17" s="363"/>
      <c r="N17" s="363" t="s">
        <v>349</v>
      </c>
      <c r="O17" s="363"/>
      <c r="P17" s="381"/>
      <c r="Q17" s="49"/>
      <c r="R17" s="137"/>
      <c r="T17"/>
      <c r="U17"/>
    </row>
    <row r="18" spans="2:21" ht="13.5" customHeight="1" x14ac:dyDescent="0.2">
      <c r="B18" s="344"/>
      <c r="C18" s="383">
        <f t="shared" si="2"/>
        <v>6</v>
      </c>
      <c r="D18" s="60" t="str">
        <f t="shared" si="1"/>
        <v/>
      </c>
      <c r="E18" s="376">
        <v>2014</v>
      </c>
      <c r="F18" s="511" t="s">
        <v>641</v>
      </c>
      <c r="G18" s="511" t="s">
        <v>642</v>
      </c>
      <c r="H18" s="363"/>
      <c r="I18" s="363" t="s">
        <v>349</v>
      </c>
      <c r="J18" s="431">
        <v>30</v>
      </c>
      <c r="K18" s="362">
        <v>2</v>
      </c>
      <c r="L18" s="465"/>
      <c r="M18" s="363"/>
      <c r="N18" s="363" t="s">
        <v>349</v>
      </c>
      <c r="O18" s="363"/>
      <c r="P18" s="381"/>
      <c r="Q18" s="49"/>
      <c r="R18" s="137"/>
      <c r="T18"/>
      <c r="U18"/>
    </row>
    <row r="19" spans="2:21" ht="13.5" customHeight="1" x14ac:dyDescent="0.2">
      <c r="B19" s="344"/>
      <c r="C19" s="383">
        <f t="shared" si="2"/>
        <v>7</v>
      </c>
      <c r="D19" s="60" t="str">
        <f t="shared" si="1"/>
        <v/>
      </c>
      <c r="E19" s="376">
        <v>2014</v>
      </c>
      <c r="F19" s="511" t="s">
        <v>643</v>
      </c>
      <c r="G19" s="511" t="s">
        <v>644</v>
      </c>
      <c r="H19" s="363"/>
      <c r="I19" s="363" t="s">
        <v>349</v>
      </c>
      <c r="J19" s="431">
        <v>75</v>
      </c>
      <c r="K19" s="362">
        <v>2</v>
      </c>
      <c r="L19" s="465"/>
      <c r="M19" s="363"/>
      <c r="N19" s="363" t="s">
        <v>349</v>
      </c>
      <c r="O19" s="363"/>
      <c r="P19" s="381"/>
      <c r="Q19" s="49"/>
      <c r="R19" s="137"/>
      <c r="T19"/>
      <c r="U19"/>
    </row>
    <row r="20" spans="2:21" ht="13.5" customHeight="1" x14ac:dyDescent="0.2">
      <c r="B20" s="344"/>
      <c r="C20" s="383">
        <f t="shared" si="2"/>
        <v>8</v>
      </c>
      <c r="D20" s="60" t="str">
        <f t="shared" si="1"/>
        <v/>
      </c>
      <c r="E20" s="376">
        <v>2014</v>
      </c>
      <c r="F20" s="511" t="s">
        <v>645</v>
      </c>
      <c r="G20" s="511" t="s">
        <v>646</v>
      </c>
      <c r="H20" s="363"/>
      <c r="I20" s="363"/>
      <c r="J20" s="431">
        <v>3.7</v>
      </c>
      <c r="K20" s="362">
        <v>2</v>
      </c>
      <c r="L20" s="465"/>
      <c r="M20" s="363"/>
      <c r="N20" s="363"/>
      <c r="O20" s="363"/>
      <c r="P20" s="381"/>
      <c r="Q20" s="49"/>
      <c r="R20" s="466"/>
      <c r="T20"/>
      <c r="U20"/>
    </row>
    <row r="21" spans="2:21" ht="13.5" customHeight="1" x14ac:dyDescent="0.2">
      <c r="B21" s="344"/>
      <c r="C21" s="383">
        <f t="shared" si="2"/>
        <v>9</v>
      </c>
      <c r="D21" s="60" t="str">
        <f t="shared" si="1"/>
        <v/>
      </c>
      <c r="E21" s="376"/>
      <c r="F21" s="511"/>
      <c r="G21" s="511"/>
      <c r="H21" s="363"/>
      <c r="I21" s="363"/>
      <c r="J21" s="431"/>
      <c r="K21" s="362"/>
      <c r="L21" s="465"/>
      <c r="M21" s="363"/>
      <c r="N21" s="363"/>
      <c r="O21" s="363"/>
      <c r="P21" s="381"/>
      <c r="Q21" s="49"/>
      <c r="R21" s="466"/>
      <c r="S21" s="343"/>
      <c r="T21"/>
      <c r="U21"/>
    </row>
    <row r="22" spans="2:21" ht="13.5" customHeight="1" x14ac:dyDescent="0.2">
      <c r="B22" s="344"/>
      <c r="C22" s="383">
        <f t="shared" si="2"/>
        <v>10</v>
      </c>
      <c r="D22" s="60" t="str">
        <f t="shared" si="1"/>
        <v/>
      </c>
      <c r="E22" s="376"/>
      <c r="F22" s="511"/>
      <c r="G22" s="511"/>
      <c r="H22" s="363"/>
      <c r="I22" s="363"/>
      <c r="J22" s="431"/>
      <c r="K22" s="362"/>
      <c r="L22" s="465"/>
      <c r="M22" s="363"/>
      <c r="N22" s="363"/>
      <c r="O22" s="363"/>
      <c r="P22" s="381"/>
      <c r="Q22" s="49"/>
      <c r="R22" s="466"/>
      <c r="S22" s="343"/>
      <c r="T22"/>
      <c r="U22"/>
    </row>
    <row r="23" spans="2:21" ht="13.5" customHeight="1" x14ac:dyDescent="0.2">
      <c r="B23" s="344"/>
      <c r="C23" s="383">
        <f t="shared" si="2"/>
        <v>11</v>
      </c>
      <c r="D23" s="60" t="str">
        <f t="shared" si="1"/>
        <v/>
      </c>
      <c r="E23" s="376"/>
      <c r="F23" s="511"/>
      <c r="G23" s="511"/>
      <c r="H23" s="363"/>
      <c r="I23" s="363"/>
      <c r="J23" s="431"/>
      <c r="K23" s="362"/>
      <c r="L23" s="465"/>
      <c r="M23" s="363"/>
      <c r="N23" s="363"/>
      <c r="O23" s="363"/>
      <c r="P23" s="381"/>
      <c r="Q23" s="49"/>
      <c r="R23" s="466"/>
      <c r="S23" s="343"/>
      <c r="T23"/>
      <c r="U23"/>
    </row>
    <row r="24" spans="2:21" ht="13.5" customHeight="1" x14ac:dyDescent="0.2">
      <c r="B24" s="344"/>
      <c r="C24" s="383">
        <f t="shared" si="2"/>
        <v>12</v>
      </c>
      <c r="D24" s="60" t="str">
        <f t="shared" si="1"/>
        <v/>
      </c>
      <c r="E24" s="376"/>
      <c r="F24" s="511"/>
      <c r="G24" s="511"/>
      <c r="H24" s="363"/>
      <c r="I24" s="363"/>
      <c r="J24" s="431"/>
      <c r="K24" s="362"/>
      <c r="L24" s="465"/>
      <c r="M24" s="363"/>
      <c r="N24" s="363"/>
      <c r="O24" s="363"/>
      <c r="P24" s="381"/>
      <c r="Q24" s="49"/>
      <c r="R24" s="466"/>
      <c r="S24" s="343"/>
      <c r="T24" s="461"/>
    </row>
    <row r="25" spans="2:21" ht="13.5" customHeight="1" x14ac:dyDescent="0.2">
      <c r="B25" s="344"/>
      <c r="C25" s="383">
        <f t="shared" si="2"/>
        <v>13</v>
      </c>
      <c r="D25" s="60" t="str">
        <f t="shared" si="1"/>
        <v/>
      </c>
      <c r="E25" s="376"/>
      <c r="F25" s="511"/>
      <c r="G25" s="511"/>
      <c r="H25" s="363"/>
      <c r="I25" s="363"/>
      <c r="J25" s="431"/>
      <c r="K25" s="362"/>
      <c r="L25" s="465"/>
      <c r="M25" s="363"/>
      <c r="N25" s="363"/>
      <c r="O25" s="363"/>
      <c r="P25" s="381"/>
      <c r="Q25" s="49"/>
      <c r="R25" s="137"/>
    </row>
    <row r="26" spans="2:21" ht="13.5" customHeight="1" x14ac:dyDescent="0.2">
      <c r="B26" s="344"/>
      <c r="C26" s="383">
        <f t="shared" si="2"/>
        <v>14</v>
      </c>
      <c r="D26" s="60" t="str">
        <f t="shared" si="1"/>
        <v/>
      </c>
      <c r="E26" s="376"/>
      <c r="F26" s="511"/>
      <c r="G26" s="511"/>
      <c r="H26" s="363"/>
      <c r="I26" s="363"/>
      <c r="J26" s="431"/>
      <c r="K26" s="362"/>
      <c r="L26" s="465"/>
      <c r="M26" s="363"/>
      <c r="N26" s="363"/>
      <c r="O26" s="363"/>
      <c r="P26" s="381"/>
      <c r="Q26" s="49"/>
      <c r="R26" s="137"/>
    </row>
    <row r="27" spans="2:21" ht="13.5" customHeight="1" x14ac:dyDescent="0.2">
      <c r="B27" s="344"/>
      <c r="C27" s="383">
        <f t="shared" si="2"/>
        <v>15</v>
      </c>
      <c r="D27" s="60" t="str">
        <f t="shared" si="1"/>
        <v/>
      </c>
      <c r="E27" s="376"/>
      <c r="F27" s="511"/>
      <c r="G27" s="511"/>
      <c r="H27" s="363"/>
      <c r="I27" s="363"/>
      <c r="J27" s="431"/>
      <c r="K27" s="362"/>
      <c r="L27" s="465"/>
      <c r="M27" s="363"/>
      <c r="N27" s="363"/>
      <c r="O27" s="363"/>
      <c r="P27" s="381"/>
      <c r="Q27" s="49"/>
      <c r="R27" s="137"/>
    </row>
    <row r="28" spans="2:21" ht="13.5" customHeight="1" x14ac:dyDescent="0.2">
      <c r="B28" s="344"/>
      <c r="C28" s="383">
        <f t="shared" si="2"/>
        <v>16</v>
      </c>
      <c r="D28" s="60" t="str">
        <f t="shared" si="1"/>
        <v/>
      </c>
      <c r="E28" s="376"/>
      <c r="F28" s="511"/>
      <c r="G28" s="511"/>
      <c r="H28" s="363"/>
      <c r="I28" s="363"/>
      <c r="J28" s="431"/>
      <c r="K28" s="362"/>
      <c r="L28" s="465"/>
      <c r="M28" s="363"/>
      <c r="N28" s="363"/>
      <c r="O28" s="363"/>
      <c r="P28" s="381"/>
      <c r="Q28" s="49"/>
      <c r="R28" s="137"/>
    </row>
    <row r="29" spans="2:21" ht="13.5" customHeight="1" x14ac:dyDescent="0.2">
      <c r="B29" s="344"/>
      <c r="C29" s="383">
        <f t="shared" si="2"/>
        <v>17</v>
      </c>
      <c r="D29" s="60" t="str">
        <f t="shared" si="1"/>
        <v/>
      </c>
      <c r="E29" s="376"/>
      <c r="F29" s="511"/>
      <c r="G29" s="511"/>
      <c r="H29" s="363"/>
      <c r="I29" s="363"/>
      <c r="J29" s="431"/>
      <c r="K29" s="362"/>
      <c r="L29" s="465"/>
      <c r="M29" s="363"/>
      <c r="N29" s="363"/>
      <c r="O29" s="363"/>
      <c r="P29" s="381"/>
      <c r="Q29" s="49"/>
      <c r="R29" s="137"/>
    </row>
    <row r="30" spans="2:21" ht="13.5" customHeight="1" x14ac:dyDescent="0.2">
      <c r="B30" s="344"/>
      <c r="C30" s="383">
        <f t="shared" si="2"/>
        <v>18</v>
      </c>
      <c r="D30" s="60" t="str">
        <f t="shared" si="1"/>
        <v/>
      </c>
      <c r="E30" s="376"/>
      <c r="F30" s="511"/>
      <c r="G30" s="511"/>
      <c r="H30" s="363"/>
      <c r="I30" s="363"/>
      <c r="J30" s="431"/>
      <c r="K30" s="362"/>
      <c r="L30" s="465"/>
      <c r="M30" s="363"/>
      <c r="N30" s="363"/>
      <c r="O30" s="363"/>
      <c r="P30" s="381"/>
      <c r="Q30" s="49"/>
      <c r="R30" s="137"/>
    </row>
    <row r="31" spans="2:21" ht="13.5" customHeight="1" x14ac:dyDescent="0.2">
      <c r="B31" s="344"/>
      <c r="C31" s="383">
        <f t="shared" si="2"/>
        <v>19</v>
      </c>
      <c r="D31" s="60" t="str">
        <f t="shared" si="1"/>
        <v/>
      </c>
      <c r="E31" s="376"/>
      <c r="F31" s="511"/>
      <c r="G31" s="511"/>
      <c r="H31" s="363"/>
      <c r="I31" s="363"/>
      <c r="J31" s="431"/>
      <c r="K31" s="362"/>
      <c r="L31" s="465"/>
      <c r="M31" s="363"/>
      <c r="N31" s="363"/>
      <c r="O31" s="363"/>
      <c r="P31" s="381"/>
      <c r="Q31" s="49"/>
      <c r="R31" s="137"/>
    </row>
    <row r="32" spans="2:21" ht="13.5" customHeight="1" x14ac:dyDescent="0.2">
      <c r="B32" s="344"/>
      <c r="C32" s="383">
        <f t="shared" si="2"/>
        <v>20</v>
      </c>
      <c r="D32" s="60" t="str">
        <f t="shared" si="1"/>
        <v/>
      </c>
      <c r="E32" s="376"/>
      <c r="F32" s="511"/>
      <c r="G32" s="511"/>
      <c r="H32" s="363"/>
      <c r="I32" s="363"/>
      <c r="J32" s="431"/>
      <c r="K32" s="362"/>
      <c r="L32" s="465"/>
      <c r="M32" s="363"/>
      <c r="N32" s="363"/>
      <c r="O32" s="363"/>
      <c r="P32" s="381"/>
      <c r="Q32" s="49"/>
      <c r="R32" s="137"/>
    </row>
    <row r="33" spans="2:20" ht="13.5" customHeight="1" x14ac:dyDescent="0.2">
      <c r="B33" s="344"/>
      <c r="C33" s="383">
        <f t="shared" si="2"/>
        <v>21</v>
      </c>
      <c r="D33" s="60" t="str">
        <f t="shared" si="1"/>
        <v/>
      </c>
      <c r="E33" s="376"/>
      <c r="F33" s="511"/>
      <c r="G33" s="511"/>
      <c r="H33" s="363"/>
      <c r="I33" s="363"/>
      <c r="J33" s="431"/>
      <c r="K33" s="362"/>
      <c r="L33" s="465"/>
      <c r="M33" s="363"/>
      <c r="N33" s="363"/>
      <c r="O33" s="363"/>
      <c r="P33" s="381"/>
      <c r="Q33" s="49"/>
      <c r="R33" s="137"/>
    </row>
    <row r="34" spans="2:20" ht="13.5" customHeight="1" x14ac:dyDescent="0.2">
      <c r="B34" s="344"/>
      <c r="C34" s="383">
        <f t="shared" si="2"/>
        <v>22</v>
      </c>
      <c r="D34" s="60" t="str">
        <f t="shared" si="1"/>
        <v/>
      </c>
      <c r="E34" s="376"/>
      <c r="F34" s="511"/>
      <c r="G34" s="511"/>
      <c r="H34" s="363"/>
      <c r="I34" s="363"/>
      <c r="J34" s="431"/>
      <c r="K34" s="362"/>
      <c r="L34" s="465"/>
      <c r="M34" s="363"/>
      <c r="N34" s="363"/>
      <c r="O34" s="363"/>
      <c r="P34" s="381"/>
      <c r="Q34" s="49"/>
      <c r="R34" s="137"/>
    </row>
    <row r="35" spans="2:20" ht="13.5" customHeight="1" x14ac:dyDescent="0.2">
      <c r="B35" s="344"/>
      <c r="C35" s="383">
        <f t="shared" si="2"/>
        <v>23</v>
      </c>
      <c r="D35" s="60" t="str">
        <f t="shared" si="1"/>
        <v/>
      </c>
      <c r="E35" s="376"/>
      <c r="F35" s="511"/>
      <c r="G35" s="511"/>
      <c r="H35" s="363"/>
      <c r="I35" s="363"/>
      <c r="J35" s="431"/>
      <c r="K35" s="362"/>
      <c r="L35" s="465"/>
      <c r="M35" s="363"/>
      <c r="N35" s="363"/>
      <c r="O35" s="363"/>
      <c r="P35" s="381"/>
      <c r="Q35" s="49"/>
      <c r="R35" s="137"/>
    </row>
    <row r="36" spans="2:20" ht="13.5" customHeight="1" x14ac:dyDescent="0.2">
      <c r="B36" s="344"/>
      <c r="C36" s="383">
        <f t="shared" si="2"/>
        <v>24</v>
      </c>
      <c r="D36" s="60" t="str">
        <f t="shared" si="1"/>
        <v/>
      </c>
      <c r="E36" s="376"/>
      <c r="F36" s="511"/>
      <c r="G36" s="511"/>
      <c r="H36" s="363"/>
      <c r="I36" s="363"/>
      <c r="J36" s="431"/>
      <c r="K36" s="362"/>
      <c r="L36" s="465"/>
      <c r="M36" s="363"/>
      <c r="N36" s="363"/>
      <c r="O36" s="363"/>
      <c r="P36" s="381"/>
      <c r="Q36" s="49"/>
      <c r="R36" s="137"/>
    </row>
    <row r="37" spans="2:20" ht="13.5" customHeight="1" x14ac:dyDescent="0.2">
      <c r="B37" s="344"/>
      <c r="C37" s="383">
        <f t="shared" si="2"/>
        <v>25</v>
      </c>
      <c r="D37" s="60" t="str">
        <f t="shared" si="1"/>
        <v/>
      </c>
      <c r="E37" s="376"/>
      <c r="F37" s="511"/>
      <c r="G37" s="511"/>
      <c r="H37" s="363"/>
      <c r="I37" s="363"/>
      <c r="J37" s="431"/>
      <c r="K37" s="362"/>
      <c r="L37" s="465"/>
      <c r="M37" s="363"/>
      <c r="N37" s="363"/>
      <c r="O37" s="363"/>
      <c r="P37" s="381"/>
      <c r="Q37" s="49"/>
      <c r="R37" s="137"/>
    </row>
    <row r="38" spans="2:20" ht="13.5" customHeight="1" x14ac:dyDescent="0.2">
      <c r="B38" s="344"/>
      <c r="C38" s="383">
        <f t="shared" si="2"/>
        <v>26</v>
      </c>
      <c r="D38" s="60" t="str">
        <f t="shared" si="1"/>
        <v/>
      </c>
      <c r="E38" s="376"/>
      <c r="F38" s="511"/>
      <c r="G38" s="511"/>
      <c r="H38" s="363"/>
      <c r="I38" s="363"/>
      <c r="J38" s="431"/>
      <c r="K38" s="362"/>
      <c r="L38" s="465"/>
      <c r="M38" s="363"/>
      <c r="N38" s="363"/>
      <c r="O38" s="363"/>
      <c r="P38" s="381"/>
      <c r="Q38" s="49"/>
      <c r="R38" s="137"/>
    </row>
    <row r="39" spans="2:20" ht="13.5" customHeight="1" x14ac:dyDescent="0.2">
      <c r="B39" s="344"/>
      <c r="C39" s="383">
        <f t="shared" si="2"/>
        <v>27</v>
      </c>
      <c r="D39" s="60" t="str">
        <f t="shared" si="1"/>
        <v/>
      </c>
      <c r="E39" s="376"/>
      <c r="F39" s="511"/>
      <c r="G39" s="511"/>
      <c r="H39" s="363"/>
      <c r="I39" s="363"/>
      <c r="J39" s="431"/>
      <c r="K39" s="362"/>
      <c r="L39" s="465"/>
      <c r="M39" s="363"/>
      <c r="N39" s="363"/>
      <c r="O39" s="363"/>
      <c r="P39" s="381"/>
      <c r="Q39" s="49"/>
      <c r="R39" s="137"/>
    </row>
    <row r="40" spans="2:20" ht="13.5" customHeight="1" x14ac:dyDescent="0.2">
      <c r="B40" s="344"/>
      <c r="C40" s="383">
        <f t="shared" si="2"/>
        <v>28</v>
      </c>
      <c r="D40" s="60" t="str">
        <f t="shared" si="1"/>
        <v/>
      </c>
      <c r="E40" s="376"/>
      <c r="F40" s="511"/>
      <c r="G40" s="511"/>
      <c r="H40" s="363"/>
      <c r="I40" s="363"/>
      <c r="J40" s="431"/>
      <c r="K40" s="362"/>
      <c r="L40" s="465"/>
      <c r="M40" s="363"/>
      <c r="N40" s="363"/>
      <c r="O40" s="363"/>
      <c r="P40" s="381"/>
      <c r="Q40" s="49"/>
      <c r="R40" s="466"/>
    </row>
    <row r="41" spans="2:20" ht="13.5" customHeight="1" x14ac:dyDescent="0.2">
      <c r="B41" s="344"/>
      <c r="C41" s="383">
        <f t="shared" si="2"/>
        <v>29</v>
      </c>
      <c r="D41" s="60" t="str">
        <f t="shared" si="1"/>
        <v/>
      </c>
      <c r="E41" s="376"/>
      <c r="F41" s="511"/>
      <c r="G41" s="511"/>
      <c r="H41" s="363"/>
      <c r="I41" s="363"/>
      <c r="J41" s="431"/>
      <c r="K41" s="362"/>
      <c r="L41" s="465"/>
      <c r="M41" s="363"/>
      <c r="N41" s="363"/>
      <c r="O41" s="363"/>
      <c r="P41" s="381"/>
      <c r="Q41" s="49"/>
      <c r="R41" s="466"/>
      <c r="S41" s="343"/>
      <c r="T41" s="461"/>
    </row>
    <row r="42" spans="2:20" ht="13.5" customHeight="1" x14ac:dyDescent="0.2">
      <c r="B42" s="344"/>
      <c r="C42" s="383">
        <f t="shared" si="2"/>
        <v>30</v>
      </c>
      <c r="D42" s="60" t="str">
        <f t="shared" si="1"/>
        <v/>
      </c>
      <c r="E42" s="376"/>
      <c r="F42" s="511"/>
      <c r="G42" s="511"/>
      <c r="H42" s="363"/>
      <c r="I42" s="363"/>
      <c r="J42" s="431"/>
      <c r="K42" s="362"/>
      <c r="L42" s="465"/>
      <c r="M42" s="363"/>
      <c r="N42" s="363"/>
      <c r="O42" s="363"/>
      <c r="P42" s="381"/>
      <c r="Q42" s="49"/>
      <c r="R42" s="137"/>
    </row>
    <row r="43" spans="2:20" ht="13.5" customHeight="1" x14ac:dyDescent="0.2">
      <c r="B43" s="344"/>
      <c r="C43" s="383">
        <f t="shared" si="2"/>
        <v>31</v>
      </c>
      <c r="D43" s="60" t="str">
        <f t="shared" si="1"/>
        <v/>
      </c>
      <c r="E43" s="376"/>
      <c r="F43" s="511"/>
      <c r="G43" s="511"/>
      <c r="H43" s="363"/>
      <c r="I43" s="363"/>
      <c r="J43" s="431"/>
      <c r="K43" s="362"/>
      <c r="L43" s="465"/>
      <c r="M43" s="363"/>
      <c r="N43" s="363"/>
      <c r="O43" s="363"/>
      <c r="P43" s="381"/>
      <c r="Q43" s="49"/>
      <c r="R43" s="137"/>
    </row>
    <row r="44" spans="2:20" ht="13.5" customHeight="1" x14ac:dyDescent="0.2">
      <c r="B44" s="344"/>
      <c r="C44" s="383">
        <f t="shared" si="2"/>
        <v>32</v>
      </c>
      <c r="D44" s="60" t="str">
        <f t="shared" si="1"/>
        <v/>
      </c>
      <c r="E44" s="376"/>
      <c r="F44" s="511"/>
      <c r="G44" s="511"/>
      <c r="H44" s="363"/>
      <c r="I44" s="363"/>
      <c r="J44" s="431"/>
      <c r="K44" s="362"/>
      <c r="L44" s="465"/>
      <c r="M44" s="363"/>
      <c r="N44" s="363"/>
      <c r="O44" s="363"/>
      <c r="P44" s="381"/>
      <c r="Q44" s="49"/>
      <c r="R44" s="137"/>
    </row>
    <row r="45" spans="2:20" ht="13.5" customHeight="1" x14ac:dyDescent="0.2">
      <c r="B45" s="344"/>
      <c r="C45" s="383">
        <f t="shared" si="2"/>
        <v>33</v>
      </c>
      <c r="D45" s="60" t="str">
        <f t="shared" ref="D45:D76" si="3">IF(E45="","",IF(E45&lt;=$T$2,"○",""))</f>
        <v/>
      </c>
      <c r="E45" s="376"/>
      <c r="F45" s="511"/>
      <c r="G45" s="511"/>
      <c r="H45" s="363"/>
      <c r="I45" s="363"/>
      <c r="J45" s="431"/>
      <c r="K45" s="362"/>
      <c r="L45" s="465"/>
      <c r="M45" s="363"/>
      <c r="N45" s="363"/>
      <c r="O45" s="363"/>
      <c r="P45" s="381"/>
      <c r="Q45" s="49"/>
      <c r="R45" s="137"/>
    </row>
    <row r="46" spans="2:20" ht="13.5" customHeight="1" x14ac:dyDescent="0.2">
      <c r="B46" s="344"/>
      <c r="C46" s="383">
        <f t="shared" si="2"/>
        <v>34</v>
      </c>
      <c r="D46" s="60" t="str">
        <f t="shared" si="3"/>
        <v/>
      </c>
      <c r="E46" s="376"/>
      <c r="F46" s="511"/>
      <c r="G46" s="511"/>
      <c r="H46" s="363"/>
      <c r="I46" s="363"/>
      <c r="J46" s="431"/>
      <c r="K46" s="362"/>
      <c r="L46" s="465"/>
      <c r="M46" s="363"/>
      <c r="N46" s="363"/>
      <c r="O46" s="363"/>
      <c r="P46" s="381"/>
      <c r="Q46" s="49"/>
      <c r="R46" s="137"/>
    </row>
    <row r="47" spans="2:20" ht="13.5" customHeight="1" x14ac:dyDescent="0.2">
      <c r="B47" s="344"/>
      <c r="C47" s="383">
        <f t="shared" si="2"/>
        <v>35</v>
      </c>
      <c r="D47" s="60" t="str">
        <f t="shared" si="3"/>
        <v/>
      </c>
      <c r="E47" s="376"/>
      <c r="F47" s="511"/>
      <c r="G47" s="511"/>
      <c r="H47" s="363"/>
      <c r="I47" s="363"/>
      <c r="J47" s="431"/>
      <c r="K47" s="362"/>
      <c r="L47" s="465"/>
      <c r="M47" s="363"/>
      <c r="N47" s="363"/>
      <c r="O47" s="363"/>
      <c r="P47" s="381"/>
      <c r="Q47" s="49"/>
      <c r="R47" s="137"/>
    </row>
    <row r="48" spans="2:20" ht="13.5" customHeight="1" x14ac:dyDescent="0.2">
      <c r="B48" s="344"/>
      <c r="C48" s="383">
        <f t="shared" si="2"/>
        <v>36</v>
      </c>
      <c r="D48" s="60" t="str">
        <f t="shared" si="3"/>
        <v/>
      </c>
      <c r="E48" s="376"/>
      <c r="F48" s="511"/>
      <c r="G48" s="511"/>
      <c r="H48" s="363"/>
      <c r="I48" s="363"/>
      <c r="J48" s="431"/>
      <c r="K48" s="362"/>
      <c r="L48" s="465"/>
      <c r="M48" s="363"/>
      <c r="N48" s="363"/>
      <c r="O48" s="363"/>
      <c r="P48" s="381"/>
      <c r="Q48" s="49"/>
      <c r="R48" s="137"/>
    </row>
    <row r="49" spans="2:20" ht="13.5" customHeight="1" x14ac:dyDescent="0.2">
      <c r="B49" s="344"/>
      <c r="C49" s="383">
        <f t="shared" si="2"/>
        <v>37</v>
      </c>
      <c r="D49" s="60" t="str">
        <f t="shared" si="3"/>
        <v/>
      </c>
      <c r="E49" s="376"/>
      <c r="F49" s="511"/>
      <c r="G49" s="511"/>
      <c r="H49" s="363"/>
      <c r="I49" s="363"/>
      <c r="J49" s="431"/>
      <c r="K49" s="362"/>
      <c r="L49" s="465"/>
      <c r="M49" s="363"/>
      <c r="N49" s="363"/>
      <c r="O49" s="363"/>
      <c r="P49" s="381"/>
      <c r="Q49" s="49"/>
      <c r="R49" s="137"/>
    </row>
    <row r="50" spans="2:20" ht="13.5" customHeight="1" x14ac:dyDescent="0.2">
      <c r="B50" s="344"/>
      <c r="C50" s="383">
        <f t="shared" si="2"/>
        <v>38</v>
      </c>
      <c r="D50" s="60" t="str">
        <f t="shared" si="3"/>
        <v/>
      </c>
      <c r="E50" s="376"/>
      <c r="F50" s="511"/>
      <c r="G50" s="511"/>
      <c r="H50" s="363"/>
      <c r="I50" s="363"/>
      <c r="J50" s="431"/>
      <c r="K50" s="362"/>
      <c r="L50" s="465"/>
      <c r="M50" s="363"/>
      <c r="N50" s="363"/>
      <c r="O50" s="363"/>
      <c r="P50" s="381"/>
      <c r="Q50" s="49"/>
      <c r="R50" s="466"/>
    </row>
    <row r="51" spans="2:20" ht="13.5" customHeight="1" x14ac:dyDescent="0.2">
      <c r="B51" s="344"/>
      <c r="C51" s="383">
        <f t="shared" si="2"/>
        <v>39</v>
      </c>
      <c r="D51" s="60" t="str">
        <f t="shared" si="3"/>
        <v/>
      </c>
      <c r="E51" s="376"/>
      <c r="F51" s="511"/>
      <c r="G51" s="511"/>
      <c r="H51" s="363"/>
      <c r="I51" s="363"/>
      <c r="J51" s="431"/>
      <c r="K51" s="362"/>
      <c r="L51" s="465"/>
      <c r="M51" s="363"/>
      <c r="N51" s="363"/>
      <c r="O51" s="363"/>
      <c r="P51" s="381"/>
      <c r="Q51" s="49"/>
      <c r="R51" s="466"/>
      <c r="S51" s="343"/>
      <c r="T51" s="461"/>
    </row>
    <row r="52" spans="2:20" ht="13.5" customHeight="1" x14ac:dyDescent="0.2">
      <c r="B52" s="344"/>
      <c r="C52" s="383">
        <f t="shared" si="2"/>
        <v>40</v>
      </c>
      <c r="D52" s="60" t="str">
        <f t="shared" si="3"/>
        <v/>
      </c>
      <c r="E52" s="376"/>
      <c r="F52" s="511"/>
      <c r="G52" s="511"/>
      <c r="H52" s="363"/>
      <c r="I52" s="363"/>
      <c r="J52" s="431"/>
      <c r="K52" s="362"/>
      <c r="L52" s="465"/>
      <c r="M52" s="363"/>
      <c r="N52" s="363"/>
      <c r="O52" s="363"/>
      <c r="P52" s="381"/>
      <c r="Q52" s="49"/>
      <c r="R52" s="466"/>
      <c r="S52" s="343"/>
      <c r="T52" s="461"/>
    </row>
    <row r="53" spans="2:20" ht="13.5" customHeight="1" x14ac:dyDescent="0.2">
      <c r="B53" s="344"/>
      <c r="C53" s="383">
        <f t="shared" si="2"/>
        <v>41</v>
      </c>
      <c r="D53" s="60" t="str">
        <f t="shared" si="3"/>
        <v/>
      </c>
      <c r="E53" s="376"/>
      <c r="F53" s="511"/>
      <c r="G53" s="511"/>
      <c r="H53" s="363"/>
      <c r="I53" s="363"/>
      <c r="J53" s="431"/>
      <c r="K53" s="362"/>
      <c r="L53" s="465"/>
      <c r="M53" s="363"/>
      <c r="N53" s="363"/>
      <c r="O53" s="363"/>
      <c r="P53" s="381"/>
      <c r="Q53" s="49"/>
      <c r="R53" s="466"/>
      <c r="S53" s="343"/>
      <c r="T53" s="461"/>
    </row>
    <row r="54" spans="2:20" ht="13.5" customHeight="1" x14ac:dyDescent="0.2">
      <c r="B54" s="344"/>
      <c r="C54" s="383">
        <f t="shared" si="2"/>
        <v>42</v>
      </c>
      <c r="D54" s="60" t="str">
        <f t="shared" si="3"/>
        <v/>
      </c>
      <c r="E54" s="376"/>
      <c r="F54" s="511"/>
      <c r="G54" s="511"/>
      <c r="H54" s="363"/>
      <c r="I54" s="363"/>
      <c r="J54" s="431"/>
      <c r="K54" s="362"/>
      <c r="L54" s="465"/>
      <c r="M54" s="363"/>
      <c r="N54" s="363"/>
      <c r="O54" s="363"/>
      <c r="P54" s="381"/>
      <c r="Q54" s="49"/>
      <c r="R54" s="466"/>
      <c r="S54" s="343"/>
      <c r="T54" s="461"/>
    </row>
    <row r="55" spans="2:20" ht="13.5" customHeight="1" x14ac:dyDescent="0.2">
      <c r="B55" s="344"/>
      <c r="C55" s="383">
        <f t="shared" si="2"/>
        <v>43</v>
      </c>
      <c r="D55" s="60" t="str">
        <f t="shared" si="3"/>
        <v/>
      </c>
      <c r="E55" s="376"/>
      <c r="F55" s="511"/>
      <c r="G55" s="511"/>
      <c r="H55" s="363"/>
      <c r="I55" s="363"/>
      <c r="J55" s="431"/>
      <c r="K55" s="362"/>
      <c r="L55" s="465"/>
      <c r="M55" s="363"/>
      <c r="N55" s="363"/>
      <c r="O55" s="363"/>
      <c r="P55" s="381"/>
      <c r="Q55" s="49"/>
      <c r="R55" s="137"/>
    </row>
    <row r="56" spans="2:20" ht="13.5" customHeight="1" x14ac:dyDescent="0.2">
      <c r="B56" s="344"/>
      <c r="C56" s="383">
        <f t="shared" si="2"/>
        <v>44</v>
      </c>
      <c r="D56" s="60" t="str">
        <f t="shared" si="3"/>
        <v/>
      </c>
      <c r="E56" s="376"/>
      <c r="F56" s="511"/>
      <c r="G56" s="511"/>
      <c r="H56" s="363"/>
      <c r="I56" s="363"/>
      <c r="J56" s="431"/>
      <c r="K56" s="362"/>
      <c r="L56" s="465"/>
      <c r="M56" s="363"/>
      <c r="N56" s="363"/>
      <c r="O56" s="363"/>
      <c r="P56" s="381"/>
      <c r="Q56" s="49"/>
      <c r="R56" s="137"/>
    </row>
    <row r="57" spans="2:20" ht="13.5" customHeight="1" x14ac:dyDescent="0.2">
      <c r="B57" s="344"/>
      <c r="C57" s="383">
        <f t="shared" si="2"/>
        <v>45</v>
      </c>
      <c r="D57" s="60" t="str">
        <f t="shared" si="3"/>
        <v/>
      </c>
      <c r="E57" s="376"/>
      <c r="F57" s="511"/>
      <c r="G57" s="511"/>
      <c r="H57" s="363"/>
      <c r="I57" s="363"/>
      <c r="J57" s="431"/>
      <c r="K57" s="362"/>
      <c r="L57" s="465"/>
      <c r="M57" s="363"/>
      <c r="N57" s="363"/>
      <c r="O57" s="363"/>
      <c r="P57" s="381"/>
      <c r="Q57" s="49"/>
      <c r="R57" s="137"/>
    </row>
    <row r="58" spans="2:20" ht="13.5" customHeight="1" x14ac:dyDescent="0.2">
      <c r="B58" s="344"/>
      <c r="C58" s="383">
        <f t="shared" si="2"/>
        <v>46</v>
      </c>
      <c r="D58" s="60" t="str">
        <f t="shared" si="3"/>
        <v/>
      </c>
      <c r="E58" s="376"/>
      <c r="F58" s="511"/>
      <c r="G58" s="511"/>
      <c r="H58" s="363"/>
      <c r="I58" s="363"/>
      <c r="J58" s="431"/>
      <c r="K58" s="362"/>
      <c r="L58" s="465"/>
      <c r="M58" s="363"/>
      <c r="N58" s="363"/>
      <c r="O58" s="363"/>
      <c r="P58" s="381"/>
      <c r="Q58" s="49"/>
      <c r="R58" s="137"/>
    </row>
    <row r="59" spans="2:20" ht="13.5" customHeight="1" x14ac:dyDescent="0.2">
      <c r="B59" s="344"/>
      <c r="C59" s="383">
        <f t="shared" si="2"/>
        <v>47</v>
      </c>
      <c r="D59" s="60" t="str">
        <f t="shared" si="3"/>
        <v/>
      </c>
      <c r="E59" s="376"/>
      <c r="F59" s="511"/>
      <c r="G59" s="511"/>
      <c r="H59" s="363"/>
      <c r="I59" s="363"/>
      <c r="J59" s="431"/>
      <c r="K59" s="362"/>
      <c r="L59" s="465"/>
      <c r="M59" s="363"/>
      <c r="N59" s="363"/>
      <c r="O59" s="363"/>
      <c r="P59" s="381"/>
      <c r="Q59" s="49"/>
      <c r="R59" s="137"/>
    </row>
    <row r="60" spans="2:20" ht="13.5" customHeight="1" x14ac:dyDescent="0.2">
      <c r="B60" s="344"/>
      <c r="C60" s="383">
        <f t="shared" si="2"/>
        <v>48</v>
      </c>
      <c r="D60" s="60" t="str">
        <f t="shared" si="3"/>
        <v/>
      </c>
      <c r="E60" s="376"/>
      <c r="F60" s="511"/>
      <c r="G60" s="511"/>
      <c r="H60" s="363"/>
      <c r="I60" s="363"/>
      <c r="J60" s="431"/>
      <c r="K60" s="362"/>
      <c r="L60" s="465"/>
      <c r="M60" s="363"/>
      <c r="N60" s="363"/>
      <c r="O60" s="363"/>
      <c r="P60" s="381"/>
      <c r="Q60" s="49"/>
      <c r="R60" s="137"/>
    </row>
    <row r="61" spans="2:20" ht="13.5" customHeight="1" x14ac:dyDescent="0.2">
      <c r="B61" s="344"/>
      <c r="C61" s="383">
        <f t="shared" si="2"/>
        <v>49</v>
      </c>
      <c r="D61" s="60" t="str">
        <f t="shared" si="3"/>
        <v/>
      </c>
      <c r="E61" s="376"/>
      <c r="F61" s="511"/>
      <c r="G61" s="511"/>
      <c r="H61" s="363"/>
      <c r="I61" s="363"/>
      <c r="J61" s="431"/>
      <c r="K61" s="362"/>
      <c r="L61" s="465"/>
      <c r="M61" s="363"/>
      <c r="N61" s="363"/>
      <c r="O61" s="363"/>
      <c r="P61" s="381"/>
      <c r="Q61" s="49"/>
      <c r="R61" s="137"/>
    </row>
    <row r="62" spans="2:20" ht="13.5" customHeight="1" x14ac:dyDescent="0.2">
      <c r="B62" s="344"/>
      <c r="C62" s="383">
        <f t="shared" si="2"/>
        <v>50</v>
      </c>
      <c r="D62" s="60" t="str">
        <f t="shared" si="3"/>
        <v/>
      </c>
      <c r="E62" s="376"/>
      <c r="F62" s="511"/>
      <c r="G62" s="511"/>
      <c r="H62" s="363"/>
      <c r="I62" s="363"/>
      <c r="J62" s="431"/>
      <c r="K62" s="362"/>
      <c r="L62" s="465"/>
      <c r="M62" s="363"/>
      <c r="N62" s="363"/>
      <c r="O62" s="363"/>
      <c r="P62" s="381"/>
      <c r="Q62" s="49"/>
      <c r="R62" s="137"/>
    </row>
    <row r="63" spans="2:20" ht="13.5" customHeight="1" x14ac:dyDescent="0.2">
      <c r="B63" s="344"/>
      <c r="C63" s="383">
        <f t="shared" si="2"/>
        <v>51</v>
      </c>
      <c r="D63" s="60" t="str">
        <f t="shared" si="3"/>
        <v/>
      </c>
      <c r="E63" s="376"/>
      <c r="F63" s="511"/>
      <c r="G63" s="511"/>
      <c r="H63" s="363"/>
      <c r="I63" s="363"/>
      <c r="J63" s="431"/>
      <c r="K63" s="362"/>
      <c r="L63" s="465"/>
      <c r="M63" s="363"/>
      <c r="N63" s="363"/>
      <c r="O63" s="363"/>
      <c r="P63" s="381"/>
      <c r="Q63" s="49"/>
      <c r="R63" s="137"/>
    </row>
    <row r="64" spans="2:20" ht="13.5" customHeight="1" x14ac:dyDescent="0.2">
      <c r="B64" s="344"/>
      <c r="C64" s="383">
        <f t="shared" si="2"/>
        <v>52</v>
      </c>
      <c r="D64" s="60" t="str">
        <f t="shared" si="3"/>
        <v/>
      </c>
      <c r="E64" s="376"/>
      <c r="F64" s="511"/>
      <c r="G64" s="511"/>
      <c r="H64" s="363"/>
      <c r="I64" s="363"/>
      <c r="J64" s="431"/>
      <c r="K64" s="362"/>
      <c r="L64" s="465"/>
      <c r="M64" s="363"/>
      <c r="N64" s="363"/>
      <c r="O64" s="363"/>
      <c r="P64" s="381"/>
      <c r="Q64" s="49"/>
      <c r="R64" s="137"/>
    </row>
    <row r="65" spans="2:18" ht="13.5" customHeight="1" x14ac:dyDescent="0.2">
      <c r="B65" s="344"/>
      <c r="C65" s="383">
        <f t="shared" si="2"/>
        <v>53</v>
      </c>
      <c r="D65" s="60" t="str">
        <f t="shared" si="3"/>
        <v/>
      </c>
      <c r="E65" s="376"/>
      <c r="F65" s="511"/>
      <c r="G65" s="511"/>
      <c r="H65" s="363"/>
      <c r="I65" s="363"/>
      <c r="J65" s="431"/>
      <c r="K65" s="362"/>
      <c r="L65" s="465"/>
      <c r="M65" s="363"/>
      <c r="N65" s="363"/>
      <c r="O65" s="363"/>
      <c r="P65" s="381"/>
      <c r="Q65" s="49"/>
      <c r="R65" s="137"/>
    </row>
    <row r="66" spans="2:18" ht="13.5" customHeight="1" x14ac:dyDescent="0.2">
      <c r="B66" s="344"/>
      <c r="C66" s="383">
        <f t="shared" si="2"/>
        <v>54</v>
      </c>
      <c r="D66" s="60" t="str">
        <f t="shared" si="3"/>
        <v/>
      </c>
      <c r="E66" s="376"/>
      <c r="F66" s="511"/>
      <c r="G66" s="511"/>
      <c r="H66" s="363"/>
      <c r="I66" s="363"/>
      <c r="J66" s="431"/>
      <c r="K66" s="362"/>
      <c r="L66" s="465"/>
      <c r="M66" s="363"/>
      <c r="N66" s="363"/>
      <c r="O66" s="363"/>
      <c r="P66" s="381"/>
      <c r="Q66" s="49"/>
      <c r="R66" s="137"/>
    </row>
    <row r="67" spans="2:18" ht="13.5" customHeight="1" x14ac:dyDescent="0.2">
      <c r="B67" s="344"/>
      <c r="C67" s="383">
        <f t="shared" si="2"/>
        <v>55</v>
      </c>
      <c r="D67" s="60" t="str">
        <f t="shared" si="3"/>
        <v/>
      </c>
      <c r="E67" s="376"/>
      <c r="F67" s="511"/>
      <c r="G67" s="511"/>
      <c r="H67" s="363"/>
      <c r="I67" s="363"/>
      <c r="J67" s="431"/>
      <c r="K67" s="362"/>
      <c r="L67" s="465"/>
      <c r="M67" s="363"/>
      <c r="N67" s="363"/>
      <c r="O67" s="363"/>
      <c r="P67" s="381"/>
      <c r="Q67" s="49"/>
      <c r="R67" s="137"/>
    </row>
    <row r="68" spans="2:18" ht="13.5" customHeight="1" x14ac:dyDescent="0.2">
      <c r="B68" s="344"/>
      <c r="C68" s="383">
        <f t="shared" si="2"/>
        <v>56</v>
      </c>
      <c r="D68" s="60" t="str">
        <f t="shared" si="3"/>
        <v/>
      </c>
      <c r="E68" s="376"/>
      <c r="F68" s="511"/>
      <c r="G68" s="511"/>
      <c r="H68" s="363"/>
      <c r="I68" s="363"/>
      <c r="J68" s="431"/>
      <c r="K68" s="362"/>
      <c r="L68" s="465"/>
      <c r="M68" s="363"/>
      <c r="N68" s="363"/>
      <c r="O68" s="363"/>
      <c r="P68" s="381"/>
      <c r="Q68" s="49"/>
      <c r="R68" s="137"/>
    </row>
    <row r="69" spans="2:18" ht="13.5" customHeight="1" x14ac:dyDescent="0.2">
      <c r="B69" s="344"/>
      <c r="C69" s="383">
        <f t="shared" si="2"/>
        <v>57</v>
      </c>
      <c r="D69" s="60" t="str">
        <f t="shared" si="3"/>
        <v/>
      </c>
      <c r="E69" s="376"/>
      <c r="F69" s="511"/>
      <c r="G69" s="511"/>
      <c r="H69" s="363"/>
      <c r="I69" s="363"/>
      <c r="J69" s="431"/>
      <c r="K69" s="362"/>
      <c r="L69" s="465"/>
      <c r="M69" s="363"/>
      <c r="N69" s="363"/>
      <c r="O69" s="363"/>
      <c r="P69" s="381"/>
      <c r="Q69" s="49"/>
      <c r="R69" s="137"/>
    </row>
    <row r="70" spans="2:18" ht="13.5" customHeight="1" x14ac:dyDescent="0.2">
      <c r="B70" s="344"/>
      <c r="C70" s="383">
        <f t="shared" si="2"/>
        <v>58</v>
      </c>
      <c r="D70" s="60" t="str">
        <f t="shared" si="3"/>
        <v/>
      </c>
      <c r="E70" s="376"/>
      <c r="F70" s="511"/>
      <c r="G70" s="511"/>
      <c r="H70" s="363"/>
      <c r="I70" s="363"/>
      <c r="J70" s="431"/>
      <c r="K70" s="362"/>
      <c r="L70" s="465"/>
      <c r="M70" s="363"/>
      <c r="N70" s="363"/>
      <c r="O70" s="363"/>
      <c r="P70" s="381"/>
      <c r="Q70" s="49"/>
      <c r="R70" s="137"/>
    </row>
    <row r="71" spans="2:18" ht="13.5" customHeight="1" x14ac:dyDescent="0.2">
      <c r="B71" s="344"/>
      <c r="C71" s="383">
        <f t="shared" si="2"/>
        <v>59</v>
      </c>
      <c r="D71" s="60" t="str">
        <f t="shared" si="3"/>
        <v/>
      </c>
      <c r="E71" s="376"/>
      <c r="F71" s="511"/>
      <c r="G71" s="511"/>
      <c r="H71" s="363"/>
      <c r="I71" s="363"/>
      <c r="J71" s="431"/>
      <c r="K71" s="362"/>
      <c r="L71" s="465"/>
      <c r="M71" s="363"/>
      <c r="N71" s="363"/>
      <c r="O71" s="363"/>
      <c r="P71" s="381"/>
      <c r="Q71" s="49"/>
      <c r="R71" s="137"/>
    </row>
    <row r="72" spans="2:18" ht="13.5" customHeight="1" x14ac:dyDescent="0.2">
      <c r="B72" s="344"/>
      <c r="C72" s="383">
        <f t="shared" si="2"/>
        <v>60</v>
      </c>
      <c r="D72" s="60" t="str">
        <f t="shared" si="3"/>
        <v/>
      </c>
      <c r="E72" s="376"/>
      <c r="F72" s="511"/>
      <c r="G72" s="511"/>
      <c r="H72" s="363"/>
      <c r="I72" s="363"/>
      <c r="J72" s="431"/>
      <c r="K72" s="362"/>
      <c r="L72" s="465"/>
      <c r="M72" s="363"/>
      <c r="N72" s="363"/>
      <c r="O72" s="363"/>
      <c r="P72" s="381"/>
      <c r="Q72" s="49"/>
      <c r="R72" s="137"/>
    </row>
    <row r="73" spans="2:18" ht="13.5" customHeight="1" x14ac:dyDescent="0.2">
      <c r="B73" s="344"/>
      <c r="C73" s="383">
        <f t="shared" si="2"/>
        <v>61</v>
      </c>
      <c r="D73" s="60" t="str">
        <f t="shared" si="3"/>
        <v/>
      </c>
      <c r="E73" s="376"/>
      <c r="F73" s="511"/>
      <c r="G73" s="511"/>
      <c r="H73" s="363"/>
      <c r="I73" s="363"/>
      <c r="J73" s="431"/>
      <c r="K73" s="362"/>
      <c r="L73" s="465"/>
      <c r="M73" s="363"/>
      <c r="N73" s="363"/>
      <c r="O73" s="363"/>
      <c r="P73" s="381"/>
      <c r="Q73" s="49"/>
      <c r="R73" s="137"/>
    </row>
    <row r="74" spans="2:18" ht="13.5" customHeight="1" x14ac:dyDescent="0.2">
      <c r="B74" s="344"/>
      <c r="C74" s="383">
        <f t="shared" si="2"/>
        <v>62</v>
      </c>
      <c r="D74" s="60" t="str">
        <f t="shared" si="3"/>
        <v/>
      </c>
      <c r="E74" s="376"/>
      <c r="F74" s="511"/>
      <c r="G74" s="511"/>
      <c r="H74" s="363"/>
      <c r="I74" s="363"/>
      <c r="J74" s="431"/>
      <c r="K74" s="362"/>
      <c r="L74" s="465"/>
      <c r="M74" s="363"/>
      <c r="N74" s="363"/>
      <c r="O74" s="363"/>
      <c r="P74" s="381"/>
      <c r="Q74" s="49"/>
      <c r="R74" s="137"/>
    </row>
    <row r="75" spans="2:18" ht="13.5" customHeight="1" x14ac:dyDescent="0.2">
      <c r="B75" s="344"/>
      <c r="C75" s="383">
        <f t="shared" si="2"/>
        <v>63</v>
      </c>
      <c r="D75" s="60" t="str">
        <f t="shared" si="3"/>
        <v/>
      </c>
      <c r="E75" s="376"/>
      <c r="F75" s="511"/>
      <c r="G75" s="511"/>
      <c r="H75" s="363"/>
      <c r="I75" s="363"/>
      <c r="J75" s="431"/>
      <c r="K75" s="362"/>
      <c r="L75" s="465"/>
      <c r="M75" s="363"/>
      <c r="N75" s="363"/>
      <c r="O75" s="363"/>
      <c r="P75" s="381"/>
      <c r="Q75" s="49"/>
      <c r="R75" s="137"/>
    </row>
    <row r="76" spans="2:18" ht="13.5" customHeight="1" x14ac:dyDescent="0.2">
      <c r="B76" s="344"/>
      <c r="C76" s="383">
        <f t="shared" si="2"/>
        <v>64</v>
      </c>
      <c r="D76" s="60" t="str">
        <f t="shared" si="3"/>
        <v/>
      </c>
      <c r="E76" s="376"/>
      <c r="F76" s="511"/>
      <c r="G76" s="511"/>
      <c r="H76" s="363"/>
      <c r="I76" s="363"/>
      <c r="J76" s="431"/>
      <c r="K76" s="362"/>
      <c r="L76" s="465"/>
      <c r="M76" s="363"/>
      <c r="N76" s="363"/>
      <c r="O76" s="363"/>
      <c r="P76" s="381"/>
      <c r="Q76" s="49"/>
      <c r="R76" s="137"/>
    </row>
    <row r="77" spans="2:18" ht="13.5" customHeight="1" x14ac:dyDescent="0.2">
      <c r="B77" s="344"/>
      <c r="C77" s="383">
        <f t="shared" si="2"/>
        <v>65</v>
      </c>
      <c r="D77" s="60" t="str">
        <f t="shared" ref="D77:D102" si="4">IF(E77="","",IF(E77&lt;=$T$2,"○",""))</f>
        <v/>
      </c>
      <c r="E77" s="376"/>
      <c r="F77" s="511"/>
      <c r="G77" s="511"/>
      <c r="H77" s="363"/>
      <c r="I77" s="363"/>
      <c r="J77" s="431"/>
      <c r="K77" s="362"/>
      <c r="L77" s="465"/>
      <c r="M77" s="363"/>
      <c r="N77" s="363"/>
      <c r="O77" s="363"/>
      <c r="P77" s="381"/>
      <c r="Q77" s="49"/>
      <c r="R77" s="137"/>
    </row>
    <row r="78" spans="2:18" ht="13.5" customHeight="1" x14ac:dyDescent="0.2">
      <c r="B78" s="344"/>
      <c r="C78" s="383">
        <f t="shared" ref="C78:C102" si="5">C77+1</f>
        <v>66</v>
      </c>
      <c r="D78" s="60" t="str">
        <f t="shared" si="4"/>
        <v/>
      </c>
      <c r="E78" s="376"/>
      <c r="F78" s="511"/>
      <c r="G78" s="511"/>
      <c r="H78" s="363"/>
      <c r="I78" s="363"/>
      <c r="J78" s="431"/>
      <c r="K78" s="362"/>
      <c r="L78" s="465"/>
      <c r="M78" s="363"/>
      <c r="N78" s="363"/>
      <c r="O78" s="363"/>
      <c r="P78" s="381"/>
      <c r="Q78" s="49"/>
      <c r="R78" s="137"/>
    </row>
    <row r="79" spans="2:18" ht="13.5" customHeight="1" x14ac:dyDescent="0.2">
      <c r="B79" s="344"/>
      <c r="C79" s="383">
        <f t="shared" si="5"/>
        <v>67</v>
      </c>
      <c r="D79" s="60" t="str">
        <f t="shared" si="4"/>
        <v/>
      </c>
      <c r="E79" s="376"/>
      <c r="F79" s="511"/>
      <c r="G79" s="511"/>
      <c r="H79" s="363"/>
      <c r="I79" s="363"/>
      <c r="J79" s="431"/>
      <c r="K79" s="362"/>
      <c r="L79" s="465"/>
      <c r="M79" s="363"/>
      <c r="N79" s="363"/>
      <c r="O79" s="363"/>
      <c r="P79" s="381"/>
      <c r="Q79" s="49"/>
      <c r="R79" s="137"/>
    </row>
    <row r="80" spans="2:18" ht="13.5" customHeight="1" x14ac:dyDescent="0.2">
      <c r="B80" s="344"/>
      <c r="C80" s="383">
        <f t="shared" si="5"/>
        <v>68</v>
      </c>
      <c r="D80" s="60" t="str">
        <f t="shared" si="4"/>
        <v/>
      </c>
      <c r="E80" s="376"/>
      <c r="F80" s="511"/>
      <c r="G80" s="511"/>
      <c r="H80" s="363"/>
      <c r="I80" s="363"/>
      <c r="J80" s="431"/>
      <c r="K80" s="362"/>
      <c r="L80" s="465"/>
      <c r="M80" s="363"/>
      <c r="N80" s="363"/>
      <c r="O80" s="363"/>
      <c r="P80" s="381"/>
      <c r="Q80" s="49"/>
      <c r="R80" s="137"/>
    </row>
    <row r="81" spans="2:18" ht="13.5" customHeight="1" x14ac:dyDescent="0.2">
      <c r="B81" s="344"/>
      <c r="C81" s="383">
        <f t="shared" si="5"/>
        <v>69</v>
      </c>
      <c r="D81" s="60" t="str">
        <f t="shared" si="4"/>
        <v/>
      </c>
      <c r="E81" s="376"/>
      <c r="F81" s="511"/>
      <c r="G81" s="511"/>
      <c r="H81" s="363"/>
      <c r="I81" s="363"/>
      <c r="J81" s="431"/>
      <c r="K81" s="362"/>
      <c r="L81" s="465"/>
      <c r="M81" s="363"/>
      <c r="N81" s="363"/>
      <c r="O81" s="363"/>
      <c r="P81" s="381"/>
      <c r="Q81" s="49"/>
      <c r="R81" s="137"/>
    </row>
    <row r="82" spans="2:18" ht="13.5" customHeight="1" x14ac:dyDescent="0.2">
      <c r="B82" s="344"/>
      <c r="C82" s="383">
        <f t="shared" si="5"/>
        <v>70</v>
      </c>
      <c r="D82" s="60" t="str">
        <f t="shared" si="4"/>
        <v/>
      </c>
      <c r="E82" s="376"/>
      <c r="F82" s="511"/>
      <c r="G82" s="511"/>
      <c r="H82" s="363"/>
      <c r="I82" s="363"/>
      <c r="J82" s="431"/>
      <c r="K82" s="362"/>
      <c r="L82" s="465"/>
      <c r="M82" s="363"/>
      <c r="N82" s="363"/>
      <c r="O82" s="363"/>
      <c r="P82" s="381"/>
      <c r="Q82" s="49"/>
      <c r="R82" s="137"/>
    </row>
    <row r="83" spans="2:18" ht="13.5" customHeight="1" x14ac:dyDescent="0.2">
      <c r="B83" s="344"/>
      <c r="C83" s="383">
        <f t="shared" si="5"/>
        <v>71</v>
      </c>
      <c r="D83" s="60" t="str">
        <f t="shared" si="4"/>
        <v/>
      </c>
      <c r="E83" s="376"/>
      <c r="F83" s="511"/>
      <c r="G83" s="511"/>
      <c r="H83" s="363"/>
      <c r="I83" s="363"/>
      <c r="J83" s="431"/>
      <c r="K83" s="362"/>
      <c r="L83" s="465"/>
      <c r="M83" s="363"/>
      <c r="N83" s="363"/>
      <c r="O83" s="363"/>
      <c r="P83" s="381"/>
      <c r="Q83" s="49"/>
      <c r="R83" s="137"/>
    </row>
    <row r="84" spans="2:18" ht="13.5" customHeight="1" x14ac:dyDescent="0.2">
      <c r="B84" s="344"/>
      <c r="C84" s="383">
        <f t="shared" si="5"/>
        <v>72</v>
      </c>
      <c r="D84" s="60" t="str">
        <f t="shared" si="4"/>
        <v/>
      </c>
      <c r="E84" s="376"/>
      <c r="F84" s="511"/>
      <c r="G84" s="511"/>
      <c r="H84" s="363"/>
      <c r="I84" s="363"/>
      <c r="J84" s="431"/>
      <c r="K84" s="362"/>
      <c r="L84" s="465"/>
      <c r="M84" s="363"/>
      <c r="N84" s="363"/>
      <c r="O84" s="363"/>
      <c r="P84" s="381"/>
      <c r="Q84" s="49"/>
      <c r="R84" s="137"/>
    </row>
    <row r="85" spans="2:18" ht="13.5" customHeight="1" x14ac:dyDescent="0.2">
      <c r="B85" s="344"/>
      <c r="C85" s="383">
        <f t="shared" si="5"/>
        <v>73</v>
      </c>
      <c r="D85" s="60" t="str">
        <f t="shared" si="4"/>
        <v/>
      </c>
      <c r="E85" s="376"/>
      <c r="F85" s="511"/>
      <c r="G85" s="511"/>
      <c r="H85" s="363"/>
      <c r="I85" s="363"/>
      <c r="J85" s="431"/>
      <c r="K85" s="362"/>
      <c r="L85" s="465"/>
      <c r="M85" s="363"/>
      <c r="N85" s="363"/>
      <c r="O85" s="363"/>
      <c r="P85" s="381"/>
      <c r="Q85" s="49"/>
      <c r="R85" s="137"/>
    </row>
    <row r="86" spans="2:18" ht="13.5" customHeight="1" x14ac:dyDescent="0.2">
      <c r="B86" s="344"/>
      <c r="C86" s="383">
        <f t="shared" si="5"/>
        <v>74</v>
      </c>
      <c r="D86" s="60" t="str">
        <f t="shared" si="4"/>
        <v/>
      </c>
      <c r="E86" s="376"/>
      <c r="F86" s="511"/>
      <c r="G86" s="511"/>
      <c r="H86" s="363"/>
      <c r="I86" s="363"/>
      <c r="J86" s="431"/>
      <c r="K86" s="362"/>
      <c r="L86" s="465"/>
      <c r="M86" s="363"/>
      <c r="N86" s="363"/>
      <c r="O86" s="363"/>
      <c r="P86" s="381"/>
      <c r="Q86" s="49"/>
      <c r="R86" s="137"/>
    </row>
    <row r="87" spans="2:18" ht="13.5" customHeight="1" x14ac:dyDescent="0.2">
      <c r="B87" s="344"/>
      <c r="C87" s="383">
        <f t="shared" si="5"/>
        <v>75</v>
      </c>
      <c r="D87" s="60" t="str">
        <f t="shared" si="4"/>
        <v/>
      </c>
      <c r="E87" s="376"/>
      <c r="F87" s="511"/>
      <c r="G87" s="511"/>
      <c r="H87" s="363"/>
      <c r="I87" s="363"/>
      <c r="J87" s="431"/>
      <c r="K87" s="362"/>
      <c r="L87" s="465"/>
      <c r="M87" s="363"/>
      <c r="N87" s="363"/>
      <c r="O87" s="363"/>
      <c r="P87" s="381"/>
      <c r="Q87" s="49"/>
      <c r="R87" s="137"/>
    </row>
    <row r="88" spans="2:18" ht="13.5" customHeight="1" x14ac:dyDescent="0.2">
      <c r="B88" s="344"/>
      <c r="C88" s="383">
        <f t="shared" si="5"/>
        <v>76</v>
      </c>
      <c r="D88" s="60" t="str">
        <f t="shared" si="4"/>
        <v/>
      </c>
      <c r="E88" s="376"/>
      <c r="F88" s="511"/>
      <c r="G88" s="511"/>
      <c r="H88" s="363"/>
      <c r="I88" s="363"/>
      <c r="J88" s="431"/>
      <c r="K88" s="362"/>
      <c r="L88" s="465"/>
      <c r="M88" s="363"/>
      <c r="N88" s="363"/>
      <c r="O88" s="363"/>
      <c r="P88" s="381"/>
      <c r="Q88" s="49"/>
      <c r="R88" s="137"/>
    </row>
    <row r="89" spans="2:18" ht="13.5" customHeight="1" x14ac:dyDescent="0.2">
      <c r="B89" s="344"/>
      <c r="C89" s="383">
        <f t="shared" si="5"/>
        <v>77</v>
      </c>
      <c r="D89" s="60" t="str">
        <f t="shared" si="4"/>
        <v/>
      </c>
      <c r="E89" s="376"/>
      <c r="F89" s="511"/>
      <c r="G89" s="511"/>
      <c r="H89" s="363"/>
      <c r="I89" s="363"/>
      <c r="J89" s="431"/>
      <c r="K89" s="362"/>
      <c r="L89" s="465"/>
      <c r="M89" s="363"/>
      <c r="N89" s="363"/>
      <c r="O89" s="363"/>
      <c r="P89" s="381"/>
      <c r="Q89" s="49"/>
      <c r="R89" s="137"/>
    </row>
    <row r="90" spans="2:18" ht="13.5" customHeight="1" x14ac:dyDescent="0.2">
      <c r="B90" s="344"/>
      <c r="C90" s="383">
        <f t="shared" si="5"/>
        <v>78</v>
      </c>
      <c r="D90" s="60" t="str">
        <f t="shared" si="4"/>
        <v/>
      </c>
      <c r="E90" s="376"/>
      <c r="F90" s="511"/>
      <c r="G90" s="511"/>
      <c r="H90" s="363"/>
      <c r="I90" s="363"/>
      <c r="J90" s="431"/>
      <c r="K90" s="362"/>
      <c r="L90" s="465"/>
      <c r="M90" s="363"/>
      <c r="N90" s="363"/>
      <c r="O90" s="363"/>
      <c r="P90" s="381"/>
      <c r="Q90" s="49"/>
      <c r="R90" s="137"/>
    </row>
    <row r="91" spans="2:18" ht="13.5" customHeight="1" x14ac:dyDescent="0.2">
      <c r="B91" s="344"/>
      <c r="C91" s="383">
        <f t="shared" si="5"/>
        <v>79</v>
      </c>
      <c r="D91" s="60" t="str">
        <f t="shared" si="4"/>
        <v/>
      </c>
      <c r="E91" s="376"/>
      <c r="F91" s="511"/>
      <c r="G91" s="511"/>
      <c r="H91" s="363"/>
      <c r="I91" s="363"/>
      <c r="J91" s="431"/>
      <c r="K91" s="362"/>
      <c r="L91" s="465"/>
      <c r="M91" s="363"/>
      <c r="N91" s="363"/>
      <c r="O91" s="363"/>
      <c r="P91" s="381"/>
      <c r="Q91" s="49"/>
      <c r="R91" s="137"/>
    </row>
    <row r="92" spans="2:18" ht="13.5" customHeight="1" x14ac:dyDescent="0.2">
      <c r="B92" s="344"/>
      <c r="C92" s="383">
        <f t="shared" si="5"/>
        <v>80</v>
      </c>
      <c r="D92" s="60" t="str">
        <f t="shared" si="4"/>
        <v/>
      </c>
      <c r="E92" s="376"/>
      <c r="F92" s="511"/>
      <c r="G92" s="511"/>
      <c r="H92" s="363"/>
      <c r="I92" s="363"/>
      <c r="J92" s="431"/>
      <c r="K92" s="362"/>
      <c r="L92" s="465"/>
      <c r="M92" s="363"/>
      <c r="N92" s="363"/>
      <c r="O92" s="363"/>
      <c r="P92" s="381"/>
      <c r="Q92" s="49"/>
      <c r="R92" s="137"/>
    </row>
    <row r="93" spans="2:18" ht="13.5" customHeight="1" x14ac:dyDescent="0.2">
      <c r="B93" s="344"/>
      <c r="C93" s="383">
        <f t="shared" si="5"/>
        <v>81</v>
      </c>
      <c r="D93" s="60" t="str">
        <f t="shared" si="4"/>
        <v/>
      </c>
      <c r="E93" s="376"/>
      <c r="F93" s="511"/>
      <c r="G93" s="511"/>
      <c r="H93" s="363"/>
      <c r="I93" s="363"/>
      <c r="J93" s="431"/>
      <c r="K93" s="362"/>
      <c r="L93" s="465"/>
      <c r="M93" s="363"/>
      <c r="N93" s="363"/>
      <c r="O93" s="363"/>
      <c r="P93" s="381"/>
      <c r="Q93" s="49"/>
      <c r="R93" s="137"/>
    </row>
    <row r="94" spans="2:18" ht="13.5" customHeight="1" x14ac:dyDescent="0.2">
      <c r="B94" s="344"/>
      <c r="C94" s="383">
        <f t="shared" si="5"/>
        <v>82</v>
      </c>
      <c r="D94" s="60" t="str">
        <f t="shared" si="4"/>
        <v/>
      </c>
      <c r="E94" s="376"/>
      <c r="F94" s="511"/>
      <c r="G94" s="511"/>
      <c r="H94" s="363"/>
      <c r="I94" s="363"/>
      <c r="J94" s="431"/>
      <c r="K94" s="362"/>
      <c r="L94" s="465"/>
      <c r="M94" s="363"/>
      <c r="N94" s="363"/>
      <c r="O94" s="363"/>
      <c r="P94" s="381"/>
      <c r="Q94" s="49"/>
      <c r="R94" s="137"/>
    </row>
    <row r="95" spans="2:18" ht="13.5" customHeight="1" x14ac:dyDescent="0.2">
      <c r="B95" s="344"/>
      <c r="C95" s="383">
        <f t="shared" si="5"/>
        <v>83</v>
      </c>
      <c r="D95" s="60" t="str">
        <f t="shared" si="4"/>
        <v/>
      </c>
      <c r="E95" s="376"/>
      <c r="F95" s="511"/>
      <c r="G95" s="511"/>
      <c r="H95" s="363"/>
      <c r="I95" s="363"/>
      <c r="J95" s="431"/>
      <c r="K95" s="362"/>
      <c r="L95" s="465"/>
      <c r="M95" s="363"/>
      <c r="N95" s="363"/>
      <c r="O95" s="363"/>
      <c r="P95" s="381"/>
      <c r="Q95" s="49"/>
      <c r="R95" s="137"/>
    </row>
    <row r="96" spans="2:18" ht="13.5" customHeight="1" x14ac:dyDescent="0.2">
      <c r="B96" s="344"/>
      <c r="C96" s="383">
        <f t="shared" si="5"/>
        <v>84</v>
      </c>
      <c r="D96" s="60" t="str">
        <f t="shared" si="4"/>
        <v/>
      </c>
      <c r="E96" s="376"/>
      <c r="F96" s="511"/>
      <c r="G96" s="511"/>
      <c r="H96" s="363"/>
      <c r="I96" s="363"/>
      <c r="J96" s="431"/>
      <c r="K96" s="362"/>
      <c r="L96" s="465"/>
      <c r="M96" s="363"/>
      <c r="N96" s="363"/>
      <c r="O96" s="363"/>
      <c r="P96" s="381"/>
      <c r="Q96" s="49"/>
      <c r="R96" s="137"/>
    </row>
    <row r="97" spans="2:28" ht="13.5" customHeight="1" x14ac:dyDescent="0.2">
      <c r="B97" s="344"/>
      <c r="C97" s="383">
        <f t="shared" si="5"/>
        <v>85</v>
      </c>
      <c r="D97" s="60" t="str">
        <f t="shared" si="4"/>
        <v/>
      </c>
      <c r="E97" s="376"/>
      <c r="F97" s="511"/>
      <c r="G97" s="511"/>
      <c r="H97" s="363"/>
      <c r="I97" s="363"/>
      <c r="J97" s="431"/>
      <c r="K97" s="362"/>
      <c r="L97" s="465"/>
      <c r="M97" s="363"/>
      <c r="N97" s="363"/>
      <c r="O97" s="363"/>
      <c r="P97" s="381"/>
      <c r="Q97" s="49"/>
      <c r="R97" s="137"/>
    </row>
    <row r="98" spans="2:28" ht="13.5" customHeight="1" x14ac:dyDescent="0.2">
      <c r="B98" s="344"/>
      <c r="C98" s="383">
        <f t="shared" si="5"/>
        <v>86</v>
      </c>
      <c r="D98" s="60" t="str">
        <f t="shared" si="4"/>
        <v/>
      </c>
      <c r="E98" s="376"/>
      <c r="F98" s="511"/>
      <c r="G98" s="511"/>
      <c r="H98" s="363"/>
      <c r="I98" s="363"/>
      <c r="J98" s="431"/>
      <c r="K98" s="362"/>
      <c r="L98" s="465"/>
      <c r="M98" s="363"/>
      <c r="N98" s="363"/>
      <c r="O98" s="363"/>
      <c r="P98" s="381"/>
      <c r="Q98" s="49"/>
      <c r="R98" s="137"/>
    </row>
    <row r="99" spans="2:28" ht="13.5" customHeight="1" x14ac:dyDescent="0.2">
      <c r="B99" s="344"/>
      <c r="C99" s="383">
        <f t="shared" si="5"/>
        <v>87</v>
      </c>
      <c r="D99" s="60" t="str">
        <f t="shared" si="4"/>
        <v/>
      </c>
      <c r="E99" s="376"/>
      <c r="F99" s="511"/>
      <c r="G99" s="511"/>
      <c r="H99" s="363"/>
      <c r="I99" s="363"/>
      <c r="J99" s="431"/>
      <c r="K99" s="362"/>
      <c r="L99" s="465"/>
      <c r="M99" s="363"/>
      <c r="N99" s="363"/>
      <c r="O99" s="363"/>
      <c r="P99" s="381"/>
      <c r="Q99" s="49"/>
      <c r="R99" s="137"/>
    </row>
    <row r="100" spans="2:28" ht="13.5" customHeight="1" x14ac:dyDescent="0.2">
      <c r="B100" s="344"/>
      <c r="C100" s="383">
        <f t="shared" si="5"/>
        <v>88</v>
      </c>
      <c r="D100" s="60" t="str">
        <f t="shared" si="4"/>
        <v/>
      </c>
      <c r="E100" s="376"/>
      <c r="F100" s="511"/>
      <c r="G100" s="511"/>
      <c r="H100" s="363"/>
      <c r="I100" s="363"/>
      <c r="J100" s="431"/>
      <c r="K100" s="362"/>
      <c r="L100" s="465"/>
      <c r="M100" s="363"/>
      <c r="N100" s="363"/>
      <c r="O100" s="363"/>
      <c r="P100" s="381"/>
      <c r="Q100" s="49"/>
      <c r="R100" s="137"/>
    </row>
    <row r="101" spans="2:28" ht="13.5" customHeight="1" x14ac:dyDescent="0.2">
      <c r="B101" s="344"/>
      <c r="C101" s="383">
        <f t="shared" si="5"/>
        <v>89</v>
      </c>
      <c r="D101" s="60" t="str">
        <f t="shared" si="4"/>
        <v/>
      </c>
      <c r="E101" s="376"/>
      <c r="F101" s="511"/>
      <c r="G101" s="511"/>
      <c r="H101" s="363"/>
      <c r="I101" s="363"/>
      <c r="J101" s="431"/>
      <c r="K101" s="362"/>
      <c r="L101" s="465"/>
      <c r="M101" s="363"/>
      <c r="N101" s="363"/>
      <c r="O101" s="363"/>
      <c r="P101" s="381"/>
      <c r="Q101" s="49"/>
      <c r="R101" s="137"/>
    </row>
    <row r="102" spans="2:28" ht="13.5" customHeight="1" x14ac:dyDescent="0.2">
      <c r="B102" s="344"/>
      <c r="C102" s="383">
        <f t="shared" si="5"/>
        <v>90</v>
      </c>
      <c r="D102" s="60" t="str">
        <f t="shared" si="4"/>
        <v/>
      </c>
      <c r="E102" s="376"/>
      <c r="F102" s="511"/>
      <c r="G102" s="511"/>
      <c r="H102" s="363"/>
      <c r="I102" s="363"/>
      <c r="J102" s="431"/>
      <c r="K102" s="362"/>
      <c r="L102" s="465"/>
      <c r="M102" s="363"/>
      <c r="N102" s="363"/>
      <c r="O102" s="363"/>
      <c r="P102" s="381"/>
      <c r="Q102" s="49"/>
      <c r="R102" s="137"/>
    </row>
    <row r="103" spans="2:28" s="33" customFormat="1" ht="12.75" customHeight="1" x14ac:dyDescent="0.2">
      <c r="B103" s="137"/>
      <c r="C103" s="386"/>
      <c r="D103" s="386"/>
      <c r="E103" s="387"/>
      <c r="F103" s="386"/>
      <c r="G103" s="386"/>
      <c r="H103" s="388"/>
      <c r="I103" s="388"/>
      <c r="J103" s="436"/>
      <c r="K103" s="390"/>
      <c r="L103" s="388"/>
      <c r="M103" s="388"/>
      <c r="N103" s="388"/>
      <c r="O103" s="388"/>
      <c r="P103" s="49"/>
      <c r="Q103" s="49"/>
      <c r="R103" s="137"/>
      <c r="AB103" s="31"/>
    </row>
  </sheetData>
  <sheetProtection password="DE0B" sheet="1" selectLockedCells="1"/>
  <mergeCells count="17">
    <mergeCell ref="E5:E7"/>
    <mergeCell ref="F5:F7"/>
    <mergeCell ref="G5:G7"/>
    <mergeCell ref="D5:D7"/>
    <mergeCell ref="C10:F12"/>
    <mergeCell ref="C9:G9"/>
    <mergeCell ref="C5:C7"/>
    <mergeCell ref="L5:O5"/>
    <mergeCell ref="L6:L7"/>
    <mergeCell ref="H5:I5"/>
    <mergeCell ref="H6:H7"/>
    <mergeCell ref="I6:I7"/>
    <mergeCell ref="K5:K7"/>
    <mergeCell ref="J5:J7"/>
    <mergeCell ref="M6:M7"/>
    <mergeCell ref="N6:N7"/>
    <mergeCell ref="O6:O7"/>
  </mergeCells>
  <phoneticPr fontId="3"/>
  <conditionalFormatting sqref="L13:L103">
    <cfRule type="expression" dxfId="76" priority="5" stopIfTrue="1">
      <formula>AND(D13="○",H13="○",L13="")</formula>
    </cfRule>
    <cfRule type="expression" dxfId="75" priority="13" stopIfTrue="1">
      <formula>AND(H13="",L13="○")</formula>
    </cfRule>
  </conditionalFormatting>
  <conditionalFormatting sqref="M13:M102">
    <cfRule type="expression" dxfId="74" priority="4" stopIfTrue="1">
      <formula>AND(D13="○",M13="")</formula>
    </cfRule>
    <cfRule type="expression" dxfId="73" priority="11" stopIfTrue="1">
      <formula>AND(M13="○",OR(N13="○",O13="○"))</formula>
    </cfRule>
    <cfRule type="expression" dxfId="72" priority="12" stopIfTrue="1">
      <formula>AND($J13="",M13="○")</formula>
    </cfRule>
  </conditionalFormatting>
  <conditionalFormatting sqref="N13:N102">
    <cfRule type="expression" dxfId="71" priority="3" stopIfTrue="1">
      <formula>AND(D13="○",M13="",N13="")</formula>
    </cfRule>
    <cfRule type="expression" dxfId="70" priority="9" stopIfTrue="1">
      <formula>AND(N13="○",OR(M13="○",O13="○"))</formula>
    </cfRule>
    <cfRule type="expression" dxfId="69" priority="10" stopIfTrue="1">
      <formula>AND($J13="",N13="○")</formula>
    </cfRule>
  </conditionalFormatting>
  <conditionalFormatting sqref="O13:O102">
    <cfRule type="expression" dxfId="68" priority="2" stopIfTrue="1">
      <formula>AND(D13="○",M13="",N13="",O13="")</formula>
    </cfRule>
    <cfRule type="expression" dxfId="67" priority="7" stopIfTrue="1">
      <formula>AND(O13="○",OR(M13="○",N13="○"))</formula>
    </cfRule>
    <cfRule type="expression" dxfId="66" priority="8" stopIfTrue="1">
      <formula>AND($J13="",O13="○")</formula>
    </cfRule>
  </conditionalFormatting>
  <conditionalFormatting sqref="I13:I102">
    <cfRule type="expression" dxfId="65" priority="6" stopIfTrue="1">
      <formula>AND(H13="○",I13="○")</formula>
    </cfRule>
  </conditionalFormatting>
  <conditionalFormatting sqref="H13:H102">
    <cfRule type="expression" dxfId="64" priority="1" stopIfTrue="1">
      <formula>AND(H13="○",I13="○")</formula>
    </cfRule>
  </conditionalFormatting>
  <dataValidations count="1">
    <dataValidation type="list" allowBlank="1" showInputMessage="1" showErrorMessage="1" sqref="L13:O102 H13:I102" xr:uid="{00000000-0002-0000-0B00-000000000000}">
      <formula1>$R$1:$R$2</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L13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2" zeroHeight="1" x14ac:dyDescent="0.2"/>
  <cols>
    <col min="1" max="2" width="2.6640625" style="31" customWidth="1"/>
    <col min="3" max="3" width="3.6640625" style="1" customWidth="1"/>
    <col min="4" max="4" width="4.6640625" style="1" customWidth="1"/>
    <col min="5" max="5" width="5.109375" style="1" customWidth="1"/>
    <col min="6" max="6" width="15.6640625" style="1" customWidth="1"/>
    <col min="7" max="7" width="9.6640625" style="1" customWidth="1"/>
    <col min="8" max="8" width="6.6640625" style="1" customWidth="1"/>
    <col min="9" max="10" width="9.6640625" style="1" customWidth="1"/>
    <col min="11" max="12" width="2.6640625" style="87" customWidth="1"/>
    <col min="13" max="14" width="9" style="87" hidden="1" customWidth="1"/>
    <col min="15" max="246" width="9" style="1" hidden="1" customWidth="1"/>
    <col min="247" max="16384" width="0" style="1" hidden="1"/>
  </cols>
  <sheetData>
    <row r="1" spans="1:33" s="8" customFormat="1" ht="13.5" hidden="1" customHeight="1" x14ac:dyDescent="0.2">
      <c r="A1" s="32"/>
      <c r="B1" s="477"/>
      <c r="G1" s="528">
        <f>IF($G$10=0,0,G11/$G$10)</f>
        <v>0.21179121291776193</v>
      </c>
      <c r="I1" s="528">
        <f>IF($G$10=0,0,I12/$G$10)</f>
        <v>0</v>
      </c>
      <c r="J1" s="528">
        <f>IF($G$10=0,0,J12/$G$10)</f>
        <v>0.21179121291776193</v>
      </c>
      <c r="K1" s="478"/>
      <c r="L1" s="94"/>
      <c r="M1" s="94" t="s">
        <v>47</v>
      </c>
      <c r="N1" s="94" t="s">
        <v>326</v>
      </c>
    </row>
    <row r="2" spans="1:33" x14ac:dyDescent="0.2">
      <c r="B2" s="32"/>
      <c r="C2" s="8"/>
      <c r="D2" s="8"/>
      <c r="E2" s="8"/>
      <c r="F2" s="8"/>
      <c r="G2" s="8"/>
      <c r="H2" s="8"/>
      <c r="I2" s="8"/>
      <c r="J2" s="8"/>
      <c r="K2" s="94"/>
      <c r="L2" s="94"/>
      <c r="M2" s="1"/>
      <c r="N2" s="1" t="s">
        <v>69</v>
      </c>
      <c r="O2" s="6">
        <f>点検表!$AU$4</f>
        <v>1995</v>
      </c>
    </row>
    <row r="3" spans="1:33" ht="13.5" customHeight="1" x14ac:dyDescent="0.2">
      <c r="B3" s="32"/>
      <c r="C3" s="8" t="s">
        <v>647</v>
      </c>
      <c r="D3" s="8"/>
      <c r="E3" s="8"/>
      <c r="F3" s="8"/>
      <c r="G3" s="8"/>
      <c r="H3" s="8"/>
      <c r="I3" s="8"/>
      <c r="J3" s="8"/>
      <c r="K3" s="94"/>
      <c r="L3" s="94"/>
    </row>
    <row r="4" spans="1:33" x14ac:dyDescent="0.2">
      <c r="B4" s="32"/>
      <c r="C4" s="8"/>
      <c r="D4" s="8"/>
      <c r="E4" s="8"/>
      <c r="F4" s="8"/>
      <c r="G4" s="8"/>
      <c r="H4" s="8"/>
      <c r="I4" s="8"/>
      <c r="J4" s="8"/>
      <c r="K4" s="94"/>
      <c r="L4" s="94"/>
      <c r="M4" s="32"/>
      <c r="N4" s="1">
        <f>COUNTIF($E$13:$E$132,N5)</f>
        <v>1</v>
      </c>
      <c r="O4" s="1">
        <f>COUNTIF($E$13:$E$132,O5)</f>
        <v>6</v>
      </c>
      <c r="P4" s="1">
        <f t="shared" ref="P4:AG4" si="0">COUNTIF($E$13:$E$132,P5)</f>
        <v>0</v>
      </c>
      <c r="Q4" s="1">
        <f t="shared" si="0"/>
        <v>0</v>
      </c>
      <c r="R4" s="1">
        <f t="shared" si="0"/>
        <v>0</v>
      </c>
      <c r="S4" s="1">
        <f t="shared" si="0"/>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row>
    <row r="5" spans="1:33" ht="15" customHeight="1" x14ac:dyDescent="0.2">
      <c r="B5" s="344"/>
      <c r="C5" s="1035" t="s">
        <v>330</v>
      </c>
      <c r="D5" s="1030" t="s">
        <v>742</v>
      </c>
      <c r="E5" s="1030" t="s">
        <v>331</v>
      </c>
      <c r="F5" s="1044" t="s">
        <v>648</v>
      </c>
      <c r="G5" s="1030" t="s">
        <v>649</v>
      </c>
      <c r="H5" s="1044" t="s">
        <v>298</v>
      </c>
      <c r="I5" s="1047" t="s">
        <v>650</v>
      </c>
      <c r="J5" s="1048"/>
      <c r="K5" s="212"/>
      <c r="L5" s="212"/>
      <c r="M5" s="6">
        <f ca="1">IF($G$10=0,"",OFFSET(N5,0,MATCH(MAX(N6:AG6),N6:AG6,0)-1,1,1))</f>
        <v>2014</v>
      </c>
      <c r="N5" s="1">
        <f>MIN($E$13:$E$132)</f>
        <v>1990</v>
      </c>
      <c r="O5" s="1">
        <f>IF(ISERROR(SMALL($E$13:$E$132,SUM($N4:N4)+1)),0,SMALL($E$13:$E$132,SUM($N4:N4)+1))</f>
        <v>2014</v>
      </c>
      <c r="P5" s="1">
        <f>IF(ISERROR(SMALL($E$13:$E$132,SUM($N4:O4)+1)),0,SMALL($E$13:$E$132,SUM($N4:O4)+1))</f>
        <v>0</v>
      </c>
      <c r="Q5" s="1">
        <f>IF(ISERROR(SMALL($E$13:$E$132,SUM($N4:P4)+1)),0,SMALL($E$13:$E$132,SUM($N4:P4)+1))</f>
        <v>0</v>
      </c>
      <c r="R5" s="1">
        <f>IF(ISERROR(SMALL($E$13:$E$132,SUM($N4:Q4)+1)),0,SMALL($E$13:$E$132,SUM($N4:Q4)+1))</f>
        <v>0</v>
      </c>
      <c r="S5" s="1">
        <f>IF(ISERROR(SMALL($E$13:$E$132,SUM($N4:R4)+1)),0,SMALL($E$13:$E$132,SUM($N4:R4)+1))</f>
        <v>0</v>
      </c>
      <c r="T5" s="1">
        <f>IF(ISERROR(SMALL($E$13:$E$132,SUM($N4:S4)+1)),0,SMALL($E$13:$E$132,SUM($N4:S4)+1))</f>
        <v>0</v>
      </c>
      <c r="U5" s="1">
        <f>IF(ISERROR(SMALL($E$13:$E$132,SUM($N4:T4)+1)),0,SMALL($E$13:$E$132,SUM($N4:T4)+1))</f>
        <v>0</v>
      </c>
      <c r="V5" s="1">
        <f>IF(ISERROR(SMALL($E$13:$E$132,SUM($N4:U4)+1)),0,SMALL($E$13:$E$132,SUM($N4:U4)+1))</f>
        <v>0</v>
      </c>
      <c r="W5" s="1">
        <f>IF(ISERROR(SMALL($E$13:$E$132,SUM($N4:V4)+1)),0,SMALL($E$13:$E$132,SUM($N4:V4)+1))</f>
        <v>0</v>
      </c>
      <c r="X5" s="1">
        <f>IF(ISERROR(SMALL($E$13:$E$132,SUM($N4:W4)+1)),0,SMALL($E$13:$E$132,SUM($N4:W4)+1))</f>
        <v>0</v>
      </c>
      <c r="Y5" s="1">
        <f>IF(ISERROR(SMALL($E$13:$E$132,SUM($N4:X4)+1)),0,SMALL($E$13:$E$132,SUM($N4:X4)+1))</f>
        <v>0</v>
      </c>
      <c r="Z5" s="1">
        <f>IF(ISERROR(SMALL($E$13:$E$132,SUM($N4:Y4)+1)),0,SMALL($E$13:$E$132,SUM($N4:Y4)+1))</f>
        <v>0</v>
      </c>
      <c r="AA5" s="1">
        <f>IF(ISERROR(SMALL($E$13:$E$132,SUM($N4:Z4)+1)),0,SMALL($E$13:$E$132,SUM($N4:Z4)+1))</f>
        <v>0</v>
      </c>
      <c r="AB5" s="1">
        <f>IF(ISERROR(SMALL($E$13:$E$132,SUM($N4:AA4)+1)),0,SMALL($E$13:$E$132,SUM($N4:AA4)+1))</f>
        <v>0</v>
      </c>
      <c r="AC5" s="1">
        <f>IF(ISERROR(SMALL($E$13:$E$132,SUM($N4:AB4)+1)),0,SMALL($E$13:$E$132,SUM($N4:AB4)+1))</f>
        <v>0</v>
      </c>
      <c r="AD5" s="1">
        <f>IF(ISERROR(SMALL($E$13:$E$132,SUM($N4:AC4)+1)),0,SMALL($E$13:$E$132,SUM($N4:AC4)+1))</f>
        <v>0</v>
      </c>
      <c r="AE5" s="1">
        <f>IF(ISERROR(SMALL($E$13:$E$132,SUM($N4:AD4)+1)),0,SMALL($E$13:$E$132,SUM($N4:AD4)+1))</f>
        <v>0</v>
      </c>
      <c r="AF5" s="1">
        <f>IF(ISERROR(SMALL($E$13:$E$132,SUM($N4:AE4)+1)),0,SMALL($E$13:$E$132,SUM($N4:AE4)+1))</f>
        <v>0</v>
      </c>
      <c r="AG5" s="1">
        <f>IF(ISERROR(SMALL($E$13:$E$132,SUM($N4:AF4)+1)),0,SMALL($E$13:$E$132,SUM($N4:AF4)+1))</f>
        <v>0</v>
      </c>
    </row>
    <row r="6" spans="1:33" ht="15" customHeight="1" x14ac:dyDescent="0.2">
      <c r="B6" s="344"/>
      <c r="C6" s="1038"/>
      <c r="D6" s="1045"/>
      <c r="E6" s="1045"/>
      <c r="F6" s="1045"/>
      <c r="G6" s="1031"/>
      <c r="H6" s="1045"/>
      <c r="I6" s="1030" t="s">
        <v>651</v>
      </c>
      <c r="J6" s="1030" t="s">
        <v>652</v>
      </c>
      <c r="K6" s="212"/>
      <c r="L6" s="212"/>
      <c r="M6" s="8"/>
      <c r="N6" s="1">
        <f t="array" ref="N6">SUM(IF($E13:$E132=N5,$G13:$G132*$H13:$H132,0))</f>
        <v>282</v>
      </c>
      <c r="O6" s="1">
        <f t="array" ref="O6">SUM(IF($E13:$E132=O5,$G13:$G132*$H13:$H132,0))</f>
        <v>1049.5</v>
      </c>
      <c r="P6" s="1">
        <f t="array" ref="P6">SUM(IF($E13:$E132=P5,$G13:$G132*$H13:$H132,0))</f>
        <v>0</v>
      </c>
      <c r="Q6" s="1">
        <f t="array" ref="Q6">SUM(IF($E13:$E132=Q5,$G13:$G132*$H13:$H132,0))</f>
        <v>0</v>
      </c>
      <c r="R6" s="1">
        <f t="array" ref="R6">SUM(IF($E13:$E132=R5,$G13:$G132*$H13:$H132,0))</f>
        <v>0</v>
      </c>
      <c r="S6" s="1">
        <f t="array" ref="S6">SUM(IF($E13:$E132=S5,$G13:$G132*$H13:$H132,0))</f>
        <v>0</v>
      </c>
      <c r="T6" s="1">
        <f t="array" ref="T6">SUM(IF($E13:$E132=T5,$G13:$G132*$H13:$H132,0))</f>
        <v>0</v>
      </c>
      <c r="U6" s="1">
        <f t="array" ref="U6">SUM(IF($E13:$E132=U5,$G13:$G132*$H13:$H132,0))</f>
        <v>0</v>
      </c>
      <c r="V6" s="1">
        <f t="array" ref="V6">SUM(IF($E13:$E132=V5,$G13:$G132*$H13:$H132,0))</f>
        <v>0</v>
      </c>
      <c r="W6" s="1">
        <f t="array" ref="W6">SUM(IF($E13:$E132=W5,$G13:$G132*$H13:$H132,0))</f>
        <v>0</v>
      </c>
      <c r="X6" s="1">
        <f t="array" ref="X6">SUM(IF($E13:$E132=X5,$G13:$G132*$H13:$H132,0))</f>
        <v>0</v>
      </c>
      <c r="Y6" s="1">
        <f t="array" ref="Y6">SUM(IF($E13:$E132=Y5,$G13:$G132*$H13:$H132,0))</f>
        <v>0</v>
      </c>
      <c r="Z6" s="1">
        <f t="array" ref="Z6">SUM(IF($E13:$E132=Z5,$G13:$G132*$H13:$H132,0))</f>
        <v>0</v>
      </c>
      <c r="AA6" s="1">
        <f t="array" ref="AA6">SUM(IF($E13:$E132=AA5,$G13:$G132*$H13:$H132,0))</f>
        <v>0</v>
      </c>
      <c r="AB6" s="1">
        <f t="array" ref="AB6">SUM(IF($E13:$E132=AB5,$G13:$G132*$H13:$H132,0))</f>
        <v>0</v>
      </c>
      <c r="AC6" s="1">
        <f t="array" ref="AC6">SUM(IF($E13:$E132=AC5,$G13:$G132*$H13:$H132,0))</f>
        <v>0</v>
      </c>
      <c r="AD6" s="1">
        <f t="array" ref="AD6">SUM(IF($E13:$E132=AD5,$G13:$G132*$H13:$H132,0))</f>
        <v>0</v>
      </c>
      <c r="AE6" s="1">
        <f t="array" ref="AE6">SUM(IF($E13:$E132=AE5,$G13:$G132*$H13:$H132,0))</f>
        <v>0</v>
      </c>
      <c r="AF6" s="1">
        <f t="array" ref="AF6">SUM(IF($E13:$E132=AF5,$G13:$G132*$H13:$H132,0))</f>
        <v>0</v>
      </c>
      <c r="AG6" s="1">
        <f t="array" ref="AG6">SUM(IF($E13:$E132=AG5,$G13:$G132*$H13:$H132,0))</f>
        <v>0</v>
      </c>
    </row>
    <row r="7" spans="1:33" ht="48" customHeight="1" x14ac:dyDescent="0.2">
      <c r="B7" s="344"/>
      <c r="C7" s="1038"/>
      <c r="D7" s="1046"/>
      <c r="E7" s="1046"/>
      <c r="F7" s="1046"/>
      <c r="G7" s="1032"/>
      <c r="H7" s="1046"/>
      <c r="I7" s="1032"/>
      <c r="J7" s="1032"/>
      <c r="K7" s="212"/>
      <c r="L7" s="212"/>
      <c r="M7" s="94"/>
    </row>
    <row r="8" spans="1:33" ht="2.1" customHeight="1" x14ac:dyDescent="0.2">
      <c r="B8" s="344"/>
      <c r="C8" s="345"/>
      <c r="D8" s="345"/>
      <c r="E8" s="345"/>
      <c r="F8" s="345"/>
      <c r="G8" s="345"/>
      <c r="H8" s="345"/>
      <c r="I8" s="17"/>
      <c r="J8" s="17"/>
      <c r="K8" s="212"/>
      <c r="L8" s="212"/>
      <c r="M8" s="94"/>
    </row>
    <row r="9" spans="1:33" ht="15" customHeight="1" x14ac:dyDescent="0.2">
      <c r="B9" s="344"/>
      <c r="C9" s="1041" t="s">
        <v>344</v>
      </c>
      <c r="D9" s="1042"/>
      <c r="E9" s="1042"/>
      <c r="F9" s="1043"/>
      <c r="G9" s="345" t="s">
        <v>301</v>
      </c>
      <c r="H9" s="345" t="s">
        <v>301</v>
      </c>
      <c r="I9" s="488">
        <f>IF($G$10=0,"        －",I$10/$G$10)</f>
        <v>0.97784453623732637</v>
      </c>
      <c r="J9" s="488">
        <f>IF($G$10=0,"        －",J$10/$G$10)</f>
        <v>0.74652647390161475</v>
      </c>
      <c r="K9" s="370"/>
      <c r="L9" s="370"/>
      <c r="M9" s="94"/>
    </row>
    <row r="10" spans="1:33" ht="15" customHeight="1" x14ac:dyDescent="0.2">
      <c r="B10" s="344"/>
      <c r="C10" s="1035" t="s">
        <v>346</v>
      </c>
      <c r="D10" s="1036"/>
      <c r="E10" s="1037"/>
      <c r="F10" s="345" t="s">
        <v>236</v>
      </c>
      <c r="G10" s="373">
        <f>SUMPRODUCT(G13:G132,H13:H132)</f>
        <v>1331.5</v>
      </c>
      <c r="H10" s="467">
        <f>SUM(H13:H132)</f>
        <v>25</v>
      </c>
      <c r="I10" s="373">
        <f t="array" ref="I10">SUM(IF(I13:I132="○",$G13:$G132*$H13:$H132,0))</f>
        <v>1302</v>
      </c>
      <c r="J10" s="373">
        <f t="array" ref="J10">SUM(IF(J13:J132="○",$G13:$G132*$H13:$H132,0))</f>
        <v>994</v>
      </c>
      <c r="K10" s="442"/>
      <c r="L10" s="442"/>
      <c r="M10" s="94"/>
    </row>
    <row r="11" spans="1:33" ht="15" customHeight="1" x14ac:dyDescent="0.2">
      <c r="B11" s="344"/>
      <c r="C11" s="1038"/>
      <c r="D11" s="1039"/>
      <c r="E11" s="1040"/>
      <c r="F11" s="17" t="s">
        <v>744</v>
      </c>
      <c r="G11" s="373">
        <f t="array" ref="G11">SUM(IF($D13:$D132="○",$G13:$G132*$H13:$H132,0))</f>
        <v>282</v>
      </c>
      <c r="H11" s="467">
        <f>SUMIF($D13:$D132,"○",H13:H132)</f>
        <v>6</v>
      </c>
      <c r="I11" s="345" t="s">
        <v>301</v>
      </c>
      <c r="J11" s="345" t="s">
        <v>301</v>
      </c>
      <c r="K11" s="370"/>
      <c r="L11" s="370"/>
      <c r="M11" s="94"/>
    </row>
    <row r="12" spans="1:33" ht="15" customHeight="1" x14ac:dyDescent="0.2">
      <c r="B12" s="344"/>
      <c r="C12" s="1041"/>
      <c r="D12" s="1042"/>
      <c r="E12" s="1043"/>
      <c r="F12" s="17" t="s">
        <v>747</v>
      </c>
      <c r="G12" s="345" t="s">
        <v>301</v>
      </c>
      <c r="H12" s="345" t="s">
        <v>301</v>
      </c>
      <c r="I12" s="373">
        <f t="array" ref="I12">SUM(IF(($D13:$D132="○")*(I13:I132=""),$G13:$G132*$H13:$H132,0))</f>
        <v>0</v>
      </c>
      <c r="J12" s="373">
        <f t="array" ref="J12">SUM(IF(($D13:$D132="○")*(J13:J132=""),$G13:$G132*$H13:$H132,0))</f>
        <v>282</v>
      </c>
      <c r="K12" s="370"/>
      <c r="L12" s="370"/>
      <c r="M12" s="94"/>
    </row>
    <row r="13" spans="1:33" ht="13.5" customHeight="1" x14ac:dyDescent="0.2">
      <c r="B13" s="344"/>
      <c r="C13" s="375">
        <v>1</v>
      </c>
      <c r="D13" s="60" t="str">
        <f t="shared" ref="D13:D44" si="1">IF(E13="","",IF(E13&lt;=$O$2,"○",""))</f>
        <v>○</v>
      </c>
      <c r="E13" s="489">
        <v>1990</v>
      </c>
      <c r="F13" s="510" t="s">
        <v>653</v>
      </c>
      <c r="G13" s="468">
        <v>47</v>
      </c>
      <c r="H13" s="482">
        <v>6</v>
      </c>
      <c r="I13" s="399" t="s">
        <v>349</v>
      </c>
      <c r="J13" s="399"/>
      <c r="K13" s="381"/>
      <c r="L13" s="49"/>
      <c r="M13" s="469"/>
    </row>
    <row r="14" spans="1:33" ht="13.5" customHeight="1" x14ac:dyDescent="0.2">
      <c r="B14" s="344"/>
      <c r="C14" s="383">
        <f>C13+1</f>
        <v>2</v>
      </c>
      <c r="D14" s="60" t="str">
        <f t="shared" si="1"/>
        <v/>
      </c>
      <c r="E14" s="376">
        <v>2014</v>
      </c>
      <c r="F14" s="511" t="s">
        <v>654</v>
      </c>
      <c r="G14" s="470">
        <v>68</v>
      </c>
      <c r="H14" s="362">
        <v>6</v>
      </c>
      <c r="I14" s="402" t="s">
        <v>349</v>
      </c>
      <c r="J14" s="402" t="s">
        <v>349</v>
      </c>
      <c r="K14" s="381"/>
      <c r="L14" s="49"/>
      <c r="M14" s="471"/>
    </row>
    <row r="15" spans="1:33" ht="13.5" customHeight="1" x14ac:dyDescent="0.2">
      <c r="B15" s="344"/>
      <c r="C15" s="383">
        <f>C14+1</f>
        <v>3</v>
      </c>
      <c r="D15" s="60" t="str">
        <f t="shared" si="1"/>
        <v/>
      </c>
      <c r="E15" s="376">
        <v>2014</v>
      </c>
      <c r="F15" s="511" t="s">
        <v>655</v>
      </c>
      <c r="G15" s="470">
        <v>82</v>
      </c>
      <c r="H15" s="362">
        <v>6</v>
      </c>
      <c r="I15" s="402" t="s">
        <v>349</v>
      </c>
      <c r="J15" s="402" t="s">
        <v>349</v>
      </c>
      <c r="K15" s="381"/>
      <c r="L15" s="49"/>
      <c r="M15" s="471"/>
    </row>
    <row r="16" spans="1:33" ht="13.5" customHeight="1" x14ac:dyDescent="0.2">
      <c r="B16" s="344"/>
      <c r="C16" s="383">
        <f t="shared" ref="C16:C42" si="2">C15+1</f>
        <v>4</v>
      </c>
      <c r="D16" s="60" t="str">
        <f t="shared" si="1"/>
        <v/>
      </c>
      <c r="E16" s="376">
        <v>2014</v>
      </c>
      <c r="F16" s="511" t="s">
        <v>656</v>
      </c>
      <c r="G16" s="470">
        <v>47</v>
      </c>
      <c r="H16" s="362">
        <v>2</v>
      </c>
      <c r="I16" s="402" t="s">
        <v>349</v>
      </c>
      <c r="J16" s="402" t="s">
        <v>349</v>
      </c>
      <c r="K16" s="381"/>
      <c r="L16" s="49"/>
      <c r="M16" s="471"/>
    </row>
    <row r="17" spans="2:14" ht="13.5" customHeight="1" x14ac:dyDescent="0.2">
      <c r="B17" s="344"/>
      <c r="C17" s="383">
        <f t="shared" si="2"/>
        <v>5</v>
      </c>
      <c r="D17" s="60" t="str">
        <f t="shared" si="1"/>
        <v/>
      </c>
      <c r="E17" s="376">
        <v>2014</v>
      </c>
      <c r="F17" s="511" t="s">
        <v>657</v>
      </c>
      <c r="G17" s="470">
        <v>13</v>
      </c>
      <c r="H17" s="362">
        <v>2</v>
      </c>
      <c r="I17" s="402" t="s">
        <v>349</v>
      </c>
      <c r="J17" s="402"/>
      <c r="K17" s="381"/>
      <c r="L17" s="49"/>
      <c r="M17" s="471"/>
    </row>
    <row r="18" spans="2:14" ht="13.5" customHeight="1" x14ac:dyDescent="0.2">
      <c r="B18" s="344"/>
      <c r="C18" s="383">
        <f t="shared" si="2"/>
        <v>6</v>
      </c>
      <c r="D18" s="60" t="str">
        <f t="shared" si="1"/>
        <v/>
      </c>
      <c r="E18" s="376">
        <v>2014</v>
      </c>
      <c r="F18" s="511" t="s">
        <v>658</v>
      </c>
      <c r="G18" s="470">
        <v>11</v>
      </c>
      <c r="H18" s="362">
        <v>2</v>
      </c>
      <c r="I18" s="402"/>
      <c r="J18" s="402"/>
      <c r="K18" s="381"/>
      <c r="L18" s="49"/>
      <c r="M18" s="471"/>
    </row>
    <row r="19" spans="2:14" ht="13.5" customHeight="1" x14ac:dyDescent="0.2">
      <c r="B19" s="344"/>
      <c r="C19" s="383">
        <f t="shared" si="2"/>
        <v>7</v>
      </c>
      <c r="D19" s="60" t="str">
        <f t="shared" si="1"/>
        <v/>
      </c>
      <c r="E19" s="376">
        <v>2014</v>
      </c>
      <c r="F19" s="511" t="s">
        <v>659</v>
      </c>
      <c r="G19" s="470">
        <v>7.5</v>
      </c>
      <c r="H19" s="362">
        <v>1</v>
      </c>
      <c r="I19" s="402"/>
      <c r="J19" s="402"/>
      <c r="K19" s="381"/>
      <c r="L19" s="49"/>
      <c r="M19" s="471"/>
    </row>
    <row r="20" spans="2:14" ht="13.5" customHeight="1" x14ac:dyDescent="0.2">
      <c r="B20" s="344"/>
      <c r="C20" s="383">
        <f t="shared" si="2"/>
        <v>8</v>
      </c>
      <c r="D20" s="60" t="str">
        <f t="shared" si="1"/>
        <v/>
      </c>
      <c r="E20" s="376"/>
      <c r="F20" s="511"/>
      <c r="G20" s="470"/>
      <c r="H20" s="362"/>
      <c r="I20" s="402"/>
      <c r="J20" s="402"/>
      <c r="K20" s="381"/>
      <c r="L20" s="49"/>
      <c r="M20" s="471"/>
      <c r="N20" s="213"/>
    </row>
    <row r="21" spans="2:14" ht="13.5" customHeight="1" x14ac:dyDescent="0.2">
      <c r="B21" s="344"/>
      <c r="C21" s="383">
        <f t="shared" si="2"/>
        <v>9</v>
      </c>
      <c r="D21" s="60" t="str">
        <f t="shared" si="1"/>
        <v/>
      </c>
      <c r="E21" s="376"/>
      <c r="F21" s="511"/>
      <c r="G21" s="470"/>
      <c r="H21" s="362"/>
      <c r="I21" s="402"/>
      <c r="J21" s="402"/>
      <c r="K21" s="381"/>
      <c r="L21" s="49"/>
      <c r="M21" s="471"/>
      <c r="N21" s="213"/>
    </row>
    <row r="22" spans="2:14" ht="13.5" customHeight="1" x14ac:dyDescent="0.2">
      <c r="B22" s="344"/>
      <c r="C22" s="383">
        <f t="shared" si="2"/>
        <v>10</v>
      </c>
      <c r="D22" s="60" t="str">
        <f t="shared" si="1"/>
        <v/>
      </c>
      <c r="E22" s="376"/>
      <c r="F22" s="511"/>
      <c r="G22" s="470"/>
      <c r="H22" s="362"/>
      <c r="I22" s="402"/>
      <c r="J22" s="402"/>
      <c r="K22" s="381"/>
      <c r="L22" s="49"/>
      <c r="M22" s="471"/>
    </row>
    <row r="23" spans="2:14" ht="13.5" customHeight="1" x14ac:dyDescent="0.2">
      <c r="B23" s="344"/>
      <c r="C23" s="383">
        <f t="shared" si="2"/>
        <v>11</v>
      </c>
      <c r="D23" s="60" t="str">
        <f t="shared" si="1"/>
        <v/>
      </c>
      <c r="E23" s="376"/>
      <c r="F23" s="511"/>
      <c r="G23" s="470"/>
      <c r="H23" s="362"/>
      <c r="I23" s="402"/>
      <c r="J23" s="402"/>
      <c r="K23" s="381"/>
      <c r="L23" s="49"/>
      <c r="M23" s="471"/>
    </row>
    <row r="24" spans="2:14" ht="13.5" customHeight="1" x14ac:dyDescent="0.2">
      <c r="B24" s="344"/>
      <c r="C24" s="383">
        <f t="shared" si="2"/>
        <v>12</v>
      </c>
      <c r="D24" s="60" t="str">
        <f t="shared" si="1"/>
        <v/>
      </c>
      <c r="E24" s="376"/>
      <c r="F24" s="511"/>
      <c r="G24" s="470"/>
      <c r="H24" s="362"/>
      <c r="I24" s="402"/>
      <c r="J24" s="402"/>
      <c r="K24" s="381"/>
      <c r="L24" s="49"/>
      <c r="M24" s="471"/>
    </row>
    <row r="25" spans="2:14" ht="13.5" customHeight="1" x14ac:dyDescent="0.2">
      <c r="B25" s="344"/>
      <c r="C25" s="383">
        <f t="shared" si="2"/>
        <v>13</v>
      </c>
      <c r="D25" s="60" t="str">
        <f t="shared" si="1"/>
        <v/>
      </c>
      <c r="E25" s="376"/>
      <c r="F25" s="511"/>
      <c r="G25" s="470"/>
      <c r="H25" s="362"/>
      <c r="I25" s="402"/>
      <c r="J25" s="402"/>
      <c r="K25" s="381"/>
      <c r="L25" s="49"/>
      <c r="M25" s="471"/>
    </row>
    <row r="26" spans="2:14" ht="13.5" customHeight="1" x14ac:dyDescent="0.2">
      <c r="B26" s="344"/>
      <c r="C26" s="383">
        <f t="shared" si="2"/>
        <v>14</v>
      </c>
      <c r="D26" s="60" t="str">
        <f t="shared" si="1"/>
        <v/>
      </c>
      <c r="E26" s="376"/>
      <c r="F26" s="511"/>
      <c r="G26" s="470"/>
      <c r="H26" s="362"/>
      <c r="I26" s="402"/>
      <c r="J26" s="402"/>
      <c r="K26" s="381"/>
      <c r="L26" s="49"/>
      <c r="M26" s="471"/>
    </row>
    <row r="27" spans="2:14" ht="13.5" customHeight="1" x14ac:dyDescent="0.2">
      <c r="B27" s="344"/>
      <c r="C27" s="383">
        <f t="shared" si="2"/>
        <v>15</v>
      </c>
      <c r="D27" s="60" t="str">
        <f t="shared" si="1"/>
        <v/>
      </c>
      <c r="E27" s="376"/>
      <c r="F27" s="511"/>
      <c r="G27" s="470"/>
      <c r="H27" s="362"/>
      <c r="I27" s="402"/>
      <c r="J27" s="402"/>
      <c r="K27" s="381"/>
      <c r="L27" s="49"/>
      <c r="M27" s="471"/>
    </row>
    <row r="28" spans="2:14" ht="13.5" customHeight="1" x14ac:dyDescent="0.2">
      <c r="B28" s="344"/>
      <c r="C28" s="383">
        <f t="shared" si="2"/>
        <v>16</v>
      </c>
      <c r="D28" s="60" t="str">
        <f t="shared" si="1"/>
        <v/>
      </c>
      <c r="E28" s="376"/>
      <c r="F28" s="511"/>
      <c r="G28" s="470"/>
      <c r="H28" s="362"/>
      <c r="I28" s="402"/>
      <c r="J28" s="402"/>
      <c r="K28" s="381"/>
      <c r="L28" s="49"/>
      <c r="M28" s="471"/>
    </row>
    <row r="29" spans="2:14" ht="13.5" customHeight="1" x14ac:dyDescent="0.2">
      <c r="B29" s="344"/>
      <c r="C29" s="383">
        <f t="shared" si="2"/>
        <v>17</v>
      </c>
      <c r="D29" s="60" t="str">
        <f t="shared" si="1"/>
        <v/>
      </c>
      <c r="E29" s="376"/>
      <c r="F29" s="511"/>
      <c r="G29" s="470"/>
      <c r="H29" s="362"/>
      <c r="I29" s="402"/>
      <c r="J29" s="402"/>
      <c r="K29" s="381"/>
      <c r="L29" s="49"/>
      <c r="M29" s="471"/>
    </row>
    <row r="30" spans="2:14" ht="13.5" customHeight="1" x14ac:dyDescent="0.2">
      <c r="B30" s="344"/>
      <c r="C30" s="383">
        <f t="shared" si="2"/>
        <v>18</v>
      </c>
      <c r="D30" s="60" t="str">
        <f t="shared" si="1"/>
        <v/>
      </c>
      <c r="E30" s="376"/>
      <c r="F30" s="511"/>
      <c r="G30" s="470"/>
      <c r="H30" s="362"/>
      <c r="I30" s="402"/>
      <c r="J30" s="402"/>
      <c r="K30" s="381"/>
      <c r="L30" s="49"/>
      <c r="M30" s="471"/>
    </row>
    <row r="31" spans="2:14" ht="13.5" customHeight="1" x14ac:dyDescent="0.2">
      <c r="B31" s="344"/>
      <c r="C31" s="383">
        <f t="shared" si="2"/>
        <v>19</v>
      </c>
      <c r="D31" s="60" t="str">
        <f t="shared" si="1"/>
        <v/>
      </c>
      <c r="E31" s="376"/>
      <c r="F31" s="511"/>
      <c r="G31" s="470"/>
      <c r="H31" s="362"/>
      <c r="I31" s="402"/>
      <c r="J31" s="402"/>
      <c r="K31" s="381"/>
      <c r="L31" s="49"/>
      <c r="M31" s="471"/>
    </row>
    <row r="32" spans="2:14" ht="13.5" customHeight="1" x14ac:dyDescent="0.2">
      <c r="B32" s="344"/>
      <c r="C32" s="383">
        <f t="shared" si="2"/>
        <v>20</v>
      </c>
      <c r="D32" s="60" t="str">
        <f t="shared" si="1"/>
        <v/>
      </c>
      <c r="E32" s="376"/>
      <c r="F32" s="511"/>
      <c r="G32" s="470"/>
      <c r="H32" s="362"/>
      <c r="I32" s="402"/>
      <c r="J32" s="402"/>
      <c r="K32" s="381"/>
      <c r="L32" s="49"/>
      <c r="M32" s="471"/>
    </row>
    <row r="33" spans="2:13" ht="13.5" customHeight="1" x14ac:dyDescent="0.2">
      <c r="B33" s="344"/>
      <c r="C33" s="383">
        <f t="shared" si="2"/>
        <v>21</v>
      </c>
      <c r="D33" s="60" t="str">
        <f t="shared" si="1"/>
        <v/>
      </c>
      <c r="E33" s="376"/>
      <c r="F33" s="511"/>
      <c r="G33" s="470"/>
      <c r="H33" s="362"/>
      <c r="I33" s="402"/>
      <c r="J33" s="402"/>
      <c r="K33" s="381"/>
      <c r="L33" s="49"/>
      <c r="M33" s="471"/>
    </row>
    <row r="34" spans="2:13" ht="13.5" customHeight="1" x14ac:dyDescent="0.2">
      <c r="B34" s="344"/>
      <c r="C34" s="383">
        <f t="shared" si="2"/>
        <v>22</v>
      </c>
      <c r="D34" s="60" t="str">
        <f t="shared" si="1"/>
        <v/>
      </c>
      <c r="E34" s="376"/>
      <c r="F34" s="511"/>
      <c r="G34" s="470"/>
      <c r="H34" s="362"/>
      <c r="I34" s="402"/>
      <c r="J34" s="402"/>
      <c r="K34" s="381"/>
      <c r="L34" s="49"/>
      <c r="M34" s="471"/>
    </row>
    <row r="35" spans="2:13" ht="13.5" customHeight="1" x14ac:dyDescent="0.2">
      <c r="B35" s="344"/>
      <c r="C35" s="383">
        <f t="shared" si="2"/>
        <v>23</v>
      </c>
      <c r="D35" s="60" t="str">
        <f t="shared" si="1"/>
        <v/>
      </c>
      <c r="E35" s="376"/>
      <c r="F35" s="511"/>
      <c r="G35" s="470"/>
      <c r="H35" s="362"/>
      <c r="I35" s="402"/>
      <c r="J35" s="402"/>
      <c r="K35" s="381"/>
      <c r="L35" s="49"/>
      <c r="M35" s="471"/>
    </row>
    <row r="36" spans="2:13" ht="13.5" customHeight="1" x14ac:dyDescent="0.2">
      <c r="B36" s="344"/>
      <c r="C36" s="383">
        <f t="shared" si="2"/>
        <v>24</v>
      </c>
      <c r="D36" s="60" t="str">
        <f t="shared" si="1"/>
        <v/>
      </c>
      <c r="E36" s="376"/>
      <c r="F36" s="511"/>
      <c r="G36" s="470"/>
      <c r="H36" s="362"/>
      <c r="I36" s="402"/>
      <c r="J36" s="402"/>
      <c r="K36" s="381"/>
      <c r="L36" s="49"/>
      <c r="M36" s="471"/>
    </row>
    <row r="37" spans="2:13" ht="13.5" customHeight="1" x14ac:dyDescent="0.2">
      <c r="B37" s="344"/>
      <c r="C37" s="383">
        <f t="shared" si="2"/>
        <v>25</v>
      </c>
      <c r="D37" s="60" t="str">
        <f t="shared" si="1"/>
        <v/>
      </c>
      <c r="E37" s="376"/>
      <c r="F37" s="511"/>
      <c r="G37" s="470"/>
      <c r="H37" s="362"/>
      <c r="I37" s="402"/>
      <c r="J37" s="402"/>
      <c r="K37" s="381"/>
      <c r="L37" s="49"/>
      <c r="M37" s="471"/>
    </row>
    <row r="38" spans="2:13" ht="13.5" customHeight="1" x14ac:dyDescent="0.2">
      <c r="B38" s="344"/>
      <c r="C38" s="383">
        <f t="shared" si="2"/>
        <v>26</v>
      </c>
      <c r="D38" s="60" t="str">
        <f t="shared" si="1"/>
        <v/>
      </c>
      <c r="E38" s="376"/>
      <c r="F38" s="511"/>
      <c r="G38" s="470"/>
      <c r="H38" s="362"/>
      <c r="I38" s="402"/>
      <c r="J38" s="402"/>
      <c r="K38" s="381"/>
      <c r="L38" s="49"/>
      <c r="M38" s="471"/>
    </row>
    <row r="39" spans="2:13" ht="13.5" customHeight="1" x14ac:dyDescent="0.2">
      <c r="B39" s="344"/>
      <c r="C39" s="383">
        <f t="shared" si="2"/>
        <v>27</v>
      </c>
      <c r="D39" s="60" t="str">
        <f t="shared" si="1"/>
        <v/>
      </c>
      <c r="E39" s="376"/>
      <c r="F39" s="511"/>
      <c r="G39" s="470"/>
      <c r="H39" s="362"/>
      <c r="I39" s="402"/>
      <c r="J39" s="402"/>
      <c r="K39" s="381"/>
      <c r="L39" s="49"/>
      <c r="M39" s="471"/>
    </row>
    <row r="40" spans="2:13" ht="13.5" customHeight="1" x14ac:dyDescent="0.2">
      <c r="B40" s="344"/>
      <c r="C40" s="383">
        <f t="shared" si="2"/>
        <v>28</v>
      </c>
      <c r="D40" s="60" t="str">
        <f t="shared" si="1"/>
        <v/>
      </c>
      <c r="E40" s="376"/>
      <c r="F40" s="511"/>
      <c r="G40" s="470"/>
      <c r="H40" s="362"/>
      <c r="I40" s="402"/>
      <c r="J40" s="402"/>
      <c r="K40" s="381"/>
      <c r="L40" s="49"/>
      <c r="M40" s="471"/>
    </row>
    <row r="41" spans="2:13" ht="13.5" customHeight="1" x14ac:dyDescent="0.2">
      <c r="B41" s="344"/>
      <c r="C41" s="383">
        <f t="shared" si="2"/>
        <v>29</v>
      </c>
      <c r="D41" s="60" t="str">
        <f t="shared" si="1"/>
        <v/>
      </c>
      <c r="E41" s="376"/>
      <c r="F41" s="511"/>
      <c r="G41" s="470"/>
      <c r="H41" s="362"/>
      <c r="I41" s="402"/>
      <c r="J41" s="402"/>
      <c r="K41" s="381"/>
      <c r="L41" s="49"/>
      <c r="M41" s="471"/>
    </row>
    <row r="42" spans="2:13" ht="13.5" customHeight="1" x14ac:dyDescent="0.2">
      <c r="B42" s="344"/>
      <c r="C42" s="383">
        <f t="shared" si="2"/>
        <v>30</v>
      </c>
      <c r="D42" s="60" t="str">
        <f t="shared" si="1"/>
        <v/>
      </c>
      <c r="E42" s="376"/>
      <c r="F42" s="511"/>
      <c r="G42" s="470"/>
      <c r="H42" s="362"/>
      <c r="I42" s="402"/>
      <c r="J42" s="402"/>
      <c r="K42" s="381"/>
      <c r="L42" s="49"/>
      <c r="M42" s="471"/>
    </row>
    <row r="43" spans="2:13" ht="13.5" customHeight="1" x14ac:dyDescent="0.2">
      <c r="B43" s="344"/>
      <c r="C43" s="383">
        <f>C42+1</f>
        <v>31</v>
      </c>
      <c r="D43" s="60" t="str">
        <f t="shared" si="1"/>
        <v/>
      </c>
      <c r="E43" s="376"/>
      <c r="F43" s="511"/>
      <c r="G43" s="470"/>
      <c r="H43" s="362"/>
      <c r="I43" s="402"/>
      <c r="J43" s="402"/>
      <c r="K43" s="381"/>
      <c r="L43" s="49"/>
      <c r="M43" s="471"/>
    </row>
    <row r="44" spans="2:13" ht="13.5" customHeight="1" x14ac:dyDescent="0.2">
      <c r="B44" s="344"/>
      <c r="C44" s="383">
        <f>C43+1</f>
        <v>32</v>
      </c>
      <c r="D44" s="60" t="str">
        <f t="shared" si="1"/>
        <v/>
      </c>
      <c r="E44" s="376"/>
      <c r="F44" s="511"/>
      <c r="G44" s="470"/>
      <c r="H44" s="362"/>
      <c r="I44" s="402"/>
      <c r="J44" s="402"/>
      <c r="K44" s="381"/>
      <c r="L44" s="49"/>
      <c r="M44" s="471"/>
    </row>
    <row r="45" spans="2:13" ht="13.5" customHeight="1" x14ac:dyDescent="0.2">
      <c r="B45" s="344"/>
      <c r="C45" s="383">
        <f>C44+1</f>
        <v>33</v>
      </c>
      <c r="D45" s="60" t="str">
        <f t="shared" ref="D45:D76" si="3">IF(E45="","",IF(E45&lt;=$O$2,"○",""))</f>
        <v/>
      </c>
      <c r="E45" s="376"/>
      <c r="F45" s="511"/>
      <c r="G45" s="470"/>
      <c r="H45" s="362"/>
      <c r="I45" s="402"/>
      <c r="J45" s="402"/>
      <c r="K45" s="381"/>
      <c r="L45" s="49"/>
      <c r="M45" s="471"/>
    </row>
    <row r="46" spans="2:13" ht="13.5" customHeight="1" x14ac:dyDescent="0.2">
      <c r="B46" s="344"/>
      <c r="C46" s="383">
        <f t="shared" ref="C46:C109" si="4">C45+1</f>
        <v>34</v>
      </c>
      <c r="D46" s="60" t="str">
        <f t="shared" si="3"/>
        <v/>
      </c>
      <c r="E46" s="376"/>
      <c r="F46" s="511"/>
      <c r="G46" s="470"/>
      <c r="H46" s="362"/>
      <c r="I46" s="402"/>
      <c r="J46" s="402"/>
      <c r="K46" s="381"/>
      <c r="L46" s="49"/>
      <c r="M46" s="471"/>
    </row>
    <row r="47" spans="2:13" ht="13.5" customHeight="1" x14ac:dyDescent="0.2">
      <c r="B47" s="344"/>
      <c r="C47" s="383">
        <f t="shared" si="4"/>
        <v>35</v>
      </c>
      <c r="D47" s="60" t="str">
        <f t="shared" si="3"/>
        <v/>
      </c>
      <c r="E47" s="376"/>
      <c r="F47" s="511"/>
      <c r="G47" s="470"/>
      <c r="H47" s="362"/>
      <c r="I47" s="402"/>
      <c r="J47" s="402"/>
      <c r="K47" s="381"/>
      <c r="L47" s="49"/>
      <c r="M47" s="471"/>
    </row>
    <row r="48" spans="2:13" ht="13.5" customHeight="1" x14ac:dyDescent="0.2">
      <c r="B48" s="344"/>
      <c r="C48" s="383">
        <f t="shared" si="4"/>
        <v>36</v>
      </c>
      <c r="D48" s="60" t="str">
        <f t="shared" si="3"/>
        <v/>
      </c>
      <c r="E48" s="376"/>
      <c r="F48" s="511"/>
      <c r="G48" s="470"/>
      <c r="H48" s="362"/>
      <c r="I48" s="402"/>
      <c r="J48" s="402"/>
      <c r="K48" s="381"/>
      <c r="L48" s="49"/>
      <c r="M48" s="471"/>
    </row>
    <row r="49" spans="2:14" ht="13.5" customHeight="1" x14ac:dyDescent="0.2">
      <c r="B49" s="344"/>
      <c r="C49" s="383">
        <f t="shared" si="4"/>
        <v>37</v>
      </c>
      <c r="D49" s="60" t="str">
        <f t="shared" si="3"/>
        <v/>
      </c>
      <c r="E49" s="376"/>
      <c r="F49" s="511"/>
      <c r="G49" s="470"/>
      <c r="H49" s="362"/>
      <c r="I49" s="402"/>
      <c r="J49" s="402"/>
      <c r="K49" s="381"/>
      <c r="L49" s="49"/>
      <c r="M49" s="471"/>
    </row>
    <row r="50" spans="2:14" ht="13.5" customHeight="1" x14ac:dyDescent="0.2">
      <c r="B50" s="344"/>
      <c r="C50" s="383">
        <f t="shared" si="4"/>
        <v>38</v>
      </c>
      <c r="D50" s="60" t="str">
        <f t="shared" si="3"/>
        <v/>
      </c>
      <c r="E50" s="376"/>
      <c r="F50" s="511"/>
      <c r="G50" s="470"/>
      <c r="H50" s="362"/>
      <c r="I50" s="402"/>
      <c r="J50" s="402"/>
      <c r="K50" s="381"/>
      <c r="L50" s="49"/>
      <c r="M50" s="471"/>
      <c r="N50" s="213"/>
    </row>
    <row r="51" spans="2:14" ht="13.5" customHeight="1" x14ac:dyDescent="0.2">
      <c r="B51" s="344"/>
      <c r="C51" s="383">
        <f t="shared" si="4"/>
        <v>39</v>
      </c>
      <c r="D51" s="60" t="str">
        <f t="shared" si="3"/>
        <v/>
      </c>
      <c r="E51" s="376"/>
      <c r="F51" s="511"/>
      <c r="G51" s="470"/>
      <c r="H51" s="362"/>
      <c r="I51" s="402"/>
      <c r="J51" s="402"/>
      <c r="K51" s="381"/>
      <c r="L51" s="49"/>
      <c r="M51" s="471"/>
      <c r="N51" s="213"/>
    </row>
    <row r="52" spans="2:14" ht="13.5" customHeight="1" x14ac:dyDescent="0.2">
      <c r="B52" s="344"/>
      <c r="C52" s="383">
        <f t="shared" si="4"/>
        <v>40</v>
      </c>
      <c r="D52" s="60" t="str">
        <f t="shared" si="3"/>
        <v/>
      </c>
      <c r="E52" s="376"/>
      <c r="F52" s="511"/>
      <c r="G52" s="470"/>
      <c r="H52" s="362"/>
      <c r="I52" s="402"/>
      <c r="J52" s="402"/>
      <c r="K52" s="381"/>
      <c r="L52" s="49"/>
      <c r="M52" s="471"/>
    </row>
    <row r="53" spans="2:14" ht="13.5" customHeight="1" x14ac:dyDescent="0.2">
      <c r="B53" s="344"/>
      <c r="C53" s="383">
        <f t="shared" si="4"/>
        <v>41</v>
      </c>
      <c r="D53" s="60" t="str">
        <f t="shared" si="3"/>
        <v/>
      </c>
      <c r="E53" s="376"/>
      <c r="F53" s="511"/>
      <c r="G53" s="470"/>
      <c r="H53" s="362"/>
      <c r="I53" s="402"/>
      <c r="J53" s="402"/>
      <c r="K53" s="381"/>
      <c r="L53" s="49"/>
      <c r="M53" s="471"/>
    </row>
    <row r="54" spans="2:14" ht="13.5" customHeight="1" x14ac:dyDescent="0.2">
      <c r="B54" s="344"/>
      <c r="C54" s="383">
        <f t="shared" si="4"/>
        <v>42</v>
      </c>
      <c r="D54" s="60" t="str">
        <f t="shared" si="3"/>
        <v/>
      </c>
      <c r="E54" s="376"/>
      <c r="F54" s="511"/>
      <c r="G54" s="470"/>
      <c r="H54" s="362"/>
      <c r="I54" s="402"/>
      <c r="J54" s="402"/>
      <c r="K54" s="381"/>
      <c r="L54" s="49"/>
      <c r="M54" s="471"/>
    </row>
    <row r="55" spans="2:14" ht="13.5" customHeight="1" x14ac:dyDescent="0.2">
      <c r="B55" s="344"/>
      <c r="C55" s="383">
        <f t="shared" si="4"/>
        <v>43</v>
      </c>
      <c r="D55" s="60" t="str">
        <f t="shared" si="3"/>
        <v/>
      </c>
      <c r="E55" s="376"/>
      <c r="F55" s="511"/>
      <c r="G55" s="470"/>
      <c r="H55" s="362"/>
      <c r="I55" s="402"/>
      <c r="J55" s="402"/>
      <c r="K55" s="381"/>
      <c r="L55" s="49"/>
      <c r="M55" s="471"/>
    </row>
    <row r="56" spans="2:14" ht="13.5" customHeight="1" x14ac:dyDescent="0.2">
      <c r="B56" s="344"/>
      <c r="C56" s="383">
        <f t="shared" si="4"/>
        <v>44</v>
      </c>
      <c r="D56" s="60" t="str">
        <f t="shared" si="3"/>
        <v/>
      </c>
      <c r="E56" s="376"/>
      <c r="F56" s="511"/>
      <c r="G56" s="470"/>
      <c r="H56" s="362"/>
      <c r="I56" s="402"/>
      <c r="J56" s="402"/>
      <c r="K56" s="381"/>
      <c r="L56" s="49"/>
      <c r="M56" s="471"/>
    </row>
    <row r="57" spans="2:14" ht="13.5" customHeight="1" x14ac:dyDescent="0.2">
      <c r="B57" s="344"/>
      <c r="C57" s="383">
        <f t="shared" si="4"/>
        <v>45</v>
      </c>
      <c r="D57" s="60" t="str">
        <f t="shared" si="3"/>
        <v/>
      </c>
      <c r="E57" s="376"/>
      <c r="F57" s="511"/>
      <c r="G57" s="470"/>
      <c r="H57" s="362"/>
      <c r="I57" s="402"/>
      <c r="J57" s="402"/>
      <c r="K57" s="381"/>
      <c r="L57" s="49"/>
      <c r="M57" s="471"/>
    </row>
    <row r="58" spans="2:14" ht="13.5" customHeight="1" x14ac:dyDescent="0.2">
      <c r="B58" s="344"/>
      <c r="C58" s="383">
        <f t="shared" si="4"/>
        <v>46</v>
      </c>
      <c r="D58" s="60" t="str">
        <f t="shared" si="3"/>
        <v/>
      </c>
      <c r="E58" s="376"/>
      <c r="F58" s="511"/>
      <c r="G58" s="470"/>
      <c r="H58" s="362"/>
      <c r="I58" s="402"/>
      <c r="J58" s="402"/>
      <c r="K58" s="381"/>
      <c r="L58" s="49"/>
      <c r="M58" s="471"/>
    </row>
    <row r="59" spans="2:14" ht="13.5" customHeight="1" x14ac:dyDescent="0.2">
      <c r="B59" s="344"/>
      <c r="C59" s="383">
        <f t="shared" si="4"/>
        <v>47</v>
      </c>
      <c r="D59" s="60" t="str">
        <f t="shared" si="3"/>
        <v/>
      </c>
      <c r="E59" s="376"/>
      <c r="F59" s="511"/>
      <c r="G59" s="470"/>
      <c r="H59" s="362"/>
      <c r="I59" s="402"/>
      <c r="J59" s="402"/>
      <c r="K59" s="381"/>
      <c r="L59" s="49"/>
      <c r="M59" s="471"/>
    </row>
    <row r="60" spans="2:14" ht="13.5" customHeight="1" x14ac:dyDescent="0.2">
      <c r="B60" s="344"/>
      <c r="C60" s="383">
        <f t="shared" si="4"/>
        <v>48</v>
      </c>
      <c r="D60" s="60" t="str">
        <f t="shared" si="3"/>
        <v/>
      </c>
      <c r="E60" s="376"/>
      <c r="F60" s="511"/>
      <c r="G60" s="470"/>
      <c r="H60" s="362"/>
      <c r="I60" s="402"/>
      <c r="J60" s="402"/>
      <c r="K60" s="381"/>
      <c r="L60" s="49"/>
      <c r="M60" s="471"/>
    </row>
    <row r="61" spans="2:14" ht="13.5" customHeight="1" x14ac:dyDescent="0.2">
      <c r="B61" s="344"/>
      <c r="C61" s="383">
        <f t="shared" si="4"/>
        <v>49</v>
      </c>
      <c r="D61" s="60" t="str">
        <f t="shared" si="3"/>
        <v/>
      </c>
      <c r="E61" s="376"/>
      <c r="F61" s="511"/>
      <c r="G61" s="470"/>
      <c r="H61" s="362"/>
      <c r="I61" s="402"/>
      <c r="J61" s="402"/>
      <c r="K61" s="381"/>
      <c r="L61" s="49"/>
      <c r="M61" s="471"/>
    </row>
    <row r="62" spans="2:14" ht="13.5" customHeight="1" x14ac:dyDescent="0.2">
      <c r="B62" s="344"/>
      <c r="C62" s="383">
        <f t="shared" si="4"/>
        <v>50</v>
      </c>
      <c r="D62" s="60" t="str">
        <f t="shared" si="3"/>
        <v/>
      </c>
      <c r="E62" s="376"/>
      <c r="F62" s="511"/>
      <c r="G62" s="470"/>
      <c r="H62" s="362"/>
      <c r="I62" s="402"/>
      <c r="J62" s="402"/>
      <c r="K62" s="381"/>
      <c r="L62" s="49"/>
      <c r="M62" s="471"/>
    </row>
    <row r="63" spans="2:14" ht="13.5" customHeight="1" x14ac:dyDescent="0.2">
      <c r="B63" s="344"/>
      <c r="C63" s="383">
        <f t="shared" si="4"/>
        <v>51</v>
      </c>
      <c r="D63" s="60" t="str">
        <f t="shared" si="3"/>
        <v/>
      </c>
      <c r="E63" s="376"/>
      <c r="F63" s="511"/>
      <c r="G63" s="470"/>
      <c r="H63" s="362"/>
      <c r="I63" s="402"/>
      <c r="J63" s="402"/>
      <c r="K63" s="381"/>
      <c r="L63" s="49"/>
      <c r="M63" s="471"/>
    </row>
    <row r="64" spans="2:14" ht="13.5" customHeight="1" x14ac:dyDescent="0.2">
      <c r="B64" s="344"/>
      <c r="C64" s="383">
        <f t="shared" si="4"/>
        <v>52</v>
      </c>
      <c r="D64" s="60" t="str">
        <f t="shared" si="3"/>
        <v/>
      </c>
      <c r="E64" s="376"/>
      <c r="F64" s="511"/>
      <c r="G64" s="470"/>
      <c r="H64" s="362"/>
      <c r="I64" s="402"/>
      <c r="J64" s="402"/>
      <c r="K64" s="381"/>
      <c r="L64" s="49"/>
      <c r="M64" s="471"/>
    </row>
    <row r="65" spans="2:13" ht="13.5" customHeight="1" x14ac:dyDescent="0.2">
      <c r="B65" s="344"/>
      <c r="C65" s="383">
        <f t="shared" si="4"/>
        <v>53</v>
      </c>
      <c r="D65" s="60" t="str">
        <f t="shared" si="3"/>
        <v/>
      </c>
      <c r="E65" s="376"/>
      <c r="F65" s="511"/>
      <c r="G65" s="470"/>
      <c r="H65" s="362"/>
      <c r="I65" s="402"/>
      <c r="J65" s="402"/>
      <c r="K65" s="381"/>
      <c r="L65" s="49"/>
      <c r="M65" s="471"/>
    </row>
    <row r="66" spans="2:13" ht="13.5" customHeight="1" x14ac:dyDescent="0.2">
      <c r="B66" s="344"/>
      <c r="C66" s="383">
        <f t="shared" si="4"/>
        <v>54</v>
      </c>
      <c r="D66" s="60" t="str">
        <f t="shared" si="3"/>
        <v/>
      </c>
      <c r="E66" s="376"/>
      <c r="F66" s="511"/>
      <c r="G66" s="470"/>
      <c r="H66" s="362"/>
      <c r="I66" s="402"/>
      <c r="J66" s="402"/>
      <c r="K66" s="381"/>
      <c r="L66" s="49"/>
      <c r="M66" s="471"/>
    </row>
    <row r="67" spans="2:13" ht="13.5" customHeight="1" x14ac:dyDescent="0.2">
      <c r="B67" s="344"/>
      <c r="C67" s="383">
        <f t="shared" si="4"/>
        <v>55</v>
      </c>
      <c r="D67" s="60" t="str">
        <f t="shared" si="3"/>
        <v/>
      </c>
      <c r="E67" s="376"/>
      <c r="F67" s="511"/>
      <c r="G67" s="470"/>
      <c r="H67" s="362"/>
      <c r="I67" s="402"/>
      <c r="J67" s="402"/>
      <c r="K67" s="381"/>
      <c r="L67" s="49"/>
      <c r="M67" s="471"/>
    </row>
    <row r="68" spans="2:13" ht="13.5" customHeight="1" x14ac:dyDescent="0.2">
      <c r="B68" s="344"/>
      <c r="C68" s="383">
        <f t="shared" si="4"/>
        <v>56</v>
      </c>
      <c r="D68" s="60" t="str">
        <f t="shared" si="3"/>
        <v/>
      </c>
      <c r="E68" s="376"/>
      <c r="F68" s="511"/>
      <c r="G68" s="470"/>
      <c r="H68" s="362"/>
      <c r="I68" s="402"/>
      <c r="J68" s="402"/>
      <c r="K68" s="381"/>
      <c r="L68" s="49"/>
      <c r="M68" s="471"/>
    </row>
    <row r="69" spans="2:13" ht="13.5" customHeight="1" x14ac:dyDescent="0.2">
      <c r="B69" s="344"/>
      <c r="C69" s="383">
        <f t="shared" si="4"/>
        <v>57</v>
      </c>
      <c r="D69" s="60" t="str">
        <f t="shared" si="3"/>
        <v/>
      </c>
      <c r="E69" s="376"/>
      <c r="F69" s="511"/>
      <c r="G69" s="470"/>
      <c r="H69" s="362"/>
      <c r="I69" s="402"/>
      <c r="J69" s="402"/>
      <c r="K69" s="381"/>
      <c r="L69" s="49"/>
      <c r="M69" s="471"/>
    </row>
    <row r="70" spans="2:13" ht="13.5" customHeight="1" x14ac:dyDescent="0.2">
      <c r="B70" s="344"/>
      <c r="C70" s="383">
        <f t="shared" si="4"/>
        <v>58</v>
      </c>
      <c r="D70" s="60" t="str">
        <f t="shared" si="3"/>
        <v/>
      </c>
      <c r="E70" s="376"/>
      <c r="F70" s="511"/>
      <c r="G70" s="470"/>
      <c r="H70" s="362"/>
      <c r="I70" s="402"/>
      <c r="J70" s="402"/>
      <c r="K70" s="381"/>
      <c r="L70" s="49"/>
      <c r="M70" s="471"/>
    </row>
    <row r="71" spans="2:13" ht="13.5" customHeight="1" x14ac:dyDescent="0.2">
      <c r="B71" s="344"/>
      <c r="C71" s="383">
        <f t="shared" si="4"/>
        <v>59</v>
      </c>
      <c r="D71" s="60" t="str">
        <f t="shared" si="3"/>
        <v/>
      </c>
      <c r="E71" s="376"/>
      <c r="F71" s="511"/>
      <c r="G71" s="470"/>
      <c r="H71" s="362"/>
      <c r="I71" s="402"/>
      <c r="J71" s="402"/>
      <c r="K71" s="381"/>
      <c r="L71" s="49"/>
      <c r="M71" s="471"/>
    </row>
    <row r="72" spans="2:13" ht="13.5" customHeight="1" x14ac:dyDescent="0.2">
      <c r="B72" s="344"/>
      <c r="C72" s="383">
        <f t="shared" si="4"/>
        <v>60</v>
      </c>
      <c r="D72" s="60" t="str">
        <f t="shared" si="3"/>
        <v/>
      </c>
      <c r="E72" s="376"/>
      <c r="F72" s="511"/>
      <c r="G72" s="470"/>
      <c r="H72" s="362"/>
      <c r="I72" s="402"/>
      <c r="J72" s="402"/>
      <c r="K72" s="381"/>
      <c r="L72" s="49"/>
      <c r="M72" s="471"/>
    </row>
    <row r="73" spans="2:13" ht="13.5" customHeight="1" x14ac:dyDescent="0.2">
      <c r="B73" s="344"/>
      <c r="C73" s="383">
        <f t="shared" si="4"/>
        <v>61</v>
      </c>
      <c r="D73" s="60" t="str">
        <f t="shared" si="3"/>
        <v/>
      </c>
      <c r="E73" s="376"/>
      <c r="F73" s="511"/>
      <c r="G73" s="470"/>
      <c r="H73" s="362"/>
      <c r="I73" s="402"/>
      <c r="J73" s="402"/>
      <c r="K73" s="381"/>
      <c r="L73" s="49"/>
      <c r="M73" s="471"/>
    </row>
    <row r="74" spans="2:13" ht="13.5" customHeight="1" x14ac:dyDescent="0.2">
      <c r="B74" s="344"/>
      <c r="C74" s="383">
        <f t="shared" si="4"/>
        <v>62</v>
      </c>
      <c r="D74" s="60" t="str">
        <f t="shared" si="3"/>
        <v/>
      </c>
      <c r="E74" s="376"/>
      <c r="F74" s="511"/>
      <c r="G74" s="470"/>
      <c r="H74" s="362"/>
      <c r="I74" s="402"/>
      <c r="J74" s="402"/>
      <c r="K74" s="381"/>
      <c r="L74" s="49"/>
      <c r="M74" s="471"/>
    </row>
    <row r="75" spans="2:13" ht="13.5" customHeight="1" x14ac:dyDescent="0.2">
      <c r="B75" s="344"/>
      <c r="C75" s="383">
        <f t="shared" si="4"/>
        <v>63</v>
      </c>
      <c r="D75" s="60" t="str">
        <f t="shared" si="3"/>
        <v/>
      </c>
      <c r="E75" s="376"/>
      <c r="F75" s="511"/>
      <c r="G75" s="470"/>
      <c r="H75" s="362"/>
      <c r="I75" s="402"/>
      <c r="J75" s="402"/>
      <c r="K75" s="381"/>
      <c r="L75" s="49"/>
      <c r="M75" s="471"/>
    </row>
    <row r="76" spans="2:13" ht="13.5" customHeight="1" x14ac:dyDescent="0.2">
      <c r="B76" s="344"/>
      <c r="C76" s="383">
        <f t="shared" si="4"/>
        <v>64</v>
      </c>
      <c r="D76" s="60" t="str">
        <f t="shared" si="3"/>
        <v/>
      </c>
      <c r="E76" s="376"/>
      <c r="F76" s="511"/>
      <c r="G76" s="470"/>
      <c r="H76" s="362"/>
      <c r="I76" s="402"/>
      <c r="J76" s="402"/>
      <c r="K76" s="381"/>
      <c r="L76" s="49"/>
      <c r="M76" s="471"/>
    </row>
    <row r="77" spans="2:13" ht="13.5" customHeight="1" x14ac:dyDescent="0.2">
      <c r="B77" s="344"/>
      <c r="C77" s="383">
        <f t="shared" si="4"/>
        <v>65</v>
      </c>
      <c r="D77" s="60" t="str">
        <f t="shared" ref="D77:D108" si="5">IF(E77="","",IF(E77&lt;=$O$2,"○",""))</f>
        <v/>
      </c>
      <c r="E77" s="376"/>
      <c r="F77" s="511"/>
      <c r="G77" s="470"/>
      <c r="H77" s="362"/>
      <c r="I77" s="402"/>
      <c r="J77" s="402"/>
      <c r="K77" s="381"/>
      <c r="L77" s="49"/>
      <c r="M77" s="471"/>
    </row>
    <row r="78" spans="2:13" ht="13.5" customHeight="1" x14ac:dyDescent="0.2">
      <c r="B78" s="344"/>
      <c r="C78" s="383">
        <f t="shared" si="4"/>
        <v>66</v>
      </c>
      <c r="D78" s="60" t="str">
        <f t="shared" si="5"/>
        <v/>
      </c>
      <c r="E78" s="376"/>
      <c r="F78" s="511"/>
      <c r="G78" s="470"/>
      <c r="H78" s="362"/>
      <c r="I78" s="402"/>
      <c r="J78" s="402"/>
      <c r="K78" s="381"/>
      <c r="L78" s="49"/>
      <c r="M78" s="471"/>
    </row>
    <row r="79" spans="2:13" ht="13.5" customHeight="1" x14ac:dyDescent="0.2">
      <c r="B79" s="344"/>
      <c r="C79" s="383">
        <f t="shared" si="4"/>
        <v>67</v>
      </c>
      <c r="D79" s="60" t="str">
        <f t="shared" si="5"/>
        <v/>
      </c>
      <c r="E79" s="376"/>
      <c r="F79" s="511"/>
      <c r="G79" s="470"/>
      <c r="H79" s="362"/>
      <c r="I79" s="402"/>
      <c r="J79" s="402"/>
      <c r="K79" s="381"/>
      <c r="L79" s="49"/>
      <c r="M79" s="471"/>
    </row>
    <row r="80" spans="2:13" ht="13.5" customHeight="1" x14ac:dyDescent="0.2">
      <c r="B80" s="344"/>
      <c r="C80" s="383">
        <f t="shared" si="4"/>
        <v>68</v>
      </c>
      <c r="D80" s="60" t="str">
        <f t="shared" si="5"/>
        <v/>
      </c>
      <c r="E80" s="376"/>
      <c r="F80" s="511"/>
      <c r="G80" s="470"/>
      <c r="H80" s="362"/>
      <c r="I80" s="402"/>
      <c r="J80" s="402"/>
      <c r="K80" s="381"/>
      <c r="L80" s="49"/>
      <c r="M80" s="471"/>
    </row>
    <row r="81" spans="2:13" ht="13.5" customHeight="1" x14ac:dyDescent="0.2">
      <c r="B81" s="344"/>
      <c r="C81" s="383">
        <f t="shared" si="4"/>
        <v>69</v>
      </c>
      <c r="D81" s="60" t="str">
        <f t="shared" si="5"/>
        <v/>
      </c>
      <c r="E81" s="376"/>
      <c r="F81" s="511"/>
      <c r="G81" s="470"/>
      <c r="H81" s="362"/>
      <c r="I81" s="402"/>
      <c r="J81" s="402"/>
      <c r="K81" s="381"/>
      <c r="L81" s="49"/>
      <c r="M81" s="471"/>
    </row>
    <row r="82" spans="2:13" ht="13.5" customHeight="1" x14ac:dyDescent="0.2">
      <c r="B82" s="344"/>
      <c r="C82" s="383">
        <f t="shared" si="4"/>
        <v>70</v>
      </c>
      <c r="D82" s="60" t="str">
        <f t="shared" si="5"/>
        <v/>
      </c>
      <c r="E82" s="376"/>
      <c r="F82" s="511"/>
      <c r="G82" s="470"/>
      <c r="H82" s="362"/>
      <c r="I82" s="402"/>
      <c r="J82" s="402"/>
      <c r="K82" s="381"/>
      <c r="L82" s="49"/>
      <c r="M82" s="471"/>
    </row>
    <row r="83" spans="2:13" ht="13.5" customHeight="1" x14ac:dyDescent="0.2">
      <c r="B83" s="344"/>
      <c r="C83" s="383">
        <f t="shared" si="4"/>
        <v>71</v>
      </c>
      <c r="D83" s="60" t="str">
        <f t="shared" si="5"/>
        <v/>
      </c>
      <c r="E83" s="376"/>
      <c r="F83" s="511"/>
      <c r="G83" s="470"/>
      <c r="H83" s="362"/>
      <c r="I83" s="402"/>
      <c r="J83" s="402"/>
      <c r="K83" s="381"/>
      <c r="L83" s="49"/>
      <c r="M83" s="471"/>
    </row>
    <row r="84" spans="2:13" ht="13.5" customHeight="1" x14ac:dyDescent="0.2">
      <c r="B84" s="344"/>
      <c r="C84" s="383">
        <f t="shared" si="4"/>
        <v>72</v>
      </c>
      <c r="D84" s="60" t="str">
        <f t="shared" si="5"/>
        <v/>
      </c>
      <c r="E84" s="376"/>
      <c r="F84" s="511"/>
      <c r="G84" s="470"/>
      <c r="H84" s="362"/>
      <c r="I84" s="402"/>
      <c r="J84" s="402"/>
      <c r="K84" s="381"/>
      <c r="L84" s="49"/>
      <c r="M84" s="471"/>
    </row>
    <row r="85" spans="2:13" ht="13.5" customHeight="1" x14ac:dyDescent="0.2">
      <c r="B85" s="344"/>
      <c r="C85" s="383">
        <f t="shared" si="4"/>
        <v>73</v>
      </c>
      <c r="D85" s="60" t="str">
        <f t="shared" si="5"/>
        <v/>
      </c>
      <c r="E85" s="376"/>
      <c r="F85" s="511"/>
      <c r="G85" s="470"/>
      <c r="H85" s="362"/>
      <c r="I85" s="402"/>
      <c r="J85" s="402"/>
      <c r="K85" s="381"/>
      <c r="L85" s="49"/>
      <c r="M85" s="471"/>
    </row>
    <row r="86" spans="2:13" ht="13.5" customHeight="1" x14ac:dyDescent="0.2">
      <c r="B86" s="344"/>
      <c r="C86" s="383">
        <f t="shared" si="4"/>
        <v>74</v>
      </c>
      <c r="D86" s="60" t="str">
        <f t="shared" si="5"/>
        <v/>
      </c>
      <c r="E86" s="376"/>
      <c r="F86" s="511"/>
      <c r="G86" s="470"/>
      <c r="H86" s="362"/>
      <c r="I86" s="402"/>
      <c r="J86" s="402"/>
      <c r="K86" s="381"/>
      <c r="L86" s="49"/>
      <c r="M86" s="471"/>
    </row>
    <row r="87" spans="2:13" ht="13.5" customHeight="1" x14ac:dyDescent="0.2">
      <c r="B87" s="344"/>
      <c r="C87" s="383">
        <f t="shared" si="4"/>
        <v>75</v>
      </c>
      <c r="D87" s="60" t="str">
        <f t="shared" si="5"/>
        <v/>
      </c>
      <c r="E87" s="376"/>
      <c r="F87" s="511"/>
      <c r="G87" s="470"/>
      <c r="H87" s="362"/>
      <c r="I87" s="402"/>
      <c r="J87" s="402"/>
      <c r="K87" s="381"/>
      <c r="L87" s="49"/>
      <c r="M87" s="471"/>
    </row>
    <row r="88" spans="2:13" ht="13.5" customHeight="1" x14ac:dyDescent="0.2">
      <c r="B88" s="344"/>
      <c r="C88" s="383">
        <f t="shared" si="4"/>
        <v>76</v>
      </c>
      <c r="D88" s="60" t="str">
        <f t="shared" si="5"/>
        <v/>
      </c>
      <c r="E88" s="376"/>
      <c r="F88" s="511"/>
      <c r="G88" s="470"/>
      <c r="H88" s="362"/>
      <c r="I88" s="402"/>
      <c r="J88" s="402"/>
      <c r="K88" s="381"/>
      <c r="L88" s="49"/>
      <c r="M88" s="471"/>
    </row>
    <row r="89" spans="2:13" ht="13.5" customHeight="1" x14ac:dyDescent="0.2">
      <c r="B89" s="344"/>
      <c r="C89" s="383">
        <f t="shared" si="4"/>
        <v>77</v>
      </c>
      <c r="D89" s="60" t="str">
        <f t="shared" si="5"/>
        <v/>
      </c>
      <c r="E89" s="376"/>
      <c r="F89" s="511"/>
      <c r="G89" s="470"/>
      <c r="H89" s="362"/>
      <c r="I89" s="402"/>
      <c r="J89" s="402"/>
      <c r="K89" s="381"/>
      <c r="L89" s="49"/>
      <c r="M89" s="471"/>
    </row>
    <row r="90" spans="2:13" ht="13.5" customHeight="1" x14ac:dyDescent="0.2">
      <c r="B90" s="344"/>
      <c r="C90" s="383">
        <f t="shared" si="4"/>
        <v>78</v>
      </c>
      <c r="D90" s="60" t="str">
        <f t="shared" si="5"/>
        <v/>
      </c>
      <c r="E90" s="376"/>
      <c r="F90" s="511"/>
      <c r="G90" s="470"/>
      <c r="H90" s="362"/>
      <c r="I90" s="402"/>
      <c r="J90" s="402"/>
      <c r="K90" s="381"/>
      <c r="L90" s="49"/>
      <c r="M90" s="471"/>
    </row>
    <row r="91" spans="2:13" ht="13.5" customHeight="1" x14ac:dyDescent="0.2">
      <c r="B91" s="344"/>
      <c r="C91" s="383">
        <f t="shared" si="4"/>
        <v>79</v>
      </c>
      <c r="D91" s="60" t="str">
        <f t="shared" si="5"/>
        <v/>
      </c>
      <c r="E91" s="376"/>
      <c r="F91" s="511"/>
      <c r="G91" s="470"/>
      <c r="H91" s="362"/>
      <c r="I91" s="402"/>
      <c r="J91" s="402"/>
      <c r="K91" s="381"/>
      <c r="L91" s="49"/>
      <c r="M91" s="471"/>
    </row>
    <row r="92" spans="2:13" ht="13.5" customHeight="1" x14ac:dyDescent="0.2">
      <c r="B92" s="344"/>
      <c r="C92" s="383">
        <f t="shared" si="4"/>
        <v>80</v>
      </c>
      <c r="D92" s="60" t="str">
        <f t="shared" si="5"/>
        <v/>
      </c>
      <c r="E92" s="376"/>
      <c r="F92" s="511"/>
      <c r="G92" s="470"/>
      <c r="H92" s="362"/>
      <c r="I92" s="402"/>
      <c r="J92" s="402"/>
      <c r="K92" s="381"/>
      <c r="L92" s="49"/>
      <c r="M92" s="471"/>
    </row>
    <row r="93" spans="2:13" ht="13.5" customHeight="1" x14ac:dyDescent="0.2">
      <c r="B93" s="344"/>
      <c r="C93" s="383">
        <f t="shared" si="4"/>
        <v>81</v>
      </c>
      <c r="D93" s="60" t="str">
        <f t="shared" si="5"/>
        <v/>
      </c>
      <c r="E93" s="376"/>
      <c r="F93" s="511"/>
      <c r="G93" s="470"/>
      <c r="H93" s="362"/>
      <c r="I93" s="402"/>
      <c r="J93" s="402"/>
      <c r="K93" s="381"/>
      <c r="L93" s="49"/>
      <c r="M93" s="471"/>
    </row>
    <row r="94" spans="2:13" ht="13.5" customHeight="1" x14ac:dyDescent="0.2">
      <c r="B94" s="344"/>
      <c r="C94" s="383">
        <f t="shared" si="4"/>
        <v>82</v>
      </c>
      <c r="D94" s="60" t="str">
        <f t="shared" si="5"/>
        <v/>
      </c>
      <c r="E94" s="376"/>
      <c r="F94" s="511"/>
      <c r="G94" s="470"/>
      <c r="H94" s="362"/>
      <c r="I94" s="402"/>
      <c r="J94" s="402"/>
      <c r="K94" s="381"/>
      <c r="L94" s="49"/>
      <c r="M94" s="471"/>
    </row>
    <row r="95" spans="2:13" ht="13.5" customHeight="1" x14ac:dyDescent="0.2">
      <c r="B95" s="344"/>
      <c r="C95" s="383">
        <f t="shared" si="4"/>
        <v>83</v>
      </c>
      <c r="D95" s="60" t="str">
        <f t="shared" si="5"/>
        <v/>
      </c>
      <c r="E95" s="376"/>
      <c r="F95" s="511"/>
      <c r="G95" s="470"/>
      <c r="H95" s="362"/>
      <c r="I95" s="402"/>
      <c r="J95" s="402"/>
      <c r="K95" s="381"/>
      <c r="L95" s="49"/>
      <c r="M95" s="471"/>
    </row>
    <row r="96" spans="2:13" ht="13.5" customHeight="1" x14ac:dyDescent="0.2">
      <c r="B96" s="344"/>
      <c r="C96" s="383">
        <f t="shared" si="4"/>
        <v>84</v>
      </c>
      <c r="D96" s="60" t="str">
        <f t="shared" si="5"/>
        <v/>
      </c>
      <c r="E96" s="376"/>
      <c r="F96" s="511"/>
      <c r="G96" s="470"/>
      <c r="H96" s="362"/>
      <c r="I96" s="402"/>
      <c r="J96" s="402"/>
      <c r="K96" s="381"/>
      <c r="L96" s="49"/>
      <c r="M96" s="471"/>
    </row>
    <row r="97" spans="2:13" ht="13.5" customHeight="1" x14ac:dyDescent="0.2">
      <c r="B97" s="344"/>
      <c r="C97" s="383">
        <f t="shared" si="4"/>
        <v>85</v>
      </c>
      <c r="D97" s="60" t="str">
        <f t="shared" si="5"/>
        <v/>
      </c>
      <c r="E97" s="376"/>
      <c r="F97" s="511"/>
      <c r="G97" s="470"/>
      <c r="H97" s="362"/>
      <c r="I97" s="402"/>
      <c r="J97" s="402"/>
      <c r="K97" s="381"/>
      <c r="L97" s="49"/>
      <c r="M97" s="471"/>
    </row>
    <row r="98" spans="2:13" ht="13.5" customHeight="1" x14ac:dyDescent="0.2">
      <c r="B98" s="344"/>
      <c r="C98" s="383">
        <f t="shared" si="4"/>
        <v>86</v>
      </c>
      <c r="D98" s="60" t="str">
        <f t="shared" si="5"/>
        <v/>
      </c>
      <c r="E98" s="376"/>
      <c r="F98" s="511"/>
      <c r="G98" s="470"/>
      <c r="H98" s="362"/>
      <c r="I98" s="402"/>
      <c r="J98" s="402"/>
      <c r="K98" s="381"/>
      <c r="L98" s="49"/>
      <c r="M98" s="471"/>
    </row>
    <row r="99" spans="2:13" ht="13.5" customHeight="1" x14ac:dyDescent="0.2">
      <c r="B99" s="344"/>
      <c r="C99" s="383">
        <f t="shared" si="4"/>
        <v>87</v>
      </c>
      <c r="D99" s="60" t="str">
        <f t="shared" si="5"/>
        <v/>
      </c>
      <c r="E99" s="376"/>
      <c r="F99" s="511"/>
      <c r="G99" s="470"/>
      <c r="H99" s="362"/>
      <c r="I99" s="402"/>
      <c r="J99" s="402"/>
      <c r="K99" s="381"/>
      <c r="L99" s="49"/>
      <c r="M99" s="471"/>
    </row>
    <row r="100" spans="2:13" ht="13.5" customHeight="1" x14ac:dyDescent="0.2">
      <c r="B100" s="344"/>
      <c r="C100" s="383">
        <f t="shared" si="4"/>
        <v>88</v>
      </c>
      <c r="D100" s="60" t="str">
        <f t="shared" si="5"/>
        <v/>
      </c>
      <c r="E100" s="376"/>
      <c r="F100" s="511"/>
      <c r="G100" s="470"/>
      <c r="H100" s="362"/>
      <c r="I100" s="402"/>
      <c r="J100" s="402"/>
      <c r="K100" s="381"/>
      <c r="L100" s="49"/>
      <c r="M100" s="471"/>
    </row>
    <row r="101" spans="2:13" ht="13.5" customHeight="1" x14ac:dyDescent="0.2">
      <c r="B101" s="344"/>
      <c r="C101" s="383">
        <f t="shared" si="4"/>
        <v>89</v>
      </c>
      <c r="D101" s="60" t="str">
        <f t="shared" si="5"/>
        <v/>
      </c>
      <c r="E101" s="376"/>
      <c r="F101" s="511"/>
      <c r="G101" s="470"/>
      <c r="H101" s="362"/>
      <c r="I101" s="402"/>
      <c r="J101" s="402"/>
      <c r="K101" s="381"/>
      <c r="L101" s="49"/>
      <c r="M101" s="471"/>
    </row>
    <row r="102" spans="2:13" ht="13.5" customHeight="1" x14ac:dyDescent="0.2">
      <c r="B102" s="344"/>
      <c r="C102" s="383">
        <f t="shared" si="4"/>
        <v>90</v>
      </c>
      <c r="D102" s="60" t="str">
        <f t="shared" si="5"/>
        <v/>
      </c>
      <c r="E102" s="376"/>
      <c r="F102" s="511"/>
      <c r="G102" s="470"/>
      <c r="H102" s="362"/>
      <c r="I102" s="402"/>
      <c r="J102" s="402"/>
      <c r="K102" s="381"/>
      <c r="L102" s="49"/>
      <c r="M102" s="471"/>
    </row>
    <row r="103" spans="2:13" ht="13.5" customHeight="1" x14ac:dyDescent="0.2">
      <c r="B103" s="344"/>
      <c r="C103" s="383">
        <f>C102+1</f>
        <v>91</v>
      </c>
      <c r="D103" s="60" t="str">
        <f t="shared" si="5"/>
        <v/>
      </c>
      <c r="E103" s="376"/>
      <c r="F103" s="511"/>
      <c r="G103" s="470"/>
      <c r="H103" s="362"/>
      <c r="I103" s="402"/>
      <c r="J103" s="402"/>
      <c r="K103" s="381"/>
      <c r="L103" s="49"/>
      <c r="M103" s="471"/>
    </row>
    <row r="104" spans="2:13" ht="13.5" customHeight="1" x14ac:dyDescent="0.2">
      <c r="B104" s="344"/>
      <c r="C104" s="383">
        <f t="shared" si="4"/>
        <v>92</v>
      </c>
      <c r="D104" s="60" t="str">
        <f t="shared" si="5"/>
        <v/>
      </c>
      <c r="E104" s="376"/>
      <c r="F104" s="511"/>
      <c r="G104" s="470"/>
      <c r="H104" s="362"/>
      <c r="I104" s="402"/>
      <c r="J104" s="402"/>
      <c r="K104" s="381"/>
      <c r="L104" s="49"/>
      <c r="M104" s="471"/>
    </row>
    <row r="105" spans="2:13" ht="13.5" customHeight="1" x14ac:dyDescent="0.2">
      <c r="B105" s="344"/>
      <c r="C105" s="383">
        <f t="shared" si="4"/>
        <v>93</v>
      </c>
      <c r="D105" s="60" t="str">
        <f t="shared" si="5"/>
        <v/>
      </c>
      <c r="E105" s="376"/>
      <c r="F105" s="511"/>
      <c r="G105" s="470"/>
      <c r="H105" s="362"/>
      <c r="I105" s="402"/>
      <c r="J105" s="402"/>
      <c r="K105" s="381"/>
      <c r="L105" s="49"/>
      <c r="M105" s="471"/>
    </row>
    <row r="106" spans="2:13" ht="13.5" customHeight="1" x14ac:dyDescent="0.2">
      <c r="B106" s="344"/>
      <c r="C106" s="383">
        <f t="shared" si="4"/>
        <v>94</v>
      </c>
      <c r="D106" s="60" t="str">
        <f t="shared" si="5"/>
        <v/>
      </c>
      <c r="E106" s="376"/>
      <c r="F106" s="511"/>
      <c r="G106" s="470"/>
      <c r="H106" s="362"/>
      <c r="I106" s="402"/>
      <c r="J106" s="402"/>
      <c r="K106" s="381"/>
      <c r="L106" s="49"/>
      <c r="M106" s="471"/>
    </row>
    <row r="107" spans="2:13" ht="13.5" customHeight="1" x14ac:dyDescent="0.2">
      <c r="B107" s="344"/>
      <c r="C107" s="383">
        <f t="shared" si="4"/>
        <v>95</v>
      </c>
      <c r="D107" s="60" t="str">
        <f t="shared" si="5"/>
        <v/>
      </c>
      <c r="E107" s="376"/>
      <c r="F107" s="511"/>
      <c r="G107" s="470"/>
      <c r="H107" s="362"/>
      <c r="I107" s="402"/>
      <c r="J107" s="402"/>
      <c r="K107" s="381"/>
      <c r="L107" s="49"/>
      <c r="M107" s="471"/>
    </row>
    <row r="108" spans="2:13" ht="13.5" customHeight="1" x14ac:dyDescent="0.2">
      <c r="B108" s="344"/>
      <c r="C108" s="383">
        <f t="shared" si="4"/>
        <v>96</v>
      </c>
      <c r="D108" s="60" t="str">
        <f t="shared" si="5"/>
        <v/>
      </c>
      <c r="E108" s="376"/>
      <c r="F108" s="511"/>
      <c r="G108" s="470"/>
      <c r="H108" s="362"/>
      <c r="I108" s="402"/>
      <c r="J108" s="402"/>
      <c r="K108" s="381"/>
      <c r="L108" s="49"/>
      <c r="M108" s="471"/>
    </row>
    <row r="109" spans="2:13" ht="13.5" customHeight="1" x14ac:dyDescent="0.2">
      <c r="B109" s="344"/>
      <c r="C109" s="383">
        <f t="shared" si="4"/>
        <v>97</v>
      </c>
      <c r="D109" s="60" t="str">
        <f t="shared" ref="D109:D132" si="6">IF(E109="","",IF(E109&lt;=$O$2,"○",""))</f>
        <v/>
      </c>
      <c r="E109" s="376"/>
      <c r="F109" s="511"/>
      <c r="G109" s="470"/>
      <c r="H109" s="362"/>
      <c r="I109" s="402"/>
      <c r="J109" s="402"/>
      <c r="K109" s="381"/>
      <c r="L109" s="49"/>
      <c r="M109" s="471"/>
    </row>
    <row r="110" spans="2:13" ht="13.5" customHeight="1" x14ac:dyDescent="0.2">
      <c r="B110" s="344"/>
      <c r="C110" s="383">
        <f t="shared" ref="C110:C132" si="7">C109+1</f>
        <v>98</v>
      </c>
      <c r="D110" s="60" t="str">
        <f t="shared" si="6"/>
        <v/>
      </c>
      <c r="E110" s="376"/>
      <c r="F110" s="511"/>
      <c r="G110" s="470"/>
      <c r="H110" s="362"/>
      <c r="I110" s="402"/>
      <c r="J110" s="402"/>
      <c r="K110" s="381"/>
      <c r="L110" s="49"/>
      <c r="M110" s="471"/>
    </row>
    <row r="111" spans="2:13" ht="13.5" customHeight="1" x14ac:dyDescent="0.2">
      <c r="B111" s="344"/>
      <c r="C111" s="383">
        <f t="shared" si="7"/>
        <v>99</v>
      </c>
      <c r="D111" s="60" t="str">
        <f t="shared" si="6"/>
        <v/>
      </c>
      <c r="E111" s="376"/>
      <c r="F111" s="511"/>
      <c r="G111" s="470"/>
      <c r="H111" s="362"/>
      <c r="I111" s="402"/>
      <c r="J111" s="402"/>
      <c r="K111" s="381"/>
      <c r="L111" s="49"/>
      <c r="M111" s="471"/>
    </row>
    <row r="112" spans="2:13" ht="13.5" customHeight="1" x14ac:dyDescent="0.2">
      <c r="B112" s="344"/>
      <c r="C112" s="383">
        <f t="shared" si="7"/>
        <v>100</v>
      </c>
      <c r="D112" s="60" t="str">
        <f t="shared" si="6"/>
        <v/>
      </c>
      <c r="E112" s="376"/>
      <c r="F112" s="511"/>
      <c r="G112" s="470"/>
      <c r="H112" s="362"/>
      <c r="I112" s="402"/>
      <c r="J112" s="402"/>
      <c r="K112" s="381"/>
      <c r="L112" s="49"/>
      <c r="M112" s="471"/>
    </row>
    <row r="113" spans="2:13" ht="13.5" customHeight="1" x14ac:dyDescent="0.2">
      <c r="B113" s="344"/>
      <c r="C113" s="383">
        <f t="shared" si="7"/>
        <v>101</v>
      </c>
      <c r="D113" s="60" t="str">
        <f t="shared" si="6"/>
        <v/>
      </c>
      <c r="E113" s="376"/>
      <c r="F113" s="511"/>
      <c r="G113" s="470"/>
      <c r="H113" s="362"/>
      <c r="I113" s="402"/>
      <c r="J113" s="402"/>
      <c r="K113" s="381"/>
      <c r="L113" s="49"/>
      <c r="M113" s="471"/>
    </row>
    <row r="114" spans="2:13" ht="13.5" customHeight="1" x14ac:dyDescent="0.2">
      <c r="B114" s="344"/>
      <c r="C114" s="383">
        <f t="shared" si="7"/>
        <v>102</v>
      </c>
      <c r="D114" s="60" t="str">
        <f t="shared" si="6"/>
        <v/>
      </c>
      <c r="E114" s="376"/>
      <c r="F114" s="511"/>
      <c r="G114" s="470"/>
      <c r="H114" s="362"/>
      <c r="I114" s="402"/>
      <c r="J114" s="402"/>
      <c r="K114" s="381"/>
      <c r="L114" s="49"/>
      <c r="M114" s="471"/>
    </row>
    <row r="115" spans="2:13" ht="13.5" customHeight="1" x14ac:dyDescent="0.2">
      <c r="B115" s="344"/>
      <c r="C115" s="383">
        <f t="shared" si="7"/>
        <v>103</v>
      </c>
      <c r="D115" s="60" t="str">
        <f t="shared" si="6"/>
        <v/>
      </c>
      <c r="E115" s="376"/>
      <c r="F115" s="511"/>
      <c r="G115" s="470"/>
      <c r="H115" s="362"/>
      <c r="I115" s="402"/>
      <c r="J115" s="402"/>
      <c r="K115" s="381"/>
      <c r="L115" s="49"/>
      <c r="M115" s="471"/>
    </row>
    <row r="116" spans="2:13" ht="13.5" customHeight="1" x14ac:dyDescent="0.2">
      <c r="B116" s="344"/>
      <c r="C116" s="383">
        <f t="shared" si="7"/>
        <v>104</v>
      </c>
      <c r="D116" s="60" t="str">
        <f t="shared" si="6"/>
        <v/>
      </c>
      <c r="E116" s="376"/>
      <c r="F116" s="511"/>
      <c r="G116" s="470"/>
      <c r="H116" s="362"/>
      <c r="I116" s="402"/>
      <c r="J116" s="402"/>
      <c r="K116" s="381"/>
      <c r="L116" s="49"/>
      <c r="M116" s="471"/>
    </row>
    <row r="117" spans="2:13" ht="13.5" customHeight="1" x14ac:dyDescent="0.2">
      <c r="B117" s="344"/>
      <c r="C117" s="383">
        <f t="shared" si="7"/>
        <v>105</v>
      </c>
      <c r="D117" s="60" t="str">
        <f t="shared" si="6"/>
        <v/>
      </c>
      <c r="E117" s="376"/>
      <c r="F117" s="511"/>
      <c r="G117" s="470"/>
      <c r="H117" s="362"/>
      <c r="I117" s="402"/>
      <c r="J117" s="402"/>
      <c r="K117" s="381"/>
      <c r="L117" s="49"/>
      <c r="M117" s="471"/>
    </row>
    <row r="118" spans="2:13" ht="13.5" customHeight="1" x14ac:dyDescent="0.2">
      <c r="B118" s="344"/>
      <c r="C118" s="383">
        <f t="shared" si="7"/>
        <v>106</v>
      </c>
      <c r="D118" s="60" t="str">
        <f t="shared" si="6"/>
        <v/>
      </c>
      <c r="E118" s="376"/>
      <c r="F118" s="511"/>
      <c r="G118" s="470"/>
      <c r="H118" s="362"/>
      <c r="I118" s="402"/>
      <c r="J118" s="402"/>
      <c r="K118" s="381"/>
      <c r="L118" s="49"/>
      <c r="M118" s="471"/>
    </row>
    <row r="119" spans="2:13" ht="13.5" customHeight="1" x14ac:dyDescent="0.2">
      <c r="B119" s="344"/>
      <c r="C119" s="383">
        <f t="shared" si="7"/>
        <v>107</v>
      </c>
      <c r="D119" s="60" t="str">
        <f t="shared" si="6"/>
        <v/>
      </c>
      <c r="E119" s="376"/>
      <c r="F119" s="511"/>
      <c r="G119" s="470"/>
      <c r="H119" s="362"/>
      <c r="I119" s="402"/>
      <c r="J119" s="402"/>
      <c r="K119" s="381"/>
      <c r="L119" s="49"/>
      <c r="M119" s="471"/>
    </row>
    <row r="120" spans="2:13" ht="13.5" customHeight="1" x14ac:dyDescent="0.2">
      <c r="B120" s="344"/>
      <c r="C120" s="383">
        <f t="shared" si="7"/>
        <v>108</v>
      </c>
      <c r="D120" s="60" t="str">
        <f t="shared" si="6"/>
        <v/>
      </c>
      <c r="E120" s="376"/>
      <c r="F120" s="511"/>
      <c r="G120" s="470"/>
      <c r="H120" s="362"/>
      <c r="I120" s="402"/>
      <c r="J120" s="402"/>
      <c r="K120" s="381"/>
      <c r="L120" s="49"/>
      <c r="M120" s="471"/>
    </row>
    <row r="121" spans="2:13" ht="13.5" customHeight="1" x14ac:dyDescent="0.2">
      <c r="B121" s="344"/>
      <c r="C121" s="383">
        <f t="shared" si="7"/>
        <v>109</v>
      </c>
      <c r="D121" s="60" t="str">
        <f t="shared" si="6"/>
        <v/>
      </c>
      <c r="E121" s="376"/>
      <c r="F121" s="511"/>
      <c r="G121" s="470"/>
      <c r="H121" s="362"/>
      <c r="I121" s="402"/>
      <c r="J121" s="402"/>
      <c r="K121" s="381"/>
      <c r="L121" s="49"/>
      <c r="M121" s="471"/>
    </row>
    <row r="122" spans="2:13" ht="13.5" customHeight="1" x14ac:dyDescent="0.2">
      <c r="B122" s="344"/>
      <c r="C122" s="383">
        <f t="shared" si="7"/>
        <v>110</v>
      </c>
      <c r="D122" s="60" t="str">
        <f t="shared" si="6"/>
        <v/>
      </c>
      <c r="E122" s="376"/>
      <c r="F122" s="511"/>
      <c r="G122" s="470"/>
      <c r="H122" s="362"/>
      <c r="I122" s="402"/>
      <c r="J122" s="402"/>
      <c r="K122" s="381"/>
      <c r="L122" s="49"/>
      <c r="M122" s="471"/>
    </row>
    <row r="123" spans="2:13" ht="13.5" customHeight="1" x14ac:dyDescent="0.2">
      <c r="B123" s="344"/>
      <c r="C123" s="383">
        <f t="shared" si="7"/>
        <v>111</v>
      </c>
      <c r="D123" s="60" t="str">
        <f t="shared" si="6"/>
        <v/>
      </c>
      <c r="E123" s="376"/>
      <c r="F123" s="511"/>
      <c r="G123" s="470"/>
      <c r="H123" s="362"/>
      <c r="I123" s="402"/>
      <c r="J123" s="402"/>
      <c r="K123" s="381"/>
      <c r="L123" s="49"/>
      <c r="M123" s="471"/>
    </row>
    <row r="124" spans="2:13" ht="13.5" customHeight="1" x14ac:dyDescent="0.2">
      <c r="B124" s="344"/>
      <c r="C124" s="383">
        <f t="shared" si="7"/>
        <v>112</v>
      </c>
      <c r="D124" s="60" t="str">
        <f t="shared" si="6"/>
        <v/>
      </c>
      <c r="E124" s="376"/>
      <c r="F124" s="511"/>
      <c r="G124" s="470"/>
      <c r="H124" s="362"/>
      <c r="I124" s="402"/>
      <c r="J124" s="402"/>
      <c r="K124" s="381"/>
      <c r="L124" s="49"/>
      <c r="M124" s="471"/>
    </row>
    <row r="125" spans="2:13" ht="13.5" customHeight="1" x14ac:dyDescent="0.2">
      <c r="B125" s="344"/>
      <c r="C125" s="383">
        <f t="shared" si="7"/>
        <v>113</v>
      </c>
      <c r="D125" s="60" t="str">
        <f t="shared" si="6"/>
        <v/>
      </c>
      <c r="E125" s="376"/>
      <c r="F125" s="511"/>
      <c r="G125" s="470"/>
      <c r="H125" s="362"/>
      <c r="I125" s="402"/>
      <c r="J125" s="402"/>
      <c r="K125" s="381"/>
      <c r="L125" s="49"/>
      <c r="M125" s="471"/>
    </row>
    <row r="126" spans="2:13" ht="13.5" customHeight="1" x14ac:dyDescent="0.2">
      <c r="B126" s="344"/>
      <c r="C126" s="383">
        <f t="shared" si="7"/>
        <v>114</v>
      </c>
      <c r="D126" s="60" t="str">
        <f t="shared" si="6"/>
        <v/>
      </c>
      <c r="E126" s="376"/>
      <c r="F126" s="511"/>
      <c r="G126" s="470"/>
      <c r="H126" s="362"/>
      <c r="I126" s="402"/>
      <c r="J126" s="402"/>
      <c r="K126" s="381"/>
      <c r="L126" s="49"/>
      <c r="M126" s="471"/>
    </row>
    <row r="127" spans="2:13" ht="13.5" customHeight="1" x14ac:dyDescent="0.2">
      <c r="B127" s="344"/>
      <c r="C127" s="383">
        <f t="shared" si="7"/>
        <v>115</v>
      </c>
      <c r="D127" s="60" t="str">
        <f t="shared" si="6"/>
        <v/>
      </c>
      <c r="E127" s="376"/>
      <c r="F127" s="511"/>
      <c r="G127" s="470"/>
      <c r="H127" s="362"/>
      <c r="I127" s="402"/>
      <c r="J127" s="402"/>
      <c r="K127" s="381"/>
      <c r="L127" s="49"/>
      <c r="M127" s="471"/>
    </row>
    <row r="128" spans="2:13" ht="13.5" customHeight="1" x14ac:dyDescent="0.2">
      <c r="B128" s="344"/>
      <c r="C128" s="383">
        <f t="shared" si="7"/>
        <v>116</v>
      </c>
      <c r="D128" s="60" t="str">
        <f t="shared" si="6"/>
        <v/>
      </c>
      <c r="E128" s="376"/>
      <c r="F128" s="511"/>
      <c r="G128" s="470"/>
      <c r="H128" s="362"/>
      <c r="I128" s="402"/>
      <c r="J128" s="402"/>
      <c r="K128" s="381"/>
      <c r="L128" s="49"/>
      <c r="M128" s="471"/>
    </row>
    <row r="129" spans="1:21" ht="13.5" customHeight="1" x14ac:dyDescent="0.2">
      <c r="B129" s="344"/>
      <c r="C129" s="383">
        <f t="shared" si="7"/>
        <v>117</v>
      </c>
      <c r="D129" s="60" t="str">
        <f t="shared" si="6"/>
        <v/>
      </c>
      <c r="E129" s="376"/>
      <c r="F129" s="511"/>
      <c r="G129" s="470"/>
      <c r="H129" s="362"/>
      <c r="I129" s="402"/>
      <c r="J129" s="402"/>
      <c r="K129" s="381"/>
      <c r="L129" s="49"/>
      <c r="M129" s="471"/>
    </row>
    <row r="130" spans="1:21" ht="13.5" customHeight="1" x14ac:dyDescent="0.2">
      <c r="B130" s="344"/>
      <c r="C130" s="383">
        <f t="shared" si="7"/>
        <v>118</v>
      </c>
      <c r="D130" s="60" t="str">
        <f t="shared" si="6"/>
        <v/>
      </c>
      <c r="E130" s="376"/>
      <c r="F130" s="511"/>
      <c r="G130" s="470"/>
      <c r="H130" s="362"/>
      <c r="I130" s="402"/>
      <c r="J130" s="402"/>
      <c r="K130" s="381"/>
      <c r="L130" s="49"/>
      <c r="M130" s="471"/>
    </row>
    <row r="131" spans="1:21" ht="13.5" customHeight="1" x14ac:dyDescent="0.2">
      <c r="B131" s="344"/>
      <c r="C131" s="383">
        <f t="shared" si="7"/>
        <v>119</v>
      </c>
      <c r="D131" s="60" t="str">
        <f t="shared" si="6"/>
        <v/>
      </c>
      <c r="E131" s="376"/>
      <c r="F131" s="511"/>
      <c r="G131" s="470"/>
      <c r="H131" s="362"/>
      <c r="I131" s="402"/>
      <c r="J131" s="402"/>
      <c r="K131" s="381"/>
      <c r="L131" s="49"/>
      <c r="M131" s="471"/>
    </row>
    <row r="132" spans="1:21" ht="13.5" customHeight="1" x14ac:dyDescent="0.2">
      <c r="B132" s="344"/>
      <c r="C132" s="383">
        <f t="shared" si="7"/>
        <v>120</v>
      </c>
      <c r="D132" s="60" t="str">
        <f t="shared" si="6"/>
        <v/>
      </c>
      <c r="E132" s="376"/>
      <c r="F132" s="511"/>
      <c r="G132" s="470"/>
      <c r="H132" s="362"/>
      <c r="I132" s="402"/>
      <c r="J132" s="402"/>
      <c r="K132" s="381"/>
      <c r="L132" s="49"/>
      <c r="M132" s="471"/>
    </row>
    <row r="133" spans="1:21" s="87" customFormat="1" ht="13.5" customHeight="1" x14ac:dyDescent="0.2">
      <c r="A133" s="33"/>
      <c r="B133" s="137"/>
      <c r="C133" s="386"/>
      <c r="D133" s="386"/>
      <c r="E133" s="386"/>
      <c r="F133" s="386"/>
      <c r="G133" s="472"/>
      <c r="H133" s="390"/>
      <c r="I133" s="388"/>
      <c r="J133" s="388"/>
      <c r="K133" s="49"/>
      <c r="L133" s="49"/>
      <c r="M133" s="471"/>
      <c r="U133" s="1"/>
    </row>
  </sheetData>
  <sheetProtection password="DE0B" sheet="1" selectLockedCells="1"/>
  <mergeCells count="11">
    <mergeCell ref="F5:F7"/>
    <mergeCell ref="J6:J7"/>
    <mergeCell ref="C10:E12"/>
    <mergeCell ref="E5:E7"/>
    <mergeCell ref="I5:J5"/>
    <mergeCell ref="G5:G7"/>
    <mergeCell ref="H5:H7"/>
    <mergeCell ref="I6:I7"/>
    <mergeCell ref="D5:D7"/>
    <mergeCell ref="C9:F9"/>
    <mergeCell ref="C5:C7"/>
  </mergeCells>
  <phoneticPr fontId="3"/>
  <conditionalFormatting sqref="I13:I132">
    <cfRule type="expression" dxfId="63" priority="3" stopIfTrue="1">
      <formula>AND(D13="○",#REF!="○",I13="")</formula>
    </cfRule>
    <cfRule type="expression" dxfId="62" priority="7" stopIfTrue="1">
      <formula>AND(#REF!="",I13="○")</formula>
    </cfRule>
  </conditionalFormatting>
  <conditionalFormatting sqref="J13:J132">
    <cfRule type="expression" dxfId="61" priority="2" stopIfTrue="1">
      <formula>AND(D13="○",#REF!="○",J13="")</formula>
    </cfRule>
    <cfRule type="expression" dxfId="60" priority="5" stopIfTrue="1">
      <formula>AND(#REF!="",J13="○")</formula>
    </cfRule>
  </conditionalFormatting>
  <dataValidations count="1">
    <dataValidation type="list" allowBlank="1" showInputMessage="1" showErrorMessage="1" sqref="I13:J132" xr:uid="{00000000-0002-0000-0C00-000000000000}">
      <formula1>$M$1:$M$2</formula1>
    </dataValidation>
  </dataValidations>
  <printOptions horizontalCentered="1"/>
  <pageMargins left="0.39370078740157483" right="0.19685039370078741" top="0.59055118110236227" bottom="0.39370078740157483" header="0.39370078740157483" footer="0.19685039370078741"/>
  <pageSetup paperSize="9" scale="80" firstPageNumber="30" orientation="portrait" horizontalDpi="300" verticalDpi="300" r:id="rId1"/>
  <headerFooter alignWithMargins="0">
    <oddFooter>&amp;C&amp;P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O74"/>
  <sheetViews>
    <sheetView showGridLines="0" zoomScaleNormal="100" zoomScaleSheetLayoutView="100" workbookViewId="0">
      <pane ySplit="12" topLeftCell="A13" activePane="bottomLeft" state="frozen"/>
      <selection activeCell="H209" sqref="H209:K209"/>
      <selection pane="bottomLeft" activeCell="E13" sqref="E13"/>
    </sheetView>
  </sheetViews>
  <sheetFormatPr defaultColWidth="0" defaultRowHeight="13.2" zeroHeight="1" x14ac:dyDescent="0.2"/>
  <cols>
    <col min="1" max="1" width="2.109375" style="31" customWidth="1"/>
    <col min="2" max="2" width="2.6640625" style="32" customWidth="1"/>
    <col min="3" max="3" width="3.6640625" style="31" customWidth="1"/>
    <col min="4" max="4" width="4.6640625" style="31" customWidth="1"/>
    <col min="5" max="5" width="5.109375" style="1" customWidth="1"/>
    <col min="6" max="6" width="5.6640625" style="31" customWidth="1"/>
    <col min="7" max="7" width="12.6640625" style="31" customWidth="1"/>
    <col min="8" max="8" width="6.6640625" style="31" customWidth="1"/>
    <col min="9" max="9" width="4.109375" style="31" customWidth="1"/>
    <col min="10" max="18" width="6.6640625" style="31" customWidth="1"/>
    <col min="19" max="19" width="2.6640625" style="252" customWidth="1"/>
    <col min="20" max="20" width="2.6640625" style="31" customWidth="1"/>
    <col min="21" max="16384" width="0" style="31" hidden="1"/>
  </cols>
  <sheetData>
    <row r="1" spans="2:41" ht="13.5" hidden="1" customHeight="1" x14ac:dyDescent="0.2">
      <c r="B1" s="35"/>
      <c r="D1" s="1"/>
      <c r="E1" s="87"/>
      <c r="F1" s="1"/>
      <c r="H1" s="528">
        <f>IF($H$10=0,0,H11/$H$10)</f>
        <v>0.54545454545454541</v>
      </c>
      <c r="J1" s="528">
        <f>IF($H$10=0,0,J12/$H$10)</f>
        <v>0</v>
      </c>
      <c r="K1" s="528">
        <f t="shared" ref="K1:Q1" si="0">IF($H$10=0,0,K12/$H$10)</f>
        <v>0.54545454545454541</v>
      </c>
      <c r="L1" s="528">
        <f t="shared" si="0"/>
        <v>0</v>
      </c>
      <c r="M1" s="528">
        <f t="shared" si="0"/>
        <v>0</v>
      </c>
      <c r="N1" s="528">
        <f t="shared" si="0"/>
        <v>0.54545454545454541</v>
      </c>
      <c r="O1" s="528">
        <f t="shared" si="0"/>
        <v>0.54545454545454541</v>
      </c>
      <c r="P1" s="528">
        <f t="shared" si="0"/>
        <v>0.54545454545454541</v>
      </c>
      <c r="Q1" s="528">
        <f t="shared" si="0"/>
        <v>0.54545454545454541</v>
      </c>
      <c r="R1" s="528">
        <f>IF($H$10=0,0,R12/$H$10)</f>
        <v>0.54545454545454541</v>
      </c>
      <c r="S1" s="405"/>
      <c r="U1" s="453" t="s">
        <v>47</v>
      </c>
      <c r="V1" s="31" t="s">
        <v>1000</v>
      </c>
    </row>
    <row r="2" spans="2:41" x14ac:dyDescent="0.2">
      <c r="C2" s="328"/>
      <c r="D2" s="32"/>
      <c r="E2" s="94"/>
      <c r="F2" s="32"/>
      <c r="G2" s="32"/>
      <c r="H2" s="8"/>
      <c r="I2" s="32"/>
      <c r="J2" s="32"/>
      <c r="K2" s="16"/>
      <c r="L2" s="16"/>
      <c r="M2" s="16"/>
      <c r="N2" s="16"/>
      <c r="O2" s="16"/>
      <c r="P2" s="16"/>
      <c r="Q2" s="16"/>
      <c r="R2" s="16"/>
      <c r="S2" s="95"/>
      <c r="V2" s="1" t="s">
        <v>69</v>
      </c>
      <c r="W2" s="6">
        <f>点検表!$AV$4</f>
        <v>2005</v>
      </c>
    </row>
    <row r="3" spans="2:41" ht="13.5" customHeight="1" x14ac:dyDescent="0.2">
      <c r="C3" s="328" t="s">
        <v>1001</v>
      </c>
      <c r="D3" s="32"/>
      <c r="E3" s="94"/>
      <c r="F3" s="32"/>
      <c r="G3" s="32"/>
      <c r="H3" s="8"/>
      <c r="I3" s="32"/>
      <c r="J3" s="32"/>
      <c r="K3" s="16"/>
      <c r="L3" s="16"/>
      <c r="M3" s="16"/>
      <c r="N3" s="16"/>
      <c r="O3" s="16"/>
      <c r="P3" s="16"/>
      <c r="Q3" s="16"/>
      <c r="R3" s="16"/>
      <c r="S3" s="95"/>
    </row>
    <row r="4" spans="2:41" x14ac:dyDescent="0.2">
      <c r="C4" s="632"/>
      <c r="D4" s="633"/>
      <c r="E4" s="94"/>
      <c r="F4" s="633"/>
      <c r="G4" s="633"/>
      <c r="H4" s="22"/>
      <c r="I4" s="633"/>
      <c r="J4" s="633"/>
      <c r="K4" s="634"/>
      <c r="L4" s="634"/>
      <c r="M4" s="634"/>
      <c r="N4" s="634"/>
      <c r="O4" s="634"/>
      <c r="P4" s="634"/>
      <c r="Q4" s="634"/>
      <c r="R4" s="634"/>
      <c r="T4" s="32"/>
      <c r="U4" s="32"/>
      <c r="V4" s="1">
        <f>COUNTIF($E$13:$E$72,V5)</f>
        <v>1</v>
      </c>
      <c r="W4" s="1">
        <f>COUNTIF($E$13:$E$72,W5)</f>
        <v>1</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row>
    <row r="5" spans="2:41" ht="15" customHeight="1" x14ac:dyDescent="0.2">
      <c r="C5" s="1044" t="s">
        <v>1002</v>
      </c>
      <c r="D5" s="1030" t="s">
        <v>740</v>
      </c>
      <c r="E5" s="1092" t="s">
        <v>331</v>
      </c>
      <c r="F5" s="1030" t="s">
        <v>332</v>
      </c>
      <c r="G5" s="1030" t="s">
        <v>355</v>
      </c>
      <c r="H5" s="1030" t="s">
        <v>213</v>
      </c>
      <c r="I5" s="1030" t="s">
        <v>298</v>
      </c>
      <c r="J5" s="1047" t="s">
        <v>1013</v>
      </c>
      <c r="K5" s="1051"/>
      <c r="L5" s="1051"/>
      <c r="M5" s="1051"/>
      <c r="N5" s="1051"/>
      <c r="O5" s="1051"/>
      <c r="P5" s="1051"/>
      <c r="Q5" s="1051"/>
      <c r="R5" s="1048"/>
      <c r="S5" s="49"/>
      <c r="T5" s="32"/>
      <c r="U5" s="6">
        <f ca="1">IF($J$10=0,"",OFFSET(V5,0,MATCH(MAX(V6:AO6),V6:AO6,0)-1,1,1))</f>
        <v>2000</v>
      </c>
      <c r="V5" s="1">
        <f>MIN($E$13:$E$72)</f>
        <v>2000</v>
      </c>
      <c r="W5" s="1">
        <f>IF(ISERROR(SMALL($E$13:$E$72,SUM($V4:V4)+1)),0,SMALL($E$13:$E$72,SUM($V4:V4)+1))</f>
        <v>2006</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row>
    <row r="6" spans="2:41" ht="20.100000000000001" customHeight="1" x14ac:dyDescent="0.2">
      <c r="C6" s="1045"/>
      <c r="D6" s="1031"/>
      <c r="E6" s="1085"/>
      <c r="F6" s="1031"/>
      <c r="G6" s="1045"/>
      <c r="H6" s="1031"/>
      <c r="I6" s="1031"/>
      <c r="J6" s="1030" t="s">
        <v>957</v>
      </c>
      <c r="K6" s="1030" t="s">
        <v>1003</v>
      </c>
      <c r="L6" s="1030" t="s">
        <v>1004</v>
      </c>
      <c r="M6" s="1030" t="s">
        <v>1005</v>
      </c>
      <c r="N6" s="1030" t="s">
        <v>961</v>
      </c>
      <c r="O6" s="1030" t="s">
        <v>958</v>
      </c>
      <c r="P6" s="1030" t="s">
        <v>1006</v>
      </c>
      <c r="Q6" s="1030" t="s">
        <v>1007</v>
      </c>
      <c r="R6" s="1030" t="s">
        <v>959</v>
      </c>
      <c r="S6" s="349"/>
      <c r="T6" s="32"/>
      <c r="U6" s="8"/>
      <c r="V6" s="1">
        <f t="array" ref="V6">SUM(IF($E13:$E72=V5,$H13:$H72*$I13:$I72,0))</f>
        <v>300</v>
      </c>
      <c r="W6" s="1">
        <f t="array" ref="W6">SUM(IF($E13:$E72=W5,$H13:$H72*$I13:$I72,0))</f>
        <v>250</v>
      </c>
      <c r="X6" s="1">
        <f t="array" ref="X6">SUM(IF($E13:$E72=X5,$H13:$H72*$I13:$I72,0))</f>
        <v>0</v>
      </c>
      <c r="Y6" s="1">
        <f t="array" ref="Y6">SUM(IF($E13:$E72=Y5,$H13:$H72*$I13:$I72,0))</f>
        <v>0</v>
      </c>
      <c r="Z6" s="1">
        <f t="array" ref="Z6">SUM(IF($E13:$E72=Z5,$H13:$H72*$I13:$I72,0))</f>
        <v>0</v>
      </c>
      <c r="AA6" s="1">
        <f t="array" ref="AA6">SUM(IF($E13:$E72=AA5,$H13:$H72*$I13:$I72,0))</f>
        <v>0</v>
      </c>
      <c r="AB6" s="1">
        <f t="array" ref="AB6">SUM(IF($E13:$E72=AB5,$H13:$H72*$I13:$I72,0))</f>
        <v>0</v>
      </c>
      <c r="AC6" s="1">
        <f t="array" ref="AC6">SUM(IF($E13:$E72=AC5,$H13:$H72*$I13:$I72,0))</f>
        <v>0</v>
      </c>
      <c r="AD6" s="1">
        <f t="array" ref="AD6">SUM(IF($E13:$E72=AD5,$H13:$H72*$I13:$I72,0))</f>
        <v>0</v>
      </c>
      <c r="AE6" s="1">
        <f t="array" ref="AE6">SUM(IF($E13:$E72=AE5,$H13:$H72*$I13:$I72,0))</f>
        <v>0</v>
      </c>
      <c r="AF6" s="1">
        <f t="array" ref="AF6">SUM(IF($E13:$E72=AF5,$H13:$H72*$I13:$I72,0))</f>
        <v>0</v>
      </c>
      <c r="AG6" s="1">
        <f t="array" ref="AG6">SUM(IF($E13:$E72=AG5,$H13:$H72*$I13:$I72,0))</f>
        <v>0</v>
      </c>
      <c r="AH6" s="1">
        <f t="array" ref="AH6">SUM(IF($E13:$E72=AH5,$H13:$H72*$I13:$I72,0))</f>
        <v>0</v>
      </c>
      <c r="AI6" s="1">
        <f t="array" ref="AI6">SUM(IF($E13:$E72=AI5,$H13:$H72*$I13:$I72,0))</f>
        <v>0</v>
      </c>
      <c r="AJ6" s="1">
        <f t="array" ref="AJ6">SUM(IF($E13:$E72=AJ5,$H13:$H72*$I13:$I72,0))</f>
        <v>0</v>
      </c>
      <c r="AK6" s="1">
        <f t="array" ref="AK6">SUM(IF($E13:$E72=AK5,$H13:$H72*$I13:$I72,0))</f>
        <v>0</v>
      </c>
      <c r="AL6" s="1">
        <f t="array" ref="AL6">SUM(IF($E13:$E72=AL5,$H13:$H72*$I13:$I72,0))</f>
        <v>0</v>
      </c>
      <c r="AM6" s="1">
        <f t="array" ref="AM6">SUM(IF($E13:$E72=AM5,$H13:$H72*$I13:$I72,0))</f>
        <v>0</v>
      </c>
      <c r="AN6" s="1">
        <f t="array" ref="AN6">SUM(IF($E13:$E72=AN5,$H13:$H72*$I13:$I72,0))</f>
        <v>0</v>
      </c>
      <c r="AO6" s="1">
        <f t="array" ref="AO6">SUM(IF($E13:$E72=AO5,$H13:$H72*$I13:$I72,0))</f>
        <v>0</v>
      </c>
    </row>
    <row r="7" spans="2:41" ht="39.9" customHeight="1" x14ac:dyDescent="0.2">
      <c r="C7" s="1045"/>
      <c r="D7" s="1032"/>
      <c r="E7" s="1091"/>
      <c r="F7" s="1045"/>
      <c r="G7" s="1045"/>
      <c r="H7" s="1032"/>
      <c r="I7" s="1032"/>
      <c r="J7" s="1032"/>
      <c r="K7" s="1096"/>
      <c r="L7" s="1032"/>
      <c r="M7" s="1032"/>
      <c r="N7" s="1032"/>
      <c r="O7" s="1032"/>
      <c r="P7" s="1032"/>
      <c r="Q7" s="1032"/>
      <c r="R7" s="1032"/>
      <c r="S7" s="349"/>
      <c r="T7" s="32"/>
    </row>
    <row r="8" spans="2:41" ht="2.1" customHeight="1" x14ac:dyDescent="0.2">
      <c r="C8" s="353"/>
      <c r="D8" s="354"/>
      <c r="E8" s="600"/>
      <c r="F8" s="354"/>
      <c r="G8" s="354"/>
      <c r="H8" s="17"/>
      <c r="I8" s="17"/>
      <c r="J8" s="635"/>
      <c r="K8" s="636"/>
      <c r="L8" s="636"/>
      <c r="M8" s="636"/>
      <c r="N8" s="636"/>
      <c r="O8" s="636"/>
      <c r="P8" s="636"/>
      <c r="Q8" s="636"/>
      <c r="R8" s="636"/>
      <c r="S8" s="637"/>
      <c r="T8" s="32"/>
    </row>
    <row r="9" spans="2:41" ht="15" customHeight="1" x14ac:dyDescent="0.2">
      <c r="C9" s="1041" t="s">
        <v>344</v>
      </c>
      <c r="D9" s="1042"/>
      <c r="E9" s="1042"/>
      <c r="F9" s="1042"/>
      <c r="G9" s="1042"/>
      <c r="H9" s="601" t="s">
        <v>1008</v>
      </c>
      <c r="I9" s="601" t="s">
        <v>1008</v>
      </c>
      <c r="J9" s="488">
        <f>IF($H$10=0,"      －",J$10/$H$10)</f>
        <v>0.54545454545454541</v>
      </c>
      <c r="K9" s="488">
        <f t="shared" ref="K9:R9" si="2">IF($H$10=0,"      －",K$10/$H$10)</f>
        <v>0</v>
      </c>
      <c r="L9" s="488">
        <f t="shared" si="2"/>
        <v>0.54545454545454541</v>
      </c>
      <c r="M9" s="488">
        <f t="shared" si="2"/>
        <v>0</v>
      </c>
      <c r="N9" s="488">
        <f t="shared" si="2"/>
        <v>0</v>
      </c>
      <c r="O9" s="488">
        <f t="shared" si="2"/>
        <v>0.45454545454545453</v>
      </c>
      <c r="P9" s="488">
        <f t="shared" si="2"/>
        <v>0</v>
      </c>
      <c r="Q9" s="488">
        <f t="shared" si="2"/>
        <v>0</v>
      </c>
      <c r="R9" s="488">
        <f t="shared" si="2"/>
        <v>0</v>
      </c>
      <c r="S9" s="638"/>
      <c r="T9" s="32"/>
    </row>
    <row r="10" spans="2:41" ht="15" customHeight="1" x14ac:dyDescent="0.2">
      <c r="C10" s="1035" t="s">
        <v>346</v>
      </c>
      <c r="D10" s="1036"/>
      <c r="E10" s="1036"/>
      <c r="F10" s="1037"/>
      <c r="G10" s="345" t="s">
        <v>236</v>
      </c>
      <c r="H10" s="373">
        <f>SUMPRODUCT(H13:H72,I13:I72)</f>
        <v>550</v>
      </c>
      <c r="I10" s="467">
        <f>SUM(I13:I72)</f>
        <v>2</v>
      </c>
      <c r="J10" s="373">
        <f t="array" ref="J10">SUM(IF(J13:J72="○",$H13:$H72*$I13:$I72,0))</f>
        <v>300</v>
      </c>
      <c r="K10" s="373">
        <f t="array" ref="K10">SUM(IF(K13:K72="○",$H13:$H72*$I13:$I72,0))</f>
        <v>0</v>
      </c>
      <c r="L10" s="373">
        <f t="array" ref="L10">SUM(IF(L13:L72="○",$H13:$H72*$I13:$I72,0))</f>
        <v>300</v>
      </c>
      <c r="M10" s="373">
        <f t="array" ref="M10">SUM(IF(M13:M72="○",$H13:$H72*$I13:$I72,0))</f>
        <v>0</v>
      </c>
      <c r="N10" s="373">
        <f t="array" ref="N10">SUM(IF(N13:N72="○",$H13:$H72*$I13:$I72,0))</f>
        <v>0</v>
      </c>
      <c r="O10" s="373">
        <f t="array" ref="O10">SUM(IF(O13:O72="○",$H13:$H72*$I13:$I72,0))</f>
        <v>250</v>
      </c>
      <c r="P10" s="373">
        <f t="array" ref="P10">SUM(IF(P13:P72="○",$H13:$H72*$I13:$I72,0))</f>
        <v>0</v>
      </c>
      <c r="Q10" s="373">
        <f t="array" ref="Q10">SUM(IF(Q13:Q72="○",$H13:$H72*$I13:$I72,0))</f>
        <v>0</v>
      </c>
      <c r="R10" s="373">
        <f t="array" ref="R10">SUM(IF(R13:R72="○",$H13:$H72*$I13:$I72,0))</f>
        <v>0</v>
      </c>
      <c r="S10" s="638"/>
      <c r="T10" s="32"/>
    </row>
    <row r="11" spans="2:41" ht="15" customHeight="1" x14ac:dyDescent="0.2">
      <c r="C11" s="1038"/>
      <c r="D11" s="1039"/>
      <c r="E11" s="1039"/>
      <c r="F11" s="1040"/>
      <c r="G11" s="17" t="s">
        <v>743</v>
      </c>
      <c r="H11" s="373">
        <f t="array" ref="H11">SUM(IF($D13:$D72="○",$H13:$H72*$I13:$I72,0))</f>
        <v>300</v>
      </c>
      <c r="I11" s="467">
        <f>SUMIF($D13:$D72,"○",I13:I72)</f>
        <v>1</v>
      </c>
      <c r="J11" s="345" t="s">
        <v>301</v>
      </c>
      <c r="K11" s="345" t="s">
        <v>301</v>
      </c>
      <c r="L11" s="345" t="s">
        <v>301</v>
      </c>
      <c r="M11" s="345" t="s">
        <v>301</v>
      </c>
      <c r="N11" s="345" t="s">
        <v>301</v>
      </c>
      <c r="O11" s="345" t="s">
        <v>301</v>
      </c>
      <c r="P11" s="345" t="s">
        <v>301</v>
      </c>
      <c r="Q11" s="345" t="s">
        <v>301</v>
      </c>
      <c r="R11" s="345" t="s">
        <v>301</v>
      </c>
      <c r="S11" s="638"/>
      <c r="T11" s="32"/>
    </row>
    <row r="12" spans="2:41" ht="15" customHeight="1" x14ac:dyDescent="0.2">
      <c r="C12" s="1041"/>
      <c r="D12" s="1042"/>
      <c r="E12" s="1042"/>
      <c r="F12" s="1043"/>
      <c r="G12" s="17" t="s">
        <v>747</v>
      </c>
      <c r="H12" s="345" t="s">
        <v>301</v>
      </c>
      <c r="I12" s="345" t="s">
        <v>301</v>
      </c>
      <c r="J12" s="373">
        <f t="array" ref="J12">SUM(IF(($D13:$D72="○")*(J13:J72=""),$H13:$H72*$I13:$I72,0))</f>
        <v>0</v>
      </c>
      <c r="K12" s="373">
        <f t="array" ref="K12">SUM(IF(($D13:$D72="○")*(K13:K72=""),$H13:$H72*$I13:$I72,0))</f>
        <v>300</v>
      </c>
      <c r="L12" s="373">
        <f t="array" ref="L12">SUM(IF(($D13:$D72="○")*(K13:K72="")*(L13:L72=""),$H13:$H72*$I13:$I72,0))</f>
        <v>0</v>
      </c>
      <c r="M12" s="373">
        <f t="array" ref="M12">SUM(IF(($D13:$D72="○")*(K13:K72="")*(L13:L72="")*(M13:M72=""),$H13:$H72*$I13:$I72,0))</f>
        <v>0</v>
      </c>
      <c r="N12" s="373">
        <f t="array" ref="N12">SUM(IF(($D13:$D72="○")*(N13:N72=""),$H13:$H72*$I13:$I72,0))</f>
        <v>300</v>
      </c>
      <c r="O12" s="373">
        <f t="array" ref="O12">SUM(IF(($D13:$D72="○")*(O13:O72=""),$H13:$H72*$I13:$I72,0))</f>
        <v>300</v>
      </c>
      <c r="P12" s="373">
        <f t="array" ref="P12">SUM(IF(($D13:$D72="○")*(P13:P72=""),$H13:$H72*$I13:$I72,0))</f>
        <v>300</v>
      </c>
      <c r="Q12" s="373">
        <f t="array" ref="Q12">SUM(IF(($D13:$D72="○")*(Q13:Q72=""),$H13:$H72*$I13:$I72,0))</f>
        <v>300</v>
      </c>
      <c r="R12" s="373">
        <f t="array" ref="R12">SUM(IF(($D13:$D72="○")*(R13:R72=""),$H13:$H72*$I13:$I72,0))</f>
        <v>300</v>
      </c>
      <c r="S12" s="639"/>
      <c r="T12" s="32"/>
    </row>
    <row r="13" spans="2:41" ht="13.5" customHeight="1" x14ac:dyDescent="0.2">
      <c r="C13" s="375">
        <v>1</v>
      </c>
      <c r="D13" s="60" t="str">
        <f>IF(E13="","",IF(E13&lt;=$W$2,"○",""))</f>
        <v>○</v>
      </c>
      <c r="E13" s="640">
        <v>2000</v>
      </c>
      <c r="F13" s="510" t="s">
        <v>1009</v>
      </c>
      <c r="G13" s="510" t="s">
        <v>1010</v>
      </c>
      <c r="H13" s="641">
        <v>300</v>
      </c>
      <c r="I13" s="642">
        <v>1</v>
      </c>
      <c r="J13" s="399" t="s">
        <v>349</v>
      </c>
      <c r="K13" s="363"/>
      <c r="L13" s="399" t="s">
        <v>349</v>
      </c>
      <c r="M13" s="399"/>
      <c r="N13" s="399"/>
      <c r="O13" s="399"/>
      <c r="P13" s="399"/>
      <c r="Q13" s="399"/>
      <c r="R13" s="399"/>
      <c r="S13" s="643"/>
      <c r="T13" s="32"/>
    </row>
    <row r="14" spans="2:41" ht="13.5" customHeight="1" x14ac:dyDescent="0.2">
      <c r="C14" s="383">
        <f>C13+1</f>
        <v>2</v>
      </c>
      <c r="D14" s="60" t="str">
        <f t="shared" ref="D14:D72" si="3">IF(E14="","",IF(E14&lt;=$W$2,"○",""))</f>
        <v/>
      </c>
      <c r="E14" s="644">
        <v>2006</v>
      </c>
      <c r="F14" s="511" t="s">
        <v>1011</v>
      </c>
      <c r="G14" s="511" t="s">
        <v>1012</v>
      </c>
      <c r="H14" s="645">
        <v>250</v>
      </c>
      <c r="I14" s="646">
        <v>1</v>
      </c>
      <c r="J14" s="402"/>
      <c r="K14" s="363"/>
      <c r="L14" s="363"/>
      <c r="M14" s="363"/>
      <c r="N14" s="402"/>
      <c r="O14" s="402" t="s">
        <v>349</v>
      </c>
      <c r="P14" s="402"/>
      <c r="Q14" s="402"/>
      <c r="R14" s="402"/>
      <c r="S14" s="643"/>
      <c r="T14" s="32"/>
    </row>
    <row r="15" spans="2:41" ht="13.5" customHeight="1" x14ac:dyDescent="0.2">
      <c r="C15" s="383">
        <f t="shared" ref="C15:C42" si="4">C14+1</f>
        <v>3</v>
      </c>
      <c r="D15" s="60" t="str">
        <f t="shared" si="3"/>
        <v/>
      </c>
      <c r="E15" s="644"/>
      <c r="F15" s="511"/>
      <c r="G15" s="511"/>
      <c r="H15" s="645"/>
      <c r="I15" s="646"/>
      <c r="J15" s="402"/>
      <c r="K15" s="363"/>
      <c r="L15" s="363"/>
      <c r="M15" s="363"/>
      <c r="N15" s="402"/>
      <c r="O15" s="402"/>
      <c r="P15" s="402"/>
      <c r="Q15" s="402"/>
      <c r="R15" s="402"/>
      <c r="S15" s="643"/>
      <c r="T15" s="32"/>
    </row>
    <row r="16" spans="2:41" ht="13.5" customHeight="1" x14ac:dyDescent="0.2">
      <c r="C16" s="383">
        <f t="shared" si="4"/>
        <v>4</v>
      </c>
      <c r="D16" s="60" t="str">
        <f t="shared" si="3"/>
        <v/>
      </c>
      <c r="E16" s="644"/>
      <c r="F16" s="511"/>
      <c r="G16" s="511"/>
      <c r="H16" s="645"/>
      <c r="I16" s="646"/>
      <c r="J16" s="402"/>
      <c r="K16" s="363"/>
      <c r="L16" s="363"/>
      <c r="M16" s="363"/>
      <c r="N16" s="402"/>
      <c r="O16" s="402"/>
      <c r="P16" s="402"/>
      <c r="Q16" s="402"/>
      <c r="R16" s="402"/>
      <c r="S16" s="643"/>
      <c r="T16" s="32"/>
    </row>
    <row r="17" spans="3:23" ht="13.5" customHeight="1" x14ac:dyDescent="0.2">
      <c r="C17" s="383">
        <f t="shared" si="4"/>
        <v>5</v>
      </c>
      <c r="D17" s="60" t="str">
        <f t="shared" si="3"/>
        <v/>
      </c>
      <c r="E17" s="644"/>
      <c r="F17" s="511"/>
      <c r="G17" s="511"/>
      <c r="H17" s="645"/>
      <c r="I17" s="646"/>
      <c r="J17" s="402"/>
      <c r="K17" s="363"/>
      <c r="L17" s="363"/>
      <c r="M17" s="363"/>
      <c r="N17" s="402"/>
      <c r="O17" s="402"/>
      <c r="P17" s="402"/>
      <c r="Q17" s="402"/>
      <c r="R17" s="402"/>
      <c r="S17" s="643"/>
      <c r="T17" s="32"/>
    </row>
    <row r="18" spans="3:23" ht="13.5" customHeight="1" x14ac:dyDescent="0.2">
      <c r="C18" s="383">
        <f t="shared" si="4"/>
        <v>6</v>
      </c>
      <c r="D18" s="60" t="str">
        <f t="shared" si="3"/>
        <v/>
      </c>
      <c r="E18" s="644"/>
      <c r="F18" s="511"/>
      <c r="G18" s="511"/>
      <c r="H18" s="645"/>
      <c r="I18" s="646"/>
      <c r="J18" s="402"/>
      <c r="K18" s="363"/>
      <c r="L18" s="363"/>
      <c r="M18" s="363"/>
      <c r="N18" s="402"/>
      <c r="O18" s="402"/>
      <c r="P18" s="402"/>
      <c r="Q18" s="402"/>
      <c r="R18" s="402"/>
      <c r="S18" s="643"/>
      <c r="T18" s="32"/>
    </row>
    <row r="19" spans="3:23" ht="13.5" customHeight="1" x14ac:dyDescent="0.2">
      <c r="C19" s="383">
        <f t="shared" si="4"/>
        <v>7</v>
      </c>
      <c r="D19" s="60" t="str">
        <f t="shared" si="3"/>
        <v/>
      </c>
      <c r="E19" s="644"/>
      <c r="F19" s="511"/>
      <c r="G19" s="511"/>
      <c r="H19" s="645"/>
      <c r="I19" s="646"/>
      <c r="J19" s="402"/>
      <c r="K19" s="363"/>
      <c r="L19" s="363"/>
      <c r="M19" s="363"/>
      <c r="N19" s="402"/>
      <c r="O19" s="402"/>
      <c r="P19" s="402"/>
      <c r="Q19" s="402"/>
      <c r="R19" s="402"/>
      <c r="S19" s="643"/>
      <c r="T19" s="32"/>
    </row>
    <row r="20" spans="3:23" ht="13.5" customHeight="1" x14ac:dyDescent="0.2">
      <c r="C20" s="383">
        <f t="shared" si="4"/>
        <v>8</v>
      </c>
      <c r="D20" s="60" t="str">
        <f t="shared" si="3"/>
        <v/>
      </c>
      <c r="E20" s="644"/>
      <c r="F20" s="511"/>
      <c r="G20" s="511"/>
      <c r="H20" s="645"/>
      <c r="I20" s="646"/>
      <c r="J20" s="402"/>
      <c r="K20" s="363"/>
      <c r="L20" s="363"/>
      <c r="M20" s="363"/>
      <c r="N20" s="402"/>
      <c r="O20" s="402"/>
      <c r="P20" s="402"/>
      <c r="Q20" s="402"/>
      <c r="R20" s="402"/>
      <c r="S20" s="643"/>
      <c r="T20" s="32"/>
    </row>
    <row r="21" spans="3:23" ht="13.5" customHeight="1" x14ac:dyDescent="0.2">
      <c r="C21" s="383">
        <f t="shared" si="4"/>
        <v>9</v>
      </c>
      <c r="D21" s="60" t="str">
        <f t="shared" si="3"/>
        <v/>
      </c>
      <c r="E21" s="644"/>
      <c r="F21" s="511"/>
      <c r="G21" s="511"/>
      <c r="H21" s="645"/>
      <c r="I21" s="646"/>
      <c r="J21" s="402"/>
      <c r="K21" s="363"/>
      <c r="L21" s="363"/>
      <c r="M21" s="363"/>
      <c r="N21" s="402"/>
      <c r="O21" s="402"/>
      <c r="P21" s="402"/>
      <c r="Q21" s="402"/>
      <c r="R21" s="402"/>
      <c r="S21" s="643"/>
      <c r="T21" s="32"/>
    </row>
    <row r="22" spans="3:23" ht="13.5" customHeight="1" x14ac:dyDescent="0.2">
      <c r="C22" s="383">
        <f t="shared" si="4"/>
        <v>10</v>
      </c>
      <c r="D22" s="60" t="str">
        <f t="shared" si="3"/>
        <v/>
      </c>
      <c r="E22" s="644"/>
      <c r="F22" s="511"/>
      <c r="G22" s="511"/>
      <c r="H22" s="645"/>
      <c r="I22" s="646"/>
      <c r="J22" s="402"/>
      <c r="K22" s="363"/>
      <c r="L22" s="363"/>
      <c r="M22" s="363"/>
      <c r="N22" s="402"/>
      <c r="O22" s="402"/>
      <c r="P22" s="402"/>
      <c r="Q22" s="402"/>
      <c r="R22" s="402"/>
      <c r="S22" s="643"/>
      <c r="T22" s="32"/>
    </row>
    <row r="23" spans="3:23" ht="13.5" customHeight="1" x14ac:dyDescent="0.2">
      <c r="C23" s="383">
        <f t="shared" si="4"/>
        <v>11</v>
      </c>
      <c r="D23" s="60" t="str">
        <f t="shared" si="3"/>
        <v/>
      </c>
      <c r="E23" s="644"/>
      <c r="F23" s="511"/>
      <c r="G23" s="511"/>
      <c r="H23" s="645"/>
      <c r="I23" s="646"/>
      <c r="J23" s="402"/>
      <c r="K23" s="363"/>
      <c r="L23" s="363"/>
      <c r="M23" s="363"/>
      <c r="N23" s="402"/>
      <c r="O23" s="402"/>
      <c r="P23" s="402"/>
      <c r="Q23" s="402"/>
      <c r="R23" s="402"/>
      <c r="S23" s="643"/>
      <c r="T23" s="32"/>
    </row>
    <row r="24" spans="3:23" ht="13.5" customHeight="1" x14ac:dyDescent="0.2">
      <c r="C24" s="383">
        <f t="shared" si="4"/>
        <v>12</v>
      </c>
      <c r="D24" s="60" t="str">
        <f t="shared" si="3"/>
        <v/>
      </c>
      <c r="E24" s="644"/>
      <c r="F24" s="511"/>
      <c r="G24" s="511"/>
      <c r="H24" s="645"/>
      <c r="I24" s="646"/>
      <c r="J24" s="402"/>
      <c r="K24" s="363"/>
      <c r="L24" s="363"/>
      <c r="M24" s="363"/>
      <c r="N24" s="402"/>
      <c r="O24" s="402"/>
      <c r="P24" s="402"/>
      <c r="Q24" s="402"/>
      <c r="R24" s="402"/>
      <c r="S24" s="643"/>
      <c r="T24" s="32"/>
      <c r="U24" s="34"/>
      <c r="V24" s="343"/>
      <c r="W24" s="461"/>
    </row>
    <row r="25" spans="3:23" ht="13.5" customHeight="1" x14ac:dyDescent="0.2">
      <c r="C25" s="383">
        <f t="shared" si="4"/>
        <v>13</v>
      </c>
      <c r="D25" s="60" t="str">
        <f t="shared" si="3"/>
        <v/>
      </c>
      <c r="E25" s="644"/>
      <c r="F25" s="511"/>
      <c r="G25" s="511"/>
      <c r="H25" s="645"/>
      <c r="I25" s="646"/>
      <c r="J25" s="402"/>
      <c r="K25" s="363"/>
      <c r="L25" s="363"/>
      <c r="M25" s="363"/>
      <c r="N25" s="402"/>
      <c r="O25" s="402"/>
      <c r="P25" s="402"/>
      <c r="Q25" s="402"/>
      <c r="R25" s="402"/>
      <c r="S25" s="643"/>
      <c r="T25" s="32"/>
    </row>
    <row r="26" spans="3:23" ht="13.5" customHeight="1" x14ac:dyDescent="0.2">
      <c r="C26" s="383">
        <f t="shared" si="4"/>
        <v>14</v>
      </c>
      <c r="D26" s="60" t="str">
        <f t="shared" si="3"/>
        <v/>
      </c>
      <c r="E26" s="644"/>
      <c r="F26" s="511"/>
      <c r="G26" s="511"/>
      <c r="H26" s="645"/>
      <c r="I26" s="646"/>
      <c r="J26" s="402"/>
      <c r="K26" s="363"/>
      <c r="L26" s="363"/>
      <c r="M26" s="363"/>
      <c r="N26" s="402"/>
      <c r="O26" s="402"/>
      <c r="P26" s="402"/>
      <c r="Q26" s="402"/>
      <c r="R26" s="402"/>
      <c r="S26" s="643"/>
      <c r="T26" s="32"/>
    </row>
    <row r="27" spans="3:23" ht="13.5" customHeight="1" x14ac:dyDescent="0.2">
      <c r="C27" s="383">
        <f t="shared" si="4"/>
        <v>15</v>
      </c>
      <c r="D27" s="60" t="str">
        <f t="shared" si="3"/>
        <v/>
      </c>
      <c r="E27" s="644"/>
      <c r="F27" s="511"/>
      <c r="G27" s="511"/>
      <c r="H27" s="645"/>
      <c r="I27" s="646"/>
      <c r="J27" s="402"/>
      <c r="K27" s="363"/>
      <c r="L27" s="363"/>
      <c r="M27" s="363"/>
      <c r="N27" s="402"/>
      <c r="O27" s="402"/>
      <c r="P27" s="402"/>
      <c r="Q27" s="402"/>
      <c r="R27" s="402"/>
      <c r="S27" s="643"/>
      <c r="T27" s="32"/>
    </row>
    <row r="28" spans="3:23" ht="13.5" customHeight="1" x14ac:dyDescent="0.2">
      <c r="C28" s="383">
        <f t="shared" si="4"/>
        <v>16</v>
      </c>
      <c r="D28" s="60" t="str">
        <f t="shared" si="3"/>
        <v/>
      </c>
      <c r="E28" s="644"/>
      <c r="F28" s="511"/>
      <c r="G28" s="511"/>
      <c r="H28" s="645"/>
      <c r="I28" s="646"/>
      <c r="J28" s="402"/>
      <c r="K28" s="363"/>
      <c r="L28" s="363"/>
      <c r="M28" s="363"/>
      <c r="N28" s="402"/>
      <c r="O28" s="402"/>
      <c r="P28" s="402"/>
      <c r="Q28" s="402"/>
      <c r="R28" s="402"/>
      <c r="S28" s="643"/>
      <c r="T28" s="32"/>
    </row>
    <row r="29" spans="3:23" ht="13.5" customHeight="1" x14ac:dyDescent="0.2">
      <c r="C29" s="383">
        <f t="shared" si="4"/>
        <v>17</v>
      </c>
      <c r="D29" s="60" t="str">
        <f t="shared" si="3"/>
        <v/>
      </c>
      <c r="E29" s="644"/>
      <c r="F29" s="511"/>
      <c r="G29" s="511"/>
      <c r="H29" s="645"/>
      <c r="I29" s="646"/>
      <c r="J29" s="402"/>
      <c r="K29" s="363"/>
      <c r="L29" s="363"/>
      <c r="M29" s="363"/>
      <c r="N29" s="402"/>
      <c r="O29" s="402"/>
      <c r="P29" s="402"/>
      <c r="Q29" s="402"/>
      <c r="R29" s="402"/>
      <c r="S29" s="643"/>
      <c r="T29" s="32"/>
    </row>
    <row r="30" spans="3:23" ht="13.5" customHeight="1" x14ac:dyDescent="0.2">
      <c r="C30" s="383">
        <f t="shared" si="4"/>
        <v>18</v>
      </c>
      <c r="D30" s="60" t="str">
        <f t="shared" si="3"/>
        <v/>
      </c>
      <c r="E30" s="644"/>
      <c r="F30" s="511"/>
      <c r="G30" s="511"/>
      <c r="H30" s="645"/>
      <c r="I30" s="646"/>
      <c r="J30" s="402"/>
      <c r="K30" s="363"/>
      <c r="L30" s="363"/>
      <c r="M30" s="363"/>
      <c r="N30" s="402"/>
      <c r="O30" s="402"/>
      <c r="P30" s="402"/>
      <c r="Q30" s="402"/>
      <c r="R30" s="402"/>
      <c r="S30" s="643"/>
      <c r="T30" s="32"/>
    </row>
    <row r="31" spans="3:23" ht="13.5" customHeight="1" x14ac:dyDescent="0.2">
      <c r="C31" s="383">
        <f t="shared" si="4"/>
        <v>19</v>
      </c>
      <c r="D31" s="60" t="str">
        <f t="shared" si="3"/>
        <v/>
      </c>
      <c r="E31" s="644"/>
      <c r="F31" s="511"/>
      <c r="G31" s="511"/>
      <c r="H31" s="645"/>
      <c r="I31" s="646"/>
      <c r="J31" s="402"/>
      <c r="K31" s="363"/>
      <c r="L31" s="363"/>
      <c r="M31" s="363"/>
      <c r="N31" s="402"/>
      <c r="O31" s="402"/>
      <c r="P31" s="402"/>
      <c r="Q31" s="402"/>
      <c r="R31" s="402"/>
      <c r="S31" s="643"/>
      <c r="T31" s="32"/>
    </row>
    <row r="32" spans="3:23" ht="13.5" customHeight="1" x14ac:dyDescent="0.2">
      <c r="C32" s="383">
        <f t="shared" si="4"/>
        <v>20</v>
      </c>
      <c r="D32" s="60" t="str">
        <f t="shared" si="3"/>
        <v/>
      </c>
      <c r="E32" s="644"/>
      <c r="F32" s="511"/>
      <c r="G32" s="511"/>
      <c r="H32" s="645"/>
      <c r="I32" s="646"/>
      <c r="J32" s="402"/>
      <c r="K32" s="363"/>
      <c r="L32" s="363"/>
      <c r="M32" s="363"/>
      <c r="N32" s="402"/>
      <c r="O32" s="402"/>
      <c r="P32" s="402"/>
      <c r="Q32" s="402"/>
      <c r="R32" s="402"/>
      <c r="S32" s="643"/>
      <c r="T32" s="32"/>
    </row>
    <row r="33" spans="3:23" ht="13.5" customHeight="1" x14ac:dyDescent="0.2">
      <c r="C33" s="383">
        <f t="shared" si="4"/>
        <v>21</v>
      </c>
      <c r="D33" s="60" t="str">
        <f t="shared" si="3"/>
        <v/>
      </c>
      <c r="E33" s="644"/>
      <c r="F33" s="511"/>
      <c r="G33" s="511"/>
      <c r="H33" s="645"/>
      <c r="I33" s="646"/>
      <c r="J33" s="402"/>
      <c r="K33" s="363"/>
      <c r="L33" s="363"/>
      <c r="M33" s="363"/>
      <c r="N33" s="402"/>
      <c r="O33" s="402"/>
      <c r="P33" s="402"/>
      <c r="Q33" s="402"/>
      <c r="R33" s="402"/>
      <c r="S33" s="643"/>
      <c r="T33" s="32"/>
    </row>
    <row r="34" spans="3:23" ht="13.5" customHeight="1" x14ac:dyDescent="0.2">
      <c r="C34" s="383">
        <f t="shared" si="4"/>
        <v>22</v>
      </c>
      <c r="D34" s="60" t="str">
        <f t="shared" si="3"/>
        <v/>
      </c>
      <c r="E34" s="644"/>
      <c r="F34" s="511"/>
      <c r="G34" s="511"/>
      <c r="H34" s="645"/>
      <c r="I34" s="646"/>
      <c r="J34" s="402"/>
      <c r="K34" s="363"/>
      <c r="L34" s="363"/>
      <c r="M34" s="363"/>
      <c r="N34" s="402"/>
      <c r="O34" s="402"/>
      <c r="P34" s="402"/>
      <c r="Q34" s="402"/>
      <c r="R34" s="402"/>
      <c r="S34" s="643"/>
      <c r="T34" s="32"/>
    </row>
    <row r="35" spans="3:23" ht="13.5" customHeight="1" x14ac:dyDescent="0.2">
      <c r="C35" s="383">
        <f t="shared" si="4"/>
        <v>23</v>
      </c>
      <c r="D35" s="60" t="str">
        <f t="shared" si="3"/>
        <v/>
      </c>
      <c r="E35" s="644"/>
      <c r="F35" s="511"/>
      <c r="G35" s="511"/>
      <c r="H35" s="645"/>
      <c r="I35" s="646"/>
      <c r="J35" s="402"/>
      <c r="K35" s="363"/>
      <c r="L35" s="363"/>
      <c r="M35" s="363"/>
      <c r="N35" s="402"/>
      <c r="O35" s="402"/>
      <c r="P35" s="402"/>
      <c r="Q35" s="402"/>
      <c r="R35" s="402"/>
      <c r="S35" s="643"/>
      <c r="T35" s="32"/>
    </row>
    <row r="36" spans="3:23" ht="13.5" customHeight="1" x14ac:dyDescent="0.2">
      <c r="C36" s="383">
        <f t="shared" si="4"/>
        <v>24</v>
      </c>
      <c r="D36" s="60" t="str">
        <f t="shared" si="3"/>
        <v/>
      </c>
      <c r="E36" s="644"/>
      <c r="F36" s="511"/>
      <c r="G36" s="511"/>
      <c r="H36" s="645"/>
      <c r="I36" s="646"/>
      <c r="J36" s="402"/>
      <c r="K36" s="363"/>
      <c r="L36" s="363"/>
      <c r="M36" s="363"/>
      <c r="N36" s="402"/>
      <c r="O36" s="402"/>
      <c r="P36" s="402"/>
      <c r="Q36" s="402"/>
      <c r="R36" s="402"/>
      <c r="S36" s="643"/>
      <c r="T36" s="32"/>
    </row>
    <row r="37" spans="3:23" ht="13.5" customHeight="1" x14ac:dyDescent="0.2">
      <c r="C37" s="383">
        <f t="shared" si="4"/>
        <v>25</v>
      </c>
      <c r="D37" s="60" t="str">
        <f t="shared" si="3"/>
        <v/>
      </c>
      <c r="E37" s="644"/>
      <c r="F37" s="511"/>
      <c r="G37" s="511"/>
      <c r="H37" s="645"/>
      <c r="I37" s="646"/>
      <c r="J37" s="402"/>
      <c r="K37" s="363"/>
      <c r="L37" s="363"/>
      <c r="M37" s="363"/>
      <c r="N37" s="402"/>
      <c r="O37" s="402"/>
      <c r="P37" s="402"/>
      <c r="Q37" s="402"/>
      <c r="R37" s="402"/>
      <c r="S37" s="643"/>
      <c r="T37" s="32"/>
    </row>
    <row r="38" spans="3:23" ht="13.5" customHeight="1" x14ac:dyDescent="0.2">
      <c r="C38" s="383">
        <f t="shared" si="4"/>
        <v>26</v>
      </c>
      <c r="D38" s="60" t="str">
        <f t="shared" si="3"/>
        <v/>
      </c>
      <c r="E38" s="644"/>
      <c r="F38" s="511"/>
      <c r="G38" s="511"/>
      <c r="H38" s="645"/>
      <c r="I38" s="646"/>
      <c r="J38" s="402"/>
      <c r="K38" s="363"/>
      <c r="L38" s="363"/>
      <c r="M38" s="363"/>
      <c r="N38" s="402"/>
      <c r="O38" s="402"/>
      <c r="P38" s="402"/>
      <c r="Q38" s="402"/>
      <c r="R38" s="402"/>
      <c r="S38" s="643"/>
      <c r="T38" s="32"/>
    </row>
    <row r="39" spans="3:23" ht="13.5" customHeight="1" x14ac:dyDescent="0.2">
      <c r="C39" s="383">
        <f t="shared" si="4"/>
        <v>27</v>
      </c>
      <c r="D39" s="60" t="str">
        <f t="shared" si="3"/>
        <v/>
      </c>
      <c r="E39" s="644"/>
      <c r="F39" s="511"/>
      <c r="G39" s="511"/>
      <c r="H39" s="645"/>
      <c r="I39" s="646"/>
      <c r="J39" s="402"/>
      <c r="K39" s="363"/>
      <c r="L39" s="363"/>
      <c r="M39" s="363"/>
      <c r="N39" s="402"/>
      <c r="O39" s="402"/>
      <c r="P39" s="402"/>
      <c r="Q39" s="402"/>
      <c r="R39" s="402"/>
      <c r="S39" s="643"/>
      <c r="T39" s="32"/>
    </row>
    <row r="40" spans="3:23" ht="13.5" customHeight="1" x14ac:dyDescent="0.2">
      <c r="C40" s="383">
        <f t="shared" si="4"/>
        <v>28</v>
      </c>
      <c r="D40" s="60" t="str">
        <f t="shared" si="3"/>
        <v/>
      </c>
      <c r="E40" s="644"/>
      <c r="F40" s="511"/>
      <c r="G40" s="511"/>
      <c r="H40" s="645"/>
      <c r="I40" s="646"/>
      <c r="J40" s="402"/>
      <c r="K40" s="363"/>
      <c r="L40" s="363"/>
      <c r="M40" s="363"/>
      <c r="N40" s="402"/>
      <c r="O40" s="402"/>
      <c r="P40" s="402"/>
      <c r="Q40" s="402"/>
      <c r="R40" s="402"/>
      <c r="S40" s="643"/>
      <c r="T40" s="32"/>
      <c r="U40" s="34"/>
    </row>
    <row r="41" spans="3:23" ht="13.5" customHeight="1" x14ac:dyDescent="0.2">
      <c r="C41" s="383">
        <f t="shared" si="4"/>
        <v>29</v>
      </c>
      <c r="D41" s="60" t="str">
        <f t="shared" si="3"/>
        <v/>
      </c>
      <c r="E41" s="644"/>
      <c r="F41" s="511"/>
      <c r="G41" s="511"/>
      <c r="H41" s="645"/>
      <c r="I41" s="646"/>
      <c r="J41" s="402"/>
      <c r="K41" s="363"/>
      <c r="L41" s="363"/>
      <c r="M41" s="363"/>
      <c r="N41" s="402"/>
      <c r="O41" s="402"/>
      <c r="P41" s="402"/>
      <c r="Q41" s="402"/>
      <c r="R41" s="402"/>
      <c r="S41" s="643"/>
      <c r="T41" s="32"/>
      <c r="U41" s="34"/>
      <c r="V41" s="343"/>
      <c r="W41" s="461"/>
    </row>
    <row r="42" spans="3:23" ht="13.5" customHeight="1" x14ac:dyDescent="0.2">
      <c r="C42" s="383">
        <f t="shared" si="4"/>
        <v>30</v>
      </c>
      <c r="D42" s="60" t="str">
        <f t="shared" si="3"/>
        <v/>
      </c>
      <c r="E42" s="644"/>
      <c r="F42" s="511"/>
      <c r="G42" s="511"/>
      <c r="H42" s="645"/>
      <c r="I42" s="646"/>
      <c r="J42" s="402"/>
      <c r="K42" s="363"/>
      <c r="L42" s="363"/>
      <c r="M42" s="363"/>
      <c r="N42" s="402"/>
      <c r="O42" s="402"/>
      <c r="P42" s="402"/>
      <c r="Q42" s="402"/>
      <c r="R42" s="402"/>
      <c r="S42" s="643"/>
      <c r="T42" s="32"/>
    </row>
    <row r="43" spans="3:23" ht="13.5" customHeight="1" x14ac:dyDescent="0.2">
      <c r="C43" s="383">
        <f>C42+1</f>
        <v>31</v>
      </c>
      <c r="D43" s="60" t="str">
        <f t="shared" si="3"/>
        <v/>
      </c>
      <c r="E43" s="644"/>
      <c r="F43" s="511"/>
      <c r="G43" s="511"/>
      <c r="H43" s="645"/>
      <c r="I43" s="646"/>
      <c r="J43" s="402"/>
      <c r="K43" s="363"/>
      <c r="L43" s="363"/>
      <c r="M43" s="363"/>
      <c r="N43" s="402"/>
      <c r="O43" s="402"/>
      <c r="P43" s="402"/>
      <c r="Q43" s="402"/>
      <c r="R43" s="402"/>
      <c r="S43" s="643"/>
      <c r="T43" s="32"/>
    </row>
    <row r="44" spans="3:23" ht="13.5" customHeight="1" x14ac:dyDescent="0.2">
      <c r="C44" s="383">
        <f t="shared" ref="C44:C72" si="5">C43+1</f>
        <v>32</v>
      </c>
      <c r="D44" s="60" t="str">
        <f t="shared" si="3"/>
        <v/>
      </c>
      <c r="E44" s="644"/>
      <c r="F44" s="511"/>
      <c r="G44" s="511"/>
      <c r="H44" s="645"/>
      <c r="I44" s="646"/>
      <c r="J44" s="402"/>
      <c r="K44" s="363"/>
      <c r="L44" s="363"/>
      <c r="M44" s="363"/>
      <c r="N44" s="402"/>
      <c r="O44" s="402"/>
      <c r="P44" s="402"/>
      <c r="Q44" s="402"/>
      <c r="R44" s="402"/>
      <c r="S44" s="643"/>
      <c r="T44" s="32"/>
    </row>
    <row r="45" spans="3:23" ht="13.5" customHeight="1" x14ac:dyDescent="0.2">
      <c r="C45" s="383">
        <f t="shared" si="5"/>
        <v>33</v>
      </c>
      <c r="D45" s="60" t="str">
        <f t="shared" si="3"/>
        <v/>
      </c>
      <c r="E45" s="644"/>
      <c r="F45" s="511"/>
      <c r="G45" s="511"/>
      <c r="H45" s="645"/>
      <c r="I45" s="646"/>
      <c r="J45" s="402"/>
      <c r="K45" s="363"/>
      <c r="L45" s="363"/>
      <c r="M45" s="363"/>
      <c r="N45" s="402"/>
      <c r="O45" s="402"/>
      <c r="P45" s="402"/>
      <c r="Q45" s="402"/>
      <c r="R45" s="402"/>
      <c r="S45" s="643"/>
      <c r="T45" s="32"/>
    </row>
    <row r="46" spans="3:23" ht="13.5" customHeight="1" x14ac:dyDescent="0.2">
      <c r="C46" s="383">
        <f t="shared" si="5"/>
        <v>34</v>
      </c>
      <c r="D46" s="60" t="str">
        <f t="shared" si="3"/>
        <v/>
      </c>
      <c r="E46" s="644"/>
      <c r="F46" s="511"/>
      <c r="G46" s="511"/>
      <c r="H46" s="645"/>
      <c r="I46" s="646"/>
      <c r="J46" s="402"/>
      <c r="K46" s="363"/>
      <c r="L46" s="363"/>
      <c r="M46" s="363"/>
      <c r="N46" s="402"/>
      <c r="O46" s="402"/>
      <c r="P46" s="402"/>
      <c r="Q46" s="402"/>
      <c r="R46" s="402"/>
      <c r="S46" s="643"/>
      <c r="T46" s="32"/>
    </row>
    <row r="47" spans="3:23" ht="13.5" customHeight="1" x14ac:dyDescent="0.2">
      <c r="C47" s="383">
        <f t="shared" si="5"/>
        <v>35</v>
      </c>
      <c r="D47" s="60" t="str">
        <f t="shared" si="3"/>
        <v/>
      </c>
      <c r="E47" s="644"/>
      <c r="F47" s="511"/>
      <c r="G47" s="511"/>
      <c r="H47" s="645"/>
      <c r="I47" s="646"/>
      <c r="J47" s="402"/>
      <c r="K47" s="363"/>
      <c r="L47" s="363"/>
      <c r="M47" s="363"/>
      <c r="N47" s="402"/>
      <c r="O47" s="402"/>
      <c r="P47" s="402"/>
      <c r="Q47" s="402"/>
      <c r="R47" s="402"/>
      <c r="S47" s="643"/>
      <c r="T47" s="32"/>
    </row>
    <row r="48" spans="3:23" ht="13.5" customHeight="1" x14ac:dyDescent="0.2">
      <c r="C48" s="383">
        <f t="shared" si="5"/>
        <v>36</v>
      </c>
      <c r="D48" s="60" t="str">
        <f t="shared" si="3"/>
        <v/>
      </c>
      <c r="E48" s="644"/>
      <c r="F48" s="511"/>
      <c r="G48" s="511"/>
      <c r="H48" s="645"/>
      <c r="I48" s="646"/>
      <c r="J48" s="402"/>
      <c r="K48" s="363"/>
      <c r="L48" s="363"/>
      <c r="M48" s="363"/>
      <c r="N48" s="402"/>
      <c r="O48" s="402"/>
      <c r="P48" s="402"/>
      <c r="Q48" s="402"/>
      <c r="R48" s="402"/>
      <c r="S48" s="643"/>
      <c r="T48" s="32"/>
    </row>
    <row r="49" spans="3:23" ht="13.5" customHeight="1" x14ac:dyDescent="0.2">
      <c r="C49" s="383">
        <f t="shared" si="5"/>
        <v>37</v>
      </c>
      <c r="D49" s="60" t="str">
        <f t="shared" si="3"/>
        <v/>
      </c>
      <c r="E49" s="644"/>
      <c r="F49" s="511"/>
      <c r="G49" s="511"/>
      <c r="H49" s="645"/>
      <c r="I49" s="646"/>
      <c r="J49" s="402"/>
      <c r="K49" s="363"/>
      <c r="L49" s="363"/>
      <c r="M49" s="363"/>
      <c r="N49" s="402"/>
      <c r="O49" s="402"/>
      <c r="P49" s="402"/>
      <c r="Q49" s="402"/>
      <c r="R49" s="402"/>
      <c r="S49" s="643"/>
      <c r="T49" s="32"/>
    </row>
    <row r="50" spans="3:23" ht="13.5" customHeight="1" x14ac:dyDescent="0.2">
      <c r="C50" s="383">
        <f t="shared" si="5"/>
        <v>38</v>
      </c>
      <c r="D50" s="60" t="str">
        <f t="shared" si="3"/>
        <v/>
      </c>
      <c r="E50" s="644"/>
      <c r="F50" s="511"/>
      <c r="G50" s="511"/>
      <c r="H50" s="645"/>
      <c r="I50" s="646"/>
      <c r="J50" s="402"/>
      <c r="K50" s="363"/>
      <c r="L50" s="363"/>
      <c r="M50" s="363"/>
      <c r="N50" s="402"/>
      <c r="O50" s="402"/>
      <c r="P50" s="402"/>
      <c r="Q50" s="402"/>
      <c r="R50" s="402"/>
      <c r="S50" s="643"/>
      <c r="T50" s="32"/>
    </row>
    <row r="51" spans="3:23" ht="13.5" customHeight="1" x14ac:dyDescent="0.2">
      <c r="C51" s="383">
        <f t="shared" si="5"/>
        <v>39</v>
      </c>
      <c r="D51" s="60" t="str">
        <f t="shared" si="3"/>
        <v/>
      </c>
      <c r="E51" s="644"/>
      <c r="F51" s="511"/>
      <c r="G51" s="511"/>
      <c r="H51" s="645"/>
      <c r="I51" s="646"/>
      <c r="J51" s="402"/>
      <c r="K51" s="363"/>
      <c r="L51" s="363"/>
      <c r="M51" s="363"/>
      <c r="N51" s="402"/>
      <c r="O51" s="402"/>
      <c r="P51" s="402"/>
      <c r="Q51" s="402"/>
      <c r="R51" s="402"/>
      <c r="S51" s="643"/>
      <c r="T51" s="32"/>
    </row>
    <row r="52" spans="3:23" ht="13.5" customHeight="1" x14ac:dyDescent="0.2">
      <c r="C52" s="383">
        <f t="shared" si="5"/>
        <v>40</v>
      </c>
      <c r="D52" s="60" t="str">
        <f t="shared" si="3"/>
        <v/>
      </c>
      <c r="E52" s="644"/>
      <c r="F52" s="511"/>
      <c r="G52" s="511"/>
      <c r="H52" s="645"/>
      <c r="I52" s="646"/>
      <c r="J52" s="402"/>
      <c r="K52" s="363"/>
      <c r="L52" s="363"/>
      <c r="M52" s="363"/>
      <c r="N52" s="402"/>
      <c r="O52" s="402"/>
      <c r="P52" s="402"/>
      <c r="Q52" s="402"/>
      <c r="R52" s="402"/>
      <c r="S52" s="643"/>
      <c r="T52" s="32"/>
    </row>
    <row r="53" spans="3:23" ht="13.5" customHeight="1" x14ac:dyDescent="0.2">
      <c r="C53" s="383">
        <f t="shared" si="5"/>
        <v>41</v>
      </c>
      <c r="D53" s="60" t="str">
        <f t="shared" si="3"/>
        <v/>
      </c>
      <c r="E53" s="644"/>
      <c r="F53" s="511"/>
      <c r="G53" s="511"/>
      <c r="H53" s="645"/>
      <c r="I53" s="646"/>
      <c r="J53" s="402"/>
      <c r="K53" s="363"/>
      <c r="L53" s="363"/>
      <c r="M53" s="363"/>
      <c r="N53" s="402"/>
      <c r="O53" s="402"/>
      <c r="P53" s="402"/>
      <c r="Q53" s="402"/>
      <c r="R53" s="402"/>
      <c r="S53" s="643"/>
      <c r="T53" s="32"/>
    </row>
    <row r="54" spans="3:23" ht="13.5" customHeight="1" x14ac:dyDescent="0.2">
      <c r="C54" s="383">
        <f t="shared" si="5"/>
        <v>42</v>
      </c>
      <c r="D54" s="60" t="str">
        <f t="shared" si="3"/>
        <v/>
      </c>
      <c r="E54" s="644"/>
      <c r="F54" s="511"/>
      <c r="G54" s="511"/>
      <c r="H54" s="645"/>
      <c r="I54" s="646"/>
      <c r="J54" s="402"/>
      <c r="K54" s="363"/>
      <c r="L54" s="363"/>
      <c r="M54" s="363"/>
      <c r="N54" s="402"/>
      <c r="O54" s="402"/>
      <c r="P54" s="402"/>
      <c r="Q54" s="402"/>
      <c r="R54" s="402"/>
      <c r="S54" s="643"/>
      <c r="T54" s="32"/>
      <c r="U54" s="34"/>
      <c r="V54" s="343"/>
      <c r="W54" s="461"/>
    </row>
    <row r="55" spans="3:23" ht="13.5" customHeight="1" x14ac:dyDescent="0.2">
      <c r="C55" s="383">
        <f t="shared" si="5"/>
        <v>43</v>
      </c>
      <c r="D55" s="60" t="str">
        <f t="shared" si="3"/>
        <v/>
      </c>
      <c r="E55" s="644"/>
      <c r="F55" s="511"/>
      <c r="G55" s="511"/>
      <c r="H55" s="645"/>
      <c r="I55" s="646"/>
      <c r="J55" s="402"/>
      <c r="K55" s="363"/>
      <c r="L55" s="363"/>
      <c r="M55" s="363"/>
      <c r="N55" s="402"/>
      <c r="O55" s="402"/>
      <c r="P55" s="402"/>
      <c r="Q55" s="402"/>
      <c r="R55" s="402"/>
      <c r="S55" s="643"/>
      <c r="T55" s="32"/>
    </row>
    <row r="56" spans="3:23" ht="13.5" customHeight="1" x14ac:dyDescent="0.2">
      <c r="C56" s="383">
        <f t="shared" si="5"/>
        <v>44</v>
      </c>
      <c r="D56" s="60" t="str">
        <f t="shared" si="3"/>
        <v/>
      </c>
      <c r="E56" s="644"/>
      <c r="F56" s="511"/>
      <c r="G56" s="511"/>
      <c r="H56" s="645"/>
      <c r="I56" s="646"/>
      <c r="J56" s="402"/>
      <c r="K56" s="363"/>
      <c r="L56" s="363"/>
      <c r="M56" s="363"/>
      <c r="N56" s="402"/>
      <c r="O56" s="402"/>
      <c r="P56" s="402"/>
      <c r="Q56" s="402"/>
      <c r="R56" s="402"/>
      <c r="S56" s="643"/>
      <c r="T56" s="32"/>
    </row>
    <row r="57" spans="3:23" ht="13.5" customHeight="1" x14ac:dyDescent="0.2">
      <c r="C57" s="383">
        <f t="shared" si="5"/>
        <v>45</v>
      </c>
      <c r="D57" s="60" t="str">
        <f t="shared" si="3"/>
        <v/>
      </c>
      <c r="E57" s="644"/>
      <c r="F57" s="511"/>
      <c r="G57" s="511"/>
      <c r="H57" s="645"/>
      <c r="I57" s="646"/>
      <c r="J57" s="402"/>
      <c r="K57" s="363"/>
      <c r="L57" s="363"/>
      <c r="M57" s="363"/>
      <c r="N57" s="402"/>
      <c r="O57" s="402"/>
      <c r="P57" s="402"/>
      <c r="Q57" s="402"/>
      <c r="R57" s="402"/>
      <c r="S57" s="643"/>
      <c r="T57" s="32"/>
    </row>
    <row r="58" spans="3:23" ht="13.5" customHeight="1" x14ac:dyDescent="0.2">
      <c r="C58" s="383">
        <f t="shared" si="5"/>
        <v>46</v>
      </c>
      <c r="D58" s="60" t="str">
        <f t="shared" si="3"/>
        <v/>
      </c>
      <c r="E58" s="644"/>
      <c r="F58" s="511"/>
      <c r="G58" s="511"/>
      <c r="H58" s="645"/>
      <c r="I58" s="646"/>
      <c r="J58" s="402"/>
      <c r="K58" s="363"/>
      <c r="L58" s="363"/>
      <c r="M58" s="363"/>
      <c r="N58" s="402"/>
      <c r="O58" s="402"/>
      <c r="P58" s="402"/>
      <c r="Q58" s="402"/>
      <c r="R58" s="402"/>
      <c r="S58" s="643"/>
      <c r="T58" s="32"/>
    </row>
    <row r="59" spans="3:23" ht="13.5" customHeight="1" x14ac:dyDescent="0.2">
      <c r="C59" s="383">
        <f t="shared" si="5"/>
        <v>47</v>
      </c>
      <c r="D59" s="60" t="str">
        <f t="shared" si="3"/>
        <v/>
      </c>
      <c r="E59" s="644"/>
      <c r="F59" s="511"/>
      <c r="G59" s="511"/>
      <c r="H59" s="645"/>
      <c r="I59" s="646"/>
      <c r="J59" s="402"/>
      <c r="K59" s="363"/>
      <c r="L59" s="363"/>
      <c r="M59" s="363"/>
      <c r="N59" s="402"/>
      <c r="O59" s="402"/>
      <c r="P59" s="402"/>
      <c r="Q59" s="402"/>
      <c r="R59" s="402"/>
      <c r="S59" s="643"/>
      <c r="T59" s="32"/>
    </row>
    <row r="60" spans="3:23" ht="13.5" customHeight="1" x14ac:dyDescent="0.2">
      <c r="C60" s="383">
        <f t="shared" si="5"/>
        <v>48</v>
      </c>
      <c r="D60" s="60" t="str">
        <f t="shared" si="3"/>
        <v/>
      </c>
      <c r="E60" s="644"/>
      <c r="F60" s="511"/>
      <c r="G60" s="511"/>
      <c r="H60" s="645"/>
      <c r="I60" s="646"/>
      <c r="J60" s="402"/>
      <c r="K60" s="363"/>
      <c r="L60" s="363"/>
      <c r="M60" s="363"/>
      <c r="N60" s="402"/>
      <c r="O60" s="402"/>
      <c r="P60" s="402"/>
      <c r="Q60" s="402"/>
      <c r="R60" s="402"/>
      <c r="S60" s="643"/>
      <c r="T60" s="32"/>
    </row>
    <row r="61" spans="3:23" ht="13.5" customHeight="1" x14ac:dyDescent="0.2">
      <c r="C61" s="383">
        <f t="shared" si="5"/>
        <v>49</v>
      </c>
      <c r="D61" s="60" t="str">
        <f t="shared" si="3"/>
        <v/>
      </c>
      <c r="E61" s="644"/>
      <c r="F61" s="511"/>
      <c r="G61" s="511"/>
      <c r="H61" s="645"/>
      <c r="I61" s="646"/>
      <c r="J61" s="402"/>
      <c r="K61" s="363"/>
      <c r="L61" s="363"/>
      <c r="M61" s="363"/>
      <c r="N61" s="402"/>
      <c r="O61" s="402"/>
      <c r="P61" s="402"/>
      <c r="Q61" s="402"/>
      <c r="R61" s="402"/>
      <c r="S61" s="643"/>
      <c r="T61" s="32"/>
    </row>
    <row r="62" spans="3:23" ht="13.5" customHeight="1" x14ac:dyDescent="0.2">
      <c r="C62" s="383">
        <f t="shared" si="5"/>
        <v>50</v>
      </c>
      <c r="D62" s="60" t="str">
        <f t="shared" si="3"/>
        <v/>
      </c>
      <c r="E62" s="644"/>
      <c r="F62" s="511"/>
      <c r="G62" s="511"/>
      <c r="H62" s="645"/>
      <c r="I62" s="646"/>
      <c r="J62" s="402"/>
      <c r="K62" s="363"/>
      <c r="L62" s="363"/>
      <c r="M62" s="363"/>
      <c r="N62" s="402"/>
      <c r="O62" s="402"/>
      <c r="P62" s="402"/>
      <c r="Q62" s="402"/>
      <c r="R62" s="402"/>
      <c r="S62" s="643"/>
      <c r="T62" s="32"/>
    </row>
    <row r="63" spans="3:23" ht="13.5" customHeight="1" x14ac:dyDescent="0.2">
      <c r="C63" s="383">
        <f t="shared" si="5"/>
        <v>51</v>
      </c>
      <c r="D63" s="60" t="str">
        <f t="shared" si="3"/>
        <v/>
      </c>
      <c r="E63" s="644"/>
      <c r="F63" s="511"/>
      <c r="G63" s="511"/>
      <c r="H63" s="645"/>
      <c r="I63" s="646"/>
      <c r="J63" s="402"/>
      <c r="K63" s="363"/>
      <c r="L63" s="363"/>
      <c r="M63" s="363"/>
      <c r="N63" s="402"/>
      <c r="O63" s="402"/>
      <c r="P63" s="402"/>
      <c r="Q63" s="402"/>
      <c r="R63" s="402"/>
      <c r="S63" s="643"/>
      <c r="T63" s="32"/>
    </row>
    <row r="64" spans="3:23" ht="13.5" customHeight="1" x14ac:dyDescent="0.2">
      <c r="C64" s="383">
        <f t="shared" si="5"/>
        <v>52</v>
      </c>
      <c r="D64" s="60" t="str">
        <f t="shared" si="3"/>
        <v/>
      </c>
      <c r="E64" s="644"/>
      <c r="F64" s="511"/>
      <c r="G64" s="511"/>
      <c r="H64" s="645"/>
      <c r="I64" s="646"/>
      <c r="J64" s="402"/>
      <c r="K64" s="363"/>
      <c r="L64" s="363"/>
      <c r="M64" s="363"/>
      <c r="N64" s="402"/>
      <c r="O64" s="402"/>
      <c r="P64" s="402"/>
      <c r="Q64" s="402"/>
      <c r="R64" s="402"/>
      <c r="S64" s="643"/>
      <c r="T64" s="32"/>
    </row>
    <row r="65" spans="3:23" ht="13.5" customHeight="1" x14ac:dyDescent="0.2">
      <c r="C65" s="383">
        <f t="shared" si="5"/>
        <v>53</v>
      </c>
      <c r="D65" s="60" t="str">
        <f t="shared" si="3"/>
        <v/>
      </c>
      <c r="E65" s="644"/>
      <c r="F65" s="511"/>
      <c r="G65" s="511"/>
      <c r="H65" s="645"/>
      <c r="I65" s="646"/>
      <c r="J65" s="402"/>
      <c r="K65" s="363"/>
      <c r="L65" s="363"/>
      <c r="M65" s="363"/>
      <c r="N65" s="402"/>
      <c r="O65" s="402"/>
      <c r="P65" s="402"/>
      <c r="Q65" s="402"/>
      <c r="R65" s="402"/>
      <c r="S65" s="643"/>
      <c r="T65" s="32"/>
    </row>
    <row r="66" spans="3:23" ht="13.5" customHeight="1" x14ac:dyDescent="0.2">
      <c r="C66" s="383">
        <f t="shared" si="5"/>
        <v>54</v>
      </c>
      <c r="D66" s="60" t="str">
        <f t="shared" si="3"/>
        <v/>
      </c>
      <c r="E66" s="644"/>
      <c r="F66" s="511"/>
      <c r="G66" s="511"/>
      <c r="H66" s="645"/>
      <c r="I66" s="646"/>
      <c r="J66" s="402"/>
      <c r="K66" s="363"/>
      <c r="L66" s="363"/>
      <c r="M66" s="363"/>
      <c r="N66" s="402"/>
      <c r="O66" s="402"/>
      <c r="P66" s="402"/>
      <c r="Q66" s="402"/>
      <c r="R66" s="402"/>
      <c r="S66" s="643"/>
      <c r="T66" s="32"/>
    </row>
    <row r="67" spans="3:23" ht="13.5" customHeight="1" x14ac:dyDescent="0.2">
      <c r="C67" s="383">
        <f t="shared" si="5"/>
        <v>55</v>
      </c>
      <c r="D67" s="60" t="str">
        <f t="shared" si="3"/>
        <v/>
      </c>
      <c r="E67" s="644"/>
      <c r="F67" s="511"/>
      <c r="G67" s="511"/>
      <c r="H67" s="645"/>
      <c r="I67" s="646"/>
      <c r="J67" s="402"/>
      <c r="K67" s="363"/>
      <c r="L67" s="363"/>
      <c r="M67" s="363"/>
      <c r="N67" s="402"/>
      <c r="O67" s="402"/>
      <c r="P67" s="402"/>
      <c r="Q67" s="402"/>
      <c r="R67" s="402"/>
      <c r="S67" s="643"/>
      <c r="T67" s="32"/>
    </row>
    <row r="68" spans="3:23" ht="13.5" customHeight="1" x14ac:dyDescent="0.2">
      <c r="C68" s="383">
        <f t="shared" si="5"/>
        <v>56</v>
      </c>
      <c r="D68" s="60" t="str">
        <f t="shared" si="3"/>
        <v/>
      </c>
      <c r="E68" s="644"/>
      <c r="F68" s="511"/>
      <c r="G68" s="511"/>
      <c r="H68" s="645"/>
      <c r="I68" s="646"/>
      <c r="J68" s="402"/>
      <c r="K68" s="363"/>
      <c r="L68" s="363"/>
      <c r="M68" s="363"/>
      <c r="N68" s="402"/>
      <c r="O68" s="402"/>
      <c r="P68" s="402"/>
      <c r="Q68" s="402"/>
      <c r="R68" s="402"/>
      <c r="S68" s="643"/>
      <c r="T68" s="32"/>
    </row>
    <row r="69" spans="3:23" ht="13.5" customHeight="1" x14ac:dyDescent="0.2">
      <c r="C69" s="383">
        <f t="shared" si="5"/>
        <v>57</v>
      </c>
      <c r="D69" s="60" t="str">
        <f t="shared" si="3"/>
        <v/>
      </c>
      <c r="E69" s="644"/>
      <c r="F69" s="511"/>
      <c r="G69" s="511"/>
      <c r="H69" s="645"/>
      <c r="I69" s="646"/>
      <c r="J69" s="402"/>
      <c r="K69" s="363"/>
      <c r="L69" s="363"/>
      <c r="M69" s="363"/>
      <c r="N69" s="402"/>
      <c r="O69" s="402"/>
      <c r="P69" s="402"/>
      <c r="Q69" s="402"/>
      <c r="R69" s="402"/>
      <c r="S69" s="643"/>
      <c r="T69" s="32"/>
    </row>
    <row r="70" spans="3:23" ht="13.5" customHeight="1" x14ac:dyDescent="0.2">
      <c r="C70" s="383">
        <f t="shared" si="5"/>
        <v>58</v>
      </c>
      <c r="D70" s="60" t="str">
        <f t="shared" si="3"/>
        <v/>
      </c>
      <c r="E70" s="644"/>
      <c r="F70" s="511"/>
      <c r="G70" s="511"/>
      <c r="H70" s="645"/>
      <c r="I70" s="646"/>
      <c r="J70" s="402"/>
      <c r="K70" s="363"/>
      <c r="L70" s="363"/>
      <c r="M70" s="363"/>
      <c r="N70" s="402"/>
      <c r="O70" s="402"/>
      <c r="P70" s="402"/>
      <c r="Q70" s="402"/>
      <c r="R70" s="402"/>
      <c r="S70" s="643"/>
      <c r="T70" s="32"/>
      <c r="U70" s="34"/>
    </row>
    <row r="71" spans="3:23" ht="13.5" customHeight="1" x14ac:dyDescent="0.2">
      <c r="C71" s="383">
        <f t="shared" si="5"/>
        <v>59</v>
      </c>
      <c r="D71" s="60" t="str">
        <f t="shared" si="3"/>
        <v/>
      </c>
      <c r="E71" s="644"/>
      <c r="F71" s="511"/>
      <c r="G71" s="511"/>
      <c r="H71" s="645"/>
      <c r="I71" s="646"/>
      <c r="J71" s="402"/>
      <c r="K71" s="363"/>
      <c r="L71" s="363"/>
      <c r="M71" s="363"/>
      <c r="N71" s="402"/>
      <c r="O71" s="402"/>
      <c r="P71" s="402"/>
      <c r="Q71" s="402"/>
      <c r="R71" s="402"/>
      <c r="S71" s="643"/>
      <c r="T71" s="32"/>
      <c r="U71" s="34"/>
      <c r="V71" s="343"/>
      <c r="W71" s="461"/>
    </row>
    <row r="72" spans="3:23" ht="13.5" customHeight="1" x14ac:dyDescent="0.2">
      <c r="C72" s="383">
        <f t="shared" si="5"/>
        <v>60</v>
      </c>
      <c r="D72" s="60" t="str">
        <f t="shared" si="3"/>
        <v/>
      </c>
      <c r="E72" s="644"/>
      <c r="F72" s="511"/>
      <c r="G72" s="511"/>
      <c r="H72" s="645"/>
      <c r="I72" s="646"/>
      <c r="J72" s="402"/>
      <c r="K72" s="363"/>
      <c r="L72" s="363"/>
      <c r="M72" s="363"/>
      <c r="N72" s="402"/>
      <c r="O72" s="402"/>
      <c r="P72" s="402"/>
      <c r="Q72" s="402"/>
      <c r="R72" s="402"/>
      <c r="S72" s="643"/>
      <c r="T72" s="32"/>
    </row>
    <row r="73" spans="3:23" s="252" customFormat="1" ht="13.5" customHeight="1" x14ac:dyDescent="0.2">
      <c r="C73" s="48"/>
      <c r="D73" s="48"/>
      <c r="E73" s="48"/>
      <c r="F73" s="48"/>
      <c r="G73" s="48"/>
      <c r="H73" s="647"/>
      <c r="I73" s="648"/>
      <c r="J73" s="49"/>
      <c r="K73" s="49"/>
      <c r="L73" s="49"/>
      <c r="M73" s="49"/>
      <c r="N73" s="49"/>
      <c r="O73" s="49"/>
      <c r="P73" s="49"/>
      <c r="Q73" s="49"/>
      <c r="R73" s="49"/>
      <c r="S73" s="649"/>
      <c r="T73" s="137"/>
    </row>
    <row r="74" spans="3:23" hidden="1" x14ac:dyDescent="0.2">
      <c r="T74" s="32"/>
    </row>
  </sheetData>
  <sheetProtection password="DE0B" sheet="1" selectLockedCells="1"/>
  <mergeCells count="19">
    <mergeCell ref="M6:M7"/>
    <mergeCell ref="C9:G9"/>
    <mergeCell ref="C10:F12"/>
    <mergeCell ref="J6:J7"/>
    <mergeCell ref="K6:K7"/>
    <mergeCell ref="L6:L7"/>
    <mergeCell ref="I5:I7"/>
    <mergeCell ref="J5:R5"/>
    <mergeCell ref="R6:R7"/>
    <mergeCell ref="N6:N7"/>
    <mergeCell ref="O6:O7"/>
    <mergeCell ref="P6:P7"/>
    <mergeCell ref="Q6:Q7"/>
    <mergeCell ref="C5:C7"/>
    <mergeCell ref="D5:D7"/>
    <mergeCell ref="E5:E7"/>
    <mergeCell ref="F5:F7"/>
    <mergeCell ref="G5:G7"/>
    <mergeCell ref="H5:H7"/>
  </mergeCells>
  <phoneticPr fontId="3"/>
  <conditionalFormatting sqref="J13:J72">
    <cfRule type="expression" dxfId="59" priority="2" stopIfTrue="1">
      <formula>AND(D13="○",J13="")</formula>
    </cfRule>
    <cfRule type="expression" dxfId="58" priority="24" stopIfTrue="1">
      <formula>AND($H13="",J13="○")</formula>
    </cfRule>
  </conditionalFormatting>
  <conditionalFormatting sqref="L13:L72">
    <cfRule type="expression" dxfId="57" priority="9" stopIfTrue="1">
      <formula>AND(D13="○",K13="",L13="")</formula>
    </cfRule>
    <cfRule type="expression" dxfId="56" priority="22" stopIfTrue="1">
      <formula>AND(L13="○",OR(K13="○",M13="○"))</formula>
    </cfRule>
    <cfRule type="expression" dxfId="55" priority="23" stopIfTrue="1">
      <formula>AND($H13="",L13="○")</formula>
    </cfRule>
  </conditionalFormatting>
  <conditionalFormatting sqref="K13:K72">
    <cfRule type="expression" dxfId="54" priority="1" stopIfTrue="1">
      <formula>AND(D13="○",K13="")</formula>
    </cfRule>
    <cfRule type="expression" dxfId="53" priority="20" stopIfTrue="1">
      <formula>AND(K13="○",OR(L13="○",M13="○"))</formula>
    </cfRule>
    <cfRule type="expression" dxfId="52" priority="21" stopIfTrue="1">
      <formula>AND($H13="",K13="○")</formula>
    </cfRule>
  </conditionalFormatting>
  <conditionalFormatting sqref="M13:M72">
    <cfRule type="expression" dxfId="51" priority="8" stopIfTrue="1">
      <formula>AND(D13="○",K13="",L13="",M13="")</formula>
    </cfRule>
    <cfRule type="expression" dxfId="50" priority="18" stopIfTrue="1">
      <formula>AND(M13="○",OR(K13="○",L13="○"))</formula>
    </cfRule>
    <cfRule type="expression" dxfId="49" priority="19" stopIfTrue="1">
      <formula>AND($H13="",M13="○")</formula>
    </cfRule>
  </conditionalFormatting>
  <conditionalFormatting sqref="N13:N72">
    <cfRule type="expression" dxfId="48" priority="7" stopIfTrue="1">
      <formula>AND(D13="○",N13="")</formula>
    </cfRule>
    <cfRule type="expression" dxfId="47" priority="16" stopIfTrue="1">
      <formula>AND($H13="",N13="○")</formula>
    </cfRule>
    <cfRule type="expression" dxfId="46" priority="17" stopIfTrue="1">
      <formula>AND($H13="",N13="○")</formula>
    </cfRule>
  </conditionalFormatting>
  <conditionalFormatting sqref="O13:O72">
    <cfRule type="expression" dxfId="45" priority="6" stopIfTrue="1">
      <formula>AND(D13="○",O13="")</formula>
    </cfRule>
    <cfRule type="expression" dxfId="44" priority="15" stopIfTrue="1">
      <formula>AND($H13="",O13="○")</formula>
    </cfRule>
  </conditionalFormatting>
  <conditionalFormatting sqref="P13:P72">
    <cfRule type="expression" dxfId="43" priority="5" stopIfTrue="1">
      <formula>AND(D13="○",P13="")</formula>
    </cfRule>
    <cfRule type="expression" dxfId="42" priority="14" stopIfTrue="1">
      <formula>AND($H13="",P13="○")</formula>
    </cfRule>
  </conditionalFormatting>
  <conditionalFormatting sqref="Q13:Q72">
    <cfRule type="expression" dxfId="41" priority="4" stopIfTrue="1">
      <formula>AND(D13="○",Q13="")</formula>
    </cfRule>
    <cfRule type="expression" dxfId="40" priority="13" stopIfTrue="1">
      <formula>AND($H13="",Q13="○")</formula>
    </cfRule>
  </conditionalFormatting>
  <conditionalFormatting sqref="R13:R72">
    <cfRule type="expression" dxfId="39" priority="3" stopIfTrue="1">
      <formula>AND(D13="○",R13="")</formula>
    </cfRule>
    <cfRule type="expression" dxfId="38" priority="12" stopIfTrue="1">
      <formula>AND($H13="",R13="○")</formula>
    </cfRule>
  </conditionalFormatting>
  <dataValidations count="2">
    <dataValidation type="list" allowBlank="1" showInputMessage="1" showErrorMessage="1" sqref="J13:R72" xr:uid="{00000000-0002-0000-0D00-000000000000}">
      <formula1>$U$1:$U$2</formula1>
    </dataValidation>
    <dataValidation type="list" allowBlank="1" showInputMessage="1" showErrorMessage="1" sqref="J73:R73" xr:uid="{00000000-0002-0000-0D00-000001000000}">
      <formula1>$U$1:$U$1</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blackAndWhite="1" horizontalDpi="300" verticalDpi="300" r:id="rId1"/>
  <headerFooter alignWithMargins="0">
    <oddFooter>&amp;C&amp;P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R10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2" width="2.6640625" style="31" customWidth="1"/>
    <col min="3" max="3" width="3.6640625" style="31" customWidth="1"/>
    <col min="4" max="4" width="4.6640625" style="31" customWidth="1"/>
    <col min="5" max="5" width="4.88671875" style="31" customWidth="1"/>
    <col min="6" max="6" width="5.6640625" style="31" customWidth="1"/>
    <col min="7" max="7" width="11.109375" style="31" customWidth="1"/>
    <col min="8" max="11" width="6.109375" style="31" customWidth="1"/>
    <col min="12" max="12" width="4.6640625" style="31" customWidth="1"/>
    <col min="13" max="21" width="6.109375" style="31" customWidth="1"/>
    <col min="22" max="23" width="2.6640625" style="31" customWidth="1"/>
    <col min="24" max="24" width="9" style="32" hidden="1" customWidth="1"/>
    <col min="25" max="16384" width="0" style="31" hidden="1"/>
  </cols>
  <sheetData>
    <row r="1" spans="2:44" ht="13.5" hidden="1" customHeight="1" x14ac:dyDescent="0.2">
      <c r="B1" s="23"/>
      <c r="C1" s="1"/>
      <c r="D1" s="1"/>
      <c r="E1" s="1"/>
      <c r="F1" s="1"/>
      <c r="G1" s="1"/>
      <c r="H1" s="1"/>
      <c r="I1" s="1"/>
      <c r="J1" s="1"/>
      <c r="K1" s="528">
        <f>IF($K$10=0,0,K11/$K$10)</f>
        <v>0.8</v>
      </c>
      <c r="L1" s="1"/>
      <c r="M1" s="528">
        <f>IF($H$10=0,0,M12/$H$10)</f>
        <v>1</v>
      </c>
      <c r="N1" s="528">
        <f>IF($K$10=0,0,N12/$K$10)</f>
        <v>1</v>
      </c>
      <c r="O1" s="528">
        <f>IF($I$10=0,0,O12/$I$10)</f>
        <v>1</v>
      </c>
      <c r="P1" s="528">
        <f>IF($I$10=0,0,P12/$I$10)</f>
        <v>0</v>
      </c>
      <c r="Q1" s="528">
        <f>IF($I$10=0,0,Q12/$I$10)</f>
        <v>0</v>
      </c>
      <c r="R1" s="528">
        <f>IF($J$10=0,0,R12/$J$10)</f>
        <v>0</v>
      </c>
      <c r="S1" s="528">
        <f>IF($J$10=0,0,S12/$J$10)</f>
        <v>0</v>
      </c>
      <c r="T1" s="528">
        <f>IF($J$10=0,0,T12/$J$10)</f>
        <v>0</v>
      </c>
      <c r="U1" s="528">
        <f>IF($J$10=0,0,U12/$J$10)</f>
        <v>0</v>
      </c>
      <c r="V1" s="1"/>
      <c r="W1" s="1"/>
      <c r="X1" s="32" t="s">
        <v>47</v>
      </c>
      <c r="Y1" s="31" t="s">
        <v>326</v>
      </c>
    </row>
    <row r="2" spans="2:44" s="32" customFormat="1" x14ac:dyDescent="0.2">
      <c r="B2" s="8"/>
      <c r="C2" s="8"/>
      <c r="D2" s="8"/>
      <c r="E2" s="8"/>
      <c r="F2" s="8"/>
      <c r="G2" s="8"/>
      <c r="H2" s="8"/>
      <c r="I2" s="8"/>
      <c r="J2" s="8"/>
      <c r="K2" s="8"/>
      <c r="L2" s="8"/>
      <c r="M2" s="8"/>
      <c r="N2" s="8"/>
      <c r="O2" s="8"/>
      <c r="P2" s="8"/>
      <c r="Q2" s="8"/>
      <c r="R2" s="8"/>
      <c r="S2" s="8"/>
      <c r="T2" s="8"/>
      <c r="U2" s="8"/>
      <c r="V2" s="8"/>
      <c r="W2" s="8"/>
      <c r="X2" s="1"/>
      <c r="Y2" s="1" t="s">
        <v>69</v>
      </c>
      <c r="Z2" s="6">
        <f>点検表!$AW$4</f>
        <v>2000</v>
      </c>
    </row>
    <row r="3" spans="2:44" ht="13.5" customHeight="1" x14ac:dyDescent="0.2">
      <c r="B3" s="8"/>
      <c r="C3" s="8" t="s">
        <v>1021</v>
      </c>
      <c r="D3" s="8"/>
      <c r="E3" s="8"/>
      <c r="F3" s="8"/>
      <c r="G3" s="392"/>
      <c r="H3" s="8"/>
      <c r="I3" s="8"/>
      <c r="J3" s="8"/>
      <c r="K3" s="8"/>
      <c r="L3" s="8"/>
      <c r="M3" s="8"/>
      <c r="N3" s="8"/>
      <c r="O3" s="8"/>
      <c r="P3" s="8"/>
      <c r="Q3" s="8"/>
      <c r="R3" s="392"/>
      <c r="S3" s="8"/>
      <c r="T3" s="8"/>
      <c r="U3" s="8"/>
      <c r="V3" s="8"/>
      <c r="W3" s="8"/>
    </row>
    <row r="4" spans="2:44" x14ac:dyDescent="0.2">
      <c r="B4" s="32"/>
      <c r="C4" s="328"/>
      <c r="D4" s="328"/>
      <c r="E4" s="393"/>
      <c r="F4" s="393"/>
      <c r="G4" s="393"/>
      <c r="H4" s="393"/>
      <c r="I4" s="393"/>
      <c r="J4" s="393"/>
      <c r="K4" s="32"/>
      <c r="L4" s="32"/>
      <c r="M4" s="32"/>
      <c r="N4" s="32"/>
      <c r="O4" s="32"/>
      <c r="P4" s="32"/>
      <c r="Q4" s="32"/>
      <c r="R4" s="392"/>
      <c r="S4" s="32"/>
      <c r="T4" s="32"/>
      <c r="U4" s="32"/>
      <c r="V4" s="32"/>
      <c r="W4" s="32"/>
      <c r="Y4" s="1">
        <f t="shared" ref="Y4:AR4" si="0">COUNTIF($E$13:$E$1002,Y5)</f>
        <v>1</v>
      </c>
      <c r="Z4" s="1">
        <f t="shared" si="0"/>
        <v>1</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2">
      <c r="B5" s="32"/>
      <c r="C5" s="1056" t="s">
        <v>330</v>
      </c>
      <c r="D5" s="1030" t="s">
        <v>740</v>
      </c>
      <c r="E5" s="1057" t="s">
        <v>331</v>
      </c>
      <c r="F5" s="1057" t="s">
        <v>332</v>
      </c>
      <c r="G5" s="1056" t="s">
        <v>355</v>
      </c>
      <c r="H5" s="1047" t="s">
        <v>30</v>
      </c>
      <c r="I5" s="1051"/>
      <c r="J5" s="1048"/>
      <c r="K5" s="1030" t="s">
        <v>201</v>
      </c>
      <c r="L5" s="1030" t="s">
        <v>298</v>
      </c>
      <c r="M5" s="1030" t="s">
        <v>1053</v>
      </c>
      <c r="N5" s="1030" t="s">
        <v>1022</v>
      </c>
      <c r="O5" s="1047" t="s">
        <v>1052</v>
      </c>
      <c r="P5" s="1051"/>
      <c r="Q5" s="1048"/>
      <c r="R5" s="1094" t="s">
        <v>1051</v>
      </c>
      <c r="S5" s="1097"/>
      <c r="T5" s="1097"/>
      <c r="U5" s="1065"/>
      <c r="V5" s="394"/>
      <c r="W5" s="346"/>
      <c r="X5" s="6">
        <f ca="1">IF($K$10=0,"",OFFSET(Y5,0,MATCH(MAX(Y6:AR6),Y6:AR6,0)-1,1,1))</f>
        <v>2000</v>
      </c>
      <c r="Y5" s="1">
        <f>MIN($E$13:$E$1002)</f>
        <v>2000</v>
      </c>
      <c r="Z5" s="1">
        <f>IF(ISERROR(SMALL($E$13:$E$1002,SUM($Y4:Y4)+1)),0,SMALL($E$13:$E$1002,SUM($Y4:Y4)+1))</f>
        <v>2005</v>
      </c>
      <c r="AA5" s="1">
        <f>IF(ISERROR(SMALL($E$13:$E$1002,SUM($Y4:Z4)+1)),0,SMALL($E$13:$E$1002,SUM($Y4:Z4)+1))</f>
        <v>0</v>
      </c>
      <c r="AB5" s="1">
        <f>IF(ISERROR(SMALL($E$13:$E$1002,SUM($Y4:AA4)+1)),0,SMALL($E$13:$E$1002,SUM($Y4:AA4)+1))</f>
        <v>0</v>
      </c>
      <c r="AC5" s="1">
        <f>IF(ISERROR(SMALL($E$13:$E$1002,SUM($Y4:AB4)+1)),0,SMALL($E$13:$E$1002,SUM($Y4:AB4)+1))</f>
        <v>0</v>
      </c>
      <c r="AD5" s="1">
        <f>IF(ISERROR(SMALL($E$13:$E$1002,SUM($Y4:AC4)+1)),0,SMALL($E$13:$E$1002,SUM($Y4:AC4)+1))</f>
        <v>0</v>
      </c>
      <c r="AE5" s="1">
        <f>IF(ISERROR(SMALL($E$13:$E$1002,SUM($Y4:AD4)+1)),0,SMALL($E$13:$E$1002,SUM($Y4:AD4)+1))</f>
        <v>0</v>
      </c>
      <c r="AF5" s="1">
        <f>IF(ISERROR(SMALL($E$13:$E$1002,SUM($Y4:AE4)+1)),0,SMALL($E$13:$E$1002,SUM($Y4:AE4)+1))</f>
        <v>0</v>
      </c>
      <c r="AG5" s="1">
        <f>IF(ISERROR(SMALL($E$13:$E$1002,SUM($Y4:AF4)+1)),0,SMALL($E$13:$E$1002,SUM($Y4:AF4)+1))</f>
        <v>0</v>
      </c>
      <c r="AH5" s="1">
        <f>IF(ISERROR(SMALL($E$13:$E$1002,SUM($Y4:AG4)+1)),0,SMALL($E$13:$E$1002,SUM($Y4:AG4)+1))</f>
        <v>0</v>
      </c>
      <c r="AI5" s="1">
        <f>IF(ISERROR(SMALL($E$13:$E$1002,SUM($Y4:AH4)+1)),0,SMALL($E$13:$E$1002,SUM($Y4:AH4)+1))</f>
        <v>0</v>
      </c>
      <c r="AJ5" s="1">
        <f>IF(ISERROR(SMALL($E$13:$E$1002,SUM($Y4:AI4)+1)),0,SMALL($E$13:$E$1002,SUM($Y4:AI4)+1))</f>
        <v>0</v>
      </c>
      <c r="AK5" s="1">
        <f>IF(ISERROR(SMALL($E$13:$E$1002,SUM($Y4:AJ4)+1)),0,SMALL($E$13:$E$1002,SUM($Y4:AJ4)+1))</f>
        <v>0</v>
      </c>
      <c r="AL5" s="1">
        <f>IF(ISERROR(SMALL($E$13:$E$1002,SUM($Y4:AK4)+1)),0,SMALL($E$13:$E$1002,SUM($Y4:AK4)+1))</f>
        <v>0</v>
      </c>
      <c r="AM5" s="1">
        <f>IF(ISERROR(SMALL($E$13:$E$1002,SUM($Y4:AL4)+1)),0,SMALL($E$13:$E$1002,SUM($Y4:AL4)+1))</f>
        <v>0</v>
      </c>
      <c r="AN5" s="1">
        <f>IF(ISERROR(SMALL($E$13:$E$1002,SUM($Y4:AM4)+1)),0,SMALL($E$13:$E$1002,SUM($Y4:AM4)+1))</f>
        <v>0</v>
      </c>
      <c r="AO5" s="1">
        <f>IF(ISERROR(SMALL($E$13:$E$1002,SUM($Y4:AN4)+1)),0,SMALL($E$13:$E$1002,SUM($Y4:AN4)+1))</f>
        <v>0</v>
      </c>
      <c r="AP5" s="1">
        <f>IF(ISERROR(SMALL($E$13:$E$1002,SUM($Y4:AO4)+1)),0,SMALL($E$13:$E$1002,SUM($Y4:AO4)+1))</f>
        <v>0</v>
      </c>
      <c r="AQ5" s="1">
        <f>IF(ISERROR(SMALL($E$13:$E$1002,SUM($Y4:AP4)+1)),0,SMALL($E$13:$E$1002,SUM($Y4:AP4)+1))</f>
        <v>0</v>
      </c>
      <c r="AR5" s="1">
        <f>IF(ISERROR(SMALL($E$13:$E$1002,SUM($Y4:AQ4)+1)),0,SMALL($E$13:$E$1002,SUM($Y4:AQ4)+1))</f>
        <v>0</v>
      </c>
    </row>
    <row r="6" spans="2:44" ht="15" customHeight="1" x14ac:dyDescent="0.2">
      <c r="B6" s="32"/>
      <c r="C6" s="1056"/>
      <c r="D6" s="1031"/>
      <c r="E6" s="1057"/>
      <c r="F6" s="1056"/>
      <c r="G6" s="1056"/>
      <c r="H6" s="1030" t="s">
        <v>1048</v>
      </c>
      <c r="I6" s="1030" t="s">
        <v>140</v>
      </c>
      <c r="J6" s="1030" t="s">
        <v>1050</v>
      </c>
      <c r="K6" s="1031"/>
      <c r="L6" s="1031"/>
      <c r="M6" s="1031"/>
      <c r="N6" s="1031"/>
      <c r="O6" s="1030" t="s">
        <v>363</v>
      </c>
      <c r="P6" s="1030" t="s">
        <v>364</v>
      </c>
      <c r="Q6" s="1030" t="s">
        <v>365</v>
      </c>
      <c r="R6" s="1030" t="s">
        <v>1049</v>
      </c>
      <c r="S6" s="1030" t="s">
        <v>363</v>
      </c>
      <c r="T6" s="1030" t="s">
        <v>364</v>
      </c>
      <c r="U6" s="1030" t="s">
        <v>365</v>
      </c>
      <c r="V6" s="394"/>
      <c r="W6" s="346"/>
      <c r="X6" s="8"/>
      <c r="Y6" s="1">
        <f t="array" ref="Y6">SUM(IF($E13:$E1002=Y5,$K13:$K1002*$L13:$L1002,0))</f>
        <v>60</v>
      </c>
      <c r="Z6" s="1">
        <f t="array" ref="Z6">SUM(IF($E13:$E1002=Z5,$K13:$K1002*$L13:$L1002,0))</f>
        <v>15</v>
      </c>
      <c r="AA6" s="1">
        <f t="array" ref="AA6">SUM(IF($E13:$E1002=AA5,$K13:$K1002*$L13:$L1002,0))</f>
        <v>0</v>
      </c>
      <c r="AB6" s="1">
        <f t="array" ref="AB6">SUM(IF($E13:$E1002=AB5,$K13:$K1002*$L13:$L1002,0))</f>
        <v>0</v>
      </c>
      <c r="AC6" s="1">
        <f t="array" ref="AC6">SUM(IF($E13:$E1002=AC5,$K13:$K1002*$L13:$L1002,0))</f>
        <v>0</v>
      </c>
      <c r="AD6" s="1">
        <f t="array" ref="AD6">SUM(IF($E13:$E1002=AD5,$K13:$K1002*$L13:$L1002,0))</f>
        <v>0</v>
      </c>
      <c r="AE6" s="1">
        <f t="array" ref="AE6">SUM(IF($E13:$E1002=AE5,$K13:$K1002*$L13:$L1002,0))</f>
        <v>0</v>
      </c>
      <c r="AF6" s="1">
        <f t="array" ref="AF6">SUM(IF($E13:$E1002=AF5,$K13:$K1002*$L13:$L1002,0))</f>
        <v>0</v>
      </c>
      <c r="AG6" s="1">
        <f t="array" ref="AG6">SUM(IF($E13:$E1002=AG5,$K13:$K1002*$L13:$L1002,0))</f>
        <v>0</v>
      </c>
      <c r="AH6" s="1">
        <f t="array" ref="AH6">SUM(IF($E13:$E1002=AH5,$K13:$K1002*$L13:$L1002,0))</f>
        <v>0</v>
      </c>
      <c r="AI6" s="1">
        <f t="array" ref="AI6">SUM(IF($E13:$E1002=AI5,$K13:$K1002*$L13:$L1002,0))</f>
        <v>0</v>
      </c>
      <c r="AJ6" s="1">
        <f t="array" ref="AJ6">SUM(IF($E13:$E1002=AJ5,$K13:$K1002*$L13:$L1002,0))</f>
        <v>0</v>
      </c>
      <c r="AK6" s="1">
        <f t="array" ref="AK6">SUM(IF($E13:$E1002=AK5,$K13:$K1002*$L13:$L1002,0))</f>
        <v>0</v>
      </c>
      <c r="AL6" s="1">
        <f t="array" ref="AL6">SUM(IF($E13:$E1002=AL5,$K13:$K1002*$L13:$L1002,0))</f>
        <v>0</v>
      </c>
      <c r="AM6" s="1">
        <f t="array" ref="AM6">SUM(IF($E13:$E1002=AM5,$K13:$K1002*$L13:$L1002,0))</f>
        <v>0</v>
      </c>
      <c r="AN6" s="1">
        <f t="array" ref="AN6">SUM(IF($E13:$E1002=AN5,$K13:$K1002*$L13:$L1002,0))</f>
        <v>0</v>
      </c>
      <c r="AO6" s="1">
        <f t="array" ref="AO6">SUM(IF($E13:$E1002=AO5,$K13:$K1002*$L13:$L1002,0))</f>
        <v>0</v>
      </c>
      <c r="AP6" s="1">
        <f t="array" ref="AP6">SUM(IF($E13:$E1002=AP5,$K13:$K1002*$L13:$L1002,0))</f>
        <v>0</v>
      </c>
      <c r="AQ6" s="1">
        <f t="array" ref="AQ6">SUM(IF($E13:$E1002=AQ5,$K13:$K1002*$L13:$L1002,0))</f>
        <v>0</v>
      </c>
      <c r="AR6" s="1">
        <f t="array" ref="AR6">SUM(IF($E13:$E1002=AR5,$K13:$K1002*$L13:$L1002,0))</f>
        <v>0</v>
      </c>
    </row>
    <row r="7" spans="2:44" ht="60" customHeight="1" x14ac:dyDescent="0.2">
      <c r="B7" s="32"/>
      <c r="C7" s="1044"/>
      <c r="D7" s="1032"/>
      <c r="E7" s="1030"/>
      <c r="F7" s="1044"/>
      <c r="G7" s="1044"/>
      <c r="H7" s="1032"/>
      <c r="I7" s="1032"/>
      <c r="J7" s="1032"/>
      <c r="K7" s="1032"/>
      <c r="L7" s="1032"/>
      <c r="M7" s="1032"/>
      <c r="N7" s="1032"/>
      <c r="O7" s="1032"/>
      <c r="P7" s="1032"/>
      <c r="Q7" s="1032"/>
      <c r="R7" s="1032"/>
      <c r="S7" s="1032"/>
      <c r="T7" s="1032"/>
      <c r="U7" s="1032"/>
      <c r="V7" s="394"/>
      <c r="W7" s="346"/>
    </row>
    <row r="8" spans="2:44" ht="2.1" customHeight="1" x14ac:dyDescent="0.2">
      <c r="B8" s="32"/>
      <c r="C8" s="353"/>
      <c r="D8" s="354"/>
      <c r="E8" s="340"/>
      <c r="F8" s="354"/>
      <c r="G8" s="354"/>
      <c r="H8" s="345"/>
      <c r="I8" s="345"/>
      <c r="J8" s="345"/>
      <c r="K8" s="17"/>
      <c r="L8" s="17"/>
      <c r="M8" s="17"/>
      <c r="N8" s="17"/>
      <c r="O8" s="17"/>
      <c r="P8" s="396"/>
      <c r="Q8" s="17"/>
      <c r="R8" s="17"/>
      <c r="S8" s="17"/>
      <c r="T8" s="396"/>
      <c r="U8" s="17"/>
      <c r="V8" s="394"/>
      <c r="W8" s="346"/>
    </row>
    <row r="9" spans="2:44" ht="15" customHeight="1" x14ac:dyDescent="0.2">
      <c r="B9" s="32"/>
      <c r="C9" s="1041" t="s">
        <v>344</v>
      </c>
      <c r="D9" s="1042"/>
      <c r="E9" s="1042"/>
      <c r="F9" s="1042"/>
      <c r="G9" s="1043"/>
      <c r="H9" s="345" t="s">
        <v>301</v>
      </c>
      <c r="I9" s="345" t="s">
        <v>301</v>
      </c>
      <c r="J9" s="345" t="s">
        <v>301</v>
      </c>
      <c r="K9" s="345" t="s">
        <v>301</v>
      </c>
      <c r="L9" s="345" t="s">
        <v>301</v>
      </c>
      <c r="M9" s="488">
        <f>IF($H$10=0,"      －",M$10/$H$10)</f>
        <v>0</v>
      </c>
      <c r="N9" s="488">
        <f>IF($K$10=0,"      －",N$10/$K$10)</f>
        <v>0</v>
      </c>
      <c r="O9" s="488">
        <f>IF($I$10=0,"      －",O$10/$I$10)</f>
        <v>0</v>
      </c>
      <c r="P9" s="488">
        <f>IF($I$10=0,"      －",P$10/$I$10)</f>
        <v>1</v>
      </c>
      <c r="Q9" s="488">
        <f>IF($I$10=0,"      －",Q$10/$I$10)</f>
        <v>0</v>
      </c>
      <c r="R9" s="488">
        <f>IF($J$10=0,"      －",R$10/$J$10)</f>
        <v>1</v>
      </c>
      <c r="S9" s="488">
        <f>IF($J$10=0,"      －",S$10/$J$10)</f>
        <v>0</v>
      </c>
      <c r="T9" s="488">
        <f>IF($J$10=0,"      －",T$10/$J$10)</f>
        <v>1</v>
      </c>
      <c r="U9" s="488">
        <f>IF($J$10=0,"      －",U$10/$J$10)</f>
        <v>0</v>
      </c>
      <c r="V9" s="371"/>
      <c r="W9" s="371"/>
    </row>
    <row r="10" spans="2:44" ht="15" customHeight="1" x14ac:dyDescent="0.2">
      <c r="B10" s="32"/>
      <c r="C10" s="1035" t="s">
        <v>346</v>
      </c>
      <c r="D10" s="1036"/>
      <c r="E10" s="1036"/>
      <c r="F10" s="1037"/>
      <c r="G10" s="345" t="s">
        <v>236</v>
      </c>
      <c r="H10" s="373">
        <f t="array" ref="H10">SUM(IF(H13:H1002="○",$K13:$K1002*$L13:$L1002,0))</f>
        <v>60</v>
      </c>
      <c r="I10" s="373">
        <f t="array" ref="I10">SUM(IF(I13:I1002="○",$K13:$K1002*$L13:$L1002,0))</f>
        <v>60</v>
      </c>
      <c r="J10" s="373">
        <f t="array" ref="J10">SUM(IF(J13:J1002="○",$K13:$K1002*$L13:$L1002,0))</f>
        <v>15</v>
      </c>
      <c r="K10" s="373">
        <f>SUMPRODUCT(K13:K1002,L13:L1002)</f>
        <v>75</v>
      </c>
      <c r="L10" s="467">
        <f>SUM(L13:L1002)</f>
        <v>3</v>
      </c>
      <c r="M10" s="373">
        <f t="array" ref="M10">SUM(IF(($H13:$H1002="○")*(M13:M1002="○"),$K13:$K1002*$L13:$L1002,0))</f>
        <v>0</v>
      </c>
      <c r="N10" s="373">
        <f t="array" ref="N10">SUM(IF(N13:N1002="○",$K13:$K1002*$L13:$L1002,0))</f>
        <v>0</v>
      </c>
      <c r="O10" s="373">
        <f t="array" ref="O10">SUM(IF(($I13:$I1002="○")*(O13:O1002="○"),$K13:$K1002*$L13:$L1002,0))</f>
        <v>0</v>
      </c>
      <c r="P10" s="373">
        <f t="array" ref="P10">SUM(IF(($I13:$I1002="○")*(P13:P1002="○"),$K13:$K1002*$L13:$L1002,0))</f>
        <v>60</v>
      </c>
      <c r="Q10" s="373">
        <f t="array" ref="Q10">SUM(IF(($I13:$I1002="○")*(Q13:Q1002="○"),$K13:$K1002*$L13:$L1002,0))</f>
        <v>0</v>
      </c>
      <c r="R10" s="373">
        <f t="array" ref="R10">SUM(IF(($J13:$J1002="○")*(R13:R1002="○"),$K13:$K1002*$L13:$L1002,0))</f>
        <v>15</v>
      </c>
      <c r="S10" s="373">
        <f t="array" ref="S10">SUM(IF(($J13:$J1002="○")*(S13:S1002="○"),$K13:$K1002*$L13:$L1002,0))</f>
        <v>0</v>
      </c>
      <c r="T10" s="373">
        <f t="array" ref="T10">SUM(IF(($J13:$J1002="○")*(T13:T1002="○"),$K13:$K1002*$L13:$L1002,0))</f>
        <v>15</v>
      </c>
      <c r="U10" s="373">
        <f t="array" ref="U10">SUM(IF(($J13:$J1002="○")*(U13:U1002="○"),$K13:$K1002*$L13:$L1002,0))</f>
        <v>0</v>
      </c>
      <c r="V10" s="397"/>
      <c r="W10" s="374"/>
    </row>
    <row r="11" spans="2:44" ht="15" customHeight="1" x14ac:dyDescent="0.2">
      <c r="B11" s="32"/>
      <c r="C11" s="1038"/>
      <c r="D11" s="1039"/>
      <c r="E11" s="1039"/>
      <c r="F11" s="1040"/>
      <c r="G11" s="17" t="s">
        <v>743</v>
      </c>
      <c r="H11" s="373">
        <f t="array" ref="H11">SUM(IF(($D13:$D1002="○")*(H13:H1002="○"),$K13:$K1002*$L13:$L1002,0))</f>
        <v>60</v>
      </c>
      <c r="I11" s="373">
        <f t="array" ref="I11">SUM(IF(($D13:$D1002="○")*(I13:I1002="○"),$K13:$K1002*$L13:$L1002,0))</f>
        <v>60</v>
      </c>
      <c r="J11" s="373">
        <f t="array" ref="J11">SUM(IF(($D13:$D1002="○")*(J13:J1002="○"),$K13:$K1002*$L13:$L1002,0))</f>
        <v>0</v>
      </c>
      <c r="K11" s="373">
        <f t="array" ref="K11">SUM(IF($D13:$D1002="○",K13:K1002*$L13:$L1002,0))</f>
        <v>60</v>
      </c>
      <c r="L11" s="467">
        <f>SUMIF($D13:$D1002,"○",L13:L1002)</f>
        <v>2</v>
      </c>
      <c r="M11" s="345" t="s">
        <v>301</v>
      </c>
      <c r="N11" s="345" t="s">
        <v>301</v>
      </c>
      <c r="O11" s="345" t="s">
        <v>301</v>
      </c>
      <c r="P11" s="345" t="s">
        <v>301</v>
      </c>
      <c r="Q11" s="345" t="s">
        <v>301</v>
      </c>
      <c r="R11" s="345" t="s">
        <v>301</v>
      </c>
      <c r="S11" s="345" t="s">
        <v>301</v>
      </c>
      <c r="T11" s="345" t="s">
        <v>301</v>
      </c>
      <c r="U11" s="345" t="s">
        <v>301</v>
      </c>
      <c r="V11" s="374"/>
      <c r="W11" s="374"/>
    </row>
    <row r="12" spans="2:44" ht="15" customHeight="1" x14ac:dyDescent="0.2">
      <c r="B12" s="32"/>
      <c r="C12" s="1041"/>
      <c r="D12" s="1042"/>
      <c r="E12" s="1042"/>
      <c r="F12" s="1043"/>
      <c r="G12" s="17" t="s">
        <v>747</v>
      </c>
      <c r="H12" s="345" t="s">
        <v>301</v>
      </c>
      <c r="I12" s="345" t="s">
        <v>301</v>
      </c>
      <c r="J12" s="345" t="s">
        <v>301</v>
      </c>
      <c r="K12" s="345" t="s">
        <v>301</v>
      </c>
      <c r="L12" s="345" t="s">
        <v>301</v>
      </c>
      <c r="M12" s="373">
        <f t="array" ref="M12">SUM(IF(($H13:$H1002="○")*(M13:M1002=""),$K13:$K1002*$L13:$L1002,0))</f>
        <v>60</v>
      </c>
      <c r="N12" s="373">
        <f t="array" ref="N12">SUM(IF((N13:N1002=""),$K13:$K1002*$L13:$L1002,0))</f>
        <v>75</v>
      </c>
      <c r="O12" s="373">
        <f t="array" ref="O12">SUM(IF(($D13:$D1002="○")*($I13:$I1002="○")*(O13:O1002=""),$K13:$K1002*$L13:$L1002,0))</f>
        <v>60</v>
      </c>
      <c r="P12" s="373">
        <f t="array" ref="P12">SUM(IF(($D13:$D1002="○")*($I13:$I1002="○")*(O13:O1002="")*(P13:P1002=""),$K13:$K1002*$L13:$L1002,0))</f>
        <v>0</v>
      </c>
      <c r="Q12" s="373">
        <f t="array" ref="Q12">SUM(IF(($D13:$D1002="○")*($I13:$I1002="○")*(O13:O1002="")*(P13:P1002="")*(Q13:Q1002=""),$K13:$K1002*$L13:$L1002,0))</f>
        <v>0</v>
      </c>
      <c r="R12" s="373">
        <f t="array" ref="R12">SUM(IF(($D13:$D1002="○")*($J13:$J1002="○")*(R13:R1002=""),$K13:$K1002*$L13:$L1002,0))</f>
        <v>0</v>
      </c>
      <c r="S12" s="373">
        <f t="array" ref="S12">SUM(IF(($D13:$D1002="○")*($J13:$J1002="○")*(S13:S1002=""),$K13:$K1002*$L13:$L1002,0))</f>
        <v>0</v>
      </c>
      <c r="T12" s="373">
        <f t="array" ref="T12">SUM(IF(($D13:$D1002="○")*($J13:$J1002="○")*(S13:S1002="")*(T13:T1002=""),$K13:$K1002*$L13:$L1002,0))</f>
        <v>0</v>
      </c>
      <c r="U12" s="373">
        <f t="array" ref="U12">SUM(IF(($D13:$D1002="○")*($J13:$J1002="○")*(S13:S1002="")*(T13:T1002="")*(U13:U1002=""),$K13:$K1002*$L13:$L1002,0))</f>
        <v>0</v>
      </c>
      <c r="V12" s="371"/>
      <c r="W12" s="371"/>
    </row>
    <row r="13" spans="2:44" ht="13.5" customHeight="1" x14ac:dyDescent="0.2">
      <c r="B13" s="32"/>
      <c r="C13" s="375">
        <v>1</v>
      </c>
      <c r="D13" s="60" t="str">
        <f t="shared" ref="D13:D44" si="1">IF(E13="","",IF(E13&lt;=$Z$2,"○",""))</f>
        <v>○</v>
      </c>
      <c r="E13" s="489">
        <v>2000</v>
      </c>
      <c r="F13" s="510" t="s">
        <v>1024</v>
      </c>
      <c r="G13" s="510" t="s">
        <v>1023</v>
      </c>
      <c r="H13" s="377" t="s">
        <v>349</v>
      </c>
      <c r="I13" s="377" t="s">
        <v>349</v>
      </c>
      <c r="J13" s="377"/>
      <c r="K13" s="398">
        <v>30</v>
      </c>
      <c r="L13" s="482">
        <v>2</v>
      </c>
      <c r="M13" s="377"/>
      <c r="N13" s="377"/>
      <c r="O13" s="402"/>
      <c r="P13" s="399" t="s">
        <v>349</v>
      </c>
      <c r="Q13" s="399"/>
      <c r="R13" s="377"/>
      <c r="S13" s="402"/>
      <c r="T13" s="399"/>
      <c r="U13" s="399"/>
      <c r="V13" s="400"/>
      <c r="W13" s="382"/>
    </row>
    <row r="14" spans="2:44" ht="13.5" customHeight="1" x14ac:dyDescent="0.2">
      <c r="B14" s="32"/>
      <c r="C14" s="383">
        <f>C13+1</f>
        <v>2</v>
      </c>
      <c r="D14" s="60" t="str">
        <f t="shared" si="1"/>
        <v/>
      </c>
      <c r="E14" s="489">
        <v>2005</v>
      </c>
      <c r="F14" s="511" t="s">
        <v>1046</v>
      </c>
      <c r="G14" s="511" t="s">
        <v>1045</v>
      </c>
      <c r="H14" s="363"/>
      <c r="I14" s="363"/>
      <c r="J14" s="363" t="s">
        <v>349</v>
      </c>
      <c r="K14" s="401">
        <v>15</v>
      </c>
      <c r="L14" s="362">
        <v>1</v>
      </c>
      <c r="M14" s="363"/>
      <c r="N14" s="363"/>
      <c r="O14" s="402"/>
      <c r="P14" s="402"/>
      <c r="Q14" s="402"/>
      <c r="R14" s="363" t="s">
        <v>349</v>
      </c>
      <c r="S14" s="402"/>
      <c r="T14" s="402" t="s">
        <v>349</v>
      </c>
      <c r="U14" s="402"/>
      <c r="V14" s="400"/>
      <c r="W14" s="382"/>
    </row>
    <row r="15" spans="2:44" ht="13.5" customHeight="1" x14ac:dyDescent="0.2">
      <c r="B15" s="32"/>
      <c r="C15" s="383">
        <f t="shared" ref="C15:C78" si="2">C14+1</f>
        <v>3</v>
      </c>
      <c r="D15" s="60" t="str">
        <f t="shared" si="1"/>
        <v/>
      </c>
      <c r="E15" s="376"/>
      <c r="F15" s="511"/>
      <c r="G15" s="511"/>
      <c r="H15" s="363"/>
      <c r="I15" s="363"/>
      <c r="J15" s="363"/>
      <c r="K15" s="401"/>
      <c r="L15" s="362"/>
      <c r="M15" s="363"/>
      <c r="N15" s="363"/>
      <c r="O15" s="402"/>
      <c r="P15" s="402"/>
      <c r="Q15" s="402"/>
      <c r="R15" s="363"/>
      <c r="S15" s="402"/>
      <c r="T15" s="402"/>
      <c r="U15" s="402"/>
      <c r="V15" s="400"/>
      <c r="W15" s="382"/>
    </row>
    <row r="16" spans="2:44" ht="13.5" customHeight="1" x14ac:dyDescent="0.2">
      <c r="B16" s="32"/>
      <c r="C16" s="383">
        <f t="shared" si="2"/>
        <v>4</v>
      </c>
      <c r="D16" s="60" t="str">
        <f t="shared" si="1"/>
        <v/>
      </c>
      <c r="E16" s="376"/>
      <c r="F16" s="511"/>
      <c r="G16" s="511"/>
      <c r="H16" s="363"/>
      <c r="I16" s="363"/>
      <c r="J16" s="363"/>
      <c r="K16" s="401"/>
      <c r="L16" s="362"/>
      <c r="M16" s="363"/>
      <c r="N16" s="363"/>
      <c r="O16" s="402"/>
      <c r="P16" s="402"/>
      <c r="Q16" s="402"/>
      <c r="R16" s="363"/>
      <c r="S16" s="402"/>
      <c r="T16" s="402"/>
      <c r="U16" s="402"/>
      <c r="V16" s="400"/>
      <c r="W16" s="382"/>
    </row>
    <row r="17" spans="2:23" ht="13.5" customHeight="1" x14ac:dyDescent="0.2">
      <c r="B17" s="32"/>
      <c r="C17" s="383">
        <f t="shared" si="2"/>
        <v>5</v>
      </c>
      <c r="D17" s="60" t="str">
        <f t="shared" si="1"/>
        <v/>
      </c>
      <c r="E17" s="376"/>
      <c r="F17" s="511"/>
      <c r="G17" s="511"/>
      <c r="H17" s="363"/>
      <c r="I17" s="363"/>
      <c r="J17" s="363"/>
      <c r="K17" s="401"/>
      <c r="L17" s="362"/>
      <c r="M17" s="363"/>
      <c r="N17" s="363"/>
      <c r="O17" s="402"/>
      <c r="P17" s="402"/>
      <c r="Q17" s="402"/>
      <c r="R17" s="363"/>
      <c r="S17" s="402"/>
      <c r="T17" s="402"/>
      <c r="U17" s="402"/>
      <c r="V17" s="400"/>
      <c r="W17" s="382"/>
    </row>
    <row r="18" spans="2:23" ht="13.5" customHeight="1" x14ac:dyDescent="0.2">
      <c r="B18" s="32"/>
      <c r="C18" s="383">
        <f t="shared" si="2"/>
        <v>6</v>
      </c>
      <c r="D18" s="60" t="str">
        <f t="shared" si="1"/>
        <v/>
      </c>
      <c r="E18" s="376"/>
      <c r="F18" s="511"/>
      <c r="G18" s="511"/>
      <c r="H18" s="363"/>
      <c r="I18" s="363"/>
      <c r="J18" s="363"/>
      <c r="K18" s="401"/>
      <c r="L18" s="362"/>
      <c r="M18" s="363"/>
      <c r="N18" s="363"/>
      <c r="O18" s="402"/>
      <c r="P18" s="402"/>
      <c r="Q18" s="402"/>
      <c r="R18" s="363"/>
      <c r="S18" s="402"/>
      <c r="T18" s="402"/>
      <c r="U18" s="402"/>
      <c r="V18" s="400"/>
      <c r="W18" s="382"/>
    </row>
    <row r="19" spans="2:23" ht="13.5" customHeight="1" x14ac:dyDescent="0.2">
      <c r="B19" s="32"/>
      <c r="C19" s="383">
        <f t="shared" si="2"/>
        <v>7</v>
      </c>
      <c r="D19" s="60" t="str">
        <f t="shared" si="1"/>
        <v/>
      </c>
      <c r="E19" s="376"/>
      <c r="F19" s="511"/>
      <c r="G19" s="511"/>
      <c r="H19" s="363"/>
      <c r="I19" s="363"/>
      <c r="J19" s="363"/>
      <c r="K19" s="401"/>
      <c r="L19" s="362"/>
      <c r="M19" s="363"/>
      <c r="N19" s="363"/>
      <c r="O19" s="402"/>
      <c r="P19" s="402"/>
      <c r="Q19" s="402"/>
      <c r="R19" s="363"/>
      <c r="S19" s="402"/>
      <c r="T19" s="402"/>
      <c r="U19" s="402"/>
      <c r="V19" s="400"/>
      <c r="W19" s="382"/>
    </row>
    <row r="20" spans="2:23" ht="13.5" customHeight="1" x14ac:dyDescent="0.2">
      <c r="B20" s="32"/>
      <c r="C20" s="383">
        <f t="shared" si="2"/>
        <v>8</v>
      </c>
      <c r="D20" s="60" t="str">
        <f t="shared" si="1"/>
        <v/>
      </c>
      <c r="E20" s="376"/>
      <c r="F20" s="511"/>
      <c r="G20" s="511"/>
      <c r="H20" s="363"/>
      <c r="I20" s="363"/>
      <c r="J20" s="363"/>
      <c r="K20" s="401"/>
      <c r="L20" s="362"/>
      <c r="M20" s="363"/>
      <c r="N20" s="363"/>
      <c r="O20" s="402"/>
      <c r="P20" s="402"/>
      <c r="Q20" s="402"/>
      <c r="R20" s="363"/>
      <c r="S20" s="402"/>
      <c r="T20" s="402"/>
      <c r="U20" s="402"/>
      <c r="V20" s="400"/>
      <c r="W20" s="382"/>
    </row>
    <row r="21" spans="2:23" ht="13.5" customHeight="1" x14ac:dyDescent="0.2">
      <c r="B21" s="32"/>
      <c r="C21" s="383">
        <f t="shared" si="2"/>
        <v>9</v>
      </c>
      <c r="D21" s="60" t="str">
        <f t="shared" si="1"/>
        <v/>
      </c>
      <c r="E21" s="376"/>
      <c r="F21" s="511"/>
      <c r="G21" s="511"/>
      <c r="H21" s="363"/>
      <c r="I21" s="363"/>
      <c r="J21" s="363"/>
      <c r="K21" s="401"/>
      <c r="L21" s="362"/>
      <c r="M21" s="363"/>
      <c r="N21" s="363"/>
      <c r="O21" s="402"/>
      <c r="P21" s="402"/>
      <c r="Q21" s="402"/>
      <c r="R21" s="363"/>
      <c r="S21" s="402"/>
      <c r="T21" s="402"/>
      <c r="U21" s="402"/>
      <c r="V21" s="400"/>
      <c r="W21" s="382"/>
    </row>
    <row r="22" spans="2:23" ht="13.5" customHeight="1" x14ac:dyDescent="0.2">
      <c r="B22" s="32"/>
      <c r="C22" s="383">
        <f t="shared" si="2"/>
        <v>10</v>
      </c>
      <c r="D22" s="60" t="str">
        <f t="shared" si="1"/>
        <v/>
      </c>
      <c r="E22" s="376"/>
      <c r="F22" s="511"/>
      <c r="G22" s="511"/>
      <c r="H22" s="363"/>
      <c r="I22" s="363"/>
      <c r="J22" s="363"/>
      <c r="K22" s="401"/>
      <c r="L22" s="362"/>
      <c r="M22" s="363"/>
      <c r="N22" s="363"/>
      <c r="O22" s="402"/>
      <c r="P22" s="402"/>
      <c r="Q22" s="402"/>
      <c r="R22" s="363"/>
      <c r="S22" s="402"/>
      <c r="T22" s="402"/>
      <c r="U22" s="402"/>
      <c r="V22" s="400"/>
      <c r="W22" s="382"/>
    </row>
    <row r="23" spans="2:23" ht="13.5" customHeight="1" x14ac:dyDescent="0.2">
      <c r="B23" s="32"/>
      <c r="C23" s="383">
        <f t="shared" si="2"/>
        <v>11</v>
      </c>
      <c r="D23" s="60" t="str">
        <f t="shared" si="1"/>
        <v/>
      </c>
      <c r="E23" s="376"/>
      <c r="F23" s="511"/>
      <c r="G23" s="511"/>
      <c r="H23" s="363"/>
      <c r="I23" s="363"/>
      <c r="J23" s="363"/>
      <c r="K23" s="401"/>
      <c r="L23" s="362"/>
      <c r="M23" s="363"/>
      <c r="N23" s="363"/>
      <c r="O23" s="402"/>
      <c r="P23" s="402"/>
      <c r="Q23" s="402"/>
      <c r="R23" s="363"/>
      <c r="S23" s="402"/>
      <c r="T23" s="402"/>
      <c r="U23" s="402"/>
      <c r="V23" s="400"/>
      <c r="W23" s="382"/>
    </row>
    <row r="24" spans="2:23" ht="13.5" customHeight="1" x14ac:dyDescent="0.2">
      <c r="B24" s="32"/>
      <c r="C24" s="383">
        <f t="shared" si="2"/>
        <v>12</v>
      </c>
      <c r="D24" s="60" t="str">
        <f t="shared" si="1"/>
        <v/>
      </c>
      <c r="E24" s="376"/>
      <c r="F24" s="511"/>
      <c r="G24" s="511"/>
      <c r="H24" s="363"/>
      <c r="I24" s="363"/>
      <c r="J24" s="363"/>
      <c r="K24" s="401"/>
      <c r="L24" s="362"/>
      <c r="M24" s="363"/>
      <c r="N24" s="363"/>
      <c r="O24" s="402"/>
      <c r="P24" s="402"/>
      <c r="Q24" s="402"/>
      <c r="R24" s="363"/>
      <c r="S24" s="402"/>
      <c r="T24" s="402"/>
      <c r="U24" s="402"/>
      <c r="V24" s="400"/>
      <c r="W24" s="382"/>
    </row>
    <row r="25" spans="2:23" ht="13.5" customHeight="1" x14ac:dyDescent="0.2">
      <c r="B25" s="32"/>
      <c r="C25" s="383">
        <f t="shared" si="2"/>
        <v>13</v>
      </c>
      <c r="D25" s="60" t="str">
        <f t="shared" si="1"/>
        <v/>
      </c>
      <c r="E25" s="376"/>
      <c r="F25" s="511"/>
      <c r="G25" s="511"/>
      <c r="H25" s="363"/>
      <c r="I25" s="363"/>
      <c r="J25" s="363"/>
      <c r="K25" s="401"/>
      <c r="L25" s="362"/>
      <c r="M25" s="363"/>
      <c r="N25" s="363"/>
      <c r="O25" s="402"/>
      <c r="P25" s="402"/>
      <c r="Q25" s="402"/>
      <c r="R25" s="363"/>
      <c r="S25" s="402"/>
      <c r="T25" s="402"/>
      <c r="U25" s="402"/>
      <c r="V25" s="400"/>
      <c r="W25" s="382"/>
    </row>
    <row r="26" spans="2:23" ht="13.5" customHeight="1" x14ac:dyDescent="0.2">
      <c r="B26" s="32"/>
      <c r="C26" s="383">
        <f t="shared" si="2"/>
        <v>14</v>
      </c>
      <c r="D26" s="60" t="str">
        <f t="shared" si="1"/>
        <v/>
      </c>
      <c r="E26" s="376"/>
      <c r="F26" s="511"/>
      <c r="G26" s="511"/>
      <c r="H26" s="363"/>
      <c r="I26" s="363"/>
      <c r="J26" s="363"/>
      <c r="K26" s="401"/>
      <c r="L26" s="362"/>
      <c r="M26" s="363"/>
      <c r="N26" s="363"/>
      <c r="O26" s="402"/>
      <c r="P26" s="402"/>
      <c r="Q26" s="402"/>
      <c r="R26" s="363"/>
      <c r="S26" s="402"/>
      <c r="T26" s="402"/>
      <c r="U26" s="402"/>
      <c r="V26" s="400"/>
      <c r="W26" s="382"/>
    </row>
    <row r="27" spans="2:23" ht="13.5" customHeight="1" x14ac:dyDescent="0.2">
      <c r="B27" s="32"/>
      <c r="C27" s="383">
        <f t="shared" si="2"/>
        <v>15</v>
      </c>
      <c r="D27" s="60" t="str">
        <f t="shared" si="1"/>
        <v/>
      </c>
      <c r="E27" s="376"/>
      <c r="F27" s="511"/>
      <c r="G27" s="511"/>
      <c r="H27" s="363"/>
      <c r="I27" s="363"/>
      <c r="J27" s="363"/>
      <c r="K27" s="401"/>
      <c r="L27" s="362"/>
      <c r="M27" s="363"/>
      <c r="N27" s="363"/>
      <c r="O27" s="402"/>
      <c r="P27" s="402"/>
      <c r="Q27" s="402"/>
      <c r="R27" s="363"/>
      <c r="S27" s="402"/>
      <c r="T27" s="402"/>
      <c r="U27" s="402"/>
      <c r="V27" s="400"/>
      <c r="W27" s="382"/>
    </row>
    <row r="28" spans="2:23" ht="13.5" customHeight="1" x14ac:dyDescent="0.2">
      <c r="B28" s="32"/>
      <c r="C28" s="383">
        <f t="shared" si="2"/>
        <v>16</v>
      </c>
      <c r="D28" s="60" t="str">
        <f t="shared" si="1"/>
        <v/>
      </c>
      <c r="E28" s="376"/>
      <c r="F28" s="511"/>
      <c r="G28" s="511"/>
      <c r="H28" s="363"/>
      <c r="I28" s="363"/>
      <c r="J28" s="363"/>
      <c r="K28" s="401"/>
      <c r="L28" s="362"/>
      <c r="M28" s="363"/>
      <c r="N28" s="363"/>
      <c r="O28" s="402"/>
      <c r="P28" s="402"/>
      <c r="Q28" s="402"/>
      <c r="R28" s="363"/>
      <c r="S28" s="402"/>
      <c r="T28" s="402"/>
      <c r="U28" s="402"/>
      <c r="V28" s="400"/>
      <c r="W28" s="382"/>
    </row>
    <row r="29" spans="2:23" ht="13.5" customHeight="1" x14ac:dyDescent="0.2">
      <c r="B29" s="32"/>
      <c r="C29" s="383">
        <f t="shared" si="2"/>
        <v>17</v>
      </c>
      <c r="D29" s="60" t="str">
        <f t="shared" si="1"/>
        <v/>
      </c>
      <c r="E29" s="376"/>
      <c r="F29" s="511"/>
      <c r="G29" s="511"/>
      <c r="H29" s="363"/>
      <c r="I29" s="363"/>
      <c r="J29" s="363"/>
      <c r="K29" s="401"/>
      <c r="L29" s="362"/>
      <c r="M29" s="363"/>
      <c r="N29" s="363"/>
      <c r="O29" s="402"/>
      <c r="P29" s="402"/>
      <c r="Q29" s="402"/>
      <c r="R29" s="363"/>
      <c r="S29" s="402"/>
      <c r="T29" s="402"/>
      <c r="U29" s="402"/>
      <c r="V29" s="400"/>
      <c r="W29" s="382"/>
    </row>
    <row r="30" spans="2:23" ht="13.5" customHeight="1" x14ac:dyDescent="0.2">
      <c r="B30" s="32"/>
      <c r="C30" s="383">
        <f t="shared" si="2"/>
        <v>18</v>
      </c>
      <c r="D30" s="60" t="str">
        <f t="shared" si="1"/>
        <v/>
      </c>
      <c r="E30" s="376"/>
      <c r="F30" s="511"/>
      <c r="G30" s="511"/>
      <c r="H30" s="363"/>
      <c r="I30" s="363"/>
      <c r="J30" s="363"/>
      <c r="K30" s="401"/>
      <c r="L30" s="362"/>
      <c r="M30" s="363"/>
      <c r="N30" s="363"/>
      <c r="O30" s="402"/>
      <c r="P30" s="402"/>
      <c r="Q30" s="402"/>
      <c r="R30" s="363"/>
      <c r="S30" s="402"/>
      <c r="T30" s="402"/>
      <c r="U30" s="402"/>
      <c r="V30" s="400"/>
      <c r="W30" s="382"/>
    </row>
    <row r="31" spans="2:23" ht="13.5" customHeight="1" x14ac:dyDescent="0.2">
      <c r="B31" s="32"/>
      <c r="C31" s="383">
        <f t="shared" si="2"/>
        <v>19</v>
      </c>
      <c r="D31" s="60" t="str">
        <f t="shared" si="1"/>
        <v/>
      </c>
      <c r="E31" s="376"/>
      <c r="F31" s="511"/>
      <c r="G31" s="511"/>
      <c r="H31" s="363"/>
      <c r="I31" s="363"/>
      <c r="J31" s="363"/>
      <c r="K31" s="401"/>
      <c r="L31" s="362"/>
      <c r="M31" s="363"/>
      <c r="N31" s="363"/>
      <c r="O31" s="402"/>
      <c r="P31" s="402"/>
      <c r="Q31" s="402"/>
      <c r="R31" s="363"/>
      <c r="S31" s="402"/>
      <c r="T31" s="402"/>
      <c r="U31" s="402"/>
      <c r="V31" s="400"/>
      <c r="W31" s="382"/>
    </row>
    <row r="32" spans="2:23" ht="13.5" customHeight="1" x14ac:dyDescent="0.2">
      <c r="B32" s="32"/>
      <c r="C32" s="383">
        <f t="shared" si="2"/>
        <v>20</v>
      </c>
      <c r="D32" s="60" t="str">
        <f t="shared" si="1"/>
        <v/>
      </c>
      <c r="E32" s="376"/>
      <c r="F32" s="511"/>
      <c r="G32" s="511"/>
      <c r="H32" s="363"/>
      <c r="I32" s="363"/>
      <c r="J32" s="363"/>
      <c r="K32" s="401"/>
      <c r="L32" s="362"/>
      <c r="M32" s="363"/>
      <c r="N32" s="363"/>
      <c r="O32" s="402"/>
      <c r="P32" s="402"/>
      <c r="Q32" s="402"/>
      <c r="R32" s="363"/>
      <c r="S32" s="402"/>
      <c r="T32" s="402"/>
      <c r="U32" s="402"/>
      <c r="V32" s="400"/>
      <c r="W32" s="382"/>
    </row>
    <row r="33" spans="2:23" ht="13.5" customHeight="1" x14ac:dyDescent="0.2">
      <c r="B33" s="32"/>
      <c r="C33" s="383">
        <f t="shared" si="2"/>
        <v>21</v>
      </c>
      <c r="D33" s="60" t="str">
        <f t="shared" si="1"/>
        <v/>
      </c>
      <c r="E33" s="376"/>
      <c r="F33" s="511"/>
      <c r="G33" s="511"/>
      <c r="H33" s="363"/>
      <c r="I33" s="363"/>
      <c r="J33" s="363"/>
      <c r="K33" s="401"/>
      <c r="L33" s="362"/>
      <c r="M33" s="363"/>
      <c r="N33" s="363"/>
      <c r="O33" s="402"/>
      <c r="P33" s="402"/>
      <c r="Q33" s="402"/>
      <c r="R33" s="363"/>
      <c r="S33" s="402"/>
      <c r="T33" s="402"/>
      <c r="U33" s="402"/>
      <c r="V33" s="400"/>
      <c r="W33" s="382"/>
    </row>
    <row r="34" spans="2:23" ht="13.5" customHeight="1" x14ac:dyDescent="0.2">
      <c r="B34" s="32"/>
      <c r="C34" s="383">
        <f t="shared" si="2"/>
        <v>22</v>
      </c>
      <c r="D34" s="60" t="str">
        <f t="shared" si="1"/>
        <v/>
      </c>
      <c r="E34" s="376"/>
      <c r="F34" s="511"/>
      <c r="G34" s="511"/>
      <c r="H34" s="363"/>
      <c r="I34" s="363"/>
      <c r="J34" s="363"/>
      <c r="K34" s="401"/>
      <c r="L34" s="362"/>
      <c r="M34" s="363"/>
      <c r="N34" s="363"/>
      <c r="O34" s="402"/>
      <c r="P34" s="402"/>
      <c r="Q34" s="402"/>
      <c r="R34" s="363"/>
      <c r="S34" s="402"/>
      <c r="T34" s="402"/>
      <c r="U34" s="402"/>
      <c r="V34" s="400"/>
      <c r="W34" s="382"/>
    </row>
    <row r="35" spans="2:23" ht="13.5" customHeight="1" x14ac:dyDescent="0.2">
      <c r="B35" s="32"/>
      <c r="C35" s="383">
        <f t="shared" si="2"/>
        <v>23</v>
      </c>
      <c r="D35" s="60" t="str">
        <f t="shared" si="1"/>
        <v/>
      </c>
      <c r="E35" s="376"/>
      <c r="F35" s="511"/>
      <c r="G35" s="511"/>
      <c r="H35" s="363"/>
      <c r="I35" s="363"/>
      <c r="J35" s="363"/>
      <c r="K35" s="401"/>
      <c r="L35" s="362"/>
      <c r="M35" s="363"/>
      <c r="N35" s="363"/>
      <c r="O35" s="402"/>
      <c r="P35" s="402"/>
      <c r="Q35" s="402"/>
      <c r="R35" s="363"/>
      <c r="S35" s="402"/>
      <c r="T35" s="402"/>
      <c r="U35" s="402"/>
      <c r="V35" s="400"/>
      <c r="W35" s="382"/>
    </row>
    <row r="36" spans="2:23" ht="13.5" customHeight="1" x14ac:dyDescent="0.2">
      <c r="B36" s="32"/>
      <c r="C36" s="383">
        <f t="shared" si="2"/>
        <v>24</v>
      </c>
      <c r="D36" s="60" t="str">
        <f t="shared" si="1"/>
        <v/>
      </c>
      <c r="E36" s="376"/>
      <c r="F36" s="511"/>
      <c r="G36" s="511"/>
      <c r="H36" s="363"/>
      <c r="I36" s="363"/>
      <c r="J36" s="363"/>
      <c r="K36" s="401"/>
      <c r="L36" s="362"/>
      <c r="M36" s="363"/>
      <c r="N36" s="363"/>
      <c r="O36" s="402"/>
      <c r="P36" s="402"/>
      <c r="Q36" s="402"/>
      <c r="R36" s="363"/>
      <c r="S36" s="402"/>
      <c r="T36" s="402"/>
      <c r="U36" s="402"/>
      <c r="V36" s="400"/>
      <c r="W36" s="382"/>
    </row>
    <row r="37" spans="2:23" ht="13.5" customHeight="1" x14ac:dyDescent="0.2">
      <c r="B37" s="32"/>
      <c r="C37" s="383">
        <f t="shared" si="2"/>
        <v>25</v>
      </c>
      <c r="D37" s="60" t="str">
        <f t="shared" si="1"/>
        <v/>
      </c>
      <c r="E37" s="376"/>
      <c r="F37" s="511"/>
      <c r="G37" s="511"/>
      <c r="H37" s="363"/>
      <c r="I37" s="363"/>
      <c r="J37" s="363"/>
      <c r="K37" s="401"/>
      <c r="L37" s="362"/>
      <c r="M37" s="363"/>
      <c r="N37" s="363"/>
      <c r="O37" s="402"/>
      <c r="P37" s="402"/>
      <c r="Q37" s="402"/>
      <c r="R37" s="363"/>
      <c r="S37" s="402"/>
      <c r="T37" s="402"/>
      <c r="U37" s="402"/>
      <c r="V37" s="400"/>
      <c r="W37" s="382"/>
    </row>
    <row r="38" spans="2:23" ht="13.5" customHeight="1" x14ac:dyDescent="0.2">
      <c r="B38" s="32"/>
      <c r="C38" s="383">
        <f t="shared" si="2"/>
        <v>26</v>
      </c>
      <c r="D38" s="60" t="str">
        <f t="shared" si="1"/>
        <v/>
      </c>
      <c r="E38" s="376"/>
      <c r="F38" s="511"/>
      <c r="G38" s="511"/>
      <c r="H38" s="363"/>
      <c r="I38" s="363"/>
      <c r="J38" s="363"/>
      <c r="K38" s="401"/>
      <c r="L38" s="362"/>
      <c r="M38" s="363"/>
      <c r="N38" s="363"/>
      <c r="O38" s="402"/>
      <c r="P38" s="402"/>
      <c r="Q38" s="402"/>
      <c r="R38" s="363"/>
      <c r="S38" s="402"/>
      <c r="T38" s="402"/>
      <c r="U38" s="402"/>
      <c r="V38" s="400"/>
      <c r="W38" s="382"/>
    </row>
    <row r="39" spans="2:23" ht="13.5" customHeight="1" x14ac:dyDescent="0.2">
      <c r="B39" s="32"/>
      <c r="C39" s="383">
        <f t="shared" si="2"/>
        <v>27</v>
      </c>
      <c r="D39" s="60" t="str">
        <f t="shared" si="1"/>
        <v/>
      </c>
      <c r="E39" s="376"/>
      <c r="F39" s="511"/>
      <c r="G39" s="511"/>
      <c r="H39" s="363"/>
      <c r="I39" s="363"/>
      <c r="J39" s="363"/>
      <c r="K39" s="401"/>
      <c r="L39" s="362"/>
      <c r="M39" s="363"/>
      <c r="N39" s="363"/>
      <c r="O39" s="402"/>
      <c r="P39" s="402"/>
      <c r="Q39" s="402"/>
      <c r="R39" s="363"/>
      <c r="S39" s="402"/>
      <c r="T39" s="402"/>
      <c r="U39" s="402"/>
      <c r="V39" s="400"/>
      <c r="W39" s="382"/>
    </row>
    <row r="40" spans="2:23" ht="13.5" customHeight="1" x14ac:dyDescent="0.2">
      <c r="B40" s="32"/>
      <c r="C40" s="383">
        <f t="shared" si="2"/>
        <v>28</v>
      </c>
      <c r="D40" s="60" t="str">
        <f t="shared" si="1"/>
        <v/>
      </c>
      <c r="E40" s="376"/>
      <c r="F40" s="511"/>
      <c r="G40" s="511"/>
      <c r="H40" s="363"/>
      <c r="I40" s="363"/>
      <c r="J40" s="363"/>
      <c r="K40" s="401"/>
      <c r="L40" s="362"/>
      <c r="M40" s="363"/>
      <c r="N40" s="363"/>
      <c r="O40" s="402"/>
      <c r="P40" s="402"/>
      <c r="Q40" s="402"/>
      <c r="R40" s="363"/>
      <c r="S40" s="402"/>
      <c r="T40" s="402"/>
      <c r="U40" s="402"/>
      <c r="V40" s="400"/>
      <c r="W40" s="382"/>
    </row>
    <row r="41" spans="2:23" ht="13.5" customHeight="1" x14ac:dyDescent="0.2">
      <c r="B41" s="32"/>
      <c r="C41" s="383">
        <f t="shared" si="2"/>
        <v>29</v>
      </c>
      <c r="D41" s="60" t="str">
        <f t="shared" si="1"/>
        <v/>
      </c>
      <c r="E41" s="376"/>
      <c r="F41" s="511"/>
      <c r="G41" s="511"/>
      <c r="H41" s="363"/>
      <c r="I41" s="363"/>
      <c r="J41" s="363"/>
      <c r="K41" s="401"/>
      <c r="L41" s="362"/>
      <c r="M41" s="363"/>
      <c r="N41" s="363"/>
      <c r="O41" s="402"/>
      <c r="P41" s="402"/>
      <c r="Q41" s="402"/>
      <c r="R41" s="363"/>
      <c r="S41" s="402"/>
      <c r="T41" s="402"/>
      <c r="U41" s="402"/>
      <c r="V41" s="400"/>
      <c r="W41" s="382"/>
    </row>
    <row r="42" spans="2:23" ht="13.5" customHeight="1" x14ac:dyDescent="0.2">
      <c r="B42" s="32"/>
      <c r="C42" s="383">
        <f t="shared" si="2"/>
        <v>30</v>
      </c>
      <c r="D42" s="60" t="str">
        <f t="shared" si="1"/>
        <v/>
      </c>
      <c r="E42" s="376"/>
      <c r="F42" s="511"/>
      <c r="G42" s="511"/>
      <c r="H42" s="363"/>
      <c r="I42" s="363"/>
      <c r="J42" s="363"/>
      <c r="K42" s="401"/>
      <c r="L42" s="362"/>
      <c r="M42" s="363"/>
      <c r="N42" s="363"/>
      <c r="O42" s="402"/>
      <c r="P42" s="402"/>
      <c r="Q42" s="402"/>
      <c r="R42" s="363"/>
      <c r="S42" s="402"/>
      <c r="T42" s="402"/>
      <c r="U42" s="402"/>
      <c r="V42" s="400"/>
      <c r="W42" s="382"/>
    </row>
    <row r="43" spans="2:23" ht="13.5" customHeight="1" x14ac:dyDescent="0.2">
      <c r="B43" s="32"/>
      <c r="C43" s="383">
        <f t="shared" si="2"/>
        <v>31</v>
      </c>
      <c r="D43" s="60" t="str">
        <f t="shared" si="1"/>
        <v/>
      </c>
      <c r="E43" s="376"/>
      <c r="F43" s="511"/>
      <c r="G43" s="511"/>
      <c r="H43" s="363"/>
      <c r="I43" s="363"/>
      <c r="J43" s="363"/>
      <c r="K43" s="401"/>
      <c r="L43" s="362"/>
      <c r="M43" s="363"/>
      <c r="N43" s="363"/>
      <c r="O43" s="402"/>
      <c r="P43" s="402"/>
      <c r="Q43" s="402"/>
      <c r="R43" s="363"/>
      <c r="S43" s="402"/>
      <c r="T43" s="402"/>
      <c r="U43" s="402"/>
      <c r="V43" s="400"/>
      <c r="W43" s="382"/>
    </row>
    <row r="44" spans="2:23" ht="13.5" customHeight="1" x14ac:dyDescent="0.2">
      <c r="B44" s="32"/>
      <c r="C44" s="383">
        <f t="shared" si="2"/>
        <v>32</v>
      </c>
      <c r="D44" s="60" t="str">
        <f t="shared" si="1"/>
        <v/>
      </c>
      <c r="E44" s="376"/>
      <c r="F44" s="511"/>
      <c r="G44" s="511"/>
      <c r="H44" s="363"/>
      <c r="I44" s="363"/>
      <c r="J44" s="363"/>
      <c r="K44" s="401"/>
      <c r="L44" s="362"/>
      <c r="M44" s="363"/>
      <c r="N44" s="363"/>
      <c r="O44" s="402"/>
      <c r="P44" s="402"/>
      <c r="Q44" s="402"/>
      <c r="R44" s="363"/>
      <c r="S44" s="402"/>
      <c r="T44" s="402"/>
      <c r="U44" s="402"/>
      <c r="V44" s="400"/>
      <c r="W44" s="382"/>
    </row>
    <row r="45" spans="2:23" ht="13.5" customHeight="1" x14ac:dyDescent="0.2">
      <c r="B45" s="32"/>
      <c r="C45" s="383">
        <f t="shared" si="2"/>
        <v>33</v>
      </c>
      <c r="D45" s="60" t="str">
        <f t="shared" ref="D45:D76" si="3">IF(E45="","",IF(E45&lt;=$Z$2,"○",""))</f>
        <v/>
      </c>
      <c r="E45" s="376"/>
      <c r="F45" s="511"/>
      <c r="G45" s="511"/>
      <c r="H45" s="363"/>
      <c r="I45" s="363"/>
      <c r="J45" s="363"/>
      <c r="K45" s="401"/>
      <c r="L45" s="362"/>
      <c r="M45" s="363"/>
      <c r="N45" s="363"/>
      <c r="O45" s="402"/>
      <c r="P45" s="402"/>
      <c r="Q45" s="402"/>
      <c r="R45" s="363"/>
      <c r="S45" s="402"/>
      <c r="T45" s="402"/>
      <c r="U45" s="402"/>
      <c r="V45" s="400"/>
      <c r="W45" s="382"/>
    </row>
    <row r="46" spans="2:23" ht="13.5" customHeight="1" x14ac:dyDescent="0.2">
      <c r="B46" s="32"/>
      <c r="C46" s="383">
        <f t="shared" si="2"/>
        <v>34</v>
      </c>
      <c r="D46" s="60" t="str">
        <f t="shared" si="3"/>
        <v/>
      </c>
      <c r="E46" s="376"/>
      <c r="F46" s="511"/>
      <c r="G46" s="511"/>
      <c r="H46" s="363"/>
      <c r="I46" s="363"/>
      <c r="J46" s="363"/>
      <c r="K46" s="401"/>
      <c r="L46" s="362"/>
      <c r="M46" s="363"/>
      <c r="N46" s="363"/>
      <c r="O46" s="402"/>
      <c r="P46" s="402"/>
      <c r="Q46" s="402"/>
      <c r="R46" s="363"/>
      <c r="S46" s="402"/>
      <c r="T46" s="402"/>
      <c r="U46" s="402"/>
      <c r="V46" s="400"/>
      <c r="W46" s="382"/>
    </row>
    <row r="47" spans="2:23" ht="13.5" customHeight="1" x14ac:dyDescent="0.2">
      <c r="B47" s="32"/>
      <c r="C47" s="383">
        <f t="shared" si="2"/>
        <v>35</v>
      </c>
      <c r="D47" s="60" t="str">
        <f t="shared" si="3"/>
        <v/>
      </c>
      <c r="E47" s="376"/>
      <c r="F47" s="511"/>
      <c r="G47" s="511"/>
      <c r="H47" s="363"/>
      <c r="I47" s="363"/>
      <c r="J47" s="363"/>
      <c r="K47" s="401"/>
      <c r="L47" s="362"/>
      <c r="M47" s="363"/>
      <c r="N47" s="363"/>
      <c r="O47" s="402"/>
      <c r="P47" s="402"/>
      <c r="Q47" s="402"/>
      <c r="R47" s="363"/>
      <c r="S47" s="402"/>
      <c r="T47" s="402"/>
      <c r="U47" s="402"/>
      <c r="V47" s="400"/>
      <c r="W47" s="382"/>
    </row>
    <row r="48" spans="2:23" ht="13.5" customHeight="1" x14ac:dyDescent="0.2">
      <c r="B48" s="32"/>
      <c r="C48" s="383">
        <f t="shared" si="2"/>
        <v>36</v>
      </c>
      <c r="D48" s="60" t="str">
        <f t="shared" si="3"/>
        <v/>
      </c>
      <c r="E48" s="376"/>
      <c r="F48" s="511"/>
      <c r="G48" s="511"/>
      <c r="H48" s="363"/>
      <c r="I48" s="363"/>
      <c r="J48" s="363"/>
      <c r="K48" s="401"/>
      <c r="L48" s="362"/>
      <c r="M48" s="363"/>
      <c r="N48" s="363"/>
      <c r="O48" s="402"/>
      <c r="P48" s="402"/>
      <c r="Q48" s="402"/>
      <c r="R48" s="363"/>
      <c r="S48" s="402"/>
      <c r="T48" s="402"/>
      <c r="U48" s="402"/>
      <c r="V48" s="400"/>
      <c r="W48" s="382"/>
    </row>
    <row r="49" spans="2:23" ht="13.5" customHeight="1" x14ac:dyDescent="0.2">
      <c r="B49" s="32"/>
      <c r="C49" s="383">
        <f t="shared" si="2"/>
        <v>37</v>
      </c>
      <c r="D49" s="60" t="str">
        <f t="shared" si="3"/>
        <v/>
      </c>
      <c r="E49" s="376"/>
      <c r="F49" s="511"/>
      <c r="G49" s="511"/>
      <c r="H49" s="363"/>
      <c r="I49" s="363"/>
      <c r="J49" s="363"/>
      <c r="K49" s="401"/>
      <c r="L49" s="362"/>
      <c r="M49" s="363"/>
      <c r="N49" s="363"/>
      <c r="O49" s="402"/>
      <c r="P49" s="402"/>
      <c r="Q49" s="402"/>
      <c r="R49" s="363"/>
      <c r="S49" s="402"/>
      <c r="T49" s="402"/>
      <c r="U49" s="402"/>
      <c r="V49" s="400"/>
      <c r="W49" s="382"/>
    </row>
    <row r="50" spans="2:23" ht="13.5" customHeight="1" x14ac:dyDescent="0.2">
      <c r="B50" s="32"/>
      <c r="C50" s="383">
        <f t="shared" si="2"/>
        <v>38</v>
      </c>
      <c r="D50" s="60" t="str">
        <f t="shared" si="3"/>
        <v/>
      </c>
      <c r="E50" s="376"/>
      <c r="F50" s="511"/>
      <c r="G50" s="511"/>
      <c r="H50" s="363"/>
      <c r="I50" s="363"/>
      <c r="J50" s="363"/>
      <c r="K50" s="401"/>
      <c r="L50" s="362"/>
      <c r="M50" s="363"/>
      <c r="N50" s="363"/>
      <c r="O50" s="402"/>
      <c r="P50" s="402"/>
      <c r="Q50" s="402"/>
      <c r="R50" s="363"/>
      <c r="S50" s="402"/>
      <c r="T50" s="402"/>
      <c r="U50" s="402"/>
      <c r="V50" s="400"/>
      <c r="W50" s="382"/>
    </row>
    <row r="51" spans="2:23" ht="13.5" customHeight="1" x14ac:dyDescent="0.2">
      <c r="B51" s="32"/>
      <c r="C51" s="383">
        <f t="shared" si="2"/>
        <v>39</v>
      </c>
      <c r="D51" s="60" t="str">
        <f t="shared" si="3"/>
        <v/>
      </c>
      <c r="E51" s="376"/>
      <c r="F51" s="511"/>
      <c r="G51" s="511"/>
      <c r="H51" s="363"/>
      <c r="I51" s="363"/>
      <c r="J51" s="363"/>
      <c r="K51" s="401"/>
      <c r="L51" s="362"/>
      <c r="M51" s="363"/>
      <c r="N51" s="363"/>
      <c r="O51" s="402"/>
      <c r="P51" s="402"/>
      <c r="Q51" s="402"/>
      <c r="R51" s="363"/>
      <c r="S51" s="402"/>
      <c r="T51" s="402"/>
      <c r="U51" s="402"/>
      <c r="V51" s="400"/>
      <c r="W51" s="382"/>
    </row>
    <row r="52" spans="2:23" ht="13.5" customHeight="1" x14ac:dyDescent="0.2">
      <c r="B52" s="32"/>
      <c r="C52" s="383">
        <f t="shared" si="2"/>
        <v>40</v>
      </c>
      <c r="D52" s="60" t="str">
        <f t="shared" si="3"/>
        <v/>
      </c>
      <c r="E52" s="376"/>
      <c r="F52" s="511"/>
      <c r="G52" s="511"/>
      <c r="H52" s="363"/>
      <c r="I52" s="363"/>
      <c r="J52" s="363"/>
      <c r="K52" s="401"/>
      <c r="L52" s="362"/>
      <c r="M52" s="363"/>
      <c r="N52" s="363"/>
      <c r="O52" s="402"/>
      <c r="P52" s="402"/>
      <c r="Q52" s="402"/>
      <c r="R52" s="363"/>
      <c r="S52" s="402"/>
      <c r="T52" s="402"/>
      <c r="U52" s="402"/>
      <c r="V52" s="400"/>
      <c r="W52" s="382"/>
    </row>
    <row r="53" spans="2:23" ht="13.5" customHeight="1" x14ac:dyDescent="0.2">
      <c r="B53" s="32"/>
      <c r="C53" s="383">
        <f t="shared" si="2"/>
        <v>41</v>
      </c>
      <c r="D53" s="60" t="str">
        <f t="shared" si="3"/>
        <v/>
      </c>
      <c r="E53" s="376"/>
      <c r="F53" s="511"/>
      <c r="G53" s="511"/>
      <c r="H53" s="363"/>
      <c r="I53" s="363"/>
      <c r="J53" s="363"/>
      <c r="K53" s="401"/>
      <c r="L53" s="362"/>
      <c r="M53" s="363"/>
      <c r="N53" s="363"/>
      <c r="O53" s="402"/>
      <c r="P53" s="402"/>
      <c r="Q53" s="402"/>
      <c r="R53" s="363"/>
      <c r="S53" s="402"/>
      <c r="T53" s="402"/>
      <c r="U53" s="402"/>
      <c r="V53" s="400"/>
      <c r="W53" s="382"/>
    </row>
    <row r="54" spans="2:23" ht="13.5" customHeight="1" x14ac:dyDescent="0.2">
      <c r="B54" s="32"/>
      <c r="C54" s="383">
        <f t="shared" si="2"/>
        <v>42</v>
      </c>
      <c r="D54" s="60" t="str">
        <f t="shared" si="3"/>
        <v/>
      </c>
      <c r="E54" s="376"/>
      <c r="F54" s="511"/>
      <c r="G54" s="511"/>
      <c r="H54" s="363"/>
      <c r="I54" s="363"/>
      <c r="J54" s="363"/>
      <c r="K54" s="401"/>
      <c r="L54" s="362"/>
      <c r="M54" s="363"/>
      <c r="N54" s="363"/>
      <c r="O54" s="402"/>
      <c r="P54" s="402"/>
      <c r="Q54" s="402"/>
      <c r="R54" s="363"/>
      <c r="S54" s="402"/>
      <c r="T54" s="402"/>
      <c r="U54" s="402"/>
      <c r="V54" s="400"/>
      <c r="W54" s="382"/>
    </row>
    <row r="55" spans="2:23" ht="13.5" customHeight="1" x14ac:dyDescent="0.2">
      <c r="B55" s="32"/>
      <c r="C55" s="383">
        <f t="shared" si="2"/>
        <v>43</v>
      </c>
      <c r="D55" s="60" t="str">
        <f t="shared" si="3"/>
        <v/>
      </c>
      <c r="E55" s="376"/>
      <c r="F55" s="511"/>
      <c r="G55" s="511"/>
      <c r="H55" s="363"/>
      <c r="I55" s="363"/>
      <c r="J55" s="363"/>
      <c r="K55" s="401"/>
      <c r="L55" s="362"/>
      <c r="M55" s="363"/>
      <c r="N55" s="363"/>
      <c r="O55" s="402"/>
      <c r="P55" s="402"/>
      <c r="Q55" s="402"/>
      <c r="R55" s="363"/>
      <c r="S55" s="402"/>
      <c r="T55" s="402"/>
      <c r="U55" s="402"/>
      <c r="V55" s="400"/>
      <c r="W55" s="382"/>
    </row>
    <row r="56" spans="2:23" ht="13.5" customHeight="1" x14ac:dyDescent="0.2">
      <c r="B56" s="32"/>
      <c r="C56" s="383">
        <f t="shared" si="2"/>
        <v>44</v>
      </c>
      <c r="D56" s="60" t="str">
        <f t="shared" si="3"/>
        <v/>
      </c>
      <c r="E56" s="376"/>
      <c r="F56" s="511"/>
      <c r="G56" s="511"/>
      <c r="H56" s="363"/>
      <c r="I56" s="363"/>
      <c r="J56" s="363"/>
      <c r="K56" s="401"/>
      <c r="L56" s="362"/>
      <c r="M56" s="363"/>
      <c r="N56" s="363"/>
      <c r="O56" s="402"/>
      <c r="P56" s="402"/>
      <c r="Q56" s="402"/>
      <c r="R56" s="363"/>
      <c r="S56" s="402"/>
      <c r="T56" s="402"/>
      <c r="U56" s="402"/>
      <c r="V56" s="400"/>
      <c r="W56" s="382"/>
    </row>
    <row r="57" spans="2:23" ht="13.5" customHeight="1" x14ac:dyDescent="0.2">
      <c r="B57" s="32"/>
      <c r="C57" s="383">
        <f t="shared" si="2"/>
        <v>45</v>
      </c>
      <c r="D57" s="60" t="str">
        <f t="shared" si="3"/>
        <v/>
      </c>
      <c r="E57" s="376"/>
      <c r="F57" s="511"/>
      <c r="G57" s="511"/>
      <c r="H57" s="363"/>
      <c r="I57" s="363"/>
      <c r="J57" s="363"/>
      <c r="K57" s="401"/>
      <c r="L57" s="362"/>
      <c r="M57" s="363"/>
      <c r="N57" s="363"/>
      <c r="O57" s="402"/>
      <c r="P57" s="402"/>
      <c r="Q57" s="402"/>
      <c r="R57" s="363"/>
      <c r="S57" s="402"/>
      <c r="T57" s="402"/>
      <c r="U57" s="402"/>
      <c r="V57" s="400"/>
      <c r="W57" s="382"/>
    </row>
    <row r="58" spans="2:23" ht="13.5" customHeight="1" x14ac:dyDescent="0.2">
      <c r="B58" s="32"/>
      <c r="C58" s="383">
        <f t="shared" si="2"/>
        <v>46</v>
      </c>
      <c r="D58" s="60" t="str">
        <f t="shared" si="3"/>
        <v/>
      </c>
      <c r="E58" s="376"/>
      <c r="F58" s="511"/>
      <c r="G58" s="511"/>
      <c r="H58" s="363"/>
      <c r="I58" s="363"/>
      <c r="J58" s="363"/>
      <c r="K58" s="401"/>
      <c r="L58" s="362"/>
      <c r="M58" s="363"/>
      <c r="N58" s="363"/>
      <c r="O58" s="402"/>
      <c r="P58" s="402"/>
      <c r="Q58" s="402"/>
      <c r="R58" s="363"/>
      <c r="S58" s="402"/>
      <c r="T58" s="402"/>
      <c r="U58" s="402"/>
      <c r="V58" s="400"/>
      <c r="W58" s="382"/>
    </row>
    <row r="59" spans="2:23" ht="13.5" customHeight="1" x14ac:dyDescent="0.2">
      <c r="B59" s="32"/>
      <c r="C59" s="383">
        <f t="shared" si="2"/>
        <v>47</v>
      </c>
      <c r="D59" s="60" t="str">
        <f t="shared" si="3"/>
        <v/>
      </c>
      <c r="E59" s="376"/>
      <c r="F59" s="511"/>
      <c r="G59" s="511"/>
      <c r="H59" s="363"/>
      <c r="I59" s="363"/>
      <c r="J59" s="363"/>
      <c r="K59" s="401"/>
      <c r="L59" s="362"/>
      <c r="M59" s="363"/>
      <c r="N59" s="363"/>
      <c r="O59" s="402"/>
      <c r="P59" s="402"/>
      <c r="Q59" s="402"/>
      <c r="R59" s="363"/>
      <c r="S59" s="402"/>
      <c r="T59" s="402"/>
      <c r="U59" s="402"/>
      <c r="V59" s="400"/>
      <c r="W59" s="382"/>
    </row>
    <row r="60" spans="2:23" ht="13.5" customHeight="1" x14ac:dyDescent="0.2">
      <c r="B60" s="32"/>
      <c r="C60" s="383">
        <f t="shared" si="2"/>
        <v>48</v>
      </c>
      <c r="D60" s="60" t="str">
        <f t="shared" si="3"/>
        <v/>
      </c>
      <c r="E60" s="376"/>
      <c r="F60" s="511"/>
      <c r="G60" s="511"/>
      <c r="H60" s="363"/>
      <c r="I60" s="363"/>
      <c r="J60" s="363"/>
      <c r="K60" s="401"/>
      <c r="L60" s="362"/>
      <c r="M60" s="363"/>
      <c r="N60" s="363"/>
      <c r="O60" s="402"/>
      <c r="P60" s="402"/>
      <c r="Q60" s="402"/>
      <c r="R60" s="363"/>
      <c r="S60" s="402"/>
      <c r="T60" s="402"/>
      <c r="U60" s="402"/>
      <c r="V60" s="400"/>
      <c r="W60" s="382"/>
    </row>
    <row r="61" spans="2:23" ht="13.5" customHeight="1" x14ac:dyDescent="0.2">
      <c r="B61" s="32"/>
      <c r="C61" s="383">
        <f t="shared" si="2"/>
        <v>49</v>
      </c>
      <c r="D61" s="60" t="str">
        <f t="shared" si="3"/>
        <v/>
      </c>
      <c r="E61" s="376"/>
      <c r="F61" s="511"/>
      <c r="G61" s="511"/>
      <c r="H61" s="363"/>
      <c r="I61" s="363"/>
      <c r="J61" s="363"/>
      <c r="K61" s="401"/>
      <c r="L61" s="362"/>
      <c r="M61" s="363"/>
      <c r="N61" s="363"/>
      <c r="O61" s="402"/>
      <c r="P61" s="402"/>
      <c r="Q61" s="402"/>
      <c r="R61" s="363"/>
      <c r="S61" s="402"/>
      <c r="T61" s="402"/>
      <c r="U61" s="402"/>
      <c r="V61" s="400"/>
      <c r="W61" s="382"/>
    </row>
    <row r="62" spans="2:23" ht="13.5" customHeight="1" x14ac:dyDescent="0.2">
      <c r="B62" s="32"/>
      <c r="C62" s="383">
        <f t="shared" si="2"/>
        <v>50</v>
      </c>
      <c r="D62" s="60" t="str">
        <f t="shared" si="3"/>
        <v/>
      </c>
      <c r="E62" s="376"/>
      <c r="F62" s="511"/>
      <c r="G62" s="511"/>
      <c r="H62" s="363"/>
      <c r="I62" s="363"/>
      <c r="J62" s="363"/>
      <c r="K62" s="401"/>
      <c r="L62" s="362"/>
      <c r="M62" s="363"/>
      <c r="N62" s="363"/>
      <c r="O62" s="402"/>
      <c r="P62" s="402"/>
      <c r="Q62" s="402"/>
      <c r="R62" s="363"/>
      <c r="S62" s="402"/>
      <c r="T62" s="402"/>
      <c r="U62" s="402"/>
      <c r="V62" s="400"/>
      <c r="W62" s="382"/>
    </row>
    <row r="63" spans="2:23" ht="13.5" customHeight="1" x14ac:dyDescent="0.2">
      <c r="B63" s="32"/>
      <c r="C63" s="383">
        <f t="shared" si="2"/>
        <v>51</v>
      </c>
      <c r="D63" s="60" t="str">
        <f t="shared" si="3"/>
        <v/>
      </c>
      <c r="E63" s="376"/>
      <c r="F63" s="511"/>
      <c r="G63" s="511"/>
      <c r="H63" s="363"/>
      <c r="I63" s="363"/>
      <c r="J63" s="363"/>
      <c r="K63" s="401"/>
      <c r="L63" s="362"/>
      <c r="M63" s="363"/>
      <c r="N63" s="363"/>
      <c r="O63" s="402"/>
      <c r="P63" s="402"/>
      <c r="Q63" s="402"/>
      <c r="R63" s="363"/>
      <c r="S63" s="402"/>
      <c r="T63" s="402"/>
      <c r="U63" s="402"/>
      <c r="V63" s="400"/>
      <c r="W63" s="382"/>
    </row>
    <row r="64" spans="2:23" ht="13.5" customHeight="1" x14ac:dyDescent="0.2">
      <c r="B64" s="32"/>
      <c r="C64" s="383">
        <f t="shared" si="2"/>
        <v>52</v>
      </c>
      <c r="D64" s="60" t="str">
        <f t="shared" si="3"/>
        <v/>
      </c>
      <c r="E64" s="376"/>
      <c r="F64" s="511"/>
      <c r="G64" s="511"/>
      <c r="H64" s="363"/>
      <c r="I64" s="363"/>
      <c r="J64" s="363"/>
      <c r="K64" s="401"/>
      <c r="L64" s="362"/>
      <c r="M64" s="363"/>
      <c r="N64" s="363"/>
      <c r="O64" s="402"/>
      <c r="P64" s="402"/>
      <c r="Q64" s="402"/>
      <c r="R64" s="363"/>
      <c r="S64" s="402"/>
      <c r="T64" s="402"/>
      <c r="U64" s="402"/>
      <c r="V64" s="400"/>
      <c r="W64" s="382"/>
    </row>
    <row r="65" spans="2:23" ht="13.5" customHeight="1" x14ac:dyDescent="0.2">
      <c r="B65" s="32"/>
      <c r="C65" s="383">
        <f t="shared" si="2"/>
        <v>53</v>
      </c>
      <c r="D65" s="60" t="str">
        <f t="shared" si="3"/>
        <v/>
      </c>
      <c r="E65" s="376"/>
      <c r="F65" s="511"/>
      <c r="G65" s="511"/>
      <c r="H65" s="363"/>
      <c r="I65" s="363"/>
      <c r="J65" s="363"/>
      <c r="K65" s="401"/>
      <c r="L65" s="362"/>
      <c r="M65" s="363"/>
      <c r="N65" s="363"/>
      <c r="O65" s="402"/>
      <c r="P65" s="402"/>
      <c r="Q65" s="402"/>
      <c r="R65" s="363"/>
      <c r="S65" s="402"/>
      <c r="T65" s="402"/>
      <c r="U65" s="402"/>
      <c r="V65" s="400"/>
      <c r="W65" s="382"/>
    </row>
    <row r="66" spans="2:23" ht="13.5" customHeight="1" x14ac:dyDescent="0.2">
      <c r="B66" s="32"/>
      <c r="C66" s="383">
        <f t="shared" si="2"/>
        <v>54</v>
      </c>
      <c r="D66" s="60" t="str">
        <f t="shared" si="3"/>
        <v/>
      </c>
      <c r="E66" s="376"/>
      <c r="F66" s="511"/>
      <c r="G66" s="511"/>
      <c r="H66" s="363"/>
      <c r="I66" s="363"/>
      <c r="J66" s="363"/>
      <c r="K66" s="401"/>
      <c r="L66" s="362"/>
      <c r="M66" s="363"/>
      <c r="N66" s="363"/>
      <c r="O66" s="402"/>
      <c r="P66" s="402"/>
      <c r="Q66" s="402"/>
      <c r="R66" s="363"/>
      <c r="S66" s="402"/>
      <c r="T66" s="402"/>
      <c r="U66" s="402"/>
      <c r="V66" s="400"/>
      <c r="W66" s="382"/>
    </row>
    <row r="67" spans="2:23" ht="13.5" customHeight="1" x14ac:dyDescent="0.2">
      <c r="B67" s="32"/>
      <c r="C67" s="383">
        <f t="shared" si="2"/>
        <v>55</v>
      </c>
      <c r="D67" s="60" t="str">
        <f t="shared" si="3"/>
        <v/>
      </c>
      <c r="E67" s="376"/>
      <c r="F67" s="511"/>
      <c r="G67" s="511"/>
      <c r="H67" s="363"/>
      <c r="I67" s="363"/>
      <c r="J67" s="363"/>
      <c r="K67" s="401"/>
      <c r="L67" s="362"/>
      <c r="M67" s="363"/>
      <c r="N67" s="363"/>
      <c r="O67" s="402"/>
      <c r="P67" s="402"/>
      <c r="Q67" s="402"/>
      <c r="R67" s="363"/>
      <c r="S67" s="402"/>
      <c r="T67" s="402"/>
      <c r="U67" s="402"/>
      <c r="V67" s="400"/>
      <c r="W67" s="382"/>
    </row>
    <row r="68" spans="2:23" ht="13.5" customHeight="1" x14ac:dyDescent="0.2">
      <c r="B68" s="32"/>
      <c r="C68" s="383">
        <f t="shared" si="2"/>
        <v>56</v>
      </c>
      <c r="D68" s="60" t="str">
        <f t="shared" si="3"/>
        <v/>
      </c>
      <c r="E68" s="376"/>
      <c r="F68" s="511"/>
      <c r="G68" s="511"/>
      <c r="H68" s="363"/>
      <c r="I68" s="363"/>
      <c r="J68" s="363"/>
      <c r="K68" s="401"/>
      <c r="L68" s="362"/>
      <c r="M68" s="363"/>
      <c r="N68" s="363"/>
      <c r="O68" s="402"/>
      <c r="P68" s="402"/>
      <c r="Q68" s="402"/>
      <c r="R68" s="363"/>
      <c r="S68" s="402"/>
      <c r="T68" s="402"/>
      <c r="U68" s="402"/>
      <c r="V68" s="400"/>
      <c r="W68" s="382"/>
    </row>
    <row r="69" spans="2:23" ht="13.5" customHeight="1" x14ac:dyDescent="0.2">
      <c r="B69" s="32"/>
      <c r="C69" s="383">
        <f t="shared" si="2"/>
        <v>57</v>
      </c>
      <c r="D69" s="60" t="str">
        <f t="shared" si="3"/>
        <v/>
      </c>
      <c r="E69" s="376"/>
      <c r="F69" s="511"/>
      <c r="G69" s="511"/>
      <c r="H69" s="363"/>
      <c r="I69" s="363"/>
      <c r="J69" s="363"/>
      <c r="K69" s="401"/>
      <c r="L69" s="362"/>
      <c r="M69" s="363"/>
      <c r="N69" s="363"/>
      <c r="O69" s="402"/>
      <c r="P69" s="402"/>
      <c r="Q69" s="402"/>
      <c r="R69" s="363"/>
      <c r="S69" s="402"/>
      <c r="T69" s="402"/>
      <c r="U69" s="402"/>
      <c r="V69" s="400"/>
      <c r="W69" s="382"/>
    </row>
    <row r="70" spans="2:23" ht="13.5" customHeight="1" x14ac:dyDescent="0.2">
      <c r="B70" s="32"/>
      <c r="C70" s="383">
        <f t="shared" si="2"/>
        <v>58</v>
      </c>
      <c r="D70" s="60" t="str">
        <f t="shared" si="3"/>
        <v/>
      </c>
      <c r="E70" s="376"/>
      <c r="F70" s="511"/>
      <c r="G70" s="511"/>
      <c r="H70" s="363"/>
      <c r="I70" s="363"/>
      <c r="J70" s="363"/>
      <c r="K70" s="401"/>
      <c r="L70" s="362"/>
      <c r="M70" s="363"/>
      <c r="N70" s="363"/>
      <c r="O70" s="402"/>
      <c r="P70" s="402"/>
      <c r="Q70" s="402"/>
      <c r="R70" s="363"/>
      <c r="S70" s="402"/>
      <c r="T70" s="402"/>
      <c r="U70" s="402"/>
      <c r="V70" s="400"/>
      <c r="W70" s="382"/>
    </row>
    <row r="71" spans="2:23" ht="13.5" customHeight="1" x14ac:dyDescent="0.2">
      <c r="B71" s="32"/>
      <c r="C71" s="383">
        <f t="shared" si="2"/>
        <v>59</v>
      </c>
      <c r="D71" s="60" t="str">
        <f t="shared" si="3"/>
        <v/>
      </c>
      <c r="E71" s="376"/>
      <c r="F71" s="511"/>
      <c r="G71" s="511"/>
      <c r="H71" s="363"/>
      <c r="I71" s="363"/>
      <c r="J71" s="363"/>
      <c r="K71" s="401"/>
      <c r="L71" s="362"/>
      <c r="M71" s="363"/>
      <c r="N71" s="363"/>
      <c r="O71" s="402"/>
      <c r="P71" s="402"/>
      <c r="Q71" s="402"/>
      <c r="R71" s="363"/>
      <c r="S71" s="402"/>
      <c r="T71" s="402"/>
      <c r="U71" s="402"/>
      <c r="V71" s="400"/>
      <c r="W71" s="382"/>
    </row>
    <row r="72" spans="2:23" ht="13.5" customHeight="1" x14ac:dyDescent="0.2">
      <c r="B72" s="32"/>
      <c r="C72" s="383">
        <f t="shared" si="2"/>
        <v>60</v>
      </c>
      <c r="D72" s="60" t="str">
        <f t="shared" si="3"/>
        <v/>
      </c>
      <c r="E72" s="376"/>
      <c r="F72" s="511"/>
      <c r="G72" s="511"/>
      <c r="H72" s="363"/>
      <c r="I72" s="363"/>
      <c r="J72" s="363"/>
      <c r="K72" s="401"/>
      <c r="L72" s="362"/>
      <c r="M72" s="363"/>
      <c r="N72" s="363"/>
      <c r="O72" s="402"/>
      <c r="P72" s="402"/>
      <c r="Q72" s="402"/>
      <c r="R72" s="363"/>
      <c r="S72" s="402"/>
      <c r="T72" s="402"/>
      <c r="U72" s="402"/>
      <c r="V72" s="400"/>
      <c r="W72" s="382"/>
    </row>
    <row r="73" spans="2:23" ht="13.5" customHeight="1" x14ac:dyDescent="0.2">
      <c r="B73" s="32"/>
      <c r="C73" s="383">
        <f t="shared" si="2"/>
        <v>61</v>
      </c>
      <c r="D73" s="60" t="str">
        <f t="shared" si="3"/>
        <v/>
      </c>
      <c r="E73" s="376"/>
      <c r="F73" s="511"/>
      <c r="G73" s="511"/>
      <c r="H73" s="363"/>
      <c r="I73" s="363"/>
      <c r="J73" s="363"/>
      <c r="K73" s="401"/>
      <c r="L73" s="362"/>
      <c r="M73" s="363"/>
      <c r="N73" s="363"/>
      <c r="O73" s="402"/>
      <c r="P73" s="402"/>
      <c r="Q73" s="402"/>
      <c r="R73" s="363"/>
      <c r="S73" s="402"/>
      <c r="T73" s="402"/>
      <c r="U73" s="402"/>
      <c r="V73" s="400"/>
      <c r="W73" s="382"/>
    </row>
    <row r="74" spans="2:23" ht="13.5" customHeight="1" x14ac:dyDescent="0.2">
      <c r="B74" s="32"/>
      <c r="C74" s="383">
        <f t="shared" si="2"/>
        <v>62</v>
      </c>
      <c r="D74" s="60" t="str">
        <f t="shared" si="3"/>
        <v/>
      </c>
      <c r="E74" s="376"/>
      <c r="F74" s="511"/>
      <c r="G74" s="511"/>
      <c r="H74" s="363"/>
      <c r="I74" s="363"/>
      <c r="J74" s="363"/>
      <c r="K74" s="401"/>
      <c r="L74" s="362"/>
      <c r="M74" s="363"/>
      <c r="N74" s="363"/>
      <c r="O74" s="402"/>
      <c r="P74" s="402"/>
      <c r="Q74" s="402"/>
      <c r="R74" s="363"/>
      <c r="S74" s="402"/>
      <c r="T74" s="402"/>
      <c r="U74" s="402"/>
      <c r="V74" s="400"/>
      <c r="W74" s="382"/>
    </row>
    <row r="75" spans="2:23" ht="13.5" customHeight="1" x14ac:dyDescent="0.2">
      <c r="B75" s="32"/>
      <c r="C75" s="383">
        <f t="shared" si="2"/>
        <v>63</v>
      </c>
      <c r="D75" s="60" t="str">
        <f t="shared" si="3"/>
        <v/>
      </c>
      <c r="E75" s="376"/>
      <c r="F75" s="511"/>
      <c r="G75" s="511"/>
      <c r="H75" s="363"/>
      <c r="I75" s="363"/>
      <c r="J75" s="363"/>
      <c r="K75" s="401"/>
      <c r="L75" s="362"/>
      <c r="M75" s="363"/>
      <c r="N75" s="363"/>
      <c r="O75" s="402"/>
      <c r="P75" s="402"/>
      <c r="Q75" s="402"/>
      <c r="R75" s="363"/>
      <c r="S75" s="402"/>
      <c r="T75" s="402"/>
      <c r="U75" s="402"/>
      <c r="V75" s="400"/>
      <c r="W75" s="382"/>
    </row>
    <row r="76" spans="2:23" ht="13.5" customHeight="1" x14ac:dyDescent="0.2">
      <c r="B76" s="32"/>
      <c r="C76" s="383">
        <f t="shared" si="2"/>
        <v>64</v>
      </c>
      <c r="D76" s="60" t="str">
        <f t="shared" si="3"/>
        <v/>
      </c>
      <c r="E76" s="376"/>
      <c r="F76" s="511"/>
      <c r="G76" s="511"/>
      <c r="H76" s="363"/>
      <c r="I76" s="363"/>
      <c r="J76" s="363"/>
      <c r="K76" s="401"/>
      <c r="L76" s="362"/>
      <c r="M76" s="363"/>
      <c r="N76" s="363"/>
      <c r="O76" s="402"/>
      <c r="P76" s="402"/>
      <c r="Q76" s="402"/>
      <c r="R76" s="363"/>
      <c r="S76" s="402"/>
      <c r="T76" s="402"/>
      <c r="U76" s="402"/>
      <c r="V76" s="400"/>
      <c r="W76" s="382"/>
    </row>
    <row r="77" spans="2:23" ht="13.5" customHeight="1" x14ac:dyDescent="0.2">
      <c r="B77" s="32"/>
      <c r="C77" s="383">
        <f t="shared" si="2"/>
        <v>65</v>
      </c>
      <c r="D77" s="60" t="str">
        <f t="shared" ref="D77:D108" si="4">IF(E77="","",IF(E77&lt;=$Z$2,"○",""))</f>
        <v/>
      </c>
      <c r="E77" s="376"/>
      <c r="F77" s="511"/>
      <c r="G77" s="511"/>
      <c r="H77" s="363"/>
      <c r="I77" s="363"/>
      <c r="J77" s="363"/>
      <c r="K77" s="401"/>
      <c r="L77" s="362"/>
      <c r="M77" s="363"/>
      <c r="N77" s="363"/>
      <c r="O77" s="402"/>
      <c r="P77" s="402"/>
      <c r="Q77" s="402"/>
      <c r="R77" s="363"/>
      <c r="S77" s="402"/>
      <c r="T77" s="402"/>
      <c r="U77" s="402"/>
      <c r="V77" s="400"/>
      <c r="W77" s="382"/>
    </row>
    <row r="78" spans="2:23" ht="13.5" customHeight="1" x14ac:dyDescent="0.2">
      <c r="B78" s="32"/>
      <c r="C78" s="383">
        <f t="shared" si="2"/>
        <v>66</v>
      </c>
      <c r="D78" s="60" t="str">
        <f t="shared" si="4"/>
        <v/>
      </c>
      <c r="E78" s="376"/>
      <c r="F78" s="511"/>
      <c r="G78" s="511"/>
      <c r="H78" s="363"/>
      <c r="I78" s="363"/>
      <c r="J78" s="363"/>
      <c r="K78" s="401"/>
      <c r="L78" s="362"/>
      <c r="M78" s="363"/>
      <c r="N78" s="363"/>
      <c r="O78" s="402"/>
      <c r="P78" s="402"/>
      <c r="Q78" s="402"/>
      <c r="R78" s="363"/>
      <c r="S78" s="402"/>
      <c r="T78" s="402"/>
      <c r="U78" s="402"/>
      <c r="V78" s="400"/>
      <c r="W78" s="382"/>
    </row>
    <row r="79" spans="2:23" ht="13.5" customHeight="1" x14ac:dyDescent="0.2">
      <c r="B79" s="32"/>
      <c r="C79" s="383">
        <f t="shared" ref="C79:C142" si="5">C78+1</f>
        <v>67</v>
      </c>
      <c r="D79" s="60" t="str">
        <f t="shared" si="4"/>
        <v/>
      </c>
      <c r="E79" s="376"/>
      <c r="F79" s="511"/>
      <c r="G79" s="511"/>
      <c r="H79" s="363"/>
      <c r="I79" s="363"/>
      <c r="J79" s="363"/>
      <c r="K79" s="401"/>
      <c r="L79" s="362"/>
      <c r="M79" s="363"/>
      <c r="N79" s="363"/>
      <c r="O79" s="402"/>
      <c r="P79" s="402"/>
      <c r="Q79" s="402"/>
      <c r="R79" s="363"/>
      <c r="S79" s="402"/>
      <c r="T79" s="402"/>
      <c r="U79" s="402"/>
      <c r="V79" s="400"/>
      <c r="W79" s="382"/>
    </row>
    <row r="80" spans="2:23" ht="13.5" customHeight="1" x14ac:dyDescent="0.2">
      <c r="B80" s="32"/>
      <c r="C80" s="383">
        <f t="shared" si="5"/>
        <v>68</v>
      </c>
      <c r="D80" s="60" t="str">
        <f t="shared" si="4"/>
        <v/>
      </c>
      <c r="E80" s="376"/>
      <c r="F80" s="511"/>
      <c r="G80" s="511"/>
      <c r="H80" s="363"/>
      <c r="I80" s="363"/>
      <c r="J80" s="363"/>
      <c r="K80" s="401"/>
      <c r="L80" s="362"/>
      <c r="M80" s="363"/>
      <c r="N80" s="363"/>
      <c r="O80" s="402"/>
      <c r="P80" s="402"/>
      <c r="Q80" s="402"/>
      <c r="R80" s="363"/>
      <c r="S80" s="402"/>
      <c r="T80" s="402"/>
      <c r="U80" s="402"/>
      <c r="V80" s="400"/>
      <c r="W80" s="382"/>
    </row>
    <row r="81" spans="2:23" ht="13.5" customHeight="1" x14ac:dyDescent="0.2">
      <c r="B81" s="32"/>
      <c r="C81" s="383">
        <f t="shared" si="5"/>
        <v>69</v>
      </c>
      <c r="D81" s="60" t="str">
        <f t="shared" si="4"/>
        <v/>
      </c>
      <c r="E81" s="376"/>
      <c r="F81" s="511"/>
      <c r="G81" s="511"/>
      <c r="H81" s="363"/>
      <c r="I81" s="363"/>
      <c r="J81" s="363"/>
      <c r="K81" s="401"/>
      <c r="L81" s="362"/>
      <c r="M81" s="363"/>
      <c r="N81" s="363"/>
      <c r="O81" s="402"/>
      <c r="P81" s="402"/>
      <c r="Q81" s="402"/>
      <c r="R81" s="363"/>
      <c r="S81" s="402"/>
      <c r="T81" s="402"/>
      <c r="U81" s="402"/>
      <c r="V81" s="400"/>
      <c r="W81" s="382"/>
    </row>
    <row r="82" spans="2:23" ht="13.5" customHeight="1" x14ac:dyDescent="0.2">
      <c r="B82" s="32"/>
      <c r="C82" s="383">
        <f t="shared" si="5"/>
        <v>70</v>
      </c>
      <c r="D82" s="60" t="str">
        <f t="shared" si="4"/>
        <v/>
      </c>
      <c r="E82" s="376"/>
      <c r="F82" s="511"/>
      <c r="G82" s="511"/>
      <c r="H82" s="363"/>
      <c r="I82" s="363"/>
      <c r="J82" s="363"/>
      <c r="K82" s="401"/>
      <c r="L82" s="362"/>
      <c r="M82" s="363"/>
      <c r="N82" s="363"/>
      <c r="O82" s="402"/>
      <c r="P82" s="402"/>
      <c r="Q82" s="402"/>
      <c r="R82" s="363"/>
      <c r="S82" s="402"/>
      <c r="T82" s="402"/>
      <c r="U82" s="402"/>
      <c r="V82" s="400"/>
      <c r="W82" s="382"/>
    </row>
    <row r="83" spans="2:23" ht="13.5" customHeight="1" x14ac:dyDescent="0.2">
      <c r="B83" s="32"/>
      <c r="C83" s="383">
        <f t="shared" si="5"/>
        <v>71</v>
      </c>
      <c r="D83" s="60" t="str">
        <f t="shared" si="4"/>
        <v/>
      </c>
      <c r="E83" s="376"/>
      <c r="F83" s="511"/>
      <c r="G83" s="511"/>
      <c r="H83" s="363"/>
      <c r="I83" s="363"/>
      <c r="J83" s="363"/>
      <c r="K83" s="401"/>
      <c r="L83" s="362"/>
      <c r="M83" s="363"/>
      <c r="N83" s="363"/>
      <c r="O83" s="402"/>
      <c r="P83" s="402"/>
      <c r="Q83" s="402"/>
      <c r="R83" s="363"/>
      <c r="S83" s="402"/>
      <c r="T83" s="402"/>
      <c r="U83" s="402"/>
      <c r="V83" s="400"/>
      <c r="W83" s="382"/>
    </row>
    <row r="84" spans="2:23" ht="13.5" customHeight="1" x14ac:dyDescent="0.2">
      <c r="B84" s="32"/>
      <c r="C84" s="383">
        <f t="shared" si="5"/>
        <v>72</v>
      </c>
      <c r="D84" s="60" t="str">
        <f t="shared" si="4"/>
        <v/>
      </c>
      <c r="E84" s="376"/>
      <c r="F84" s="511"/>
      <c r="G84" s="511"/>
      <c r="H84" s="363"/>
      <c r="I84" s="363"/>
      <c r="J84" s="363"/>
      <c r="K84" s="401"/>
      <c r="L84" s="362"/>
      <c r="M84" s="363"/>
      <c r="N84" s="363"/>
      <c r="O84" s="402"/>
      <c r="P84" s="402"/>
      <c r="Q84" s="402"/>
      <c r="R84" s="363"/>
      <c r="S84" s="402"/>
      <c r="T84" s="402"/>
      <c r="U84" s="402"/>
      <c r="V84" s="400"/>
      <c r="W84" s="382"/>
    </row>
    <row r="85" spans="2:23" ht="13.5" customHeight="1" x14ac:dyDescent="0.2">
      <c r="B85" s="32"/>
      <c r="C85" s="383">
        <f t="shared" si="5"/>
        <v>73</v>
      </c>
      <c r="D85" s="60" t="str">
        <f t="shared" si="4"/>
        <v/>
      </c>
      <c r="E85" s="376"/>
      <c r="F85" s="511"/>
      <c r="G85" s="511"/>
      <c r="H85" s="363"/>
      <c r="I85" s="363"/>
      <c r="J85" s="363"/>
      <c r="K85" s="401"/>
      <c r="L85" s="362"/>
      <c r="M85" s="363"/>
      <c r="N85" s="363"/>
      <c r="O85" s="402"/>
      <c r="P85" s="402"/>
      <c r="Q85" s="402"/>
      <c r="R85" s="363"/>
      <c r="S85" s="402"/>
      <c r="T85" s="402"/>
      <c r="U85" s="402"/>
      <c r="V85" s="400"/>
      <c r="W85" s="382"/>
    </row>
    <row r="86" spans="2:23" ht="13.5" customHeight="1" x14ac:dyDescent="0.2">
      <c r="B86" s="32"/>
      <c r="C86" s="383">
        <f t="shared" si="5"/>
        <v>74</v>
      </c>
      <c r="D86" s="60" t="str">
        <f t="shared" si="4"/>
        <v/>
      </c>
      <c r="E86" s="376"/>
      <c r="F86" s="511"/>
      <c r="G86" s="511"/>
      <c r="H86" s="363"/>
      <c r="I86" s="363"/>
      <c r="J86" s="363"/>
      <c r="K86" s="401"/>
      <c r="L86" s="362"/>
      <c r="M86" s="363"/>
      <c r="N86" s="363"/>
      <c r="O86" s="402"/>
      <c r="P86" s="402"/>
      <c r="Q86" s="402"/>
      <c r="R86" s="363"/>
      <c r="S86" s="402"/>
      <c r="T86" s="402"/>
      <c r="U86" s="402"/>
      <c r="V86" s="400"/>
      <c r="W86" s="382"/>
    </row>
    <row r="87" spans="2:23" ht="13.5" customHeight="1" x14ac:dyDescent="0.2">
      <c r="B87" s="32"/>
      <c r="C87" s="383">
        <f t="shared" si="5"/>
        <v>75</v>
      </c>
      <c r="D87" s="60" t="str">
        <f t="shared" si="4"/>
        <v/>
      </c>
      <c r="E87" s="376"/>
      <c r="F87" s="511"/>
      <c r="G87" s="511"/>
      <c r="H87" s="363"/>
      <c r="I87" s="363"/>
      <c r="J87" s="363"/>
      <c r="K87" s="401"/>
      <c r="L87" s="362"/>
      <c r="M87" s="363"/>
      <c r="N87" s="363"/>
      <c r="O87" s="402"/>
      <c r="P87" s="402"/>
      <c r="Q87" s="402"/>
      <c r="R87" s="363"/>
      <c r="S87" s="402"/>
      <c r="T87" s="402"/>
      <c r="U87" s="402"/>
      <c r="V87" s="400"/>
      <c r="W87" s="382"/>
    </row>
    <row r="88" spans="2:23" ht="13.5" customHeight="1" x14ac:dyDescent="0.2">
      <c r="B88" s="32"/>
      <c r="C88" s="383">
        <f t="shared" si="5"/>
        <v>76</v>
      </c>
      <c r="D88" s="60" t="str">
        <f t="shared" si="4"/>
        <v/>
      </c>
      <c r="E88" s="376"/>
      <c r="F88" s="511"/>
      <c r="G88" s="511"/>
      <c r="H88" s="363"/>
      <c r="I88" s="363"/>
      <c r="J88" s="363"/>
      <c r="K88" s="401"/>
      <c r="L88" s="362"/>
      <c r="M88" s="363"/>
      <c r="N88" s="363"/>
      <c r="O88" s="402"/>
      <c r="P88" s="402"/>
      <c r="Q88" s="402"/>
      <c r="R88" s="363"/>
      <c r="S88" s="402"/>
      <c r="T88" s="402"/>
      <c r="U88" s="402"/>
      <c r="V88" s="400"/>
      <c r="W88" s="382"/>
    </row>
    <row r="89" spans="2:23" ht="13.5" customHeight="1" x14ac:dyDescent="0.2">
      <c r="B89" s="32"/>
      <c r="C89" s="383">
        <f t="shared" si="5"/>
        <v>77</v>
      </c>
      <c r="D89" s="60" t="str">
        <f t="shared" si="4"/>
        <v/>
      </c>
      <c r="E89" s="376"/>
      <c r="F89" s="511"/>
      <c r="G89" s="511"/>
      <c r="H89" s="363"/>
      <c r="I89" s="363"/>
      <c r="J89" s="363"/>
      <c r="K89" s="401"/>
      <c r="L89" s="362"/>
      <c r="M89" s="363"/>
      <c r="N89" s="363"/>
      <c r="O89" s="402"/>
      <c r="P89" s="402"/>
      <c r="Q89" s="402"/>
      <c r="R89" s="363"/>
      <c r="S89" s="402"/>
      <c r="T89" s="402"/>
      <c r="U89" s="402"/>
      <c r="V89" s="400"/>
      <c r="W89" s="382"/>
    </row>
    <row r="90" spans="2:23" ht="13.5" customHeight="1" x14ac:dyDescent="0.2">
      <c r="B90" s="32"/>
      <c r="C90" s="383">
        <f t="shared" si="5"/>
        <v>78</v>
      </c>
      <c r="D90" s="60" t="str">
        <f t="shared" si="4"/>
        <v/>
      </c>
      <c r="E90" s="376"/>
      <c r="F90" s="511"/>
      <c r="G90" s="511"/>
      <c r="H90" s="363"/>
      <c r="I90" s="363"/>
      <c r="J90" s="363"/>
      <c r="K90" s="401"/>
      <c r="L90" s="362"/>
      <c r="M90" s="363"/>
      <c r="N90" s="363"/>
      <c r="O90" s="402"/>
      <c r="P90" s="402"/>
      <c r="Q90" s="402"/>
      <c r="R90" s="363"/>
      <c r="S90" s="402"/>
      <c r="T90" s="402"/>
      <c r="U90" s="402"/>
      <c r="V90" s="400"/>
      <c r="W90" s="382"/>
    </row>
    <row r="91" spans="2:23" ht="13.5" customHeight="1" x14ac:dyDescent="0.2">
      <c r="B91" s="32"/>
      <c r="C91" s="383">
        <f t="shared" si="5"/>
        <v>79</v>
      </c>
      <c r="D91" s="60" t="str">
        <f t="shared" si="4"/>
        <v/>
      </c>
      <c r="E91" s="376"/>
      <c r="F91" s="511"/>
      <c r="G91" s="511"/>
      <c r="H91" s="363"/>
      <c r="I91" s="363"/>
      <c r="J91" s="363"/>
      <c r="K91" s="401"/>
      <c r="L91" s="362"/>
      <c r="M91" s="363"/>
      <c r="N91" s="363"/>
      <c r="O91" s="402"/>
      <c r="P91" s="402"/>
      <c r="Q91" s="402"/>
      <c r="R91" s="363"/>
      <c r="S91" s="402"/>
      <c r="T91" s="402"/>
      <c r="U91" s="402"/>
      <c r="V91" s="400"/>
      <c r="W91" s="382"/>
    </row>
    <row r="92" spans="2:23" ht="13.5" customHeight="1" x14ac:dyDescent="0.2">
      <c r="B92" s="32"/>
      <c r="C92" s="383">
        <f t="shared" si="5"/>
        <v>80</v>
      </c>
      <c r="D92" s="60" t="str">
        <f t="shared" si="4"/>
        <v/>
      </c>
      <c r="E92" s="376"/>
      <c r="F92" s="511"/>
      <c r="G92" s="511"/>
      <c r="H92" s="363"/>
      <c r="I92" s="363"/>
      <c r="J92" s="363"/>
      <c r="K92" s="401"/>
      <c r="L92" s="362"/>
      <c r="M92" s="363"/>
      <c r="N92" s="363"/>
      <c r="O92" s="402"/>
      <c r="P92" s="402"/>
      <c r="Q92" s="402"/>
      <c r="R92" s="363"/>
      <c r="S92" s="402"/>
      <c r="T92" s="402"/>
      <c r="U92" s="402"/>
      <c r="V92" s="400"/>
      <c r="W92" s="382"/>
    </row>
    <row r="93" spans="2:23" ht="13.5" customHeight="1" x14ac:dyDescent="0.2">
      <c r="B93" s="32"/>
      <c r="C93" s="383">
        <f t="shared" si="5"/>
        <v>81</v>
      </c>
      <c r="D93" s="60" t="str">
        <f t="shared" si="4"/>
        <v/>
      </c>
      <c r="E93" s="376"/>
      <c r="F93" s="511"/>
      <c r="G93" s="511"/>
      <c r="H93" s="363"/>
      <c r="I93" s="363"/>
      <c r="J93" s="363"/>
      <c r="K93" s="401"/>
      <c r="L93" s="362"/>
      <c r="M93" s="363"/>
      <c r="N93" s="363"/>
      <c r="O93" s="402"/>
      <c r="P93" s="402"/>
      <c r="Q93" s="402"/>
      <c r="R93" s="363"/>
      <c r="S93" s="402"/>
      <c r="T93" s="402"/>
      <c r="U93" s="402"/>
      <c r="V93" s="400"/>
      <c r="W93" s="382"/>
    </row>
    <row r="94" spans="2:23" ht="13.5" customHeight="1" x14ac:dyDescent="0.2">
      <c r="B94" s="32"/>
      <c r="C94" s="383">
        <f t="shared" si="5"/>
        <v>82</v>
      </c>
      <c r="D94" s="60" t="str">
        <f t="shared" si="4"/>
        <v/>
      </c>
      <c r="E94" s="376"/>
      <c r="F94" s="511"/>
      <c r="G94" s="511"/>
      <c r="H94" s="363"/>
      <c r="I94" s="363"/>
      <c r="J94" s="363"/>
      <c r="K94" s="401"/>
      <c r="L94" s="362"/>
      <c r="M94" s="363"/>
      <c r="N94" s="363"/>
      <c r="O94" s="402"/>
      <c r="P94" s="402"/>
      <c r="Q94" s="402"/>
      <c r="R94" s="363"/>
      <c r="S94" s="402"/>
      <c r="T94" s="402"/>
      <c r="U94" s="402"/>
      <c r="V94" s="400"/>
      <c r="W94" s="382"/>
    </row>
    <row r="95" spans="2:23" ht="13.5" customHeight="1" x14ac:dyDescent="0.2">
      <c r="B95" s="32"/>
      <c r="C95" s="383">
        <f t="shared" si="5"/>
        <v>83</v>
      </c>
      <c r="D95" s="60" t="str">
        <f t="shared" si="4"/>
        <v/>
      </c>
      <c r="E95" s="376"/>
      <c r="F95" s="511"/>
      <c r="G95" s="511"/>
      <c r="H95" s="363"/>
      <c r="I95" s="363"/>
      <c r="J95" s="363"/>
      <c r="K95" s="401"/>
      <c r="L95" s="362"/>
      <c r="M95" s="363"/>
      <c r="N95" s="363"/>
      <c r="O95" s="402"/>
      <c r="P95" s="402"/>
      <c r="Q95" s="402"/>
      <c r="R95" s="363"/>
      <c r="S95" s="402"/>
      <c r="T95" s="402"/>
      <c r="U95" s="402"/>
      <c r="V95" s="400"/>
      <c r="W95" s="382"/>
    </row>
    <row r="96" spans="2:23" ht="13.5" customHeight="1" x14ac:dyDescent="0.2">
      <c r="B96" s="32"/>
      <c r="C96" s="383">
        <f t="shared" si="5"/>
        <v>84</v>
      </c>
      <c r="D96" s="60" t="str">
        <f t="shared" si="4"/>
        <v/>
      </c>
      <c r="E96" s="376"/>
      <c r="F96" s="511"/>
      <c r="G96" s="511"/>
      <c r="H96" s="363"/>
      <c r="I96" s="363"/>
      <c r="J96" s="363"/>
      <c r="K96" s="401"/>
      <c r="L96" s="362"/>
      <c r="M96" s="363"/>
      <c r="N96" s="363"/>
      <c r="O96" s="402"/>
      <c r="P96" s="402"/>
      <c r="Q96" s="402"/>
      <c r="R96" s="363"/>
      <c r="S96" s="402"/>
      <c r="T96" s="402"/>
      <c r="U96" s="402"/>
      <c r="V96" s="400"/>
      <c r="W96" s="382"/>
    </row>
    <row r="97" spans="2:23" ht="13.5" customHeight="1" x14ac:dyDescent="0.2">
      <c r="B97" s="32"/>
      <c r="C97" s="383">
        <f t="shared" si="5"/>
        <v>85</v>
      </c>
      <c r="D97" s="60" t="str">
        <f t="shared" si="4"/>
        <v/>
      </c>
      <c r="E97" s="376"/>
      <c r="F97" s="511"/>
      <c r="G97" s="511"/>
      <c r="H97" s="363"/>
      <c r="I97" s="363"/>
      <c r="J97" s="363"/>
      <c r="K97" s="401"/>
      <c r="L97" s="362"/>
      <c r="M97" s="363"/>
      <c r="N97" s="363"/>
      <c r="O97" s="402"/>
      <c r="P97" s="402"/>
      <c r="Q97" s="402"/>
      <c r="R97" s="363"/>
      <c r="S97" s="402"/>
      <c r="T97" s="402"/>
      <c r="U97" s="402"/>
      <c r="V97" s="400"/>
      <c r="W97" s="382"/>
    </row>
    <row r="98" spans="2:23" ht="13.5" customHeight="1" x14ac:dyDescent="0.2">
      <c r="B98" s="32"/>
      <c r="C98" s="383">
        <f t="shared" si="5"/>
        <v>86</v>
      </c>
      <c r="D98" s="60" t="str">
        <f t="shared" si="4"/>
        <v/>
      </c>
      <c r="E98" s="376"/>
      <c r="F98" s="511"/>
      <c r="G98" s="511"/>
      <c r="H98" s="363"/>
      <c r="I98" s="363"/>
      <c r="J98" s="363"/>
      <c r="K98" s="401"/>
      <c r="L98" s="362"/>
      <c r="M98" s="363"/>
      <c r="N98" s="363"/>
      <c r="O98" s="402"/>
      <c r="P98" s="402"/>
      <c r="Q98" s="402"/>
      <c r="R98" s="363"/>
      <c r="S98" s="402"/>
      <c r="T98" s="402"/>
      <c r="U98" s="402"/>
      <c r="V98" s="400"/>
      <c r="W98" s="382"/>
    </row>
    <row r="99" spans="2:23" ht="13.5" customHeight="1" x14ac:dyDescent="0.2">
      <c r="B99" s="32"/>
      <c r="C99" s="383">
        <f t="shared" si="5"/>
        <v>87</v>
      </c>
      <c r="D99" s="60" t="str">
        <f t="shared" si="4"/>
        <v/>
      </c>
      <c r="E99" s="376"/>
      <c r="F99" s="511"/>
      <c r="G99" s="511"/>
      <c r="H99" s="363"/>
      <c r="I99" s="363"/>
      <c r="J99" s="363"/>
      <c r="K99" s="401"/>
      <c r="L99" s="362"/>
      <c r="M99" s="363"/>
      <c r="N99" s="363"/>
      <c r="O99" s="402"/>
      <c r="P99" s="402"/>
      <c r="Q99" s="402"/>
      <c r="R99" s="363"/>
      <c r="S99" s="402"/>
      <c r="T99" s="402"/>
      <c r="U99" s="402"/>
      <c r="V99" s="400"/>
      <c r="W99" s="382"/>
    </row>
    <row r="100" spans="2:23" ht="13.5" customHeight="1" x14ac:dyDescent="0.2">
      <c r="B100" s="32"/>
      <c r="C100" s="383">
        <f t="shared" si="5"/>
        <v>88</v>
      </c>
      <c r="D100" s="60" t="str">
        <f t="shared" si="4"/>
        <v/>
      </c>
      <c r="E100" s="376"/>
      <c r="F100" s="511"/>
      <c r="G100" s="511"/>
      <c r="H100" s="363"/>
      <c r="I100" s="363"/>
      <c r="J100" s="363"/>
      <c r="K100" s="401"/>
      <c r="L100" s="362"/>
      <c r="M100" s="363"/>
      <c r="N100" s="363"/>
      <c r="O100" s="402"/>
      <c r="P100" s="402"/>
      <c r="Q100" s="402"/>
      <c r="R100" s="363"/>
      <c r="S100" s="402"/>
      <c r="T100" s="402"/>
      <c r="U100" s="402"/>
      <c r="V100" s="400"/>
      <c r="W100" s="382"/>
    </row>
    <row r="101" spans="2:23" ht="13.5" customHeight="1" x14ac:dyDescent="0.2">
      <c r="B101" s="32"/>
      <c r="C101" s="383">
        <f t="shared" si="5"/>
        <v>89</v>
      </c>
      <c r="D101" s="60" t="str">
        <f t="shared" si="4"/>
        <v/>
      </c>
      <c r="E101" s="376"/>
      <c r="F101" s="511"/>
      <c r="G101" s="511"/>
      <c r="H101" s="363"/>
      <c r="I101" s="363"/>
      <c r="J101" s="363"/>
      <c r="K101" s="401"/>
      <c r="L101" s="362"/>
      <c r="M101" s="363"/>
      <c r="N101" s="363"/>
      <c r="O101" s="402"/>
      <c r="P101" s="402"/>
      <c r="Q101" s="402"/>
      <c r="R101" s="363"/>
      <c r="S101" s="402"/>
      <c r="T101" s="402"/>
      <c r="U101" s="402"/>
      <c r="V101" s="400"/>
      <c r="W101" s="382"/>
    </row>
    <row r="102" spans="2:23" ht="13.5" customHeight="1" x14ac:dyDescent="0.2">
      <c r="B102" s="32"/>
      <c r="C102" s="383">
        <f t="shared" si="5"/>
        <v>90</v>
      </c>
      <c r="D102" s="60" t="str">
        <f t="shared" si="4"/>
        <v/>
      </c>
      <c r="E102" s="376"/>
      <c r="F102" s="511"/>
      <c r="G102" s="511"/>
      <c r="H102" s="363"/>
      <c r="I102" s="363"/>
      <c r="J102" s="363"/>
      <c r="K102" s="401"/>
      <c r="L102" s="362"/>
      <c r="M102" s="363"/>
      <c r="N102" s="363"/>
      <c r="O102" s="402"/>
      <c r="P102" s="402"/>
      <c r="Q102" s="402"/>
      <c r="R102" s="363"/>
      <c r="S102" s="402"/>
      <c r="T102" s="402"/>
      <c r="U102" s="402"/>
      <c r="V102" s="400"/>
      <c r="W102" s="382"/>
    </row>
    <row r="103" spans="2:23" ht="13.5" customHeight="1" x14ac:dyDescent="0.2">
      <c r="B103" s="32"/>
      <c r="C103" s="383">
        <f t="shared" si="5"/>
        <v>91</v>
      </c>
      <c r="D103" s="60" t="str">
        <f t="shared" si="4"/>
        <v/>
      </c>
      <c r="E103" s="376"/>
      <c r="F103" s="511"/>
      <c r="G103" s="511"/>
      <c r="H103" s="363"/>
      <c r="I103" s="363"/>
      <c r="J103" s="363"/>
      <c r="K103" s="401"/>
      <c r="L103" s="362"/>
      <c r="M103" s="363"/>
      <c r="N103" s="363"/>
      <c r="O103" s="402"/>
      <c r="P103" s="402"/>
      <c r="Q103" s="402"/>
      <c r="R103" s="363"/>
      <c r="S103" s="402"/>
      <c r="T103" s="402"/>
      <c r="U103" s="402"/>
      <c r="V103" s="400"/>
      <c r="W103" s="382"/>
    </row>
    <row r="104" spans="2:23" ht="13.5" customHeight="1" x14ac:dyDescent="0.2">
      <c r="B104" s="32"/>
      <c r="C104" s="383">
        <f t="shared" si="5"/>
        <v>92</v>
      </c>
      <c r="D104" s="60" t="str">
        <f t="shared" si="4"/>
        <v/>
      </c>
      <c r="E104" s="376"/>
      <c r="F104" s="511"/>
      <c r="G104" s="511"/>
      <c r="H104" s="363"/>
      <c r="I104" s="363"/>
      <c r="J104" s="363"/>
      <c r="K104" s="401"/>
      <c r="L104" s="362"/>
      <c r="M104" s="363"/>
      <c r="N104" s="363"/>
      <c r="O104" s="402"/>
      <c r="P104" s="402"/>
      <c r="Q104" s="402"/>
      <c r="R104" s="363"/>
      <c r="S104" s="402"/>
      <c r="T104" s="402"/>
      <c r="U104" s="402"/>
      <c r="V104" s="400"/>
      <c r="W104" s="382"/>
    </row>
    <row r="105" spans="2:23" ht="13.5" customHeight="1" x14ac:dyDescent="0.2">
      <c r="B105" s="32"/>
      <c r="C105" s="383">
        <f t="shared" si="5"/>
        <v>93</v>
      </c>
      <c r="D105" s="60" t="str">
        <f t="shared" si="4"/>
        <v/>
      </c>
      <c r="E105" s="376"/>
      <c r="F105" s="511"/>
      <c r="G105" s="511"/>
      <c r="H105" s="363"/>
      <c r="I105" s="363"/>
      <c r="J105" s="363"/>
      <c r="K105" s="401"/>
      <c r="L105" s="362"/>
      <c r="M105" s="363"/>
      <c r="N105" s="363"/>
      <c r="O105" s="402"/>
      <c r="P105" s="402"/>
      <c r="Q105" s="402"/>
      <c r="R105" s="363"/>
      <c r="S105" s="402"/>
      <c r="T105" s="402"/>
      <c r="U105" s="402"/>
      <c r="V105" s="400"/>
      <c r="W105" s="382"/>
    </row>
    <row r="106" spans="2:23" ht="13.5" customHeight="1" x14ac:dyDescent="0.2">
      <c r="B106" s="32"/>
      <c r="C106" s="383">
        <f t="shared" si="5"/>
        <v>94</v>
      </c>
      <c r="D106" s="60" t="str">
        <f t="shared" si="4"/>
        <v/>
      </c>
      <c r="E106" s="376"/>
      <c r="F106" s="511"/>
      <c r="G106" s="511"/>
      <c r="H106" s="363"/>
      <c r="I106" s="363"/>
      <c r="J106" s="363"/>
      <c r="K106" s="401"/>
      <c r="L106" s="362"/>
      <c r="M106" s="363"/>
      <c r="N106" s="363"/>
      <c r="O106" s="402"/>
      <c r="P106" s="402"/>
      <c r="Q106" s="402"/>
      <c r="R106" s="363"/>
      <c r="S106" s="402"/>
      <c r="T106" s="402"/>
      <c r="U106" s="402"/>
      <c r="V106" s="400"/>
      <c r="W106" s="382"/>
    </row>
    <row r="107" spans="2:23" ht="13.5" customHeight="1" x14ac:dyDescent="0.2">
      <c r="B107" s="32"/>
      <c r="C107" s="383">
        <f t="shared" si="5"/>
        <v>95</v>
      </c>
      <c r="D107" s="60" t="str">
        <f t="shared" si="4"/>
        <v/>
      </c>
      <c r="E107" s="376"/>
      <c r="F107" s="511"/>
      <c r="G107" s="511"/>
      <c r="H107" s="363"/>
      <c r="I107" s="363"/>
      <c r="J107" s="363"/>
      <c r="K107" s="401"/>
      <c r="L107" s="362"/>
      <c r="M107" s="363"/>
      <c r="N107" s="363"/>
      <c r="O107" s="402"/>
      <c r="P107" s="402"/>
      <c r="Q107" s="402"/>
      <c r="R107" s="363"/>
      <c r="S107" s="402"/>
      <c r="T107" s="402"/>
      <c r="U107" s="402"/>
      <c r="V107" s="400"/>
      <c r="W107" s="382"/>
    </row>
    <row r="108" spans="2:23" ht="13.5" customHeight="1" x14ac:dyDescent="0.2">
      <c r="B108" s="32"/>
      <c r="C108" s="383">
        <f t="shared" si="5"/>
        <v>96</v>
      </c>
      <c r="D108" s="60" t="str">
        <f t="shared" si="4"/>
        <v/>
      </c>
      <c r="E108" s="376"/>
      <c r="F108" s="511"/>
      <c r="G108" s="511"/>
      <c r="H108" s="363"/>
      <c r="I108" s="363"/>
      <c r="J108" s="363"/>
      <c r="K108" s="401"/>
      <c r="L108" s="362"/>
      <c r="M108" s="363"/>
      <c r="N108" s="363"/>
      <c r="O108" s="402"/>
      <c r="P108" s="402"/>
      <c r="Q108" s="402"/>
      <c r="R108" s="363"/>
      <c r="S108" s="402"/>
      <c r="T108" s="402"/>
      <c r="U108" s="402"/>
      <c r="V108" s="400"/>
      <c r="W108" s="382"/>
    </row>
    <row r="109" spans="2:23" ht="13.5" customHeight="1" x14ac:dyDescent="0.2">
      <c r="B109" s="32"/>
      <c r="C109" s="383">
        <f t="shared" si="5"/>
        <v>97</v>
      </c>
      <c r="D109" s="60" t="str">
        <f t="shared" ref="D109:D140" si="6">IF(E109="","",IF(E109&lt;=$Z$2,"○",""))</f>
        <v/>
      </c>
      <c r="E109" s="376"/>
      <c r="F109" s="511"/>
      <c r="G109" s="511"/>
      <c r="H109" s="363"/>
      <c r="I109" s="363"/>
      <c r="J109" s="363"/>
      <c r="K109" s="401"/>
      <c r="L109" s="362"/>
      <c r="M109" s="363"/>
      <c r="N109" s="363"/>
      <c r="O109" s="402"/>
      <c r="P109" s="402"/>
      <c r="Q109" s="402"/>
      <c r="R109" s="363"/>
      <c r="S109" s="402"/>
      <c r="T109" s="402"/>
      <c r="U109" s="402"/>
      <c r="V109" s="400"/>
      <c r="W109" s="382"/>
    </row>
    <row r="110" spans="2:23" ht="13.5" customHeight="1" x14ac:dyDescent="0.2">
      <c r="B110" s="32"/>
      <c r="C110" s="383">
        <f t="shared" si="5"/>
        <v>98</v>
      </c>
      <c r="D110" s="60" t="str">
        <f t="shared" si="6"/>
        <v/>
      </c>
      <c r="E110" s="376"/>
      <c r="F110" s="511"/>
      <c r="G110" s="511"/>
      <c r="H110" s="363"/>
      <c r="I110" s="363"/>
      <c r="J110" s="363"/>
      <c r="K110" s="401"/>
      <c r="L110" s="362"/>
      <c r="M110" s="363"/>
      <c r="N110" s="363"/>
      <c r="O110" s="402"/>
      <c r="P110" s="402"/>
      <c r="Q110" s="402"/>
      <c r="R110" s="363"/>
      <c r="S110" s="402"/>
      <c r="T110" s="402"/>
      <c r="U110" s="402"/>
      <c r="V110" s="400"/>
      <c r="W110" s="382"/>
    </row>
    <row r="111" spans="2:23" ht="13.5" customHeight="1" x14ac:dyDescent="0.2">
      <c r="B111" s="32"/>
      <c r="C111" s="383">
        <f t="shared" si="5"/>
        <v>99</v>
      </c>
      <c r="D111" s="60" t="str">
        <f t="shared" si="6"/>
        <v/>
      </c>
      <c r="E111" s="376"/>
      <c r="F111" s="511"/>
      <c r="G111" s="511"/>
      <c r="H111" s="363"/>
      <c r="I111" s="363"/>
      <c r="J111" s="363"/>
      <c r="K111" s="401"/>
      <c r="L111" s="362"/>
      <c r="M111" s="363"/>
      <c r="N111" s="363"/>
      <c r="O111" s="402"/>
      <c r="P111" s="402"/>
      <c r="Q111" s="402"/>
      <c r="R111" s="363"/>
      <c r="S111" s="402"/>
      <c r="T111" s="402"/>
      <c r="U111" s="402"/>
      <c r="V111" s="400"/>
      <c r="W111" s="382"/>
    </row>
    <row r="112" spans="2:23" ht="13.5" customHeight="1" x14ac:dyDescent="0.2">
      <c r="B112" s="32"/>
      <c r="C112" s="383">
        <f t="shared" si="5"/>
        <v>100</v>
      </c>
      <c r="D112" s="60" t="str">
        <f t="shared" si="6"/>
        <v/>
      </c>
      <c r="E112" s="376"/>
      <c r="F112" s="511"/>
      <c r="G112" s="511"/>
      <c r="H112" s="363"/>
      <c r="I112" s="363"/>
      <c r="J112" s="363"/>
      <c r="K112" s="401"/>
      <c r="L112" s="362"/>
      <c r="M112" s="363"/>
      <c r="N112" s="363"/>
      <c r="O112" s="402"/>
      <c r="P112" s="402"/>
      <c r="Q112" s="402"/>
      <c r="R112" s="363"/>
      <c r="S112" s="402"/>
      <c r="T112" s="402"/>
      <c r="U112" s="402"/>
      <c r="V112" s="400"/>
      <c r="W112" s="382"/>
    </row>
    <row r="113" spans="2:23" ht="13.5" customHeight="1" x14ac:dyDescent="0.2">
      <c r="B113" s="32"/>
      <c r="C113" s="383">
        <f t="shared" si="5"/>
        <v>101</v>
      </c>
      <c r="D113" s="60" t="str">
        <f t="shared" si="6"/>
        <v/>
      </c>
      <c r="E113" s="376"/>
      <c r="F113" s="511"/>
      <c r="G113" s="511"/>
      <c r="H113" s="363"/>
      <c r="I113" s="363"/>
      <c r="J113" s="363"/>
      <c r="K113" s="401"/>
      <c r="L113" s="362"/>
      <c r="M113" s="363"/>
      <c r="N113" s="363"/>
      <c r="O113" s="402"/>
      <c r="P113" s="402"/>
      <c r="Q113" s="402"/>
      <c r="R113" s="363"/>
      <c r="S113" s="402"/>
      <c r="T113" s="402"/>
      <c r="U113" s="402"/>
      <c r="V113" s="400"/>
      <c r="W113" s="382"/>
    </row>
    <row r="114" spans="2:23" ht="13.5" customHeight="1" x14ac:dyDescent="0.2">
      <c r="B114" s="32"/>
      <c r="C114" s="383">
        <f t="shared" si="5"/>
        <v>102</v>
      </c>
      <c r="D114" s="60" t="str">
        <f t="shared" si="6"/>
        <v/>
      </c>
      <c r="E114" s="376"/>
      <c r="F114" s="511"/>
      <c r="G114" s="511"/>
      <c r="H114" s="363"/>
      <c r="I114" s="363"/>
      <c r="J114" s="363"/>
      <c r="K114" s="401"/>
      <c r="L114" s="362"/>
      <c r="M114" s="363"/>
      <c r="N114" s="363"/>
      <c r="O114" s="402"/>
      <c r="P114" s="402"/>
      <c r="Q114" s="402"/>
      <c r="R114" s="363"/>
      <c r="S114" s="402"/>
      <c r="T114" s="402"/>
      <c r="U114" s="402"/>
      <c r="V114" s="400"/>
      <c r="W114" s="382"/>
    </row>
    <row r="115" spans="2:23" ht="13.5" customHeight="1" x14ac:dyDescent="0.2">
      <c r="B115" s="32"/>
      <c r="C115" s="383">
        <f t="shared" si="5"/>
        <v>103</v>
      </c>
      <c r="D115" s="60" t="str">
        <f t="shared" si="6"/>
        <v/>
      </c>
      <c r="E115" s="376"/>
      <c r="F115" s="511"/>
      <c r="G115" s="511"/>
      <c r="H115" s="363"/>
      <c r="I115" s="363"/>
      <c r="J115" s="363"/>
      <c r="K115" s="401"/>
      <c r="L115" s="362"/>
      <c r="M115" s="363"/>
      <c r="N115" s="363"/>
      <c r="O115" s="402"/>
      <c r="P115" s="402"/>
      <c r="Q115" s="402"/>
      <c r="R115" s="363"/>
      <c r="S115" s="402"/>
      <c r="T115" s="402"/>
      <c r="U115" s="402"/>
      <c r="V115" s="400"/>
      <c r="W115" s="382"/>
    </row>
    <row r="116" spans="2:23" ht="13.5" customHeight="1" x14ac:dyDescent="0.2">
      <c r="B116" s="32"/>
      <c r="C116" s="383">
        <f t="shared" si="5"/>
        <v>104</v>
      </c>
      <c r="D116" s="60" t="str">
        <f t="shared" si="6"/>
        <v/>
      </c>
      <c r="E116" s="376"/>
      <c r="F116" s="511"/>
      <c r="G116" s="511"/>
      <c r="H116" s="363"/>
      <c r="I116" s="363"/>
      <c r="J116" s="363"/>
      <c r="K116" s="401"/>
      <c r="L116" s="362"/>
      <c r="M116" s="363"/>
      <c r="N116" s="363"/>
      <c r="O116" s="402"/>
      <c r="P116" s="402"/>
      <c r="Q116" s="402"/>
      <c r="R116" s="363"/>
      <c r="S116" s="402"/>
      <c r="T116" s="402"/>
      <c r="U116" s="402"/>
      <c r="V116" s="400"/>
      <c r="W116" s="382"/>
    </row>
    <row r="117" spans="2:23" ht="13.5" customHeight="1" x14ac:dyDescent="0.2">
      <c r="B117" s="32"/>
      <c r="C117" s="383">
        <f t="shared" si="5"/>
        <v>105</v>
      </c>
      <c r="D117" s="60" t="str">
        <f t="shared" si="6"/>
        <v/>
      </c>
      <c r="E117" s="376"/>
      <c r="F117" s="511"/>
      <c r="G117" s="511"/>
      <c r="H117" s="363"/>
      <c r="I117" s="363"/>
      <c r="J117" s="363"/>
      <c r="K117" s="401"/>
      <c r="L117" s="362"/>
      <c r="M117" s="363"/>
      <c r="N117" s="363"/>
      <c r="O117" s="402"/>
      <c r="P117" s="402"/>
      <c r="Q117" s="402"/>
      <c r="R117" s="363"/>
      <c r="S117" s="402"/>
      <c r="T117" s="402"/>
      <c r="U117" s="402"/>
      <c r="V117" s="400"/>
      <c r="W117" s="382"/>
    </row>
    <row r="118" spans="2:23" ht="13.5" customHeight="1" x14ac:dyDescent="0.2">
      <c r="B118" s="32"/>
      <c r="C118" s="383">
        <f t="shared" si="5"/>
        <v>106</v>
      </c>
      <c r="D118" s="60" t="str">
        <f t="shared" si="6"/>
        <v/>
      </c>
      <c r="E118" s="376"/>
      <c r="F118" s="511"/>
      <c r="G118" s="511"/>
      <c r="H118" s="363"/>
      <c r="I118" s="363"/>
      <c r="J118" s="363"/>
      <c r="K118" s="401"/>
      <c r="L118" s="362"/>
      <c r="M118" s="363"/>
      <c r="N118" s="363"/>
      <c r="O118" s="402"/>
      <c r="P118" s="402"/>
      <c r="Q118" s="402"/>
      <c r="R118" s="363"/>
      <c r="S118" s="402"/>
      <c r="T118" s="402"/>
      <c r="U118" s="402"/>
      <c r="V118" s="400"/>
      <c r="W118" s="382"/>
    </row>
    <row r="119" spans="2:23" ht="13.5" customHeight="1" x14ac:dyDescent="0.2">
      <c r="B119" s="32"/>
      <c r="C119" s="383">
        <f t="shared" si="5"/>
        <v>107</v>
      </c>
      <c r="D119" s="60" t="str">
        <f t="shared" si="6"/>
        <v/>
      </c>
      <c r="E119" s="376"/>
      <c r="F119" s="511"/>
      <c r="G119" s="511"/>
      <c r="H119" s="363"/>
      <c r="I119" s="363"/>
      <c r="J119" s="363"/>
      <c r="K119" s="401"/>
      <c r="L119" s="362"/>
      <c r="M119" s="363"/>
      <c r="N119" s="363"/>
      <c r="O119" s="402"/>
      <c r="P119" s="402"/>
      <c r="Q119" s="402"/>
      <c r="R119" s="363"/>
      <c r="S119" s="402"/>
      <c r="T119" s="402"/>
      <c r="U119" s="402"/>
      <c r="V119" s="400"/>
      <c r="W119" s="382"/>
    </row>
    <row r="120" spans="2:23" ht="13.5" customHeight="1" x14ac:dyDescent="0.2">
      <c r="B120" s="32"/>
      <c r="C120" s="383">
        <f t="shared" si="5"/>
        <v>108</v>
      </c>
      <c r="D120" s="60" t="str">
        <f t="shared" si="6"/>
        <v/>
      </c>
      <c r="E120" s="376"/>
      <c r="F120" s="511"/>
      <c r="G120" s="511"/>
      <c r="H120" s="363"/>
      <c r="I120" s="363"/>
      <c r="J120" s="363"/>
      <c r="K120" s="401"/>
      <c r="L120" s="362"/>
      <c r="M120" s="363"/>
      <c r="N120" s="363"/>
      <c r="O120" s="402"/>
      <c r="P120" s="402"/>
      <c r="Q120" s="402"/>
      <c r="R120" s="363"/>
      <c r="S120" s="402"/>
      <c r="T120" s="402"/>
      <c r="U120" s="402"/>
      <c r="V120" s="400"/>
      <c r="W120" s="382"/>
    </row>
    <row r="121" spans="2:23" ht="13.5" customHeight="1" x14ac:dyDescent="0.2">
      <c r="B121" s="32"/>
      <c r="C121" s="383">
        <f t="shared" si="5"/>
        <v>109</v>
      </c>
      <c r="D121" s="60" t="str">
        <f t="shared" si="6"/>
        <v/>
      </c>
      <c r="E121" s="376"/>
      <c r="F121" s="511"/>
      <c r="G121" s="511"/>
      <c r="H121" s="363"/>
      <c r="I121" s="363"/>
      <c r="J121" s="363"/>
      <c r="K121" s="401"/>
      <c r="L121" s="362"/>
      <c r="M121" s="363"/>
      <c r="N121" s="363"/>
      <c r="O121" s="402"/>
      <c r="P121" s="402"/>
      <c r="Q121" s="402"/>
      <c r="R121" s="363"/>
      <c r="S121" s="402"/>
      <c r="T121" s="402"/>
      <c r="U121" s="402"/>
      <c r="V121" s="400"/>
      <c r="W121" s="382"/>
    </row>
    <row r="122" spans="2:23" ht="13.5" customHeight="1" x14ac:dyDescent="0.2">
      <c r="B122" s="32"/>
      <c r="C122" s="383">
        <f t="shared" si="5"/>
        <v>110</v>
      </c>
      <c r="D122" s="60" t="str">
        <f t="shared" si="6"/>
        <v/>
      </c>
      <c r="E122" s="376"/>
      <c r="F122" s="511"/>
      <c r="G122" s="511"/>
      <c r="H122" s="363"/>
      <c r="I122" s="363"/>
      <c r="J122" s="363"/>
      <c r="K122" s="401"/>
      <c r="L122" s="362"/>
      <c r="M122" s="363"/>
      <c r="N122" s="363"/>
      <c r="O122" s="402"/>
      <c r="P122" s="402"/>
      <c r="Q122" s="402"/>
      <c r="R122" s="363"/>
      <c r="S122" s="402"/>
      <c r="T122" s="402"/>
      <c r="U122" s="402"/>
      <c r="V122" s="400"/>
      <c r="W122" s="382"/>
    </row>
    <row r="123" spans="2:23" ht="13.5" customHeight="1" x14ac:dyDescent="0.2">
      <c r="B123" s="32"/>
      <c r="C123" s="383">
        <f t="shared" si="5"/>
        <v>111</v>
      </c>
      <c r="D123" s="60" t="str">
        <f t="shared" si="6"/>
        <v/>
      </c>
      <c r="E123" s="376"/>
      <c r="F123" s="511"/>
      <c r="G123" s="511"/>
      <c r="H123" s="363"/>
      <c r="I123" s="363"/>
      <c r="J123" s="363"/>
      <c r="K123" s="401"/>
      <c r="L123" s="362"/>
      <c r="M123" s="363"/>
      <c r="N123" s="363"/>
      <c r="O123" s="402"/>
      <c r="P123" s="402"/>
      <c r="Q123" s="402"/>
      <c r="R123" s="363"/>
      <c r="S123" s="402"/>
      <c r="T123" s="402"/>
      <c r="U123" s="402"/>
      <c r="V123" s="400"/>
      <c r="W123" s="382"/>
    </row>
    <row r="124" spans="2:23" ht="13.5" customHeight="1" x14ac:dyDescent="0.2">
      <c r="B124" s="32"/>
      <c r="C124" s="383">
        <f t="shared" si="5"/>
        <v>112</v>
      </c>
      <c r="D124" s="60" t="str">
        <f t="shared" si="6"/>
        <v/>
      </c>
      <c r="E124" s="376"/>
      <c r="F124" s="511"/>
      <c r="G124" s="511"/>
      <c r="H124" s="363"/>
      <c r="I124" s="363"/>
      <c r="J124" s="363"/>
      <c r="K124" s="401"/>
      <c r="L124" s="362"/>
      <c r="M124" s="363"/>
      <c r="N124" s="363"/>
      <c r="O124" s="402"/>
      <c r="P124" s="402"/>
      <c r="Q124" s="402"/>
      <c r="R124" s="363"/>
      <c r="S124" s="402"/>
      <c r="T124" s="402"/>
      <c r="U124" s="402"/>
      <c r="V124" s="400"/>
      <c r="W124" s="382"/>
    </row>
    <row r="125" spans="2:23" ht="13.5" customHeight="1" x14ac:dyDescent="0.2">
      <c r="B125" s="32"/>
      <c r="C125" s="383">
        <f t="shared" si="5"/>
        <v>113</v>
      </c>
      <c r="D125" s="60" t="str">
        <f t="shared" si="6"/>
        <v/>
      </c>
      <c r="E125" s="376"/>
      <c r="F125" s="511"/>
      <c r="G125" s="511"/>
      <c r="H125" s="363"/>
      <c r="I125" s="363"/>
      <c r="J125" s="363"/>
      <c r="K125" s="401"/>
      <c r="L125" s="362"/>
      <c r="M125" s="363"/>
      <c r="N125" s="363"/>
      <c r="O125" s="402"/>
      <c r="P125" s="402"/>
      <c r="Q125" s="402"/>
      <c r="R125" s="363"/>
      <c r="S125" s="402"/>
      <c r="T125" s="402"/>
      <c r="U125" s="402"/>
      <c r="V125" s="400"/>
      <c r="W125" s="382"/>
    </row>
    <row r="126" spans="2:23" ht="13.5" customHeight="1" x14ac:dyDescent="0.2">
      <c r="B126" s="32"/>
      <c r="C126" s="383">
        <f t="shared" si="5"/>
        <v>114</v>
      </c>
      <c r="D126" s="60" t="str">
        <f t="shared" si="6"/>
        <v/>
      </c>
      <c r="E126" s="376"/>
      <c r="F126" s="511"/>
      <c r="G126" s="511"/>
      <c r="H126" s="363"/>
      <c r="I126" s="363"/>
      <c r="J126" s="363"/>
      <c r="K126" s="401"/>
      <c r="L126" s="362"/>
      <c r="M126" s="363"/>
      <c r="N126" s="363"/>
      <c r="O126" s="402"/>
      <c r="P126" s="402"/>
      <c r="Q126" s="402"/>
      <c r="R126" s="363"/>
      <c r="S126" s="402"/>
      <c r="T126" s="402"/>
      <c r="U126" s="402"/>
      <c r="V126" s="400"/>
      <c r="W126" s="382"/>
    </row>
    <row r="127" spans="2:23" ht="13.5" customHeight="1" x14ac:dyDescent="0.2">
      <c r="B127" s="32"/>
      <c r="C127" s="383">
        <f t="shared" si="5"/>
        <v>115</v>
      </c>
      <c r="D127" s="60" t="str">
        <f t="shared" si="6"/>
        <v/>
      </c>
      <c r="E127" s="376"/>
      <c r="F127" s="511"/>
      <c r="G127" s="511"/>
      <c r="H127" s="363"/>
      <c r="I127" s="363"/>
      <c r="J127" s="363"/>
      <c r="K127" s="401"/>
      <c r="L127" s="362"/>
      <c r="M127" s="363"/>
      <c r="N127" s="363"/>
      <c r="O127" s="402"/>
      <c r="P127" s="402"/>
      <c r="Q127" s="402"/>
      <c r="R127" s="363"/>
      <c r="S127" s="402"/>
      <c r="T127" s="402"/>
      <c r="U127" s="402"/>
      <c r="V127" s="400"/>
      <c r="W127" s="382"/>
    </row>
    <row r="128" spans="2:23" ht="13.5" customHeight="1" x14ac:dyDescent="0.2">
      <c r="B128" s="32"/>
      <c r="C128" s="383">
        <f t="shared" si="5"/>
        <v>116</v>
      </c>
      <c r="D128" s="60" t="str">
        <f t="shared" si="6"/>
        <v/>
      </c>
      <c r="E128" s="376"/>
      <c r="F128" s="511"/>
      <c r="G128" s="511"/>
      <c r="H128" s="363"/>
      <c r="I128" s="363"/>
      <c r="J128" s="363"/>
      <c r="K128" s="401"/>
      <c r="L128" s="362"/>
      <c r="M128" s="363"/>
      <c r="N128" s="363"/>
      <c r="O128" s="402"/>
      <c r="P128" s="402"/>
      <c r="Q128" s="402"/>
      <c r="R128" s="363"/>
      <c r="S128" s="402"/>
      <c r="T128" s="402"/>
      <c r="U128" s="402"/>
      <c r="V128" s="400"/>
      <c r="W128" s="382"/>
    </row>
    <row r="129" spans="2:23" ht="13.5" customHeight="1" x14ac:dyDescent="0.2">
      <c r="B129" s="32"/>
      <c r="C129" s="383">
        <f t="shared" si="5"/>
        <v>117</v>
      </c>
      <c r="D129" s="60" t="str">
        <f t="shared" si="6"/>
        <v/>
      </c>
      <c r="E129" s="376"/>
      <c r="F129" s="511"/>
      <c r="G129" s="511"/>
      <c r="H129" s="363"/>
      <c r="I129" s="363"/>
      <c r="J129" s="363"/>
      <c r="K129" s="401"/>
      <c r="L129" s="362"/>
      <c r="M129" s="363"/>
      <c r="N129" s="363"/>
      <c r="O129" s="402"/>
      <c r="P129" s="402"/>
      <c r="Q129" s="402"/>
      <c r="R129" s="363"/>
      <c r="S129" s="402"/>
      <c r="T129" s="402"/>
      <c r="U129" s="402"/>
      <c r="V129" s="400"/>
      <c r="W129" s="382"/>
    </row>
    <row r="130" spans="2:23" ht="13.5" customHeight="1" x14ac:dyDescent="0.2">
      <c r="B130" s="32"/>
      <c r="C130" s="383">
        <f t="shared" si="5"/>
        <v>118</v>
      </c>
      <c r="D130" s="60" t="str">
        <f t="shared" si="6"/>
        <v/>
      </c>
      <c r="E130" s="376"/>
      <c r="F130" s="511"/>
      <c r="G130" s="511"/>
      <c r="H130" s="363"/>
      <c r="I130" s="363"/>
      <c r="J130" s="363"/>
      <c r="K130" s="401"/>
      <c r="L130" s="362"/>
      <c r="M130" s="363"/>
      <c r="N130" s="363"/>
      <c r="O130" s="402"/>
      <c r="P130" s="402"/>
      <c r="Q130" s="402"/>
      <c r="R130" s="363"/>
      <c r="S130" s="402"/>
      <c r="T130" s="402"/>
      <c r="U130" s="402"/>
      <c r="V130" s="400"/>
      <c r="W130" s="382"/>
    </row>
    <row r="131" spans="2:23" ht="13.5" customHeight="1" x14ac:dyDescent="0.2">
      <c r="B131" s="32"/>
      <c r="C131" s="383">
        <f t="shared" si="5"/>
        <v>119</v>
      </c>
      <c r="D131" s="60" t="str">
        <f t="shared" si="6"/>
        <v/>
      </c>
      <c r="E131" s="376"/>
      <c r="F131" s="511"/>
      <c r="G131" s="511"/>
      <c r="H131" s="363"/>
      <c r="I131" s="363"/>
      <c r="J131" s="363"/>
      <c r="K131" s="401"/>
      <c r="L131" s="362"/>
      <c r="M131" s="363"/>
      <c r="N131" s="363"/>
      <c r="O131" s="402"/>
      <c r="P131" s="402"/>
      <c r="Q131" s="402"/>
      <c r="R131" s="363"/>
      <c r="S131" s="402"/>
      <c r="T131" s="402"/>
      <c r="U131" s="402"/>
      <c r="V131" s="400"/>
      <c r="W131" s="382"/>
    </row>
    <row r="132" spans="2:23" ht="13.5" customHeight="1" x14ac:dyDescent="0.2">
      <c r="B132" s="32"/>
      <c r="C132" s="383">
        <f t="shared" si="5"/>
        <v>120</v>
      </c>
      <c r="D132" s="60" t="str">
        <f t="shared" si="6"/>
        <v/>
      </c>
      <c r="E132" s="376"/>
      <c r="F132" s="511"/>
      <c r="G132" s="511"/>
      <c r="H132" s="363"/>
      <c r="I132" s="363"/>
      <c r="J132" s="363"/>
      <c r="K132" s="401"/>
      <c r="L132" s="362"/>
      <c r="M132" s="363"/>
      <c r="N132" s="363"/>
      <c r="O132" s="402"/>
      <c r="P132" s="402"/>
      <c r="Q132" s="402"/>
      <c r="R132" s="363"/>
      <c r="S132" s="402"/>
      <c r="T132" s="402"/>
      <c r="U132" s="402"/>
      <c r="V132" s="400"/>
      <c r="W132" s="382"/>
    </row>
    <row r="133" spans="2:23" ht="13.5" customHeight="1" x14ac:dyDescent="0.2">
      <c r="B133" s="32"/>
      <c r="C133" s="383">
        <f t="shared" si="5"/>
        <v>121</v>
      </c>
      <c r="D133" s="60" t="str">
        <f t="shared" si="6"/>
        <v/>
      </c>
      <c r="E133" s="376"/>
      <c r="F133" s="511"/>
      <c r="G133" s="511"/>
      <c r="H133" s="363"/>
      <c r="I133" s="363"/>
      <c r="J133" s="363"/>
      <c r="K133" s="401"/>
      <c r="L133" s="362"/>
      <c r="M133" s="363"/>
      <c r="N133" s="363"/>
      <c r="O133" s="402"/>
      <c r="P133" s="402"/>
      <c r="Q133" s="402"/>
      <c r="R133" s="363"/>
      <c r="S133" s="402"/>
      <c r="T133" s="402"/>
      <c r="U133" s="402"/>
      <c r="V133" s="400"/>
      <c r="W133" s="382"/>
    </row>
    <row r="134" spans="2:23" ht="13.5" customHeight="1" x14ac:dyDescent="0.2">
      <c r="B134" s="32"/>
      <c r="C134" s="383">
        <f t="shared" si="5"/>
        <v>122</v>
      </c>
      <c r="D134" s="60" t="str">
        <f t="shared" si="6"/>
        <v/>
      </c>
      <c r="E134" s="376"/>
      <c r="F134" s="511"/>
      <c r="G134" s="511"/>
      <c r="H134" s="363"/>
      <c r="I134" s="363"/>
      <c r="J134" s="363"/>
      <c r="K134" s="401"/>
      <c r="L134" s="362"/>
      <c r="M134" s="363"/>
      <c r="N134" s="363"/>
      <c r="O134" s="402"/>
      <c r="P134" s="402"/>
      <c r="Q134" s="402"/>
      <c r="R134" s="363"/>
      <c r="S134" s="402"/>
      <c r="T134" s="402"/>
      <c r="U134" s="402"/>
      <c r="V134" s="400"/>
      <c r="W134" s="382"/>
    </row>
    <row r="135" spans="2:23" ht="13.5" customHeight="1" x14ac:dyDescent="0.2">
      <c r="B135" s="32"/>
      <c r="C135" s="383">
        <f t="shared" si="5"/>
        <v>123</v>
      </c>
      <c r="D135" s="60" t="str">
        <f t="shared" si="6"/>
        <v/>
      </c>
      <c r="E135" s="376"/>
      <c r="F135" s="511"/>
      <c r="G135" s="511"/>
      <c r="H135" s="363"/>
      <c r="I135" s="363"/>
      <c r="J135" s="363"/>
      <c r="K135" s="401"/>
      <c r="L135" s="362"/>
      <c r="M135" s="363"/>
      <c r="N135" s="363"/>
      <c r="O135" s="402"/>
      <c r="P135" s="402"/>
      <c r="Q135" s="402"/>
      <c r="R135" s="363"/>
      <c r="S135" s="402"/>
      <c r="T135" s="402"/>
      <c r="U135" s="402"/>
      <c r="V135" s="400"/>
      <c r="W135" s="382"/>
    </row>
    <row r="136" spans="2:23" ht="13.5" customHeight="1" x14ac:dyDescent="0.2">
      <c r="B136" s="32"/>
      <c r="C136" s="383">
        <f t="shared" si="5"/>
        <v>124</v>
      </c>
      <c r="D136" s="60" t="str">
        <f t="shared" si="6"/>
        <v/>
      </c>
      <c r="E136" s="376"/>
      <c r="F136" s="511"/>
      <c r="G136" s="511"/>
      <c r="H136" s="363"/>
      <c r="I136" s="363"/>
      <c r="J136" s="363"/>
      <c r="K136" s="401"/>
      <c r="L136" s="362"/>
      <c r="M136" s="363"/>
      <c r="N136" s="363"/>
      <c r="O136" s="402"/>
      <c r="P136" s="402"/>
      <c r="Q136" s="402"/>
      <c r="R136" s="363"/>
      <c r="S136" s="402"/>
      <c r="T136" s="402"/>
      <c r="U136" s="402"/>
      <c r="V136" s="400"/>
      <c r="W136" s="382"/>
    </row>
    <row r="137" spans="2:23" ht="13.5" customHeight="1" x14ac:dyDescent="0.2">
      <c r="B137" s="32"/>
      <c r="C137" s="383">
        <f t="shared" si="5"/>
        <v>125</v>
      </c>
      <c r="D137" s="60" t="str">
        <f t="shared" si="6"/>
        <v/>
      </c>
      <c r="E137" s="376"/>
      <c r="F137" s="511"/>
      <c r="G137" s="511"/>
      <c r="H137" s="363"/>
      <c r="I137" s="363"/>
      <c r="J137" s="363"/>
      <c r="K137" s="401"/>
      <c r="L137" s="362"/>
      <c r="M137" s="363"/>
      <c r="N137" s="363"/>
      <c r="O137" s="402"/>
      <c r="P137" s="402"/>
      <c r="Q137" s="402"/>
      <c r="R137" s="363"/>
      <c r="S137" s="402"/>
      <c r="T137" s="402"/>
      <c r="U137" s="402"/>
      <c r="V137" s="400"/>
      <c r="W137" s="382"/>
    </row>
    <row r="138" spans="2:23" ht="13.5" customHeight="1" x14ac:dyDescent="0.2">
      <c r="B138" s="32"/>
      <c r="C138" s="383">
        <f t="shared" si="5"/>
        <v>126</v>
      </c>
      <c r="D138" s="60" t="str">
        <f t="shared" si="6"/>
        <v/>
      </c>
      <c r="E138" s="376"/>
      <c r="F138" s="511"/>
      <c r="G138" s="511"/>
      <c r="H138" s="363"/>
      <c r="I138" s="363"/>
      <c r="J138" s="363"/>
      <c r="K138" s="401"/>
      <c r="L138" s="362"/>
      <c r="M138" s="363"/>
      <c r="N138" s="363"/>
      <c r="O138" s="402"/>
      <c r="P138" s="402"/>
      <c r="Q138" s="402"/>
      <c r="R138" s="363"/>
      <c r="S138" s="402"/>
      <c r="T138" s="402"/>
      <c r="U138" s="402"/>
      <c r="V138" s="400"/>
      <c r="W138" s="382"/>
    </row>
    <row r="139" spans="2:23" ht="13.5" customHeight="1" x14ac:dyDescent="0.2">
      <c r="B139" s="32"/>
      <c r="C139" s="383">
        <f t="shared" si="5"/>
        <v>127</v>
      </c>
      <c r="D139" s="60" t="str">
        <f t="shared" si="6"/>
        <v/>
      </c>
      <c r="E139" s="376"/>
      <c r="F139" s="511"/>
      <c r="G139" s="511"/>
      <c r="H139" s="363"/>
      <c r="I139" s="363"/>
      <c r="J139" s="363"/>
      <c r="K139" s="401"/>
      <c r="L139" s="362"/>
      <c r="M139" s="363"/>
      <c r="N139" s="363"/>
      <c r="O139" s="402"/>
      <c r="P139" s="402"/>
      <c r="Q139" s="402"/>
      <c r="R139" s="363"/>
      <c r="S139" s="402"/>
      <c r="T139" s="402"/>
      <c r="U139" s="402"/>
      <c r="V139" s="400"/>
      <c r="W139" s="382"/>
    </row>
    <row r="140" spans="2:23" ht="13.5" customHeight="1" x14ac:dyDescent="0.2">
      <c r="B140" s="32"/>
      <c r="C140" s="383">
        <f t="shared" si="5"/>
        <v>128</v>
      </c>
      <c r="D140" s="60" t="str">
        <f t="shared" si="6"/>
        <v/>
      </c>
      <c r="E140" s="376"/>
      <c r="F140" s="511"/>
      <c r="G140" s="511"/>
      <c r="H140" s="363"/>
      <c r="I140" s="363"/>
      <c r="J140" s="363"/>
      <c r="K140" s="401"/>
      <c r="L140" s="362"/>
      <c r="M140" s="363"/>
      <c r="N140" s="363"/>
      <c r="O140" s="402"/>
      <c r="P140" s="402"/>
      <c r="Q140" s="402"/>
      <c r="R140" s="363"/>
      <c r="S140" s="402"/>
      <c r="T140" s="402"/>
      <c r="U140" s="402"/>
      <c r="V140" s="400"/>
      <c r="W140" s="382"/>
    </row>
    <row r="141" spans="2:23" ht="13.5" customHeight="1" x14ac:dyDescent="0.2">
      <c r="B141" s="32"/>
      <c r="C141" s="383">
        <f t="shared" si="5"/>
        <v>129</v>
      </c>
      <c r="D141" s="60" t="str">
        <f t="shared" ref="D141:D172" si="7">IF(E141="","",IF(E141&lt;=$Z$2,"○",""))</f>
        <v/>
      </c>
      <c r="E141" s="376"/>
      <c r="F141" s="511"/>
      <c r="G141" s="511"/>
      <c r="H141" s="363"/>
      <c r="I141" s="363"/>
      <c r="J141" s="363"/>
      <c r="K141" s="401"/>
      <c r="L141" s="362"/>
      <c r="M141" s="363"/>
      <c r="N141" s="363"/>
      <c r="O141" s="402"/>
      <c r="P141" s="402"/>
      <c r="Q141" s="402"/>
      <c r="R141" s="363"/>
      <c r="S141" s="402"/>
      <c r="T141" s="402"/>
      <c r="U141" s="402"/>
      <c r="V141" s="400"/>
      <c r="W141" s="382"/>
    </row>
    <row r="142" spans="2:23" ht="13.5" customHeight="1" x14ac:dyDescent="0.2">
      <c r="B142" s="32"/>
      <c r="C142" s="383">
        <f t="shared" si="5"/>
        <v>130</v>
      </c>
      <c r="D142" s="60" t="str">
        <f t="shared" si="7"/>
        <v/>
      </c>
      <c r="E142" s="376"/>
      <c r="F142" s="511"/>
      <c r="G142" s="511"/>
      <c r="H142" s="363"/>
      <c r="I142" s="363"/>
      <c r="J142" s="363"/>
      <c r="K142" s="401"/>
      <c r="L142" s="362"/>
      <c r="M142" s="363"/>
      <c r="N142" s="363"/>
      <c r="O142" s="402"/>
      <c r="P142" s="402"/>
      <c r="Q142" s="402"/>
      <c r="R142" s="363"/>
      <c r="S142" s="402"/>
      <c r="T142" s="402"/>
      <c r="U142" s="402"/>
      <c r="V142" s="400"/>
      <c r="W142" s="382"/>
    </row>
    <row r="143" spans="2:23" ht="13.5" customHeight="1" x14ac:dyDescent="0.2">
      <c r="B143" s="32"/>
      <c r="C143" s="383">
        <f t="shared" ref="C143:C206" si="8">C142+1</f>
        <v>131</v>
      </c>
      <c r="D143" s="60" t="str">
        <f t="shared" si="7"/>
        <v/>
      </c>
      <c r="E143" s="376"/>
      <c r="F143" s="511"/>
      <c r="G143" s="511"/>
      <c r="H143" s="363"/>
      <c r="I143" s="363"/>
      <c r="J143" s="363"/>
      <c r="K143" s="401"/>
      <c r="L143" s="362"/>
      <c r="M143" s="363"/>
      <c r="N143" s="363"/>
      <c r="O143" s="402"/>
      <c r="P143" s="402"/>
      <c r="Q143" s="402"/>
      <c r="R143" s="363"/>
      <c r="S143" s="402"/>
      <c r="T143" s="402"/>
      <c r="U143" s="402"/>
      <c r="V143" s="400"/>
      <c r="W143" s="382"/>
    </row>
    <row r="144" spans="2:23" ht="13.5" customHeight="1" x14ac:dyDescent="0.2">
      <c r="B144" s="32"/>
      <c r="C144" s="383">
        <f t="shared" si="8"/>
        <v>132</v>
      </c>
      <c r="D144" s="60" t="str">
        <f t="shared" si="7"/>
        <v/>
      </c>
      <c r="E144" s="376"/>
      <c r="F144" s="511"/>
      <c r="G144" s="511"/>
      <c r="H144" s="363"/>
      <c r="I144" s="363"/>
      <c r="J144" s="363"/>
      <c r="K144" s="401"/>
      <c r="L144" s="362"/>
      <c r="M144" s="363"/>
      <c r="N144" s="363"/>
      <c r="O144" s="402"/>
      <c r="P144" s="402"/>
      <c r="Q144" s="402"/>
      <c r="R144" s="363"/>
      <c r="S144" s="402"/>
      <c r="T144" s="402"/>
      <c r="U144" s="402"/>
      <c r="V144" s="400"/>
      <c r="W144" s="382"/>
    </row>
    <row r="145" spans="2:23" ht="13.5" customHeight="1" x14ac:dyDescent="0.2">
      <c r="B145" s="32"/>
      <c r="C145" s="383">
        <f t="shared" si="8"/>
        <v>133</v>
      </c>
      <c r="D145" s="60" t="str">
        <f t="shared" si="7"/>
        <v/>
      </c>
      <c r="E145" s="376"/>
      <c r="F145" s="511"/>
      <c r="G145" s="511"/>
      <c r="H145" s="363"/>
      <c r="I145" s="363"/>
      <c r="J145" s="363"/>
      <c r="K145" s="401"/>
      <c r="L145" s="362"/>
      <c r="M145" s="363"/>
      <c r="N145" s="363"/>
      <c r="O145" s="402"/>
      <c r="P145" s="402"/>
      <c r="Q145" s="402"/>
      <c r="R145" s="363"/>
      <c r="S145" s="402"/>
      <c r="T145" s="402"/>
      <c r="U145" s="402"/>
      <c r="V145" s="400"/>
      <c r="W145" s="382"/>
    </row>
    <row r="146" spans="2:23" ht="13.5" customHeight="1" x14ac:dyDescent="0.2">
      <c r="B146" s="32"/>
      <c r="C146" s="383">
        <f t="shared" si="8"/>
        <v>134</v>
      </c>
      <c r="D146" s="60" t="str">
        <f t="shared" si="7"/>
        <v/>
      </c>
      <c r="E146" s="376"/>
      <c r="F146" s="511"/>
      <c r="G146" s="511"/>
      <c r="H146" s="363"/>
      <c r="I146" s="363"/>
      <c r="J146" s="363"/>
      <c r="K146" s="401"/>
      <c r="L146" s="362"/>
      <c r="M146" s="363"/>
      <c r="N146" s="363"/>
      <c r="O146" s="402"/>
      <c r="P146" s="402"/>
      <c r="Q146" s="402"/>
      <c r="R146" s="363"/>
      <c r="S146" s="402"/>
      <c r="T146" s="402"/>
      <c r="U146" s="402"/>
      <c r="V146" s="400"/>
      <c r="W146" s="382"/>
    </row>
    <row r="147" spans="2:23" ht="13.5" customHeight="1" x14ac:dyDescent="0.2">
      <c r="B147" s="32"/>
      <c r="C147" s="383">
        <f t="shared" si="8"/>
        <v>135</v>
      </c>
      <c r="D147" s="60" t="str">
        <f t="shared" si="7"/>
        <v/>
      </c>
      <c r="E147" s="376"/>
      <c r="F147" s="511"/>
      <c r="G147" s="511"/>
      <c r="H147" s="363"/>
      <c r="I147" s="363"/>
      <c r="J147" s="363"/>
      <c r="K147" s="401"/>
      <c r="L147" s="362"/>
      <c r="M147" s="363"/>
      <c r="N147" s="363"/>
      <c r="O147" s="402"/>
      <c r="P147" s="402"/>
      <c r="Q147" s="402"/>
      <c r="R147" s="363"/>
      <c r="S147" s="402"/>
      <c r="T147" s="402"/>
      <c r="U147" s="402"/>
      <c r="V147" s="400"/>
      <c r="W147" s="382"/>
    </row>
    <row r="148" spans="2:23" ht="13.5" customHeight="1" x14ac:dyDescent="0.2">
      <c r="B148" s="32"/>
      <c r="C148" s="383">
        <f t="shared" si="8"/>
        <v>136</v>
      </c>
      <c r="D148" s="60" t="str">
        <f t="shared" si="7"/>
        <v/>
      </c>
      <c r="E148" s="376"/>
      <c r="F148" s="511"/>
      <c r="G148" s="511"/>
      <c r="H148" s="363"/>
      <c r="I148" s="363"/>
      <c r="J148" s="363"/>
      <c r="K148" s="401"/>
      <c r="L148" s="362"/>
      <c r="M148" s="363"/>
      <c r="N148" s="363"/>
      <c r="O148" s="402"/>
      <c r="P148" s="402"/>
      <c r="Q148" s="402"/>
      <c r="R148" s="363"/>
      <c r="S148" s="402"/>
      <c r="T148" s="402"/>
      <c r="U148" s="402"/>
      <c r="V148" s="400"/>
      <c r="W148" s="382"/>
    </row>
    <row r="149" spans="2:23" ht="13.5" customHeight="1" x14ac:dyDescent="0.2">
      <c r="B149" s="32"/>
      <c r="C149" s="383">
        <f t="shared" si="8"/>
        <v>137</v>
      </c>
      <c r="D149" s="60" t="str">
        <f t="shared" si="7"/>
        <v/>
      </c>
      <c r="E149" s="376"/>
      <c r="F149" s="511"/>
      <c r="G149" s="511"/>
      <c r="H149" s="363"/>
      <c r="I149" s="363"/>
      <c r="J149" s="363"/>
      <c r="K149" s="401"/>
      <c r="L149" s="362"/>
      <c r="M149" s="363"/>
      <c r="N149" s="363"/>
      <c r="O149" s="402"/>
      <c r="P149" s="402"/>
      <c r="Q149" s="402"/>
      <c r="R149" s="363"/>
      <c r="S149" s="402"/>
      <c r="T149" s="402"/>
      <c r="U149" s="402"/>
      <c r="V149" s="400"/>
      <c r="W149" s="382"/>
    </row>
    <row r="150" spans="2:23" ht="13.5" customHeight="1" x14ac:dyDescent="0.2">
      <c r="B150" s="32"/>
      <c r="C150" s="383">
        <f t="shared" si="8"/>
        <v>138</v>
      </c>
      <c r="D150" s="60" t="str">
        <f t="shared" si="7"/>
        <v/>
      </c>
      <c r="E150" s="376"/>
      <c r="F150" s="511"/>
      <c r="G150" s="511"/>
      <c r="H150" s="363"/>
      <c r="I150" s="363"/>
      <c r="J150" s="363"/>
      <c r="K150" s="401"/>
      <c r="L150" s="362"/>
      <c r="M150" s="363"/>
      <c r="N150" s="363"/>
      <c r="O150" s="402"/>
      <c r="P150" s="402"/>
      <c r="Q150" s="402"/>
      <c r="R150" s="363"/>
      <c r="S150" s="402"/>
      <c r="T150" s="402"/>
      <c r="U150" s="402"/>
      <c r="V150" s="400"/>
      <c r="W150" s="382"/>
    </row>
    <row r="151" spans="2:23" ht="13.5" customHeight="1" x14ac:dyDescent="0.2">
      <c r="B151" s="32"/>
      <c r="C151" s="383">
        <f t="shared" si="8"/>
        <v>139</v>
      </c>
      <c r="D151" s="60" t="str">
        <f t="shared" si="7"/>
        <v/>
      </c>
      <c r="E151" s="376"/>
      <c r="F151" s="511"/>
      <c r="G151" s="511"/>
      <c r="H151" s="363"/>
      <c r="I151" s="363"/>
      <c r="J151" s="363"/>
      <c r="K151" s="401"/>
      <c r="L151" s="362"/>
      <c r="M151" s="363"/>
      <c r="N151" s="363"/>
      <c r="O151" s="402"/>
      <c r="P151" s="402"/>
      <c r="Q151" s="402"/>
      <c r="R151" s="363"/>
      <c r="S151" s="402"/>
      <c r="T151" s="402"/>
      <c r="U151" s="402"/>
      <c r="V151" s="400"/>
      <c r="W151" s="382"/>
    </row>
    <row r="152" spans="2:23" ht="13.5" customHeight="1" x14ac:dyDescent="0.2">
      <c r="B152" s="32"/>
      <c r="C152" s="383">
        <f t="shared" si="8"/>
        <v>140</v>
      </c>
      <c r="D152" s="60" t="str">
        <f t="shared" si="7"/>
        <v/>
      </c>
      <c r="E152" s="376"/>
      <c r="F152" s="511"/>
      <c r="G152" s="511"/>
      <c r="H152" s="363"/>
      <c r="I152" s="363"/>
      <c r="J152" s="363"/>
      <c r="K152" s="401"/>
      <c r="L152" s="362"/>
      <c r="M152" s="363"/>
      <c r="N152" s="363"/>
      <c r="O152" s="402"/>
      <c r="P152" s="402"/>
      <c r="Q152" s="402"/>
      <c r="R152" s="363"/>
      <c r="S152" s="402"/>
      <c r="T152" s="402"/>
      <c r="U152" s="402"/>
      <c r="V152" s="400"/>
      <c r="W152" s="382"/>
    </row>
    <row r="153" spans="2:23" ht="13.5" customHeight="1" x14ac:dyDescent="0.2">
      <c r="B153" s="32"/>
      <c r="C153" s="383">
        <f t="shared" si="8"/>
        <v>141</v>
      </c>
      <c r="D153" s="60" t="str">
        <f t="shared" si="7"/>
        <v/>
      </c>
      <c r="E153" s="376"/>
      <c r="F153" s="511"/>
      <c r="G153" s="511"/>
      <c r="H153" s="363"/>
      <c r="I153" s="363"/>
      <c r="J153" s="363"/>
      <c r="K153" s="401"/>
      <c r="L153" s="362"/>
      <c r="M153" s="363"/>
      <c r="N153" s="363"/>
      <c r="O153" s="402"/>
      <c r="P153" s="402"/>
      <c r="Q153" s="402"/>
      <c r="R153" s="363"/>
      <c r="S153" s="402"/>
      <c r="T153" s="402"/>
      <c r="U153" s="402"/>
      <c r="V153" s="400"/>
      <c r="W153" s="382"/>
    </row>
    <row r="154" spans="2:23" ht="13.5" customHeight="1" x14ac:dyDescent="0.2">
      <c r="B154" s="32"/>
      <c r="C154" s="383">
        <f t="shared" si="8"/>
        <v>142</v>
      </c>
      <c r="D154" s="60" t="str">
        <f t="shared" si="7"/>
        <v/>
      </c>
      <c r="E154" s="376"/>
      <c r="F154" s="511"/>
      <c r="G154" s="511"/>
      <c r="H154" s="363"/>
      <c r="I154" s="363"/>
      <c r="J154" s="363"/>
      <c r="K154" s="401"/>
      <c r="L154" s="362"/>
      <c r="M154" s="363"/>
      <c r="N154" s="363"/>
      <c r="O154" s="402"/>
      <c r="P154" s="402"/>
      <c r="Q154" s="402"/>
      <c r="R154" s="363"/>
      <c r="S154" s="402"/>
      <c r="T154" s="402"/>
      <c r="U154" s="402"/>
      <c r="V154" s="400"/>
      <c r="W154" s="382"/>
    </row>
    <row r="155" spans="2:23" ht="13.5" customHeight="1" x14ac:dyDescent="0.2">
      <c r="B155" s="32"/>
      <c r="C155" s="383">
        <f t="shared" si="8"/>
        <v>143</v>
      </c>
      <c r="D155" s="60" t="str">
        <f t="shared" si="7"/>
        <v/>
      </c>
      <c r="E155" s="376"/>
      <c r="F155" s="511"/>
      <c r="G155" s="511"/>
      <c r="H155" s="363"/>
      <c r="I155" s="363"/>
      <c r="J155" s="363"/>
      <c r="K155" s="401"/>
      <c r="L155" s="362"/>
      <c r="M155" s="363"/>
      <c r="N155" s="363"/>
      <c r="O155" s="402"/>
      <c r="P155" s="402"/>
      <c r="Q155" s="402"/>
      <c r="R155" s="363"/>
      <c r="S155" s="402"/>
      <c r="T155" s="402"/>
      <c r="U155" s="402"/>
      <c r="V155" s="400"/>
      <c r="W155" s="382"/>
    </row>
    <row r="156" spans="2:23" ht="13.5" customHeight="1" x14ac:dyDescent="0.2">
      <c r="B156" s="32"/>
      <c r="C156" s="383">
        <f t="shared" si="8"/>
        <v>144</v>
      </c>
      <c r="D156" s="60" t="str">
        <f t="shared" si="7"/>
        <v/>
      </c>
      <c r="E156" s="376"/>
      <c r="F156" s="511"/>
      <c r="G156" s="511"/>
      <c r="H156" s="363"/>
      <c r="I156" s="363"/>
      <c r="J156" s="363"/>
      <c r="K156" s="401"/>
      <c r="L156" s="362"/>
      <c r="M156" s="363"/>
      <c r="N156" s="363"/>
      <c r="O156" s="402"/>
      <c r="P156" s="402"/>
      <c r="Q156" s="402"/>
      <c r="R156" s="363"/>
      <c r="S156" s="402"/>
      <c r="T156" s="402"/>
      <c r="U156" s="402"/>
      <c r="V156" s="400"/>
      <c r="W156" s="382"/>
    </row>
    <row r="157" spans="2:23" ht="13.5" customHeight="1" x14ac:dyDescent="0.2">
      <c r="B157" s="32"/>
      <c r="C157" s="383">
        <f t="shared" si="8"/>
        <v>145</v>
      </c>
      <c r="D157" s="60" t="str">
        <f t="shared" si="7"/>
        <v/>
      </c>
      <c r="E157" s="376"/>
      <c r="F157" s="511"/>
      <c r="G157" s="511"/>
      <c r="H157" s="363"/>
      <c r="I157" s="363"/>
      <c r="J157" s="363"/>
      <c r="K157" s="401"/>
      <c r="L157" s="362"/>
      <c r="M157" s="363"/>
      <c r="N157" s="363"/>
      <c r="O157" s="402"/>
      <c r="P157" s="402"/>
      <c r="Q157" s="402"/>
      <c r="R157" s="363"/>
      <c r="S157" s="402"/>
      <c r="T157" s="402"/>
      <c r="U157" s="402"/>
      <c r="V157" s="400"/>
      <c r="W157" s="382"/>
    </row>
    <row r="158" spans="2:23" ht="13.5" customHeight="1" x14ac:dyDescent="0.2">
      <c r="B158" s="32"/>
      <c r="C158" s="383">
        <f t="shared" si="8"/>
        <v>146</v>
      </c>
      <c r="D158" s="60" t="str">
        <f t="shared" si="7"/>
        <v/>
      </c>
      <c r="E158" s="376"/>
      <c r="F158" s="511"/>
      <c r="G158" s="511"/>
      <c r="H158" s="363"/>
      <c r="I158" s="363"/>
      <c r="J158" s="363"/>
      <c r="K158" s="401"/>
      <c r="L158" s="362"/>
      <c r="M158" s="363"/>
      <c r="N158" s="363"/>
      <c r="O158" s="402"/>
      <c r="P158" s="402"/>
      <c r="Q158" s="402"/>
      <c r="R158" s="363"/>
      <c r="S158" s="402"/>
      <c r="T158" s="402"/>
      <c r="U158" s="402"/>
      <c r="V158" s="400"/>
      <c r="W158" s="382"/>
    </row>
    <row r="159" spans="2:23" ht="13.5" customHeight="1" x14ac:dyDescent="0.2">
      <c r="B159" s="32"/>
      <c r="C159" s="383">
        <f t="shared" si="8"/>
        <v>147</v>
      </c>
      <c r="D159" s="60" t="str">
        <f t="shared" si="7"/>
        <v/>
      </c>
      <c r="E159" s="376"/>
      <c r="F159" s="511"/>
      <c r="G159" s="511"/>
      <c r="H159" s="363"/>
      <c r="I159" s="363"/>
      <c r="J159" s="363"/>
      <c r="K159" s="401"/>
      <c r="L159" s="362"/>
      <c r="M159" s="363"/>
      <c r="N159" s="363"/>
      <c r="O159" s="402"/>
      <c r="P159" s="402"/>
      <c r="Q159" s="402"/>
      <c r="R159" s="363"/>
      <c r="S159" s="402"/>
      <c r="T159" s="402"/>
      <c r="U159" s="402"/>
      <c r="V159" s="400"/>
      <c r="W159" s="382"/>
    </row>
    <row r="160" spans="2:23" ht="13.5" customHeight="1" x14ac:dyDescent="0.2">
      <c r="B160" s="32"/>
      <c r="C160" s="383">
        <f t="shared" si="8"/>
        <v>148</v>
      </c>
      <c r="D160" s="60" t="str">
        <f t="shared" si="7"/>
        <v/>
      </c>
      <c r="E160" s="376"/>
      <c r="F160" s="511"/>
      <c r="G160" s="511"/>
      <c r="H160" s="363"/>
      <c r="I160" s="363"/>
      <c r="J160" s="363"/>
      <c r="K160" s="401"/>
      <c r="L160" s="362"/>
      <c r="M160" s="363"/>
      <c r="N160" s="363"/>
      <c r="O160" s="402"/>
      <c r="P160" s="402"/>
      <c r="Q160" s="402"/>
      <c r="R160" s="363"/>
      <c r="S160" s="402"/>
      <c r="T160" s="402"/>
      <c r="U160" s="402"/>
      <c r="V160" s="400"/>
      <c r="W160" s="382"/>
    </row>
    <row r="161" spans="2:23" ht="13.5" customHeight="1" x14ac:dyDescent="0.2">
      <c r="B161" s="32"/>
      <c r="C161" s="383">
        <f t="shared" si="8"/>
        <v>149</v>
      </c>
      <c r="D161" s="60" t="str">
        <f t="shared" si="7"/>
        <v/>
      </c>
      <c r="E161" s="376"/>
      <c r="F161" s="511"/>
      <c r="G161" s="511"/>
      <c r="H161" s="363"/>
      <c r="I161" s="363"/>
      <c r="J161" s="363"/>
      <c r="K161" s="401"/>
      <c r="L161" s="362"/>
      <c r="M161" s="363"/>
      <c r="N161" s="363"/>
      <c r="O161" s="402"/>
      <c r="P161" s="402"/>
      <c r="Q161" s="402"/>
      <c r="R161" s="363"/>
      <c r="S161" s="402"/>
      <c r="T161" s="402"/>
      <c r="U161" s="402"/>
      <c r="V161" s="400"/>
      <c r="W161" s="382"/>
    </row>
    <row r="162" spans="2:23" ht="13.5" customHeight="1" x14ac:dyDescent="0.2">
      <c r="B162" s="32"/>
      <c r="C162" s="383">
        <f t="shared" si="8"/>
        <v>150</v>
      </c>
      <c r="D162" s="60" t="str">
        <f t="shared" si="7"/>
        <v/>
      </c>
      <c r="E162" s="376"/>
      <c r="F162" s="511"/>
      <c r="G162" s="511"/>
      <c r="H162" s="363"/>
      <c r="I162" s="363"/>
      <c r="J162" s="363"/>
      <c r="K162" s="401"/>
      <c r="L162" s="362"/>
      <c r="M162" s="363"/>
      <c r="N162" s="363"/>
      <c r="O162" s="402"/>
      <c r="P162" s="402"/>
      <c r="Q162" s="402"/>
      <c r="R162" s="363"/>
      <c r="S162" s="402"/>
      <c r="T162" s="402"/>
      <c r="U162" s="402"/>
      <c r="V162" s="400"/>
      <c r="W162" s="382"/>
    </row>
    <row r="163" spans="2:23" ht="13.5" customHeight="1" x14ac:dyDescent="0.2">
      <c r="B163" s="32"/>
      <c r="C163" s="383">
        <f t="shared" si="8"/>
        <v>151</v>
      </c>
      <c r="D163" s="60" t="str">
        <f t="shared" si="7"/>
        <v/>
      </c>
      <c r="E163" s="376"/>
      <c r="F163" s="511"/>
      <c r="G163" s="511"/>
      <c r="H163" s="363"/>
      <c r="I163" s="363"/>
      <c r="J163" s="363"/>
      <c r="K163" s="401"/>
      <c r="L163" s="362"/>
      <c r="M163" s="363"/>
      <c r="N163" s="363"/>
      <c r="O163" s="402"/>
      <c r="P163" s="402"/>
      <c r="Q163" s="402"/>
      <c r="R163" s="363"/>
      <c r="S163" s="402"/>
      <c r="T163" s="402"/>
      <c r="U163" s="402"/>
      <c r="V163" s="400"/>
      <c r="W163" s="382"/>
    </row>
    <row r="164" spans="2:23" ht="13.5" customHeight="1" x14ac:dyDescent="0.2">
      <c r="B164" s="32"/>
      <c r="C164" s="383">
        <f t="shared" si="8"/>
        <v>152</v>
      </c>
      <c r="D164" s="60" t="str">
        <f t="shared" si="7"/>
        <v/>
      </c>
      <c r="E164" s="376"/>
      <c r="F164" s="511"/>
      <c r="G164" s="511"/>
      <c r="H164" s="363"/>
      <c r="I164" s="363"/>
      <c r="J164" s="363"/>
      <c r="K164" s="401"/>
      <c r="L164" s="362"/>
      <c r="M164" s="363"/>
      <c r="N164" s="363"/>
      <c r="O164" s="402"/>
      <c r="P164" s="402"/>
      <c r="Q164" s="402"/>
      <c r="R164" s="363"/>
      <c r="S164" s="402"/>
      <c r="T164" s="402"/>
      <c r="U164" s="402"/>
      <c r="V164" s="400"/>
      <c r="W164" s="382"/>
    </row>
    <row r="165" spans="2:23" ht="13.5" customHeight="1" x14ac:dyDescent="0.2">
      <c r="B165" s="32"/>
      <c r="C165" s="383">
        <f t="shared" si="8"/>
        <v>153</v>
      </c>
      <c r="D165" s="60" t="str">
        <f t="shared" si="7"/>
        <v/>
      </c>
      <c r="E165" s="376"/>
      <c r="F165" s="511"/>
      <c r="G165" s="511"/>
      <c r="H165" s="363"/>
      <c r="I165" s="363"/>
      <c r="J165" s="363"/>
      <c r="K165" s="401"/>
      <c r="L165" s="362"/>
      <c r="M165" s="363"/>
      <c r="N165" s="363"/>
      <c r="O165" s="402"/>
      <c r="P165" s="402"/>
      <c r="Q165" s="402"/>
      <c r="R165" s="363"/>
      <c r="S165" s="402"/>
      <c r="T165" s="402"/>
      <c r="U165" s="402"/>
      <c r="V165" s="400"/>
      <c r="W165" s="382"/>
    </row>
    <row r="166" spans="2:23" ht="13.5" customHeight="1" x14ac:dyDescent="0.2">
      <c r="B166" s="32"/>
      <c r="C166" s="383">
        <f t="shared" si="8"/>
        <v>154</v>
      </c>
      <c r="D166" s="60" t="str">
        <f t="shared" si="7"/>
        <v/>
      </c>
      <c r="E166" s="376"/>
      <c r="F166" s="511"/>
      <c r="G166" s="511"/>
      <c r="H166" s="363"/>
      <c r="I166" s="363"/>
      <c r="J166" s="363"/>
      <c r="K166" s="401"/>
      <c r="L166" s="362"/>
      <c r="M166" s="363"/>
      <c r="N166" s="363"/>
      <c r="O166" s="402"/>
      <c r="P166" s="402"/>
      <c r="Q166" s="402"/>
      <c r="R166" s="363"/>
      <c r="S166" s="402"/>
      <c r="T166" s="402"/>
      <c r="U166" s="402"/>
      <c r="V166" s="400"/>
      <c r="W166" s="382"/>
    </row>
    <row r="167" spans="2:23" ht="13.5" customHeight="1" x14ac:dyDescent="0.2">
      <c r="B167" s="32"/>
      <c r="C167" s="383">
        <f t="shared" si="8"/>
        <v>155</v>
      </c>
      <c r="D167" s="60" t="str">
        <f t="shared" si="7"/>
        <v/>
      </c>
      <c r="E167" s="376"/>
      <c r="F167" s="511"/>
      <c r="G167" s="511"/>
      <c r="H167" s="363"/>
      <c r="I167" s="363"/>
      <c r="J167" s="363"/>
      <c r="K167" s="401"/>
      <c r="L167" s="362"/>
      <c r="M167" s="363"/>
      <c r="N167" s="363"/>
      <c r="O167" s="402"/>
      <c r="P167" s="402"/>
      <c r="Q167" s="402"/>
      <c r="R167" s="363"/>
      <c r="S167" s="402"/>
      <c r="T167" s="402"/>
      <c r="U167" s="402"/>
      <c r="V167" s="400"/>
      <c r="W167" s="382"/>
    </row>
    <row r="168" spans="2:23" ht="13.5" customHeight="1" x14ac:dyDescent="0.2">
      <c r="B168" s="32"/>
      <c r="C168" s="383">
        <f t="shared" si="8"/>
        <v>156</v>
      </c>
      <c r="D168" s="60" t="str">
        <f t="shared" si="7"/>
        <v/>
      </c>
      <c r="E168" s="376"/>
      <c r="F168" s="511"/>
      <c r="G168" s="511"/>
      <c r="H168" s="363"/>
      <c r="I168" s="363"/>
      <c r="J168" s="363"/>
      <c r="K168" s="401"/>
      <c r="L168" s="362"/>
      <c r="M168" s="363"/>
      <c r="N168" s="363"/>
      <c r="O168" s="402"/>
      <c r="P168" s="402"/>
      <c r="Q168" s="402"/>
      <c r="R168" s="363"/>
      <c r="S168" s="402"/>
      <c r="T168" s="402"/>
      <c r="U168" s="402"/>
      <c r="V168" s="400"/>
      <c r="W168" s="382"/>
    </row>
    <row r="169" spans="2:23" ht="13.5" customHeight="1" x14ac:dyDescent="0.2">
      <c r="B169" s="32"/>
      <c r="C169" s="383">
        <f t="shared" si="8"/>
        <v>157</v>
      </c>
      <c r="D169" s="60" t="str">
        <f t="shared" si="7"/>
        <v/>
      </c>
      <c r="E169" s="376"/>
      <c r="F169" s="511"/>
      <c r="G169" s="511"/>
      <c r="H169" s="363"/>
      <c r="I169" s="363"/>
      <c r="J169" s="363"/>
      <c r="K169" s="401"/>
      <c r="L169" s="362"/>
      <c r="M169" s="363"/>
      <c r="N169" s="363"/>
      <c r="O169" s="402"/>
      <c r="P169" s="402"/>
      <c r="Q169" s="402"/>
      <c r="R169" s="363"/>
      <c r="S169" s="402"/>
      <c r="T169" s="402"/>
      <c r="U169" s="402"/>
      <c r="V169" s="400"/>
      <c r="W169" s="382"/>
    </row>
    <row r="170" spans="2:23" ht="13.5" customHeight="1" x14ac:dyDescent="0.2">
      <c r="B170" s="32"/>
      <c r="C170" s="383">
        <f t="shared" si="8"/>
        <v>158</v>
      </c>
      <c r="D170" s="60" t="str">
        <f t="shared" si="7"/>
        <v/>
      </c>
      <c r="E170" s="376"/>
      <c r="F170" s="511"/>
      <c r="G170" s="511"/>
      <c r="H170" s="363"/>
      <c r="I170" s="363"/>
      <c r="J170" s="363"/>
      <c r="K170" s="401"/>
      <c r="L170" s="362"/>
      <c r="M170" s="363"/>
      <c r="N170" s="363"/>
      <c r="O170" s="402"/>
      <c r="P170" s="402"/>
      <c r="Q170" s="402"/>
      <c r="R170" s="363"/>
      <c r="S170" s="402"/>
      <c r="T170" s="402"/>
      <c r="U170" s="402"/>
      <c r="V170" s="400"/>
      <c r="W170" s="382"/>
    </row>
    <row r="171" spans="2:23" ht="13.5" customHeight="1" x14ac:dyDescent="0.2">
      <c r="B171" s="32"/>
      <c r="C171" s="383">
        <f t="shared" si="8"/>
        <v>159</v>
      </c>
      <c r="D171" s="60" t="str">
        <f t="shared" si="7"/>
        <v/>
      </c>
      <c r="E171" s="376"/>
      <c r="F171" s="511"/>
      <c r="G171" s="511"/>
      <c r="H171" s="363"/>
      <c r="I171" s="363"/>
      <c r="J171" s="363"/>
      <c r="K171" s="401"/>
      <c r="L171" s="362"/>
      <c r="M171" s="363"/>
      <c r="N171" s="363"/>
      <c r="O171" s="402"/>
      <c r="P171" s="402"/>
      <c r="Q171" s="402"/>
      <c r="R171" s="363"/>
      <c r="S171" s="402"/>
      <c r="T171" s="402"/>
      <c r="U171" s="402"/>
      <c r="V171" s="400"/>
      <c r="W171" s="382"/>
    </row>
    <row r="172" spans="2:23" ht="13.5" customHeight="1" x14ac:dyDescent="0.2">
      <c r="B172" s="32"/>
      <c r="C172" s="383">
        <f t="shared" si="8"/>
        <v>160</v>
      </c>
      <c r="D172" s="60" t="str">
        <f t="shared" si="7"/>
        <v/>
      </c>
      <c r="E172" s="376"/>
      <c r="F172" s="511"/>
      <c r="G172" s="511"/>
      <c r="H172" s="363"/>
      <c r="I172" s="363"/>
      <c r="J172" s="363"/>
      <c r="K172" s="401"/>
      <c r="L172" s="362"/>
      <c r="M172" s="363"/>
      <c r="N172" s="363"/>
      <c r="O172" s="402"/>
      <c r="P172" s="402"/>
      <c r="Q172" s="402"/>
      <c r="R172" s="363"/>
      <c r="S172" s="402"/>
      <c r="T172" s="402"/>
      <c r="U172" s="402"/>
      <c r="V172" s="400"/>
      <c r="W172" s="382"/>
    </row>
    <row r="173" spans="2:23" ht="13.5" customHeight="1" x14ac:dyDescent="0.2">
      <c r="B173" s="32"/>
      <c r="C173" s="383">
        <f t="shared" si="8"/>
        <v>161</v>
      </c>
      <c r="D173" s="60" t="str">
        <f t="shared" ref="D173:D192" si="9">IF(E173="","",IF(E173&lt;=$Z$2,"○",""))</f>
        <v/>
      </c>
      <c r="E173" s="376"/>
      <c r="F173" s="511"/>
      <c r="G173" s="511"/>
      <c r="H173" s="363"/>
      <c r="I173" s="363"/>
      <c r="J173" s="363"/>
      <c r="K173" s="401"/>
      <c r="L173" s="362"/>
      <c r="M173" s="363"/>
      <c r="N173" s="363"/>
      <c r="O173" s="402"/>
      <c r="P173" s="402"/>
      <c r="Q173" s="402"/>
      <c r="R173" s="363"/>
      <c r="S173" s="402"/>
      <c r="T173" s="402"/>
      <c r="U173" s="402"/>
      <c r="V173" s="400"/>
      <c r="W173" s="382"/>
    </row>
    <row r="174" spans="2:23" ht="13.5" customHeight="1" x14ac:dyDescent="0.2">
      <c r="B174" s="32"/>
      <c r="C174" s="383">
        <f t="shared" si="8"/>
        <v>162</v>
      </c>
      <c r="D174" s="60" t="str">
        <f t="shared" si="9"/>
        <v/>
      </c>
      <c r="E174" s="376"/>
      <c r="F174" s="511"/>
      <c r="G174" s="511"/>
      <c r="H174" s="363"/>
      <c r="I174" s="363"/>
      <c r="J174" s="363"/>
      <c r="K174" s="401"/>
      <c r="L174" s="362"/>
      <c r="M174" s="363"/>
      <c r="N174" s="363"/>
      <c r="O174" s="402"/>
      <c r="P174" s="402"/>
      <c r="Q174" s="402"/>
      <c r="R174" s="363"/>
      <c r="S174" s="402"/>
      <c r="T174" s="402"/>
      <c r="U174" s="402"/>
      <c r="V174" s="400"/>
      <c r="W174" s="382"/>
    </row>
    <row r="175" spans="2:23" ht="13.5" customHeight="1" x14ac:dyDescent="0.2">
      <c r="B175" s="32"/>
      <c r="C175" s="383">
        <f t="shared" si="8"/>
        <v>163</v>
      </c>
      <c r="D175" s="60" t="str">
        <f t="shared" si="9"/>
        <v/>
      </c>
      <c r="E175" s="376"/>
      <c r="F175" s="511"/>
      <c r="G175" s="511"/>
      <c r="H175" s="363"/>
      <c r="I175" s="363"/>
      <c r="J175" s="363"/>
      <c r="K175" s="401"/>
      <c r="L175" s="362"/>
      <c r="M175" s="363"/>
      <c r="N175" s="363"/>
      <c r="O175" s="402"/>
      <c r="P175" s="402"/>
      <c r="Q175" s="402"/>
      <c r="R175" s="363"/>
      <c r="S175" s="402"/>
      <c r="T175" s="402"/>
      <c r="U175" s="402"/>
      <c r="V175" s="400"/>
      <c r="W175" s="382"/>
    </row>
    <row r="176" spans="2:23" ht="13.5" customHeight="1" x14ac:dyDescent="0.2">
      <c r="B176" s="32"/>
      <c r="C176" s="383">
        <f t="shared" si="8"/>
        <v>164</v>
      </c>
      <c r="D176" s="60" t="str">
        <f t="shared" si="9"/>
        <v/>
      </c>
      <c r="E176" s="376"/>
      <c r="F176" s="511"/>
      <c r="G176" s="511"/>
      <c r="H176" s="363"/>
      <c r="I176" s="363"/>
      <c r="J176" s="363"/>
      <c r="K176" s="401"/>
      <c r="L176" s="362"/>
      <c r="M176" s="363"/>
      <c r="N176" s="363"/>
      <c r="O176" s="402"/>
      <c r="P176" s="402"/>
      <c r="Q176" s="402"/>
      <c r="R176" s="363"/>
      <c r="S176" s="402"/>
      <c r="T176" s="402"/>
      <c r="U176" s="402"/>
      <c r="V176" s="400"/>
      <c r="W176" s="382"/>
    </row>
    <row r="177" spans="2:23" ht="13.5" customHeight="1" x14ac:dyDescent="0.2">
      <c r="B177" s="32"/>
      <c r="C177" s="383">
        <f t="shared" si="8"/>
        <v>165</v>
      </c>
      <c r="D177" s="60" t="str">
        <f t="shared" si="9"/>
        <v/>
      </c>
      <c r="E177" s="376"/>
      <c r="F177" s="511"/>
      <c r="G177" s="511"/>
      <c r="H177" s="363"/>
      <c r="I177" s="363"/>
      <c r="J177" s="363"/>
      <c r="K177" s="401"/>
      <c r="L177" s="362"/>
      <c r="M177" s="363"/>
      <c r="N177" s="363"/>
      <c r="O177" s="402"/>
      <c r="P177" s="402"/>
      <c r="Q177" s="402"/>
      <c r="R177" s="363"/>
      <c r="S177" s="402"/>
      <c r="T177" s="402"/>
      <c r="U177" s="402"/>
      <c r="V177" s="400"/>
      <c r="W177" s="382"/>
    </row>
    <row r="178" spans="2:23" ht="13.5" customHeight="1" x14ac:dyDescent="0.2">
      <c r="B178" s="32"/>
      <c r="C178" s="383">
        <f t="shared" si="8"/>
        <v>166</v>
      </c>
      <c r="D178" s="60" t="str">
        <f t="shared" si="9"/>
        <v/>
      </c>
      <c r="E178" s="376"/>
      <c r="F178" s="511"/>
      <c r="G178" s="511"/>
      <c r="H178" s="363"/>
      <c r="I178" s="363"/>
      <c r="J178" s="363"/>
      <c r="K178" s="401"/>
      <c r="L178" s="362"/>
      <c r="M178" s="363"/>
      <c r="N178" s="363"/>
      <c r="O178" s="402"/>
      <c r="P178" s="402"/>
      <c r="Q178" s="402"/>
      <c r="R178" s="363"/>
      <c r="S178" s="402"/>
      <c r="T178" s="402"/>
      <c r="U178" s="402"/>
      <c r="V178" s="400"/>
      <c r="W178" s="382"/>
    </row>
    <row r="179" spans="2:23" ht="13.5" customHeight="1" x14ac:dyDescent="0.2">
      <c r="B179" s="32"/>
      <c r="C179" s="383">
        <f t="shared" si="8"/>
        <v>167</v>
      </c>
      <c r="D179" s="60" t="str">
        <f t="shared" si="9"/>
        <v/>
      </c>
      <c r="E179" s="376"/>
      <c r="F179" s="511"/>
      <c r="G179" s="511"/>
      <c r="H179" s="363"/>
      <c r="I179" s="363"/>
      <c r="J179" s="363"/>
      <c r="K179" s="401"/>
      <c r="L179" s="362"/>
      <c r="M179" s="363"/>
      <c r="N179" s="363"/>
      <c r="O179" s="402"/>
      <c r="P179" s="402"/>
      <c r="Q179" s="402"/>
      <c r="R179" s="363"/>
      <c r="S179" s="402"/>
      <c r="T179" s="402"/>
      <c r="U179" s="402"/>
      <c r="V179" s="400"/>
      <c r="W179" s="382"/>
    </row>
    <row r="180" spans="2:23" ht="13.5" customHeight="1" x14ac:dyDescent="0.2">
      <c r="B180" s="32"/>
      <c r="C180" s="383">
        <f t="shared" si="8"/>
        <v>168</v>
      </c>
      <c r="D180" s="60" t="str">
        <f t="shared" si="9"/>
        <v/>
      </c>
      <c r="E180" s="376"/>
      <c r="F180" s="511"/>
      <c r="G180" s="511"/>
      <c r="H180" s="363"/>
      <c r="I180" s="363"/>
      <c r="J180" s="363"/>
      <c r="K180" s="401"/>
      <c r="L180" s="362"/>
      <c r="M180" s="363"/>
      <c r="N180" s="363"/>
      <c r="O180" s="402"/>
      <c r="P180" s="402"/>
      <c r="Q180" s="402"/>
      <c r="R180" s="363"/>
      <c r="S180" s="402"/>
      <c r="T180" s="402"/>
      <c r="U180" s="402"/>
      <c r="V180" s="400"/>
      <c r="W180" s="382"/>
    </row>
    <row r="181" spans="2:23" ht="13.5" customHeight="1" x14ac:dyDescent="0.2">
      <c r="B181" s="32"/>
      <c r="C181" s="383">
        <f t="shared" si="8"/>
        <v>169</v>
      </c>
      <c r="D181" s="60" t="str">
        <f t="shared" si="9"/>
        <v/>
      </c>
      <c r="E181" s="376"/>
      <c r="F181" s="511"/>
      <c r="G181" s="511"/>
      <c r="H181" s="363"/>
      <c r="I181" s="363"/>
      <c r="J181" s="363"/>
      <c r="K181" s="401"/>
      <c r="L181" s="362"/>
      <c r="M181" s="363"/>
      <c r="N181" s="363"/>
      <c r="O181" s="402"/>
      <c r="P181" s="402"/>
      <c r="Q181" s="402"/>
      <c r="R181" s="363"/>
      <c r="S181" s="402"/>
      <c r="T181" s="402"/>
      <c r="U181" s="402"/>
      <c r="V181" s="400"/>
      <c r="W181" s="382"/>
    </row>
    <row r="182" spans="2:23" ht="13.5" customHeight="1" x14ac:dyDescent="0.2">
      <c r="B182" s="32"/>
      <c r="C182" s="383">
        <f t="shared" si="8"/>
        <v>170</v>
      </c>
      <c r="D182" s="60" t="str">
        <f t="shared" si="9"/>
        <v/>
      </c>
      <c r="E182" s="376"/>
      <c r="F182" s="511"/>
      <c r="G182" s="511"/>
      <c r="H182" s="363"/>
      <c r="I182" s="363"/>
      <c r="J182" s="363"/>
      <c r="K182" s="401"/>
      <c r="L182" s="362"/>
      <c r="M182" s="363"/>
      <c r="N182" s="363"/>
      <c r="O182" s="402"/>
      <c r="P182" s="402"/>
      <c r="Q182" s="402"/>
      <c r="R182" s="363"/>
      <c r="S182" s="402"/>
      <c r="T182" s="402"/>
      <c r="U182" s="402"/>
      <c r="V182" s="400"/>
      <c r="W182" s="382"/>
    </row>
    <row r="183" spans="2:23" ht="13.5" customHeight="1" x14ac:dyDescent="0.2">
      <c r="B183" s="32"/>
      <c r="C183" s="383">
        <f t="shared" si="8"/>
        <v>171</v>
      </c>
      <c r="D183" s="60" t="str">
        <f t="shared" si="9"/>
        <v/>
      </c>
      <c r="E183" s="376"/>
      <c r="F183" s="511"/>
      <c r="G183" s="511"/>
      <c r="H183" s="363"/>
      <c r="I183" s="363"/>
      <c r="J183" s="363"/>
      <c r="K183" s="401"/>
      <c r="L183" s="362"/>
      <c r="M183" s="363"/>
      <c r="N183" s="363"/>
      <c r="O183" s="402"/>
      <c r="P183" s="402"/>
      <c r="Q183" s="402"/>
      <c r="R183" s="363"/>
      <c r="S183" s="402"/>
      <c r="T183" s="402"/>
      <c r="U183" s="402"/>
      <c r="V183" s="400"/>
      <c r="W183" s="382"/>
    </row>
    <row r="184" spans="2:23" ht="13.5" customHeight="1" x14ac:dyDescent="0.2">
      <c r="B184" s="32"/>
      <c r="C184" s="383">
        <f t="shared" si="8"/>
        <v>172</v>
      </c>
      <c r="D184" s="60" t="str">
        <f t="shared" si="9"/>
        <v/>
      </c>
      <c r="E184" s="376"/>
      <c r="F184" s="511"/>
      <c r="G184" s="511"/>
      <c r="H184" s="363"/>
      <c r="I184" s="363"/>
      <c r="J184" s="363"/>
      <c r="K184" s="401"/>
      <c r="L184" s="362"/>
      <c r="M184" s="363"/>
      <c r="N184" s="363"/>
      <c r="O184" s="402"/>
      <c r="P184" s="402"/>
      <c r="Q184" s="402"/>
      <c r="R184" s="363"/>
      <c r="S184" s="402"/>
      <c r="T184" s="402"/>
      <c r="U184" s="402"/>
      <c r="V184" s="400"/>
      <c r="W184" s="382"/>
    </row>
    <row r="185" spans="2:23" ht="13.5" customHeight="1" x14ac:dyDescent="0.2">
      <c r="B185" s="32"/>
      <c r="C185" s="383">
        <f t="shared" si="8"/>
        <v>173</v>
      </c>
      <c r="D185" s="60" t="str">
        <f t="shared" si="9"/>
        <v/>
      </c>
      <c r="E185" s="376"/>
      <c r="F185" s="511"/>
      <c r="G185" s="511"/>
      <c r="H185" s="363"/>
      <c r="I185" s="363"/>
      <c r="J185" s="363"/>
      <c r="K185" s="401"/>
      <c r="L185" s="362"/>
      <c r="M185" s="363"/>
      <c r="N185" s="363"/>
      <c r="O185" s="402"/>
      <c r="P185" s="402"/>
      <c r="Q185" s="402"/>
      <c r="R185" s="363"/>
      <c r="S185" s="402"/>
      <c r="T185" s="402"/>
      <c r="U185" s="402"/>
      <c r="V185" s="400"/>
      <c r="W185" s="382"/>
    </row>
    <row r="186" spans="2:23" ht="13.5" customHeight="1" x14ac:dyDescent="0.2">
      <c r="B186" s="32"/>
      <c r="C186" s="383">
        <f t="shared" si="8"/>
        <v>174</v>
      </c>
      <c r="D186" s="60" t="str">
        <f t="shared" si="9"/>
        <v/>
      </c>
      <c r="E186" s="376"/>
      <c r="F186" s="511"/>
      <c r="G186" s="511"/>
      <c r="H186" s="363"/>
      <c r="I186" s="363"/>
      <c r="J186" s="363"/>
      <c r="K186" s="401"/>
      <c r="L186" s="362"/>
      <c r="M186" s="363"/>
      <c r="N186" s="363"/>
      <c r="O186" s="402"/>
      <c r="P186" s="402"/>
      <c r="Q186" s="402"/>
      <c r="R186" s="363"/>
      <c r="S186" s="402"/>
      <c r="T186" s="402"/>
      <c r="U186" s="402"/>
      <c r="V186" s="400"/>
      <c r="W186" s="382"/>
    </row>
    <row r="187" spans="2:23" ht="13.5" customHeight="1" x14ac:dyDescent="0.2">
      <c r="B187" s="32"/>
      <c r="C187" s="383">
        <f t="shared" si="8"/>
        <v>175</v>
      </c>
      <c r="D187" s="60" t="str">
        <f t="shared" si="9"/>
        <v/>
      </c>
      <c r="E187" s="376"/>
      <c r="F187" s="511"/>
      <c r="G187" s="511"/>
      <c r="H187" s="363"/>
      <c r="I187" s="363"/>
      <c r="J187" s="363"/>
      <c r="K187" s="401"/>
      <c r="L187" s="362"/>
      <c r="M187" s="363"/>
      <c r="N187" s="363"/>
      <c r="O187" s="402"/>
      <c r="P187" s="402"/>
      <c r="Q187" s="402"/>
      <c r="R187" s="363"/>
      <c r="S187" s="402"/>
      <c r="T187" s="402"/>
      <c r="U187" s="402"/>
      <c r="V187" s="400"/>
      <c r="W187" s="382"/>
    </row>
    <row r="188" spans="2:23" ht="13.5" customHeight="1" x14ac:dyDescent="0.2">
      <c r="B188" s="32"/>
      <c r="C188" s="383">
        <f t="shared" si="8"/>
        <v>176</v>
      </c>
      <c r="D188" s="60" t="str">
        <f t="shared" si="9"/>
        <v/>
      </c>
      <c r="E188" s="376"/>
      <c r="F188" s="511"/>
      <c r="G188" s="511"/>
      <c r="H188" s="363"/>
      <c r="I188" s="363"/>
      <c r="J188" s="363"/>
      <c r="K188" s="401"/>
      <c r="L188" s="362"/>
      <c r="M188" s="363"/>
      <c r="N188" s="363"/>
      <c r="O188" s="402"/>
      <c r="P188" s="402"/>
      <c r="Q188" s="402"/>
      <c r="R188" s="363"/>
      <c r="S188" s="402"/>
      <c r="T188" s="402"/>
      <c r="U188" s="402"/>
      <c r="V188" s="400"/>
      <c r="W188" s="382"/>
    </row>
    <row r="189" spans="2:23" ht="13.5" customHeight="1" x14ac:dyDescent="0.2">
      <c r="B189" s="32"/>
      <c r="C189" s="383">
        <f t="shared" si="8"/>
        <v>177</v>
      </c>
      <c r="D189" s="60" t="str">
        <f t="shared" si="9"/>
        <v/>
      </c>
      <c r="E189" s="376"/>
      <c r="F189" s="511"/>
      <c r="G189" s="511"/>
      <c r="H189" s="363"/>
      <c r="I189" s="363"/>
      <c r="J189" s="363"/>
      <c r="K189" s="401"/>
      <c r="L189" s="362"/>
      <c r="M189" s="363"/>
      <c r="N189" s="363"/>
      <c r="O189" s="402"/>
      <c r="P189" s="402"/>
      <c r="Q189" s="402"/>
      <c r="R189" s="363"/>
      <c r="S189" s="402"/>
      <c r="T189" s="402"/>
      <c r="U189" s="402"/>
      <c r="V189" s="400"/>
      <c r="W189" s="382"/>
    </row>
    <row r="190" spans="2:23" ht="13.5" customHeight="1" x14ac:dyDescent="0.2">
      <c r="B190" s="32"/>
      <c r="C190" s="383">
        <f t="shared" si="8"/>
        <v>178</v>
      </c>
      <c r="D190" s="60" t="str">
        <f t="shared" si="9"/>
        <v/>
      </c>
      <c r="E190" s="376"/>
      <c r="F190" s="511"/>
      <c r="G190" s="511"/>
      <c r="H190" s="363"/>
      <c r="I190" s="363"/>
      <c r="J190" s="363"/>
      <c r="K190" s="401"/>
      <c r="L190" s="362"/>
      <c r="M190" s="363"/>
      <c r="N190" s="363"/>
      <c r="O190" s="402"/>
      <c r="P190" s="402"/>
      <c r="Q190" s="402"/>
      <c r="R190" s="363"/>
      <c r="S190" s="402"/>
      <c r="T190" s="402"/>
      <c r="U190" s="402"/>
      <c r="V190" s="400"/>
      <c r="W190" s="382"/>
    </row>
    <row r="191" spans="2:23" ht="13.5" customHeight="1" x14ac:dyDescent="0.2">
      <c r="B191" s="32"/>
      <c r="C191" s="383">
        <f t="shared" si="8"/>
        <v>179</v>
      </c>
      <c r="D191" s="60" t="str">
        <f t="shared" si="9"/>
        <v/>
      </c>
      <c r="E191" s="376"/>
      <c r="F191" s="511"/>
      <c r="G191" s="511"/>
      <c r="H191" s="363"/>
      <c r="I191" s="363"/>
      <c r="J191" s="363"/>
      <c r="K191" s="401"/>
      <c r="L191" s="362"/>
      <c r="M191" s="363"/>
      <c r="N191" s="363"/>
      <c r="O191" s="402"/>
      <c r="P191" s="402"/>
      <c r="Q191" s="402"/>
      <c r="R191" s="363"/>
      <c r="S191" s="402"/>
      <c r="T191" s="402"/>
      <c r="U191" s="402"/>
      <c r="V191" s="400"/>
      <c r="W191" s="382"/>
    </row>
    <row r="192" spans="2:23" ht="13.5" customHeight="1" x14ac:dyDescent="0.2">
      <c r="B192" s="32"/>
      <c r="C192" s="383">
        <f t="shared" si="8"/>
        <v>180</v>
      </c>
      <c r="D192" s="60" t="str">
        <f t="shared" si="9"/>
        <v/>
      </c>
      <c r="E192" s="376"/>
      <c r="F192" s="511"/>
      <c r="G192" s="511"/>
      <c r="H192" s="363"/>
      <c r="I192" s="363"/>
      <c r="J192" s="363"/>
      <c r="K192" s="401"/>
      <c r="L192" s="362"/>
      <c r="M192" s="363"/>
      <c r="N192" s="363"/>
      <c r="O192" s="402"/>
      <c r="P192" s="402"/>
      <c r="Q192" s="402"/>
      <c r="R192" s="363"/>
      <c r="S192" s="402"/>
      <c r="T192" s="402"/>
      <c r="U192" s="402"/>
      <c r="V192" s="400"/>
      <c r="W192" s="382"/>
    </row>
    <row r="193" spans="2:23" ht="13.5" customHeight="1" x14ac:dyDescent="0.2">
      <c r="B193" s="32"/>
      <c r="C193" s="383">
        <f t="shared" si="8"/>
        <v>181</v>
      </c>
      <c r="D193" s="60" t="str">
        <f t="shared" ref="D193:D369" si="10">IF(E193="","",IF(E193&lt;=$Z$2,"○",""))</f>
        <v/>
      </c>
      <c r="E193" s="376"/>
      <c r="F193" s="511"/>
      <c r="G193" s="511"/>
      <c r="H193" s="363"/>
      <c r="I193" s="363"/>
      <c r="J193" s="363"/>
      <c r="K193" s="401"/>
      <c r="L193" s="362"/>
      <c r="M193" s="363"/>
      <c r="N193" s="363"/>
      <c r="O193" s="402"/>
      <c r="P193" s="402"/>
      <c r="Q193" s="402"/>
      <c r="R193" s="363"/>
      <c r="S193" s="402"/>
      <c r="T193" s="402"/>
      <c r="U193" s="402"/>
      <c r="V193" s="400"/>
      <c r="W193" s="382"/>
    </row>
    <row r="194" spans="2:23" ht="13.5" customHeight="1" x14ac:dyDescent="0.2">
      <c r="B194" s="32"/>
      <c r="C194" s="383">
        <f t="shared" si="8"/>
        <v>182</v>
      </c>
      <c r="D194" s="60" t="str">
        <f t="shared" si="10"/>
        <v/>
      </c>
      <c r="E194" s="376"/>
      <c r="F194" s="511"/>
      <c r="G194" s="511"/>
      <c r="H194" s="363"/>
      <c r="I194" s="363"/>
      <c r="J194" s="363"/>
      <c r="K194" s="401"/>
      <c r="L194" s="362"/>
      <c r="M194" s="363"/>
      <c r="N194" s="363"/>
      <c r="O194" s="402"/>
      <c r="P194" s="402"/>
      <c r="Q194" s="402"/>
      <c r="R194" s="363"/>
      <c r="S194" s="402"/>
      <c r="T194" s="402"/>
      <c r="U194" s="402"/>
      <c r="V194" s="400"/>
      <c r="W194" s="382"/>
    </row>
    <row r="195" spans="2:23" ht="13.5" customHeight="1" x14ac:dyDescent="0.2">
      <c r="B195" s="32"/>
      <c r="C195" s="383">
        <f t="shared" si="8"/>
        <v>183</v>
      </c>
      <c r="D195" s="60" t="str">
        <f t="shared" si="10"/>
        <v/>
      </c>
      <c r="E195" s="376"/>
      <c r="F195" s="511"/>
      <c r="G195" s="511"/>
      <c r="H195" s="363"/>
      <c r="I195" s="363"/>
      <c r="J195" s="363"/>
      <c r="K195" s="401"/>
      <c r="L195" s="362"/>
      <c r="M195" s="363"/>
      <c r="N195" s="363"/>
      <c r="O195" s="402"/>
      <c r="P195" s="402"/>
      <c r="Q195" s="402"/>
      <c r="R195" s="363"/>
      <c r="S195" s="402"/>
      <c r="T195" s="402"/>
      <c r="U195" s="402"/>
      <c r="V195" s="400"/>
      <c r="W195" s="382"/>
    </row>
    <row r="196" spans="2:23" ht="13.5" customHeight="1" x14ac:dyDescent="0.2">
      <c r="B196" s="32"/>
      <c r="C196" s="383">
        <f t="shared" si="8"/>
        <v>184</v>
      </c>
      <c r="D196" s="60" t="str">
        <f t="shared" si="10"/>
        <v/>
      </c>
      <c r="E196" s="376"/>
      <c r="F196" s="511"/>
      <c r="G196" s="511"/>
      <c r="H196" s="363"/>
      <c r="I196" s="363"/>
      <c r="J196" s="363"/>
      <c r="K196" s="401"/>
      <c r="L196" s="362"/>
      <c r="M196" s="363"/>
      <c r="N196" s="363"/>
      <c r="O196" s="402"/>
      <c r="P196" s="402"/>
      <c r="Q196" s="402"/>
      <c r="R196" s="363"/>
      <c r="S196" s="402"/>
      <c r="T196" s="402"/>
      <c r="U196" s="402"/>
      <c r="V196" s="400"/>
      <c r="W196" s="382"/>
    </row>
    <row r="197" spans="2:23" ht="13.5" customHeight="1" x14ac:dyDescent="0.2">
      <c r="B197" s="32"/>
      <c r="C197" s="383">
        <f t="shared" si="8"/>
        <v>185</v>
      </c>
      <c r="D197" s="60" t="str">
        <f t="shared" si="10"/>
        <v/>
      </c>
      <c r="E197" s="376"/>
      <c r="F197" s="511"/>
      <c r="G197" s="511"/>
      <c r="H197" s="363"/>
      <c r="I197" s="363"/>
      <c r="J197" s="363"/>
      <c r="K197" s="401"/>
      <c r="L197" s="362"/>
      <c r="M197" s="363"/>
      <c r="N197" s="363"/>
      <c r="O197" s="402"/>
      <c r="P197" s="402"/>
      <c r="Q197" s="402"/>
      <c r="R197" s="363"/>
      <c r="S197" s="402"/>
      <c r="T197" s="402"/>
      <c r="U197" s="402"/>
      <c r="V197" s="400"/>
      <c r="W197" s="382"/>
    </row>
    <row r="198" spans="2:23" ht="13.5" customHeight="1" x14ac:dyDescent="0.2">
      <c r="B198" s="32"/>
      <c r="C198" s="383">
        <f t="shared" si="8"/>
        <v>186</v>
      </c>
      <c r="D198" s="60" t="str">
        <f t="shared" si="10"/>
        <v/>
      </c>
      <c r="E198" s="376"/>
      <c r="F198" s="511"/>
      <c r="G198" s="511"/>
      <c r="H198" s="363"/>
      <c r="I198" s="363"/>
      <c r="J198" s="363"/>
      <c r="K198" s="401"/>
      <c r="L198" s="362"/>
      <c r="M198" s="363"/>
      <c r="N198" s="363"/>
      <c r="O198" s="402"/>
      <c r="P198" s="402"/>
      <c r="Q198" s="402"/>
      <c r="R198" s="363"/>
      <c r="S198" s="402"/>
      <c r="T198" s="402"/>
      <c r="U198" s="402"/>
      <c r="V198" s="400"/>
      <c r="W198" s="382"/>
    </row>
    <row r="199" spans="2:23" ht="13.5" customHeight="1" x14ac:dyDescent="0.2">
      <c r="B199" s="32"/>
      <c r="C199" s="383">
        <f t="shared" si="8"/>
        <v>187</v>
      </c>
      <c r="D199" s="60" t="str">
        <f t="shared" si="10"/>
        <v/>
      </c>
      <c r="E199" s="376"/>
      <c r="F199" s="511"/>
      <c r="G199" s="511"/>
      <c r="H199" s="363"/>
      <c r="I199" s="363"/>
      <c r="J199" s="363"/>
      <c r="K199" s="401"/>
      <c r="L199" s="362"/>
      <c r="M199" s="363"/>
      <c r="N199" s="363"/>
      <c r="O199" s="402"/>
      <c r="P199" s="402"/>
      <c r="Q199" s="402"/>
      <c r="R199" s="363"/>
      <c r="S199" s="402"/>
      <c r="T199" s="402"/>
      <c r="U199" s="402"/>
      <c r="V199" s="400"/>
      <c r="W199" s="382"/>
    </row>
    <row r="200" spans="2:23" ht="13.5" customHeight="1" x14ac:dyDescent="0.2">
      <c r="B200" s="32"/>
      <c r="C200" s="383">
        <f t="shared" si="8"/>
        <v>188</v>
      </c>
      <c r="D200" s="60" t="str">
        <f t="shared" si="10"/>
        <v/>
      </c>
      <c r="E200" s="376"/>
      <c r="F200" s="511"/>
      <c r="G200" s="511"/>
      <c r="H200" s="363"/>
      <c r="I200" s="363"/>
      <c r="J200" s="363"/>
      <c r="K200" s="401"/>
      <c r="L200" s="362"/>
      <c r="M200" s="363"/>
      <c r="N200" s="363"/>
      <c r="O200" s="402"/>
      <c r="P200" s="402"/>
      <c r="Q200" s="402"/>
      <c r="R200" s="363"/>
      <c r="S200" s="402"/>
      <c r="T200" s="402"/>
      <c r="U200" s="402"/>
      <c r="V200" s="400"/>
      <c r="W200" s="382"/>
    </row>
    <row r="201" spans="2:23" ht="13.5" customHeight="1" x14ac:dyDescent="0.2">
      <c r="B201" s="32"/>
      <c r="C201" s="383">
        <f t="shared" si="8"/>
        <v>189</v>
      </c>
      <c r="D201" s="60" t="str">
        <f t="shared" si="10"/>
        <v/>
      </c>
      <c r="E201" s="376"/>
      <c r="F201" s="511"/>
      <c r="G201" s="511"/>
      <c r="H201" s="363"/>
      <c r="I201" s="363"/>
      <c r="J201" s="363"/>
      <c r="K201" s="401"/>
      <c r="L201" s="362"/>
      <c r="M201" s="363"/>
      <c r="N201" s="363"/>
      <c r="O201" s="402"/>
      <c r="P201" s="402"/>
      <c r="Q201" s="402"/>
      <c r="R201" s="363"/>
      <c r="S201" s="402"/>
      <c r="T201" s="402"/>
      <c r="U201" s="402"/>
      <c r="V201" s="400"/>
      <c r="W201" s="382"/>
    </row>
    <row r="202" spans="2:23" ht="13.5" customHeight="1" x14ac:dyDescent="0.2">
      <c r="B202" s="32"/>
      <c r="C202" s="383">
        <f t="shared" si="8"/>
        <v>190</v>
      </c>
      <c r="D202" s="60" t="str">
        <f t="shared" si="10"/>
        <v/>
      </c>
      <c r="E202" s="376"/>
      <c r="F202" s="511"/>
      <c r="G202" s="511"/>
      <c r="H202" s="363"/>
      <c r="I202" s="363"/>
      <c r="J202" s="363"/>
      <c r="K202" s="401"/>
      <c r="L202" s="362"/>
      <c r="M202" s="363"/>
      <c r="N202" s="363"/>
      <c r="O202" s="402"/>
      <c r="P202" s="402"/>
      <c r="Q202" s="402"/>
      <c r="R202" s="363"/>
      <c r="S202" s="402"/>
      <c r="T202" s="402"/>
      <c r="U202" s="402"/>
      <c r="V202" s="400"/>
      <c r="W202" s="382"/>
    </row>
    <row r="203" spans="2:23" ht="13.5" customHeight="1" x14ac:dyDescent="0.2">
      <c r="B203" s="32"/>
      <c r="C203" s="383">
        <f t="shared" si="8"/>
        <v>191</v>
      </c>
      <c r="D203" s="60" t="str">
        <f t="shared" si="10"/>
        <v/>
      </c>
      <c r="E203" s="376"/>
      <c r="F203" s="511"/>
      <c r="G203" s="511"/>
      <c r="H203" s="363"/>
      <c r="I203" s="363"/>
      <c r="J203" s="363"/>
      <c r="K203" s="401"/>
      <c r="L203" s="362"/>
      <c r="M203" s="363"/>
      <c r="N203" s="363"/>
      <c r="O203" s="402"/>
      <c r="P203" s="402"/>
      <c r="Q203" s="402"/>
      <c r="R203" s="363"/>
      <c r="S203" s="402"/>
      <c r="T203" s="402"/>
      <c r="U203" s="402"/>
      <c r="V203" s="400"/>
      <c r="W203" s="382"/>
    </row>
    <row r="204" spans="2:23" ht="13.5" customHeight="1" x14ac:dyDescent="0.2">
      <c r="B204" s="32"/>
      <c r="C204" s="383">
        <f t="shared" si="8"/>
        <v>192</v>
      </c>
      <c r="D204" s="60" t="str">
        <f t="shared" si="10"/>
        <v/>
      </c>
      <c r="E204" s="376"/>
      <c r="F204" s="511"/>
      <c r="G204" s="511"/>
      <c r="H204" s="363"/>
      <c r="I204" s="363"/>
      <c r="J204" s="363"/>
      <c r="K204" s="401"/>
      <c r="L204" s="362"/>
      <c r="M204" s="363"/>
      <c r="N204" s="363"/>
      <c r="O204" s="402"/>
      <c r="P204" s="402"/>
      <c r="Q204" s="402"/>
      <c r="R204" s="363"/>
      <c r="S204" s="402"/>
      <c r="T204" s="402"/>
      <c r="U204" s="402"/>
      <c r="V204" s="400"/>
      <c r="W204" s="382"/>
    </row>
    <row r="205" spans="2:23" ht="13.5" customHeight="1" x14ac:dyDescent="0.2">
      <c r="B205" s="32"/>
      <c r="C205" s="383">
        <f t="shared" si="8"/>
        <v>193</v>
      </c>
      <c r="D205" s="60" t="str">
        <f t="shared" si="10"/>
        <v/>
      </c>
      <c r="E205" s="376"/>
      <c r="F205" s="511"/>
      <c r="G205" s="511"/>
      <c r="H205" s="363"/>
      <c r="I205" s="363"/>
      <c r="J205" s="363"/>
      <c r="K205" s="401"/>
      <c r="L205" s="362"/>
      <c r="M205" s="363"/>
      <c r="N205" s="363"/>
      <c r="O205" s="402"/>
      <c r="P205" s="402"/>
      <c r="Q205" s="402"/>
      <c r="R205" s="363"/>
      <c r="S205" s="402"/>
      <c r="T205" s="402"/>
      <c r="U205" s="402"/>
      <c r="V205" s="400"/>
      <c r="W205" s="382"/>
    </row>
    <row r="206" spans="2:23" ht="13.5" customHeight="1" x14ac:dyDescent="0.2">
      <c r="B206" s="32"/>
      <c r="C206" s="383">
        <f t="shared" si="8"/>
        <v>194</v>
      </c>
      <c r="D206" s="60" t="str">
        <f t="shared" si="10"/>
        <v/>
      </c>
      <c r="E206" s="376"/>
      <c r="F206" s="511"/>
      <c r="G206" s="511"/>
      <c r="H206" s="363"/>
      <c r="I206" s="363"/>
      <c r="J206" s="363"/>
      <c r="K206" s="401"/>
      <c r="L206" s="362"/>
      <c r="M206" s="363"/>
      <c r="N206" s="363"/>
      <c r="O206" s="402"/>
      <c r="P206" s="402"/>
      <c r="Q206" s="402"/>
      <c r="R206" s="363"/>
      <c r="S206" s="402"/>
      <c r="T206" s="402"/>
      <c r="U206" s="402"/>
      <c r="V206" s="400"/>
      <c r="W206" s="382"/>
    </row>
    <row r="207" spans="2:23" ht="13.5" customHeight="1" x14ac:dyDescent="0.2">
      <c r="B207" s="32"/>
      <c r="C207" s="383">
        <f t="shared" ref="C207:C270" si="11">C206+1</f>
        <v>195</v>
      </c>
      <c r="D207" s="60" t="str">
        <f t="shared" si="10"/>
        <v/>
      </c>
      <c r="E207" s="376"/>
      <c r="F207" s="511"/>
      <c r="G207" s="511"/>
      <c r="H207" s="363"/>
      <c r="I207" s="363"/>
      <c r="J207" s="363"/>
      <c r="K207" s="401"/>
      <c r="L207" s="362"/>
      <c r="M207" s="363"/>
      <c r="N207" s="363"/>
      <c r="O207" s="402"/>
      <c r="P207" s="402"/>
      <c r="Q207" s="402"/>
      <c r="R207" s="363"/>
      <c r="S207" s="402"/>
      <c r="T207" s="402"/>
      <c r="U207" s="402"/>
      <c r="V207" s="400"/>
      <c r="W207" s="382"/>
    </row>
    <row r="208" spans="2:23" ht="13.5" customHeight="1" x14ac:dyDescent="0.2">
      <c r="B208" s="32"/>
      <c r="C208" s="383">
        <f t="shared" si="11"/>
        <v>196</v>
      </c>
      <c r="D208" s="60" t="str">
        <f t="shared" si="10"/>
        <v/>
      </c>
      <c r="E208" s="376"/>
      <c r="F208" s="511"/>
      <c r="G208" s="511"/>
      <c r="H208" s="363"/>
      <c r="I208" s="363"/>
      <c r="J208" s="363"/>
      <c r="K208" s="401"/>
      <c r="L208" s="362"/>
      <c r="M208" s="363"/>
      <c r="N208" s="363"/>
      <c r="O208" s="402"/>
      <c r="P208" s="402"/>
      <c r="Q208" s="402"/>
      <c r="R208" s="363"/>
      <c r="S208" s="402"/>
      <c r="T208" s="402"/>
      <c r="U208" s="402"/>
      <c r="V208" s="400"/>
      <c r="W208" s="382"/>
    </row>
    <row r="209" spans="2:23" ht="13.5" customHeight="1" x14ac:dyDescent="0.2">
      <c r="B209" s="32"/>
      <c r="C209" s="383">
        <f t="shared" si="11"/>
        <v>197</v>
      </c>
      <c r="D209" s="60" t="str">
        <f t="shared" si="10"/>
        <v/>
      </c>
      <c r="E209" s="376"/>
      <c r="F209" s="511"/>
      <c r="G209" s="511"/>
      <c r="H209" s="363"/>
      <c r="I209" s="363"/>
      <c r="J209" s="363"/>
      <c r="K209" s="401"/>
      <c r="L209" s="362"/>
      <c r="M209" s="363"/>
      <c r="N209" s="363"/>
      <c r="O209" s="402"/>
      <c r="P209" s="402"/>
      <c r="Q209" s="402"/>
      <c r="R209" s="363"/>
      <c r="S209" s="402"/>
      <c r="T209" s="402"/>
      <c r="U209" s="402"/>
      <c r="V209" s="400"/>
      <c r="W209" s="382"/>
    </row>
    <row r="210" spans="2:23" ht="13.5" customHeight="1" x14ac:dyDescent="0.2">
      <c r="B210" s="32"/>
      <c r="C210" s="383">
        <f t="shared" si="11"/>
        <v>198</v>
      </c>
      <c r="D210" s="60" t="str">
        <f t="shared" si="10"/>
        <v/>
      </c>
      <c r="E210" s="376"/>
      <c r="F210" s="511"/>
      <c r="G210" s="511"/>
      <c r="H210" s="363"/>
      <c r="I210" s="363"/>
      <c r="J210" s="363"/>
      <c r="K210" s="401"/>
      <c r="L210" s="362"/>
      <c r="M210" s="363"/>
      <c r="N210" s="363"/>
      <c r="O210" s="402"/>
      <c r="P210" s="402"/>
      <c r="Q210" s="402"/>
      <c r="R210" s="363"/>
      <c r="S210" s="402"/>
      <c r="T210" s="402"/>
      <c r="U210" s="402"/>
      <c r="V210" s="400"/>
      <c r="W210" s="382"/>
    </row>
    <row r="211" spans="2:23" ht="13.5" customHeight="1" x14ac:dyDescent="0.2">
      <c r="B211" s="32"/>
      <c r="C211" s="383">
        <f t="shared" si="11"/>
        <v>199</v>
      </c>
      <c r="D211" s="60" t="str">
        <f t="shared" si="10"/>
        <v/>
      </c>
      <c r="E211" s="376"/>
      <c r="F211" s="511"/>
      <c r="G211" s="511"/>
      <c r="H211" s="363"/>
      <c r="I211" s="363"/>
      <c r="J211" s="363"/>
      <c r="K211" s="401"/>
      <c r="L211" s="362"/>
      <c r="M211" s="363"/>
      <c r="N211" s="363"/>
      <c r="O211" s="402"/>
      <c r="P211" s="402"/>
      <c r="Q211" s="402"/>
      <c r="R211" s="363"/>
      <c r="S211" s="402"/>
      <c r="T211" s="402"/>
      <c r="U211" s="402"/>
      <c r="V211" s="400"/>
      <c r="W211" s="382"/>
    </row>
    <row r="212" spans="2:23" ht="13.5" customHeight="1" x14ac:dyDescent="0.2">
      <c r="B212" s="32"/>
      <c r="C212" s="383">
        <f t="shared" si="11"/>
        <v>200</v>
      </c>
      <c r="D212" s="60" t="str">
        <f t="shared" si="10"/>
        <v/>
      </c>
      <c r="E212" s="376"/>
      <c r="F212" s="511"/>
      <c r="G212" s="511"/>
      <c r="H212" s="363"/>
      <c r="I212" s="363"/>
      <c r="J212" s="363"/>
      <c r="K212" s="401"/>
      <c r="L212" s="362"/>
      <c r="M212" s="363"/>
      <c r="N212" s="363"/>
      <c r="O212" s="402"/>
      <c r="P212" s="402"/>
      <c r="Q212" s="402"/>
      <c r="R212" s="363"/>
      <c r="S212" s="402"/>
      <c r="T212" s="402"/>
      <c r="U212" s="402"/>
      <c r="V212" s="400"/>
      <c r="W212" s="382"/>
    </row>
    <row r="213" spans="2:23" ht="13.5" customHeight="1" x14ac:dyDescent="0.2">
      <c r="B213" s="32"/>
      <c r="C213" s="383">
        <f t="shared" si="11"/>
        <v>201</v>
      </c>
      <c r="D213" s="60" t="str">
        <f t="shared" si="10"/>
        <v/>
      </c>
      <c r="E213" s="376"/>
      <c r="F213" s="511"/>
      <c r="G213" s="511"/>
      <c r="H213" s="363"/>
      <c r="I213" s="363"/>
      <c r="J213" s="363"/>
      <c r="K213" s="401"/>
      <c r="L213" s="362"/>
      <c r="M213" s="363"/>
      <c r="N213" s="363"/>
      <c r="O213" s="402"/>
      <c r="P213" s="402"/>
      <c r="Q213" s="402"/>
      <c r="R213" s="363"/>
      <c r="S213" s="402"/>
      <c r="T213" s="402"/>
      <c r="U213" s="402"/>
      <c r="V213" s="400"/>
      <c r="W213" s="382"/>
    </row>
    <row r="214" spans="2:23" ht="13.5" customHeight="1" x14ac:dyDescent="0.2">
      <c r="B214" s="32"/>
      <c r="C214" s="383">
        <f t="shared" si="11"/>
        <v>202</v>
      </c>
      <c r="D214" s="60" t="str">
        <f t="shared" si="10"/>
        <v/>
      </c>
      <c r="E214" s="376"/>
      <c r="F214" s="511"/>
      <c r="G214" s="511"/>
      <c r="H214" s="363"/>
      <c r="I214" s="363"/>
      <c r="J214" s="363"/>
      <c r="K214" s="401"/>
      <c r="L214" s="362"/>
      <c r="M214" s="363"/>
      <c r="N214" s="363"/>
      <c r="O214" s="402"/>
      <c r="P214" s="402"/>
      <c r="Q214" s="402"/>
      <c r="R214" s="363"/>
      <c r="S214" s="402"/>
      <c r="T214" s="402"/>
      <c r="U214" s="402"/>
      <c r="V214" s="400"/>
      <c r="W214" s="382"/>
    </row>
    <row r="215" spans="2:23" ht="13.5" customHeight="1" x14ac:dyDescent="0.2">
      <c r="B215" s="32"/>
      <c r="C215" s="383">
        <f t="shared" si="11"/>
        <v>203</v>
      </c>
      <c r="D215" s="60" t="str">
        <f t="shared" si="10"/>
        <v/>
      </c>
      <c r="E215" s="376"/>
      <c r="F215" s="511"/>
      <c r="G215" s="511"/>
      <c r="H215" s="363"/>
      <c r="I215" s="363"/>
      <c r="J215" s="363"/>
      <c r="K215" s="401"/>
      <c r="L215" s="362"/>
      <c r="M215" s="363"/>
      <c r="N215" s="363"/>
      <c r="O215" s="402"/>
      <c r="P215" s="402"/>
      <c r="Q215" s="402"/>
      <c r="R215" s="363"/>
      <c r="S215" s="402"/>
      <c r="T215" s="402"/>
      <c r="U215" s="402"/>
      <c r="V215" s="400"/>
      <c r="W215" s="382"/>
    </row>
    <row r="216" spans="2:23" ht="13.5" customHeight="1" x14ac:dyDescent="0.2">
      <c r="B216" s="32"/>
      <c r="C216" s="383">
        <f t="shared" si="11"/>
        <v>204</v>
      </c>
      <c r="D216" s="60" t="str">
        <f t="shared" si="10"/>
        <v/>
      </c>
      <c r="E216" s="376"/>
      <c r="F216" s="511"/>
      <c r="G216" s="511"/>
      <c r="H216" s="363"/>
      <c r="I216" s="363"/>
      <c r="J216" s="363"/>
      <c r="K216" s="401"/>
      <c r="L216" s="362"/>
      <c r="M216" s="363"/>
      <c r="N216" s="363"/>
      <c r="O216" s="402"/>
      <c r="P216" s="402"/>
      <c r="Q216" s="402"/>
      <c r="R216" s="363"/>
      <c r="S216" s="402"/>
      <c r="T216" s="402"/>
      <c r="U216" s="402"/>
      <c r="V216" s="400"/>
      <c r="W216" s="382"/>
    </row>
    <row r="217" spans="2:23" ht="13.5" customHeight="1" x14ac:dyDescent="0.2">
      <c r="B217" s="32"/>
      <c r="C217" s="383">
        <f t="shared" si="11"/>
        <v>205</v>
      </c>
      <c r="D217" s="60" t="str">
        <f t="shared" si="10"/>
        <v/>
      </c>
      <c r="E217" s="376"/>
      <c r="F217" s="511"/>
      <c r="G217" s="511"/>
      <c r="H217" s="363"/>
      <c r="I217" s="363"/>
      <c r="J217" s="363"/>
      <c r="K217" s="401"/>
      <c r="L217" s="362"/>
      <c r="M217" s="363"/>
      <c r="N217" s="363"/>
      <c r="O217" s="402"/>
      <c r="P217" s="402"/>
      <c r="Q217" s="402"/>
      <c r="R217" s="363"/>
      <c r="S217" s="402"/>
      <c r="T217" s="402"/>
      <c r="U217" s="402"/>
      <c r="V217" s="400"/>
      <c r="W217" s="382"/>
    </row>
    <row r="218" spans="2:23" ht="13.5" customHeight="1" x14ac:dyDescent="0.2">
      <c r="B218" s="32"/>
      <c r="C218" s="383">
        <f t="shared" si="11"/>
        <v>206</v>
      </c>
      <c r="D218" s="60" t="str">
        <f t="shared" si="10"/>
        <v/>
      </c>
      <c r="E218" s="376"/>
      <c r="F218" s="511"/>
      <c r="G218" s="511"/>
      <c r="H218" s="363"/>
      <c r="I218" s="363"/>
      <c r="J218" s="363"/>
      <c r="K218" s="401"/>
      <c r="L218" s="362"/>
      <c r="M218" s="363"/>
      <c r="N218" s="363"/>
      <c r="O218" s="402"/>
      <c r="P218" s="402"/>
      <c r="Q218" s="402"/>
      <c r="R218" s="363"/>
      <c r="S218" s="402"/>
      <c r="T218" s="402"/>
      <c r="U218" s="402"/>
      <c r="V218" s="400"/>
      <c r="W218" s="382"/>
    </row>
    <row r="219" spans="2:23" ht="13.5" customHeight="1" x14ac:dyDescent="0.2">
      <c r="B219" s="32"/>
      <c r="C219" s="383">
        <f t="shared" si="11"/>
        <v>207</v>
      </c>
      <c r="D219" s="60" t="str">
        <f t="shared" si="10"/>
        <v/>
      </c>
      <c r="E219" s="376"/>
      <c r="F219" s="511"/>
      <c r="G219" s="511"/>
      <c r="H219" s="363"/>
      <c r="I219" s="363"/>
      <c r="J219" s="363"/>
      <c r="K219" s="401"/>
      <c r="L219" s="362"/>
      <c r="M219" s="363"/>
      <c r="N219" s="363"/>
      <c r="O219" s="402"/>
      <c r="P219" s="402"/>
      <c r="Q219" s="402"/>
      <c r="R219" s="363"/>
      <c r="S219" s="402"/>
      <c r="T219" s="402"/>
      <c r="U219" s="402"/>
      <c r="V219" s="400"/>
      <c r="W219" s="382"/>
    </row>
    <row r="220" spans="2:23" ht="13.5" customHeight="1" x14ac:dyDescent="0.2">
      <c r="B220" s="32"/>
      <c r="C220" s="383">
        <f t="shared" si="11"/>
        <v>208</v>
      </c>
      <c r="D220" s="60" t="str">
        <f t="shared" si="10"/>
        <v/>
      </c>
      <c r="E220" s="376"/>
      <c r="F220" s="511"/>
      <c r="G220" s="511"/>
      <c r="H220" s="363"/>
      <c r="I220" s="363"/>
      <c r="J220" s="363"/>
      <c r="K220" s="401"/>
      <c r="L220" s="362"/>
      <c r="M220" s="363"/>
      <c r="N220" s="363"/>
      <c r="O220" s="402"/>
      <c r="P220" s="402"/>
      <c r="Q220" s="402"/>
      <c r="R220" s="363"/>
      <c r="S220" s="402"/>
      <c r="T220" s="402"/>
      <c r="U220" s="402"/>
      <c r="V220" s="400"/>
      <c r="W220" s="382"/>
    </row>
    <row r="221" spans="2:23" ht="13.5" customHeight="1" x14ac:dyDescent="0.2">
      <c r="B221" s="32"/>
      <c r="C221" s="383">
        <f t="shared" si="11"/>
        <v>209</v>
      </c>
      <c r="D221" s="60" t="str">
        <f t="shared" si="10"/>
        <v/>
      </c>
      <c r="E221" s="376"/>
      <c r="F221" s="511"/>
      <c r="G221" s="511"/>
      <c r="H221" s="363"/>
      <c r="I221" s="363"/>
      <c r="J221" s="363"/>
      <c r="K221" s="401"/>
      <c r="L221" s="362"/>
      <c r="M221" s="363"/>
      <c r="N221" s="363"/>
      <c r="O221" s="402"/>
      <c r="P221" s="402"/>
      <c r="Q221" s="402"/>
      <c r="R221" s="363"/>
      <c r="S221" s="402"/>
      <c r="T221" s="402"/>
      <c r="U221" s="402"/>
      <c r="V221" s="400"/>
      <c r="W221" s="382"/>
    </row>
    <row r="222" spans="2:23" ht="13.5" customHeight="1" x14ac:dyDescent="0.2">
      <c r="B222" s="32"/>
      <c r="C222" s="383">
        <f t="shared" si="11"/>
        <v>210</v>
      </c>
      <c r="D222" s="60" t="str">
        <f t="shared" si="10"/>
        <v/>
      </c>
      <c r="E222" s="376"/>
      <c r="F222" s="511"/>
      <c r="G222" s="511"/>
      <c r="H222" s="363"/>
      <c r="I222" s="363"/>
      <c r="J222" s="363"/>
      <c r="K222" s="401"/>
      <c r="L222" s="362"/>
      <c r="M222" s="363"/>
      <c r="N222" s="363"/>
      <c r="O222" s="402"/>
      <c r="P222" s="402"/>
      <c r="Q222" s="402"/>
      <c r="R222" s="363"/>
      <c r="S222" s="402"/>
      <c r="T222" s="402"/>
      <c r="U222" s="402"/>
      <c r="V222" s="400"/>
      <c r="W222" s="382"/>
    </row>
    <row r="223" spans="2:23" ht="13.5" customHeight="1" x14ac:dyDescent="0.2">
      <c r="B223" s="32"/>
      <c r="C223" s="383">
        <f t="shared" si="11"/>
        <v>211</v>
      </c>
      <c r="D223" s="60" t="str">
        <f t="shared" si="10"/>
        <v/>
      </c>
      <c r="E223" s="376"/>
      <c r="F223" s="511"/>
      <c r="G223" s="511"/>
      <c r="H223" s="363"/>
      <c r="I223" s="363"/>
      <c r="J223" s="363"/>
      <c r="K223" s="401"/>
      <c r="L223" s="362"/>
      <c r="M223" s="363"/>
      <c r="N223" s="363"/>
      <c r="O223" s="402"/>
      <c r="P223" s="402"/>
      <c r="Q223" s="402"/>
      <c r="R223" s="363"/>
      <c r="S223" s="402"/>
      <c r="T223" s="402"/>
      <c r="U223" s="402"/>
      <c r="V223" s="400"/>
      <c r="W223" s="382"/>
    </row>
    <row r="224" spans="2:23" ht="13.5" customHeight="1" x14ac:dyDescent="0.2">
      <c r="B224" s="32"/>
      <c r="C224" s="383">
        <f t="shared" si="11"/>
        <v>212</v>
      </c>
      <c r="D224" s="60" t="str">
        <f t="shared" si="10"/>
        <v/>
      </c>
      <c r="E224" s="376"/>
      <c r="F224" s="511"/>
      <c r="G224" s="511"/>
      <c r="H224" s="363"/>
      <c r="I224" s="363"/>
      <c r="J224" s="363"/>
      <c r="K224" s="401"/>
      <c r="L224" s="362"/>
      <c r="M224" s="363"/>
      <c r="N224" s="363"/>
      <c r="O224" s="402"/>
      <c r="P224" s="402"/>
      <c r="Q224" s="402"/>
      <c r="R224" s="363"/>
      <c r="S224" s="402"/>
      <c r="T224" s="402"/>
      <c r="U224" s="402"/>
      <c r="V224" s="400"/>
      <c r="W224" s="382"/>
    </row>
    <row r="225" spans="2:23" ht="13.5" customHeight="1" x14ac:dyDescent="0.2">
      <c r="B225" s="32"/>
      <c r="C225" s="383">
        <f t="shared" si="11"/>
        <v>213</v>
      </c>
      <c r="D225" s="60" t="str">
        <f t="shared" si="10"/>
        <v/>
      </c>
      <c r="E225" s="376"/>
      <c r="F225" s="511"/>
      <c r="G225" s="511"/>
      <c r="H225" s="363"/>
      <c r="I225" s="363"/>
      <c r="J225" s="363"/>
      <c r="K225" s="401"/>
      <c r="L225" s="362"/>
      <c r="M225" s="363"/>
      <c r="N225" s="363"/>
      <c r="O225" s="402"/>
      <c r="P225" s="402"/>
      <c r="Q225" s="402"/>
      <c r="R225" s="363"/>
      <c r="S225" s="402"/>
      <c r="T225" s="402"/>
      <c r="U225" s="402"/>
      <c r="V225" s="400"/>
      <c r="W225" s="382"/>
    </row>
    <row r="226" spans="2:23" ht="13.5" customHeight="1" x14ac:dyDescent="0.2">
      <c r="B226" s="32"/>
      <c r="C226" s="383">
        <f t="shared" si="11"/>
        <v>214</v>
      </c>
      <c r="D226" s="60" t="str">
        <f t="shared" si="10"/>
        <v/>
      </c>
      <c r="E226" s="376"/>
      <c r="F226" s="511"/>
      <c r="G226" s="511"/>
      <c r="H226" s="363"/>
      <c r="I226" s="363"/>
      <c r="J226" s="363"/>
      <c r="K226" s="401"/>
      <c r="L226" s="362"/>
      <c r="M226" s="363"/>
      <c r="N226" s="363"/>
      <c r="O226" s="402"/>
      <c r="P226" s="402"/>
      <c r="Q226" s="402"/>
      <c r="R226" s="363"/>
      <c r="S226" s="402"/>
      <c r="T226" s="402"/>
      <c r="U226" s="402"/>
      <c r="V226" s="400"/>
      <c r="W226" s="382"/>
    </row>
    <row r="227" spans="2:23" ht="13.5" customHeight="1" x14ac:dyDescent="0.2">
      <c r="B227" s="32"/>
      <c r="C227" s="383">
        <f t="shared" si="11"/>
        <v>215</v>
      </c>
      <c r="D227" s="60" t="str">
        <f t="shared" si="10"/>
        <v/>
      </c>
      <c r="E227" s="376"/>
      <c r="F227" s="511"/>
      <c r="G227" s="511"/>
      <c r="H227" s="363"/>
      <c r="I227" s="363"/>
      <c r="J227" s="363"/>
      <c r="K227" s="401"/>
      <c r="L227" s="362"/>
      <c r="M227" s="363"/>
      <c r="N227" s="363"/>
      <c r="O227" s="402"/>
      <c r="P227" s="402"/>
      <c r="Q227" s="402"/>
      <c r="R227" s="363"/>
      <c r="S227" s="402"/>
      <c r="T227" s="402"/>
      <c r="U227" s="402"/>
      <c r="V227" s="400"/>
      <c r="W227" s="382"/>
    </row>
    <row r="228" spans="2:23" ht="13.5" customHeight="1" x14ac:dyDescent="0.2">
      <c r="B228" s="32"/>
      <c r="C228" s="383">
        <f t="shared" si="11"/>
        <v>216</v>
      </c>
      <c r="D228" s="60" t="str">
        <f t="shared" si="10"/>
        <v/>
      </c>
      <c r="E228" s="376"/>
      <c r="F228" s="511"/>
      <c r="G228" s="511"/>
      <c r="H228" s="363"/>
      <c r="I228" s="363"/>
      <c r="J228" s="363"/>
      <c r="K228" s="401"/>
      <c r="L228" s="362"/>
      <c r="M228" s="363"/>
      <c r="N228" s="363"/>
      <c r="O228" s="402"/>
      <c r="P228" s="402"/>
      <c r="Q228" s="402"/>
      <c r="R228" s="363"/>
      <c r="S228" s="402"/>
      <c r="T228" s="402"/>
      <c r="U228" s="402"/>
      <c r="V228" s="400"/>
      <c r="W228" s="382"/>
    </row>
    <row r="229" spans="2:23" ht="13.5" customHeight="1" x14ac:dyDescent="0.2">
      <c r="B229" s="32"/>
      <c r="C229" s="383">
        <f t="shared" si="11"/>
        <v>217</v>
      </c>
      <c r="D229" s="60" t="str">
        <f t="shared" si="10"/>
        <v/>
      </c>
      <c r="E229" s="376"/>
      <c r="F229" s="511"/>
      <c r="G229" s="511"/>
      <c r="H229" s="363"/>
      <c r="I229" s="363"/>
      <c r="J229" s="363"/>
      <c r="K229" s="401"/>
      <c r="L229" s="362"/>
      <c r="M229" s="363"/>
      <c r="N229" s="363"/>
      <c r="O229" s="402"/>
      <c r="P229" s="402"/>
      <c r="Q229" s="402"/>
      <c r="R229" s="363"/>
      <c r="S229" s="402"/>
      <c r="T229" s="402"/>
      <c r="U229" s="402"/>
      <c r="V229" s="400"/>
      <c r="W229" s="382"/>
    </row>
    <row r="230" spans="2:23" ht="13.5" customHeight="1" x14ac:dyDescent="0.2">
      <c r="B230" s="32"/>
      <c r="C230" s="383">
        <f t="shared" si="11"/>
        <v>218</v>
      </c>
      <c r="D230" s="60" t="str">
        <f t="shared" si="10"/>
        <v/>
      </c>
      <c r="E230" s="376"/>
      <c r="F230" s="511"/>
      <c r="G230" s="511"/>
      <c r="H230" s="363"/>
      <c r="I230" s="363"/>
      <c r="J230" s="363"/>
      <c r="K230" s="401"/>
      <c r="L230" s="362"/>
      <c r="M230" s="363"/>
      <c r="N230" s="363"/>
      <c r="O230" s="402"/>
      <c r="P230" s="402"/>
      <c r="Q230" s="402"/>
      <c r="R230" s="363"/>
      <c r="S230" s="402"/>
      <c r="T230" s="402"/>
      <c r="U230" s="402"/>
      <c r="V230" s="400"/>
      <c r="W230" s="382"/>
    </row>
    <row r="231" spans="2:23" ht="13.5" customHeight="1" x14ac:dyDescent="0.2">
      <c r="B231" s="32"/>
      <c r="C231" s="383">
        <f t="shared" si="11"/>
        <v>219</v>
      </c>
      <c r="D231" s="60" t="str">
        <f t="shared" si="10"/>
        <v/>
      </c>
      <c r="E231" s="376"/>
      <c r="F231" s="511"/>
      <c r="G231" s="511"/>
      <c r="H231" s="363"/>
      <c r="I231" s="363"/>
      <c r="J231" s="363"/>
      <c r="K231" s="401"/>
      <c r="L231" s="362"/>
      <c r="M231" s="363"/>
      <c r="N231" s="363"/>
      <c r="O231" s="402"/>
      <c r="P231" s="402"/>
      <c r="Q231" s="402"/>
      <c r="R231" s="363"/>
      <c r="S231" s="402"/>
      <c r="T231" s="402"/>
      <c r="U231" s="402"/>
      <c r="V231" s="400"/>
      <c r="W231" s="382"/>
    </row>
    <row r="232" spans="2:23" ht="13.5" customHeight="1" x14ac:dyDescent="0.2">
      <c r="B232" s="32"/>
      <c r="C232" s="383">
        <f t="shared" si="11"/>
        <v>220</v>
      </c>
      <c r="D232" s="60" t="str">
        <f t="shared" si="10"/>
        <v/>
      </c>
      <c r="E232" s="376"/>
      <c r="F232" s="511"/>
      <c r="G232" s="511"/>
      <c r="H232" s="363"/>
      <c r="I232" s="363"/>
      <c r="J232" s="363"/>
      <c r="K232" s="401"/>
      <c r="L232" s="362"/>
      <c r="M232" s="363"/>
      <c r="N232" s="363"/>
      <c r="O232" s="402"/>
      <c r="P232" s="402"/>
      <c r="Q232" s="402"/>
      <c r="R232" s="363"/>
      <c r="S232" s="402"/>
      <c r="T232" s="402"/>
      <c r="U232" s="402"/>
      <c r="V232" s="400"/>
      <c r="W232" s="382"/>
    </row>
    <row r="233" spans="2:23" ht="13.5" customHeight="1" x14ac:dyDescent="0.2">
      <c r="B233" s="32"/>
      <c r="C233" s="383">
        <f t="shared" si="11"/>
        <v>221</v>
      </c>
      <c r="D233" s="60" t="str">
        <f t="shared" si="10"/>
        <v/>
      </c>
      <c r="E233" s="376"/>
      <c r="F233" s="511"/>
      <c r="G233" s="511"/>
      <c r="H233" s="363"/>
      <c r="I233" s="363"/>
      <c r="J233" s="363"/>
      <c r="K233" s="401"/>
      <c r="L233" s="362"/>
      <c r="M233" s="363"/>
      <c r="N233" s="363"/>
      <c r="O233" s="402"/>
      <c r="P233" s="402"/>
      <c r="Q233" s="402"/>
      <c r="R233" s="363"/>
      <c r="S233" s="402"/>
      <c r="T233" s="402"/>
      <c r="U233" s="402"/>
      <c r="V233" s="400"/>
      <c r="W233" s="382"/>
    </row>
    <row r="234" spans="2:23" ht="13.5" customHeight="1" x14ac:dyDescent="0.2">
      <c r="B234" s="32"/>
      <c r="C234" s="383">
        <f t="shared" si="11"/>
        <v>222</v>
      </c>
      <c r="D234" s="60" t="str">
        <f t="shared" si="10"/>
        <v/>
      </c>
      <c r="E234" s="376"/>
      <c r="F234" s="511"/>
      <c r="G234" s="511"/>
      <c r="H234" s="363"/>
      <c r="I234" s="363"/>
      <c r="J234" s="363"/>
      <c r="K234" s="401"/>
      <c r="L234" s="362"/>
      <c r="M234" s="363"/>
      <c r="N234" s="363"/>
      <c r="O234" s="402"/>
      <c r="P234" s="402"/>
      <c r="Q234" s="402"/>
      <c r="R234" s="363"/>
      <c r="S234" s="402"/>
      <c r="T234" s="402"/>
      <c r="U234" s="402"/>
      <c r="V234" s="400"/>
      <c r="W234" s="382"/>
    </row>
    <row r="235" spans="2:23" ht="13.5" customHeight="1" x14ac:dyDescent="0.2">
      <c r="B235" s="32"/>
      <c r="C235" s="383">
        <f t="shared" si="11"/>
        <v>223</v>
      </c>
      <c r="D235" s="60" t="str">
        <f t="shared" si="10"/>
        <v/>
      </c>
      <c r="E235" s="376"/>
      <c r="F235" s="511"/>
      <c r="G235" s="511"/>
      <c r="H235" s="363"/>
      <c r="I235" s="363"/>
      <c r="J235" s="363"/>
      <c r="K235" s="401"/>
      <c r="L235" s="362"/>
      <c r="M235" s="363"/>
      <c r="N235" s="363"/>
      <c r="O235" s="402"/>
      <c r="P235" s="402"/>
      <c r="Q235" s="402"/>
      <c r="R235" s="363"/>
      <c r="S235" s="402"/>
      <c r="T235" s="402"/>
      <c r="U235" s="402"/>
      <c r="V235" s="400"/>
      <c r="W235" s="382"/>
    </row>
    <row r="236" spans="2:23" ht="13.5" customHeight="1" x14ac:dyDescent="0.2">
      <c r="B236" s="32"/>
      <c r="C236" s="383">
        <f t="shared" si="11"/>
        <v>224</v>
      </c>
      <c r="D236" s="60" t="str">
        <f t="shared" si="10"/>
        <v/>
      </c>
      <c r="E236" s="376"/>
      <c r="F236" s="511"/>
      <c r="G236" s="511"/>
      <c r="H236" s="363"/>
      <c r="I236" s="363"/>
      <c r="J236" s="363"/>
      <c r="K236" s="401"/>
      <c r="L236" s="362"/>
      <c r="M236" s="363"/>
      <c r="N236" s="363"/>
      <c r="O236" s="402"/>
      <c r="P236" s="402"/>
      <c r="Q236" s="402"/>
      <c r="R236" s="363"/>
      <c r="S236" s="402"/>
      <c r="T236" s="402"/>
      <c r="U236" s="402"/>
      <c r="V236" s="400"/>
      <c r="W236" s="382"/>
    </row>
    <row r="237" spans="2:23" ht="13.5" customHeight="1" x14ac:dyDescent="0.2">
      <c r="B237" s="32"/>
      <c r="C237" s="383">
        <f t="shared" si="11"/>
        <v>225</v>
      </c>
      <c r="D237" s="60" t="str">
        <f t="shared" si="10"/>
        <v/>
      </c>
      <c r="E237" s="376"/>
      <c r="F237" s="511"/>
      <c r="G237" s="511"/>
      <c r="H237" s="363"/>
      <c r="I237" s="363"/>
      <c r="J237" s="363"/>
      <c r="K237" s="401"/>
      <c r="L237" s="362"/>
      <c r="M237" s="363"/>
      <c r="N237" s="363"/>
      <c r="O237" s="402"/>
      <c r="P237" s="402"/>
      <c r="Q237" s="402"/>
      <c r="R237" s="363"/>
      <c r="S237" s="402"/>
      <c r="T237" s="402"/>
      <c r="U237" s="402"/>
      <c r="V237" s="400"/>
      <c r="W237" s="382"/>
    </row>
    <row r="238" spans="2:23" ht="13.5" customHeight="1" x14ac:dyDescent="0.2">
      <c r="B238" s="32"/>
      <c r="C238" s="383">
        <f t="shared" si="11"/>
        <v>226</v>
      </c>
      <c r="D238" s="60" t="str">
        <f t="shared" si="10"/>
        <v/>
      </c>
      <c r="E238" s="376"/>
      <c r="F238" s="511"/>
      <c r="G238" s="511"/>
      <c r="H238" s="363"/>
      <c r="I238" s="363"/>
      <c r="J238" s="363"/>
      <c r="K238" s="401"/>
      <c r="L238" s="362"/>
      <c r="M238" s="363"/>
      <c r="N238" s="363"/>
      <c r="O238" s="402"/>
      <c r="P238" s="402"/>
      <c r="Q238" s="402"/>
      <c r="R238" s="363"/>
      <c r="S238" s="402"/>
      <c r="T238" s="402"/>
      <c r="U238" s="402"/>
      <c r="V238" s="400"/>
      <c r="W238" s="382"/>
    </row>
    <row r="239" spans="2:23" ht="13.5" customHeight="1" x14ac:dyDescent="0.2">
      <c r="B239" s="32"/>
      <c r="C239" s="383">
        <f t="shared" si="11"/>
        <v>227</v>
      </c>
      <c r="D239" s="60" t="str">
        <f t="shared" si="10"/>
        <v/>
      </c>
      <c r="E239" s="376"/>
      <c r="F239" s="511"/>
      <c r="G239" s="511"/>
      <c r="H239" s="363"/>
      <c r="I239" s="363"/>
      <c r="J239" s="363"/>
      <c r="K239" s="401"/>
      <c r="L239" s="362"/>
      <c r="M239" s="363"/>
      <c r="N239" s="363"/>
      <c r="O239" s="402"/>
      <c r="P239" s="402"/>
      <c r="Q239" s="402"/>
      <c r="R239" s="363"/>
      <c r="S239" s="402"/>
      <c r="T239" s="402"/>
      <c r="U239" s="402"/>
      <c r="V239" s="400"/>
      <c r="W239" s="382"/>
    </row>
    <row r="240" spans="2:23" ht="13.5" customHeight="1" x14ac:dyDescent="0.2">
      <c r="B240" s="32"/>
      <c r="C240" s="383">
        <f t="shared" si="11"/>
        <v>228</v>
      </c>
      <c r="D240" s="60" t="str">
        <f t="shared" si="10"/>
        <v/>
      </c>
      <c r="E240" s="376"/>
      <c r="F240" s="511"/>
      <c r="G240" s="511"/>
      <c r="H240" s="363"/>
      <c r="I240" s="363"/>
      <c r="J240" s="363"/>
      <c r="K240" s="401"/>
      <c r="L240" s="362"/>
      <c r="M240" s="363"/>
      <c r="N240" s="363"/>
      <c r="O240" s="402"/>
      <c r="P240" s="402"/>
      <c r="Q240" s="402"/>
      <c r="R240" s="363"/>
      <c r="S240" s="402"/>
      <c r="T240" s="402"/>
      <c r="U240" s="402"/>
      <c r="V240" s="400"/>
      <c r="W240" s="382"/>
    </row>
    <row r="241" spans="2:23" ht="13.5" customHeight="1" x14ac:dyDescent="0.2">
      <c r="B241" s="32"/>
      <c r="C241" s="383">
        <f t="shared" si="11"/>
        <v>229</v>
      </c>
      <c r="D241" s="60" t="str">
        <f t="shared" si="10"/>
        <v/>
      </c>
      <c r="E241" s="376"/>
      <c r="F241" s="511"/>
      <c r="G241" s="511"/>
      <c r="H241" s="363"/>
      <c r="I241" s="363"/>
      <c r="J241" s="363"/>
      <c r="K241" s="401"/>
      <c r="L241" s="362"/>
      <c r="M241" s="363"/>
      <c r="N241" s="363"/>
      <c r="O241" s="402"/>
      <c r="P241" s="402"/>
      <c r="Q241" s="402"/>
      <c r="R241" s="363"/>
      <c r="S241" s="402"/>
      <c r="T241" s="402"/>
      <c r="U241" s="402"/>
      <c r="V241" s="400"/>
      <c r="W241" s="382"/>
    </row>
    <row r="242" spans="2:23" ht="13.5" customHeight="1" x14ac:dyDescent="0.2">
      <c r="B242" s="32"/>
      <c r="C242" s="383">
        <f t="shared" si="11"/>
        <v>230</v>
      </c>
      <c r="D242" s="60" t="str">
        <f t="shared" si="10"/>
        <v/>
      </c>
      <c r="E242" s="376"/>
      <c r="F242" s="511"/>
      <c r="G242" s="511"/>
      <c r="H242" s="363"/>
      <c r="I242" s="363"/>
      <c r="J242" s="363"/>
      <c r="K242" s="401"/>
      <c r="L242" s="362"/>
      <c r="M242" s="363"/>
      <c r="N242" s="363"/>
      <c r="O242" s="402"/>
      <c r="P242" s="402"/>
      <c r="Q242" s="402"/>
      <c r="R242" s="363"/>
      <c r="S242" s="402"/>
      <c r="T242" s="402"/>
      <c r="U242" s="402"/>
      <c r="V242" s="400"/>
      <c r="W242" s="382"/>
    </row>
    <row r="243" spans="2:23" ht="13.5" customHeight="1" x14ac:dyDescent="0.2">
      <c r="B243" s="32"/>
      <c r="C243" s="383">
        <f t="shared" si="11"/>
        <v>231</v>
      </c>
      <c r="D243" s="60" t="str">
        <f t="shared" si="10"/>
        <v/>
      </c>
      <c r="E243" s="376"/>
      <c r="F243" s="511"/>
      <c r="G243" s="511"/>
      <c r="H243" s="363"/>
      <c r="I243" s="363"/>
      <c r="J243" s="363"/>
      <c r="K243" s="401"/>
      <c r="L243" s="362"/>
      <c r="M243" s="363"/>
      <c r="N243" s="363"/>
      <c r="O243" s="402"/>
      <c r="P243" s="402"/>
      <c r="Q243" s="402"/>
      <c r="R243" s="363"/>
      <c r="S243" s="402"/>
      <c r="T243" s="402"/>
      <c r="U243" s="402"/>
      <c r="V243" s="400"/>
      <c r="W243" s="382"/>
    </row>
    <row r="244" spans="2:23" ht="13.5" customHeight="1" x14ac:dyDescent="0.2">
      <c r="B244" s="32"/>
      <c r="C244" s="383">
        <f t="shared" si="11"/>
        <v>232</v>
      </c>
      <c r="D244" s="60" t="str">
        <f t="shared" si="10"/>
        <v/>
      </c>
      <c r="E244" s="376"/>
      <c r="F244" s="511"/>
      <c r="G244" s="511"/>
      <c r="H244" s="363"/>
      <c r="I244" s="363"/>
      <c r="J244" s="363"/>
      <c r="K244" s="401"/>
      <c r="L244" s="362"/>
      <c r="M244" s="363"/>
      <c r="N244" s="363"/>
      <c r="O244" s="402"/>
      <c r="P244" s="402"/>
      <c r="Q244" s="402"/>
      <c r="R244" s="363"/>
      <c r="S244" s="402"/>
      <c r="T244" s="402"/>
      <c r="U244" s="402"/>
      <c r="V244" s="400"/>
      <c r="W244" s="382"/>
    </row>
    <row r="245" spans="2:23" ht="13.5" customHeight="1" x14ac:dyDescent="0.2">
      <c r="B245" s="32"/>
      <c r="C245" s="383">
        <f t="shared" si="11"/>
        <v>233</v>
      </c>
      <c r="D245" s="60" t="str">
        <f t="shared" si="10"/>
        <v/>
      </c>
      <c r="E245" s="376"/>
      <c r="F245" s="511"/>
      <c r="G245" s="511"/>
      <c r="H245" s="363"/>
      <c r="I245" s="363"/>
      <c r="J245" s="363"/>
      <c r="K245" s="401"/>
      <c r="L245" s="362"/>
      <c r="M245" s="363"/>
      <c r="N245" s="363"/>
      <c r="O245" s="402"/>
      <c r="P245" s="402"/>
      <c r="Q245" s="402"/>
      <c r="R245" s="363"/>
      <c r="S245" s="402"/>
      <c r="T245" s="402"/>
      <c r="U245" s="402"/>
      <c r="V245" s="400"/>
      <c r="W245" s="382"/>
    </row>
    <row r="246" spans="2:23" ht="13.5" customHeight="1" x14ac:dyDescent="0.2">
      <c r="B246" s="32"/>
      <c r="C246" s="383">
        <f t="shared" si="11"/>
        <v>234</v>
      </c>
      <c r="D246" s="60" t="str">
        <f t="shared" si="10"/>
        <v/>
      </c>
      <c r="E246" s="376"/>
      <c r="F246" s="511"/>
      <c r="G246" s="511"/>
      <c r="H246" s="363"/>
      <c r="I246" s="363"/>
      <c r="J246" s="363"/>
      <c r="K246" s="401"/>
      <c r="L246" s="362"/>
      <c r="M246" s="363"/>
      <c r="N246" s="363"/>
      <c r="O246" s="402"/>
      <c r="P246" s="402"/>
      <c r="Q246" s="402"/>
      <c r="R246" s="363"/>
      <c r="S246" s="402"/>
      <c r="T246" s="402"/>
      <c r="U246" s="402"/>
      <c r="V246" s="400"/>
      <c r="W246" s="382"/>
    </row>
    <row r="247" spans="2:23" ht="13.5" customHeight="1" x14ac:dyDescent="0.2">
      <c r="B247" s="32"/>
      <c r="C247" s="383">
        <f t="shared" si="11"/>
        <v>235</v>
      </c>
      <c r="D247" s="60" t="str">
        <f t="shared" si="10"/>
        <v/>
      </c>
      <c r="E247" s="376"/>
      <c r="F247" s="511"/>
      <c r="G247" s="511"/>
      <c r="H247" s="363"/>
      <c r="I247" s="363"/>
      <c r="J247" s="363"/>
      <c r="K247" s="401"/>
      <c r="L247" s="362"/>
      <c r="M247" s="363"/>
      <c r="N247" s="363"/>
      <c r="O247" s="402"/>
      <c r="P247" s="402"/>
      <c r="Q247" s="402"/>
      <c r="R247" s="363"/>
      <c r="S247" s="402"/>
      <c r="T247" s="402"/>
      <c r="U247" s="402"/>
      <c r="V247" s="400"/>
      <c r="W247" s="382"/>
    </row>
    <row r="248" spans="2:23" ht="13.5" customHeight="1" x14ac:dyDescent="0.2">
      <c r="B248" s="32"/>
      <c r="C248" s="383">
        <f t="shared" si="11"/>
        <v>236</v>
      </c>
      <c r="D248" s="60" t="str">
        <f t="shared" si="10"/>
        <v/>
      </c>
      <c r="E248" s="376"/>
      <c r="F248" s="511"/>
      <c r="G248" s="511"/>
      <c r="H248" s="363"/>
      <c r="I248" s="363"/>
      <c r="J248" s="363"/>
      <c r="K248" s="401"/>
      <c r="L248" s="362"/>
      <c r="M248" s="363"/>
      <c r="N248" s="363"/>
      <c r="O248" s="402"/>
      <c r="P248" s="402"/>
      <c r="Q248" s="402"/>
      <c r="R248" s="363"/>
      <c r="S248" s="402"/>
      <c r="T248" s="402"/>
      <c r="U248" s="402"/>
      <c r="V248" s="400"/>
      <c r="W248" s="382"/>
    </row>
    <row r="249" spans="2:23" ht="13.5" customHeight="1" x14ac:dyDescent="0.2">
      <c r="B249" s="32"/>
      <c r="C249" s="383">
        <f t="shared" si="11"/>
        <v>237</v>
      </c>
      <c r="D249" s="60" t="str">
        <f t="shared" si="10"/>
        <v/>
      </c>
      <c r="E249" s="376"/>
      <c r="F249" s="511"/>
      <c r="G249" s="511"/>
      <c r="H249" s="363"/>
      <c r="I249" s="363"/>
      <c r="J249" s="363"/>
      <c r="K249" s="401"/>
      <c r="L249" s="362"/>
      <c r="M249" s="363"/>
      <c r="N249" s="363"/>
      <c r="O249" s="402"/>
      <c r="P249" s="402"/>
      <c r="Q249" s="402"/>
      <c r="R249" s="363"/>
      <c r="S249" s="402"/>
      <c r="T249" s="402"/>
      <c r="U249" s="402"/>
      <c r="V249" s="400"/>
      <c r="W249" s="382"/>
    </row>
    <row r="250" spans="2:23" ht="13.5" customHeight="1" x14ac:dyDescent="0.2">
      <c r="B250" s="32"/>
      <c r="C250" s="383">
        <f t="shared" si="11"/>
        <v>238</v>
      </c>
      <c r="D250" s="60" t="str">
        <f t="shared" si="10"/>
        <v/>
      </c>
      <c r="E250" s="376"/>
      <c r="F250" s="511"/>
      <c r="G250" s="511"/>
      <c r="H250" s="363"/>
      <c r="I250" s="363"/>
      <c r="J250" s="363"/>
      <c r="K250" s="401"/>
      <c r="L250" s="362"/>
      <c r="M250" s="363"/>
      <c r="N250" s="363"/>
      <c r="O250" s="402"/>
      <c r="P250" s="402"/>
      <c r="Q250" s="402"/>
      <c r="R250" s="363"/>
      <c r="S250" s="402"/>
      <c r="T250" s="402"/>
      <c r="U250" s="402"/>
      <c r="V250" s="400"/>
      <c r="W250" s="382"/>
    </row>
    <row r="251" spans="2:23" ht="13.5" customHeight="1" x14ac:dyDescent="0.2">
      <c r="B251" s="32"/>
      <c r="C251" s="383">
        <f t="shared" si="11"/>
        <v>239</v>
      </c>
      <c r="D251" s="60" t="str">
        <f t="shared" si="10"/>
        <v/>
      </c>
      <c r="E251" s="376"/>
      <c r="F251" s="511"/>
      <c r="G251" s="511"/>
      <c r="H251" s="363"/>
      <c r="I251" s="363"/>
      <c r="J251" s="363"/>
      <c r="K251" s="401"/>
      <c r="L251" s="362"/>
      <c r="M251" s="363"/>
      <c r="N251" s="363"/>
      <c r="O251" s="402"/>
      <c r="P251" s="402"/>
      <c r="Q251" s="402"/>
      <c r="R251" s="363"/>
      <c r="S251" s="402"/>
      <c r="T251" s="402"/>
      <c r="U251" s="402"/>
      <c r="V251" s="400"/>
      <c r="W251" s="382"/>
    </row>
    <row r="252" spans="2:23" ht="13.5" customHeight="1" x14ac:dyDescent="0.2">
      <c r="B252" s="32"/>
      <c r="C252" s="383">
        <f t="shared" si="11"/>
        <v>240</v>
      </c>
      <c r="D252" s="60" t="str">
        <f t="shared" si="10"/>
        <v/>
      </c>
      <c r="E252" s="376"/>
      <c r="F252" s="511"/>
      <c r="G252" s="511"/>
      <c r="H252" s="363"/>
      <c r="I252" s="363"/>
      <c r="J252" s="363"/>
      <c r="K252" s="401"/>
      <c r="L252" s="362"/>
      <c r="M252" s="363"/>
      <c r="N252" s="363"/>
      <c r="O252" s="402"/>
      <c r="P252" s="402"/>
      <c r="Q252" s="402"/>
      <c r="R252" s="363"/>
      <c r="S252" s="402"/>
      <c r="T252" s="402"/>
      <c r="U252" s="402"/>
      <c r="V252" s="400"/>
      <c r="W252" s="382"/>
    </row>
    <row r="253" spans="2:23" ht="13.5" customHeight="1" x14ac:dyDescent="0.2">
      <c r="B253" s="32"/>
      <c r="C253" s="383">
        <f t="shared" si="11"/>
        <v>241</v>
      </c>
      <c r="D253" s="60" t="str">
        <f t="shared" si="10"/>
        <v/>
      </c>
      <c r="E253" s="376"/>
      <c r="F253" s="511"/>
      <c r="G253" s="511"/>
      <c r="H253" s="363"/>
      <c r="I253" s="363"/>
      <c r="J253" s="363"/>
      <c r="K253" s="401"/>
      <c r="L253" s="362"/>
      <c r="M253" s="363"/>
      <c r="N253" s="363"/>
      <c r="O253" s="402"/>
      <c r="P253" s="402"/>
      <c r="Q253" s="402"/>
      <c r="R253" s="363"/>
      <c r="S253" s="402"/>
      <c r="T253" s="402"/>
      <c r="U253" s="402"/>
      <c r="V253" s="400"/>
      <c r="W253" s="382"/>
    </row>
    <row r="254" spans="2:23" ht="13.5" customHeight="1" x14ac:dyDescent="0.2">
      <c r="B254" s="32"/>
      <c r="C254" s="383">
        <f t="shared" si="11"/>
        <v>242</v>
      </c>
      <c r="D254" s="60" t="str">
        <f t="shared" si="10"/>
        <v/>
      </c>
      <c r="E254" s="376"/>
      <c r="F254" s="511"/>
      <c r="G254" s="511"/>
      <c r="H254" s="363"/>
      <c r="I254" s="363"/>
      <c r="J254" s="363"/>
      <c r="K254" s="401"/>
      <c r="L254" s="362"/>
      <c r="M254" s="363"/>
      <c r="N254" s="363"/>
      <c r="O254" s="402"/>
      <c r="P254" s="402"/>
      <c r="Q254" s="402"/>
      <c r="R254" s="363"/>
      <c r="S254" s="402"/>
      <c r="T254" s="402"/>
      <c r="U254" s="402"/>
      <c r="V254" s="400"/>
      <c r="W254" s="382"/>
    </row>
    <row r="255" spans="2:23" ht="13.5" customHeight="1" x14ac:dyDescent="0.2">
      <c r="B255" s="32"/>
      <c r="C255" s="383">
        <f t="shared" si="11"/>
        <v>243</v>
      </c>
      <c r="D255" s="60" t="str">
        <f t="shared" si="10"/>
        <v/>
      </c>
      <c r="E255" s="376"/>
      <c r="F255" s="511"/>
      <c r="G255" s="511"/>
      <c r="H255" s="363"/>
      <c r="I255" s="363"/>
      <c r="J255" s="363"/>
      <c r="K255" s="401"/>
      <c r="L255" s="362"/>
      <c r="M255" s="363"/>
      <c r="N255" s="363"/>
      <c r="O255" s="402"/>
      <c r="P255" s="402"/>
      <c r="Q255" s="402"/>
      <c r="R255" s="363"/>
      <c r="S255" s="402"/>
      <c r="T255" s="402"/>
      <c r="U255" s="402"/>
      <c r="V255" s="400"/>
      <c r="W255" s="382"/>
    </row>
    <row r="256" spans="2:23" ht="13.5" customHeight="1" x14ac:dyDescent="0.2">
      <c r="B256" s="32"/>
      <c r="C256" s="383">
        <f t="shared" si="11"/>
        <v>244</v>
      </c>
      <c r="D256" s="60" t="str">
        <f t="shared" si="10"/>
        <v/>
      </c>
      <c r="E256" s="376"/>
      <c r="F256" s="511"/>
      <c r="G256" s="511"/>
      <c r="H256" s="363"/>
      <c r="I256" s="363"/>
      <c r="J256" s="363"/>
      <c r="K256" s="401"/>
      <c r="L256" s="362"/>
      <c r="M256" s="363"/>
      <c r="N256" s="363"/>
      <c r="O256" s="402"/>
      <c r="P256" s="402"/>
      <c r="Q256" s="402"/>
      <c r="R256" s="363"/>
      <c r="S256" s="402"/>
      <c r="T256" s="402"/>
      <c r="U256" s="402"/>
      <c r="V256" s="400"/>
      <c r="W256" s="382"/>
    </row>
    <row r="257" spans="2:23" ht="13.5" customHeight="1" x14ac:dyDescent="0.2">
      <c r="B257" s="32"/>
      <c r="C257" s="383">
        <f t="shared" si="11"/>
        <v>245</v>
      </c>
      <c r="D257" s="60" t="str">
        <f t="shared" si="10"/>
        <v/>
      </c>
      <c r="E257" s="376"/>
      <c r="F257" s="511"/>
      <c r="G257" s="511"/>
      <c r="H257" s="363"/>
      <c r="I257" s="363"/>
      <c r="J257" s="363"/>
      <c r="K257" s="401"/>
      <c r="L257" s="362"/>
      <c r="M257" s="363"/>
      <c r="N257" s="363"/>
      <c r="O257" s="402"/>
      <c r="P257" s="402"/>
      <c r="Q257" s="402"/>
      <c r="R257" s="363"/>
      <c r="S257" s="402"/>
      <c r="T257" s="402"/>
      <c r="U257" s="402"/>
      <c r="V257" s="400"/>
      <c r="W257" s="382"/>
    </row>
    <row r="258" spans="2:23" ht="13.5" customHeight="1" x14ac:dyDescent="0.2">
      <c r="B258" s="32"/>
      <c r="C258" s="383">
        <f t="shared" si="11"/>
        <v>246</v>
      </c>
      <c r="D258" s="60" t="str">
        <f t="shared" si="10"/>
        <v/>
      </c>
      <c r="E258" s="376"/>
      <c r="F258" s="511"/>
      <c r="G258" s="511"/>
      <c r="H258" s="363"/>
      <c r="I258" s="363"/>
      <c r="J258" s="363"/>
      <c r="K258" s="401"/>
      <c r="L258" s="362"/>
      <c r="M258" s="363"/>
      <c r="N258" s="363"/>
      <c r="O258" s="402"/>
      <c r="P258" s="402"/>
      <c r="Q258" s="402"/>
      <c r="R258" s="363"/>
      <c r="S258" s="402"/>
      <c r="T258" s="402"/>
      <c r="U258" s="402"/>
      <c r="V258" s="400"/>
      <c r="W258" s="382"/>
    </row>
    <row r="259" spans="2:23" ht="13.5" customHeight="1" x14ac:dyDescent="0.2">
      <c r="B259" s="32"/>
      <c r="C259" s="383">
        <f t="shared" si="11"/>
        <v>247</v>
      </c>
      <c r="D259" s="60" t="str">
        <f t="shared" si="10"/>
        <v/>
      </c>
      <c r="E259" s="376"/>
      <c r="F259" s="511"/>
      <c r="G259" s="511"/>
      <c r="H259" s="363"/>
      <c r="I259" s="363"/>
      <c r="J259" s="363"/>
      <c r="K259" s="401"/>
      <c r="L259" s="362"/>
      <c r="M259" s="363"/>
      <c r="N259" s="363"/>
      <c r="O259" s="402"/>
      <c r="P259" s="402"/>
      <c r="Q259" s="402"/>
      <c r="R259" s="363"/>
      <c r="S259" s="402"/>
      <c r="T259" s="402"/>
      <c r="U259" s="402"/>
      <c r="V259" s="400"/>
      <c r="W259" s="382"/>
    </row>
    <row r="260" spans="2:23" ht="13.5" customHeight="1" x14ac:dyDescent="0.2">
      <c r="B260" s="32"/>
      <c r="C260" s="383">
        <f t="shared" si="11"/>
        <v>248</v>
      </c>
      <c r="D260" s="60" t="str">
        <f t="shared" si="10"/>
        <v/>
      </c>
      <c r="E260" s="376"/>
      <c r="F260" s="511"/>
      <c r="G260" s="511"/>
      <c r="H260" s="363"/>
      <c r="I260" s="363"/>
      <c r="J260" s="363"/>
      <c r="K260" s="401"/>
      <c r="L260" s="362"/>
      <c r="M260" s="363"/>
      <c r="N260" s="363"/>
      <c r="O260" s="402"/>
      <c r="P260" s="402"/>
      <c r="Q260" s="402"/>
      <c r="R260" s="363"/>
      <c r="S260" s="402"/>
      <c r="T260" s="402"/>
      <c r="U260" s="402"/>
      <c r="V260" s="400"/>
      <c r="W260" s="382"/>
    </row>
    <row r="261" spans="2:23" ht="13.5" customHeight="1" x14ac:dyDescent="0.2">
      <c r="B261" s="32"/>
      <c r="C261" s="383">
        <f t="shared" si="11"/>
        <v>249</v>
      </c>
      <c r="D261" s="60" t="str">
        <f t="shared" si="10"/>
        <v/>
      </c>
      <c r="E261" s="376"/>
      <c r="F261" s="511"/>
      <c r="G261" s="511"/>
      <c r="H261" s="363"/>
      <c r="I261" s="363"/>
      <c r="J261" s="363"/>
      <c r="K261" s="401"/>
      <c r="L261" s="362"/>
      <c r="M261" s="363"/>
      <c r="N261" s="363"/>
      <c r="O261" s="402"/>
      <c r="P261" s="402"/>
      <c r="Q261" s="402"/>
      <c r="R261" s="363"/>
      <c r="S261" s="402"/>
      <c r="T261" s="402"/>
      <c r="U261" s="402"/>
      <c r="V261" s="400"/>
      <c r="W261" s="382"/>
    </row>
    <row r="262" spans="2:23" ht="13.5" customHeight="1" x14ac:dyDescent="0.2">
      <c r="B262" s="32"/>
      <c r="C262" s="383">
        <f t="shared" si="11"/>
        <v>250</v>
      </c>
      <c r="D262" s="60" t="str">
        <f t="shared" si="10"/>
        <v/>
      </c>
      <c r="E262" s="376"/>
      <c r="F262" s="511"/>
      <c r="G262" s="511"/>
      <c r="H262" s="363"/>
      <c r="I262" s="363"/>
      <c r="J262" s="363"/>
      <c r="K262" s="401"/>
      <c r="L262" s="362"/>
      <c r="M262" s="363"/>
      <c r="N262" s="363"/>
      <c r="O262" s="402"/>
      <c r="P262" s="402"/>
      <c r="Q262" s="402"/>
      <c r="R262" s="363"/>
      <c r="S262" s="402"/>
      <c r="T262" s="402"/>
      <c r="U262" s="402"/>
      <c r="V262" s="400"/>
      <c r="W262" s="382"/>
    </row>
    <row r="263" spans="2:23" ht="13.5" customHeight="1" x14ac:dyDescent="0.2">
      <c r="B263" s="32"/>
      <c r="C263" s="383">
        <f t="shared" si="11"/>
        <v>251</v>
      </c>
      <c r="D263" s="60" t="str">
        <f t="shared" si="10"/>
        <v/>
      </c>
      <c r="E263" s="376"/>
      <c r="F263" s="511"/>
      <c r="G263" s="511"/>
      <c r="H263" s="363"/>
      <c r="I263" s="363"/>
      <c r="J263" s="363"/>
      <c r="K263" s="401"/>
      <c r="L263" s="362"/>
      <c r="M263" s="363"/>
      <c r="N263" s="363"/>
      <c r="O263" s="402"/>
      <c r="P263" s="402"/>
      <c r="Q263" s="402"/>
      <c r="R263" s="363"/>
      <c r="S263" s="402"/>
      <c r="T263" s="402"/>
      <c r="U263" s="402"/>
      <c r="V263" s="400"/>
      <c r="W263" s="382"/>
    </row>
    <row r="264" spans="2:23" ht="13.5" customHeight="1" x14ac:dyDescent="0.2">
      <c r="B264" s="32"/>
      <c r="C264" s="383">
        <f t="shared" si="11"/>
        <v>252</v>
      </c>
      <c r="D264" s="60" t="str">
        <f t="shared" si="10"/>
        <v/>
      </c>
      <c r="E264" s="376"/>
      <c r="F264" s="511"/>
      <c r="G264" s="511"/>
      <c r="H264" s="363"/>
      <c r="I264" s="363"/>
      <c r="J264" s="363"/>
      <c r="K264" s="401"/>
      <c r="L264" s="362"/>
      <c r="M264" s="363"/>
      <c r="N264" s="363"/>
      <c r="O264" s="402"/>
      <c r="P264" s="402"/>
      <c r="Q264" s="402"/>
      <c r="R264" s="363"/>
      <c r="S264" s="402"/>
      <c r="T264" s="402"/>
      <c r="U264" s="402"/>
      <c r="V264" s="400"/>
      <c r="W264" s="382"/>
    </row>
    <row r="265" spans="2:23" ht="13.5" customHeight="1" x14ac:dyDescent="0.2">
      <c r="B265" s="32"/>
      <c r="C265" s="383">
        <f t="shared" si="11"/>
        <v>253</v>
      </c>
      <c r="D265" s="60" t="str">
        <f t="shared" si="10"/>
        <v/>
      </c>
      <c r="E265" s="376"/>
      <c r="F265" s="511"/>
      <c r="G265" s="511"/>
      <c r="H265" s="363"/>
      <c r="I265" s="363"/>
      <c r="J265" s="363"/>
      <c r="K265" s="401"/>
      <c r="L265" s="362"/>
      <c r="M265" s="363"/>
      <c r="N265" s="363"/>
      <c r="O265" s="402"/>
      <c r="P265" s="402"/>
      <c r="Q265" s="402"/>
      <c r="R265" s="363"/>
      <c r="S265" s="402"/>
      <c r="T265" s="402"/>
      <c r="U265" s="402"/>
      <c r="V265" s="400"/>
      <c r="W265" s="382"/>
    </row>
    <row r="266" spans="2:23" ht="13.5" customHeight="1" x14ac:dyDescent="0.2">
      <c r="B266" s="32"/>
      <c r="C266" s="383">
        <f t="shared" si="11"/>
        <v>254</v>
      </c>
      <c r="D266" s="60" t="str">
        <f t="shared" si="10"/>
        <v/>
      </c>
      <c r="E266" s="376"/>
      <c r="F266" s="511"/>
      <c r="G266" s="511"/>
      <c r="H266" s="363"/>
      <c r="I266" s="363"/>
      <c r="J266" s="363"/>
      <c r="K266" s="401"/>
      <c r="L266" s="362"/>
      <c r="M266" s="363"/>
      <c r="N266" s="363"/>
      <c r="O266" s="402"/>
      <c r="P266" s="402"/>
      <c r="Q266" s="402"/>
      <c r="R266" s="363"/>
      <c r="S266" s="402"/>
      <c r="T266" s="402"/>
      <c r="U266" s="402"/>
      <c r="V266" s="400"/>
      <c r="W266" s="382"/>
    </row>
    <row r="267" spans="2:23" ht="13.5" customHeight="1" x14ac:dyDescent="0.2">
      <c r="B267" s="32"/>
      <c r="C267" s="383">
        <f t="shared" si="11"/>
        <v>255</v>
      </c>
      <c r="D267" s="60" t="str">
        <f t="shared" si="10"/>
        <v/>
      </c>
      <c r="E267" s="376"/>
      <c r="F267" s="511"/>
      <c r="G267" s="511"/>
      <c r="H267" s="363"/>
      <c r="I267" s="363"/>
      <c r="J267" s="363"/>
      <c r="K267" s="401"/>
      <c r="L267" s="362"/>
      <c r="M267" s="363"/>
      <c r="N267" s="363"/>
      <c r="O267" s="402"/>
      <c r="P267" s="402"/>
      <c r="Q267" s="402"/>
      <c r="R267" s="363"/>
      <c r="S267" s="402"/>
      <c r="T267" s="402"/>
      <c r="U267" s="402"/>
      <c r="V267" s="400"/>
      <c r="W267" s="382"/>
    </row>
    <row r="268" spans="2:23" ht="13.5" customHeight="1" x14ac:dyDescent="0.2">
      <c r="B268" s="32"/>
      <c r="C268" s="383">
        <f t="shared" si="11"/>
        <v>256</v>
      </c>
      <c r="D268" s="60" t="str">
        <f t="shared" si="10"/>
        <v/>
      </c>
      <c r="E268" s="376"/>
      <c r="F268" s="511"/>
      <c r="G268" s="511"/>
      <c r="H268" s="363"/>
      <c r="I268" s="363"/>
      <c r="J268" s="363"/>
      <c r="K268" s="401"/>
      <c r="L268" s="362"/>
      <c r="M268" s="363"/>
      <c r="N268" s="363"/>
      <c r="O268" s="402"/>
      <c r="P268" s="402"/>
      <c r="Q268" s="402"/>
      <c r="R268" s="363"/>
      <c r="S268" s="402"/>
      <c r="T268" s="402"/>
      <c r="U268" s="402"/>
      <c r="V268" s="400"/>
      <c r="W268" s="382"/>
    </row>
    <row r="269" spans="2:23" ht="13.5" customHeight="1" x14ac:dyDescent="0.2">
      <c r="B269" s="32"/>
      <c r="C269" s="383">
        <f t="shared" si="11"/>
        <v>257</v>
      </c>
      <c r="D269" s="60" t="str">
        <f t="shared" si="10"/>
        <v/>
      </c>
      <c r="E269" s="376"/>
      <c r="F269" s="511"/>
      <c r="G269" s="511"/>
      <c r="H269" s="363"/>
      <c r="I269" s="363"/>
      <c r="J269" s="363"/>
      <c r="K269" s="401"/>
      <c r="L269" s="362"/>
      <c r="M269" s="363"/>
      <c r="N269" s="363"/>
      <c r="O269" s="402"/>
      <c r="P269" s="402"/>
      <c r="Q269" s="402"/>
      <c r="R269" s="363"/>
      <c r="S269" s="402"/>
      <c r="T269" s="402"/>
      <c r="U269" s="402"/>
      <c r="V269" s="400"/>
      <c r="W269" s="382"/>
    </row>
    <row r="270" spans="2:23" ht="13.5" customHeight="1" x14ac:dyDescent="0.2">
      <c r="B270" s="32"/>
      <c r="C270" s="383">
        <f t="shared" si="11"/>
        <v>258</v>
      </c>
      <c r="D270" s="60" t="str">
        <f t="shared" si="10"/>
        <v/>
      </c>
      <c r="E270" s="376"/>
      <c r="F270" s="511"/>
      <c r="G270" s="511"/>
      <c r="H270" s="363"/>
      <c r="I270" s="363"/>
      <c r="J270" s="363"/>
      <c r="K270" s="401"/>
      <c r="L270" s="362"/>
      <c r="M270" s="363"/>
      <c r="N270" s="363"/>
      <c r="O270" s="402"/>
      <c r="P270" s="402"/>
      <c r="Q270" s="402"/>
      <c r="R270" s="363"/>
      <c r="S270" s="402"/>
      <c r="T270" s="402"/>
      <c r="U270" s="402"/>
      <c r="V270" s="400"/>
      <c r="W270" s="382"/>
    </row>
    <row r="271" spans="2:23" ht="13.5" customHeight="1" x14ac:dyDescent="0.2">
      <c r="B271" s="32"/>
      <c r="C271" s="383">
        <f t="shared" ref="C271:C334" si="12">C270+1</f>
        <v>259</v>
      </c>
      <c r="D271" s="60" t="str">
        <f t="shared" si="10"/>
        <v/>
      </c>
      <c r="E271" s="376"/>
      <c r="F271" s="511"/>
      <c r="G271" s="511"/>
      <c r="H271" s="363"/>
      <c r="I271" s="363"/>
      <c r="J271" s="363"/>
      <c r="K271" s="401"/>
      <c r="L271" s="362"/>
      <c r="M271" s="363"/>
      <c r="N271" s="363"/>
      <c r="O271" s="402"/>
      <c r="P271" s="402"/>
      <c r="Q271" s="402"/>
      <c r="R271" s="363"/>
      <c r="S271" s="402"/>
      <c r="T271" s="402"/>
      <c r="U271" s="402"/>
      <c r="V271" s="400"/>
      <c r="W271" s="382"/>
    </row>
    <row r="272" spans="2:23" ht="13.5" customHeight="1" x14ac:dyDescent="0.2">
      <c r="B272" s="32"/>
      <c r="C272" s="383">
        <f t="shared" si="12"/>
        <v>260</v>
      </c>
      <c r="D272" s="60" t="str">
        <f t="shared" si="10"/>
        <v/>
      </c>
      <c r="E272" s="376"/>
      <c r="F272" s="511"/>
      <c r="G272" s="511"/>
      <c r="H272" s="363"/>
      <c r="I272" s="363"/>
      <c r="J272" s="363"/>
      <c r="K272" s="401"/>
      <c r="L272" s="362"/>
      <c r="M272" s="363"/>
      <c r="N272" s="363"/>
      <c r="O272" s="402"/>
      <c r="P272" s="402"/>
      <c r="Q272" s="402"/>
      <c r="R272" s="363"/>
      <c r="S272" s="402"/>
      <c r="T272" s="402"/>
      <c r="U272" s="402"/>
      <c r="V272" s="400"/>
      <c r="W272" s="382"/>
    </row>
    <row r="273" spans="2:23" ht="13.5" customHeight="1" x14ac:dyDescent="0.2">
      <c r="B273" s="32"/>
      <c r="C273" s="383">
        <f t="shared" si="12"/>
        <v>261</v>
      </c>
      <c r="D273" s="60" t="str">
        <f t="shared" si="10"/>
        <v/>
      </c>
      <c r="E273" s="376"/>
      <c r="F273" s="511"/>
      <c r="G273" s="511"/>
      <c r="H273" s="363"/>
      <c r="I273" s="363"/>
      <c r="J273" s="363"/>
      <c r="K273" s="401"/>
      <c r="L273" s="362"/>
      <c r="M273" s="363"/>
      <c r="N273" s="363"/>
      <c r="O273" s="402"/>
      <c r="P273" s="402"/>
      <c r="Q273" s="402"/>
      <c r="R273" s="363"/>
      <c r="S273" s="402"/>
      <c r="T273" s="402"/>
      <c r="U273" s="402"/>
      <c r="V273" s="400"/>
      <c r="W273" s="382"/>
    </row>
    <row r="274" spans="2:23" ht="13.5" customHeight="1" x14ac:dyDescent="0.2">
      <c r="B274" s="32"/>
      <c r="C274" s="383">
        <f t="shared" si="12"/>
        <v>262</v>
      </c>
      <c r="D274" s="60" t="str">
        <f t="shared" si="10"/>
        <v/>
      </c>
      <c r="E274" s="376"/>
      <c r="F274" s="511"/>
      <c r="G274" s="511"/>
      <c r="H274" s="363"/>
      <c r="I274" s="363"/>
      <c r="J274" s="363"/>
      <c r="K274" s="401"/>
      <c r="L274" s="362"/>
      <c r="M274" s="363"/>
      <c r="N274" s="363"/>
      <c r="O274" s="402"/>
      <c r="P274" s="402"/>
      <c r="Q274" s="402"/>
      <c r="R274" s="363"/>
      <c r="S274" s="402"/>
      <c r="T274" s="402"/>
      <c r="U274" s="402"/>
      <c r="V274" s="400"/>
      <c r="W274" s="382"/>
    </row>
    <row r="275" spans="2:23" ht="13.5" customHeight="1" x14ac:dyDescent="0.2">
      <c r="B275" s="32"/>
      <c r="C275" s="383">
        <f t="shared" si="12"/>
        <v>263</v>
      </c>
      <c r="D275" s="60" t="str">
        <f t="shared" si="10"/>
        <v/>
      </c>
      <c r="E275" s="376"/>
      <c r="F275" s="511"/>
      <c r="G275" s="511"/>
      <c r="H275" s="363"/>
      <c r="I275" s="363"/>
      <c r="J275" s="363"/>
      <c r="K275" s="401"/>
      <c r="L275" s="362"/>
      <c r="M275" s="363"/>
      <c r="N275" s="363"/>
      <c r="O275" s="402"/>
      <c r="P275" s="402"/>
      <c r="Q275" s="402"/>
      <c r="R275" s="363"/>
      <c r="S275" s="402"/>
      <c r="T275" s="402"/>
      <c r="U275" s="402"/>
      <c r="V275" s="400"/>
      <c r="W275" s="382"/>
    </row>
    <row r="276" spans="2:23" ht="13.5" customHeight="1" x14ac:dyDescent="0.2">
      <c r="B276" s="32"/>
      <c r="C276" s="383">
        <f t="shared" si="12"/>
        <v>264</v>
      </c>
      <c r="D276" s="60" t="str">
        <f t="shared" si="10"/>
        <v/>
      </c>
      <c r="E276" s="376"/>
      <c r="F276" s="511"/>
      <c r="G276" s="511"/>
      <c r="H276" s="363"/>
      <c r="I276" s="363"/>
      <c r="J276" s="363"/>
      <c r="K276" s="401"/>
      <c r="L276" s="362"/>
      <c r="M276" s="363"/>
      <c r="N276" s="363"/>
      <c r="O276" s="402"/>
      <c r="P276" s="402"/>
      <c r="Q276" s="402"/>
      <c r="R276" s="363"/>
      <c r="S276" s="402"/>
      <c r="T276" s="402"/>
      <c r="U276" s="402"/>
      <c r="V276" s="400"/>
      <c r="W276" s="382"/>
    </row>
    <row r="277" spans="2:23" ht="13.5" customHeight="1" x14ac:dyDescent="0.2">
      <c r="B277" s="32"/>
      <c r="C277" s="383">
        <f t="shared" si="12"/>
        <v>265</v>
      </c>
      <c r="D277" s="60" t="str">
        <f t="shared" si="10"/>
        <v/>
      </c>
      <c r="E277" s="376"/>
      <c r="F277" s="511"/>
      <c r="G277" s="511"/>
      <c r="H277" s="363"/>
      <c r="I277" s="363"/>
      <c r="J277" s="363"/>
      <c r="K277" s="401"/>
      <c r="L277" s="362"/>
      <c r="M277" s="363"/>
      <c r="N277" s="363"/>
      <c r="O277" s="402"/>
      <c r="P277" s="402"/>
      <c r="Q277" s="402"/>
      <c r="R277" s="363"/>
      <c r="S277" s="402"/>
      <c r="T277" s="402"/>
      <c r="U277" s="402"/>
      <c r="V277" s="400"/>
      <c r="W277" s="382"/>
    </row>
    <row r="278" spans="2:23" ht="13.5" customHeight="1" x14ac:dyDescent="0.2">
      <c r="B278" s="32"/>
      <c r="C278" s="383">
        <f t="shared" si="12"/>
        <v>266</v>
      </c>
      <c r="D278" s="60" t="str">
        <f t="shared" si="10"/>
        <v/>
      </c>
      <c r="E278" s="376"/>
      <c r="F278" s="511"/>
      <c r="G278" s="511"/>
      <c r="H278" s="363"/>
      <c r="I278" s="363"/>
      <c r="J278" s="363"/>
      <c r="K278" s="401"/>
      <c r="L278" s="362"/>
      <c r="M278" s="363"/>
      <c r="N278" s="363"/>
      <c r="O278" s="402"/>
      <c r="P278" s="402"/>
      <c r="Q278" s="402"/>
      <c r="R278" s="363"/>
      <c r="S278" s="402"/>
      <c r="T278" s="402"/>
      <c r="U278" s="402"/>
      <c r="V278" s="400"/>
      <c r="W278" s="382"/>
    </row>
    <row r="279" spans="2:23" ht="13.5" customHeight="1" x14ac:dyDescent="0.2">
      <c r="B279" s="32"/>
      <c r="C279" s="383">
        <f t="shared" si="12"/>
        <v>267</v>
      </c>
      <c r="D279" s="60" t="str">
        <f t="shared" si="10"/>
        <v/>
      </c>
      <c r="E279" s="376"/>
      <c r="F279" s="511"/>
      <c r="G279" s="511"/>
      <c r="H279" s="363"/>
      <c r="I279" s="363"/>
      <c r="J279" s="363"/>
      <c r="K279" s="401"/>
      <c r="L279" s="362"/>
      <c r="M279" s="363"/>
      <c r="N279" s="363"/>
      <c r="O279" s="402"/>
      <c r="P279" s="402"/>
      <c r="Q279" s="402"/>
      <c r="R279" s="363"/>
      <c r="S279" s="402"/>
      <c r="T279" s="402"/>
      <c r="U279" s="402"/>
      <c r="V279" s="400"/>
      <c r="W279" s="382"/>
    </row>
    <row r="280" spans="2:23" ht="13.5" customHeight="1" x14ac:dyDescent="0.2">
      <c r="B280" s="32"/>
      <c r="C280" s="383">
        <f t="shared" si="12"/>
        <v>268</v>
      </c>
      <c r="D280" s="60" t="str">
        <f t="shared" si="10"/>
        <v/>
      </c>
      <c r="E280" s="376"/>
      <c r="F280" s="511"/>
      <c r="G280" s="511"/>
      <c r="H280" s="363"/>
      <c r="I280" s="363"/>
      <c r="J280" s="363"/>
      <c r="K280" s="401"/>
      <c r="L280" s="362"/>
      <c r="M280" s="363"/>
      <c r="N280" s="363"/>
      <c r="O280" s="402"/>
      <c r="P280" s="402"/>
      <c r="Q280" s="402"/>
      <c r="R280" s="363"/>
      <c r="S280" s="402"/>
      <c r="T280" s="402"/>
      <c r="U280" s="402"/>
      <c r="V280" s="400"/>
      <c r="W280" s="382"/>
    </row>
    <row r="281" spans="2:23" ht="13.5" customHeight="1" x14ac:dyDescent="0.2">
      <c r="B281" s="32"/>
      <c r="C281" s="383">
        <f t="shared" si="12"/>
        <v>269</v>
      </c>
      <c r="D281" s="60" t="str">
        <f t="shared" si="10"/>
        <v/>
      </c>
      <c r="E281" s="376"/>
      <c r="F281" s="511"/>
      <c r="G281" s="511"/>
      <c r="H281" s="363"/>
      <c r="I281" s="363"/>
      <c r="J281" s="363"/>
      <c r="K281" s="401"/>
      <c r="L281" s="362"/>
      <c r="M281" s="363"/>
      <c r="N281" s="363"/>
      <c r="O281" s="402"/>
      <c r="P281" s="402"/>
      <c r="Q281" s="402"/>
      <c r="R281" s="363"/>
      <c r="S281" s="402"/>
      <c r="T281" s="402"/>
      <c r="U281" s="402"/>
      <c r="V281" s="400"/>
      <c r="W281" s="382"/>
    </row>
    <row r="282" spans="2:23" ht="13.5" customHeight="1" x14ac:dyDescent="0.2">
      <c r="B282" s="32"/>
      <c r="C282" s="383">
        <f t="shared" si="12"/>
        <v>270</v>
      </c>
      <c r="D282" s="60" t="str">
        <f t="shared" si="10"/>
        <v/>
      </c>
      <c r="E282" s="376"/>
      <c r="F282" s="511"/>
      <c r="G282" s="511"/>
      <c r="H282" s="363"/>
      <c r="I282" s="363"/>
      <c r="J282" s="363"/>
      <c r="K282" s="401"/>
      <c r="L282" s="362"/>
      <c r="M282" s="363"/>
      <c r="N282" s="363"/>
      <c r="O282" s="402"/>
      <c r="P282" s="402"/>
      <c r="Q282" s="402"/>
      <c r="R282" s="363"/>
      <c r="S282" s="402"/>
      <c r="T282" s="402"/>
      <c r="U282" s="402"/>
      <c r="V282" s="400"/>
      <c r="W282" s="382"/>
    </row>
    <row r="283" spans="2:23" ht="13.5" customHeight="1" x14ac:dyDescent="0.2">
      <c r="B283" s="32"/>
      <c r="C283" s="383">
        <f t="shared" si="12"/>
        <v>271</v>
      </c>
      <c r="D283" s="60" t="str">
        <f t="shared" si="10"/>
        <v/>
      </c>
      <c r="E283" s="376"/>
      <c r="F283" s="511"/>
      <c r="G283" s="511"/>
      <c r="H283" s="363"/>
      <c r="I283" s="363"/>
      <c r="J283" s="363"/>
      <c r="K283" s="401"/>
      <c r="L283" s="362"/>
      <c r="M283" s="363"/>
      <c r="N283" s="363"/>
      <c r="O283" s="402"/>
      <c r="P283" s="402"/>
      <c r="Q283" s="402"/>
      <c r="R283" s="363"/>
      <c r="S283" s="402"/>
      <c r="T283" s="402"/>
      <c r="U283" s="402"/>
      <c r="V283" s="400"/>
      <c r="W283" s="382"/>
    </row>
    <row r="284" spans="2:23" ht="13.5" customHeight="1" x14ac:dyDescent="0.2">
      <c r="B284" s="32"/>
      <c r="C284" s="383">
        <f t="shared" si="12"/>
        <v>272</v>
      </c>
      <c r="D284" s="60" t="str">
        <f t="shared" si="10"/>
        <v/>
      </c>
      <c r="E284" s="376"/>
      <c r="F284" s="511"/>
      <c r="G284" s="511"/>
      <c r="H284" s="363"/>
      <c r="I284" s="363"/>
      <c r="J284" s="363"/>
      <c r="K284" s="401"/>
      <c r="L284" s="362"/>
      <c r="M284" s="363"/>
      <c r="N284" s="363"/>
      <c r="O284" s="402"/>
      <c r="P284" s="402"/>
      <c r="Q284" s="402"/>
      <c r="R284" s="363"/>
      <c r="S284" s="402"/>
      <c r="T284" s="402"/>
      <c r="U284" s="402"/>
      <c r="V284" s="400"/>
      <c r="W284" s="382"/>
    </row>
    <row r="285" spans="2:23" ht="13.5" customHeight="1" x14ac:dyDescent="0.2">
      <c r="B285" s="32"/>
      <c r="C285" s="383">
        <f t="shared" si="12"/>
        <v>273</v>
      </c>
      <c r="D285" s="60" t="str">
        <f t="shared" si="10"/>
        <v/>
      </c>
      <c r="E285" s="376"/>
      <c r="F285" s="511"/>
      <c r="G285" s="511"/>
      <c r="H285" s="363"/>
      <c r="I285" s="363"/>
      <c r="J285" s="363"/>
      <c r="K285" s="401"/>
      <c r="L285" s="362"/>
      <c r="M285" s="363"/>
      <c r="N285" s="363"/>
      <c r="O285" s="402"/>
      <c r="P285" s="402"/>
      <c r="Q285" s="402"/>
      <c r="R285" s="363"/>
      <c r="S285" s="402"/>
      <c r="T285" s="402"/>
      <c r="U285" s="402"/>
      <c r="V285" s="400"/>
      <c r="W285" s="382"/>
    </row>
    <row r="286" spans="2:23" ht="13.5" customHeight="1" x14ac:dyDescent="0.2">
      <c r="B286" s="32"/>
      <c r="C286" s="383">
        <f t="shared" si="12"/>
        <v>274</v>
      </c>
      <c r="D286" s="60" t="str">
        <f t="shared" si="10"/>
        <v/>
      </c>
      <c r="E286" s="376"/>
      <c r="F286" s="511"/>
      <c r="G286" s="511"/>
      <c r="H286" s="363"/>
      <c r="I286" s="363"/>
      <c r="J286" s="363"/>
      <c r="K286" s="401"/>
      <c r="L286" s="362"/>
      <c r="M286" s="363"/>
      <c r="N286" s="363"/>
      <c r="O286" s="402"/>
      <c r="P286" s="402"/>
      <c r="Q286" s="402"/>
      <c r="R286" s="363"/>
      <c r="S286" s="402"/>
      <c r="T286" s="402"/>
      <c r="U286" s="402"/>
      <c r="V286" s="400"/>
      <c r="W286" s="382"/>
    </row>
    <row r="287" spans="2:23" ht="13.5" customHeight="1" x14ac:dyDescent="0.2">
      <c r="B287" s="32"/>
      <c r="C287" s="383">
        <f t="shared" si="12"/>
        <v>275</v>
      </c>
      <c r="D287" s="60" t="str">
        <f t="shared" si="10"/>
        <v/>
      </c>
      <c r="E287" s="376"/>
      <c r="F287" s="511"/>
      <c r="G287" s="511"/>
      <c r="H287" s="363"/>
      <c r="I287" s="363"/>
      <c r="J287" s="363"/>
      <c r="K287" s="401"/>
      <c r="L287" s="362"/>
      <c r="M287" s="363"/>
      <c r="N287" s="363"/>
      <c r="O287" s="402"/>
      <c r="P287" s="402"/>
      <c r="Q287" s="402"/>
      <c r="R287" s="363"/>
      <c r="S287" s="402"/>
      <c r="T287" s="402"/>
      <c r="U287" s="402"/>
      <c r="V287" s="400"/>
      <c r="W287" s="382"/>
    </row>
    <row r="288" spans="2:23" ht="13.5" customHeight="1" x14ac:dyDescent="0.2">
      <c r="B288" s="32"/>
      <c r="C288" s="383">
        <f t="shared" si="12"/>
        <v>276</v>
      </c>
      <c r="D288" s="60" t="str">
        <f t="shared" si="10"/>
        <v/>
      </c>
      <c r="E288" s="376"/>
      <c r="F288" s="511"/>
      <c r="G288" s="511"/>
      <c r="H288" s="363"/>
      <c r="I288" s="363"/>
      <c r="J288" s="363"/>
      <c r="K288" s="401"/>
      <c r="L288" s="362"/>
      <c r="M288" s="363"/>
      <c r="N288" s="363"/>
      <c r="O288" s="402"/>
      <c r="P288" s="402"/>
      <c r="Q288" s="402"/>
      <c r="R288" s="363"/>
      <c r="S288" s="402"/>
      <c r="T288" s="402"/>
      <c r="U288" s="402"/>
      <c r="V288" s="400"/>
      <c r="W288" s="382"/>
    </row>
    <row r="289" spans="2:23" ht="13.5" customHeight="1" x14ac:dyDescent="0.2">
      <c r="B289" s="32"/>
      <c r="C289" s="383">
        <f t="shared" si="12"/>
        <v>277</v>
      </c>
      <c r="D289" s="60" t="str">
        <f t="shared" si="10"/>
        <v/>
      </c>
      <c r="E289" s="376"/>
      <c r="F289" s="511"/>
      <c r="G289" s="511"/>
      <c r="H289" s="363"/>
      <c r="I289" s="363"/>
      <c r="J289" s="363"/>
      <c r="K289" s="401"/>
      <c r="L289" s="362"/>
      <c r="M289" s="363"/>
      <c r="N289" s="363"/>
      <c r="O289" s="402"/>
      <c r="P289" s="402"/>
      <c r="Q289" s="402"/>
      <c r="R289" s="363"/>
      <c r="S289" s="402"/>
      <c r="T289" s="402"/>
      <c r="U289" s="402"/>
      <c r="V289" s="400"/>
      <c r="W289" s="382"/>
    </row>
    <row r="290" spans="2:23" ht="13.5" customHeight="1" x14ac:dyDescent="0.2">
      <c r="B290" s="32"/>
      <c r="C290" s="383">
        <f t="shared" si="12"/>
        <v>278</v>
      </c>
      <c r="D290" s="60" t="str">
        <f t="shared" si="10"/>
        <v/>
      </c>
      <c r="E290" s="376"/>
      <c r="F290" s="511"/>
      <c r="G290" s="511"/>
      <c r="H290" s="363"/>
      <c r="I290" s="363"/>
      <c r="J290" s="363"/>
      <c r="K290" s="401"/>
      <c r="L290" s="362"/>
      <c r="M290" s="363"/>
      <c r="N290" s="363"/>
      <c r="O290" s="402"/>
      <c r="P290" s="402"/>
      <c r="Q290" s="402"/>
      <c r="R290" s="363"/>
      <c r="S290" s="402"/>
      <c r="T290" s="402"/>
      <c r="U290" s="402"/>
      <c r="V290" s="400"/>
      <c r="W290" s="382"/>
    </row>
    <row r="291" spans="2:23" ht="13.5" customHeight="1" x14ac:dyDescent="0.2">
      <c r="B291" s="32"/>
      <c r="C291" s="383">
        <f t="shared" si="12"/>
        <v>279</v>
      </c>
      <c r="D291" s="60" t="str">
        <f t="shared" si="10"/>
        <v/>
      </c>
      <c r="E291" s="376"/>
      <c r="F291" s="511"/>
      <c r="G291" s="511"/>
      <c r="H291" s="363"/>
      <c r="I291" s="363"/>
      <c r="J291" s="363"/>
      <c r="K291" s="401"/>
      <c r="L291" s="362"/>
      <c r="M291" s="363"/>
      <c r="N291" s="363"/>
      <c r="O291" s="402"/>
      <c r="P291" s="402"/>
      <c r="Q291" s="402"/>
      <c r="R291" s="363"/>
      <c r="S291" s="402"/>
      <c r="T291" s="402"/>
      <c r="U291" s="402"/>
      <c r="V291" s="400"/>
      <c r="W291" s="382"/>
    </row>
    <row r="292" spans="2:23" ht="13.5" customHeight="1" x14ac:dyDescent="0.2">
      <c r="B292" s="32"/>
      <c r="C292" s="383">
        <f t="shared" si="12"/>
        <v>280</v>
      </c>
      <c r="D292" s="60" t="str">
        <f t="shared" si="10"/>
        <v/>
      </c>
      <c r="E292" s="376"/>
      <c r="F292" s="511"/>
      <c r="G292" s="511"/>
      <c r="H292" s="363"/>
      <c r="I292" s="363"/>
      <c r="J292" s="363"/>
      <c r="K292" s="401"/>
      <c r="L292" s="362"/>
      <c r="M292" s="363"/>
      <c r="N292" s="363"/>
      <c r="O292" s="402"/>
      <c r="P292" s="402"/>
      <c r="Q292" s="402"/>
      <c r="R292" s="363"/>
      <c r="S292" s="402"/>
      <c r="T292" s="402"/>
      <c r="U292" s="402"/>
      <c r="V292" s="400"/>
      <c r="W292" s="382"/>
    </row>
    <row r="293" spans="2:23" ht="13.5" customHeight="1" x14ac:dyDescent="0.2">
      <c r="B293" s="32"/>
      <c r="C293" s="383">
        <f t="shared" si="12"/>
        <v>281</v>
      </c>
      <c r="D293" s="60" t="str">
        <f t="shared" si="10"/>
        <v/>
      </c>
      <c r="E293" s="376"/>
      <c r="F293" s="511"/>
      <c r="G293" s="511"/>
      <c r="H293" s="363"/>
      <c r="I293" s="363"/>
      <c r="J293" s="363"/>
      <c r="K293" s="401"/>
      <c r="L293" s="362"/>
      <c r="M293" s="363"/>
      <c r="N293" s="363"/>
      <c r="O293" s="402"/>
      <c r="P293" s="402"/>
      <c r="Q293" s="402"/>
      <c r="R293" s="363"/>
      <c r="S293" s="402"/>
      <c r="T293" s="402"/>
      <c r="U293" s="402"/>
      <c r="V293" s="400"/>
      <c r="W293" s="382"/>
    </row>
    <row r="294" spans="2:23" ht="13.5" customHeight="1" x14ac:dyDescent="0.2">
      <c r="B294" s="32"/>
      <c r="C294" s="383">
        <f t="shared" si="12"/>
        <v>282</v>
      </c>
      <c r="D294" s="60" t="str">
        <f t="shared" si="10"/>
        <v/>
      </c>
      <c r="E294" s="376"/>
      <c r="F294" s="511"/>
      <c r="G294" s="511"/>
      <c r="H294" s="363"/>
      <c r="I294" s="363"/>
      <c r="J294" s="363"/>
      <c r="K294" s="401"/>
      <c r="L294" s="362"/>
      <c r="M294" s="363"/>
      <c r="N294" s="363"/>
      <c r="O294" s="402"/>
      <c r="P294" s="402"/>
      <c r="Q294" s="402"/>
      <c r="R294" s="363"/>
      <c r="S294" s="402"/>
      <c r="T294" s="402"/>
      <c r="U294" s="402"/>
      <c r="V294" s="400"/>
      <c r="W294" s="382"/>
    </row>
    <row r="295" spans="2:23" ht="13.5" customHeight="1" x14ac:dyDescent="0.2">
      <c r="B295" s="32"/>
      <c r="C295" s="383">
        <f t="shared" si="12"/>
        <v>283</v>
      </c>
      <c r="D295" s="60" t="str">
        <f t="shared" si="10"/>
        <v/>
      </c>
      <c r="E295" s="376"/>
      <c r="F295" s="511"/>
      <c r="G295" s="511"/>
      <c r="H295" s="363"/>
      <c r="I295" s="363"/>
      <c r="J295" s="363"/>
      <c r="K295" s="401"/>
      <c r="L295" s="362"/>
      <c r="M295" s="363"/>
      <c r="N295" s="363"/>
      <c r="O295" s="402"/>
      <c r="P295" s="402"/>
      <c r="Q295" s="402"/>
      <c r="R295" s="363"/>
      <c r="S295" s="402"/>
      <c r="T295" s="402"/>
      <c r="U295" s="402"/>
      <c r="V295" s="400"/>
      <c r="W295" s="382"/>
    </row>
    <row r="296" spans="2:23" ht="13.5" customHeight="1" x14ac:dyDescent="0.2">
      <c r="B296" s="32"/>
      <c r="C296" s="383">
        <f t="shared" si="12"/>
        <v>284</v>
      </c>
      <c r="D296" s="60" t="str">
        <f t="shared" si="10"/>
        <v/>
      </c>
      <c r="E296" s="376"/>
      <c r="F296" s="511"/>
      <c r="G296" s="511"/>
      <c r="H296" s="363"/>
      <c r="I296" s="363"/>
      <c r="J296" s="363"/>
      <c r="K296" s="401"/>
      <c r="L296" s="362"/>
      <c r="M296" s="363"/>
      <c r="N296" s="363"/>
      <c r="O296" s="402"/>
      <c r="P296" s="402"/>
      <c r="Q296" s="402"/>
      <c r="R296" s="363"/>
      <c r="S296" s="402"/>
      <c r="T296" s="402"/>
      <c r="U296" s="402"/>
      <c r="V296" s="400"/>
      <c r="W296" s="382"/>
    </row>
    <row r="297" spans="2:23" ht="13.5" customHeight="1" x14ac:dyDescent="0.2">
      <c r="B297" s="32"/>
      <c r="C297" s="383">
        <f t="shared" si="12"/>
        <v>285</v>
      </c>
      <c r="D297" s="60" t="str">
        <f t="shared" si="10"/>
        <v/>
      </c>
      <c r="E297" s="376"/>
      <c r="F297" s="511"/>
      <c r="G297" s="511"/>
      <c r="H297" s="363"/>
      <c r="I297" s="363"/>
      <c r="J297" s="363"/>
      <c r="K297" s="401"/>
      <c r="L297" s="362"/>
      <c r="M297" s="363"/>
      <c r="N297" s="363"/>
      <c r="O297" s="402"/>
      <c r="P297" s="402"/>
      <c r="Q297" s="402"/>
      <c r="R297" s="363"/>
      <c r="S297" s="402"/>
      <c r="T297" s="402"/>
      <c r="U297" s="402"/>
      <c r="V297" s="400"/>
      <c r="W297" s="382"/>
    </row>
    <row r="298" spans="2:23" ht="13.5" customHeight="1" x14ac:dyDescent="0.2">
      <c r="B298" s="32"/>
      <c r="C298" s="383">
        <f t="shared" si="12"/>
        <v>286</v>
      </c>
      <c r="D298" s="60" t="str">
        <f t="shared" si="10"/>
        <v/>
      </c>
      <c r="E298" s="376"/>
      <c r="F298" s="511"/>
      <c r="G298" s="511"/>
      <c r="H298" s="363"/>
      <c r="I298" s="363"/>
      <c r="J298" s="363"/>
      <c r="K298" s="401"/>
      <c r="L298" s="362"/>
      <c r="M298" s="363"/>
      <c r="N298" s="363"/>
      <c r="O298" s="402"/>
      <c r="P298" s="402"/>
      <c r="Q298" s="402"/>
      <c r="R298" s="363"/>
      <c r="S298" s="402"/>
      <c r="T298" s="402"/>
      <c r="U298" s="402"/>
      <c r="V298" s="400"/>
      <c r="W298" s="382"/>
    </row>
    <row r="299" spans="2:23" ht="13.5" customHeight="1" x14ac:dyDescent="0.2">
      <c r="B299" s="32"/>
      <c r="C299" s="383">
        <f t="shared" si="12"/>
        <v>287</v>
      </c>
      <c r="D299" s="60" t="str">
        <f t="shared" si="10"/>
        <v/>
      </c>
      <c r="E299" s="376"/>
      <c r="F299" s="511"/>
      <c r="G299" s="511"/>
      <c r="H299" s="363"/>
      <c r="I299" s="363"/>
      <c r="J299" s="363"/>
      <c r="K299" s="401"/>
      <c r="L299" s="362"/>
      <c r="M299" s="363"/>
      <c r="N299" s="363"/>
      <c r="O299" s="402"/>
      <c r="P299" s="402"/>
      <c r="Q299" s="402"/>
      <c r="R299" s="363"/>
      <c r="S299" s="402"/>
      <c r="T299" s="402"/>
      <c r="U299" s="402"/>
      <c r="V299" s="400"/>
      <c r="W299" s="382"/>
    </row>
    <row r="300" spans="2:23" ht="13.5" customHeight="1" x14ac:dyDescent="0.2">
      <c r="B300" s="32"/>
      <c r="C300" s="383">
        <f t="shared" si="12"/>
        <v>288</v>
      </c>
      <c r="D300" s="60" t="str">
        <f t="shared" si="10"/>
        <v/>
      </c>
      <c r="E300" s="376"/>
      <c r="F300" s="511"/>
      <c r="G300" s="511"/>
      <c r="H300" s="363"/>
      <c r="I300" s="363"/>
      <c r="J300" s="363"/>
      <c r="K300" s="401"/>
      <c r="L300" s="362"/>
      <c r="M300" s="363"/>
      <c r="N300" s="363"/>
      <c r="O300" s="402"/>
      <c r="P300" s="402"/>
      <c r="Q300" s="402"/>
      <c r="R300" s="363"/>
      <c r="S300" s="402"/>
      <c r="T300" s="402"/>
      <c r="U300" s="402"/>
      <c r="V300" s="400"/>
      <c r="W300" s="382"/>
    </row>
    <row r="301" spans="2:23" ht="13.5" customHeight="1" x14ac:dyDescent="0.2">
      <c r="B301" s="32"/>
      <c r="C301" s="383">
        <f t="shared" si="12"/>
        <v>289</v>
      </c>
      <c r="D301" s="60" t="str">
        <f t="shared" si="10"/>
        <v/>
      </c>
      <c r="E301" s="376"/>
      <c r="F301" s="511"/>
      <c r="G301" s="511"/>
      <c r="H301" s="363"/>
      <c r="I301" s="363"/>
      <c r="J301" s="363"/>
      <c r="K301" s="401"/>
      <c r="L301" s="362"/>
      <c r="M301" s="363"/>
      <c r="N301" s="363"/>
      <c r="O301" s="402"/>
      <c r="P301" s="402"/>
      <c r="Q301" s="402"/>
      <c r="R301" s="363"/>
      <c r="S301" s="402"/>
      <c r="T301" s="402"/>
      <c r="U301" s="402"/>
      <c r="V301" s="400"/>
      <c r="W301" s="382"/>
    </row>
    <row r="302" spans="2:23" ht="13.5" customHeight="1" x14ac:dyDescent="0.2">
      <c r="B302" s="32"/>
      <c r="C302" s="383">
        <f t="shared" si="12"/>
        <v>290</v>
      </c>
      <c r="D302" s="60" t="str">
        <f t="shared" si="10"/>
        <v/>
      </c>
      <c r="E302" s="376"/>
      <c r="F302" s="511"/>
      <c r="G302" s="511"/>
      <c r="H302" s="363"/>
      <c r="I302" s="363"/>
      <c r="J302" s="363"/>
      <c r="K302" s="401"/>
      <c r="L302" s="362"/>
      <c r="M302" s="363"/>
      <c r="N302" s="363"/>
      <c r="O302" s="402"/>
      <c r="P302" s="402"/>
      <c r="Q302" s="402"/>
      <c r="R302" s="363"/>
      <c r="S302" s="402"/>
      <c r="T302" s="402"/>
      <c r="U302" s="402"/>
      <c r="V302" s="400"/>
      <c r="W302" s="382"/>
    </row>
    <row r="303" spans="2:23" ht="13.5" customHeight="1" x14ac:dyDescent="0.2">
      <c r="B303" s="32"/>
      <c r="C303" s="383">
        <f t="shared" si="12"/>
        <v>291</v>
      </c>
      <c r="D303" s="60" t="str">
        <f t="shared" si="10"/>
        <v/>
      </c>
      <c r="E303" s="376"/>
      <c r="F303" s="511"/>
      <c r="G303" s="511"/>
      <c r="H303" s="363"/>
      <c r="I303" s="363"/>
      <c r="J303" s="363"/>
      <c r="K303" s="401"/>
      <c r="L303" s="362"/>
      <c r="M303" s="363"/>
      <c r="N303" s="363"/>
      <c r="O303" s="402"/>
      <c r="P303" s="402"/>
      <c r="Q303" s="402"/>
      <c r="R303" s="363"/>
      <c r="S303" s="402"/>
      <c r="T303" s="402"/>
      <c r="U303" s="402"/>
      <c r="V303" s="400"/>
      <c r="W303" s="382"/>
    </row>
    <row r="304" spans="2:23" ht="13.5" customHeight="1" x14ac:dyDescent="0.2">
      <c r="B304" s="32"/>
      <c r="C304" s="383">
        <f t="shared" si="12"/>
        <v>292</v>
      </c>
      <c r="D304" s="60" t="str">
        <f t="shared" si="10"/>
        <v/>
      </c>
      <c r="E304" s="376"/>
      <c r="F304" s="511"/>
      <c r="G304" s="511"/>
      <c r="H304" s="363"/>
      <c r="I304" s="363"/>
      <c r="J304" s="363"/>
      <c r="K304" s="401"/>
      <c r="L304" s="362"/>
      <c r="M304" s="363"/>
      <c r="N304" s="363"/>
      <c r="O304" s="402"/>
      <c r="P304" s="402"/>
      <c r="Q304" s="402"/>
      <c r="R304" s="363"/>
      <c r="S304" s="402"/>
      <c r="T304" s="402"/>
      <c r="U304" s="402"/>
      <c r="V304" s="400"/>
      <c r="W304" s="382"/>
    </row>
    <row r="305" spans="2:23" ht="13.5" customHeight="1" x14ac:dyDescent="0.2">
      <c r="B305" s="32"/>
      <c r="C305" s="383">
        <f t="shared" si="12"/>
        <v>293</v>
      </c>
      <c r="D305" s="60" t="str">
        <f t="shared" si="10"/>
        <v/>
      </c>
      <c r="E305" s="376"/>
      <c r="F305" s="511"/>
      <c r="G305" s="511"/>
      <c r="H305" s="363"/>
      <c r="I305" s="363"/>
      <c r="J305" s="363"/>
      <c r="K305" s="401"/>
      <c r="L305" s="362"/>
      <c r="M305" s="363"/>
      <c r="N305" s="363"/>
      <c r="O305" s="402"/>
      <c r="P305" s="402"/>
      <c r="Q305" s="402"/>
      <c r="R305" s="363"/>
      <c r="S305" s="402"/>
      <c r="T305" s="402"/>
      <c r="U305" s="402"/>
      <c r="V305" s="400"/>
      <c r="W305" s="382"/>
    </row>
    <row r="306" spans="2:23" ht="13.5" customHeight="1" x14ac:dyDescent="0.2">
      <c r="B306" s="32"/>
      <c r="C306" s="383">
        <f t="shared" si="12"/>
        <v>294</v>
      </c>
      <c r="D306" s="60" t="str">
        <f t="shared" si="10"/>
        <v/>
      </c>
      <c r="E306" s="376"/>
      <c r="F306" s="511"/>
      <c r="G306" s="511"/>
      <c r="H306" s="363"/>
      <c r="I306" s="363"/>
      <c r="J306" s="363"/>
      <c r="K306" s="401"/>
      <c r="L306" s="362"/>
      <c r="M306" s="363"/>
      <c r="N306" s="363"/>
      <c r="O306" s="402"/>
      <c r="P306" s="402"/>
      <c r="Q306" s="402"/>
      <c r="R306" s="363"/>
      <c r="S306" s="402"/>
      <c r="T306" s="402"/>
      <c r="U306" s="402"/>
      <c r="V306" s="400"/>
      <c r="W306" s="382"/>
    </row>
    <row r="307" spans="2:23" ht="13.5" customHeight="1" x14ac:dyDescent="0.2">
      <c r="B307" s="32"/>
      <c r="C307" s="383">
        <f t="shared" si="12"/>
        <v>295</v>
      </c>
      <c r="D307" s="60" t="str">
        <f t="shared" si="10"/>
        <v/>
      </c>
      <c r="E307" s="376"/>
      <c r="F307" s="511"/>
      <c r="G307" s="511"/>
      <c r="H307" s="363"/>
      <c r="I307" s="363"/>
      <c r="J307" s="363"/>
      <c r="K307" s="401"/>
      <c r="L307" s="362"/>
      <c r="M307" s="363"/>
      <c r="N307" s="363"/>
      <c r="O307" s="402"/>
      <c r="P307" s="402"/>
      <c r="Q307" s="402"/>
      <c r="R307" s="363"/>
      <c r="S307" s="402"/>
      <c r="T307" s="402"/>
      <c r="U307" s="402"/>
      <c r="V307" s="400"/>
      <c r="W307" s="382"/>
    </row>
    <row r="308" spans="2:23" ht="13.5" customHeight="1" x14ac:dyDescent="0.2">
      <c r="B308" s="32"/>
      <c r="C308" s="383">
        <f t="shared" si="12"/>
        <v>296</v>
      </c>
      <c r="D308" s="60" t="str">
        <f t="shared" si="10"/>
        <v/>
      </c>
      <c r="E308" s="376"/>
      <c r="F308" s="511"/>
      <c r="G308" s="511"/>
      <c r="H308" s="363"/>
      <c r="I308" s="363"/>
      <c r="J308" s="363"/>
      <c r="K308" s="401"/>
      <c r="L308" s="362"/>
      <c r="M308" s="363"/>
      <c r="N308" s="363"/>
      <c r="O308" s="402"/>
      <c r="P308" s="402"/>
      <c r="Q308" s="402"/>
      <c r="R308" s="363"/>
      <c r="S308" s="402"/>
      <c r="T308" s="402"/>
      <c r="U308" s="402"/>
      <c r="V308" s="400"/>
      <c r="W308" s="382"/>
    </row>
    <row r="309" spans="2:23" ht="13.5" customHeight="1" x14ac:dyDescent="0.2">
      <c r="B309" s="32"/>
      <c r="C309" s="383">
        <f t="shared" si="12"/>
        <v>297</v>
      </c>
      <c r="D309" s="60" t="str">
        <f t="shared" si="10"/>
        <v/>
      </c>
      <c r="E309" s="376"/>
      <c r="F309" s="511"/>
      <c r="G309" s="511"/>
      <c r="H309" s="363"/>
      <c r="I309" s="363"/>
      <c r="J309" s="363"/>
      <c r="K309" s="401"/>
      <c r="L309" s="362"/>
      <c r="M309" s="363"/>
      <c r="N309" s="363"/>
      <c r="O309" s="402"/>
      <c r="P309" s="402"/>
      <c r="Q309" s="402"/>
      <c r="R309" s="363"/>
      <c r="S309" s="402"/>
      <c r="T309" s="402"/>
      <c r="U309" s="402"/>
      <c r="V309" s="400"/>
      <c r="W309" s="382"/>
    </row>
    <row r="310" spans="2:23" ht="13.5" customHeight="1" x14ac:dyDescent="0.2">
      <c r="B310" s="32"/>
      <c r="C310" s="383">
        <f t="shared" si="12"/>
        <v>298</v>
      </c>
      <c r="D310" s="60" t="str">
        <f t="shared" si="10"/>
        <v/>
      </c>
      <c r="E310" s="376"/>
      <c r="F310" s="511"/>
      <c r="G310" s="511"/>
      <c r="H310" s="363"/>
      <c r="I310" s="363"/>
      <c r="J310" s="363"/>
      <c r="K310" s="401"/>
      <c r="L310" s="362"/>
      <c r="M310" s="363"/>
      <c r="N310" s="363"/>
      <c r="O310" s="402"/>
      <c r="P310" s="402"/>
      <c r="Q310" s="402"/>
      <c r="R310" s="363"/>
      <c r="S310" s="402"/>
      <c r="T310" s="402"/>
      <c r="U310" s="402"/>
      <c r="V310" s="400"/>
      <c r="W310" s="382"/>
    </row>
    <row r="311" spans="2:23" ht="13.5" customHeight="1" x14ac:dyDescent="0.2">
      <c r="B311" s="32"/>
      <c r="C311" s="383">
        <f t="shared" si="12"/>
        <v>299</v>
      </c>
      <c r="D311" s="60" t="str">
        <f t="shared" si="10"/>
        <v/>
      </c>
      <c r="E311" s="376"/>
      <c r="F311" s="511"/>
      <c r="G311" s="511"/>
      <c r="H311" s="363"/>
      <c r="I311" s="363"/>
      <c r="J311" s="363"/>
      <c r="K311" s="401"/>
      <c r="L311" s="362"/>
      <c r="M311" s="363"/>
      <c r="N311" s="363"/>
      <c r="O311" s="402"/>
      <c r="P311" s="402"/>
      <c r="Q311" s="402"/>
      <c r="R311" s="363"/>
      <c r="S311" s="402"/>
      <c r="T311" s="402"/>
      <c r="U311" s="402"/>
      <c r="V311" s="400"/>
      <c r="W311" s="382"/>
    </row>
    <row r="312" spans="2:23" ht="13.5" customHeight="1" x14ac:dyDescent="0.2">
      <c r="B312" s="32"/>
      <c r="C312" s="383">
        <f t="shared" si="12"/>
        <v>300</v>
      </c>
      <c r="D312" s="60" t="str">
        <f t="shared" si="10"/>
        <v/>
      </c>
      <c r="E312" s="376"/>
      <c r="F312" s="511"/>
      <c r="G312" s="511"/>
      <c r="H312" s="363"/>
      <c r="I312" s="363"/>
      <c r="J312" s="363"/>
      <c r="K312" s="401"/>
      <c r="L312" s="362"/>
      <c r="M312" s="363"/>
      <c r="N312" s="363"/>
      <c r="O312" s="402"/>
      <c r="P312" s="402"/>
      <c r="Q312" s="402"/>
      <c r="R312" s="363"/>
      <c r="S312" s="402"/>
      <c r="T312" s="402"/>
      <c r="U312" s="402"/>
      <c r="V312" s="400"/>
      <c r="W312" s="382"/>
    </row>
    <row r="313" spans="2:23" ht="13.5" customHeight="1" x14ac:dyDescent="0.2">
      <c r="B313" s="32"/>
      <c r="C313" s="383">
        <f t="shared" si="12"/>
        <v>301</v>
      </c>
      <c r="D313" s="60" t="str">
        <f t="shared" si="10"/>
        <v/>
      </c>
      <c r="E313" s="376"/>
      <c r="F313" s="511"/>
      <c r="G313" s="511"/>
      <c r="H313" s="363"/>
      <c r="I313" s="363"/>
      <c r="J313" s="363"/>
      <c r="K313" s="401"/>
      <c r="L313" s="362"/>
      <c r="M313" s="363"/>
      <c r="N313" s="363"/>
      <c r="O313" s="402"/>
      <c r="P313" s="402"/>
      <c r="Q313" s="402"/>
      <c r="R313" s="363"/>
      <c r="S313" s="402"/>
      <c r="T313" s="402"/>
      <c r="U313" s="402"/>
      <c r="V313" s="400"/>
      <c r="W313" s="382"/>
    </row>
    <row r="314" spans="2:23" ht="13.5" customHeight="1" x14ac:dyDescent="0.2">
      <c r="B314" s="32"/>
      <c r="C314" s="383">
        <f t="shared" si="12"/>
        <v>302</v>
      </c>
      <c r="D314" s="60" t="str">
        <f t="shared" si="10"/>
        <v/>
      </c>
      <c r="E314" s="376"/>
      <c r="F314" s="511"/>
      <c r="G314" s="511"/>
      <c r="H314" s="363"/>
      <c r="I314" s="363"/>
      <c r="J314" s="363"/>
      <c r="K314" s="401"/>
      <c r="L314" s="362"/>
      <c r="M314" s="363"/>
      <c r="N314" s="363"/>
      <c r="O314" s="402"/>
      <c r="P314" s="402"/>
      <c r="Q314" s="402"/>
      <c r="R314" s="363"/>
      <c r="S314" s="402"/>
      <c r="T314" s="402"/>
      <c r="U314" s="402"/>
      <c r="V314" s="400"/>
      <c r="W314" s="382"/>
    </row>
    <row r="315" spans="2:23" ht="13.5" customHeight="1" x14ac:dyDescent="0.2">
      <c r="B315" s="32"/>
      <c r="C315" s="383">
        <f t="shared" si="12"/>
        <v>303</v>
      </c>
      <c r="D315" s="60" t="str">
        <f t="shared" si="10"/>
        <v/>
      </c>
      <c r="E315" s="376"/>
      <c r="F315" s="511"/>
      <c r="G315" s="511"/>
      <c r="H315" s="363"/>
      <c r="I315" s="363"/>
      <c r="J315" s="363"/>
      <c r="K315" s="401"/>
      <c r="L315" s="362"/>
      <c r="M315" s="363"/>
      <c r="N315" s="363"/>
      <c r="O315" s="402"/>
      <c r="P315" s="402"/>
      <c r="Q315" s="402"/>
      <c r="R315" s="363"/>
      <c r="S315" s="402"/>
      <c r="T315" s="402"/>
      <c r="U315" s="402"/>
      <c r="V315" s="400"/>
      <c r="W315" s="382"/>
    </row>
    <row r="316" spans="2:23" ht="13.5" customHeight="1" x14ac:dyDescent="0.2">
      <c r="B316" s="32"/>
      <c r="C316" s="383">
        <f t="shared" si="12"/>
        <v>304</v>
      </c>
      <c r="D316" s="60" t="str">
        <f t="shared" si="10"/>
        <v/>
      </c>
      <c r="E316" s="376"/>
      <c r="F316" s="511"/>
      <c r="G316" s="511"/>
      <c r="H316" s="363"/>
      <c r="I316" s="363"/>
      <c r="J316" s="363"/>
      <c r="K316" s="401"/>
      <c r="L316" s="362"/>
      <c r="M316" s="363"/>
      <c r="N316" s="363"/>
      <c r="O316" s="402"/>
      <c r="P316" s="402"/>
      <c r="Q316" s="402"/>
      <c r="R316" s="363"/>
      <c r="S316" s="402"/>
      <c r="T316" s="402"/>
      <c r="U316" s="402"/>
      <c r="V316" s="400"/>
      <c r="W316" s="382"/>
    </row>
    <row r="317" spans="2:23" ht="13.5" customHeight="1" x14ac:dyDescent="0.2">
      <c r="B317" s="32"/>
      <c r="C317" s="383">
        <f t="shared" si="12"/>
        <v>305</v>
      </c>
      <c r="D317" s="60" t="str">
        <f t="shared" si="10"/>
        <v/>
      </c>
      <c r="E317" s="376"/>
      <c r="F317" s="511"/>
      <c r="G317" s="511"/>
      <c r="H317" s="363"/>
      <c r="I317" s="363"/>
      <c r="J317" s="363"/>
      <c r="K317" s="401"/>
      <c r="L317" s="362"/>
      <c r="M317" s="363"/>
      <c r="N317" s="363"/>
      <c r="O317" s="402"/>
      <c r="P317" s="402"/>
      <c r="Q317" s="402"/>
      <c r="R317" s="363"/>
      <c r="S317" s="402"/>
      <c r="T317" s="402"/>
      <c r="U317" s="402"/>
      <c r="V317" s="400"/>
      <c r="W317" s="382"/>
    </row>
    <row r="318" spans="2:23" ht="13.5" customHeight="1" x14ac:dyDescent="0.2">
      <c r="B318" s="32"/>
      <c r="C318" s="383">
        <f t="shared" si="12"/>
        <v>306</v>
      </c>
      <c r="D318" s="60" t="str">
        <f t="shared" si="10"/>
        <v/>
      </c>
      <c r="E318" s="376"/>
      <c r="F318" s="511"/>
      <c r="G318" s="511"/>
      <c r="H318" s="363"/>
      <c r="I318" s="363"/>
      <c r="J318" s="363"/>
      <c r="K318" s="401"/>
      <c r="L318" s="362"/>
      <c r="M318" s="363"/>
      <c r="N318" s="363"/>
      <c r="O318" s="402"/>
      <c r="P318" s="402"/>
      <c r="Q318" s="402"/>
      <c r="R318" s="363"/>
      <c r="S318" s="402"/>
      <c r="T318" s="402"/>
      <c r="U318" s="402"/>
      <c r="V318" s="400"/>
      <c r="W318" s="382"/>
    </row>
    <row r="319" spans="2:23" ht="13.5" customHeight="1" x14ac:dyDescent="0.2">
      <c r="B319" s="32"/>
      <c r="C319" s="383">
        <f t="shared" si="12"/>
        <v>307</v>
      </c>
      <c r="D319" s="60" t="str">
        <f t="shared" si="10"/>
        <v/>
      </c>
      <c r="E319" s="376"/>
      <c r="F319" s="511"/>
      <c r="G319" s="511"/>
      <c r="H319" s="363"/>
      <c r="I319" s="363"/>
      <c r="J319" s="363"/>
      <c r="K319" s="401"/>
      <c r="L319" s="362"/>
      <c r="M319" s="363"/>
      <c r="N319" s="363"/>
      <c r="O319" s="402"/>
      <c r="P319" s="402"/>
      <c r="Q319" s="402"/>
      <c r="R319" s="363"/>
      <c r="S319" s="402"/>
      <c r="T319" s="402"/>
      <c r="U319" s="402"/>
      <c r="V319" s="400"/>
      <c r="W319" s="382"/>
    </row>
    <row r="320" spans="2:23" ht="13.5" customHeight="1" x14ac:dyDescent="0.2">
      <c r="B320" s="32"/>
      <c r="C320" s="383">
        <f t="shared" si="12"/>
        <v>308</v>
      </c>
      <c r="D320" s="60" t="str">
        <f t="shared" si="10"/>
        <v/>
      </c>
      <c r="E320" s="376"/>
      <c r="F320" s="511"/>
      <c r="G320" s="511"/>
      <c r="H320" s="363"/>
      <c r="I320" s="363"/>
      <c r="J320" s="363"/>
      <c r="K320" s="401"/>
      <c r="L320" s="362"/>
      <c r="M320" s="363"/>
      <c r="N320" s="363"/>
      <c r="O320" s="402"/>
      <c r="P320" s="402"/>
      <c r="Q320" s="402"/>
      <c r="R320" s="363"/>
      <c r="S320" s="402"/>
      <c r="T320" s="402"/>
      <c r="U320" s="402"/>
      <c r="V320" s="400"/>
      <c r="W320" s="382"/>
    </row>
    <row r="321" spans="2:23" ht="13.5" customHeight="1" x14ac:dyDescent="0.2">
      <c r="B321" s="32"/>
      <c r="C321" s="383">
        <f t="shared" si="12"/>
        <v>309</v>
      </c>
      <c r="D321" s="60" t="str">
        <f t="shared" si="10"/>
        <v/>
      </c>
      <c r="E321" s="376"/>
      <c r="F321" s="511"/>
      <c r="G321" s="511"/>
      <c r="H321" s="363"/>
      <c r="I321" s="363"/>
      <c r="J321" s="363"/>
      <c r="K321" s="401"/>
      <c r="L321" s="362"/>
      <c r="M321" s="363"/>
      <c r="N321" s="363"/>
      <c r="O321" s="402"/>
      <c r="P321" s="402"/>
      <c r="Q321" s="402"/>
      <c r="R321" s="363"/>
      <c r="S321" s="402"/>
      <c r="T321" s="402"/>
      <c r="U321" s="402"/>
      <c r="V321" s="400"/>
      <c r="W321" s="382"/>
    </row>
    <row r="322" spans="2:23" ht="13.5" customHeight="1" x14ac:dyDescent="0.2">
      <c r="B322" s="32"/>
      <c r="C322" s="383">
        <f t="shared" si="12"/>
        <v>310</v>
      </c>
      <c r="D322" s="60" t="str">
        <f t="shared" si="10"/>
        <v/>
      </c>
      <c r="E322" s="376"/>
      <c r="F322" s="511"/>
      <c r="G322" s="511"/>
      <c r="H322" s="363"/>
      <c r="I322" s="363"/>
      <c r="J322" s="363"/>
      <c r="K322" s="401"/>
      <c r="L322" s="362"/>
      <c r="M322" s="363"/>
      <c r="N322" s="363"/>
      <c r="O322" s="402"/>
      <c r="P322" s="402"/>
      <c r="Q322" s="402"/>
      <c r="R322" s="363"/>
      <c r="S322" s="402"/>
      <c r="T322" s="402"/>
      <c r="U322" s="402"/>
      <c r="V322" s="400"/>
      <c r="W322" s="382"/>
    </row>
    <row r="323" spans="2:23" ht="13.5" customHeight="1" x14ac:dyDescent="0.2">
      <c r="B323" s="32"/>
      <c r="C323" s="383">
        <f t="shared" si="12"/>
        <v>311</v>
      </c>
      <c r="D323" s="60" t="str">
        <f t="shared" si="10"/>
        <v/>
      </c>
      <c r="E323" s="376"/>
      <c r="F323" s="511"/>
      <c r="G323" s="511"/>
      <c r="H323" s="363"/>
      <c r="I323" s="363"/>
      <c r="J323" s="363"/>
      <c r="K323" s="401"/>
      <c r="L323" s="362"/>
      <c r="M323" s="363"/>
      <c r="N323" s="363"/>
      <c r="O323" s="402"/>
      <c r="P323" s="402"/>
      <c r="Q323" s="402"/>
      <c r="R323" s="363"/>
      <c r="S323" s="402"/>
      <c r="T323" s="402"/>
      <c r="U323" s="402"/>
      <c r="V323" s="400"/>
      <c r="W323" s="382"/>
    </row>
    <row r="324" spans="2:23" ht="13.5" customHeight="1" x14ac:dyDescent="0.2">
      <c r="B324" s="32"/>
      <c r="C324" s="383">
        <f t="shared" si="12"/>
        <v>312</v>
      </c>
      <c r="D324" s="60" t="str">
        <f t="shared" si="10"/>
        <v/>
      </c>
      <c r="E324" s="376"/>
      <c r="F324" s="511"/>
      <c r="G324" s="511"/>
      <c r="H324" s="363"/>
      <c r="I324" s="363"/>
      <c r="J324" s="363"/>
      <c r="K324" s="401"/>
      <c r="L324" s="362"/>
      <c r="M324" s="363"/>
      <c r="N324" s="363"/>
      <c r="O324" s="402"/>
      <c r="P324" s="402"/>
      <c r="Q324" s="402"/>
      <c r="R324" s="363"/>
      <c r="S324" s="402"/>
      <c r="T324" s="402"/>
      <c r="U324" s="402"/>
      <c r="V324" s="400"/>
      <c r="W324" s="382"/>
    </row>
    <row r="325" spans="2:23" ht="13.5" customHeight="1" x14ac:dyDescent="0.2">
      <c r="B325" s="32"/>
      <c r="C325" s="383">
        <f t="shared" si="12"/>
        <v>313</v>
      </c>
      <c r="D325" s="60" t="str">
        <f t="shared" si="10"/>
        <v/>
      </c>
      <c r="E325" s="376"/>
      <c r="F325" s="511"/>
      <c r="G325" s="511"/>
      <c r="H325" s="363"/>
      <c r="I325" s="363"/>
      <c r="J325" s="363"/>
      <c r="K325" s="401"/>
      <c r="L325" s="362"/>
      <c r="M325" s="363"/>
      <c r="N325" s="363"/>
      <c r="O325" s="402"/>
      <c r="P325" s="402"/>
      <c r="Q325" s="402"/>
      <c r="R325" s="363"/>
      <c r="S325" s="402"/>
      <c r="T325" s="402"/>
      <c r="U325" s="402"/>
      <c r="V325" s="400"/>
      <c r="W325" s="382"/>
    </row>
    <row r="326" spans="2:23" ht="13.5" customHeight="1" x14ac:dyDescent="0.2">
      <c r="B326" s="32"/>
      <c r="C326" s="383">
        <f t="shared" si="12"/>
        <v>314</v>
      </c>
      <c r="D326" s="60" t="str">
        <f t="shared" si="10"/>
        <v/>
      </c>
      <c r="E326" s="376"/>
      <c r="F326" s="511"/>
      <c r="G326" s="511"/>
      <c r="H326" s="363"/>
      <c r="I326" s="363"/>
      <c r="J326" s="363"/>
      <c r="K326" s="401"/>
      <c r="L326" s="362"/>
      <c r="M326" s="363"/>
      <c r="N326" s="363"/>
      <c r="O326" s="402"/>
      <c r="P326" s="402"/>
      <c r="Q326" s="402"/>
      <c r="R326" s="363"/>
      <c r="S326" s="402"/>
      <c r="T326" s="402"/>
      <c r="U326" s="402"/>
      <c r="V326" s="400"/>
      <c r="W326" s="382"/>
    </row>
    <row r="327" spans="2:23" ht="13.5" customHeight="1" x14ac:dyDescent="0.2">
      <c r="B327" s="32"/>
      <c r="C327" s="383">
        <f t="shared" si="12"/>
        <v>315</v>
      </c>
      <c r="D327" s="60" t="str">
        <f t="shared" si="10"/>
        <v/>
      </c>
      <c r="E327" s="376"/>
      <c r="F327" s="511"/>
      <c r="G327" s="511"/>
      <c r="H327" s="363"/>
      <c r="I327" s="363"/>
      <c r="J327" s="363"/>
      <c r="K327" s="401"/>
      <c r="L327" s="362"/>
      <c r="M327" s="363"/>
      <c r="N327" s="363"/>
      <c r="O327" s="402"/>
      <c r="P327" s="402"/>
      <c r="Q327" s="402"/>
      <c r="R327" s="363"/>
      <c r="S327" s="402"/>
      <c r="T327" s="402"/>
      <c r="U327" s="402"/>
      <c r="V327" s="400"/>
      <c r="W327" s="382"/>
    </row>
    <row r="328" spans="2:23" ht="13.5" customHeight="1" x14ac:dyDescent="0.2">
      <c r="B328" s="32"/>
      <c r="C328" s="383">
        <f t="shared" si="12"/>
        <v>316</v>
      </c>
      <c r="D328" s="60" t="str">
        <f t="shared" si="10"/>
        <v/>
      </c>
      <c r="E328" s="376"/>
      <c r="F328" s="511"/>
      <c r="G328" s="511"/>
      <c r="H328" s="363"/>
      <c r="I328" s="363"/>
      <c r="J328" s="363"/>
      <c r="K328" s="401"/>
      <c r="L328" s="362"/>
      <c r="M328" s="363"/>
      <c r="N328" s="363"/>
      <c r="O328" s="402"/>
      <c r="P328" s="402"/>
      <c r="Q328" s="402"/>
      <c r="R328" s="363"/>
      <c r="S328" s="402"/>
      <c r="T328" s="402"/>
      <c r="U328" s="402"/>
      <c r="V328" s="400"/>
      <c r="W328" s="382"/>
    </row>
    <row r="329" spans="2:23" ht="13.5" customHeight="1" x14ac:dyDescent="0.2">
      <c r="B329" s="32"/>
      <c r="C329" s="383">
        <f t="shared" si="12"/>
        <v>317</v>
      </c>
      <c r="D329" s="60" t="str">
        <f t="shared" si="10"/>
        <v/>
      </c>
      <c r="E329" s="376"/>
      <c r="F329" s="511"/>
      <c r="G329" s="511"/>
      <c r="H329" s="363"/>
      <c r="I329" s="363"/>
      <c r="J329" s="363"/>
      <c r="K329" s="401"/>
      <c r="L329" s="362"/>
      <c r="M329" s="363"/>
      <c r="N329" s="363"/>
      <c r="O329" s="402"/>
      <c r="P329" s="402"/>
      <c r="Q329" s="402"/>
      <c r="R329" s="363"/>
      <c r="S329" s="402"/>
      <c r="T329" s="402"/>
      <c r="U329" s="402"/>
      <c r="V329" s="400"/>
      <c r="W329" s="382"/>
    </row>
    <row r="330" spans="2:23" ht="13.5" customHeight="1" x14ac:dyDescent="0.2">
      <c r="B330" s="32"/>
      <c r="C330" s="383">
        <f t="shared" si="12"/>
        <v>318</v>
      </c>
      <c r="D330" s="60" t="str">
        <f t="shared" si="10"/>
        <v/>
      </c>
      <c r="E330" s="376"/>
      <c r="F330" s="511"/>
      <c r="G330" s="511"/>
      <c r="H330" s="363"/>
      <c r="I330" s="363"/>
      <c r="J330" s="363"/>
      <c r="K330" s="401"/>
      <c r="L330" s="362"/>
      <c r="M330" s="363"/>
      <c r="N330" s="363"/>
      <c r="O330" s="402"/>
      <c r="P330" s="402"/>
      <c r="Q330" s="402"/>
      <c r="R330" s="363"/>
      <c r="S330" s="402"/>
      <c r="T330" s="402"/>
      <c r="U330" s="402"/>
      <c r="V330" s="400"/>
      <c r="W330" s="382"/>
    </row>
    <row r="331" spans="2:23" ht="13.5" customHeight="1" x14ac:dyDescent="0.2">
      <c r="B331" s="32"/>
      <c r="C331" s="383">
        <f t="shared" si="12"/>
        <v>319</v>
      </c>
      <c r="D331" s="60" t="str">
        <f t="shared" si="10"/>
        <v/>
      </c>
      <c r="E331" s="376"/>
      <c r="F331" s="511"/>
      <c r="G331" s="511"/>
      <c r="H331" s="363"/>
      <c r="I331" s="363"/>
      <c r="J331" s="363"/>
      <c r="K331" s="401"/>
      <c r="L331" s="362"/>
      <c r="M331" s="363"/>
      <c r="N331" s="363"/>
      <c r="O331" s="402"/>
      <c r="P331" s="402"/>
      <c r="Q331" s="402"/>
      <c r="R331" s="363"/>
      <c r="S331" s="402"/>
      <c r="T331" s="402"/>
      <c r="U331" s="402"/>
      <c r="V331" s="400"/>
      <c r="W331" s="382"/>
    </row>
    <row r="332" spans="2:23" ht="13.5" customHeight="1" x14ac:dyDescent="0.2">
      <c r="B332" s="32"/>
      <c r="C332" s="383">
        <f t="shared" si="12"/>
        <v>320</v>
      </c>
      <c r="D332" s="60" t="str">
        <f t="shared" si="10"/>
        <v/>
      </c>
      <c r="E332" s="376"/>
      <c r="F332" s="511"/>
      <c r="G332" s="511"/>
      <c r="H332" s="363"/>
      <c r="I332" s="363"/>
      <c r="J332" s="363"/>
      <c r="K332" s="401"/>
      <c r="L332" s="362"/>
      <c r="M332" s="363"/>
      <c r="N332" s="363"/>
      <c r="O332" s="402"/>
      <c r="P332" s="402"/>
      <c r="Q332" s="402"/>
      <c r="R332" s="363"/>
      <c r="S332" s="402"/>
      <c r="T332" s="402"/>
      <c r="U332" s="402"/>
      <c r="V332" s="400"/>
      <c r="W332" s="382"/>
    </row>
    <row r="333" spans="2:23" ht="13.5" customHeight="1" x14ac:dyDescent="0.2">
      <c r="B333" s="32"/>
      <c r="C333" s="383">
        <f t="shared" si="12"/>
        <v>321</v>
      </c>
      <c r="D333" s="60" t="str">
        <f t="shared" si="10"/>
        <v/>
      </c>
      <c r="E333" s="376"/>
      <c r="F333" s="511"/>
      <c r="G333" s="511"/>
      <c r="H333" s="363"/>
      <c r="I333" s="363"/>
      <c r="J333" s="363"/>
      <c r="K333" s="401"/>
      <c r="L333" s="362"/>
      <c r="M333" s="363"/>
      <c r="N333" s="363"/>
      <c r="O333" s="402"/>
      <c r="P333" s="402"/>
      <c r="Q333" s="402"/>
      <c r="R333" s="363"/>
      <c r="S333" s="402"/>
      <c r="T333" s="402"/>
      <c r="U333" s="402"/>
      <c r="V333" s="400"/>
      <c r="W333" s="382"/>
    </row>
    <row r="334" spans="2:23" ht="13.5" customHeight="1" x14ac:dyDescent="0.2">
      <c r="B334" s="32"/>
      <c r="C334" s="383">
        <f t="shared" si="12"/>
        <v>322</v>
      </c>
      <c r="D334" s="60" t="str">
        <f t="shared" si="10"/>
        <v/>
      </c>
      <c r="E334" s="376"/>
      <c r="F334" s="511"/>
      <c r="G334" s="511"/>
      <c r="H334" s="363"/>
      <c r="I334" s="363"/>
      <c r="J334" s="363"/>
      <c r="K334" s="401"/>
      <c r="L334" s="362"/>
      <c r="M334" s="363"/>
      <c r="N334" s="363"/>
      <c r="O334" s="402"/>
      <c r="P334" s="402"/>
      <c r="Q334" s="402"/>
      <c r="R334" s="363"/>
      <c r="S334" s="402"/>
      <c r="T334" s="402"/>
      <c r="U334" s="402"/>
      <c r="V334" s="400"/>
      <c r="W334" s="382"/>
    </row>
    <row r="335" spans="2:23" ht="13.5" customHeight="1" x14ac:dyDescent="0.2">
      <c r="B335" s="32"/>
      <c r="C335" s="383">
        <f t="shared" ref="C335:C398" si="13">C334+1</f>
        <v>323</v>
      </c>
      <c r="D335" s="60" t="str">
        <f t="shared" si="10"/>
        <v/>
      </c>
      <c r="E335" s="376"/>
      <c r="F335" s="511"/>
      <c r="G335" s="511"/>
      <c r="H335" s="363"/>
      <c r="I335" s="363"/>
      <c r="J335" s="363"/>
      <c r="K335" s="401"/>
      <c r="L335" s="362"/>
      <c r="M335" s="363"/>
      <c r="N335" s="363"/>
      <c r="O335" s="402"/>
      <c r="P335" s="402"/>
      <c r="Q335" s="402"/>
      <c r="R335" s="363"/>
      <c r="S335" s="402"/>
      <c r="T335" s="402"/>
      <c r="U335" s="402"/>
      <c r="V335" s="400"/>
      <c r="W335" s="382"/>
    </row>
    <row r="336" spans="2:23" ht="13.5" customHeight="1" x14ac:dyDescent="0.2">
      <c r="B336" s="32"/>
      <c r="C336" s="383">
        <f t="shared" si="13"/>
        <v>324</v>
      </c>
      <c r="D336" s="60" t="str">
        <f t="shared" si="10"/>
        <v/>
      </c>
      <c r="E336" s="376"/>
      <c r="F336" s="511"/>
      <c r="G336" s="511"/>
      <c r="H336" s="363"/>
      <c r="I336" s="363"/>
      <c r="J336" s="363"/>
      <c r="K336" s="401"/>
      <c r="L336" s="362"/>
      <c r="M336" s="363"/>
      <c r="N336" s="363"/>
      <c r="O336" s="402"/>
      <c r="P336" s="402"/>
      <c r="Q336" s="402"/>
      <c r="R336" s="363"/>
      <c r="S336" s="402"/>
      <c r="T336" s="402"/>
      <c r="U336" s="402"/>
      <c r="V336" s="400"/>
      <c r="W336" s="382"/>
    </row>
    <row r="337" spans="2:23" ht="13.5" customHeight="1" x14ac:dyDescent="0.2">
      <c r="B337" s="32"/>
      <c r="C337" s="383">
        <f t="shared" si="13"/>
        <v>325</v>
      </c>
      <c r="D337" s="60" t="str">
        <f t="shared" si="10"/>
        <v/>
      </c>
      <c r="E337" s="376"/>
      <c r="F337" s="511"/>
      <c r="G337" s="511"/>
      <c r="H337" s="363"/>
      <c r="I337" s="363"/>
      <c r="J337" s="363"/>
      <c r="K337" s="401"/>
      <c r="L337" s="362"/>
      <c r="M337" s="363"/>
      <c r="N337" s="363"/>
      <c r="O337" s="402"/>
      <c r="P337" s="402"/>
      <c r="Q337" s="402"/>
      <c r="R337" s="363"/>
      <c r="S337" s="402"/>
      <c r="T337" s="402"/>
      <c r="U337" s="402"/>
      <c r="V337" s="400"/>
      <c r="W337" s="382"/>
    </row>
    <row r="338" spans="2:23" ht="13.5" customHeight="1" x14ac:dyDescent="0.2">
      <c r="B338" s="32"/>
      <c r="C338" s="383">
        <f t="shared" si="13"/>
        <v>326</v>
      </c>
      <c r="D338" s="60" t="str">
        <f t="shared" si="10"/>
        <v/>
      </c>
      <c r="E338" s="376"/>
      <c r="F338" s="511"/>
      <c r="G338" s="511"/>
      <c r="H338" s="363"/>
      <c r="I338" s="363"/>
      <c r="J338" s="363"/>
      <c r="K338" s="401"/>
      <c r="L338" s="362"/>
      <c r="M338" s="363"/>
      <c r="N338" s="363"/>
      <c r="O338" s="402"/>
      <c r="P338" s="402"/>
      <c r="Q338" s="402"/>
      <c r="R338" s="363"/>
      <c r="S338" s="402"/>
      <c r="T338" s="402"/>
      <c r="U338" s="402"/>
      <c r="V338" s="400"/>
      <c r="W338" s="382"/>
    </row>
    <row r="339" spans="2:23" ht="13.5" customHeight="1" x14ac:dyDescent="0.2">
      <c r="B339" s="32"/>
      <c r="C339" s="383">
        <f t="shared" si="13"/>
        <v>327</v>
      </c>
      <c r="D339" s="60" t="str">
        <f t="shared" si="10"/>
        <v/>
      </c>
      <c r="E339" s="376"/>
      <c r="F339" s="511"/>
      <c r="G339" s="511"/>
      <c r="H339" s="363"/>
      <c r="I339" s="363"/>
      <c r="J339" s="363"/>
      <c r="K339" s="401"/>
      <c r="L339" s="362"/>
      <c r="M339" s="363"/>
      <c r="N339" s="363"/>
      <c r="O339" s="402"/>
      <c r="P339" s="402"/>
      <c r="Q339" s="402"/>
      <c r="R339" s="363"/>
      <c r="S339" s="402"/>
      <c r="T339" s="402"/>
      <c r="U339" s="402"/>
      <c r="V339" s="400"/>
      <c r="W339" s="382"/>
    </row>
    <row r="340" spans="2:23" ht="13.5" customHeight="1" x14ac:dyDescent="0.2">
      <c r="B340" s="32"/>
      <c r="C340" s="383">
        <f t="shared" si="13"/>
        <v>328</v>
      </c>
      <c r="D340" s="60" t="str">
        <f t="shared" si="10"/>
        <v/>
      </c>
      <c r="E340" s="376"/>
      <c r="F340" s="511"/>
      <c r="G340" s="511"/>
      <c r="H340" s="363"/>
      <c r="I340" s="363"/>
      <c r="J340" s="363"/>
      <c r="K340" s="401"/>
      <c r="L340" s="362"/>
      <c r="M340" s="363"/>
      <c r="N340" s="363"/>
      <c r="O340" s="402"/>
      <c r="P340" s="402"/>
      <c r="Q340" s="402"/>
      <c r="R340" s="363"/>
      <c r="S340" s="402"/>
      <c r="T340" s="402"/>
      <c r="U340" s="402"/>
      <c r="V340" s="400"/>
      <c r="W340" s="382"/>
    </row>
    <row r="341" spans="2:23" ht="13.5" customHeight="1" x14ac:dyDescent="0.2">
      <c r="B341" s="32"/>
      <c r="C341" s="383">
        <f t="shared" si="13"/>
        <v>329</v>
      </c>
      <c r="D341" s="60" t="str">
        <f t="shared" si="10"/>
        <v/>
      </c>
      <c r="E341" s="376"/>
      <c r="F341" s="511"/>
      <c r="G341" s="511"/>
      <c r="H341" s="363"/>
      <c r="I341" s="363"/>
      <c r="J341" s="363"/>
      <c r="K341" s="401"/>
      <c r="L341" s="362"/>
      <c r="M341" s="363"/>
      <c r="N341" s="363"/>
      <c r="O341" s="402"/>
      <c r="P341" s="402"/>
      <c r="Q341" s="402"/>
      <c r="R341" s="363"/>
      <c r="S341" s="402"/>
      <c r="T341" s="402"/>
      <c r="U341" s="402"/>
      <c r="V341" s="400"/>
      <c r="W341" s="382"/>
    </row>
    <row r="342" spans="2:23" ht="13.5" customHeight="1" x14ac:dyDescent="0.2">
      <c r="B342" s="32"/>
      <c r="C342" s="383">
        <f t="shared" si="13"/>
        <v>330</v>
      </c>
      <c r="D342" s="60" t="str">
        <f t="shared" si="10"/>
        <v/>
      </c>
      <c r="E342" s="376"/>
      <c r="F342" s="511"/>
      <c r="G342" s="511"/>
      <c r="H342" s="363"/>
      <c r="I342" s="363"/>
      <c r="J342" s="363"/>
      <c r="K342" s="401"/>
      <c r="L342" s="362"/>
      <c r="M342" s="363"/>
      <c r="N342" s="363"/>
      <c r="O342" s="402"/>
      <c r="P342" s="402"/>
      <c r="Q342" s="402"/>
      <c r="R342" s="363"/>
      <c r="S342" s="402"/>
      <c r="T342" s="402"/>
      <c r="U342" s="402"/>
      <c r="V342" s="400"/>
      <c r="W342" s="382"/>
    </row>
    <row r="343" spans="2:23" ht="13.5" customHeight="1" x14ac:dyDescent="0.2">
      <c r="B343" s="32"/>
      <c r="C343" s="383">
        <f t="shared" si="13"/>
        <v>331</v>
      </c>
      <c r="D343" s="60" t="str">
        <f t="shared" si="10"/>
        <v/>
      </c>
      <c r="E343" s="376"/>
      <c r="F343" s="511"/>
      <c r="G343" s="511"/>
      <c r="H343" s="363"/>
      <c r="I343" s="363"/>
      <c r="J343" s="363"/>
      <c r="K343" s="401"/>
      <c r="L343" s="362"/>
      <c r="M343" s="363"/>
      <c r="N343" s="363"/>
      <c r="O343" s="402"/>
      <c r="P343" s="402"/>
      <c r="Q343" s="402"/>
      <c r="R343" s="363"/>
      <c r="S343" s="402"/>
      <c r="T343" s="402"/>
      <c r="U343" s="402"/>
      <c r="V343" s="400"/>
      <c r="W343" s="382"/>
    </row>
    <row r="344" spans="2:23" ht="13.5" customHeight="1" x14ac:dyDescent="0.2">
      <c r="B344" s="32"/>
      <c r="C344" s="383">
        <f t="shared" si="13"/>
        <v>332</v>
      </c>
      <c r="D344" s="60" t="str">
        <f t="shared" si="10"/>
        <v/>
      </c>
      <c r="E344" s="376"/>
      <c r="F344" s="511"/>
      <c r="G344" s="511"/>
      <c r="H344" s="363"/>
      <c r="I344" s="363"/>
      <c r="J344" s="363"/>
      <c r="K344" s="401"/>
      <c r="L344" s="362"/>
      <c r="M344" s="363"/>
      <c r="N344" s="363"/>
      <c r="O344" s="402"/>
      <c r="P344" s="402"/>
      <c r="Q344" s="402"/>
      <c r="R344" s="363"/>
      <c r="S344" s="402"/>
      <c r="T344" s="402"/>
      <c r="U344" s="402"/>
      <c r="V344" s="400"/>
      <c r="W344" s="382"/>
    </row>
    <row r="345" spans="2:23" ht="13.5" customHeight="1" x14ac:dyDescent="0.2">
      <c r="B345" s="32"/>
      <c r="C345" s="383">
        <f t="shared" si="13"/>
        <v>333</v>
      </c>
      <c r="D345" s="60" t="str">
        <f t="shared" si="10"/>
        <v/>
      </c>
      <c r="E345" s="376"/>
      <c r="F345" s="511"/>
      <c r="G345" s="511"/>
      <c r="H345" s="363"/>
      <c r="I345" s="363"/>
      <c r="J345" s="363"/>
      <c r="K345" s="401"/>
      <c r="L345" s="362"/>
      <c r="M345" s="363"/>
      <c r="N345" s="363"/>
      <c r="O345" s="402"/>
      <c r="P345" s="402"/>
      <c r="Q345" s="402"/>
      <c r="R345" s="363"/>
      <c r="S345" s="402"/>
      <c r="T345" s="402"/>
      <c r="U345" s="402"/>
      <c r="V345" s="400"/>
      <c r="W345" s="382"/>
    </row>
    <row r="346" spans="2:23" ht="13.5" customHeight="1" x14ac:dyDescent="0.2">
      <c r="B346" s="32"/>
      <c r="C346" s="383">
        <f t="shared" si="13"/>
        <v>334</v>
      </c>
      <c r="D346" s="60" t="str">
        <f t="shared" si="10"/>
        <v/>
      </c>
      <c r="E346" s="376"/>
      <c r="F346" s="511"/>
      <c r="G346" s="511"/>
      <c r="H346" s="363"/>
      <c r="I346" s="363"/>
      <c r="J346" s="363"/>
      <c r="K346" s="401"/>
      <c r="L346" s="362"/>
      <c r="M346" s="363"/>
      <c r="N346" s="363"/>
      <c r="O346" s="402"/>
      <c r="P346" s="402"/>
      <c r="Q346" s="402"/>
      <c r="R346" s="363"/>
      <c r="S346" s="402"/>
      <c r="T346" s="402"/>
      <c r="U346" s="402"/>
      <c r="V346" s="400"/>
      <c r="W346" s="382"/>
    </row>
    <row r="347" spans="2:23" ht="13.5" customHeight="1" x14ac:dyDescent="0.2">
      <c r="B347" s="32"/>
      <c r="C347" s="383">
        <f t="shared" si="13"/>
        <v>335</v>
      </c>
      <c r="D347" s="60" t="str">
        <f t="shared" si="10"/>
        <v/>
      </c>
      <c r="E347" s="376"/>
      <c r="F347" s="511"/>
      <c r="G347" s="511"/>
      <c r="H347" s="363"/>
      <c r="I347" s="363"/>
      <c r="J347" s="363"/>
      <c r="K347" s="401"/>
      <c r="L347" s="362"/>
      <c r="M347" s="363"/>
      <c r="N347" s="363"/>
      <c r="O347" s="402"/>
      <c r="P347" s="402"/>
      <c r="Q347" s="402"/>
      <c r="R347" s="363"/>
      <c r="S347" s="402"/>
      <c r="T347" s="402"/>
      <c r="U347" s="402"/>
      <c r="V347" s="400"/>
      <c r="W347" s="382"/>
    </row>
    <row r="348" spans="2:23" ht="13.5" customHeight="1" x14ac:dyDescent="0.2">
      <c r="B348" s="32"/>
      <c r="C348" s="383">
        <f t="shared" si="13"/>
        <v>336</v>
      </c>
      <c r="D348" s="60" t="str">
        <f t="shared" si="10"/>
        <v/>
      </c>
      <c r="E348" s="376"/>
      <c r="F348" s="511"/>
      <c r="G348" s="511"/>
      <c r="H348" s="363"/>
      <c r="I348" s="363"/>
      <c r="J348" s="363"/>
      <c r="K348" s="401"/>
      <c r="L348" s="362"/>
      <c r="M348" s="363"/>
      <c r="N348" s="363"/>
      <c r="O348" s="402"/>
      <c r="P348" s="402"/>
      <c r="Q348" s="402"/>
      <c r="R348" s="363"/>
      <c r="S348" s="402"/>
      <c r="T348" s="402"/>
      <c r="U348" s="402"/>
      <c r="V348" s="400"/>
      <c r="W348" s="382"/>
    </row>
    <row r="349" spans="2:23" ht="13.5" customHeight="1" x14ac:dyDescent="0.2">
      <c r="B349" s="32"/>
      <c r="C349" s="383">
        <f t="shared" si="13"/>
        <v>337</v>
      </c>
      <c r="D349" s="60" t="str">
        <f t="shared" si="10"/>
        <v/>
      </c>
      <c r="E349" s="376"/>
      <c r="F349" s="511"/>
      <c r="G349" s="511"/>
      <c r="H349" s="363"/>
      <c r="I349" s="363"/>
      <c r="J349" s="363"/>
      <c r="K349" s="401"/>
      <c r="L349" s="362"/>
      <c r="M349" s="363"/>
      <c r="N349" s="363"/>
      <c r="O349" s="402"/>
      <c r="P349" s="402"/>
      <c r="Q349" s="402"/>
      <c r="R349" s="363"/>
      <c r="S349" s="402"/>
      <c r="T349" s="402"/>
      <c r="U349" s="402"/>
      <c r="V349" s="400"/>
      <c r="W349" s="382"/>
    </row>
    <row r="350" spans="2:23" ht="13.5" customHeight="1" x14ac:dyDescent="0.2">
      <c r="B350" s="32"/>
      <c r="C350" s="383">
        <f t="shared" si="13"/>
        <v>338</v>
      </c>
      <c r="D350" s="60" t="str">
        <f t="shared" si="10"/>
        <v/>
      </c>
      <c r="E350" s="376"/>
      <c r="F350" s="511"/>
      <c r="G350" s="511"/>
      <c r="H350" s="363"/>
      <c r="I350" s="363"/>
      <c r="J350" s="363"/>
      <c r="K350" s="401"/>
      <c r="L350" s="362"/>
      <c r="M350" s="363"/>
      <c r="N350" s="363"/>
      <c r="O350" s="402"/>
      <c r="P350" s="402"/>
      <c r="Q350" s="402"/>
      <c r="R350" s="363"/>
      <c r="S350" s="402"/>
      <c r="T350" s="402"/>
      <c r="U350" s="402"/>
      <c r="V350" s="400"/>
      <c r="W350" s="382"/>
    </row>
    <row r="351" spans="2:23" ht="13.5" customHeight="1" x14ac:dyDescent="0.2">
      <c r="B351" s="32"/>
      <c r="C351" s="383">
        <f t="shared" si="13"/>
        <v>339</v>
      </c>
      <c r="D351" s="60" t="str">
        <f t="shared" si="10"/>
        <v/>
      </c>
      <c r="E351" s="376"/>
      <c r="F351" s="511"/>
      <c r="G351" s="511"/>
      <c r="H351" s="363"/>
      <c r="I351" s="363"/>
      <c r="J351" s="363"/>
      <c r="K351" s="401"/>
      <c r="L351" s="362"/>
      <c r="M351" s="363"/>
      <c r="N351" s="363"/>
      <c r="O351" s="402"/>
      <c r="P351" s="402"/>
      <c r="Q351" s="402"/>
      <c r="R351" s="363"/>
      <c r="S351" s="402"/>
      <c r="T351" s="402"/>
      <c r="U351" s="402"/>
      <c r="V351" s="400"/>
      <c r="W351" s="382"/>
    </row>
    <row r="352" spans="2:23" ht="13.5" customHeight="1" x14ac:dyDescent="0.2">
      <c r="B352" s="32"/>
      <c r="C352" s="383">
        <f t="shared" si="13"/>
        <v>340</v>
      </c>
      <c r="D352" s="60" t="str">
        <f t="shared" si="10"/>
        <v/>
      </c>
      <c r="E352" s="376"/>
      <c r="F352" s="511"/>
      <c r="G352" s="511"/>
      <c r="H352" s="363"/>
      <c r="I352" s="363"/>
      <c r="J352" s="363"/>
      <c r="K352" s="401"/>
      <c r="L352" s="362"/>
      <c r="M352" s="363"/>
      <c r="N352" s="363"/>
      <c r="O352" s="402"/>
      <c r="P352" s="402"/>
      <c r="Q352" s="402"/>
      <c r="R352" s="363"/>
      <c r="S352" s="402"/>
      <c r="T352" s="402"/>
      <c r="U352" s="402"/>
      <c r="V352" s="400"/>
      <c r="W352" s="382"/>
    </row>
    <row r="353" spans="2:23" ht="13.5" customHeight="1" x14ac:dyDescent="0.2">
      <c r="B353" s="32"/>
      <c r="C353" s="383">
        <f t="shared" si="13"/>
        <v>341</v>
      </c>
      <c r="D353" s="60" t="str">
        <f t="shared" si="10"/>
        <v/>
      </c>
      <c r="E353" s="376"/>
      <c r="F353" s="511"/>
      <c r="G353" s="511"/>
      <c r="H353" s="363"/>
      <c r="I353" s="363"/>
      <c r="J353" s="363"/>
      <c r="K353" s="401"/>
      <c r="L353" s="362"/>
      <c r="M353" s="363"/>
      <c r="N353" s="363"/>
      <c r="O353" s="402"/>
      <c r="P353" s="402"/>
      <c r="Q353" s="402"/>
      <c r="R353" s="363"/>
      <c r="S353" s="402"/>
      <c r="T353" s="402"/>
      <c r="U353" s="402"/>
      <c r="V353" s="400"/>
      <c r="W353" s="382"/>
    </row>
    <row r="354" spans="2:23" ht="13.5" customHeight="1" x14ac:dyDescent="0.2">
      <c r="B354" s="32"/>
      <c r="C354" s="383">
        <f t="shared" si="13"/>
        <v>342</v>
      </c>
      <c r="D354" s="60" t="str">
        <f t="shared" si="10"/>
        <v/>
      </c>
      <c r="E354" s="376"/>
      <c r="F354" s="511"/>
      <c r="G354" s="511"/>
      <c r="H354" s="363"/>
      <c r="I354" s="363"/>
      <c r="J354" s="363"/>
      <c r="K354" s="401"/>
      <c r="L354" s="362"/>
      <c r="M354" s="363"/>
      <c r="N354" s="363"/>
      <c r="O354" s="402"/>
      <c r="P354" s="402"/>
      <c r="Q354" s="402"/>
      <c r="R354" s="363"/>
      <c r="S354" s="402"/>
      <c r="T354" s="402"/>
      <c r="U354" s="402"/>
      <c r="V354" s="400"/>
      <c r="W354" s="382"/>
    </row>
    <row r="355" spans="2:23" ht="13.5" customHeight="1" x14ac:dyDescent="0.2">
      <c r="B355" s="32"/>
      <c r="C355" s="383">
        <f t="shared" si="13"/>
        <v>343</v>
      </c>
      <c r="D355" s="60" t="str">
        <f t="shared" si="10"/>
        <v/>
      </c>
      <c r="E355" s="376"/>
      <c r="F355" s="511"/>
      <c r="G355" s="511"/>
      <c r="H355" s="363"/>
      <c r="I355" s="363"/>
      <c r="J355" s="363"/>
      <c r="K355" s="401"/>
      <c r="L355" s="362"/>
      <c r="M355" s="363"/>
      <c r="N355" s="363"/>
      <c r="O355" s="402"/>
      <c r="P355" s="402"/>
      <c r="Q355" s="402"/>
      <c r="R355" s="363"/>
      <c r="S355" s="402"/>
      <c r="T355" s="402"/>
      <c r="U355" s="402"/>
      <c r="V355" s="400"/>
      <c r="W355" s="382"/>
    </row>
    <row r="356" spans="2:23" ht="13.5" customHeight="1" x14ac:dyDescent="0.2">
      <c r="B356" s="32"/>
      <c r="C356" s="383">
        <f t="shared" si="13"/>
        <v>344</v>
      </c>
      <c r="D356" s="60" t="str">
        <f t="shared" si="10"/>
        <v/>
      </c>
      <c r="E356" s="376"/>
      <c r="F356" s="511"/>
      <c r="G356" s="511"/>
      <c r="H356" s="363"/>
      <c r="I356" s="363"/>
      <c r="J356" s="363"/>
      <c r="K356" s="401"/>
      <c r="L356" s="362"/>
      <c r="M356" s="363"/>
      <c r="N356" s="363"/>
      <c r="O356" s="402"/>
      <c r="P356" s="402"/>
      <c r="Q356" s="402"/>
      <c r="R356" s="363"/>
      <c r="S356" s="402"/>
      <c r="T356" s="402"/>
      <c r="U356" s="402"/>
      <c r="V356" s="400"/>
      <c r="W356" s="382"/>
    </row>
    <row r="357" spans="2:23" ht="13.5" customHeight="1" x14ac:dyDescent="0.2">
      <c r="B357" s="32"/>
      <c r="C357" s="383">
        <f t="shared" si="13"/>
        <v>345</v>
      </c>
      <c r="D357" s="60" t="str">
        <f t="shared" si="10"/>
        <v/>
      </c>
      <c r="E357" s="376"/>
      <c r="F357" s="511"/>
      <c r="G357" s="511"/>
      <c r="H357" s="363"/>
      <c r="I357" s="363"/>
      <c r="J357" s="363"/>
      <c r="K357" s="401"/>
      <c r="L357" s="362"/>
      <c r="M357" s="363"/>
      <c r="N357" s="363"/>
      <c r="O357" s="402"/>
      <c r="P357" s="402"/>
      <c r="Q357" s="402"/>
      <c r="R357" s="363"/>
      <c r="S357" s="402"/>
      <c r="T357" s="402"/>
      <c r="U357" s="402"/>
      <c r="V357" s="400"/>
      <c r="W357" s="382"/>
    </row>
    <row r="358" spans="2:23" ht="13.5" customHeight="1" x14ac:dyDescent="0.2">
      <c r="B358" s="32"/>
      <c r="C358" s="383">
        <f t="shared" si="13"/>
        <v>346</v>
      </c>
      <c r="D358" s="60" t="str">
        <f t="shared" si="10"/>
        <v/>
      </c>
      <c r="E358" s="376"/>
      <c r="F358" s="511"/>
      <c r="G358" s="511"/>
      <c r="H358" s="363"/>
      <c r="I358" s="363"/>
      <c r="J358" s="363"/>
      <c r="K358" s="401"/>
      <c r="L358" s="362"/>
      <c r="M358" s="363"/>
      <c r="N358" s="363"/>
      <c r="O358" s="402"/>
      <c r="P358" s="402"/>
      <c r="Q358" s="402"/>
      <c r="R358" s="363"/>
      <c r="S358" s="402"/>
      <c r="T358" s="402"/>
      <c r="U358" s="402"/>
      <c r="V358" s="400"/>
      <c r="W358" s="382"/>
    </row>
    <row r="359" spans="2:23" ht="13.5" customHeight="1" x14ac:dyDescent="0.2">
      <c r="B359" s="32"/>
      <c r="C359" s="383">
        <f t="shared" si="13"/>
        <v>347</v>
      </c>
      <c r="D359" s="60" t="str">
        <f t="shared" si="10"/>
        <v/>
      </c>
      <c r="E359" s="376"/>
      <c r="F359" s="511"/>
      <c r="G359" s="511"/>
      <c r="H359" s="363"/>
      <c r="I359" s="363"/>
      <c r="J359" s="363"/>
      <c r="K359" s="401"/>
      <c r="L359" s="362"/>
      <c r="M359" s="363"/>
      <c r="N359" s="363"/>
      <c r="O359" s="402"/>
      <c r="P359" s="402"/>
      <c r="Q359" s="402"/>
      <c r="R359" s="363"/>
      <c r="S359" s="402"/>
      <c r="T359" s="402"/>
      <c r="U359" s="402"/>
      <c r="V359" s="400"/>
      <c r="W359" s="382"/>
    </row>
    <row r="360" spans="2:23" ht="13.5" customHeight="1" x14ac:dyDescent="0.2">
      <c r="B360" s="32"/>
      <c r="C360" s="383">
        <f t="shared" si="13"/>
        <v>348</v>
      </c>
      <c r="D360" s="60" t="str">
        <f t="shared" si="10"/>
        <v/>
      </c>
      <c r="E360" s="376"/>
      <c r="F360" s="511"/>
      <c r="G360" s="511"/>
      <c r="H360" s="363"/>
      <c r="I360" s="363"/>
      <c r="J360" s="363"/>
      <c r="K360" s="401"/>
      <c r="L360" s="362"/>
      <c r="M360" s="363"/>
      <c r="N360" s="363"/>
      <c r="O360" s="402"/>
      <c r="P360" s="402"/>
      <c r="Q360" s="402"/>
      <c r="R360" s="363"/>
      <c r="S360" s="402"/>
      <c r="T360" s="402"/>
      <c r="U360" s="402"/>
      <c r="V360" s="400"/>
      <c r="W360" s="382"/>
    </row>
    <row r="361" spans="2:23" ht="13.5" customHeight="1" x14ac:dyDescent="0.2">
      <c r="B361" s="32"/>
      <c r="C361" s="383">
        <f t="shared" si="13"/>
        <v>349</v>
      </c>
      <c r="D361" s="60" t="str">
        <f t="shared" si="10"/>
        <v/>
      </c>
      <c r="E361" s="376"/>
      <c r="F361" s="511"/>
      <c r="G361" s="511"/>
      <c r="H361" s="363"/>
      <c r="I361" s="363"/>
      <c r="J361" s="363"/>
      <c r="K361" s="401"/>
      <c r="L361" s="362"/>
      <c r="M361" s="363"/>
      <c r="N361" s="363"/>
      <c r="O361" s="402"/>
      <c r="P361" s="402"/>
      <c r="Q361" s="402"/>
      <c r="R361" s="363"/>
      <c r="S361" s="402"/>
      <c r="T361" s="402"/>
      <c r="U361" s="402"/>
      <c r="V361" s="400"/>
      <c r="W361" s="382"/>
    </row>
    <row r="362" spans="2:23" ht="13.5" customHeight="1" x14ac:dyDescent="0.2">
      <c r="B362" s="32"/>
      <c r="C362" s="383">
        <f t="shared" si="13"/>
        <v>350</v>
      </c>
      <c r="D362" s="60" t="str">
        <f t="shared" si="10"/>
        <v/>
      </c>
      <c r="E362" s="376"/>
      <c r="F362" s="511"/>
      <c r="G362" s="511"/>
      <c r="H362" s="363"/>
      <c r="I362" s="363"/>
      <c r="J362" s="363"/>
      <c r="K362" s="401"/>
      <c r="L362" s="362"/>
      <c r="M362" s="363"/>
      <c r="N362" s="363"/>
      <c r="O362" s="402"/>
      <c r="P362" s="402"/>
      <c r="Q362" s="402"/>
      <c r="R362" s="363"/>
      <c r="S362" s="402"/>
      <c r="T362" s="402"/>
      <c r="U362" s="402"/>
      <c r="V362" s="400"/>
      <c r="W362" s="382"/>
    </row>
    <row r="363" spans="2:23" ht="13.5" customHeight="1" x14ac:dyDescent="0.2">
      <c r="B363" s="32"/>
      <c r="C363" s="383">
        <f t="shared" si="13"/>
        <v>351</v>
      </c>
      <c r="D363" s="60" t="str">
        <f t="shared" si="10"/>
        <v/>
      </c>
      <c r="E363" s="376"/>
      <c r="F363" s="511"/>
      <c r="G363" s="511"/>
      <c r="H363" s="363"/>
      <c r="I363" s="363"/>
      <c r="J363" s="363"/>
      <c r="K363" s="401"/>
      <c r="L363" s="362"/>
      <c r="M363" s="363"/>
      <c r="N363" s="363"/>
      <c r="O363" s="402"/>
      <c r="P363" s="402"/>
      <c r="Q363" s="402"/>
      <c r="R363" s="363"/>
      <c r="S363" s="402"/>
      <c r="T363" s="402"/>
      <c r="U363" s="402"/>
      <c r="V363" s="400"/>
      <c r="W363" s="382"/>
    </row>
    <row r="364" spans="2:23" ht="13.5" customHeight="1" x14ac:dyDescent="0.2">
      <c r="B364" s="32"/>
      <c r="C364" s="383">
        <f t="shared" si="13"/>
        <v>352</v>
      </c>
      <c r="D364" s="60" t="str">
        <f t="shared" si="10"/>
        <v/>
      </c>
      <c r="E364" s="376"/>
      <c r="F364" s="511"/>
      <c r="G364" s="511"/>
      <c r="H364" s="363"/>
      <c r="I364" s="363"/>
      <c r="J364" s="363"/>
      <c r="K364" s="401"/>
      <c r="L364" s="362"/>
      <c r="M364" s="363"/>
      <c r="N364" s="363"/>
      <c r="O364" s="402"/>
      <c r="P364" s="402"/>
      <c r="Q364" s="402"/>
      <c r="R364" s="363"/>
      <c r="S364" s="402"/>
      <c r="T364" s="402"/>
      <c r="U364" s="402"/>
      <c r="V364" s="400"/>
      <c r="W364" s="382"/>
    </row>
    <row r="365" spans="2:23" ht="13.5" customHeight="1" x14ac:dyDescent="0.2">
      <c r="B365" s="32"/>
      <c r="C365" s="383">
        <f t="shared" si="13"/>
        <v>353</v>
      </c>
      <c r="D365" s="60" t="str">
        <f t="shared" si="10"/>
        <v/>
      </c>
      <c r="E365" s="376"/>
      <c r="F365" s="511"/>
      <c r="G365" s="511"/>
      <c r="H365" s="363"/>
      <c r="I365" s="363"/>
      <c r="J365" s="363"/>
      <c r="K365" s="401"/>
      <c r="L365" s="362"/>
      <c r="M365" s="363"/>
      <c r="N365" s="363"/>
      <c r="O365" s="402"/>
      <c r="P365" s="402"/>
      <c r="Q365" s="402"/>
      <c r="R365" s="363"/>
      <c r="S365" s="402"/>
      <c r="T365" s="402"/>
      <c r="U365" s="402"/>
      <c r="V365" s="400"/>
      <c r="W365" s="382"/>
    </row>
    <row r="366" spans="2:23" ht="13.5" customHeight="1" x14ac:dyDescent="0.2">
      <c r="B366" s="32"/>
      <c r="C366" s="383">
        <f t="shared" si="13"/>
        <v>354</v>
      </c>
      <c r="D366" s="60" t="str">
        <f t="shared" si="10"/>
        <v/>
      </c>
      <c r="E366" s="376"/>
      <c r="F366" s="511"/>
      <c r="G366" s="511"/>
      <c r="H366" s="363"/>
      <c r="I366" s="363"/>
      <c r="J366" s="363"/>
      <c r="K366" s="401"/>
      <c r="L366" s="362"/>
      <c r="M366" s="363"/>
      <c r="N366" s="363"/>
      <c r="O366" s="402"/>
      <c r="P366" s="402"/>
      <c r="Q366" s="402"/>
      <c r="R366" s="363"/>
      <c r="S366" s="402"/>
      <c r="T366" s="402"/>
      <c r="U366" s="402"/>
      <c r="V366" s="400"/>
      <c r="W366" s="382"/>
    </row>
    <row r="367" spans="2:23" ht="13.5" customHeight="1" x14ac:dyDescent="0.2">
      <c r="B367" s="32"/>
      <c r="C367" s="383">
        <f t="shared" si="13"/>
        <v>355</v>
      </c>
      <c r="D367" s="60" t="str">
        <f t="shared" si="10"/>
        <v/>
      </c>
      <c r="E367" s="376"/>
      <c r="F367" s="511"/>
      <c r="G367" s="511"/>
      <c r="H367" s="363"/>
      <c r="I367" s="363"/>
      <c r="J367" s="363"/>
      <c r="K367" s="401"/>
      <c r="L367" s="362"/>
      <c r="M367" s="363"/>
      <c r="N367" s="363"/>
      <c r="O367" s="402"/>
      <c r="P367" s="402"/>
      <c r="Q367" s="402"/>
      <c r="R367" s="363"/>
      <c r="S367" s="402"/>
      <c r="T367" s="402"/>
      <c r="U367" s="402"/>
      <c r="V367" s="400"/>
      <c r="W367" s="382"/>
    </row>
    <row r="368" spans="2:23" ht="13.5" customHeight="1" x14ac:dyDescent="0.2">
      <c r="B368" s="32"/>
      <c r="C368" s="383">
        <f t="shared" si="13"/>
        <v>356</v>
      </c>
      <c r="D368" s="60" t="str">
        <f t="shared" si="10"/>
        <v/>
      </c>
      <c r="E368" s="376"/>
      <c r="F368" s="511"/>
      <c r="G368" s="511"/>
      <c r="H368" s="363"/>
      <c r="I368" s="363"/>
      <c r="J368" s="363"/>
      <c r="K368" s="401"/>
      <c r="L368" s="362"/>
      <c r="M368" s="363"/>
      <c r="N368" s="363"/>
      <c r="O368" s="402"/>
      <c r="P368" s="402"/>
      <c r="Q368" s="402"/>
      <c r="R368" s="363"/>
      <c r="S368" s="402"/>
      <c r="T368" s="402"/>
      <c r="U368" s="402"/>
      <c r="V368" s="400"/>
      <c r="W368" s="382"/>
    </row>
    <row r="369" spans="2:23" ht="13.5" customHeight="1" x14ac:dyDescent="0.2">
      <c r="B369" s="32"/>
      <c r="C369" s="383">
        <f t="shared" si="13"/>
        <v>357</v>
      </c>
      <c r="D369" s="60" t="str">
        <f t="shared" si="10"/>
        <v/>
      </c>
      <c r="E369" s="376"/>
      <c r="F369" s="511"/>
      <c r="G369" s="511"/>
      <c r="H369" s="363"/>
      <c r="I369" s="363"/>
      <c r="J369" s="363"/>
      <c r="K369" s="401"/>
      <c r="L369" s="362"/>
      <c r="M369" s="363"/>
      <c r="N369" s="363"/>
      <c r="O369" s="402"/>
      <c r="P369" s="402"/>
      <c r="Q369" s="402"/>
      <c r="R369" s="363"/>
      <c r="S369" s="402"/>
      <c r="T369" s="402"/>
      <c r="U369" s="402"/>
      <c r="V369" s="400"/>
      <c r="W369" s="382"/>
    </row>
    <row r="370" spans="2:23" ht="13.5" customHeight="1" x14ac:dyDescent="0.2">
      <c r="B370" s="32"/>
      <c r="C370" s="383">
        <f t="shared" si="13"/>
        <v>358</v>
      </c>
      <c r="D370" s="60" t="str">
        <f t="shared" ref="D370:D401" si="14">IF(E370="","",IF(E370&lt;=$Z$2,"○",""))</f>
        <v/>
      </c>
      <c r="E370" s="376"/>
      <c r="F370" s="511"/>
      <c r="G370" s="511"/>
      <c r="H370" s="363"/>
      <c r="I370" s="363"/>
      <c r="J370" s="363"/>
      <c r="K370" s="401"/>
      <c r="L370" s="362"/>
      <c r="M370" s="363"/>
      <c r="N370" s="363"/>
      <c r="O370" s="402"/>
      <c r="P370" s="402"/>
      <c r="Q370" s="402"/>
      <c r="R370" s="363"/>
      <c r="S370" s="402"/>
      <c r="T370" s="402"/>
      <c r="U370" s="402"/>
      <c r="V370" s="400"/>
      <c r="W370" s="382"/>
    </row>
    <row r="371" spans="2:23" ht="13.5" customHeight="1" x14ac:dyDescent="0.2">
      <c r="B371" s="32"/>
      <c r="C371" s="383">
        <f t="shared" si="13"/>
        <v>359</v>
      </c>
      <c r="D371" s="60" t="str">
        <f t="shared" si="14"/>
        <v/>
      </c>
      <c r="E371" s="376"/>
      <c r="F371" s="511"/>
      <c r="G371" s="511"/>
      <c r="H371" s="363"/>
      <c r="I371" s="363"/>
      <c r="J371" s="363"/>
      <c r="K371" s="401"/>
      <c r="L371" s="362"/>
      <c r="M371" s="363"/>
      <c r="N371" s="363"/>
      <c r="O371" s="402"/>
      <c r="P371" s="402"/>
      <c r="Q371" s="402"/>
      <c r="R371" s="363"/>
      <c r="S371" s="402"/>
      <c r="T371" s="402"/>
      <c r="U371" s="402"/>
      <c r="V371" s="400"/>
      <c r="W371" s="382"/>
    </row>
    <row r="372" spans="2:23" ht="13.5" customHeight="1" x14ac:dyDescent="0.2">
      <c r="B372" s="32"/>
      <c r="C372" s="383">
        <f t="shared" si="13"/>
        <v>360</v>
      </c>
      <c r="D372" s="60" t="str">
        <f t="shared" si="14"/>
        <v/>
      </c>
      <c r="E372" s="376"/>
      <c r="F372" s="511"/>
      <c r="G372" s="511"/>
      <c r="H372" s="363"/>
      <c r="I372" s="363"/>
      <c r="J372" s="363"/>
      <c r="K372" s="401"/>
      <c r="L372" s="362"/>
      <c r="M372" s="363"/>
      <c r="N372" s="363"/>
      <c r="O372" s="402"/>
      <c r="P372" s="402"/>
      <c r="Q372" s="402"/>
      <c r="R372" s="363"/>
      <c r="S372" s="402"/>
      <c r="T372" s="402"/>
      <c r="U372" s="402"/>
      <c r="V372" s="400"/>
      <c r="W372" s="382"/>
    </row>
    <row r="373" spans="2:23" ht="13.5" customHeight="1" x14ac:dyDescent="0.2">
      <c r="B373" s="32"/>
      <c r="C373" s="383">
        <f t="shared" si="13"/>
        <v>361</v>
      </c>
      <c r="D373" s="60" t="str">
        <f t="shared" si="14"/>
        <v/>
      </c>
      <c r="E373" s="376"/>
      <c r="F373" s="511"/>
      <c r="G373" s="511"/>
      <c r="H373" s="363"/>
      <c r="I373" s="363"/>
      <c r="J373" s="363"/>
      <c r="K373" s="401"/>
      <c r="L373" s="362"/>
      <c r="M373" s="363"/>
      <c r="N373" s="363"/>
      <c r="O373" s="402"/>
      <c r="P373" s="402"/>
      <c r="Q373" s="402"/>
      <c r="R373" s="363"/>
      <c r="S373" s="402"/>
      <c r="T373" s="402"/>
      <c r="U373" s="402"/>
      <c r="V373" s="400"/>
      <c r="W373" s="382"/>
    </row>
    <row r="374" spans="2:23" ht="13.5" customHeight="1" x14ac:dyDescent="0.2">
      <c r="B374" s="32"/>
      <c r="C374" s="383">
        <f t="shared" si="13"/>
        <v>362</v>
      </c>
      <c r="D374" s="60" t="str">
        <f t="shared" si="14"/>
        <v/>
      </c>
      <c r="E374" s="376"/>
      <c r="F374" s="511"/>
      <c r="G374" s="511"/>
      <c r="H374" s="363"/>
      <c r="I374" s="363"/>
      <c r="J374" s="363"/>
      <c r="K374" s="401"/>
      <c r="L374" s="362"/>
      <c r="M374" s="363"/>
      <c r="N374" s="363"/>
      <c r="O374" s="402"/>
      <c r="P374" s="402"/>
      <c r="Q374" s="402"/>
      <c r="R374" s="363"/>
      <c r="S374" s="402"/>
      <c r="T374" s="402"/>
      <c r="U374" s="402"/>
      <c r="V374" s="400"/>
      <c r="W374" s="382"/>
    </row>
    <row r="375" spans="2:23" ht="13.5" customHeight="1" x14ac:dyDescent="0.2">
      <c r="B375" s="32"/>
      <c r="C375" s="383">
        <f t="shared" si="13"/>
        <v>363</v>
      </c>
      <c r="D375" s="60" t="str">
        <f t="shared" si="14"/>
        <v/>
      </c>
      <c r="E375" s="376"/>
      <c r="F375" s="511"/>
      <c r="G375" s="511"/>
      <c r="H375" s="363"/>
      <c r="I375" s="363"/>
      <c r="J375" s="363"/>
      <c r="K375" s="401"/>
      <c r="L375" s="362"/>
      <c r="M375" s="363"/>
      <c r="N375" s="363"/>
      <c r="O375" s="402"/>
      <c r="P375" s="402"/>
      <c r="Q375" s="402"/>
      <c r="R375" s="363"/>
      <c r="S375" s="402"/>
      <c r="T375" s="402"/>
      <c r="U375" s="402"/>
      <c r="V375" s="400"/>
      <c r="W375" s="382"/>
    </row>
    <row r="376" spans="2:23" ht="13.5" customHeight="1" x14ac:dyDescent="0.2">
      <c r="B376" s="32"/>
      <c r="C376" s="383">
        <f t="shared" si="13"/>
        <v>364</v>
      </c>
      <c r="D376" s="60" t="str">
        <f t="shared" si="14"/>
        <v/>
      </c>
      <c r="E376" s="376"/>
      <c r="F376" s="511"/>
      <c r="G376" s="511"/>
      <c r="H376" s="363"/>
      <c r="I376" s="363"/>
      <c r="J376" s="363"/>
      <c r="K376" s="401"/>
      <c r="L376" s="362"/>
      <c r="M376" s="363"/>
      <c r="N376" s="363"/>
      <c r="O376" s="402"/>
      <c r="P376" s="402"/>
      <c r="Q376" s="402"/>
      <c r="R376" s="363"/>
      <c r="S376" s="402"/>
      <c r="T376" s="402"/>
      <c r="U376" s="402"/>
      <c r="V376" s="400"/>
      <c r="W376" s="382"/>
    </row>
    <row r="377" spans="2:23" ht="13.5" customHeight="1" x14ac:dyDescent="0.2">
      <c r="B377" s="32"/>
      <c r="C377" s="383">
        <f t="shared" si="13"/>
        <v>365</v>
      </c>
      <c r="D377" s="60" t="str">
        <f t="shared" si="14"/>
        <v/>
      </c>
      <c r="E377" s="376"/>
      <c r="F377" s="511"/>
      <c r="G377" s="511"/>
      <c r="H377" s="363"/>
      <c r="I377" s="363"/>
      <c r="J377" s="363"/>
      <c r="K377" s="401"/>
      <c r="L377" s="362"/>
      <c r="M377" s="363"/>
      <c r="N377" s="363"/>
      <c r="O377" s="402"/>
      <c r="P377" s="402"/>
      <c r="Q377" s="402"/>
      <c r="R377" s="363"/>
      <c r="S377" s="402"/>
      <c r="T377" s="402"/>
      <c r="U377" s="402"/>
      <c r="V377" s="400"/>
      <c r="W377" s="382"/>
    </row>
    <row r="378" spans="2:23" ht="13.5" customHeight="1" x14ac:dyDescent="0.2">
      <c r="B378" s="32"/>
      <c r="C378" s="383">
        <f t="shared" si="13"/>
        <v>366</v>
      </c>
      <c r="D378" s="60" t="str">
        <f t="shared" si="14"/>
        <v/>
      </c>
      <c r="E378" s="376"/>
      <c r="F378" s="511"/>
      <c r="G378" s="511"/>
      <c r="H378" s="363"/>
      <c r="I378" s="363"/>
      <c r="J378" s="363"/>
      <c r="K378" s="401"/>
      <c r="L378" s="362"/>
      <c r="M378" s="363"/>
      <c r="N378" s="363"/>
      <c r="O378" s="402"/>
      <c r="P378" s="402"/>
      <c r="Q378" s="402"/>
      <c r="R378" s="363"/>
      <c r="S378" s="402"/>
      <c r="T378" s="402"/>
      <c r="U378" s="402"/>
      <c r="V378" s="400"/>
      <c r="W378" s="382"/>
    </row>
    <row r="379" spans="2:23" ht="13.5" customHeight="1" x14ac:dyDescent="0.2">
      <c r="B379" s="32"/>
      <c r="C379" s="383">
        <f t="shared" si="13"/>
        <v>367</v>
      </c>
      <c r="D379" s="60" t="str">
        <f t="shared" si="14"/>
        <v/>
      </c>
      <c r="E379" s="376"/>
      <c r="F379" s="511"/>
      <c r="G379" s="511"/>
      <c r="H379" s="363"/>
      <c r="I379" s="363"/>
      <c r="J379" s="363"/>
      <c r="K379" s="401"/>
      <c r="L379" s="362"/>
      <c r="M379" s="363"/>
      <c r="N379" s="363"/>
      <c r="O379" s="402"/>
      <c r="P379" s="402"/>
      <c r="Q379" s="402"/>
      <c r="R379" s="363"/>
      <c r="S379" s="402"/>
      <c r="T379" s="402"/>
      <c r="U379" s="402"/>
      <c r="V379" s="400"/>
      <c r="W379" s="382"/>
    </row>
    <row r="380" spans="2:23" ht="13.5" customHeight="1" x14ac:dyDescent="0.2">
      <c r="B380" s="32"/>
      <c r="C380" s="383">
        <f t="shared" si="13"/>
        <v>368</v>
      </c>
      <c r="D380" s="60" t="str">
        <f t="shared" si="14"/>
        <v/>
      </c>
      <c r="E380" s="376"/>
      <c r="F380" s="511"/>
      <c r="G380" s="511"/>
      <c r="H380" s="363"/>
      <c r="I380" s="363"/>
      <c r="J380" s="363"/>
      <c r="K380" s="401"/>
      <c r="L380" s="362"/>
      <c r="M380" s="363"/>
      <c r="N380" s="363"/>
      <c r="O380" s="402"/>
      <c r="P380" s="402"/>
      <c r="Q380" s="402"/>
      <c r="R380" s="363"/>
      <c r="S380" s="402"/>
      <c r="T380" s="402"/>
      <c r="U380" s="402"/>
      <c r="V380" s="400"/>
      <c r="W380" s="382"/>
    </row>
    <row r="381" spans="2:23" ht="13.5" customHeight="1" x14ac:dyDescent="0.2">
      <c r="B381" s="32"/>
      <c r="C381" s="383">
        <f t="shared" si="13"/>
        <v>369</v>
      </c>
      <c r="D381" s="60" t="str">
        <f t="shared" si="14"/>
        <v/>
      </c>
      <c r="E381" s="376"/>
      <c r="F381" s="511"/>
      <c r="G381" s="511"/>
      <c r="H381" s="363"/>
      <c r="I381" s="363"/>
      <c r="J381" s="363"/>
      <c r="K381" s="401"/>
      <c r="L381" s="362"/>
      <c r="M381" s="363"/>
      <c r="N381" s="363"/>
      <c r="O381" s="402"/>
      <c r="P381" s="402"/>
      <c r="Q381" s="402"/>
      <c r="R381" s="363"/>
      <c r="S381" s="402"/>
      <c r="T381" s="402"/>
      <c r="U381" s="402"/>
      <c r="V381" s="400"/>
      <c r="W381" s="382"/>
    </row>
    <row r="382" spans="2:23" ht="13.5" customHeight="1" x14ac:dyDescent="0.2">
      <c r="B382" s="32"/>
      <c r="C382" s="383">
        <f t="shared" si="13"/>
        <v>370</v>
      </c>
      <c r="D382" s="60" t="str">
        <f t="shared" si="14"/>
        <v/>
      </c>
      <c r="E382" s="376"/>
      <c r="F382" s="511"/>
      <c r="G382" s="511"/>
      <c r="H382" s="363"/>
      <c r="I382" s="363"/>
      <c r="J382" s="363"/>
      <c r="K382" s="401"/>
      <c r="L382" s="362"/>
      <c r="M382" s="363"/>
      <c r="N382" s="363"/>
      <c r="O382" s="402"/>
      <c r="P382" s="402"/>
      <c r="Q382" s="402"/>
      <c r="R382" s="363"/>
      <c r="S382" s="402"/>
      <c r="T382" s="402"/>
      <c r="U382" s="402"/>
      <c r="V382" s="400"/>
      <c r="W382" s="382"/>
    </row>
    <row r="383" spans="2:23" ht="13.5" customHeight="1" x14ac:dyDescent="0.2">
      <c r="B383" s="32"/>
      <c r="C383" s="383">
        <f t="shared" si="13"/>
        <v>371</v>
      </c>
      <c r="D383" s="60" t="str">
        <f t="shared" si="14"/>
        <v/>
      </c>
      <c r="E383" s="376"/>
      <c r="F383" s="511"/>
      <c r="G383" s="511"/>
      <c r="H383" s="363"/>
      <c r="I383" s="363"/>
      <c r="J383" s="363"/>
      <c r="K383" s="401"/>
      <c r="L383" s="362"/>
      <c r="M383" s="363"/>
      <c r="N383" s="363"/>
      <c r="O383" s="402"/>
      <c r="P383" s="402"/>
      <c r="Q383" s="402"/>
      <c r="R383" s="363"/>
      <c r="S383" s="402"/>
      <c r="T383" s="402"/>
      <c r="U383" s="402"/>
      <c r="V383" s="400"/>
      <c r="W383" s="382"/>
    </row>
    <row r="384" spans="2:23" ht="13.5" customHeight="1" x14ac:dyDescent="0.2">
      <c r="B384" s="32"/>
      <c r="C384" s="383">
        <f t="shared" si="13"/>
        <v>372</v>
      </c>
      <c r="D384" s="60" t="str">
        <f t="shared" si="14"/>
        <v/>
      </c>
      <c r="E384" s="376"/>
      <c r="F384" s="511"/>
      <c r="G384" s="511"/>
      <c r="H384" s="363"/>
      <c r="I384" s="363"/>
      <c r="J384" s="363"/>
      <c r="K384" s="401"/>
      <c r="L384" s="362"/>
      <c r="M384" s="363"/>
      <c r="N384" s="363"/>
      <c r="O384" s="402"/>
      <c r="P384" s="402"/>
      <c r="Q384" s="402"/>
      <c r="R384" s="363"/>
      <c r="S384" s="402"/>
      <c r="T384" s="402"/>
      <c r="U384" s="402"/>
      <c r="V384" s="400"/>
      <c r="W384" s="382"/>
    </row>
    <row r="385" spans="2:23" ht="13.5" customHeight="1" x14ac:dyDescent="0.2">
      <c r="B385" s="32"/>
      <c r="C385" s="383">
        <f t="shared" si="13"/>
        <v>373</v>
      </c>
      <c r="D385" s="60" t="str">
        <f t="shared" si="14"/>
        <v/>
      </c>
      <c r="E385" s="376"/>
      <c r="F385" s="511"/>
      <c r="G385" s="511"/>
      <c r="H385" s="363"/>
      <c r="I385" s="363"/>
      <c r="J385" s="363"/>
      <c r="K385" s="401"/>
      <c r="L385" s="362"/>
      <c r="M385" s="363"/>
      <c r="N385" s="363"/>
      <c r="O385" s="402"/>
      <c r="P385" s="402"/>
      <c r="Q385" s="402"/>
      <c r="R385" s="363"/>
      <c r="S385" s="402"/>
      <c r="T385" s="402"/>
      <c r="U385" s="402"/>
      <c r="V385" s="400"/>
      <c r="W385" s="382"/>
    </row>
    <row r="386" spans="2:23" ht="13.5" customHeight="1" x14ac:dyDescent="0.2">
      <c r="B386" s="32"/>
      <c r="C386" s="383">
        <f t="shared" si="13"/>
        <v>374</v>
      </c>
      <c r="D386" s="60" t="str">
        <f t="shared" si="14"/>
        <v/>
      </c>
      <c r="E386" s="376"/>
      <c r="F386" s="511"/>
      <c r="G386" s="511"/>
      <c r="H386" s="363"/>
      <c r="I386" s="363"/>
      <c r="J386" s="363"/>
      <c r="K386" s="401"/>
      <c r="L386" s="362"/>
      <c r="M386" s="363"/>
      <c r="N386" s="363"/>
      <c r="O386" s="402"/>
      <c r="P386" s="402"/>
      <c r="Q386" s="402"/>
      <c r="R386" s="363"/>
      <c r="S386" s="402"/>
      <c r="T386" s="402"/>
      <c r="U386" s="402"/>
      <c r="V386" s="400"/>
      <c r="W386" s="382"/>
    </row>
    <row r="387" spans="2:23" ht="13.5" customHeight="1" x14ac:dyDescent="0.2">
      <c r="B387" s="32"/>
      <c r="C387" s="383">
        <f t="shared" si="13"/>
        <v>375</v>
      </c>
      <c r="D387" s="60" t="str">
        <f t="shared" si="14"/>
        <v/>
      </c>
      <c r="E387" s="376"/>
      <c r="F387" s="511"/>
      <c r="G387" s="511"/>
      <c r="H387" s="363"/>
      <c r="I387" s="363"/>
      <c r="J387" s="363"/>
      <c r="K387" s="401"/>
      <c r="L387" s="362"/>
      <c r="M387" s="363"/>
      <c r="N387" s="363"/>
      <c r="O387" s="402"/>
      <c r="P387" s="402"/>
      <c r="Q387" s="402"/>
      <c r="R387" s="363"/>
      <c r="S387" s="402"/>
      <c r="T387" s="402"/>
      <c r="U387" s="402"/>
      <c r="V387" s="400"/>
      <c r="W387" s="382"/>
    </row>
    <row r="388" spans="2:23" ht="13.5" customHeight="1" x14ac:dyDescent="0.2">
      <c r="B388" s="32"/>
      <c r="C388" s="383">
        <f t="shared" si="13"/>
        <v>376</v>
      </c>
      <c r="D388" s="60" t="str">
        <f t="shared" si="14"/>
        <v/>
      </c>
      <c r="E388" s="376"/>
      <c r="F388" s="511"/>
      <c r="G388" s="511"/>
      <c r="H388" s="363"/>
      <c r="I388" s="363"/>
      <c r="J388" s="363"/>
      <c r="K388" s="401"/>
      <c r="L388" s="362"/>
      <c r="M388" s="363"/>
      <c r="N388" s="363"/>
      <c r="O388" s="402"/>
      <c r="P388" s="402"/>
      <c r="Q388" s="402"/>
      <c r="R388" s="363"/>
      <c r="S388" s="402"/>
      <c r="T388" s="402"/>
      <c r="U388" s="402"/>
      <c r="V388" s="400"/>
      <c r="W388" s="382"/>
    </row>
    <row r="389" spans="2:23" ht="13.5" customHeight="1" x14ac:dyDescent="0.2">
      <c r="B389" s="32"/>
      <c r="C389" s="383">
        <f t="shared" si="13"/>
        <v>377</v>
      </c>
      <c r="D389" s="60" t="str">
        <f t="shared" si="14"/>
        <v/>
      </c>
      <c r="E389" s="376"/>
      <c r="F389" s="511"/>
      <c r="G389" s="511"/>
      <c r="H389" s="363"/>
      <c r="I389" s="363"/>
      <c r="J389" s="363"/>
      <c r="K389" s="401"/>
      <c r="L389" s="362"/>
      <c r="M389" s="363"/>
      <c r="N389" s="363"/>
      <c r="O389" s="402"/>
      <c r="P389" s="402"/>
      <c r="Q389" s="402"/>
      <c r="R389" s="363"/>
      <c r="S389" s="402"/>
      <c r="T389" s="402"/>
      <c r="U389" s="402"/>
      <c r="V389" s="400"/>
      <c r="W389" s="382"/>
    </row>
    <row r="390" spans="2:23" ht="13.5" customHeight="1" x14ac:dyDescent="0.2">
      <c r="B390" s="32"/>
      <c r="C390" s="383">
        <f t="shared" si="13"/>
        <v>378</v>
      </c>
      <c r="D390" s="60" t="str">
        <f t="shared" si="14"/>
        <v/>
      </c>
      <c r="E390" s="376"/>
      <c r="F390" s="511"/>
      <c r="G390" s="511"/>
      <c r="H390" s="363"/>
      <c r="I390" s="363"/>
      <c r="J390" s="363"/>
      <c r="K390" s="401"/>
      <c r="L390" s="362"/>
      <c r="M390" s="363"/>
      <c r="N390" s="363"/>
      <c r="O390" s="402"/>
      <c r="P390" s="402"/>
      <c r="Q390" s="402"/>
      <c r="R390" s="363"/>
      <c r="S390" s="402"/>
      <c r="T390" s="402"/>
      <c r="U390" s="402"/>
      <c r="V390" s="400"/>
      <c r="W390" s="382"/>
    </row>
    <row r="391" spans="2:23" ht="13.5" customHeight="1" x14ac:dyDescent="0.2">
      <c r="B391" s="32"/>
      <c r="C391" s="383">
        <f t="shared" si="13"/>
        <v>379</v>
      </c>
      <c r="D391" s="60" t="str">
        <f t="shared" si="14"/>
        <v/>
      </c>
      <c r="E391" s="376"/>
      <c r="F391" s="511"/>
      <c r="G391" s="511"/>
      <c r="H391" s="363"/>
      <c r="I391" s="363"/>
      <c r="J391" s="363"/>
      <c r="K391" s="401"/>
      <c r="L391" s="362"/>
      <c r="M391" s="363"/>
      <c r="N391" s="363"/>
      <c r="O391" s="402"/>
      <c r="P391" s="402"/>
      <c r="Q391" s="402"/>
      <c r="R391" s="363"/>
      <c r="S391" s="402"/>
      <c r="T391" s="402"/>
      <c r="U391" s="402"/>
      <c r="V391" s="400"/>
      <c r="W391" s="382"/>
    </row>
    <row r="392" spans="2:23" ht="13.5" customHeight="1" x14ac:dyDescent="0.2">
      <c r="B392" s="32"/>
      <c r="C392" s="383">
        <f t="shared" si="13"/>
        <v>380</v>
      </c>
      <c r="D392" s="60" t="str">
        <f t="shared" si="14"/>
        <v/>
      </c>
      <c r="E392" s="376"/>
      <c r="F392" s="511"/>
      <c r="G392" s="511"/>
      <c r="H392" s="363"/>
      <c r="I392" s="363"/>
      <c r="J392" s="363"/>
      <c r="K392" s="401"/>
      <c r="L392" s="362"/>
      <c r="M392" s="363"/>
      <c r="N392" s="363"/>
      <c r="O392" s="402"/>
      <c r="P392" s="402"/>
      <c r="Q392" s="402"/>
      <c r="R392" s="363"/>
      <c r="S392" s="402"/>
      <c r="T392" s="402"/>
      <c r="U392" s="402"/>
      <c r="V392" s="400"/>
      <c r="W392" s="382"/>
    </row>
    <row r="393" spans="2:23" ht="13.5" customHeight="1" x14ac:dyDescent="0.2">
      <c r="B393" s="32"/>
      <c r="C393" s="383">
        <f t="shared" si="13"/>
        <v>381</v>
      </c>
      <c r="D393" s="60" t="str">
        <f t="shared" si="14"/>
        <v/>
      </c>
      <c r="E393" s="376"/>
      <c r="F393" s="511"/>
      <c r="G393" s="511"/>
      <c r="H393" s="363"/>
      <c r="I393" s="363"/>
      <c r="J393" s="363"/>
      <c r="K393" s="401"/>
      <c r="L393" s="362"/>
      <c r="M393" s="363"/>
      <c r="N393" s="363"/>
      <c r="O393" s="402"/>
      <c r="P393" s="402"/>
      <c r="Q393" s="402"/>
      <c r="R393" s="363"/>
      <c r="S393" s="402"/>
      <c r="T393" s="402"/>
      <c r="U393" s="402"/>
      <c r="V393" s="400"/>
      <c r="W393" s="382"/>
    </row>
    <row r="394" spans="2:23" ht="13.5" customHeight="1" x14ac:dyDescent="0.2">
      <c r="B394" s="32"/>
      <c r="C394" s="383">
        <f t="shared" si="13"/>
        <v>382</v>
      </c>
      <c r="D394" s="60" t="str">
        <f t="shared" si="14"/>
        <v/>
      </c>
      <c r="E394" s="376"/>
      <c r="F394" s="511"/>
      <c r="G394" s="511"/>
      <c r="H394" s="363"/>
      <c r="I394" s="363"/>
      <c r="J394" s="363"/>
      <c r="K394" s="401"/>
      <c r="L394" s="362"/>
      <c r="M394" s="363"/>
      <c r="N394" s="363"/>
      <c r="O394" s="402"/>
      <c r="P394" s="402"/>
      <c r="Q394" s="402"/>
      <c r="R394" s="363"/>
      <c r="S394" s="402"/>
      <c r="T394" s="402"/>
      <c r="U394" s="402"/>
      <c r="V394" s="400"/>
      <c r="W394" s="382"/>
    </row>
    <row r="395" spans="2:23" ht="13.5" customHeight="1" x14ac:dyDescent="0.2">
      <c r="B395" s="32"/>
      <c r="C395" s="383">
        <f t="shared" si="13"/>
        <v>383</v>
      </c>
      <c r="D395" s="60" t="str">
        <f t="shared" si="14"/>
        <v/>
      </c>
      <c r="E395" s="376"/>
      <c r="F395" s="511"/>
      <c r="G395" s="511"/>
      <c r="H395" s="363"/>
      <c r="I395" s="363"/>
      <c r="J395" s="363"/>
      <c r="K395" s="401"/>
      <c r="L395" s="362"/>
      <c r="M395" s="363"/>
      <c r="N395" s="363"/>
      <c r="O395" s="402"/>
      <c r="P395" s="402"/>
      <c r="Q395" s="402"/>
      <c r="R395" s="363"/>
      <c r="S395" s="402"/>
      <c r="T395" s="402"/>
      <c r="U395" s="402"/>
      <c r="V395" s="400"/>
      <c r="W395" s="382"/>
    </row>
    <row r="396" spans="2:23" ht="13.5" customHeight="1" x14ac:dyDescent="0.2">
      <c r="B396" s="32"/>
      <c r="C396" s="383">
        <f t="shared" si="13"/>
        <v>384</v>
      </c>
      <c r="D396" s="60" t="str">
        <f t="shared" si="14"/>
        <v/>
      </c>
      <c r="E396" s="376"/>
      <c r="F396" s="511"/>
      <c r="G396" s="511"/>
      <c r="H396" s="363"/>
      <c r="I396" s="363"/>
      <c r="J396" s="363"/>
      <c r="K396" s="401"/>
      <c r="L396" s="362"/>
      <c r="M396" s="363"/>
      <c r="N396" s="363"/>
      <c r="O396" s="402"/>
      <c r="P396" s="402"/>
      <c r="Q396" s="402"/>
      <c r="R396" s="363"/>
      <c r="S396" s="402"/>
      <c r="T396" s="402"/>
      <c r="U396" s="402"/>
      <c r="V396" s="400"/>
      <c r="W396" s="382"/>
    </row>
    <row r="397" spans="2:23" ht="13.5" customHeight="1" x14ac:dyDescent="0.2">
      <c r="B397" s="32"/>
      <c r="C397" s="383">
        <f t="shared" si="13"/>
        <v>385</v>
      </c>
      <c r="D397" s="60" t="str">
        <f t="shared" si="14"/>
        <v/>
      </c>
      <c r="E397" s="376"/>
      <c r="F397" s="511"/>
      <c r="G397" s="511"/>
      <c r="H397" s="363"/>
      <c r="I397" s="363"/>
      <c r="J397" s="363"/>
      <c r="K397" s="401"/>
      <c r="L397" s="362"/>
      <c r="M397" s="363"/>
      <c r="N397" s="363"/>
      <c r="O397" s="402"/>
      <c r="P397" s="402"/>
      <c r="Q397" s="402"/>
      <c r="R397" s="363"/>
      <c r="S397" s="402"/>
      <c r="T397" s="402"/>
      <c r="U397" s="402"/>
      <c r="V397" s="400"/>
      <c r="W397" s="382"/>
    </row>
    <row r="398" spans="2:23" ht="13.5" customHeight="1" x14ac:dyDescent="0.2">
      <c r="B398" s="32"/>
      <c r="C398" s="383">
        <f t="shared" si="13"/>
        <v>386</v>
      </c>
      <c r="D398" s="60" t="str">
        <f t="shared" si="14"/>
        <v/>
      </c>
      <c r="E398" s="376"/>
      <c r="F398" s="511"/>
      <c r="G398" s="511"/>
      <c r="H398" s="363"/>
      <c r="I398" s="363"/>
      <c r="J398" s="363"/>
      <c r="K398" s="401"/>
      <c r="L398" s="362"/>
      <c r="M398" s="363"/>
      <c r="N398" s="363"/>
      <c r="O398" s="402"/>
      <c r="P398" s="402"/>
      <c r="Q398" s="402"/>
      <c r="R398" s="363"/>
      <c r="S398" s="402"/>
      <c r="T398" s="402"/>
      <c r="U398" s="402"/>
      <c r="V398" s="400"/>
      <c r="W398" s="382"/>
    </row>
    <row r="399" spans="2:23" ht="13.5" customHeight="1" x14ac:dyDescent="0.2">
      <c r="B399" s="32"/>
      <c r="C399" s="383">
        <f t="shared" ref="C399:C462" si="15">C398+1</f>
        <v>387</v>
      </c>
      <c r="D399" s="60" t="str">
        <f t="shared" si="14"/>
        <v/>
      </c>
      <c r="E399" s="376"/>
      <c r="F399" s="511"/>
      <c r="G399" s="511"/>
      <c r="H399" s="363"/>
      <c r="I399" s="363"/>
      <c r="J399" s="363"/>
      <c r="K399" s="401"/>
      <c r="L399" s="362"/>
      <c r="M399" s="363"/>
      <c r="N399" s="363"/>
      <c r="O399" s="402"/>
      <c r="P399" s="402"/>
      <c r="Q399" s="402"/>
      <c r="R399" s="363"/>
      <c r="S399" s="402"/>
      <c r="T399" s="402"/>
      <c r="U399" s="402"/>
      <c r="V399" s="400"/>
      <c r="W399" s="382"/>
    </row>
    <row r="400" spans="2:23" ht="13.5" customHeight="1" x14ac:dyDescent="0.2">
      <c r="B400" s="32"/>
      <c r="C400" s="383">
        <f t="shared" si="15"/>
        <v>388</v>
      </c>
      <c r="D400" s="60" t="str">
        <f t="shared" si="14"/>
        <v/>
      </c>
      <c r="E400" s="376"/>
      <c r="F400" s="511"/>
      <c r="G400" s="511"/>
      <c r="H400" s="363"/>
      <c r="I400" s="363"/>
      <c r="J400" s="363"/>
      <c r="K400" s="401"/>
      <c r="L400" s="362"/>
      <c r="M400" s="363"/>
      <c r="N400" s="363"/>
      <c r="O400" s="402"/>
      <c r="P400" s="402"/>
      <c r="Q400" s="402"/>
      <c r="R400" s="363"/>
      <c r="S400" s="402"/>
      <c r="T400" s="402"/>
      <c r="U400" s="402"/>
      <c r="V400" s="400"/>
      <c r="W400" s="382"/>
    </row>
    <row r="401" spans="2:23" ht="13.5" customHeight="1" x14ac:dyDescent="0.2">
      <c r="B401" s="32"/>
      <c r="C401" s="383">
        <f t="shared" si="15"/>
        <v>389</v>
      </c>
      <c r="D401" s="60" t="str">
        <f t="shared" si="14"/>
        <v/>
      </c>
      <c r="E401" s="376"/>
      <c r="F401" s="511"/>
      <c r="G401" s="511"/>
      <c r="H401" s="363"/>
      <c r="I401" s="363"/>
      <c r="J401" s="363"/>
      <c r="K401" s="401"/>
      <c r="L401" s="362"/>
      <c r="M401" s="363"/>
      <c r="N401" s="363"/>
      <c r="O401" s="402"/>
      <c r="P401" s="402"/>
      <c r="Q401" s="402"/>
      <c r="R401" s="363"/>
      <c r="S401" s="402"/>
      <c r="T401" s="402"/>
      <c r="U401" s="402"/>
      <c r="V401" s="400"/>
      <c r="W401" s="382"/>
    </row>
    <row r="402" spans="2:23" ht="13.5" customHeight="1" x14ac:dyDescent="0.2">
      <c r="B402" s="32"/>
      <c r="C402" s="383">
        <f t="shared" si="15"/>
        <v>390</v>
      </c>
      <c r="D402" s="60" t="str">
        <f t="shared" ref="D402:D433" si="16">IF(E402="","",IF(E402&lt;=$Z$2,"○",""))</f>
        <v/>
      </c>
      <c r="E402" s="376"/>
      <c r="F402" s="511"/>
      <c r="G402" s="511"/>
      <c r="H402" s="363"/>
      <c r="I402" s="363"/>
      <c r="J402" s="363"/>
      <c r="K402" s="401"/>
      <c r="L402" s="362"/>
      <c r="M402" s="363"/>
      <c r="N402" s="363"/>
      <c r="O402" s="402"/>
      <c r="P402" s="402"/>
      <c r="Q402" s="402"/>
      <c r="R402" s="363"/>
      <c r="S402" s="402"/>
      <c r="T402" s="402"/>
      <c r="U402" s="402"/>
      <c r="V402" s="400"/>
      <c r="W402" s="382"/>
    </row>
    <row r="403" spans="2:23" ht="13.5" customHeight="1" x14ac:dyDescent="0.2">
      <c r="B403" s="32"/>
      <c r="C403" s="383">
        <f t="shared" si="15"/>
        <v>391</v>
      </c>
      <c r="D403" s="60" t="str">
        <f t="shared" si="16"/>
        <v/>
      </c>
      <c r="E403" s="376"/>
      <c r="F403" s="511"/>
      <c r="G403" s="511"/>
      <c r="H403" s="363"/>
      <c r="I403" s="363"/>
      <c r="J403" s="363"/>
      <c r="K403" s="401"/>
      <c r="L403" s="362"/>
      <c r="M403" s="363"/>
      <c r="N403" s="363"/>
      <c r="O403" s="402"/>
      <c r="P403" s="402"/>
      <c r="Q403" s="402"/>
      <c r="R403" s="363"/>
      <c r="S403" s="402"/>
      <c r="T403" s="402"/>
      <c r="U403" s="402"/>
      <c r="V403" s="400"/>
      <c r="W403" s="382"/>
    </row>
    <row r="404" spans="2:23" ht="13.5" customHeight="1" x14ac:dyDescent="0.2">
      <c r="B404" s="32"/>
      <c r="C404" s="383">
        <f t="shared" si="15"/>
        <v>392</v>
      </c>
      <c r="D404" s="60" t="str">
        <f t="shared" si="16"/>
        <v/>
      </c>
      <c r="E404" s="376"/>
      <c r="F404" s="511"/>
      <c r="G404" s="511"/>
      <c r="H404" s="363"/>
      <c r="I404" s="363"/>
      <c r="J404" s="363"/>
      <c r="K404" s="401"/>
      <c r="L404" s="362"/>
      <c r="M404" s="363"/>
      <c r="N404" s="363"/>
      <c r="O404" s="402"/>
      <c r="P404" s="402"/>
      <c r="Q404" s="402"/>
      <c r="R404" s="363"/>
      <c r="S404" s="402"/>
      <c r="T404" s="402"/>
      <c r="U404" s="402"/>
      <c r="V404" s="400"/>
      <c r="W404" s="382"/>
    </row>
    <row r="405" spans="2:23" ht="13.5" customHeight="1" x14ac:dyDescent="0.2">
      <c r="B405" s="32"/>
      <c r="C405" s="383">
        <f t="shared" si="15"/>
        <v>393</v>
      </c>
      <c r="D405" s="60" t="str">
        <f t="shared" si="16"/>
        <v/>
      </c>
      <c r="E405" s="376"/>
      <c r="F405" s="511"/>
      <c r="G405" s="511"/>
      <c r="H405" s="363"/>
      <c r="I405" s="363"/>
      <c r="J405" s="363"/>
      <c r="K405" s="401"/>
      <c r="L405" s="362"/>
      <c r="M405" s="363"/>
      <c r="N405" s="363"/>
      <c r="O405" s="402"/>
      <c r="P405" s="402"/>
      <c r="Q405" s="402"/>
      <c r="R405" s="363"/>
      <c r="S405" s="402"/>
      <c r="T405" s="402"/>
      <c r="U405" s="402"/>
      <c r="V405" s="400"/>
      <c r="W405" s="382"/>
    </row>
    <row r="406" spans="2:23" ht="13.5" customHeight="1" x14ac:dyDescent="0.2">
      <c r="B406" s="32"/>
      <c r="C406" s="383">
        <f t="shared" si="15"/>
        <v>394</v>
      </c>
      <c r="D406" s="60" t="str">
        <f t="shared" si="16"/>
        <v/>
      </c>
      <c r="E406" s="376"/>
      <c r="F406" s="511"/>
      <c r="G406" s="511"/>
      <c r="H406" s="363"/>
      <c r="I406" s="363"/>
      <c r="J406" s="363"/>
      <c r="K406" s="401"/>
      <c r="L406" s="362"/>
      <c r="M406" s="363"/>
      <c r="N406" s="363"/>
      <c r="O406" s="402"/>
      <c r="P406" s="402"/>
      <c r="Q406" s="402"/>
      <c r="R406" s="363"/>
      <c r="S406" s="402"/>
      <c r="T406" s="402"/>
      <c r="U406" s="402"/>
      <c r="V406" s="400"/>
      <c r="W406" s="382"/>
    </row>
    <row r="407" spans="2:23" ht="13.5" customHeight="1" x14ac:dyDescent="0.2">
      <c r="B407" s="32"/>
      <c r="C407" s="383">
        <f t="shared" si="15"/>
        <v>395</v>
      </c>
      <c r="D407" s="60" t="str">
        <f t="shared" si="16"/>
        <v/>
      </c>
      <c r="E407" s="376"/>
      <c r="F407" s="511"/>
      <c r="G407" s="511"/>
      <c r="H407" s="363"/>
      <c r="I407" s="363"/>
      <c r="J407" s="363"/>
      <c r="K407" s="401"/>
      <c r="L407" s="362"/>
      <c r="M407" s="363"/>
      <c r="N407" s="363"/>
      <c r="O407" s="402"/>
      <c r="P407" s="402"/>
      <c r="Q407" s="402"/>
      <c r="R407" s="363"/>
      <c r="S407" s="402"/>
      <c r="T407" s="402"/>
      <c r="U407" s="402"/>
      <c r="V407" s="400"/>
      <c r="W407" s="382"/>
    </row>
    <row r="408" spans="2:23" ht="13.5" customHeight="1" x14ac:dyDescent="0.2">
      <c r="B408" s="32"/>
      <c r="C408" s="383">
        <f t="shared" si="15"/>
        <v>396</v>
      </c>
      <c r="D408" s="60" t="str">
        <f t="shared" si="16"/>
        <v/>
      </c>
      <c r="E408" s="376"/>
      <c r="F408" s="511"/>
      <c r="G408" s="511"/>
      <c r="H408" s="363"/>
      <c r="I408" s="363"/>
      <c r="J408" s="363"/>
      <c r="K408" s="401"/>
      <c r="L408" s="362"/>
      <c r="M408" s="363"/>
      <c r="N408" s="363"/>
      <c r="O408" s="402"/>
      <c r="P408" s="402"/>
      <c r="Q408" s="402"/>
      <c r="R408" s="363"/>
      <c r="S408" s="402"/>
      <c r="T408" s="402"/>
      <c r="U408" s="402"/>
      <c r="V408" s="400"/>
      <c r="W408" s="382"/>
    </row>
    <row r="409" spans="2:23" ht="13.5" customHeight="1" x14ac:dyDescent="0.2">
      <c r="B409" s="32"/>
      <c r="C409" s="383">
        <f t="shared" si="15"/>
        <v>397</v>
      </c>
      <c r="D409" s="60" t="str">
        <f t="shared" si="16"/>
        <v/>
      </c>
      <c r="E409" s="376"/>
      <c r="F409" s="511"/>
      <c r="G409" s="511"/>
      <c r="H409" s="363"/>
      <c r="I409" s="363"/>
      <c r="J409" s="363"/>
      <c r="K409" s="401"/>
      <c r="L409" s="362"/>
      <c r="M409" s="363"/>
      <c r="N409" s="363"/>
      <c r="O409" s="402"/>
      <c r="P409" s="402"/>
      <c r="Q409" s="402"/>
      <c r="R409" s="363"/>
      <c r="S409" s="402"/>
      <c r="T409" s="402"/>
      <c r="U409" s="402"/>
      <c r="V409" s="400"/>
      <c r="W409" s="382"/>
    </row>
    <row r="410" spans="2:23" ht="13.5" customHeight="1" x14ac:dyDescent="0.2">
      <c r="B410" s="32"/>
      <c r="C410" s="383">
        <f t="shared" si="15"/>
        <v>398</v>
      </c>
      <c r="D410" s="60" t="str">
        <f t="shared" si="16"/>
        <v/>
      </c>
      <c r="E410" s="376"/>
      <c r="F410" s="511"/>
      <c r="G410" s="511"/>
      <c r="H410" s="363"/>
      <c r="I410" s="363"/>
      <c r="J410" s="363"/>
      <c r="K410" s="401"/>
      <c r="L410" s="362"/>
      <c r="M410" s="363"/>
      <c r="N410" s="363"/>
      <c r="O410" s="402"/>
      <c r="P410" s="402"/>
      <c r="Q410" s="402"/>
      <c r="R410" s="363"/>
      <c r="S410" s="402"/>
      <c r="T410" s="402"/>
      <c r="U410" s="402"/>
      <c r="V410" s="400"/>
      <c r="W410" s="382"/>
    </row>
    <row r="411" spans="2:23" ht="13.5" customHeight="1" x14ac:dyDescent="0.2">
      <c r="B411" s="32"/>
      <c r="C411" s="383">
        <f t="shared" si="15"/>
        <v>399</v>
      </c>
      <c r="D411" s="60" t="str">
        <f t="shared" si="16"/>
        <v/>
      </c>
      <c r="E411" s="376"/>
      <c r="F411" s="511"/>
      <c r="G411" s="511"/>
      <c r="H411" s="363"/>
      <c r="I411" s="363"/>
      <c r="J411" s="363"/>
      <c r="K411" s="401"/>
      <c r="L411" s="362"/>
      <c r="M411" s="363"/>
      <c r="N411" s="363"/>
      <c r="O411" s="402"/>
      <c r="P411" s="402"/>
      <c r="Q411" s="402"/>
      <c r="R411" s="363"/>
      <c r="S411" s="402"/>
      <c r="T411" s="402"/>
      <c r="U411" s="402"/>
      <c r="V411" s="400"/>
      <c r="W411" s="382"/>
    </row>
    <row r="412" spans="2:23" ht="13.5" customHeight="1" x14ac:dyDescent="0.2">
      <c r="B412" s="32"/>
      <c r="C412" s="383">
        <f t="shared" si="15"/>
        <v>400</v>
      </c>
      <c r="D412" s="60" t="str">
        <f t="shared" si="16"/>
        <v/>
      </c>
      <c r="E412" s="376"/>
      <c r="F412" s="511"/>
      <c r="G412" s="511"/>
      <c r="H412" s="363"/>
      <c r="I412" s="363"/>
      <c r="J412" s="363"/>
      <c r="K412" s="401"/>
      <c r="L412" s="362"/>
      <c r="M412" s="363"/>
      <c r="N412" s="363"/>
      <c r="O412" s="402"/>
      <c r="P412" s="402"/>
      <c r="Q412" s="402"/>
      <c r="R412" s="363"/>
      <c r="S412" s="402"/>
      <c r="T412" s="402"/>
      <c r="U412" s="402"/>
      <c r="V412" s="400"/>
      <c r="W412" s="382"/>
    </row>
    <row r="413" spans="2:23" ht="13.5" customHeight="1" x14ac:dyDescent="0.2">
      <c r="B413" s="32"/>
      <c r="C413" s="383">
        <f t="shared" si="15"/>
        <v>401</v>
      </c>
      <c r="D413" s="60" t="str">
        <f t="shared" si="16"/>
        <v/>
      </c>
      <c r="E413" s="376"/>
      <c r="F413" s="511"/>
      <c r="G413" s="511"/>
      <c r="H413" s="363"/>
      <c r="I413" s="363"/>
      <c r="J413" s="363"/>
      <c r="K413" s="401"/>
      <c r="L413" s="362"/>
      <c r="M413" s="363"/>
      <c r="N413" s="363"/>
      <c r="O413" s="402"/>
      <c r="P413" s="402"/>
      <c r="Q413" s="402"/>
      <c r="R413" s="363"/>
      <c r="S413" s="402"/>
      <c r="T413" s="402"/>
      <c r="U413" s="402"/>
      <c r="V413" s="400"/>
      <c r="W413" s="382"/>
    </row>
    <row r="414" spans="2:23" ht="13.5" customHeight="1" x14ac:dyDescent="0.2">
      <c r="B414" s="32"/>
      <c r="C414" s="383">
        <f t="shared" si="15"/>
        <v>402</v>
      </c>
      <c r="D414" s="60" t="str">
        <f t="shared" si="16"/>
        <v/>
      </c>
      <c r="E414" s="376"/>
      <c r="F414" s="511"/>
      <c r="G414" s="511"/>
      <c r="H414" s="363"/>
      <c r="I414" s="363"/>
      <c r="J414" s="363"/>
      <c r="K414" s="401"/>
      <c r="L414" s="362"/>
      <c r="M414" s="363"/>
      <c r="N414" s="363"/>
      <c r="O414" s="402"/>
      <c r="P414" s="402"/>
      <c r="Q414" s="402"/>
      <c r="R414" s="363"/>
      <c r="S414" s="402"/>
      <c r="T414" s="402"/>
      <c r="U414" s="402"/>
      <c r="V414" s="400"/>
      <c r="W414" s="382"/>
    </row>
    <row r="415" spans="2:23" ht="13.5" customHeight="1" x14ac:dyDescent="0.2">
      <c r="B415" s="32"/>
      <c r="C415" s="383">
        <f t="shared" si="15"/>
        <v>403</v>
      </c>
      <c r="D415" s="60" t="str">
        <f t="shared" si="16"/>
        <v/>
      </c>
      <c r="E415" s="376"/>
      <c r="F415" s="511"/>
      <c r="G415" s="511"/>
      <c r="H415" s="363"/>
      <c r="I415" s="363"/>
      <c r="J415" s="363"/>
      <c r="K415" s="401"/>
      <c r="L415" s="362"/>
      <c r="M415" s="363"/>
      <c r="N415" s="363"/>
      <c r="O415" s="402"/>
      <c r="P415" s="402"/>
      <c r="Q415" s="402"/>
      <c r="R415" s="363"/>
      <c r="S415" s="402"/>
      <c r="T415" s="402"/>
      <c r="U415" s="402"/>
      <c r="V415" s="400"/>
      <c r="W415" s="382"/>
    </row>
    <row r="416" spans="2:23" ht="13.5" customHeight="1" x14ac:dyDescent="0.2">
      <c r="B416" s="32"/>
      <c r="C416" s="383">
        <f t="shared" si="15"/>
        <v>404</v>
      </c>
      <c r="D416" s="60" t="str">
        <f t="shared" si="16"/>
        <v/>
      </c>
      <c r="E416" s="376"/>
      <c r="F416" s="511"/>
      <c r="G416" s="511"/>
      <c r="H416" s="363"/>
      <c r="I416" s="363"/>
      <c r="J416" s="363"/>
      <c r="K416" s="401"/>
      <c r="L416" s="362"/>
      <c r="M416" s="363"/>
      <c r="N416" s="363"/>
      <c r="O416" s="402"/>
      <c r="P416" s="402"/>
      <c r="Q416" s="402"/>
      <c r="R416" s="363"/>
      <c r="S416" s="402"/>
      <c r="T416" s="402"/>
      <c r="U416" s="402"/>
      <c r="V416" s="400"/>
      <c r="W416" s="382"/>
    </row>
    <row r="417" spans="2:23" ht="13.5" customHeight="1" x14ac:dyDescent="0.2">
      <c r="B417" s="32"/>
      <c r="C417" s="383">
        <f t="shared" si="15"/>
        <v>405</v>
      </c>
      <c r="D417" s="60" t="str">
        <f t="shared" si="16"/>
        <v/>
      </c>
      <c r="E417" s="376"/>
      <c r="F417" s="511"/>
      <c r="G417" s="511"/>
      <c r="H417" s="363"/>
      <c r="I417" s="363"/>
      <c r="J417" s="363"/>
      <c r="K417" s="401"/>
      <c r="L417" s="362"/>
      <c r="M417" s="363"/>
      <c r="N417" s="363"/>
      <c r="O417" s="402"/>
      <c r="P417" s="402"/>
      <c r="Q417" s="402"/>
      <c r="R417" s="363"/>
      <c r="S417" s="402"/>
      <c r="T417" s="402"/>
      <c r="U417" s="402"/>
      <c r="V417" s="400"/>
      <c r="W417" s="382"/>
    </row>
    <row r="418" spans="2:23" ht="13.5" customHeight="1" x14ac:dyDescent="0.2">
      <c r="B418" s="32"/>
      <c r="C418" s="383">
        <f t="shared" si="15"/>
        <v>406</v>
      </c>
      <c r="D418" s="60" t="str">
        <f t="shared" si="16"/>
        <v/>
      </c>
      <c r="E418" s="376"/>
      <c r="F418" s="511"/>
      <c r="G418" s="511"/>
      <c r="H418" s="363"/>
      <c r="I418" s="363"/>
      <c r="J418" s="363"/>
      <c r="K418" s="401"/>
      <c r="L418" s="362"/>
      <c r="M418" s="363"/>
      <c r="N418" s="363"/>
      <c r="O418" s="402"/>
      <c r="P418" s="402"/>
      <c r="Q418" s="402"/>
      <c r="R418" s="363"/>
      <c r="S418" s="402"/>
      <c r="T418" s="402"/>
      <c r="U418" s="402"/>
      <c r="V418" s="400"/>
      <c r="W418" s="382"/>
    </row>
    <row r="419" spans="2:23" ht="13.5" customHeight="1" x14ac:dyDescent="0.2">
      <c r="B419" s="32"/>
      <c r="C419" s="383">
        <f t="shared" si="15"/>
        <v>407</v>
      </c>
      <c r="D419" s="60" t="str">
        <f t="shared" si="16"/>
        <v/>
      </c>
      <c r="E419" s="376"/>
      <c r="F419" s="511"/>
      <c r="G419" s="511"/>
      <c r="H419" s="363"/>
      <c r="I419" s="363"/>
      <c r="J419" s="363"/>
      <c r="K419" s="401"/>
      <c r="L419" s="362"/>
      <c r="M419" s="363"/>
      <c r="N419" s="363"/>
      <c r="O419" s="402"/>
      <c r="P419" s="402"/>
      <c r="Q419" s="402"/>
      <c r="R419" s="363"/>
      <c r="S419" s="402"/>
      <c r="T419" s="402"/>
      <c r="U419" s="402"/>
      <c r="V419" s="400"/>
      <c r="W419" s="382"/>
    </row>
    <row r="420" spans="2:23" ht="13.5" customHeight="1" x14ac:dyDescent="0.2">
      <c r="B420" s="32"/>
      <c r="C420" s="383">
        <f t="shared" si="15"/>
        <v>408</v>
      </c>
      <c r="D420" s="60" t="str">
        <f t="shared" si="16"/>
        <v/>
      </c>
      <c r="E420" s="376"/>
      <c r="F420" s="511"/>
      <c r="G420" s="511"/>
      <c r="H420" s="363"/>
      <c r="I420" s="363"/>
      <c r="J420" s="363"/>
      <c r="K420" s="401"/>
      <c r="L420" s="362"/>
      <c r="M420" s="363"/>
      <c r="N420" s="363"/>
      <c r="O420" s="402"/>
      <c r="P420" s="402"/>
      <c r="Q420" s="402"/>
      <c r="R420" s="363"/>
      <c r="S420" s="402"/>
      <c r="T420" s="402"/>
      <c r="U420" s="402"/>
      <c r="V420" s="400"/>
      <c r="W420" s="382"/>
    </row>
    <row r="421" spans="2:23" ht="13.5" customHeight="1" x14ac:dyDescent="0.2">
      <c r="B421" s="32"/>
      <c r="C421" s="383">
        <f t="shared" si="15"/>
        <v>409</v>
      </c>
      <c r="D421" s="60" t="str">
        <f t="shared" si="16"/>
        <v/>
      </c>
      <c r="E421" s="376"/>
      <c r="F421" s="511"/>
      <c r="G421" s="511"/>
      <c r="H421" s="363"/>
      <c r="I421" s="363"/>
      <c r="J421" s="363"/>
      <c r="K421" s="401"/>
      <c r="L421" s="362"/>
      <c r="M421" s="363"/>
      <c r="N421" s="363"/>
      <c r="O421" s="402"/>
      <c r="P421" s="402"/>
      <c r="Q421" s="402"/>
      <c r="R421" s="363"/>
      <c r="S421" s="402"/>
      <c r="T421" s="402"/>
      <c r="U421" s="402"/>
      <c r="V421" s="400"/>
      <c r="W421" s="382"/>
    </row>
    <row r="422" spans="2:23" ht="13.5" customHeight="1" x14ac:dyDescent="0.2">
      <c r="B422" s="32"/>
      <c r="C422" s="383">
        <f t="shared" si="15"/>
        <v>410</v>
      </c>
      <c r="D422" s="60" t="str">
        <f t="shared" si="16"/>
        <v/>
      </c>
      <c r="E422" s="376"/>
      <c r="F422" s="511"/>
      <c r="G422" s="511"/>
      <c r="H422" s="363"/>
      <c r="I422" s="363"/>
      <c r="J422" s="363"/>
      <c r="K422" s="401"/>
      <c r="L422" s="362"/>
      <c r="M422" s="363"/>
      <c r="N422" s="363"/>
      <c r="O422" s="402"/>
      <c r="P422" s="402"/>
      <c r="Q422" s="402"/>
      <c r="R422" s="363"/>
      <c r="S422" s="402"/>
      <c r="T422" s="402"/>
      <c r="U422" s="402"/>
      <c r="V422" s="400"/>
      <c r="W422" s="382"/>
    </row>
    <row r="423" spans="2:23" ht="13.5" customHeight="1" x14ac:dyDescent="0.2">
      <c r="B423" s="32"/>
      <c r="C423" s="383">
        <f t="shared" si="15"/>
        <v>411</v>
      </c>
      <c r="D423" s="60" t="str">
        <f t="shared" si="16"/>
        <v/>
      </c>
      <c r="E423" s="376"/>
      <c r="F423" s="511"/>
      <c r="G423" s="511"/>
      <c r="H423" s="363"/>
      <c r="I423" s="363"/>
      <c r="J423" s="363"/>
      <c r="K423" s="401"/>
      <c r="L423" s="362"/>
      <c r="M423" s="363"/>
      <c r="N423" s="363"/>
      <c r="O423" s="402"/>
      <c r="P423" s="402"/>
      <c r="Q423" s="402"/>
      <c r="R423" s="363"/>
      <c r="S423" s="402"/>
      <c r="T423" s="402"/>
      <c r="U423" s="402"/>
      <c r="V423" s="400"/>
      <c r="W423" s="382"/>
    </row>
    <row r="424" spans="2:23" ht="13.5" customHeight="1" x14ac:dyDescent="0.2">
      <c r="B424" s="32"/>
      <c r="C424" s="383">
        <f t="shared" si="15"/>
        <v>412</v>
      </c>
      <c r="D424" s="60" t="str">
        <f t="shared" si="16"/>
        <v/>
      </c>
      <c r="E424" s="376"/>
      <c r="F424" s="511"/>
      <c r="G424" s="511"/>
      <c r="H424" s="363"/>
      <c r="I424" s="363"/>
      <c r="J424" s="363"/>
      <c r="K424" s="401"/>
      <c r="L424" s="362"/>
      <c r="M424" s="363"/>
      <c r="N424" s="363"/>
      <c r="O424" s="402"/>
      <c r="P424" s="402"/>
      <c r="Q424" s="402"/>
      <c r="R424" s="363"/>
      <c r="S424" s="402"/>
      <c r="T424" s="402"/>
      <c r="U424" s="402"/>
      <c r="V424" s="400"/>
      <c r="W424" s="382"/>
    </row>
    <row r="425" spans="2:23" ht="13.5" customHeight="1" x14ac:dyDescent="0.2">
      <c r="B425" s="32"/>
      <c r="C425" s="383">
        <f t="shared" si="15"/>
        <v>413</v>
      </c>
      <c r="D425" s="60" t="str">
        <f t="shared" si="16"/>
        <v/>
      </c>
      <c r="E425" s="376"/>
      <c r="F425" s="511"/>
      <c r="G425" s="511"/>
      <c r="H425" s="363"/>
      <c r="I425" s="363"/>
      <c r="J425" s="363"/>
      <c r="K425" s="401"/>
      <c r="L425" s="362"/>
      <c r="M425" s="363"/>
      <c r="N425" s="363"/>
      <c r="O425" s="402"/>
      <c r="P425" s="402"/>
      <c r="Q425" s="402"/>
      <c r="R425" s="363"/>
      <c r="S425" s="402"/>
      <c r="T425" s="402"/>
      <c r="U425" s="402"/>
      <c r="V425" s="400"/>
      <c r="W425" s="382"/>
    </row>
    <row r="426" spans="2:23" ht="13.5" customHeight="1" x14ac:dyDescent="0.2">
      <c r="B426" s="32"/>
      <c r="C426" s="383">
        <f t="shared" si="15"/>
        <v>414</v>
      </c>
      <c r="D426" s="60" t="str">
        <f t="shared" si="16"/>
        <v/>
      </c>
      <c r="E426" s="376"/>
      <c r="F426" s="511"/>
      <c r="G426" s="511"/>
      <c r="H426" s="363"/>
      <c r="I426" s="363"/>
      <c r="J426" s="363"/>
      <c r="K426" s="401"/>
      <c r="L426" s="362"/>
      <c r="M426" s="363"/>
      <c r="N426" s="363"/>
      <c r="O426" s="402"/>
      <c r="P426" s="402"/>
      <c r="Q426" s="402"/>
      <c r="R426" s="363"/>
      <c r="S426" s="402"/>
      <c r="T426" s="402"/>
      <c r="U426" s="402"/>
      <c r="V426" s="400"/>
      <c r="W426" s="382"/>
    </row>
    <row r="427" spans="2:23" ht="13.5" customHeight="1" x14ac:dyDescent="0.2">
      <c r="B427" s="32"/>
      <c r="C427" s="383">
        <f t="shared" si="15"/>
        <v>415</v>
      </c>
      <c r="D427" s="60" t="str">
        <f t="shared" si="16"/>
        <v/>
      </c>
      <c r="E427" s="376"/>
      <c r="F427" s="511"/>
      <c r="G427" s="511"/>
      <c r="H427" s="363"/>
      <c r="I427" s="363"/>
      <c r="J427" s="363"/>
      <c r="K427" s="401"/>
      <c r="L427" s="362"/>
      <c r="M427" s="363"/>
      <c r="N427" s="363"/>
      <c r="O427" s="402"/>
      <c r="P427" s="402"/>
      <c r="Q427" s="402"/>
      <c r="R427" s="363"/>
      <c r="S427" s="402"/>
      <c r="T427" s="402"/>
      <c r="U427" s="402"/>
      <c r="V427" s="400"/>
      <c r="W427" s="382"/>
    </row>
    <row r="428" spans="2:23" ht="13.5" customHeight="1" x14ac:dyDescent="0.2">
      <c r="B428" s="32"/>
      <c r="C428" s="383">
        <f t="shared" si="15"/>
        <v>416</v>
      </c>
      <c r="D428" s="60" t="str">
        <f t="shared" si="16"/>
        <v/>
      </c>
      <c r="E428" s="376"/>
      <c r="F428" s="511"/>
      <c r="G428" s="511"/>
      <c r="H428" s="363"/>
      <c r="I428" s="363"/>
      <c r="J428" s="363"/>
      <c r="K428" s="401"/>
      <c r="L428" s="362"/>
      <c r="M428" s="363"/>
      <c r="N428" s="363"/>
      <c r="O428" s="402"/>
      <c r="P428" s="402"/>
      <c r="Q428" s="402"/>
      <c r="R428" s="363"/>
      <c r="S428" s="402"/>
      <c r="T428" s="402"/>
      <c r="U428" s="402"/>
      <c r="V428" s="400"/>
      <c r="W428" s="382"/>
    </row>
    <row r="429" spans="2:23" ht="13.5" customHeight="1" x14ac:dyDescent="0.2">
      <c r="B429" s="32"/>
      <c r="C429" s="383">
        <f t="shared" si="15"/>
        <v>417</v>
      </c>
      <c r="D429" s="60" t="str">
        <f t="shared" si="16"/>
        <v/>
      </c>
      <c r="E429" s="376"/>
      <c r="F429" s="511"/>
      <c r="G429" s="511"/>
      <c r="H429" s="363"/>
      <c r="I429" s="363"/>
      <c r="J429" s="363"/>
      <c r="K429" s="401"/>
      <c r="L429" s="362"/>
      <c r="M429" s="363"/>
      <c r="N429" s="363"/>
      <c r="O429" s="402"/>
      <c r="P429" s="402"/>
      <c r="Q429" s="402"/>
      <c r="R429" s="363"/>
      <c r="S429" s="402"/>
      <c r="T429" s="402"/>
      <c r="U429" s="402"/>
      <c r="V429" s="400"/>
      <c r="W429" s="382"/>
    </row>
    <row r="430" spans="2:23" ht="13.5" customHeight="1" x14ac:dyDescent="0.2">
      <c r="B430" s="32"/>
      <c r="C430" s="383">
        <f t="shared" si="15"/>
        <v>418</v>
      </c>
      <c r="D430" s="60" t="str">
        <f t="shared" si="16"/>
        <v/>
      </c>
      <c r="E430" s="376"/>
      <c r="F430" s="511"/>
      <c r="G430" s="511"/>
      <c r="H430" s="363"/>
      <c r="I430" s="363"/>
      <c r="J430" s="363"/>
      <c r="K430" s="401"/>
      <c r="L430" s="362"/>
      <c r="M430" s="363"/>
      <c r="N430" s="363"/>
      <c r="O430" s="402"/>
      <c r="P430" s="402"/>
      <c r="Q430" s="402"/>
      <c r="R430" s="363"/>
      <c r="S430" s="402"/>
      <c r="T430" s="402"/>
      <c r="U430" s="402"/>
      <c r="V430" s="400"/>
      <c r="W430" s="382"/>
    </row>
    <row r="431" spans="2:23" ht="13.5" customHeight="1" x14ac:dyDescent="0.2">
      <c r="B431" s="32"/>
      <c r="C431" s="383">
        <f t="shared" si="15"/>
        <v>419</v>
      </c>
      <c r="D431" s="60" t="str">
        <f t="shared" si="16"/>
        <v/>
      </c>
      <c r="E431" s="376"/>
      <c r="F431" s="511"/>
      <c r="G431" s="511"/>
      <c r="H431" s="363"/>
      <c r="I431" s="363"/>
      <c r="J431" s="363"/>
      <c r="K431" s="401"/>
      <c r="L431" s="362"/>
      <c r="M431" s="363"/>
      <c r="N431" s="363"/>
      <c r="O431" s="402"/>
      <c r="P431" s="402"/>
      <c r="Q431" s="402"/>
      <c r="R431" s="363"/>
      <c r="S431" s="402"/>
      <c r="T431" s="402"/>
      <c r="U431" s="402"/>
      <c r="V431" s="400"/>
      <c r="W431" s="382"/>
    </row>
    <row r="432" spans="2:23" ht="13.5" customHeight="1" x14ac:dyDescent="0.2">
      <c r="B432" s="32"/>
      <c r="C432" s="383">
        <f t="shared" si="15"/>
        <v>420</v>
      </c>
      <c r="D432" s="60" t="str">
        <f t="shared" si="16"/>
        <v/>
      </c>
      <c r="E432" s="376"/>
      <c r="F432" s="511"/>
      <c r="G432" s="511"/>
      <c r="H432" s="363"/>
      <c r="I432" s="363"/>
      <c r="J432" s="363"/>
      <c r="K432" s="401"/>
      <c r="L432" s="362"/>
      <c r="M432" s="363"/>
      <c r="N432" s="363"/>
      <c r="O432" s="402"/>
      <c r="P432" s="402"/>
      <c r="Q432" s="402"/>
      <c r="R432" s="363"/>
      <c r="S432" s="402"/>
      <c r="T432" s="402"/>
      <c r="U432" s="402"/>
      <c r="V432" s="400"/>
      <c r="W432" s="382"/>
    </row>
    <row r="433" spans="2:23" ht="13.5" customHeight="1" x14ac:dyDescent="0.2">
      <c r="B433" s="32"/>
      <c r="C433" s="383">
        <f t="shared" si="15"/>
        <v>421</v>
      </c>
      <c r="D433" s="60" t="str">
        <f t="shared" si="16"/>
        <v/>
      </c>
      <c r="E433" s="376"/>
      <c r="F433" s="511"/>
      <c r="G433" s="511"/>
      <c r="H433" s="363"/>
      <c r="I433" s="363"/>
      <c r="J433" s="363"/>
      <c r="K433" s="401"/>
      <c r="L433" s="362"/>
      <c r="M433" s="363"/>
      <c r="N433" s="363"/>
      <c r="O433" s="402"/>
      <c r="P433" s="402"/>
      <c r="Q433" s="402"/>
      <c r="R433" s="363"/>
      <c r="S433" s="402"/>
      <c r="T433" s="402"/>
      <c r="U433" s="402"/>
      <c r="V433" s="400"/>
      <c r="W433" s="382"/>
    </row>
    <row r="434" spans="2:23" ht="13.5" customHeight="1" x14ac:dyDescent="0.2">
      <c r="B434" s="32"/>
      <c r="C434" s="383">
        <f t="shared" si="15"/>
        <v>422</v>
      </c>
      <c r="D434" s="60" t="str">
        <f t="shared" ref="D434:D465" si="17">IF(E434="","",IF(E434&lt;=$Z$2,"○",""))</f>
        <v/>
      </c>
      <c r="E434" s="376"/>
      <c r="F434" s="511"/>
      <c r="G434" s="511"/>
      <c r="H434" s="363"/>
      <c r="I434" s="363"/>
      <c r="J434" s="363"/>
      <c r="K434" s="401"/>
      <c r="L434" s="362"/>
      <c r="M434" s="363"/>
      <c r="N434" s="363"/>
      <c r="O434" s="402"/>
      <c r="P434" s="402"/>
      <c r="Q434" s="402"/>
      <c r="R434" s="363"/>
      <c r="S434" s="402"/>
      <c r="T434" s="402"/>
      <c r="U434" s="402"/>
      <c r="V434" s="400"/>
      <c r="W434" s="382"/>
    </row>
    <row r="435" spans="2:23" ht="13.5" customHeight="1" x14ac:dyDescent="0.2">
      <c r="B435" s="32"/>
      <c r="C435" s="383">
        <f t="shared" si="15"/>
        <v>423</v>
      </c>
      <c r="D435" s="60" t="str">
        <f t="shared" si="17"/>
        <v/>
      </c>
      <c r="E435" s="376"/>
      <c r="F435" s="511"/>
      <c r="G435" s="511"/>
      <c r="H435" s="363"/>
      <c r="I435" s="363"/>
      <c r="J435" s="363"/>
      <c r="K435" s="401"/>
      <c r="L435" s="362"/>
      <c r="M435" s="363"/>
      <c r="N435" s="363"/>
      <c r="O435" s="402"/>
      <c r="P435" s="402"/>
      <c r="Q435" s="402"/>
      <c r="R435" s="363"/>
      <c r="S435" s="402"/>
      <c r="T435" s="402"/>
      <c r="U435" s="402"/>
      <c r="V435" s="400"/>
      <c r="W435" s="382"/>
    </row>
    <row r="436" spans="2:23" ht="13.5" customHeight="1" x14ac:dyDescent="0.2">
      <c r="B436" s="32"/>
      <c r="C436" s="383">
        <f t="shared" si="15"/>
        <v>424</v>
      </c>
      <c r="D436" s="60" t="str">
        <f t="shared" si="17"/>
        <v/>
      </c>
      <c r="E436" s="376"/>
      <c r="F436" s="511"/>
      <c r="G436" s="511"/>
      <c r="H436" s="363"/>
      <c r="I436" s="363"/>
      <c r="J436" s="363"/>
      <c r="K436" s="401"/>
      <c r="L436" s="362"/>
      <c r="M436" s="363"/>
      <c r="N436" s="363"/>
      <c r="O436" s="402"/>
      <c r="P436" s="402"/>
      <c r="Q436" s="402"/>
      <c r="R436" s="363"/>
      <c r="S436" s="402"/>
      <c r="T436" s="402"/>
      <c r="U436" s="402"/>
      <c r="V436" s="400"/>
      <c r="W436" s="382"/>
    </row>
    <row r="437" spans="2:23" ht="13.5" customHeight="1" x14ac:dyDescent="0.2">
      <c r="B437" s="32"/>
      <c r="C437" s="383">
        <f t="shared" si="15"/>
        <v>425</v>
      </c>
      <c r="D437" s="60" t="str">
        <f t="shared" si="17"/>
        <v/>
      </c>
      <c r="E437" s="376"/>
      <c r="F437" s="511"/>
      <c r="G437" s="511"/>
      <c r="H437" s="363"/>
      <c r="I437" s="363"/>
      <c r="J437" s="363"/>
      <c r="K437" s="401"/>
      <c r="L437" s="362"/>
      <c r="M437" s="363"/>
      <c r="N437" s="363"/>
      <c r="O437" s="402"/>
      <c r="P437" s="402"/>
      <c r="Q437" s="402"/>
      <c r="R437" s="363"/>
      <c r="S437" s="402"/>
      <c r="T437" s="402"/>
      <c r="U437" s="402"/>
      <c r="V437" s="400"/>
      <c r="W437" s="382"/>
    </row>
    <row r="438" spans="2:23" ht="13.5" customHeight="1" x14ac:dyDescent="0.2">
      <c r="B438" s="32"/>
      <c r="C438" s="383">
        <f t="shared" si="15"/>
        <v>426</v>
      </c>
      <c r="D438" s="60" t="str">
        <f t="shared" si="17"/>
        <v/>
      </c>
      <c r="E438" s="376"/>
      <c r="F438" s="511"/>
      <c r="G438" s="511"/>
      <c r="H438" s="363"/>
      <c r="I438" s="363"/>
      <c r="J438" s="363"/>
      <c r="K438" s="401"/>
      <c r="L438" s="362"/>
      <c r="M438" s="363"/>
      <c r="N438" s="363"/>
      <c r="O438" s="402"/>
      <c r="P438" s="402"/>
      <c r="Q438" s="402"/>
      <c r="R438" s="363"/>
      <c r="S438" s="402"/>
      <c r="T438" s="402"/>
      <c r="U438" s="402"/>
      <c r="V438" s="400"/>
      <c r="W438" s="382"/>
    </row>
    <row r="439" spans="2:23" ht="13.5" customHeight="1" x14ac:dyDescent="0.2">
      <c r="B439" s="32"/>
      <c r="C439" s="383">
        <f t="shared" si="15"/>
        <v>427</v>
      </c>
      <c r="D439" s="60" t="str">
        <f t="shared" si="17"/>
        <v/>
      </c>
      <c r="E439" s="376"/>
      <c r="F439" s="511"/>
      <c r="G439" s="511"/>
      <c r="H439" s="363"/>
      <c r="I439" s="363"/>
      <c r="J439" s="363"/>
      <c r="K439" s="401"/>
      <c r="L439" s="362"/>
      <c r="M439" s="363"/>
      <c r="N439" s="363"/>
      <c r="O439" s="402"/>
      <c r="P439" s="402"/>
      <c r="Q439" s="402"/>
      <c r="R439" s="363"/>
      <c r="S439" s="402"/>
      <c r="T439" s="402"/>
      <c r="U439" s="402"/>
      <c r="V439" s="400"/>
      <c r="W439" s="382"/>
    </row>
    <row r="440" spans="2:23" ht="13.5" customHeight="1" x14ac:dyDescent="0.2">
      <c r="B440" s="32"/>
      <c r="C440" s="383">
        <f t="shared" si="15"/>
        <v>428</v>
      </c>
      <c r="D440" s="60" t="str">
        <f t="shared" si="17"/>
        <v/>
      </c>
      <c r="E440" s="376"/>
      <c r="F440" s="511"/>
      <c r="G440" s="511"/>
      <c r="H440" s="363"/>
      <c r="I440" s="363"/>
      <c r="J440" s="363"/>
      <c r="K440" s="401"/>
      <c r="L440" s="362"/>
      <c r="M440" s="363"/>
      <c r="N440" s="363"/>
      <c r="O440" s="402"/>
      <c r="P440" s="402"/>
      <c r="Q440" s="402"/>
      <c r="R440" s="363"/>
      <c r="S440" s="402"/>
      <c r="T440" s="402"/>
      <c r="U440" s="402"/>
      <c r="V440" s="400"/>
      <c r="W440" s="382"/>
    </row>
    <row r="441" spans="2:23" ht="13.5" customHeight="1" x14ac:dyDescent="0.2">
      <c r="B441" s="32"/>
      <c r="C441" s="383">
        <f t="shared" si="15"/>
        <v>429</v>
      </c>
      <c r="D441" s="60" t="str">
        <f t="shared" si="17"/>
        <v/>
      </c>
      <c r="E441" s="376"/>
      <c r="F441" s="511"/>
      <c r="G441" s="511"/>
      <c r="H441" s="363"/>
      <c r="I441" s="363"/>
      <c r="J441" s="363"/>
      <c r="K441" s="401"/>
      <c r="L441" s="362"/>
      <c r="M441" s="363"/>
      <c r="N441" s="363"/>
      <c r="O441" s="402"/>
      <c r="P441" s="402"/>
      <c r="Q441" s="402"/>
      <c r="R441" s="363"/>
      <c r="S441" s="402"/>
      <c r="T441" s="402"/>
      <c r="U441" s="402"/>
      <c r="V441" s="400"/>
      <c r="W441" s="382"/>
    </row>
    <row r="442" spans="2:23" ht="13.5" customHeight="1" x14ac:dyDescent="0.2">
      <c r="B442" s="32"/>
      <c r="C442" s="383">
        <f t="shared" si="15"/>
        <v>430</v>
      </c>
      <c r="D442" s="60" t="str">
        <f t="shared" si="17"/>
        <v/>
      </c>
      <c r="E442" s="376"/>
      <c r="F442" s="511"/>
      <c r="G442" s="511"/>
      <c r="H442" s="363"/>
      <c r="I442" s="363"/>
      <c r="J442" s="363"/>
      <c r="K442" s="401"/>
      <c r="L442" s="362"/>
      <c r="M442" s="363"/>
      <c r="N442" s="363"/>
      <c r="O442" s="402"/>
      <c r="P442" s="402"/>
      <c r="Q442" s="402"/>
      <c r="R442" s="363"/>
      <c r="S442" s="402"/>
      <c r="T442" s="402"/>
      <c r="U442" s="402"/>
      <c r="V442" s="400"/>
      <c r="W442" s="382"/>
    </row>
    <row r="443" spans="2:23" ht="13.5" customHeight="1" x14ac:dyDescent="0.2">
      <c r="B443" s="32"/>
      <c r="C443" s="383">
        <f t="shared" si="15"/>
        <v>431</v>
      </c>
      <c r="D443" s="60" t="str">
        <f t="shared" si="17"/>
        <v/>
      </c>
      <c r="E443" s="376"/>
      <c r="F443" s="511"/>
      <c r="G443" s="511"/>
      <c r="H443" s="363"/>
      <c r="I443" s="363"/>
      <c r="J443" s="363"/>
      <c r="K443" s="401"/>
      <c r="L443" s="362"/>
      <c r="M443" s="363"/>
      <c r="N443" s="363"/>
      <c r="O443" s="402"/>
      <c r="P443" s="402"/>
      <c r="Q443" s="402"/>
      <c r="R443" s="363"/>
      <c r="S443" s="402"/>
      <c r="T443" s="402"/>
      <c r="U443" s="402"/>
      <c r="V443" s="400"/>
      <c r="W443" s="382"/>
    </row>
    <row r="444" spans="2:23" ht="13.5" customHeight="1" x14ac:dyDescent="0.2">
      <c r="B444" s="32"/>
      <c r="C444" s="383">
        <f t="shared" si="15"/>
        <v>432</v>
      </c>
      <c r="D444" s="60" t="str">
        <f t="shared" si="17"/>
        <v/>
      </c>
      <c r="E444" s="376"/>
      <c r="F444" s="511"/>
      <c r="G444" s="511"/>
      <c r="H444" s="363"/>
      <c r="I444" s="363"/>
      <c r="J444" s="363"/>
      <c r="K444" s="401"/>
      <c r="L444" s="362"/>
      <c r="M444" s="363"/>
      <c r="N444" s="363"/>
      <c r="O444" s="402"/>
      <c r="P444" s="402"/>
      <c r="Q444" s="402"/>
      <c r="R444" s="363"/>
      <c r="S444" s="402"/>
      <c r="T444" s="402"/>
      <c r="U444" s="402"/>
      <c r="V444" s="400"/>
      <c r="W444" s="382"/>
    </row>
    <row r="445" spans="2:23" ht="13.5" customHeight="1" x14ac:dyDescent="0.2">
      <c r="B445" s="32"/>
      <c r="C445" s="383">
        <f t="shared" si="15"/>
        <v>433</v>
      </c>
      <c r="D445" s="60" t="str">
        <f t="shared" si="17"/>
        <v/>
      </c>
      <c r="E445" s="376"/>
      <c r="F445" s="511"/>
      <c r="G445" s="511"/>
      <c r="H445" s="363"/>
      <c r="I445" s="363"/>
      <c r="J445" s="363"/>
      <c r="K445" s="401"/>
      <c r="L445" s="362"/>
      <c r="M445" s="363"/>
      <c r="N445" s="363"/>
      <c r="O445" s="402"/>
      <c r="P445" s="402"/>
      <c r="Q445" s="402"/>
      <c r="R445" s="363"/>
      <c r="S445" s="402"/>
      <c r="T445" s="402"/>
      <c r="U445" s="402"/>
      <c r="V445" s="400"/>
      <c r="W445" s="382"/>
    </row>
    <row r="446" spans="2:23" ht="13.5" customHeight="1" x14ac:dyDescent="0.2">
      <c r="B446" s="32"/>
      <c r="C446" s="383">
        <f t="shared" si="15"/>
        <v>434</v>
      </c>
      <c r="D446" s="60" t="str">
        <f t="shared" si="17"/>
        <v/>
      </c>
      <c r="E446" s="376"/>
      <c r="F446" s="511"/>
      <c r="G446" s="511"/>
      <c r="H446" s="363"/>
      <c r="I446" s="363"/>
      <c r="J446" s="363"/>
      <c r="K446" s="401"/>
      <c r="L446" s="362"/>
      <c r="M446" s="363"/>
      <c r="N446" s="363"/>
      <c r="O446" s="402"/>
      <c r="P446" s="402"/>
      <c r="Q446" s="402"/>
      <c r="R446" s="363"/>
      <c r="S446" s="402"/>
      <c r="T446" s="402"/>
      <c r="U446" s="402"/>
      <c r="V446" s="400"/>
      <c r="W446" s="382"/>
    </row>
    <row r="447" spans="2:23" ht="13.5" customHeight="1" x14ac:dyDescent="0.2">
      <c r="B447" s="32"/>
      <c r="C447" s="383">
        <f t="shared" si="15"/>
        <v>435</v>
      </c>
      <c r="D447" s="60" t="str">
        <f t="shared" si="17"/>
        <v/>
      </c>
      <c r="E447" s="376"/>
      <c r="F447" s="511"/>
      <c r="G447" s="511"/>
      <c r="H447" s="363"/>
      <c r="I447" s="363"/>
      <c r="J447" s="363"/>
      <c r="K447" s="401"/>
      <c r="L447" s="362"/>
      <c r="M447" s="363"/>
      <c r="N447" s="363"/>
      <c r="O447" s="402"/>
      <c r="P447" s="402"/>
      <c r="Q447" s="402"/>
      <c r="R447" s="363"/>
      <c r="S447" s="402"/>
      <c r="T447" s="402"/>
      <c r="U447" s="402"/>
      <c r="V447" s="400"/>
      <c r="W447" s="382"/>
    </row>
    <row r="448" spans="2:23" ht="13.5" customHeight="1" x14ac:dyDescent="0.2">
      <c r="B448" s="32"/>
      <c r="C448" s="383">
        <f t="shared" si="15"/>
        <v>436</v>
      </c>
      <c r="D448" s="60" t="str">
        <f t="shared" si="17"/>
        <v/>
      </c>
      <c r="E448" s="376"/>
      <c r="F448" s="511"/>
      <c r="G448" s="511"/>
      <c r="H448" s="363"/>
      <c r="I448" s="363"/>
      <c r="J448" s="363"/>
      <c r="K448" s="401"/>
      <c r="L448" s="362"/>
      <c r="M448" s="363"/>
      <c r="N448" s="363"/>
      <c r="O448" s="402"/>
      <c r="P448" s="402"/>
      <c r="Q448" s="402"/>
      <c r="R448" s="363"/>
      <c r="S448" s="402"/>
      <c r="T448" s="402"/>
      <c r="U448" s="402"/>
      <c r="V448" s="400"/>
      <c r="W448" s="382"/>
    </row>
    <row r="449" spans="2:23" ht="13.5" customHeight="1" x14ac:dyDescent="0.2">
      <c r="B449" s="32"/>
      <c r="C449" s="383">
        <f t="shared" si="15"/>
        <v>437</v>
      </c>
      <c r="D449" s="60" t="str">
        <f t="shared" si="17"/>
        <v/>
      </c>
      <c r="E449" s="376"/>
      <c r="F449" s="511"/>
      <c r="G449" s="511"/>
      <c r="H449" s="363"/>
      <c r="I449" s="363"/>
      <c r="J449" s="363"/>
      <c r="K449" s="401"/>
      <c r="L449" s="362"/>
      <c r="M449" s="363"/>
      <c r="N449" s="363"/>
      <c r="O449" s="402"/>
      <c r="P449" s="402"/>
      <c r="Q449" s="402"/>
      <c r="R449" s="363"/>
      <c r="S449" s="402"/>
      <c r="T449" s="402"/>
      <c r="U449" s="402"/>
      <c r="V449" s="400"/>
      <c r="W449" s="382"/>
    </row>
    <row r="450" spans="2:23" ht="13.5" customHeight="1" x14ac:dyDescent="0.2">
      <c r="B450" s="32"/>
      <c r="C450" s="383">
        <f t="shared" si="15"/>
        <v>438</v>
      </c>
      <c r="D450" s="60" t="str">
        <f t="shared" si="17"/>
        <v/>
      </c>
      <c r="E450" s="376"/>
      <c r="F450" s="511"/>
      <c r="G450" s="511"/>
      <c r="H450" s="363"/>
      <c r="I450" s="363"/>
      <c r="J450" s="363"/>
      <c r="K450" s="401"/>
      <c r="L450" s="362"/>
      <c r="M450" s="363"/>
      <c r="N450" s="363"/>
      <c r="O450" s="402"/>
      <c r="P450" s="402"/>
      <c r="Q450" s="402"/>
      <c r="R450" s="363"/>
      <c r="S450" s="402"/>
      <c r="T450" s="402"/>
      <c r="U450" s="402"/>
      <c r="V450" s="400"/>
      <c r="W450" s="382"/>
    </row>
    <row r="451" spans="2:23" ht="13.5" customHeight="1" x14ac:dyDescent="0.2">
      <c r="B451" s="32"/>
      <c r="C451" s="383">
        <f t="shared" si="15"/>
        <v>439</v>
      </c>
      <c r="D451" s="60" t="str">
        <f t="shared" si="17"/>
        <v/>
      </c>
      <c r="E451" s="376"/>
      <c r="F451" s="511"/>
      <c r="G451" s="511"/>
      <c r="H451" s="363"/>
      <c r="I451" s="363"/>
      <c r="J451" s="363"/>
      <c r="K451" s="401"/>
      <c r="L451" s="362"/>
      <c r="M451" s="363"/>
      <c r="N451" s="363"/>
      <c r="O451" s="402"/>
      <c r="P451" s="402"/>
      <c r="Q451" s="402"/>
      <c r="R451" s="363"/>
      <c r="S451" s="402"/>
      <c r="T451" s="402"/>
      <c r="U451" s="402"/>
      <c r="V451" s="400"/>
      <c r="W451" s="382"/>
    </row>
    <row r="452" spans="2:23" ht="13.5" customHeight="1" x14ac:dyDescent="0.2">
      <c r="B452" s="32"/>
      <c r="C452" s="383">
        <f t="shared" si="15"/>
        <v>440</v>
      </c>
      <c r="D452" s="60" t="str">
        <f t="shared" si="17"/>
        <v/>
      </c>
      <c r="E452" s="376"/>
      <c r="F452" s="511"/>
      <c r="G452" s="511"/>
      <c r="H452" s="363"/>
      <c r="I452" s="363"/>
      <c r="J452" s="363"/>
      <c r="K452" s="401"/>
      <c r="L452" s="362"/>
      <c r="M452" s="363"/>
      <c r="N452" s="363"/>
      <c r="O452" s="402"/>
      <c r="P452" s="402"/>
      <c r="Q452" s="402"/>
      <c r="R452" s="363"/>
      <c r="S452" s="402"/>
      <c r="T452" s="402"/>
      <c r="U452" s="402"/>
      <c r="V452" s="400"/>
      <c r="W452" s="382"/>
    </row>
    <row r="453" spans="2:23" ht="13.5" customHeight="1" x14ac:dyDescent="0.2">
      <c r="B453" s="32"/>
      <c r="C453" s="383">
        <f t="shared" si="15"/>
        <v>441</v>
      </c>
      <c r="D453" s="60" t="str">
        <f t="shared" si="17"/>
        <v/>
      </c>
      <c r="E453" s="376"/>
      <c r="F453" s="511"/>
      <c r="G453" s="511"/>
      <c r="H453" s="363"/>
      <c r="I453" s="363"/>
      <c r="J453" s="363"/>
      <c r="K453" s="401"/>
      <c r="L453" s="362"/>
      <c r="M453" s="363"/>
      <c r="N453" s="363"/>
      <c r="O453" s="402"/>
      <c r="P453" s="402"/>
      <c r="Q453" s="402"/>
      <c r="R453" s="363"/>
      <c r="S453" s="402"/>
      <c r="T453" s="402"/>
      <c r="U453" s="402"/>
      <c r="V453" s="400"/>
      <c r="W453" s="382"/>
    </row>
    <row r="454" spans="2:23" ht="13.5" customHeight="1" x14ac:dyDescent="0.2">
      <c r="B454" s="32"/>
      <c r="C454" s="383">
        <f t="shared" si="15"/>
        <v>442</v>
      </c>
      <c r="D454" s="60" t="str">
        <f t="shared" si="17"/>
        <v/>
      </c>
      <c r="E454" s="376"/>
      <c r="F454" s="511"/>
      <c r="G454" s="511"/>
      <c r="H454" s="363"/>
      <c r="I454" s="363"/>
      <c r="J454" s="363"/>
      <c r="K454" s="401"/>
      <c r="L454" s="362"/>
      <c r="M454" s="363"/>
      <c r="N454" s="363"/>
      <c r="O454" s="402"/>
      <c r="P454" s="402"/>
      <c r="Q454" s="402"/>
      <c r="R454" s="363"/>
      <c r="S454" s="402"/>
      <c r="T454" s="402"/>
      <c r="U454" s="402"/>
      <c r="V454" s="400"/>
      <c r="W454" s="382"/>
    </row>
    <row r="455" spans="2:23" ht="13.5" customHeight="1" x14ac:dyDescent="0.2">
      <c r="B455" s="32"/>
      <c r="C455" s="383">
        <f t="shared" si="15"/>
        <v>443</v>
      </c>
      <c r="D455" s="60" t="str">
        <f t="shared" si="17"/>
        <v/>
      </c>
      <c r="E455" s="376"/>
      <c r="F455" s="511"/>
      <c r="G455" s="511"/>
      <c r="H455" s="363"/>
      <c r="I455" s="363"/>
      <c r="J455" s="363"/>
      <c r="K455" s="401"/>
      <c r="L455" s="362"/>
      <c r="M455" s="363"/>
      <c r="N455" s="363"/>
      <c r="O455" s="402"/>
      <c r="P455" s="402"/>
      <c r="Q455" s="402"/>
      <c r="R455" s="363"/>
      <c r="S455" s="402"/>
      <c r="T455" s="402"/>
      <c r="U455" s="402"/>
      <c r="V455" s="400"/>
      <c r="W455" s="382"/>
    </row>
    <row r="456" spans="2:23" ht="13.5" customHeight="1" x14ac:dyDescent="0.2">
      <c r="B456" s="32"/>
      <c r="C456" s="383">
        <f t="shared" si="15"/>
        <v>444</v>
      </c>
      <c r="D456" s="60" t="str">
        <f t="shared" si="17"/>
        <v/>
      </c>
      <c r="E456" s="376"/>
      <c r="F456" s="511"/>
      <c r="G456" s="511"/>
      <c r="H456" s="363"/>
      <c r="I456" s="363"/>
      <c r="J456" s="363"/>
      <c r="K456" s="401"/>
      <c r="L456" s="362"/>
      <c r="M456" s="363"/>
      <c r="N456" s="363"/>
      <c r="O456" s="402"/>
      <c r="P456" s="402"/>
      <c r="Q456" s="402"/>
      <c r="R456" s="363"/>
      <c r="S456" s="402"/>
      <c r="T456" s="402"/>
      <c r="U456" s="402"/>
      <c r="V456" s="400"/>
      <c r="W456" s="382"/>
    </row>
    <row r="457" spans="2:23" ht="13.5" customHeight="1" x14ac:dyDescent="0.2">
      <c r="B457" s="32"/>
      <c r="C457" s="383">
        <f t="shared" si="15"/>
        <v>445</v>
      </c>
      <c r="D457" s="60" t="str">
        <f t="shared" si="17"/>
        <v/>
      </c>
      <c r="E457" s="376"/>
      <c r="F457" s="511"/>
      <c r="G457" s="511"/>
      <c r="H457" s="363"/>
      <c r="I457" s="363"/>
      <c r="J457" s="363"/>
      <c r="K457" s="401"/>
      <c r="L457" s="362"/>
      <c r="M457" s="363"/>
      <c r="N457" s="363"/>
      <c r="O457" s="402"/>
      <c r="P457" s="402"/>
      <c r="Q457" s="402"/>
      <c r="R457" s="363"/>
      <c r="S457" s="402"/>
      <c r="T457" s="402"/>
      <c r="U457" s="402"/>
      <c r="V457" s="400"/>
      <c r="W457" s="382"/>
    </row>
    <row r="458" spans="2:23" ht="13.5" customHeight="1" x14ac:dyDescent="0.2">
      <c r="B458" s="32"/>
      <c r="C458" s="383">
        <f t="shared" si="15"/>
        <v>446</v>
      </c>
      <c r="D458" s="60" t="str">
        <f t="shared" si="17"/>
        <v/>
      </c>
      <c r="E458" s="376"/>
      <c r="F458" s="511"/>
      <c r="G458" s="511"/>
      <c r="H458" s="363"/>
      <c r="I458" s="363"/>
      <c r="J458" s="363"/>
      <c r="K458" s="401"/>
      <c r="L458" s="362"/>
      <c r="M458" s="363"/>
      <c r="N458" s="363"/>
      <c r="O458" s="402"/>
      <c r="P458" s="402"/>
      <c r="Q458" s="402"/>
      <c r="R458" s="363"/>
      <c r="S458" s="402"/>
      <c r="T458" s="402"/>
      <c r="U458" s="402"/>
      <c r="V458" s="400"/>
      <c r="W458" s="382"/>
    </row>
    <row r="459" spans="2:23" ht="13.5" customHeight="1" x14ac:dyDescent="0.2">
      <c r="B459" s="32"/>
      <c r="C459" s="383">
        <f t="shared" si="15"/>
        <v>447</v>
      </c>
      <c r="D459" s="60" t="str">
        <f t="shared" si="17"/>
        <v/>
      </c>
      <c r="E459" s="376"/>
      <c r="F459" s="511"/>
      <c r="G459" s="511"/>
      <c r="H459" s="363"/>
      <c r="I459" s="363"/>
      <c r="J459" s="363"/>
      <c r="K459" s="401"/>
      <c r="L459" s="362"/>
      <c r="M459" s="363"/>
      <c r="N459" s="363"/>
      <c r="O459" s="402"/>
      <c r="P459" s="402"/>
      <c r="Q459" s="402"/>
      <c r="R459" s="363"/>
      <c r="S459" s="402"/>
      <c r="T459" s="402"/>
      <c r="U459" s="402"/>
      <c r="V459" s="400"/>
      <c r="W459" s="382"/>
    </row>
    <row r="460" spans="2:23" ht="13.5" customHeight="1" x14ac:dyDescent="0.2">
      <c r="B460" s="32"/>
      <c r="C460" s="383">
        <f t="shared" si="15"/>
        <v>448</v>
      </c>
      <c r="D460" s="60" t="str">
        <f t="shared" si="17"/>
        <v/>
      </c>
      <c r="E460" s="376"/>
      <c r="F460" s="511"/>
      <c r="G460" s="511"/>
      <c r="H460" s="363"/>
      <c r="I460" s="363"/>
      <c r="J460" s="363"/>
      <c r="K460" s="401"/>
      <c r="L460" s="362"/>
      <c r="M460" s="363"/>
      <c r="N460" s="363"/>
      <c r="O460" s="402"/>
      <c r="P460" s="402"/>
      <c r="Q460" s="402"/>
      <c r="R460" s="363"/>
      <c r="S460" s="402"/>
      <c r="T460" s="402"/>
      <c r="U460" s="402"/>
      <c r="V460" s="400"/>
      <c r="W460" s="382"/>
    </row>
    <row r="461" spans="2:23" ht="13.5" customHeight="1" x14ac:dyDescent="0.2">
      <c r="B461" s="32"/>
      <c r="C461" s="383">
        <f t="shared" si="15"/>
        <v>449</v>
      </c>
      <c r="D461" s="60" t="str">
        <f t="shared" si="17"/>
        <v/>
      </c>
      <c r="E461" s="376"/>
      <c r="F461" s="511"/>
      <c r="G461" s="511"/>
      <c r="H461" s="363"/>
      <c r="I461" s="363"/>
      <c r="J461" s="363"/>
      <c r="K461" s="401"/>
      <c r="L461" s="362"/>
      <c r="M461" s="363"/>
      <c r="N461" s="363"/>
      <c r="O461" s="402"/>
      <c r="P461" s="402"/>
      <c r="Q461" s="402"/>
      <c r="R461" s="363"/>
      <c r="S461" s="402"/>
      <c r="T461" s="402"/>
      <c r="U461" s="402"/>
      <c r="V461" s="400"/>
      <c r="W461" s="382"/>
    </row>
    <row r="462" spans="2:23" ht="13.5" customHeight="1" x14ac:dyDescent="0.2">
      <c r="B462" s="32"/>
      <c r="C462" s="383">
        <f t="shared" si="15"/>
        <v>450</v>
      </c>
      <c r="D462" s="60" t="str">
        <f t="shared" si="17"/>
        <v/>
      </c>
      <c r="E462" s="376"/>
      <c r="F462" s="511"/>
      <c r="G462" s="511"/>
      <c r="H462" s="363"/>
      <c r="I462" s="363"/>
      <c r="J462" s="363"/>
      <c r="K462" s="401"/>
      <c r="L462" s="362"/>
      <c r="M462" s="363"/>
      <c r="N462" s="363"/>
      <c r="O462" s="402"/>
      <c r="P462" s="402"/>
      <c r="Q462" s="402"/>
      <c r="R462" s="363"/>
      <c r="S462" s="402"/>
      <c r="T462" s="402"/>
      <c r="U462" s="402"/>
      <c r="V462" s="400"/>
      <c r="W462" s="382"/>
    </row>
    <row r="463" spans="2:23" ht="13.5" customHeight="1" x14ac:dyDescent="0.2">
      <c r="B463" s="32"/>
      <c r="C463" s="383">
        <f t="shared" ref="C463:C526" si="18">C462+1</f>
        <v>451</v>
      </c>
      <c r="D463" s="60" t="str">
        <f t="shared" si="17"/>
        <v/>
      </c>
      <c r="E463" s="376"/>
      <c r="F463" s="511"/>
      <c r="G463" s="511"/>
      <c r="H463" s="363"/>
      <c r="I463" s="363"/>
      <c r="J463" s="363"/>
      <c r="K463" s="401"/>
      <c r="L463" s="362"/>
      <c r="M463" s="363"/>
      <c r="N463" s="363"/>
      <c r="O463" s="402"/>
      <c r="P463" s="402"/>
      <c r="Q463" s="402"/>
      <c r="R463" s="363"/>
      <c r="S463" s="402"/>
      <c r="T463" s="402"/>
      <c r="U463" s="402"/>
      <c r="V463" s="400"/>
      <c r="W463" s="382"/>
    </row>
    <row r="464" spans="2:23" ht="13.5" customHeight="1" x14ac:dyDescent="0.2">
      <c r="B464" s="32"/>
      <c r="C464" s="383">
        <f t="shared" si="18"/>
        <v>452</v>
      </c>
      <c r="D464" s="60" t="str">
        <f t="shared" si="17"/>
        <v/>
      </c>
      <c r="E464" s="376"/>
      <c r="F464" s="511"/>
      <c r="G464" s="511"/>
      <c r="H464" s="363"/>
      <c r="I464" s="363"/>
      <c r="J464" s="363"/>
      <c r="K464" s="401"/>
      <c r="L464" s="362"/>
      <c r="M464" s="363"/>
      <c r="N464" s="363"/>
      <c r="O464" s="402"/>
      <c r="P464" s="402"/>
      <c r="Q464" s="402"/>
      <c r="R464" s="363"/>
      <c r="S464" s="402"/>
      <c r="T464" s="402"/>
      <c r="U464" s="402"/>
      <c r="V464" s="400"/>
      <c r="W464" s="382"/>
    </row>
    <row r="465" spans="2:23" ht="13.5" customHeight="1" x14ac:dyDescent="0.2">
      <c r="B465" s="32"/>
      <c r="C465" s="383">
        <f t="shared" si="18"/>
        <v>453</v>
      </c>
      <c r="D465" s="60" t="str">
        <f t="shared" si="17"/>
        <v/>
      </c>
      <c r="E465" s="376"/>
      <c r="F465" s="511"/>
      <c r="G465" s="511"/>
      <c r="H465" s="363"/>
      <c r="I465" s="363"/>
      <c r="J465" s="363"/>
      <c r="K465" s="401"/>
      <c r="L465" s="362"/>
      <c r="M465" s="363"/>
      <c r="N465" s="363"/>
      <c r="O465" s="402"/>
      <c r="P465" s="402"/>
      <c r="Q465" s="402"/>
      <c r="R465" s="363"/>
      <c r="S465" s="402"/>
      <c r="T465" s="402"/>
      <c r="U465" s="402"/>
      <c r="V465" s="400"/>
      <c r="W465" s="382"/>
    </row>
    <row r="466" spans="2:23" ht="13.5" customHeight="1" x14ac:dyDescent="0.2">
      <c r="B466" s="32"/>
      <c r="C466" s="383">
        <f t="shared" si="18"/>
        <v>454</v>
      </c>
      <c r="D466" s="60" t="str">
        <f>IF(E466="","",IF(E466&lt;=$Z$2,"○",""))</f>
        <v/>
      </c>
      <c r="E466" s="376"/>
      <c r="F466" s="511"/>
      <c r="G466" s="511"/>
      <c r="H466" s="363"/>
      <c r="I466" s="363"/>
      <c r="J466" s="363"/>
      <c r="K466" s="401"/>
      <c r="L466" s="362"/>
      <c r="M466" s="363"/>
      <c r="N466" s="363"/>
      <c r="O466" s="402"/>
      <c r="P466" s="402"/>
      <c r="Q466" s="402"/>
      <c r="R466" s="363"/>
      <c r="S466" s="402"/>
      <c r="T466" s="402"/>
      <c r="U466" s="402"/>
      <c r="V466" s="400"/>
      <c r="W466" s="382"/>
    </row>
    <row r="467" spans="2:23" ht="13.5" customHeight="1" x14ac:dyDescent="0.2">
      <c r="B467" s="32"/>
      <c r="C467" s="383">
        <f t="shared" si="18"/>
        <v>455</v>
      </c>
      <c r="D467" s="60" t="str">
        <f>IF(E467="","",IF(E467&lt;=$Z$2,"○",""))</f>
        <v/>
      </c>
      <c r="E467" s="376"/>
      <c r="F467" s="511"/>
      <c r="G467" s="511"/>
      <c r="H467" s="363"/>
      <c r="I467" s="363"/>
      <c r="J467" s="363"/>
      <c r="K467" s="401"/>
      <c r="L467" s="362"/>
      <c r="M467" s="363"/>
      <c r="N467" s="363"/>
      <c r="O467" s="402"/>
      <c r="P467" s="402"/>
      <c r="Q467" s="402"/>
      <c r="R467" s="363"/>
      <c r="S467" s="402"/>
      <c r="T467" s="402"/>
      <c r="U467" s="402"/>
      <c r="V467" s="400"/>
      <c r="W467" s="382"/>
    </row>
    <row r="468" spans="2:23" ht="13.5" customHeight="1" x14ac:dyDescent="0.2">
      <c r="B468" s="32"/>
      <c r="C468" s="383">
        <f t="shared" si="18"/>
        <v>456</v>
      </c>
      <c r="D468" s="60" t="str">
        <f>IF(E468="","",IF(E468&lt;=$Z$2,"○",""))</f>
        <v/>
      </c>
      <c r="E468" s="376"/>
      <c r="F468" s="511"/>
      <c r="G468" s="511"/>
      <c r="H468" s="363"/>
      <c r="I468" s="363"/>
      <c r="J468" s="363"/>
      <c r="K468" s="401"/>
      <c r="L468" s="362"/>
      <c r="M468" s="363"/>
      <c r="N468" s="363"/>
      <c r="O468" s="402"/>
      <c r="P468" s="402"/>
      <c r="Q468" s="402"/>
      <c r="R468" s="363"/>
      <c r="S468" s="402"/>
      <c r="T468" s="402"/>
      <c r="U468" s="402"/>
      <c r="V468" s="400"/>
      <c r="W468" s="382"/>
    </row>
    <row r="469" spans="2:23" ht="13.5" customHeight="1" x14ac:dyDescent="0.2">
      <c r="B469" s="32"/>
      <c r="C469" s="383">
        <f t="shared" si="18"/>
        <v>457</v>
      </c>
      <c r="D469" s="60" t="str">
        <f t="shared" ref="D469:D722" si="19">IF(E469="","",IF(E469&lt;=$Z$2,"○",""))</f>
        <v/>
      </c>
      <c r="E469" s="376"/>
      <c r="F469" s="511"/>
      <c r="G469" s="511"/>
      <c r="H469" s="363"/>
      <c r="I469" s="363"/>
      <c r="J469" s="363"/>
      <c r="K469" s="401"/>
      <c r="L469" s="362"/>
      <c r="M469" s="363"/>
      <c r="N469" s="363"/>
      <c r="O469" s="402"/>
      <c r="P469" s="402"/>
      <c r="Q469" s="402"/>
      <c r="R469" s="363"/>
      <c r="S469" s="402"/>
      <c r="T469" s="402"/>
      <c r="U469" s="402"/>
      <c r="V469" s="400"/>
      <c r="W469" s="382"/>
    </row>
    <row r="470" spans="2:23" ht="13.5" customHeight="1" x14ac:dyDescent="0.2">
      <c r="B470" s="32"/>
      <c r="C470" s="383">
        <f t="shared" si="18"/>
        <v>458</v>
      </c>
      <c r="D470" s="60" t="str">
        <f t="shared" si="19"/>
        <v/>
      </c>
      <c r="E470" s="376"/>
      <c r="F470" s="511"/>
      <c r="G470" s="511"/>
      <c r="H470" s="363"/>
      <c r="I470" s="363"/>
      <c r="J470" s="363"/>
      <c r="K470" s="401"/>
      <c r="L470" s="362"/>
      <c r="M470" s="363"/>
      <c r="N470" s="363"/>
      <c r="O470" s="402"/>
      <c r="P470" s="402"/>
      <c r="Q470" s="402"/>
      <c r="R470" s="363"/>
      <c r="S470" s="402"/>
      <c r="T470" s="402"/>
      <c r="U470" s="402"/>
      <c r="V470" s="400"/>
      <c r="W470" s="382"/>
    </row>
    <row r="471" spans="2:23" ht="13.5" customHeight="1" x14ac:dyDescent="0.2">
      <c r="B471" s="32"/>
      <c r="C471" s="383">
        <f t="shared" si="18"/>
        <v>459</v>
      </c>
      <c r="D471" s="60" t="str">
        <f t="shared" si="19"/>
        <v/>
      </c>
      <c r="E471" s="376"/>
      <c r="F471" s="511"/>
      <c r="G471" s="511"/>
      <c r="H471" s="363"/>
      <c r="I471" s="363"/>
      <c r="J471" s="363"/>
      <c r="K471" s="401"/>
      <c r="L471" s="362"/>
      <c r="M471" s="363"/>
      <c r="N471" s="363"/>
      <c r="O471" s="402"/>
      <c r="P471" s="402"/>
      <c r="Q471" s="402"/>
      <c r="R471" s="363"/>
      <c r="S471" s="402"/>
      <c r="T471" s="402"/>
      <c r="U471" s="402"/>
      <c r="V471" s="400"/>
      <c r="W471" s="382"/>
    </row>
    <row r="472" spans="2:23" ht="13.5" customHeight="1" x14ac:dyDescent="0.2">
      <c r="B472" s="32"/>
      <c r="C472" s="383">
        <f t="shared" si="18"/>
        <v>460</v>
      </c>
      <c r="D472" s="60" t="str">
        <f t="shared" si="19"/>
        <v/>
      </c>
      <c r="E472" s="376"/>
      <c r="F472" s="511"/>
      <c r="G472" s="511"/>
      <c r="H472" s="363"/>
      <c r="I472" s="363"/>
      <c r="J472" s="363"/>
      <c r="K472" s="401"/>
      <c r="L472" s="362"/>
      <c r="M472" s="363"/>
      <c r="N472" s="363"/>
      <c r="O472" s="402"/>
      <c r="P472" s="402"/>
      <c r="Q472" s="402"/>
      <c r="R472" s="363"/>
      <c r="S472" s="402"/>
      <c r="T472" s="402"/>
      <c r="U472" s="402"/>
      <c r="V472" s="400"/>
      <c r="W472" s="382"/>
    </row>
    <row r="473" spans="2:23" ht="13.5" customHeight="1" x14ac:dyDescent="0.2">
      <c r="B473" s="32"/>
      <c r="C473" s="383">
        <f t="shared" si="18"/>
        <v>461</v>
      </c>
      <c r="D473" s="60" t="str">
        <f t="shared" si="19"/>
        <v/>
      </c>
      <c r="E473" s="376"/>
      <c r="F473" s="511"/>
      <c r="G473" s="511"/>
      <c r="H473" s="363"/>
      <c r="I473" s="363"/>
      <c r="J473" s="363"/>
      <c r="K473" s="401"/>
      <c r="L473" s="362"/>
      <c r="M473" s="363"/>
      <c r="N473" s="363"/>
      <c r="O473" s="402"/>
      <c r="P473" s="402"/>
      <c r="Q473" s="402"/>
      <c r="R473" s="363"/>
      <c r="S473" s="402"/>
      <c r="T473" s="402"/>
      <c r="U473" s="402"/>
      <c r="V473" s="400"/>
      <c r="W473" s="382"/>
    </row>
    <row r="474" spans="2:23" ht="13.5" customHeight="1" x14ac:dyDescent="0.2">
      <c r="B474" s="32"/>
      <c r="C474" s="383">
        <f t="shared" si="18"/>
        <v>462</v>
      </c>
      <c r="D474" s="60" t="str">
        <f t="shared" si="19"/>
        <v/>
      </c>
      <c r="E474" s="376"/>
      <c r="F474" s="511"/>
      <c r="G474" s="511"/>
      <c r="H474" s="363"/>
      <c r="I474" s="363"/>
      <c r="J474" s="363"/>
      <c r="K474" s="401"/>
      <c r="L474" s="362"/>
      <c r="M474" s="363"/>
      <c r="N474" s="363"/>
      <c r="O474" s="402"/>
      <c r="P474" s="402"/>
      <c r="Q474" s="402"/>
      <c r="R474" s="363"/>
      <c r="S474" s="402"/>
      <c r="T474" s="402"/>
      <c r="U474" s="402"/>
      <c r="V474" s="400"/>
      <c r="W474" s="382"/>
    </row>
    <row r="475" spans="2:23" ht="13.5" customHeight="1" x14ac:dyDescent="0.2">
      <c r="B475" s="32"/>
      <c r="C475" s="383">
        <f t="shared" si="18"/>
        <v>463</v>
      </c>
      <c r="D475" s="60" t="str">
        <f t="shared" si="19"/>
        <v/>
      </c>
      <c r="E475" s="376"/>
      <c r="F475" s="511"/>
      <c r="G475" s="511"/>
      <c r="H475" s="363"/>
      <c r="I475" s="363"/>
      <c r="J475" s="363"/>
      <c r="K475" s="401"/>
      <c r="L475" s="362"/>
      <c r="M475" s="363"/>
      <c r="N475" s="363"/>
      <c r="O475" s="402"/>
      <c r="P475" s="402"/>
      <c r="Q475" s="402"/>
      <c r="R475" s="363"/>
      <c r="S475" s="402"/>
      <c r="T475" s="402"/>
      <c r="U475" s="402"/>
      <c r="V475" s="400"/>
      <c r="W475" s="382"/>
    </row>
    <row r="476" spans="2:23" ht="13.5" customHeight="1" x14ac:dyDescent="0.2">
      <c r="B476" s="32"/>
      <c r="C476" s="383">
        <f t="shared" si="18"/>
        <v>464</v>
      </c>
      <c r="D476" s="60" t="str">
        <f t="shared" si="19"/>
        <v/>
      </c>
      <c r="E476" s="376"/>
      <c r="F476" s="511"/>
      <c r="G476" s="511"/>
      <c r="H476" s="363"/>
      <c r="I476" s="363"/>
      <c r="J476" s="363"/>
      <c r="K476" s="401"/>
      <c r="L476" s="362"/>
      <c r="M476" s="363"/>
      <c r="N476" s="363"/>
      <c r="O476" s="402"/>
      <c r="P476" s="402"/>
      <c r="Q476" s="402"/>
      <c r="R476" s="363"/>
      <c r="S476" s="402"/>
      <c r="T476" s="402"/>
      <c r="U476" s="402"/>
      <c r="V476" s="400"/>
      <c r="W476" s="382"/>
    </row>
    <row r="477" spans="2:23" ht="13.5" customHeight="1" x14ac:dyDescent="0.2">
      <c r="B477" s="32"/>
      <c r="C477" s="383">
        <f t="shared" si="18"/>
        <v>465</v>
      </c>
      <c r="D477" s="60" t="str">
        <f t="shared" si="19"/>
        <v/>
      </c>
      <c r="E477" s="376"/>
      <c r="F477" s="511"/>
      <c r="G477" s="511"/>
      <c r="H477" s="363"/>
      <c r="I477" s="363"/>
      <c r="J477" s="363"/>
      <c r="K477" s="401"/>
      <c r="L477" s="362"/>
      <c r="M477" s="363"/>
      <c r="N477" s="363"/>
      <c r="O477" s="402"/>
      <c r="P477" s="402"/>
      <c r="Q477" s="402"/>
      <c r="R477" s="363"/>
      <c r="S477" s="402"/>
      <c r="T477" s="402"/>
      <c r="U477" s="402"/>
      <c r="V477" s="400"/>
      <c r="W477" s="382"/>
    </row>
    <row r="478" spans="2:23" ht="13.5" customHeight="1" x14ac:dyDescent="0.2">
      <c r="B478" s="32"/>
      <c r="C478" s="383">
        <f t="shared" si="18"/>
        <v>466</v>
      </c>
      <c r="D478" s="60" t="str">
        <f t="shared" si="19"/>
        <v/>
      </c>
      <c r="E478" s="376"/>
      <c r="F478" s="511"/>
      <c r="G478" s="511"/>
      <c r="H478" s="363"/>
      <c r="I478" s="363"/>
      <c r="J478" s="363"/>
      <c r="K478" s="401"/>
      <c r="L478" s="362"/>
      <c r="M478" s="363"/>
      <c r="N478" s="363"/>
      <c r="O478" s="402"/>
      <c r="P478" s="402"/>
      <c r="Q478" s="402"/>
      <c r="R478" s="363"/>
      <c r="S478" s="402"/>
      <c r="T478" s="402"/>
      <c r="U478" s="402"/>
      <c r="V478" s="400"/>
      <c r="W478" s="382"/>
    </row>
    <row r="479" spans="2:23" ht="13.5" customHeight="1" x14ac:dyDescent="0.2">
      <c r="B479" s="32"/>
      <c r="C479" s="383">
        <f t="shared" si="18"/>
        <v>467</v>
      </c>
      <c r="D479" s="60" t="str">
        <f t="shared" si="19"/>
        <v/>
      </c>
      <c r="E479" s="376"/>
      <c r="F479" s="511"/>
      <c r="G479" s="511"/>
      <c r="H479" s="363"/>
      <c r="I479" s="363"/>
      <c r="J479" s="363"/>
      <c r="K479" s="401"/>
      <c r="L479" s="362"/>
      <c r="M479" s="363"/>
      <c r="N479" s="363"/>
      <c r="O479" s="402"/>
      <c r="P479" s="402"/>
      <c r="Q479" s="402"/>
      <c r="R479" s="363"/>
      <c r="S479" s="402"/>
      <c r="T479" s="402"/>
      <c r="U479" s="402"/>
      <c r="V479" s="400"/>
      <c r="W479" s="382"/>
    </row>
    <row r="480" spans="2:23" ht="13.5" customHeight="1" x14ac:dyDescent="0.2">
      <c r="B480" s="32"/>
      <c r="C480" s="383">
        <f t="shared" si="18"/>
        <v>468</v>
      </c>
      <c r="D480" s="60" t="str">
        <f t="shared" si="19"/>
        <v/>
      </c>
      <c r="E480" s="376"/>
      <c r="F480" s="511"/>
      <c r="G480" s="511"/>
      <c r="H480" s="363"/>
      <c r="I480" s="363"/>
      <c r="J480" s="363"/>
      <c r="K480" s="401"/>
      <c r="L480" s="362"/>
      <c r="M480" s="363"/>
      <c r="N480" s="363"/>
      <c r="O480" s="402"/>
      <c r="P480" s="402"/>
      <c r="Q480" s="402"/>
      <c r="R480" s="363"/>
      <c r="S480" s="402"/>
      <c r="T480" s="402"/>
      <c r="U480" s="402"/>
      <c r="V480" s="400"/>
      <c r="W480" s="382"/>
    </row>
    <row r="481" spans="2:23" ht="13.5" customHeight="1" x14ac:dyDescent="0.2">
      <c r="B481" s="32"/>
      <c r="C481" s="383">
        <f t="shared" si="18"/>
        <v>469</v>
      </c>
      <c r="D481" s="60" t="str">
        <f t="shared" si="19"/>
        <v/>
      </c>
      <c r="E481" s="376"/>
      <c r="F481" s="511"/>
      <c r="G481" s="511"/>
      <c r="H481" s="363"/>
      <c r="I481" s="363"/>
      <c r="J481" s="363"/>
      <c r="K481" s="401"/>
      <c r="L481" s="362"/>
      <c r="M481" s="363"/>
      <c r="N481" s="363"/>
      <c r="O481" s="402"/>
      <c r="P481" s="402"/>
      <c r="Q481" s="402"/>
      <c r="R481" s="363"/>
      <c r="S481" s="402"/>
      <c r="T481" s="402"/>
      <c r="U481" s="402"/>
      <c r="V481" s="400"/>
      <c r="W481" s="382"/>
    </row>
    <row r="482" spans="2:23" ht="13.5" customHeight="1" x14ac:dyDescent="0.2">
      <c r="B482" s="32"/>
      <c r="C482" s="383">
        <f t="shared" si="18"/>
        <v>470</v>
      </c>
      <c r="D482" s="60" t="str">
        <f t="shared" si="19"/>
        <v/>
      </c>
      <c r="E482" s="376"/>
      <c r="F482" s="511"/>
      <c r="G482" s="511"/>
      <c r="H482" s="363"/>
      <c r="I482" s="363"/>
      <c r="J482" s="363"/>
      <c r="K482" s="401"/>
      <c r="L482" s="362"/>
      <c r="M482" s="363"/>
      <c r="N482" s="363"/>
      <c r="O482" s="402"/>
      <c r="P482" s="402"/>
      <c r="Q482" s="402"/>
      <c r="R482" s="363"/>
      <c r="S482" s="402"/>
      <c r="T482" s="402"/>
      <c r="U482" s="402"/>
      <c r="V482" s="400"/>
      <c r="W482" s="382"/>
    </row>
    <row r="483" spans="2:23" ht="13.5" customHeight="1" x14ac:dyDescent="0.2">
      <c r="B483" s="32"/>
      <c r="C483" s="383">
        <f t="shared" si="18"/>
        <v>471</v>
      </c>
      <c r="D483" s="60" t="str">
        <f t="shared" si="19"/>
        <v/>
      </c>
      <c r="E483" s="376"/>
      <c r="F483" s="511"/>
      <c r="G483" s="511"/>
      <c r="H483" s="363"/>
      <c r="I483" s="363"/>
      <c r="J483" s="363"/>
      <c r="K483" s="401"/>
      <c r="L483" s="362"/>
      <c r="M483" s="363"/>
      <c r="N483" s="363"/>
      <c r="O483" s="402"/>
      <c r="P483" s="402"/>
      <c r="Q483" s="402"/>
      <c r="R483" s="363"/>
      <c r="S483" s="402"/>
      <c r="T483" s="402"/>
      <c r="U483" s="402"/>
      <c r="V483" s="400"/>
      <c r="W483" s="382"/>
    </row>
    <row r="484" spans="2:23" ht="13.5" customHeight="1" x14ac:dyDescent="0.2">
      <c r="B484" s="32"/>
      <c r="C484" s="383">
        <f t="shared" si="18"/>
        <v>472</v>
      </c>
      <c r="D484" s="60" t="str">
        <f t="shared" si="19"/>
        <v/>
      </c>
      <c r="E484" s="376"/>
      <c r="F484" s="511"/>
      <c r="G484" s="511"/>
      <c r="H484" s="363"/>
      <c r="I484" s="363"/>
      <c r="J484" s="363"/>
      <c r="K484" s="401"/>
      <c r="L484" s="362"/>
      <c r="M484" s="363"/>
      <c r="N484" s="363"/>
      <c r="O484" s="402"/>
      <c r="P484" s="402"/>
      <c r="Q484" s="402"/>
      <c r="R484" s="363"/>
      <c r="S484" s="402"/>
      <c r="T484" s="402"/>
      <c r="U484" s="402"/>
      <c r="V484" s="400"/>
      <c r="W484" s="382"/>
    </row>
    <row r="485" spans="2:23" ht="13.5" customHeight="1" x14ac:dyDescent="0.2">
      <c r="B485" s="32"/>
      <c r="C485" s="383">
        <f t="shared" si="18"/>
        <v>473</v>
      </c>
      <c r="D485" s="60" t="str">
        <f t="shared" si="19"/>
        <v/>
      </c>
      <c r="E485" s="376"/>
      <c r="F485" s="511"/>
      <c r="G485" s="511"/>
      <c r="H485" s="363"/>
      <c r="I485" s="363"/>
      <c r="J485" s="363"/>
      <c r="K485" s="401"/>
      <c r="L485" s="362"/>
      <c r="M485" s="363"/>
      <c r="N485" s="363"/>
      <c r="O485" s="402"/>
      <c r="P485" s="402"/>
      <c r="Q485" s="402"/>
      <c r="R485" s="363"/>
      <c r="S485" s="402"/>
      <c r="T485" s="402"/>
      <c r="U485" s="402"/>
      <c r="V485" s="400"/>
      <c r="W485" s="382"/>
    </row>
    <row r="486" spans="2:23" ht="13.5" customHeight="1" x14ac:dyDescent="0.2">
      <c r="B486" s="32"/>
      <c r="C486" s="383">
        <f t="shared" si="18"/>
        <v>474</v>
      </c>
      <c r="D486" s="60" t="str">
        <f t="shared" si="19"/>
        <v/>
      </c>
      <c r="E486" s="376"/>
      <c r="F486" s="511"/>
      <c r="G486" s="511"/>
      <c r="H486" s="363"/>
      <c r="I486" s="363"/>
      <c r="J486" s="363"/>
      <c r="K486" s="401"/>
      <c r="L486" s="362"/>
      <c r="M486" s="363"/>
      <c r="N486" s="363"/>
      <c r="O486" s="402"/>
      <c r="P486" s="402"/>
      <c r="Q486" s="402"/>
      <c r="R486" s="363"/>
      <c r="S486" s="402"/>
      <c r="T486" s="402"/>
      <c r="U486" s="402"/>
      <c r="V486" s="400"/>
      <c r="W486" s="382"/>
    </row>
    <row r="487" spans="2:23" ht="13.5" customHeight="1" x14ac:dyDescent="0.2">
      <c r="B487" s="32"/>
      <c r="C487" s="383">
        <f t="shared" si="18"/>
        <v>475</v>
      </c>
      <c r="D487" s="60" t="str">
        <f t="shared" si="19"/>
        <v/>
      </c>
      <c r="E487" s="376"/>
      <c r="F487" s="511"/>
      <c r="G487" s="511"/>
      <c r="H487" s="363"/>
      <c r="I487" s="363"/>
      <c r="J487" s="363"/>
      <c r="K487" s="401"/>
      <c r="L487" s="362"/>
      <c r="M487" s="363"/>
      <c r="N487" s="363"/>
      <c r="O487" s="402"/>
      <c r="P487" s="402"/>
      <c r="Q487" s="402"/>
      <c r="R487" s="363"/>
      <c r="S487" s="402"/>
      <c r="T487" s="402"/>
      <c r="U487" s="402"/>
      <c r="V487" s="400"/>
      <c r="W487" s="382"/>
    </row>
    <row r="488" spans="2:23" ht="13.5" customHeight="1" x14ac:dyDescent="0.2">
      <c r="B488" s="32"/>
      <c r="C488" s="383">
        <f t="shared" si="18"/>
        <v>476</v>
      </c>
      <c r="D488" s="60" t="str">
        <f t="shared" si="19"/>
        <v/>
      </c>
      <c r="E488" s="376"/>
      <c r="F488" s="511"/>
      <c r="G488" s="511"/>
      <c r="H488" s="363"/>
      <c r="I488" s="363"/>
      <c r="J488" s="363"/>
      <c r="K488" s="401"/>
      <c r="L488" s="362"/>
      <c r="M488" s="363"/>
      <c r="N488" s="363"/>
      <c r="O488" s="402"/>
      <c r="P488" s="402"/>
      <c r="Q488" s="402"/>
      <c r="R488" s="363"/>
      <c r="S488" s="402"/>
      <c r="T488" s="402"/>
      <c r="U488" s="402"/>
      <c r="V488" s="400"/>
      <c r="W488" s="382"/>
    </row>
    <row r="489" spans="2:23" ht="13.5" customHeight="1" x14ac:dyDescent="0.2">
      <c r="B489" s="32"/>
      <c r="C489" s="383">
        <f t="shared" si="18"/>
        <v>477</v>
      </c>
      <c r="D489" s="60" t="str">
        <f t="shared" si="19"/>
        <v/>
      </c>
      <c r="E489" s="376"/>
      <c r="F489" s="511"/>
      <c r="G489" s="511"/>
      <c r="H489" s="363"/>
      <c r="I489" s="363"/>
      <c r="J489" s="363"/>
      <c r="K489" s="401"/>
      <c r="L489" s="362"/>
      <c r="M489" s="363"/>
      <c r="N489" s="363"/>
      <c r="O489" s="402"/>
      <c r="P489" s="402"/>
      <c r="Q489" s="402"/>
      <c r="R489" s="363"/>
      <c r="S489" s="402"/>
      <c r="T489" s="402"/>
      <c r="U489" s="402"/>
      <c r="V489" s="400"/>
      <c r="W489" s="382"/>
    </row>
    <row r="490" spans="2:23" ht="13.5" customHeight="1" x14ac:dyDescent="0.2">
      <c r="B490" s="32"/>
      <c r="C490" s="383">
        <f t="shared" si="18"/>
        <v>478</v>
      </c>
      <c r="D490" s="60" t="str">
        <f t="shared" si="19"/>
        <v/>
      </c>
      <c r="E490" s="376"/>
      <c r="F490" s="511"/>
      <c r="G490" s="511"/>
      <c r="H490" s="363"/>
      <c r="I490" s="363"/>
      <c r="J490" s="363"/>
      <c r="K490" s="401"/>
      <c r="L490" s="362"/>
      <c r="M490" s="363"/>
      <c r="N490" s="363"/>
      <c r="O490" s="402"/>
      <c r="P490" s="402"/>
      <c r="Q490" s="402"/>
      <c r="R490" s="363"/>
      <c r="S490" s="402"/>
      <c r="T490" s="402"/>
      <c r="U490" s="402"/>
      <c r="V490" s="400"/>
      <c r="W490" s="382"/>
    </row>
    <row r="491" spans="2:23" ht="13.5" customHeight="1" x14ac:dyDescent="0.2">
      <c r="B491" s="32"/>
      <c r="C491" s="383">
        <f t="shared" si="18"/>
        <v>479</v>
      </c>
      <c r="D491" s="60" t="str">
        <f t="shared" si="19"/>
        <v/>
      </c>
      <c r="E491" s="376"/>
      <c r="F491" s="511"/>
      <c r="G491" s="511"/>
      <c r="H491" s="363"/>
      <c r="I491" s="363"/>
      <c r="J491" s="363"/>
      <c r="K491" s="401"/>
      <c r="L491" s="362"/>
      <c r="M491" s="363"/>
      <c r="N491" s="363"/>
      <c r="O491" s="402"/>
      <c r="P491" s="402"/>
      <c r="Q491" s="402"/>
      <c r="R491" s="363"/>
      <c r="S491" s="402"/>
      <c r="T491" s="402"/>
      <c r="U491" s="402"/>
      <c r="V491" s="400"/>
      <c r="W491" s="382"/>
    </row>
    <row r="492" spans="2:23" ht="13.5" customHeight="1" x14ac:dyDescent="0.2">
      <c r="B492" s="32"/>
      <c r="C492" s="383">
        <f t="shared" si="18"/>
        <v>480</v>
      </c>
      <c r="D492" s="60" t="str">
        <f t="shared" si="19"/>
        <v/>
      </c>
      <c r="E492" s="376"/>
      <c r="F492" s="511"/>
      <c r="G492" s="511"/>
      <c r="H492" s="363"/>
      <c r="I492" s="363"/>
      <c r="J492" s="363"/>
      <c r="K492" s="401"/>
      <c r="L492" s="362"/>
      <c r="M492" s="363"/>
      <c r="N492" s="363"/>
      <c r="O492" s="402"/>
      <c r="P492" s="402"/>
      <c r="Q492" s="402"/>
      <c r="R492" s="363"/>
      <c r="S492" s="402"/>
      <c r="T492" s="402"/>
      <c r="U492" s="402"/>
      <c r="V492" s="400"/>
      <c r="W492" s="382"/>
    </row>
    <row r="493" spans="2:23" ht="13.5" customHeight="1" x14ac:dyDescent="0.2">
      <c r="B493" s="32"/>
      <c r="C493" s="383">
        <f t="shared" si="18"/>
        <v>481</v>
      </c>
      <c r="D493" s="60" t="str">
        <f t="shared" si="19"/>
        <v/>
      </c>
      <c r="E493" s="376"/>
      <c r="F493" s="511"/>
      <c r="G493" s="511"/>
      <c r="H493" s="363"/>
      <c r="I493" s="363"/>
      <c r="J493" s="363"/>
      <c r="K493" s="401"/>
      <c r="L493" s="362"/>
      <c r="M493" s="363"/>
      <c r="N493" s="363"/>
      <c r="O493" s="402"/>
      <c r="P493" s="402"/>
      <c r="Q493" s="402"/>
      <c r="R493" s="363"/>
      <c r="S493" s="402"/>
      <c r="T493" s="402"/>
      <c r="U493" s="402"/>
      <c r="V493" s="400"/>
      <c r="W493" s="382"/>
    </row>
    <row r="494" spans="2:23" ht="13.5" customHeight="1" x14ac:dyDescent="0.2">
      <c r="B494" s="32"/>
      <c r="C494" s="383">
        <f t="shared" si="18"/>
        <v>482</v>
      </c>
      <c r="D494" s="60" t="str">
        <f t="shared" si="19"/>
        <v/>
      </c>
      <c r="E494" s="376"/>
      <c r="F494" s="511"/>
      <c r="G494" s="511"/>
      <c r="H494" s="363"/>
      <c r="I494" s="363"/>
      <c r="J494" s="363"/>
      <c r="K494" s="401"/>
      <c r="L494" s="362"/>
      <c r="M494" s="363"/>
      <c r="N494" s="363"/>
      <c r="O494" s="402"/>
      <c r="P494" s="402"/>
      <c r="Q494" s="402"/>
      <c r="R494" s="363"/>
      <c r="S494" s="402"/>
      <c r="T494" s="402"/>
      <c r="U494" s="402"/>
      <c r="V494" s="400"/>
      <c r="W494" s="382"/>
    </row>
    <row r="495" spans="2:23" ht="13.5" customHeight="1" x14ac:dyDescent="0.2">
      <c r="B495" s="32"/>
      <c r="C495" s="383">
        <f t="shared" si="18"/>
        <v>483</v>
      </c>
      <c r="D495" s="60" t="str">
        <f t="shared" si="19"/>
        <v/>
      </c>
      <c r="E495" s="376"/>
      <c r="F495" s="511"/>
      <c r="G495" s="511"/>
      <c r="H495" s="363"/>
      <c r="I495" s="363"/>
      <c r="J495" s="363"/>
      <c r="K495" s="401"/>
      <c r="L495" s="362"/>
      <c r="M495" s="363"/>
      <c r="N495" s="363"/>
      <c r="O495" s="402"/>
      <c r="P495" s="402"/>
      <c r="Q495" s="402"/>
      <c r="R495" s="363"/>
      <c r="S495" s="402"/>
      <c r="T495" s="402"/>
      <c r="U495" s="402"/>
      <c r="V495" s="400"/>
      <c r="W495" s="382"/>
    </row>
    <row r="496" spans="2:23" ht="13.5" customHeight="1" x14ac:dyDescent="0.2">
      <c r="B496" s="32"/>
      <c r="C496" s="383">
        <f t="shared" si="18"/>
        <v>484</v>
      </c>
      <c r="D496" s="60" t="str">
        <f t="shared" si="19"/>
        <v/>
      </c>
      <c r="E496" s="376"/>
      <c r="F496" s="511"/>
      <c r="G496" s="511"/>
      <c r="H496" s="363"/>
      <c r="I496" s="363"/>
      <c r="J496" s="363"/>
      <c r="K496" s="401"/>
      <c r="L496" s="362"/>
      <c r="M496" s="363"/>
      <c r="N496" s="363"/>
      <c r="O496" s="402"/>
      <c r="P496" s="402"/>
      <c r="Q496" s="402"/>
      <c r="R496" s="363"/>
      <c r="S496" s="402"/>
      <c r="T496" s="402"/>
      <c r="U496" s="402"/>
      <c r="V496" s="400"/>
      <c r="W496" s="382"/>
    </row>
    <row r="497" spans="2:23" ht="13.5" customHeight="1" x14ac:dyDescent="0.2">
      <c r="B497" s="32"/>
      <c r="C497" s="383">
        <f t="shared" si="18"/>
        <v>485</v>
      </c>
      <c r="D497" s="60" t="str">
        <f t="shared" si="19"/>
        <v/>
      </c>
      <c r="E497" s="376"/>
      <c r="F497" s="511"/>
      <c r="G497" s="511"/>
      <c r="H497" s="363"/>
      <c r="I497" s="363"/>
      <c r="J497" s="363"/>
      <c r="K497" s="401"/>
      <c r="L497" s="362"/>
      <c r="M497" s="363"/>
      <c r="N497" s="363"/>
      <c r="O497" s="402"/>
      <c r="P497" s="402"/>
      <c r="Q497" s="402"/>
      <c r="R497" s="363"/>
      <c r="S497" s="402"/>
      <c r="T497" s="402"/>
      <c r="U497" s="402"/>
      <c r="V497" s="400"/>
      <c r="W497" s="382"/>
    </row>
    <row r="498" spans="2:23" ht="13.5" customHeight="1" x14ac:dyDescent="0.2">
      <c r="B498" s="32"/>
      <c r="C498" s="383">
        <f t="shared" si="18"/>
        <v>486</v>
      </c>
      <c r="D498" s="60" t="str">
        <f t="shared" si="19"/>
        <v/>
      </c>
      <c r="E498" s="376"/>
      <c r="F498" s="511"/>
      <c r="G498" s="511"/>
      <c r="H498" s="363"/>
      <c r="I498" s="363"/>
      <c r="J498" s="363"/>
      <c r="K498" s="401"/>
      <c r="L498" s="362"/>
      <c r="M498" s="363"/>
      <c r="N498" s="363"/>
      <c r="O498" s="402"/>
      <c r="P498" s="402"/>
      <c r="Q498" s="402"/>
      <c r="R498" s="363"/>
      <c r="S498" s="402"/>
      <c r="T498" s="402"/>
      <c r="U498" s="402"/>
      <c r="V498" s="400"/>
      <c r="W498" s="382"/>
    </row>
    <row r="499" spans="2:23" ht="13.5" customHeight="1" x14ac:dyDescent="0.2">
      <c r="B499" s="32"/>
      <c r="C499" s="383">
        <f t="shared" si="18"/>
        <v>487</v>
      </c>
      <c r="D499" s="60" t="str">
        <f t="shared" si="19"/>
        <v/>
      </c>
      <c r="E499" s="376"/>
      <c r="F499" s="511"/>
      <c r="G499" s="511"/>
      <c r="H499" s="363"/>
      <c r="I499" s="363"/>
      <c r="J499" s="363"/>
      <c r="K499" s="401"/>
      <c r="L499" s="362"/>
      <c r="M499" s="363"/>
      <c r="N499" s="363"/>
      <c r="O499" s="402"/>
      <c r="P499" s="402"/>
      <c r="Q499" s="402"/>
      <c r="R499" s="363"/>
      <c r="S499" s="402"/>
      <c r="T499" s="402"/>
      <c r="U499" s="402"/>
      <c r="V499" s="400"/>
      <c r="W499" s="382"/>
    </row>
    <row r="500" spans="2:23" ht="13.5" customHeight="1" x14ac:dyDescent="0.2">
      <c r="B500" s="32"/>
      <c r="C500" s="383">
        <f t="shared" si="18"/>
        <v>488</v>
      </c>
      <c r="D500" s="60" t="str">
        <f t="shared" si="19"/>
        <v/>
      </c>
      <c r="E500" s="376"/>
      <c r="F500" s="511"/>
      <c r="G500" s="511"/>
      <c r="H500" s="363"/>
      <c r="I500" s="363"/>
      <c r="J500" s="363"/>
      <c r="K500" s="401"/>
      <c r="L500" s="362"/>
      <c r="M500" s="363"/>
      <c r="N500" s="363"/>
      <c r="O500" s="402"/>
      <c r="P500" s="402"/>
      <c r="Q500" s="402"/>
      <c r="R500" s="363"/>
      <c r="S500" s="402"/>
      <c r="T500" s="402"/>
      <c r="U500" s="402"/>
      <c r="V500" s="400"/>
      <c r="W500" s="382"/>
    </row>
    <row r="501" spans="2:23" ht="13.5" customHeight="1" x14ac:dyDescent="0.2">
      <c r="B501" s="32"/>
      <c r="C501" s="383">
        <f t="shared" si="18"/>
        <v>489</v>
      </c>
      <c r="D501" s="60" t="str">
        <f t="shared" si="19"/>
        <v/>
      </c>
      <c r="E501" s="376"/>
      <c r="F501" s="511"/>
      <c r="G501" s="511"/>
      <c r="H501" s="363"/>
      <c r="I501" s="363"/>
      <c r="J501" s="363"/>
      <c r="K501" s="401"/>
      <c r="L501" s="362"/>
      <c r="M501" s="363"/>
      <c r="N501" s="363"/>
      <c r="O501" s="402"/>
      <c r="P501" s="402"/>
      <c r="Q501" s="402"/>
      <c r="R501" s="363"/>
      <c r="S501" s="402"/>
      <c r="T501" s="402"/>
      <c r="U501" s="402"/>
      <c r="V501" s="400"/>
      <c r="W501" s="382"/>
    </row>
    <row r="502" spans="2:23" ht="13.5" customHeight="1" x14ac:dyDescent="0.2">
      <c r="B502" s="32"/>
      <c r="C502" s="383">
        <f t="shared" si="18"/>
        <v>490</v>
      </c>
      <c r="D502" s="60" t="str">
        <f t="shared" si="19"/>
        <v/>
      </c>
      <c r="E502" s="376"/>
      <c r="F502" s="511"/>
      <c r="G502" s="511"/>
      <c r="H502" s="363"/>
      <c r="I502" s="363"/>
      <c r="J502" s="363"/>
      <c r="K502" s="401"/>
      <c r="L502" s="362"/>
      <c r="M502" s="363"/>
      <c r="N502" s="363"/>
      <c r="O502" s="402"/>
      <c r="P502" s="402"/>
      <c r="Q502" s="402"/>
      <c r="R502" s="363"/>
      <c r="S502" s="402"/>
      <c r="T502" s="402"/>
      <c r="U502" s="402"/>
      <c r="V502" s="400"/>
      <c r="W502" s="382"/>
    </row>
    <row r="503" spans="2:23" ht="13.5" customHeight="1" x14ac:dyDescent="0.2">
      <c r="B503" s="32"/>
      <c r="C503" s="383">
        <f t="shared" si="18"/>
        <v>491</v>
      </c>
      <c r="D503" s="60" t="str">
        <f t="shared" si="19"/>
        <v/>
      </c>
      <c r="E503" s="376"/>
      <c r="F503" s="511"/>
      <c r="G503" s="511"/>
      <c r="H503" s="363"/>
      <c r="I503" s="363"/>
      <c r="J503" s="363"/>
      <c r="K503" s="401"/>
      <c r="L503" s="362"/>
      <c r="M503" s="363"/>
      <c r="N503" s="363"/>
      <c r="O503" s="402"/>
      <c r="P503" s="402"/>
      <c r="Q503" s="402"/>
      <c r="R503" s="363"/>
      <c r="S503" s="402"/>
      <c r="T503" s="402"/>
      <c r="U503" s="402"/>
      <c r="V503" s="400"/>
      <c r="W503" s="382"/>
    </row>
    <row r="504" spans="2:23" ht="13.5" customHeight="1" x14ac:dyDescent="0.2">
      <c r="B504" s="32"/>
      <c r="C504" s="383">
        <f t="shared" si="18"/>
        <v>492</v>
      </c>
      <c r="D504" s="60" t="str">
        <f t="shared" si="19"/>
        <v/>
      </c>
      <c r="E504" s="376"/>
      <c r="F504" s="511"/>
      <c r="G504" s="511"/>
      <c r="H504" s="363"/>
      <c r="I504" s="363"/>
      <c r="J504" s="363"/>
      <c r="K504" s="401"/>
      <c r="L504" s="362"/>
      <c r="M504" s="363"/>
      <c r="N504" s="363"/>
      <c r="O504" s="402"/>
      <c r="P504" s="402"/>
      <c r="Q504" s="402"/>
      <c r="R504" s="363"/>
      <c r="S504" s="402"/>
      <c r="T504" s="402"/>
      <c r="U504" s="402"/>
      <c r="V504" s="400"/>
      <c r="W504" s="382"/>
    </row>
    <row r="505" spans="2:23" ht="13.5" customHeight="1" x14ac:dyDescent="0.2">
      <c r="B505" s="32"/>
      <c r="C505" s="383">
        <f t="shared" si="18"/>
        <v>493</v>
      </c>
      <c r="D505" s="60" t="str">
        <f t="shared" si="19"/>
        <v/>
      </c>
      <c r="E505" s="376"/>
      <c r="F505" s="511"/>
      <c r="G505" s="511"/>
      <c r="H505" s="363"/>
      <c r="I505" s="363"/>
      <c r="J505" s="363"/>
      <c r="K505" s="401"/>
      <c r="L505" s="362"/>
      <c r="M505" s="363"/>
      <c r="N505" s="363"/>
      <c r="O505" s="402"/>
      <c r="P505" s="402"/>
      <c r="Q505" s="402"/>
      <c r="R505" s="363"/>
      <c r="S505" s="402"/>
      <c r="T505" s="402"/>
      <c r="U505" s="402"/>
      <c r="V505" s="400"/>
      <c r="W505" s="382"/>
    </row>
    <row r="506" spans="2:23" ht="13.5" customHeight="1" x14ac:dyDescent="0.2">
      <c r="B506" s="32"/>
      <c r="C506" s="383">
        <f t="shared" si="18"/>
        <v>494</v>
      </c>
      <c r="D506" s="60" t="str">
        <f t="shared" si="19"/>
        <v/>
      </c>
      <c r="E506" s="376"/>
      <c r="F506" s="511"/>
      <c r="G506" s="511"/>
      <c r="H506" s="363"/>
      <c r="I506" s="363"/>
      <c r="J506" s="363"/>
      <c r="K506" s="401"/>
      <c r="L506" s="362"/>
      <c r="M506" s="363"/>
      <c r="N506" s="363"/>
      <c r="O506" s="402"/>
      <c r="P506" s="402"/>
      <c r="Q506" s="402"/>
      <c r="R506" s="363"/>
      <c r="S506" s="402"/>
      <c r="T506" s="402"/>
      <c r="U506" s="402"/>
      <c r="V506" s="400"/>
      <c r="W506" s="382"/>
    </row>
    <row r="507" spans="2:23" ht="13.5" customHeight="1" x14ac:dyDescent="0.2">
      <c r="B507" s="32"/>
      <c r="C507" s="383">
        <f t="shared" si="18"/>
        <v>495</v>
      </c>
      <c r="D507" s="60" t="str">
        <f t="shared" si="19"/>
        <v/>
      </c>
      <c r="E507" s="376"/>
      <c r="F507" s="511"/>
      <c r="G507" s="511"/>
      <c r="H507" s="363"/>
      <c r="I507" s="363"/>
      <c r="J507" s="363"/>
      <c r="K507" s="401"/>
      <c r="L507" s="362"/>
      <c r="M507" s="363"/>
      <c r="N507" s="363"/>
      <c r="O507" s="402"/>
      <c r="P507" s="402"/>
      <c r="Q507" s="402"/>
      <c r="R507" s="363"/>
      <c r="S507" s="402"/>
      <c r="T507" s="402"/>
      <c r="U507" s="402"/>
      <c r="V507" s="400"/>
      <c r="W507" s="382"/>
    </row>
    <row r="508" spans="2:23" ht="13.5" customHeight="1" x14ac:dyDescent="0.2">
      <c r="B508" s="32"/>
      <c r="C508" s="383">
        <f t="shared" si="18"/>
        <v>496</v>
      </c>
      <c r="D508" s="60" t="str">
        <f t="shared" si="19"/>
        <v/>
      </c>
      <c r="E508" s="376"/>
      <c r="F508" s="511"/>
      <c r="G508" s="511"/>
      <c r="H508" s="363"/>
      <c r="I508" s="363"/>
      <c r="J508" s="363"/>
      <c r="K508" s="401"/>
      <c r="L508" s="362"/>
      <c r="M508" s="363"/>
      <c r="N508" s="363"/>
      <c r="O508" s="402"/>
      <c r="P508" s="402"/>
      <c r="Q508" s="402"/>
      <c r="R508" s="363"/>
      <c r="S508" s="402"/>
      <c r="T508" s="402"/>
      <c r="U508" s="402"/>
      <c r="V508" s="400"/>
      <c r="W508" s="382"/>
    </row>
    <row r="509" spans="2:23" ht="13.5" customHeight="1" x14ac:dyDescent="0.2">
      <c r="B509" s="32"/>
      <c r="C509" s="383">
        <f t="shared" si="18"/>
        <v>497</v>
      </c>
      <c r="D509" s="60" t="str">
        <f t="shared" si="19"/>
        <v/>
      </c>
      <c r="E509" s="376"/>
      <c r="F509" s="511"/>
      <c r="G509" s="511"/>
      <c r="H509" s="363"/>
      <c r="I509" s="363"/>
      <c r="J509" s="363"/>
      <c r="K509" s="401"/>
      <c r="L509" s="362"/>
      <c r="M509" s="363"/>
      <c r="N509" s="363"/>
      <c r="O509" s="402"/>
      <c r="P509" s="402"/>
      <c r="Q509" s="402"/>
      <c r="R509" s="363"/>
      <c r="S509" s="402"/>
      <c r="T509" s="402"/>
      <c r="U509" s="402"/>
      <c r="V509" s="400"/>
      <c r="W509" s="382"/>
    </row>
    <row r="510" spans="2:23" ht="13.5" customHeight="1" x14ac:dyDescent="0.2">
      <c r="B510" s="32"/>
      <c r="C510" s="383">
        <f t="shared" si="18"/>
        <v>498</v>
      </c>
      <c r="D510" s="60" t="str">
        <f t="shared" si="19"/>
        <v/>
      </c>
      <c r="E510" s="376"/>
      <c r="F510" s="511"/>
      <c r="G510" s="511"/>
      <c r="H510" s="363"/>
      <c r="I510" s="363"/>
      <c r="J510" s="363"/>
      <c r="K510" s="401"/>
      <c r="L510" s="362"/>
      <c r="M510" s="363"/>
      <c r="N510" s="363"/>
      <c r="O510" s="402"/>
      <c r="P510" s="402"/>
      <c r="Q510" s="402"/>
      <c r="R510" s="363"/>
      <c r="S510" s="402"/>
      <c r="T510" s="402"/>
      <c r="U510" s="402"/>
      <c r="V510" s="400"/>
      <c r="W510" s="382"/>
    </row>
    <row r="511" spans="2:23" ht="13.5" customHeight="1" x14ac:dyDescent="0.2">
      <c r="B511" s="32"/>
      <c r="C511" s="383">
        <f t="shared" si="18"/>
        <v>499</v>
      </c>
      <c r="D511" s="60" t="str">
        <f t="shared" si="19"/>
        <v/>
      </c>
      <c r="E511" s="376"/>
      <c r="F511" s="511"/>
      <c r="G511" s="511"/>
      <c r="H511" s="363"/>
      <c r="I511" s="363"/>
      <c r="J511" s="363"/>
      <c r="K511" s="401"/>
      <c r="L511" s="362"/>
      <c r="M511" s="363"/>
      <c r="N511" s="363"/>
      <c r="O511" s="402"/>
      <c r="P511" s="402"/>
      <c r="Q511" s="402"/>
      <c r="R511" s="363"/>
      <c r="S511" s="402"/>
      <c r="T511" s="402"/>
      <c r="U511" s="402"/>
      <c r="V511" s="400"/>
      <c r="W511" s="382"/>
    </row>
    <row r="512" spans="2:23" ht="13.5" customHeight="1" x14ac:dyDescent="0.2">
      <c r="B512" s="32"/>
      <c r="C512" s="383">
        <f t="shared" si="18"/>
        <v>500</v>
      </c>
      <c r="D512" s="60" t="str">
        <f t="shared" si="19"/>
        <v/>
      </c>
      <c r="E512" s="376"/>
      <c r="F512" s="511"/>
      <c r="G512" s="511"/>
      <c r="H512" s="363"/>
      <c r="I512" s="363"/>
      <c r="J512" s="363"/>
      <c r="K512" s="401"/>
      <c r="L512" s="362"/>
      <c r="M512" s="363"/>
      <c r="N512" s="363"/>
      <c r="O512" s="402"/>
      <c r="P512" s="402"/>
      <c r="Q512" s="402"/>
      <c r="R512" s="363"/>
      <c r="S512" s="402"/>
      <c r="T512" s="402"/>
      <c r="U512" s="402"/>
      <c r="V512" s="400"/>
      <c r="W512" s="382"/>
    </row>
    <row r="513" spans="2:23" ht="13.5" customHeight="1" x14ac:dyDescent="0.2">
      <c r="B513" s="32"/>
      <c r="C513" s="383">
        <f t="shared" si="18"/>
        <v>501</v>
      </c>
      <c r="D513" s="60" t="str">
        <f t="shared" si="19"/>
        <v/>
      </c>
      <c r="E513" s="376"/>
      <c r="F513" s="511"/>
      <c r="G513" s="511"/>
      <c r="H513" s="363"/>
      <c r="I513" s="363"/>
      <c r="J513" s="363"/>
      <c r="K513" s="401"/>
      <c r="L513" s="362"/>
      <c r="M513" s="363"/>
      <c r="N513" s="363"/>
      <c r="O513" s="402"/>
      <c r="P513" s="402"/>
      <c r="Q513" s="402"/>
      <c r="R513" s="363"/>
      <c r="S513" s="402"/>
      <c r="T513" s="402"/>
      <c r="U513" s="402"/>
      <c r="V513" s="400"/>
      <c r="W513" s="382"/>
    </row>
    <row r="514" spans="2:23" ht="13.5" customHeight="1" x14ac:dyDescent="0.2">
      <c r="B514" s="32"/>
      <c r="C514" s="383">
        <f t="shared" si="18"/>
        <v>502</v>
      </c>
      <c r="D514" s="60" t="str">
        <f t="shared" si="19"/>
        <v/>
      </c>
      <c r="E514" s="376"/>
      <c r="F514" s="511"/>
      <c r="G514" s="511"/>
      <c r="H514" s="363"/>
      <c r="I514" s="363"/>
      <c r="J514" s="363"/>
      <c r="K514" s="401"/>
      <c r="L514" s="362"/>
      <c r="M514" s="363"/>
      <c r="N514" s="363"/>
      <c r="O514" s="402"/>
      <c r="P514" s="402"/>
      <c r="Q514" s="402"/>
      <c r="R514" s="363"/>
      <c r="S514" s="402"/>
      <c r="T514" s="402"/>
      <c r="U514" s="402"/>
      <c r="V514" s="400"/>
      <c r="W514" s="382"/>
    </row>
    <row r="515" spans="2:23" ht="13.5" customHeight="1" x14ac:dyDescent="0.2">
      <c r="B515" s="32"/>
      <c r="C515" s="383">
        <f t="shared" si="18"/>
        <v>503</v>
      </c>
      <c r="D515" s="60" t="str">
        <f t="shared" si="19"/>
        <v/>
      </c>
      <c r="E515" s="376"/>
      <c r="F515" s="511"/>
      <c r="G515" s="511"/>
      <c r="H515" s="363"/>
      <c r="I515" s="363"/>
      <c r="J515" s="363"/>
      <c r="K515" s="401"/>
      <c r="L515" s="362"/>
      <c r="M515" s="363"/>
      <c r="N515" s="363"/>
      <c r="O515" s="402"/>
      <c r="P515" s="402"/>
      <c r="Q515" s="402"/>
      <c r="R515" s="363"/>
      <c r="S515" s="402"/>
      <c r="T515" s="402"/>
      <c r="U515" s="402"/>
      <c r="V515" s="400"/>
      <c r="W515" s="382"/>
    </row>
    <row r="516" spans="2:23" ht="13.5" customHeight="1" x14ac:dyDescent="0.2">
      <c r="B516" s="32"/>
      <c r="C516" s="383">
        <f t="shared" si="18"/>
        <v>504</v>
      </c>
      <c r="D516" s="60" t="str">
        <f t="shared" si="19"/>
        <v/>
      </c>
      <c r="E516" s="376"/>
      <c r="F516" s="511"/>
      <c r="G516" s="511"/>
      <c r="H516" s="363"/>
      <c r="I516" s="363"/>
      <c r="J516" s="363"/>
      <c r="K516" s="401"/>
      <c r="L516" s="362"/>
      <c r="M516" s="363"/>
      <c r="N516" s="363"/>
      <c r="O516" s="402"/>
      <c r="P516" s="402"/>
      <c r="Q516" s="402"/>
      <c r="R516" s="363"/>
      <c r="S516" s="402"/>
      <c r="T516" s="402"/>
      <c r="U516" s="402"/>
      <c r="V516" s="400"/>
      <c r="W516" s="382"/>
    </row>
    <row r="517" spans="2:23" ht="13.5" customHeight="1" x14ac:dyDescent="0.2">
      <c r="B517" s="32"/>
      <c r="C517" s="383">
        <f t="shared" si="18"/>
        <v>505</v>
      </c>
      <c r="D517" s="60" t="str">
        <f t="shared" si="19"/>
        <v/>
      </c>
      <c r="E517" s="376"/>
      <c r="F517" s="511"/>
      <c r="G517" s="511"/>
      <c r="H517" s="363"/>
      <c r="I517" s="363"/>
      <c r="J517" s="363"/>
      <c r="K517" s="401"/>
      <c r="L517" s="362"/>
      <c r="M517" s="363"/>
      <c r="N517" s="363"/>
      <c r="O517" s="402"/>
      <c r="P517" s="402"/>
      <c r="Q517" s="402"/>
      <c r="R517" s="363"/>
      <c r="S517" s="402"/>
      <c r="T517" s="402"/>
      <c r="U517" s="402"/>
      <c r="V517" s="400"/>
      <c r="W517" s="382"/>
    </row>
    <row r="518" spans="2:23" ht="13.5" customHeight="1" x14ac:dyDescent="0.2">
      <c r="B518" s="32"/>
      <c r="C518" s="383">
        <f t="shared" si="18"/>
        <v>506</v>
      </c>
      <c r="D518" s="60" t="str">
        <f t="shared" si="19"/>
        <v/>
      </c>
      <c r="E518" s="376"/>
      <c r="F518" s="511"/>
      <c r="G518" s="511"/>
      <c r="H518" s="363"/>
      <c r="I518" s="363"/>
      <c r="J518" s="363"/>
      <c r="K518" s="401"/>
      <c r="L518" s="362"/>
      <c r="M518" s="363"/>
      <c r="N518" s="363"/>
      <c r="O518" s="402"/>
      <c r="P518" s="402"/>
      <c r="Q518" s="402"/>
      <c r="R518" s="363"/>
      <c r="S518" s="402"/>
      <c r="T518" s="402"/>
      <c r="U518" s="402"/>
      <c r="V518" s="400"/>
      <c r="W518" s="382"/>
    </row>
    <row r="519" spans="2:23" ht="13.5" customHeight="1" x14ac:dyDescent="0.2">
      <c r="B519" s="32"/>
      <c r="C519" s="383">
        <f t="shared" si="18"/>
        <v>507</v>
      </c>
      <c r="D519" s="60" t="str">
        <f t="shared" si="19"/>
        <v/>
      </c>
      <c r="E519" s="376"/>
      <c r="F519" s="511"/>
      <c r="G519" s="511"/>
      <c r="H519" s="363"/>
      <c r="I519" s="363"/>
      <c r="J519" s="363"/>
      <c r="K519" s="401"/>
      <c r="L519" s="362"/>
      <c r="M519" s="363"/>
      <c r="N519" s="363"/>
      <c r="O519" s="402"/>
      <c r="P519" s="402"/>
      <c r="Q519" s="402"/>
      <c r="R519" s="363"/>
      <c r="S519" s="402"/>
      <c r="T519" s="402"/>
      <c r="U519" s="402"/>
      <c r="V519" s="400"/>
      <c r="W519" s="382"/>
    </row>
    <row r="520" spans="2:23" ht="13.5" customHeight="1" x14ac:dyDescent="0.2">
      <c r="B520" s="32"/>
      <c r="C520" s="383">
        <f t="shared" si="18"/>
        <v>508</v>
      </c>
      <c r="D520" s="60" t="str">
        <f t="shared" si="19"/>
        <v/>
      </c>
      <c r="E520" s="376"/>
      <c r="F520" s="511"/>
      <c r="G520" s="511"/>
      <c r="H520" s="363"/>
      <c r="I520" s="363"/>
      <c r="J520" s="363"/>
      <c r="K520" s="401"/>
      <c r="L520" s="362"/>
      <c r="M520" s="363"/>
      <c r="N520" s="363"/>
      <c r="O520" s="402"/>
      <c r="P520" s="402"/>
      <c r="Q520" s="402"/>
      <c r="R520" s="363"/>
      <c r="S520" s="402"/>
      <c r="T520" s="402"/>
      <c r="U520" s="402"/>
      <c r="V520" s="400"/>
      <c r="W520" s="382"/>
    </row>
    <row r="521" spans="2:23" ht="13.5" customHeight="1" x14ac:dyDescent="0.2">
      <c r="B521" s="32"/>
      <c r="C521" s="383">
        <f t="shared" si="18"/>
        <v>509</v>
      </c>
      <c r="D521" s="60" t="str">
        <f t="shared" si="19"/>
        <v/>
      </c>
      <c r="E521" s="376"/>
      <c r="F521" s="511"/>
      <c r="G521" s="511"/>
      <c r="H521" s="363"/>
      <c r="I521" s="363"/>
      <c r="J521" s="363"/>
      <c r="K521" s="401"/>
      <c r="L521" s="362"/>
      <c r="M521" s="363"/>
      <c r="N521" s="363"/>
      <c r="O521" s="402"/>
      <c r="P521" s="402"/>
      <c r="Q521" s="402"/>
      <c r="R521" s="363"/>
      <c r="S521" s="402"/>
      <c r="T521" s="402"/>
      <c r="U521" s="402"/>
      <c r="V521" s="400"/>
      <c r="W521" s="382"/>
    </row>
    <row r="522" spans="2:23" ht="13.5" customHeight="1" x14ac:dyDescent="0.2">
      <c r="B522" s="32"/>
      <c r="C522" s="383">
        <f t="shared" si="18"/>
        <v>510</v>
      </c>
      <c r="D522" s="60" t="str">
        <f t="shared" si="19"/>
        <v/>
      </c>
      <c r="E522" s="376"/>
      <c r="F522" s="511"/>
      <c r="G522" s="511"/>
      <c r="H522" s="363"/>
      <c r="I522" s="363"/>
      <c r="J522" s="363"/>
      <c r="K522" s="401"/>
      <c r="L522" s="362"/>
      <c r="M522" s="363"/>
      <c r="N522" s="363"/>
      <c r="O522" s="402"/>
      <c r="P522" s="402"/>
      <c r="Q522" s="402"/>
      <c r="R522" s="363"/>
      <c r="S522" s="402"/>
      <c r="T522" s="402"/>
      <c r="U522" s="402"/>
      <c r="V522" s="400"/>
      <c r="W522" s="382"/>
    </row>
    <row r="523" spans="2:23" ht="13.5" customHeight="1" x14ac:dyDescent="0.2">
      <c r="B523" s="32"/>
      <c r="C523" s="383">
        <f t="shared" si="18"/>
        <v>511</v>
      </c>
      <c r="D523" s="60" t="str">
        <f t="shared" si="19"/>
        <v/>
      </c>
      <c r="E523" s="376"/>
      <c r="F523" s="511"/>
      <c r="G523" s="511"/>
      <c r="H523" s="363"/>
      <c r="I523" s="363"/>
      <c r="J523" s="363"/>
      <c r="K523" s="401"/>
      <c r="L523" s="362"/>
      <c r="M523" s="363"/>
      <c r="N523" s="363"/>
      <c r="O523" s="402"/>
      <c r="P523" s="402"/>
      <c r="Q523" s="402"/>
      <c r="R523" s="363"/>
      <c r="S523" s="402"/>
      <c r="T523" s="402"/>
      <c r="U523" s="402"/>
      <c r="V523" s="400"/>
      <c r="W523" s="382"/>
    </row>
    <row r="524" spans="2:23" ht="13.5" customHeight="1" x14ac:dyDescent="0.2">
      <c r="B524" s="32"/>
      <c r="C524" s="383">
        <f t="shared" si="18"/>
        <v>512</v>
      </c>
      <c r="D524" s="60" t="str">
        <f t="shared" si="19"/>
        <v/>
      </c>
      <c r="E524" s="376"/>
      <c r="F524" s="511"/>
      <c r="G524" s="511"/>
      <c r="H524" s="363"/>
      <c r="I524" s="363"/>
      <c r="J524" s="363"/>
      <c r="K524" s="401"/>
      <c r="L524" s="362"/>
      <c r="M524" s="363"/>
      <c r="N524" s="363"/>
      <c r="O524" s="402"/>
      <c r="P524" s="402"/>
      <c r="Q524" s="402"/>
      <c r="R524" s="363"/>
      <c r="S524" s="402"/>
      <c r="T524" s="402"/>
      <c r="U524" s="402"/>
      <c r="V524" s="400"/>
      <c r="W524" s="382"/>
    </row>
    <row r="525" spans="2:23" ht="13.5" customHeight="1" x14ac:dyDescent="0.2">
      <c r="B525" s="32"/>
      <c r="C525" s="383">
        <f t="shared" si="18"/>
        <v>513</v>
      </c>
      <c r="D525" s="60" t="str">
        <f t="shared" si="19"/>
        <v/>
      </c>
      <c r="E525" s="376"/>
      <c r="F525" s="511"/>
      <c r="G525" s="511"/>
      <c r="H525" s="363"/>
      <c r="I525" s="363"/>
      <c r="J525" s="363"/>
      <c r="K525" s="401"/>
      <c r="L525" s="362"/>
      <c r="M525" s="363"/>
      <c r="N525" s="363"/>
      <c r="O525" s="402"/>
      <c r="P525" s="402"/>
      <c r="Q525" s="402"/>
      <c r="R525" s="363"/>
      <c r="S525" s="402"/>
      <c r="T525" s="402"/>
      <c r="U525" s="402"/>
      <c r="V525" s="400"/>
      <c r="W525" s="382"/>
    </row>
    <row r="526" spans="2:23" ht="13.5" customHeight="1" x14ac:dyDescent="0.2">
      <c r="B526" s="32"/>
      <c r="C526" s="383">
        <f t="shared" si="18"/>
        <v>514</v>
      </c>
      <c r="D526" s="60" t="str">
        <f t="shared" si="19"/>
        <v/>
      </c>
      <c r="E526" s="376"/>
      <c r="F526" s="511"/>
      <c r="G526" s="511"/>
      <c r="H526" s="363"/>
      <c r="I526" s="363"/>
      <c r="J526" s="363"/>
      <c r="K526" s="401"/>
      <c r="L526" s="362"/>
      <c r="M526" s="363"/>
      <c r="N526" s="363"/>
      <c r="O526" s="402"/>
      <c r="P526" s="402"/>
      <c r="Q526" s="402"/>
      <c r="R526" s="363"/>
      <c r="S526" s="402"/>
      <c r="T526" s="402"/>
      <c r="U526" s="402"/>
      <c r="V526" s="400"/>
      <c r="W526" s="382"/>
    </row>
    <row r="527" spans="2:23" ht="13.5" customHeight="1" x14ac:dyDescent="0.2">
      <c r="B527" s="32"/>
      <c r="C527" s="383">
        <f t="shared" ref="C527:C590" si="20">C526+1</f>
        <v>515</v>
      </c>
      <c r="D527" s="60" t="str">
        <f t="shared" si="19"/>
        <v/>
      </c>
      <c r="E527" s="376"/>
      <c r="F527" s="511"/>
      <c r="G527" s="511"/>
      <c r="H527" s="363"/>
      <c r="I527" s="363"/>
      <c r="J527" s="363"/>
      <c r="K527" s="401"/>
      <c r="L527" s="362"/>
      <c r="M527" s="363"/>
      <c r="N527" s="363"/>
      <c r="O527" s="402"/>
      <c r="P527" s="402"/>
      <c r="Q527" s="402"/>
      <c r="R527" s="363"/>
      <c r="S527" s="402"/>
      <c r="T527" s="402"/>
      <c r="U527" s="402"/>
      <c r="V527" s="400"/>
      <c r="W527" s="382"/>
    </row>
    <row r="528" spans="2:23" ht="13.5" customHeight="1" x14ac:dyDescent="0.2">
      <c r="B528" s="32"/>
      <c r="C528" s="383">
        <f t="shared" si="20"/>
        <v>516</v>
      </c>
      <c r="D528" s="60" t="str">
        <f t="shared" si="19"/>
        <v/>
      </c>
      <c r="E528" s="376"/>
      <c r="F528" s="511"/>
      <c r="G528" s="511"/>
      <c r="H528" s="363"/>
      <c r="I528" s="363"/>
      <c r="J528" s="363"/>
      <c r="K528" s="401"/>
      <c r="L528" s="362"/>
      <c r="M528" s="363"/>
      <c r="N528" s="363"/>
      <c r="O528" s="402"/>
      <c r="P528" s="402"/>
      <c r="Q528" s="402"/>
      <c r="R528" s="363"/>
      <c r="S528" s="402"/>
      <c r="T528" s="402"/>
      <c r="U528" s="402"/>
      <c r="V528" s="400"/>
      <c r="W528" s="382"/>
    </row>
    <row r="529" spans="2:23" ht="13.5" customHeight="1" x14ac:dyDescent="0.2">
      <c r="B529" s="32"/>
      <c r="C529" s="383">
        <f t="shared" si="20"/>
        <v>517</v>
      </c>
      <c r="D529" s="60" t="str">
        <f t="shared" si="19"/>
        <v/>
      </c>
      <c r="E529" s="376"/>
      <c r="F529" s="511"/>
      <c r="G529" s="511"/>
      <c r="H529" s="363"/>
      <c r="I529" s="363"/>
      <c r="J529" s="363"/>
      <c r="K529" s="401"/>
      <c r="L529" s="362"/>
      <c r="M529" s="363"/>
      <c r="N529" s="363"/>
      <c r="O529" s="402"/>
      <c r="P529" s="402"/>
      <c r="Q529" s="402"/>
      <c r="R529" s="363"/>
      <c r="S529" s="402"/>
      <c r="T529" s="402"/>
      <c r="U529" s="402"/>
      <c r="V529" s="400"/>
      <c r="W529" s="382"/>
    </row>
    <row r="530" spans="2:23" ht="13.5" customHeight="1" x14ac:dyDescent="0.2">
      <c r="B530" s="32"/>
      <c r="C530" s="383">
        <f t="shared" si="20"/>
        <v>518</v>
      </c>
      <c r="D530" s="60" t="str">
        <f t="shared" si="19"/>
        <v/>
      </c>
      <c r="E530" s="376"/>
      <c r="F530" s="511"/>
      <c r="G530" s="511"/>
      <c r="H530" s="363"/>
      <c r="I530" s="363"/>
      <c r="J530" s="363"/>
      <c r="K530" s="401"/>
      <c r="L530" s="362"/>
      <c r="M530" s="363"/>
      <c r="N530" s="363"/>
      <c r="O530" s="402"/>
      <c r="P530" s="402"/>
      <c r="Q530" s="402"/>
      <c r="R530" s="363"/>
      <c r="S530" s="402"/>
      <c r="T530" s="402"/>
      <c r="U530" s="402"/>
      <c r="V530" s="400"/>
      <c r="W530" s="382"/>
    </row>
    <row r="531" spans="2:23" ht="13.5" customHeight="1" x14ac:dyDescent="0.2">
      <c r="B531" s="32"/>
      <c r="C531" s="383">
        <f t="shared" si="20"/>
        <v>519</v>
      </c>
      <c r="D531" s="60" t="str">
        <f t="shared" si="19"/>
        <v/>
      </c>
      <c r="E531" s="376"/>
      <c r="F531" s="511"/>
      <c r="G531" s="511"/>
      <c r="H531" s="363"/>
      <c r="I531" s="363"/>
      <c r="J531" s="363"/>
      <c r="K531" s="401"/>
      <c r="L531" s="362"/>
      <c r="M531" s="363"/>
      <c r="N531" s="363"/>
      <c r="O531" s="402"/>
      <c r="P531" s="402"/>
      <c r="Q531" s="402"/>
      <c r="R531" s="363"/>
      <c r="S531" s="402"/>
      <c r="T531" s="402"/>
      <c r="U531" s="402"/>
      <c r="V531" s="400"/>
      <c r="W531" s="382"/>
    </row>
    <row r="532" spans="2:23" ht="13.5" customHeight="1" x14ac:dyDescent="0.2">
      <c r="B532" s="32"/>
      <c r="C532" s="383">
        <f t="shared" si="20"/>
        <v>520</v>
      </c>
      <c r="D532" s="60" t="str">
        <f t="shared" si="19"/>
        <v/>
      </c>
      <c r="E532" s="376"/>
      <c r="F532" s="511"/>
      <c r="G532" s="511"/>
      <c r="H532" s="363"/>
      <c r="I532" s="363"/>
      <c r="J532" s="363"/>
      <c r="K532" s="401"/>
      <c r="L532" s="362"/>
      <c r="M532" s="363"/>
      <c r="N532" s="363"/>
      <c r="O532" s="402"/>
      <c r="P532" s="402"/>
      <c r="Q532" s="402"/>
      <c r="R532" s="363"/>
      <c r="S532" s="402"/>
      <c r="T532" s="402"/>
      <c r="U532" s="402"/>
      <c r="V532" s="400"/>
      <c r="W532" s="382"/>
    </row>
    <row r="533" spans="2:23" ht="13.5" customHeight="1" x14ac:dyDescent="0.2">
      <c r="B533" s="32"/>
      <c r="C533" s="383">
        <f t="shared" si="20"/>
        <v>521</v>
      </c>
      <c r="D533" s="60" t="str">
        <f t="shared" si="19"/>
        <v/>
      </c>
      <c r="E533" s="376"/>
      <c r="F533" s="511"/>
      <c r="G533" s="511"/>
      <c r="H533" s="363"/>
      <c r="I533" s="363"/>
      <c r="J533" s="363"/>
      <c r="K533" s="401"/>
      <c r="L533" s="362"/>
      <c r="M533" s="363"/>
      <c r="N533" s="363"/>
      <c r="O533" s="402"/>
      <c r="P533" s="402"/>
      <c r="Q533" s="402"/>
      <c r="R533" s="363"/>
      <c r="S533" s="402"/>
      <c r="T533" s="402"/>
      <c r="U533" s="402"/>
      <c r="V533" s="400"/>
      <c r="W533" s="382"/>
    </row>
    <row r="534" spans="2:23" ht="13.5" customHeight="1" x14ac:dyDescent="0.2">
      <c r="B534" s="32"/>
      <c r="C534" s="383">
        <f t="shared" si="20"/>
        <v>522</v>
      </c>
      <c r="D534" s="60" t="str">
        <f t="shared" si="19"/>
        <v/>
      </c>
      <c r="E534" s="376"/>
      <c r="F534" s="511"/>
      <c r="G534" s="511"/>
      <c r="H534" s="363"/>
      <c r="I534" s="363"/>
      <c r="J534" s="363"/>
      <c r="K534" s="401"/>
      <c r="L534" s="362"/>
      <c r="M534" s="363"/>
      <c r="N534" s="363"/>
      <c r="O534" s="402"/>
      <c r="P534" s="402"/>
      <c r="Q534" s="402"/>
      <c r="R534" s="363"/>
      <c r="S534" s="402"/>
      <c r="T534" s="402"/>
      <c r="U534" s="402"/>
      <c r="V534" s="400"/>
      <c r="W534" s="382"/>
    </row>
    <row r="535" spans="2:23" ht="13.5" customHeight="1" x14ac:dyDescent="0.2">
      <c r="B535" s="32"/>
      <c r="C535" s="383">
        <f t="shared" si="20"/>
        <v>523</v>
      </c>
      <c r="D535" s="60" t="str">
        <f t="shared" si="19"/>
        <v/>
      </c>
      <c r="E535" s="376"/>
      <c r="F535" s="511"/>
      <c r="G535" s="511"/>
      <c r="H535" s="363"/>
      <c r="I535" s="363"/>
      <c r="J535" s="363"/>
      <c r="K535" s="401"/>
      <c r="L535" s="362"/>
      <c r="M535" s="363"/>
      <c r="N535" s="363"/>
      <c r="O535" s="402"/>
      <c r="P535" s="402"/>
      <c r="Q535" s="402"/>
      <c r="R535" s="363"/>
      <c r="S535" s="402"/>
      <c r="T535" s="402"/>
      <c r="U535" s="402"/>
      <c r="V535" s="400"/>
      <c r="W535" s="382"/>
    </row>
    <row r="536" spans="2:23" ht="13.5" customHeight="1" x14ac:dyDescent="0.2">
      <c r="B536" s="32"/>
      <c r="C536" s="383">
        <f t="shared" si="20"/>
        <v>524</v>
      </c>
      <c r="D536" s="60" t="str">
        <f t="shared" si="19"/>
        <v/>
      </c>
      <c r="E536" s="376"/>
      <c r="F536" s="511"/>
      <c r="G536" s="511"/>
      <c r="H536" s="363"/>
      <c r="I536" s="363"/>
      <c r="J536" s="363"/>
      <c r="K536" s="401"/>
      <c r="L536" s="362"/>
      <c r="M536" s="363"/>
      <c r="N536" s="363"/>
      <c r="O536" s="402"/>
      <c r="P536" s="402"/>
      <c r="Q536" s="402"/>
      <c r="R536" s="363"/>
      <c r="S536" s="402"/>
      <c r="T536" s="402"/>
      <c r="U536" s="402"/>
      <c r="V536" s="400"/>
      <c r="W536" s="382"/>
    </row>
    <row r="537" spans="2:23" ht="13.5" customHeight="1" x14ac:dyDescent="0.2">
      <c r="B537" s="32"/>
      <c r="C537" s="383">
        <f t="shared" si="20"/>
        <v>525</v>
      </c>
      <c r="D537" s="60" t="str">
        <f t="shared" si="19"/>
        <v/>
      </c>
      <c r="E537" s="376"/>
      <c r="F537" s="511"/>
      <c r="G537" s="511"/>
      <c r="H537" s="363"/>
      <c r="I537" s="363"/>
      <c r="J537" s="363"/>
      <c r="K537" s="401"/>
      <c r="L537" s="362"/>
      <c r="M537" s="363"/>
      <c r="N537" s="363"/>
      <c r="O537" s="402"/>
      <c r="P537" s="402"/>
      <c r="Q537" s="402"/>
      <c r="R537" s="363"/>
      <c r="S537" s="402"/>
      <c r="T537" s="402"/>
      <c r="U537" s="402"/>
      <c r="V537" s="400"/>
      <c r="W537" s="382"/>
    </row>
    <row r="538" spans="2:23" ht="13.5" customHeight="1" x14ac:dyDescent="0.2">
      <c r="B538" s="32"/>
      <c r="C538" s="383">
        <f t="shared" si="20"/>
        <v>526</v>
      </c>
      <c r="D538" s="60" t="str">
        <f t="shared" si="19"/>
        <v/>
      </c>
      <c r="E538" s="376"/>
      <c r="F538" s="511"/>
      <c r="G538" s="511"/>
      <c r="H538" s="363"/>
      <c r="I538" s="363"/>
      <c r="J538" s="363"/>
      <c r="K538" s="401"/>
      <c r="L538" s="362"/>
      <c r="M538" s="363"/>
      <c r="N538" s="363"/>
      <c r="O538" s="402"/>
      <c r="P538" s="402"/>
      <c r="Q538" s="402"/>
      <c r="R538" s="363"/>
      <c r="S538" s="402"/>
      <c r="T538" s="402"/>
      <c r="U538" s="402"/>
      <c r="V538" s="400"/>
      <c r="W538" s="382"/>
    </row>
    <row r="539" spans="2:23" ht="13.5" customHeight="1" x14ac:dyDescent="0.2">
      <c r="B539" s="32"/>
      <c r="C539" s="383">
        <f t="shared" si="20"/>
        <v>527</v>
      </c>
      <c r="D539" s="60" t="str">
        <f t="shared" si="19"/>
        <v/>
      </c>
      <c r="E539" s="376"/>
      <c r="F539" s="511"/>
      <c r="G539" s="511"/>
      <c r="H539" s="363"/>
      <c r="I539" s="363"/>
      <c r="J539" s="363"/>
      <c r="K539" s="401"/>
      <c r="L539" s="362"/>
      <c r="M539" s="363"/>
      <c r="N539" s="363"/>
      <c r="O539" s="402"/>
      <c r="P539" s="402"/>
      <c r="Q539" s="402"/>
      <c r="R539" s="363"/>
      <c r="S539" s="402"/>
      <c r="T539" s="402"/>
      <c r="U539" s="402"/>
      <c r="V539" s="400"/>
      <c r="W539" s="382"/>
    </row>
    <row r="540" spans="2:23" ht="13.5" customHeight="1" x14ac:dyDescent="0.2">
      <c r="B540" s="32"/>
      <c r="C540" s="383">
        <f t="shared" si="20"/>
        <v>528</v>
      </c>
      <c r="D540" s="60" t="str">
        <f t="shared" si="19"/>
        <v/>
      </c>
      <c r="E540" s="376"/>
      <c r="F540" s="511"/>
      <c r="G540" s="511"/>
      <c r="H540" s="363"/>
      <c r="I540" s="363"/>
      <c r="J540" s="363"/>
      <c r="K540" s="401"/>
      <c r="L540" s="362"/>
      <c r="M540" s="363"/>
      <c r="N540" s="363"/>
      <c r="O540" s="402"/>
      <c r="P540" s="402"/>
      <c r="Q540" s="402"/>
      <c r="R540" s="363"/>
      <c r="S540" s="402"/>
      <c r="T540" s="402"/>
      <c r="U540" s="402"/>
      <c r="V540" s="400"/>
      <c r="W540" s="382"/>
    </row>
    <row r="541" spans="2:23" ht="13.5" customHeight="1" x14ac:dyDescent="0.2">
      <c r="B541" s="32"/>
      <c r="C541" s="383">
        <f t="shared" si="20"/>
        <v>529</v>
      </c>
      <c r="D541" s="60" t="str">
        <f t="shared" si="19"/>
        <v/>
      </c>
      <c r="E541" s="376"/>
      <c r="F541" s="511"/>
      <c r="G541" s="511"/>
      <c r="H541" s="363"/>
      <c r="I541" s="363"/>
      <c r="J541" s="363"/>
      <c r="K541" s="401"/>
      <c r="L541" s="362"/>
      <c r="M541" s="363"/>
      <c r="N541" s="363"/>
      <c r="O541" s="402"/>
      <c r="P541" s="402"/>
      <c r="Q541" s="402"/>
      <c r="R541" s="363"/>
      <c r="S541" s="402"/>
      <c r="T541" s="402"/>
      <c r="U541" s="402"/>
      <c r="V541" s="400"/>
      <c r="W541" s="382"/>
    </row>
    <row r="542" spans="2:23" ht="13.5" customHeight="1" x14ac:dyDescent="0.2">
      <c r="B542" s="32"/>
      <c r="C542" s="383">
        <f t="shared" si="20"/>
        <v>530</v>
      </c>
      <c r="D542" s="60" t="str">
        <f t="shared" si="19"/>
        <v/>
      </c>
      <c r="E542" s="376"/>
      <c r="F542" s="511"/>
      <c r="G542" s="511"/>
      <c r="H542" s="363"/>
      <c r="I542" s="363"/>
      <c r="J542" s="363"/>
      <c r="K542" s="401"/>
      <c r="L542" s="362"/>
      <c r="M542" s="363"/>
      <c r="N542" s="363"/>
      <c r="O542" s="402"/>
      <c r="P542" s="402"/>
      <c r="Q542" s="402"/>
      <c r="R542" s="363"/>
      <c r="S542" s="402"/>
      <c r="T542" s="402"/>
      <c r="U542" s="402"/>
      <c r="V542" s="400"/>
      <c r="W542" s="382"/>
    </row>
    <row r="543" spans="2:23" ht="13.5" customHeight="1" x14ac:dyDescent="0.2">
      <c r="B543" s="32"/>
      <c r="C543" s="383">
        <f t="shared" si="20"/>
        <v>531</v>
      </c>
      <c r="D543" s="60" t="str">
        <f t="shared" si="19"/>
        <v/>
      </c>
      <c r="E543" s="376"/>
      <c r="F543" s="511"/>
      <c r="G543" s="511"/>
      <c r="H543" s="363"/>
      <c r="I543" s="363"/>
      <c r="J543" s="363"/>
      <c r="K543" s="401"/>
      <c r="L543" s="362"/>
      <c r="M543" s="363"/>
      <c r="N543" s="363"/>
      <c r="O543" s="402"/>
      <c r="P543" s="402"/>
      <c r="Q543" s="402"/>
      <c r="R543" s="363"/>
      <c r="S543" s="402"/>
      <c r="T543" s="402"/>
      <c r="U543" s="402"/>
      <c r="V543" s="400"/>
      <c r="W543" s="382"/>
    </row>
    <row r="544" spans="2:23" ht="13.5" customHeight="1" x14ac:dyDescent="0.2">
      <c r="B544" s="32"/>
      <c r="C544" s="383">
        <f t="shared" si="20"/>
        <v>532</v>
      </c>
      <c r="D544" s="60" t="str">
        <f t="shared" si="19"/>
        <v/>
      </c>
      <c r="E544" s="376"/>
      <c r="F544" s="511"/>
      <c r="G544" s="511"/>
      <c r="H544" s="363"/>
      <c r="I544" s="363"/>
      <c r="J544" s="363"/>
      <c r="K544" s="401"/>
      <c r="L544" s="362"/>
      <c r="M544" s="363"/>
      <c r="N544" s="363"/>
      <c r="O544" s="402"/>
      <c r="P544" s="402"/>
      <c r="Q544" s="402"/>
      <c r="R544" s="363"/>
      <c r="S544" s="402"/>
      <c r="T544" s="402"/>
      <c r="U544" s="402"/>
      <c r="V544" s="400"/>
      <c r="W544" s="382"/>
    </row>
    <row r="545" spans="2:23" ht="13.5" customHeight="1" x14ac:dyDescent="0.2">
      <c r="B545" s="32"/>
      <c r="C545" s="383">
        <f t="shared" si="20"/>
        <v>533</v>
      </c>
      <c r="D545" s="60" t="str">
        <f t="shared" si="19"/>
        <v/>
      </c>
      <c r="E545" s="376"/>
      <c r="F545" s="511"/>
      <c r="G545" s="511"/>
      <c r="H545" s="363"/>
      <c r="I545" s="363"/>
      <c r="J545" s="363"/>
      <c r="K545" s="401"/>
      <c r="L545" s="362"/>
      <c r="M545" s="363"/>
      <c r="N545" s="363"/>
      <c r="O545" s="402"/>
      <c r="P545" s="402"/>
      <c r="Q545" s="402"/>
      <c r="R545" s="363"/>
      <c r="S545" s="402"/>
      <c r="T545" s="402"/>
      <c r="U545" s="402"/>
      <c r="V545" s="400"/>
      <c r="W545" s="382"/>
    </row>
    <row r="546" spans="2:23" ht="13.5" customHeight="1" x14ac:dyDescent="0.2">
      <c r="B546" s="32"/>
      <c r="C546" s="383">
        <f t="shared" si="20"/>
        <v>534</v>
      </c>
      <c r="D546" s="60" t="str">
        <f t="shared" si="19"/>
        <v/>
      </c>
      <c r="E546" s="376"/>
      <c r="F546" s="511"/>
      <c r="G546" s="511"/>
      <c r="H546" s="363"/>
      <c r="I546" s="363"/>
      <c r="J546" s="363"/>
      <c r="K546" s="401"/>
      <c r="L546" s="362"/>
      <c r="M546" s="363"/>
      <c r="N546" s="363"/>
      <c r="O546" s="402"/>
      <c r="P546" s="402"/>
      <c r="Q546" s="402"/>
      <c r="R546" s="363"/>
      <c r="S546" s="402"/>
      <c r="T546" s="402"/>
      <c r="U546" s="402"/>
      <c r="V546" s="400"/>
      <c r="W546" s="382"/>
    </row>
    <row r="547" spans="2:23" ht="13.5" customHeight="1" x14ac:dyDescent="0.2">
      <c r="B547" s="32"/>
      <c r="C547" s="383">
        <f t="shared" si="20"/>
        <v>535</v>
      </c>
      <c r="D547" s="60" t="str">
        <f t="shared" si="19"/>
        <v/>
      </c>
      <c r="E547" s="376"/>
      <c r="F547" s="511"/>
      <c r="G547" s="511"/>
      <c r="H547" s="363"/>
      <c r="I547" s="363"/>
      <c r="J547" s="363"/>
      <c r="K547" s="401"/>
      <c r="L547" s="362"/>
      <c r="M547" s="363"/>
      <c r="N547" s="363"/>
      <c r="O547" s="402"/>
      <c r="P547" s="402"/>
      <c r="Q547" s="402"/>
      <c r="R547" s="363"/>
      <c r="S547" s="402"/>
      <c r="T547" s="402"/>
      <c r="U547" s="402"/>
      <c r="V547" s="400"/>
      <c r="W547" s="382"/>
    </row>
    <row r="548" spans="2:23" ht="13.5" customHeight="1" x14ac:dyDescent="0.2">
      <c r="B548" s="32"/>
      <c r="C548" s="383">
        <f t="shared" si="20"/>
        <v>536</v>
      </c>
      <c r="D548" s="60" t="str">
        <f t="shared" si="19"/>
        <v/>
      </c>
      <c r="E548" s="376"/>
      <c r="F548" s="511"/>
      <c r="G548" s="511"/>
      <c r="H548" s="363"/>
      <c r="I548" s="363"/>
      <c r="J548" s="363"/>
      <c r="K548" s="401"/>
      <c r="L548" s="362"/>
      <c r="M548" s="363"/>
      <c r="N548" s="363"/>
      <c r="O548" s="402"/>
      <c r="P548" s="402"/>
      <c r="Q548" s="402"/>
      <c r="R548" s="363"/>
      <c r="S548" s="402"/>
      <c r="T548" s="402"/>
      <c r="U548" s="402"/>
      <c r="V548" s="400"/>
      <c r="W548" s="382"/>
    </row>
    <row r="549" spans="2:23" ht="13.5" customHeight="1" x14ac:dyDescent="0.2">
      <c r="B549" s="32"/>
      <c r="C549" s="383">
        <f t="shared" si="20"/>
        <v>537</v>
      </c>
      <c r="D549" s="60" t="str">
        <f t="shared" si="19"/>
        <v/>
      </c>
      <c r="E549" s="376"/>
      <c r="F549" s="511"/>
      <c r="G549" s="511"/>
      <c r="H549" s="363"/>
      <c r="I549" s="363"/>
      <c r="J549" s="363"/>
      <c r="K549" s="401"/>
      <c r="L549" s="362"/>
      <c r="M549" s="363"/>
      <c r="N549" s="363"/>
      <c r="O549" s="402"/>
      <c r="P549" s="402"/>
      <c r="Q549" s="402"/>
      <c r="R549" s="363"/>
      <c r="S549" s="402"/>
      <c r="T549" s="402"/>
      <c r="U549" s="402"/>
      <c r="V549" s="400"/>
      <c r="W549" s="382"/>
    </row>
    <row r="550" spans="2:23" ht="13.5" customHeight="1" x14ac:dyDescent="0.2">
      <c r="B550" s="32"/>
      <c r="C550" s="383">
        <f t="shared" si="20"/>
        <v>538</v>
      </c>
      <c r="D550" s="60" t="str">
        <f t="shared" si="19"/>
        <v/>
      </c>
      <c r="E550" s="376"/>
      <c r="F550" s="511"/>
      <c r="G550" s="511"/>
      <c r="H550" s="363"/>
      <c r="I550" s="363"/>
      <c r="J550" s="363"/>
      <c r="K550" s="401"/>
      <c r="L550" s="362"/>
      <c r="M550" s="363"/>
      <c r="N550" s="363"/>
      <c r="O550" s="402"/>
      <c r="P550" s="402"/>
      <c r="Q550" s="402"/>
      <c r="R550" s="363"/>
      <c r="S550" s="402"/>
      <c r="T550" s="402"/>
      <c r="U550" s="402"/>
      <c r="V550" s="400"/>
      <c r="W550" s="382"/>
    </row>
    <row r="551" spans="2:23" ht="13.5" customHeight="1" x14ac:dyDescent="0.2">
      <c r="B551" s="32"/>
      <c r="C551" s="383">
        <f t="shared" si="20"/>
        <v>539</v>
      </c>
      <c r="D551" s="60" t="str">
        <f t="shared" si="19"/>
        <v/>
      </c>
      <c r="E551" s="376"/>
      <c r="F551" s="511"/>
      <c r="G551" s="511"/>
      <c r="H551" s="363"/>
      <c r="I551" s="363"/>
      <c r="J551" s="363"/>
      <c r="K551" s="401"/>
      <c r="L551" s="362"/>
      <c r="M551" s="363"/>
      <c r="N551" s="363"/>
      <c r="O551" s="402"/>
      <c r="P551" s="402"/>
      <c r="Q551" s="402"/>
      <c r="R551" s="363"/>
      <c r="S551" s="402"/>
      <c r="T551" s="402"/>
      <c r="U551" s="402"/>
      <c r="V551" s="400"/>
      <c r="W551" s="382"/>
    </row>
    <row r="552" spans="2:23" ht="13.5" customHeight="1" x14ac:dyDescent="0.2">
      <c r="B552" s="32"/>
      <c r="C552" s="383">
        <f t="shared" si="20"/>
        <v>540</v>
      </c>
      <c r="D552" s="60" t="str">
        <f t="shared" si="19"/>
        <v/>
      </c>
      <c r="E552" s="376"/>
      <c r="F552" s="511"/>
      <c r="G552" s="511"/>
      <c r="H552" s="363"/>
      <c r="I552" s="363"/>
      <c r="J552" s="363"/>
      <c r="K552" s="401"/>
      <c r="L552" s="362"/>
      <c r="M552" s="363"/>
      <c r="N552" s="363"/>
      <c r="O552" s="402"/>
      <c r="P552" s="402"/>
      <c r="Q552" s="402"/>
      <c r="R552" s="363"/>
      <c r="S552" s="402"/>
      <c r="T552" s="402"/>
      <c r="U552" s="402"/>
      <c r="V552" s="400"/>
      <c r="W552" s="382"/>
    </row>
    <row r="553" spans="2:23" ht="13.5" customHeight="1" x14ac:dyDescent="0.2">
      <c r="B553" s="32"/>
      <c r="C553" s="383">
        <f t="shared" si="20"/>
        <v>541</v>
      </c>
      <c r="D553" s="60" t="str">
        <f t="shared" si="19"/>
        <v/>
      </c>
      <c r="E553" s="376"/>
      <c r="F553" s="511"/>
      <c r="G553" s="511"/>
      <c r="H553" s="363"/>
      <c r="I553" s="363"/>
      <c r="J553" s="363"/>
      <c r="K553" s="401"/>
      <c r="L553" s="362"/>
      <c r="M553" s="363"/>
      <c r="N553" s="363"/>
      <c r="O553" s="402"/>
      <c r="P553" s="402"/>
      <c r="Q553" s="402"/>
      <c r="R553" s="363"/>
      <c r="S553" s="402"/>
      <c r="T553" s="402"/>
      <c r="U553" s="402"/>
      <c r="V553" s="400"/>
      <c r="W553" s="382"/>
    </row>
    <row r="554" spans="2:23" ht="13.5" customHeight="1" x14ac:dyDescent="0.2">
      <c r="B554" s="32"/>
      <c r="C554" s="383">
        <f t="shared" si="20"/>
        <v>542</v>
      </c>
      <c r="D554" s="60" t="str">
        <f t="shared" si="19"/>
        <v/>
      </c>
      <c r="E554" s="376"/>
      <c r="F554" s="511"/>
      <c r="G554" s="511"/>
      <c r="H554" s="363"/>
      <c r="I554" s="363"/>
      <c r="J554" s="363"/>
      <c r="K554" s="401"/>
      <c r="L554" s="362"/>
      <c r="M554" s="363"/>
      <c r="N554" s="363"/>
      <c r="O554" s="402"/>
      <c r="P554" s="402"/>
      <c r="Q554" s="402"/>
      <c r="R554" s="363"/>
      <c r="S554" s="402"/>
      <c r="T554" s="402"/>
      <c r="U554" s="402"/>
      <c r="V554" s="400"/>
      <c r="W554" s="382"/>
    </row>
    <row r="555" spans="2:23" ht="13.5" customHeight="1" x14ac:dyDescent="0.2">
      <c r="B555" s="32"/>
      <c r="C555" s="383">
        <f t="shared" si="20"/>
        <v>543</v>
      </c>
      <c r="D555" s="60" t="str">
        <f t="shared" si="19"/>
        <v/>
      </c>
      <c r="E555" s="376"/>
      <c r="F555" s="511"/>
      <c r="G555" s="511"/>
      <c r="H555" s="363"/>
      <c r="I555" s="363"/>
      <c r="J555" s="363"/>
      <c r="K555" s="401"/>
      <c r="L555" s="362"/>
      <c r="M555" s="363"/>
      <c r="N555" s="363"/>
      <c r="O555" s="402"/>
      <c r="P555" s="402"/>
      <c r="Q555" s="402"/>
      <c r="R555" s="363"/>
      <c r="S555" s="402"/>
      <c r="T555" s="402"/>
      <c r="U555" s="402"/>
      <c r="V555" s="400"/>
      <c r="W555" s="382"/>
    </row>
    <row r="556" spans="2:23" ht="13.5" customHeight="1" x14ac:dyDescent="0.2">
      <c r="B556" s="32"/>
      <c r="C556" s="383">
        <f t="shared" si="20"/>
        <v>544</v>
      </c>
      <c r="D556" s="60" t="str">
        <f t="shared" si="19"/>
        <v/>
      </c>
      <c r="E556" s="376"/>
      <c r="F556" s="511"/>
      <c r="G556" s="511"/>
      <c r="H556" s="363"/>
      <c r="I556" s="363"/>
      <c r="J556" s="363"/>
      <c r="K556" s="401"/>
      <c r="L556" s="362"/>
      <c r="M556" s="363"/>
      <c r="N556" s="363"/>
      <c r="O556" s="402"/>
      <c r="P556" s="402"/>
      <c r="Q556" s="402"/>
      <c r="R556" s="363"/>
      <c r="S556" s="402"/>
      <c r="T556" s="402"/>
      <c r="U556" s="402"/>
      <c r="V556" s="400"/>
      <c r="W556" s="382"/>
    </row>
    <row r="557" spans="2:23" ht="13.5" customHeight="1" x14ac:dyDescent="0.2">
      <c r="B557" s="32"/>
      <c r="C557" s="383">
        <f t="shared" si="20"/>
        <v>545</v>
      </c>
      <c r="D557" s="60" t="str">
        <f t="shared" si="19"/>
        <v/>
      </c>
      <c r="E557" s="376"/>
      <c r="F557" s="511"/>
      <c r="G557" s="511"/>
      <c r="H557" s="363"/>
      <c r="I557" s="363"/>
      <c r="J557" s="363"/>
      <c r="K557" s="401"/>
      <c r="L557" s="362"/>
      <c r="M557" s="363"/>
      <c r="N557" s="363"/>
      <c r="O557" s="402"/>
      <c r="P557" s="402"/>
      <c r="Q557" s="402"/>
      <c r="R557" s="363"/>
      <c r="S557" s="402"/>
      <c r="T557" s="402"/>
      <c r="U557" s="402"/>
      <c r="V557" s="400"/>
      <c r="W557" s="382"/>
    </row>
    <row r="558" spans="2:23" ht="13.5" customHeight="1" x14ac:dyDescent="0.2">
      <c r="B558" s="32"/>
      <c r="C558" s="383">
        <f t="shared" si="20"/>
        <v>546</v>
      </c>
      <c r="D558" s="60" t="str">
        <f t="shared" si="19"/>
        <v/>
      </c>
      <c r="E558" s="376"/>
      <c r="F558" s="511"/>
      <c r="G558" s="511"/>
      <c r="H558" s="363"/>
      <c r="I558" s="363"/>
      <c r="J558" s="363"/>
      <c r="K558" s="401"/>
      <c r="L558" s="362"/>
      <c r="M558" s="363"/>
      <c r="N558" s="363"/>
      <c r="O558" s="402"/>
      <c r="P558" s="402"/>
      <c r="Q558" s="402"/>
      <c r="R558" s="363"/>
      <c r="S558" s="402"/>
      <c r="T558" s="402"/>
      <c r="U558" s="402"/>
      <c r="V558" s="400"/>
      <c r="W558" s="382"/>
    </row>
    <row r="559" spans="2:23" ht="13.5" customHeight="1" x14ac:dyDescent="0.2">
      <c r="B559" s="32"/>
      <c r="C559" s="383">
        <f t="shared" si="20"/>
        <v>547</v>
      </c>
      <c r="D559" s="60" t="str">
        <f t="shared" si="19"/>
        <v/>
      </c>
      <c r="E559" s="376"/>
      <c r="F559" s="511"/>
      <c r="G559" s="511"/>
      <c r="H559" s="363"/>
      <c r="I559" s="363"/>
      <c r="J559" s="363"/>
      <c r="K559" s="401"/>
      <c r="L559" s="362"/>
      <c r="M559" s="363"/>
      <c r="N559" s="363"/>
      <c r="O559" s="402"/>
      <c r="P559" s="402"/>
      <c r="Q559" s="402"/>
      <c r="R559" s="363"/>
      <c r="S559" s="402"/>
      <c r="T559" s="402"/>
      <c r="U559" s="402"/>
      <c r="V559" s="400"/>
      <c r="W559" s="382"/>
    </row>
    <row r="560" spans="2:23" ht="13.5" customHeight="1" x14ac:dyDescent="0.2">
      <c r="B560" s="32"/>
      <c r="C560" s="383">
        <f t="shared" si="20"/>
        <v>548</v>
      </c>
      <c r="D560" s="60" t="str">
        <f t="shared" si="19"/>
        <v/>
      </c>
      <c r="E560" s="376"/>
      <c r="F560" s="511"/>
      <c r="G560" s="511"/>
      <c r="H560" s="363"/>
      <c r="I560" s="363"/>
      <c r="J560" s="363"/>
      <c r="K560" s="401"/>
      <c r="L560" s="362"/>
      <c r="M560" s="363"/>
      <c r="N560" s="363"/>
      <c r="O560" s="402"/>
      <c r="P560" s="402"/>
      <c r="Q560" s="402"/>
      <c r="R560" s="363"/>
      <c r="S560" s="402"/>
      <c r="T560" s="402"/>
      <c r="U560" s="402"/>
      <c r="V560" s="400"/>
      <c r="W560" s="382"/>
    </row>
    <row r="561" spans="2:23" ht="13.5" customHeight="1" x14ac:dyDescent="0.2">
      <c r="B561" s="32"/>
      <c r="C561" s="383">
        <f t="shared" si="20"/>
        <v>549</v>
      </c>
      <c r="D561" s="60" t="str">
        <f t="shared" si="19"/>
        <v/>
      </c>
      <c r="E561" s="376"/>
      <c r="F561" s="511"/>
      <c r="G561" s="511"/>
      <c r="H561" s="363"/>
      <c r="I561" s="363"/>
      <c r="J561" s="363"/>
      <c r="K561" s="401"/>
      <c r="L561" s="362"/>
      <c r="M561" s="363"/>
      <c r="N561" s="363"/>
      <c r="O561" s="402"/>
      <c r="P561" s="402"/>
      <c r="Q561" s="402"/>
      <c r="R561" s="363"/>
      <c r="S561" s="402"/>
      <c r="T561" s="402"/>
      <c r="U561" s="402"/>
      <c r="V561" s="400"/>
      <c r="W561" s="382"/>
    </row>
    <row r="562" spans="2:23" ht="13.5" customHeight="1" x14ac:dyDescent="0.2">
      <c r="B562" s="32"/>
      <c r="C562" s="383">
        <f t="shared" si="20"/>
        <v>550</v>
      </c>
      <c r="D562" s="60" t="str">
        <f t="shared" si="19"/>
        <v/>
      </c>
      <c r="E562" s="376"/>
      <c r="F562" s="511"/>
      <c r="G562" s="511"/>
      <c r="H562" s="363"/>
      <c r="I562" s="363"/>
      <c r="J562" s="363"/>
      <c r="K562" s="401"/>
      <c r="L562" s="362"/>
      <c r="M562" s="363"/>
      <c r="N562" s="363"/>
      <c r="O562" s="402"/>
      <c r="P562" s="402"/>
      <c r="Q562" s="402"/>
      <c r="R562" s="363"/>
      <c r="S562" s="402"/>
      <c r="T562" s="402"/>
      <c r="U562" s="402"/>
      <c r="V562" s="400"/>
      <c r="W562" s="382"/>
    </row>
    <row r="563" spans="2:23" ht="13.5" customHeight="1" x14ac:dyDescent="0.2">
      <c r="B563" s="32"/>
      <c r="C563" s="383">
        <f t="shared" si="20"/>
        <v>551</v>
      </c>
      <c r="D563" s="60" t="str">
        <f t="shared" si="19"/>
        <v/>
      </c>
      <c r="E563" s="376"/>
      <c r="F563" s="511"/>
      <c r="G563" s="511"/>
      <c r="H563" s="363"/>
      <c r="I563" s="363"/>
      <c r="J563" s="363"/>
      <c r="K563" s="401"/>
      <c r="L563" s="362"/>
      <c r="M563" s="363"/>
      <c r="N563" s="363"/>
      <c r="O563" s="402"/>
      <c r="P563" s="402"/>
      <c r="Q563" s="402"/>
      <c r="R563" s="363"/>
      <c r="S563" s="402"/>
      <c r="T563" s="402"/>
      <c r="U563" s="402"/>
      <c r="V563" s="400"/>
      <c r="W563" s="382"/>
    </row>
    <row r="564" spans="2:23" ht="13.5" customHeight="1" x14ac:dyDescent="0.2">
      <c r="B564" s="32"/>
      <c r="C564" s="383">
        <f t="shared" si="20"/>
        <v>552</v>
      </c>
      <c r="D564" s="60" t="str">
        <f t="shared" si="19"/>
        <v/>
      </c>
      <c r="E564" s="376"/>
      <c r="F564" s="511"/>
      <c r="G564" s="511"/>
      <c r="H564" s="363"/>
      <c r="I564" s="363"/>
      <c r="J564" s="363"/>
      <c r="K564" s="401"/>
      <c r="L564" s="362"/>
      <c r="M564" s="363"/>
      <c r="N564" s="363"/>
      <c r="O564" s="402"/>
      <c r="P564" s="402"/>
      <c r="Q564" s="402"/>
      <c r="R564" s="363"/>
      <c r="S564" s="402"/>
      <c r="T564" s="402"/>
      <c r="U564" s="402"/>
      <c r="V564" s="400"/>
      <c r="W564" s="382"/>
    </row>
    <row r="565" spans="2:23" ht="13.5" customHeight="1" x14ac:dyDescent="0.2">
      <c r="B565" s="32"/>
      <c r="C565" s="383">
        <f t="shared" si="20"/>
        <v>553</v>
      </c>
      <c r="D565" s="60" t="str">
        <f t="shared" si="19"/>
        <v/>
      </c>
      <c r="E565" s="376"/>
      <c r="F565" s="511"/>
      <c r="G565" s="511"/>
      <c r="H565" s="363"/>
      <c r="I565" s="363"/>
      <c r="J565" s="363"/>
      <c r="K565" s="401"/>
      <c r="L565" s="362"/>
      <c r="M565" s="363"/>
      <c r="N565" s="363"/>
      <c r="O565" s="402"/>
      <c r="P565" s="402"/>
      <c r="Q565" s="402"/>
      <c r="R565" s="363"/>
      <c r="S565" s="402"/>
      <c r="T565" s="402"/>
      <c r="U565" s="402"/>
      <c r="V565" s="400"/>
      <c r="W565" s="382"/>
    </row>
    <row r="566" spans="2:23" ht="13.5" customHeight="1" x14ac:dyDescent="0.2">
      <c r="B566" s="32"/>
      <c r="C566" s="383">
        <f t="shared" si="20"/>
        <v>554</v>
      </c>
      <c r="D566" s="60" t="str">
        <f t="shared" si="19"/>
        <v/>
      </c>
      <c r="E566" s="376"/>
      <c r="F566" s="511"/>
      <c r="G566" s="511"/>
      <c r="H566" s="363"/>
      <c r="I566" s="363"/>
      <c r="J566" s="363"/>
      <c r="K566" s="401"/>
      <c r="L566" s="362"/>
      <c r="M566" s="363"/>
      <c r="N566" s="363"/>
      <c r="O566" s="402"/>
      <c r="P566" s="402"/>
      <c r="Q566" s="402"/>
      <c r="R566" s="363"/>
      <c r="S566" s="402"/>
      <c r="T566" s="402"/>
      <c r="U566" s="402"/>
      <c r="V566" s="400"/>
      <c r="W566" s="382"/>
    </row>
    <row r="567" spans="2:23" ht="13.5" customHeight="1" x14ac:dyDescent="0.2">
      <c r="B567" s="32"/>
      <c r="C567" s="383">
        <f t="shared" si="20"/>
        <v>555</v>
      </c>
      <c r="D567" s="60" t="str">
        <f t="shared" si="19"/>
        <v/>
      </c>
      <c r="E567" s="376"/>
      <c r="F567" s="511"/>
      <c r="G567" s="511"/>
      <c r="H567" s="363"/>
      <c r="I567" s="363"/>
      <c r="J567" s="363"/>
      <c r="K567" s="401"/>
      <c r="L567" s="362"/>
      <c r="M567" s="363"/>
      <c r="N567" s="363"/>
      <c r="O567" s="402"/>
      <c r="P567" s="402"/>
      <c r="Q567" s="402"/>
      <c r="R567" s="363"/>
      <c r="S567" s="402"/>
      <c r="T567" s="402"/>
      <c r="U567" s="402"/>
      <c r="V567" s="400"/>
      <c r="W567" s="382"/>
    </row>
    <row r="568" spans="2:23" ht="13.5" customHeight="1" x14ac:dyDescent="0.2">
      <c r="B568" s="32"/>
      <c r="C568" s="383">
        <f t="shared" si="20"/>
        <v>556</v>
      </c>
      <c r="D568" s="60" t="str">
        <f t="shared" si="19"/>
        <v/>
      </c>
      <c r="E568" s="376"/>
      <c r="F568" s="511"/>
      <c r="G568" s="511"/>
      <c r="H568" s="363"/>
      <c r="I568" s="363"/>
      <c r="J568" s="363"/>
      <c r="K568" s="401"/>
      <c r="L568" s="362"/>
      <c r="M568" s="363"/>
      <c r="N568" s="363"/>
      <c r="O568" s="402"/>
      <c r="P568" s="402"/>
      <c r="Q568" s="402"/>
      <c r="R568" s="363"/>
      <c r="S568" s="402"/>
      <c r="T568" s="402"/>
      <c r="U568" s="402"/>
      <c r="V568" s="400"/>
      <c r="W568" s="382"/>
    </row>
    <row r="569" spans="2:23" ht="13.5" customHeight="1" x14ac:dyDescent="0.2">
      <c r="B569" s="32"/>
      <c r="C569" s="383">
        <f t="shared" si="20"/>
        <v>557</v>
      </c>
      <c r="D569" s="60" t="str">
        <f t="shared" si="19"/>
        <v/>
      </c>
      <c r="E569" s="376"/>
      <c r="F569" s="511"/>
      <c r="G569" s="511"/>
      <c r="H569" s="363"/>
      <c r="I569" s="363"/>
      <c r="J569" s="363"/>
      <c r="K569" s="401"/>
      <c r="L569" s="362"/>
      <c r="M569" s="363"/>
      <c r="N569" s="363"/>
      <c r="O569" s="402"/>
      <c r="P569" s="402"/>
      <c r="Q569" s="402"/>
      <c r="R569" s="363"/>
      <c r="S569" s="402"/>
      <c r="T569" s="402"/>
      <c r="U569" s="402"/>
      <c r="V569" s="400"/>
      <c r="W569" s="382"/>
    </row>
    <row r="570" spans="2:23" ht="13.5" customHeight="1" x14ac:dyDescent="0.2">
      <c r="B570" s="32"/>
      <c r="C570" s="383">
        <f t="shared" si="20"/>
        <v>558</v>
      </c>
      <c r="D570" s="60" t="str">
        <f t="shared" si="19"/>
        <v/>
      </c>
      <c r="E570" s="376"/>
      <c r="F570" s="511"/>
      <c r="G570" s="511"/>
      <c r="H570" s="363"/>
      <c r="I570" s="363"/>
      <c r="J570" s="363"/>
      <c r="K570" s="401"/>
      <c r="L570" s="362"/>
      <c r="M570" s="363"/>
      <c r="N570" s="363"/>
      <c r="O570" s="402"/>
      <c r="P570" s="402"/>
      <c r="Q570" s="402"/>
      <c r="R570" s="363"/>
      <c r="S570" s="402"/>
      <c r="T570" s="402"/>
      <c r="U570" s="402"/>
      <c r="V570" s="400"/>
      <c r="W570" s="382"/>
    </row>
    <row r="571" spans="2:23" ht="13.5" customHeight="1" x14ac:dyDescent="0.2">
      <c r="B571" s="32"/>
      <c r="C571" s="383">
        <f t="shared" si="20"/>
        <v>559</v>
      </c>
      <c r="D571" s="60" t="str">
        <f t="shared" si="19"/>
        <v/>
      </c>
      <c r="E571" s="376"/>
      <c r="F571" s="511"/>
      <c r="G571" s="511"/>
      <c r="H571" s="363"/>
      <c r="I571" s="363"/>
      <c r="J571" s="363"/>
      <c r="K571" s="401"/>
      <c r="L571" s="362"/>
      <c r="M571" s="363"/>
      <c r="N571" s="363"/>
      <c r="O571" s="402"/>
      <c r="P571" s="402"/>
      <c r="Q571" s="402"/>
      <c r="R571" s="363"/>
      <c r="S571" s="402"/>
      <c r="T571" s="402"/>
      <c r="U571" s="402"/>
      <c r="V571" s="400"/>
      <c r="W571" s="382"/>
    </row>
    <row r="572" spans="2:23" ht="13.5" customHeight="1" x14ac:dyDescent="0.2">
      <c r="B572" s="32"/>
      <c r="C572" s="383">
        <f t="shared" si="20"/>
        <v>560</v>
      </c>
      <c r="D572" s="60" t="str">
        <f t="shared" si="19"/>
        <v/>
      </c>
      <c r="E572" s="376"/>
      <c r="F572" s="511"/>
      <c r="G572" s="511"/>
      <c r="H572" s="363"/>
      <c r="I572" s="363"/>
      <c r="J572" s="363"/>
      <c r="K572" s="401"/>
      <c r="L572" s="362"/>
      <c r="M572" s="363"/>
      <c r="N572" s="363"/>
      <c r="O572" s="402"/>
      <c r="P572" s="402"/>
      <c r="Q572" s="402"/>
      <c r="R572" s="363"/>
      <c r="S572" s="402"/>
      <c r="T572" s="402"/>
      <c r="U572" s="402"/>
      <c r="V572" s="400"/>
      <c r="W572" s="382"/>
    </row>
    <row r="573" spans="2:23" ht="13.5" customHeight="1" x14ac:dyDescent="0.2">
      <c r="B573" s="32"/>
      <c r="C573" s="383">
        <f t="shared" si="20"/>
        <v>561</v>
      </c>
      <c r="D573" s="60" t="str">
        <f t="shared" si="19"/>
        <v/>
      </c>
      <c r="E573" s="376"/>
      <c r="F573" s="511"/>
      <c r="G573" s="511"/>
      <c r="H573" s="363"/>
      <c r="I573" s="363"/>
      <c r="J573" s="363"/>
      <c r="K573" s="401"/>
      <c r="L573" s="362"/>
      <c r="M573" s="363"/>
      <c r="N573" s="363"/>
      <c r="O573" s="402"/>
      <c r="P573" s="402"/>
      <c r="Q573" s="402"/>
      <c r="R573" s="363"/>
      <c r="S573" s="402"/>
      <c r="T573" s="402"/>
      <c r="U573" s="402"/>
      <c r="V573" s="400"/>
      <c r="W573" s="382"/>
    </row>
    <row r="574" spans="2:23" ht="13.5" customHeight="1" x14ac:dyDescent="0.2">
      <c r="B574" s="32"/>
      <c r="C574" s="383">
        <f t="shared" si="20"/>
        <v>562</v>
      </c>
      <c r="D574" s="60" t="str">
        <f t="shared" si="19"/>
        <v/>
      </c>
      <c r="E574" s="376"/>
      <c r="F574" s="511"/>
      <c r="G574" s="511"/>
      <c r="H574" s="363"/>
      <c r="I574" s="363"/>
      <c r="J574" s="363"/>
      <c r="K574" s="401"/>
      <c r="L574" s="362"/>
      <c r="M574" s="363"/>
      <c r="N574" s="363"/>
      <c r="O574" s="402"/>
      <c r="P574" s="402"/>
      <c r="Q574" s="402"/>
      <c r="R574" s="363"/>
      <c r="S574" s="402"/>
      <c r="T574" s="402"/>
      <c r="U574" s="402"/>
      <c r="V574" s="400"/>
      <c r="W574" s="382"/>
    </row>
    <row r="575" spans="2:23" ht="13.5" customHeight="1" x14ac:dyDescent="0.2">
      <c r="B575" s="32"/>
      <c r="C575" s="383">
        <f t="shared" si="20"/>
        <v>563</v>
      </c>
      <c r="D575" s="60" t="str">
        <f t="shared" si="19"/>
        <v/>
      </c>
      <c r="E575" s="376"/>
      <c r="F575" s="511"/>
      <c r="G575" s="511"/>
      <c r="H575" s="363"/>
      <c r="I575" s="363"/>
      <c r="J575" s="363"/>
      <c r="K575" s="401"/>
      <c r="L575" s="362"/>
      <c r="M575" s="363"/>
      <c r="N575" s="363"/>
      <c r="O575" s="402"/>
      <c r="P575" s="402"/>
      <c r="Q575" s="402"/>
      <c r="R575" s="363"/>
      <c r="S575" s="402"/>
      <c r="T575" s="402"/>
      <c r="U575" s="402"/>
      <c r="V575" s="400"/>
      <c r="W575" s="382"/>
    </row>
    <row r="576" spans="2:23" ht="13.5" customHeight="1" x14ac:dyDescent="0.2">
      <c r="B576" s="32"/>
      <c r="C576" s="383">
        <f t="shared" si="20"/>
        <v>564</v>
      </c>
      <c r="D576" s="60" t="str">
        <f t="shared" si="19"/>
        <v/>
      </c>
      <c r="E576" s="376"/>
      <c r="F576" s="511"/>
      <c r="G576" s="511"/>
      <c r="H576" s="363"/>
      <c r="I576" s="363"/>
      <c r="J576" s="363"/>
      <c r="K576" s="401"/>
      <c r="L576" s="362"/>
      <c r="M576" s="363"/>
      <c r="N576" s="363"/>
      <c r="O576" s="402"/>
      <c r="P576" s="402"/>
      <c r="Q576" s="402"/>
      <c r="R576" s="363"/>
      <c r="S576" s="402"/>
      <c r="T576" s="402"/>
      <c r="U576" s="402"/>
      <c r="V576" s="400"/>
      <c r="W576" s="382"/>
    </row>
    <row r="577" spans="2:23" ht="13.5" customHeight="1" x14ac:dyDescent="0.2">
      <c r="B577" s="32"/>
      <c r="C577" s="383">
        <f t="shared" si="20"/>
        <v>565</v>
      </c>
      <c r="D577" s="60" t="str">
        <f t="shared" si="19"/>
        <v/>
      </c>
      <c r="E577" s="376"/>
      <c r="F577" s="511"/>
      <c r="G577" s="511"/>
      <c r="H577" s="363"/>
      <c r="I577" s="363"/>
      <c r="J577" s="363"/>
      <c r="K577" s="401"/>
      <c r="L577" s="362"/>
      <c r="M577" s="363"/>
      <c r="N577" s="363"/>
      <c r="O577" s="402"/>
      <c r="P577" s="402"/>
      <c r="Q577" s="402"/>
      <c r="R577" s="363"/>
      <c r="S577" s="402"/>
      <c r="T577" s="402"/>
      <c r="U577" s="402"/>
      <c r="V577" s="400"/>
      <c r="W577" s="382"/>
    </row>
    <row r="578" spans="2:23" ht="13.5" customHeight="1" x14ac:dyDescent="0.2">
      <c r="B578" s="32"/>
      <c r="C578" s="383">
        <f t="shared" si="20"/>
        <v>566</v>
      </c>
      <c r="D578" s="60" t="str">
        <f t="shared" si="19"/>
        <v/>
      </c>
      <c r="E578" s="376"/>
      <c r="F578" s="511"/>
      <c r="G578" s="511"/>
      <c r="H578" s="363"/>
      <c r="I578" s="363"/>
      <c r="J578" s="363"/>
      <c r="K578" s="401"/>
      <c r="L578" s="362"/>
      <c r="M578" s="363"/>
      <c r="N578" s="363"/>
      <c r="O578" s="402"/>
      <c r="P578" s="402"/>
      <c r="Q578" s="402"/>
      <c r="R578" s="363"/>
      <c r="S578" s="402"/>
      <c r="T578" s="402"/>
      <c r="U578" s="402"/>
      <c r="V578" s="400"/>
      <c r="W578" s="382"/>
    </row>
    <row r="579" spans="2:23" ht="13.5" customHeight="1" x14ac:dyDescent="0.2">
      <c r="B579" s="32"/>
      <c r="C579" s="383">
        <f t="shared" si="20"/>
        <v>567</v>
      </c>
      <c r="D579" s="60" t="str">
        <f t="shared" si="19"/>
        <v/>
      </c>
      <c r="E579" s="376"/>
      <c r="F579" s="511"/>
      <c r="G579" s="511"/>
      <c r="H579" s="363"/>
      <c r="I579" s="363"/>
      <c r="J579" s="363"/>
      <c r="K579" s="401"/>
      <c r="L579" s="362"/>
      <c r="M579" s="363"/>
      <c r="N579" s="363"/>
      <c r="O579" s="402"/>
      <c r="P579" s="402"/>
      <c r="Q579" s="402"/>
      <c r="R579" s="363"/>
      <c r="S579" s="402"/>
      <c r="T579" s="402"/>
      <c r="U579" s="402"/>
      <c r="V579" s="400"/>
      <c r="W579" s="382"/>
    </row>
    <row r="580" spans="2:23" ht="13.5" customHeight="1" x14ac:dyDescent="0.2">
      <c r="B580" s="32"/>
      <c r="C580" s="383">
        <f t="shared" si="20"/>
        <v>568</v>
      </c>
      <c r="D580" s="60" t="str">
        <f t="shared" si="19"/>
        <v/>
      </c>
      <c r="E580" s="376"/>
      <c r="F580" s="511"/>
      <c r="G580" s="511"/>
      <c r="H580" s="363"/>
      <c r="I580" s="363"/>
      <c r="J580" s="363"/>
      <c r="K580" s="401"/>
      <c r="L580" s="362"/>
      <c r="M580" s="363"/>
      <c r="N580" s="363"/>
      <c r="O580" s="402"/>
      <c r="P580" s="402"/>
      <c r="Q580" s="402"/>
      <c r="R580" s="363"/>
      <c r="S580" s="402"/>
      <c r="T580" s="402"/>
      <c r="U580" s="402"/>
      <c r="V580" s="400"/>
      <c r="W580" s="382"/>
    </row>
    <row r="581" spans="2:23" ht="13.5" customHeight="1" x14ac:dyDescent="0.2">
      <c r="B581" s="32"/>
      <c r="C581" s="383">
        <f t="shared" si="20"/>
        <v>569</v>
      </c>
      <c r="D581" s="60" t="str">
        <f t="shared" si="19"/>
        <v/>
      </c>
      <c r="E581" s="376"/>
      <c r="F581" s="511"/>
      <c r="G581" s="511"/>
      <c r="H581" s="363"/>
      <c r="I581" s="363"/>
      <c r="J581" s="363"/>
      <c r="K581" s="401"/>
      <c r="L581" s="362"/>
      <c r="M581" s="363"/>
      <c r="N581" s="363"/>
      <c r="O581" s="402"/>
      <c r="P581" s="402"/>
      <c r="Q581" s="402"/>
      <c r="R581" s="363"/>
      <c r="S581" s="402"/>
      <c r="T581" s="402"/>
      <c r="U581" s="402"/>
      <c r="V581" s="400"/>
      <c r="W581" s="382"/>
    </row>
    <row r="582" spans="2:23" ht="13.5" customHeight="1" x14ac:dyDescent="0.2">
      <c r="B582" s="32"/>
      <c r="C582" s="383">
        <f t="shared" si="20"/>
        <v>570</v>
      </c>
      <c r="D582" s="60" t="str">
        <f t="shared" si="19"/>
        <v/>
      </c>
      <c r="E582" s="376"/>
      <c r="F582" s="511"/>
      <c r="G582" s="511"/>
      <c r="H582" s="363"/>
      <c r="I582" s="363"/>
      <c r="J582" s="363"/>
      <c r="K582" s="401"/>
      <c r="L582" s="362"/>
      <c r="M582" s="363"/>
      <c r="N582" s="363"/>
      <c r="O582" s="402"/>
      <c r="P582" s="402"/>
      <c r="Q582" s="402"/>
      <c r="R582" s="363"/>
      <c r="S582" s="402"/>
      <c r="T582" s="402"/>
      <c r="U582" s="402"/>
      <c r="V582" s="400"/>
      <c r="W582" s="382"/>
    </row>
    <row r="583" spans="2:23" ht="13.5" customHeight="1" x14ac:dyDescent="0.2">
      <c r="B583" s="32"/>
      <c r="C583" s="383">
        <f t="shared" si="20"/>
        <v>571</v>
      </c>
      <c r="D583" s="60" t="str">
        <f t="shared" si="19"/>
        <v/>
      </c>
      <c r="E583" s="376"/>
      <c r="F583" s="511"/>
      <c r="G583" s="511"/>
      <c r="H583" s="363"/>
      <c r="I583" s="363"/>
      <c r="J583" s="363"/>
      <c r="K583" s="401"/>
      <c r="L583" s="362"/>
      <c r="M583" s="363"/>
      <c r="N583" s="363"/>
      <c r="O583" s="402"/>
      <c r="P583" s="402"/>
      <c r="Q583" s="402"/>
      <c r="R583" s="363"/>
      <c r="S583" s="402"/>
      <c r="T583" s="402"/>
      <c r="U583" s="402"/>
      <c r="V583" s="400"/>
      <c r="W583" s="382"/>
    </row>
    <row r="584" spans="2:23" ht="13.5" customHeight="1" x14ac:dyDescent="0.2">
      <c r="B584" s="32"/>
      <c r="C584" s="383">
        <f t="shared" si="20"/>
        <v>572</v>
      </c>
      <c r="D584" s="60" t="str">
        <f t="shared" si="19"/>
        <v/>
      </c>
      <c r="E584" s="376"/>
      <c r="F584" s="511"/>
      <c r="G584" s="511"/>
      <c r="H584" s="363"/>
      <c r="I584" s="363"/>
      <c r="J584" s="363"/>
      <c r="K584" s="401"/>
      <c r="L584" s="362"/>
      <c r="M584" s="363"/>
      <c r="N584" s="363"/>
      <c r="O584" s="402"/>
      <c r="P584" s="402"/>
      <c r="Q584" s="402"/>
      <c r="R584" s="363"/>
      <c r="S584" s="402"/>
      <c r="T584" s="402"/>
      <c r="U584" s="402"/>
      <c r="V584" s="400"/>
      <c r="W584" s="382"/>
    </row>
    <row r="585" spans="2:23" ht="13.5" customHeight="1" x14ac:dyDescent="0.2">
      <c r="B585" s="32"/>
      <c r="C585" s="383">
        <f t="shared" si="20"/>
        <v>573</v>
      </c>
      <c r="D585" s="60" t="str">
        <f t="shared" si="19"/>
        <v/>
      </c>
      <c r="E585" s="376"/>
      <c r="F585" s="511"/>
      <c r="G585" s="511"/>
      <c r="H585" s="363"/>
      <c r="I585" s="363"/>
      <c r="J585" s="363"/>
      <c r="K585" s="401"/>
      <c r="L585" s="362"/>
      <c r="M585" s="363"/>
      <c r="N585" s="363"/>
      <c r="O585" s="402"/>
      <c r="P585" s="402"/>
      <c r="Q585" s="402"/>
      <c r="R585" s="363"/>
      <c r="S585" s="402"/>
      <c r="T585" s="402"/>
      <c r="U585" s="402"/>
      <c r="V585" s="400"/>
      <c r="W585" s="382"/>
    </row>
    <row r="586" spans="2:23" ht="13.5" customHeight="1" x14ac:dyDescent="0.2">
      <c r="B586" s="32"/>
      <c r="C586" s="383">
        <f t="shared" si="20"/>
        <v>574</v>
      </c>
      <c r="D586" s="60" t="str">
        <f t="shared" si="19"/>
        <v/>
      </c>
      <c r="E586" s="376"/>
      <c r="F586" s="511"/>
      <c r="G586" s="511"/>
      <c r="H586" s="363"/>
      <c r="I586" s="363"/>
      <c r="J586" s="363"/>
      <c r="K586" s="401"/>
      <c r="L586" s="362"/>
      <c r="M586" s="363"/>
      <c r="N586" s="363"/>
      <c r="O586" s="402"/>
      <c r="P586" s="402"/>
      <c r="Q586" s="402"/>
      <c r="R586" s="363"/>
      <c r="S586" s="402"/>
      <c r="T586" s="402"/>
      <c r="U586" s="402"/>
      <c r="V586" s="400"/>
      <c r="W586" s="382"/>
    </row>
    <row r="587" spans="2:23" ht="13.5" customHeight="1" x14ac:dyDescent="0.2">
      <c r="B587" s="32"/>
      <c r="C587" s="383">
        <f t="shared" si="20"/>
        <v>575</v>
      </c>
      <c r="D587" s="60" t="str">
        <f t="shared" si="19"/>
        <v/>
      </c>
      <c r="E587" s="376"/>
      <c r="F587" s="511"/>
      <c r="G587" s="511"/>
      <c r="H587" s="363"/>
      <c r="I587" s="363"/>
      <c r="J587" s="363"/>
      <c r="K587" s="401"/>
      <c r="L587" s="362"/>
      <c r="M587" s="363"/>
      <c r="N587" s="363"/>
      <c r="O587" s="402"/>
      <c r="P587" s="402"/>
      <c r="Q587" s="402"/>
      <c r="R587" s="363"/>
      <c r="S587" s="402"/>
      <c r="T587" s="402"/>
      <c r="U587" s="402"/>
      <c r="V587" s="400"/>
      <c r="W587" s="382"/>
    </row>
    <row r="588" spans="2:23" ht="13.5" customHeight="1" x14ac:dyDescent="0.2">
      <c r="B588" s="32"/>
      <c r="C588" s="383">
        <f t="shared" si="20"/>
        <v>576</v>
      </c>
      <c r="D588" s="60" t="str">
        <f t="shared" si="19"/>
        <v/>
      </c>
      <c r="E588" s="376"/>
      <c r="F588" s="511"/>
      <c r="G588" s="511"/>
      <c r="H588" s="363"/>
      <c r="I588" s="363"/>
      <c r="J588" s="363"/>
      <c r="K588" s="401"/>
      <c r="L588" s="362"/>
      <c r="M588" s="363"/>
      <c r="N588" s="363"/>
      <c r="O588" s="402"/>
      <c r="P588" s="402"/>
      <c r="Q588" s="402"/>
      <c r="R588" s="363"/>
      <c r="S588" s="402"/>
      <c r="T588" s="402"/>
      <c r="U588" s="402"/>
      <c r="V588" s="400"/>
      <c r="W588" s="382"/>
    </row>
    <row r="589" spans="2:23" ht="13.5" customHeight="1" x14ac:dyDescent="0.2">
      <c r="B589" s="32"/>
      <c r="C589" s="383">
        <f t="shared" si="20"/>
        <v>577</v>
      </c>
      <c r="D589" s="60" t="str">
        <f t="shared" si="19"/>
        <v/>
      </c>
      <c r="E589" s="376"/>
      <c r="F589" s="511"/>
      <c r="G589" s="511"/>
      <c r="H589" s="363"/>
      <c r="I589" s="363"/>
      <c r="J589" s="363"/>
      <c r="K589" s="401"/>
      <c r="L589" s="362"/>
      <c r="M589" s="363"/>
      <c r="N589" s="363"/>
      <c r="O589" s="402"/>
      <c r="P589" s="402"/>
      <c r="Q589" s="402"/>
      <c r="R589" s="363"/>
      <c r="S589" s="402"/>
      <c r="T589" s="402"/>
      <c r="U589" s="402"/>
      <c r="V589" s="400"/>
      <c r="W589" s="382"/>
    </row>
    <row r="590" spans="2:23" ht="13.5" customHeight="1" x14ac:dyDescent="0.2">
      <c r="B590" s="32"/>
      <c r="C590" s="383">
        <f t="shared" si="20"/>
        <v>578</v>
      </c>
      <c r="D590" s="60" t="str">
        <f t="shared" si="19"/>
        <v/>
      </c>
      <c r="E590" s="376"/>
      <c r="F590" s="511"/>
      <c r="G590" s="511"/>
      <c r="H590" s="363"/>
      <c r="I590" s="363"/>
      <c r="J590" s="363"/>
      <c r="K590" s="401"/>
      <c r="L590" s="362"/>
      <c r="M590" s="363"/>
      <c r="N590" s="363"/>
      <c r="O590" s="402"/>
      <c r="P590" s="402"/>
      <c r="Q590" s="402"/>
      <c r="R590" s="363"/>
      <c r="S590" s="402"/>
      <c r="T590" s="402"/>
      <c r="U590" s="402"/>
      <c r="V590" s="400"/>
      <c r="W590" s="382"/>
    </row>
    <row r="591" spans="2:23" ht="13.5" customHeight="1" x14ac:dyDescent="0.2">
      <c r="B591" s="32"/>
      <c r="C591" s="383">
        <f t="shared" ref="C591:C654" si="21">C590+1</f>
        <v>579</v>
      </c>
      <c r="D591" s="60" t="str">
        <f t="shared" si="19"/>
        <v/>
      </c>
      <c r="E591" s="376"/>
      <c r="F591" s="511"/>
      <c r="G591" s="511"/>
      <c r="H591" s="363"/>
      <c r="I591" s="363"/>
      <c r="J591" s="363"/>
      <c r="K591" s="401"/>
      <c r="L591" s="362"/>
      <c r="M591" s="363"/>
      <c r="N591" s="363"/>
      <c r="O591" s="402"/>
      <c r="P591" s="402"/>
      <c r="Q591" s="402"/>
      <c r="R591" s="363"/>
      <c r="S591" s="402"/>
      <c r="T591" s="402"/>
      <c r="U591" s="402"/>
      <c r="V591" s="400"/>
      <c r="W591" s="382"/>
    </row>
    <row r="592" spans="2:23" ht="13.5" customHeight="1" x14ac:dyDescent="0.2">
      <c r="B592" s="32"/>
      <c r="C592" s="383">
        <f t="shared" si="21"/>
        <v>580</v>
      </c>
      <c r="D592" s="60" t="str">
        <f t="shared" si="19"/>
        <v/>
      </c>
      <c r="E592" s="376"/>
      <c r="F592" s="511"/>
      <c r="G592" s="511"/>
      <c r="H592" s="363"/>
      <c r="I592" s="363"/>
      <c r="J592" s="363"/>
      <c r="K592" s="401"/>
      <c r="L592" s="362"/>
      <c r="M592" s="363"/>
      <c r="N592" s="363"/>
      <c r="O592" s="402"/>
      <c r="P592" s="402"/>
      <c r="Q592" s="402"/>
      <c r="R592" s="363"/>
      <c r="S592" s="402"/>
      <c r="T592" s="402"/>
      <c r="U592" s="402"/>
      <c r="V592" s="400"/>
      <c r="W592" s="382"/>
    </row>
    <row r="593" spans="2:23" ht="13.5" customHeight="1" x14ac:dyDescent="0.2">
      <c r="B593" s="32"/>
      <c r="C593" s="383">
        <f t="shared" si="21"/>
        <v>581</v>
      </c>
      <c r="D593" s="60" t="str">
        <f t="shared" si="19"/>
        <v/>
      </c>
      <c r="E593" s="376"/>
      <c r="F593" s="511"/>
      <c r="G593" s="511"/>
      <c r="H593" s="363"/>
      <c r="I593" s="363"/>
      <c r="J593" s="363"/>
      <c r="K593" s="401"/>
      <c r="L593" s="362"/>
      <c r="M593" s="363"/>
      <c r="N593" s="363"/>
      <c r="O593" s="402"/>
      <c r="P593" s="402"/>
      <c r="Q593" s="402"/>
      <c r="R593" s="363"/>
      <c r="S593" s="402"/>
      <c r="T593" s="402"/>
      <c r="U593" s="402"/>
      <c r="V593" s="400"/>
      <c r="W593" s="382"/>
    </row>
    <row r="594" spans="2:23" ht="13.5" customHeight="1" x14ac:dyDescent="0.2">
      <c r="B594" s="32"/>
      <c r="C594" s="383">
        <f t="shared" si="21"/>
        <v>582</v>
      </c>
      <c r="D594" s="60" t="str">
        <f t="shared" si="19"/>
        <v/>
      </c>
      <c r="E594" s="376"/>
      <c r="F594" s="511"/>
      <c r="G594" s="511"/>
      <c r="H594" s="363"/>
      <c r="I594" s="363"/>
      <c r="J594" s="363"/>
      <c r="K594" s="401"/>
      <c r="L594" s="362"/>
      <c r="M594" s="363"/>
      <c r="N594" s="363"/>
      <c r="O594" s="402"/>
      <c r="P594" s="402"/>
      <c r="Q594" s="402"/>
      <c r="R594" s="363"/>
      <c r="S594" s="402"/>
      <c r="T594" s="402"/>
      <c r="U594" s="402"/>
      <c r="V594" s="400"/>
      <c r="W594" s="382"/>
    </row>
    <row r="595" spans="2:23" ht="13.5" customHeight="1" x14ac:dyDescent="0.2">
      <c r="B595" s="32"/>
      <c r="C595" s="383">
        <f t="shared" si="21"/>
        <v>583</v>
      </c>
      <c r="D595" s="60" t="str">
        <f t="shared" si="19"/>
        <v/>
      </c>
      <c r="E595" s="376"/>
      <c r="F595" s="511"/>
      <c r="G595" s="511"/>
      <c r="H595" s="363"/>
      <c r="I595" s="363"/>
      <c r="J595" s="363"/>
      <c r="K595" s="401"/>
      <c r="L595" s="362"/>
      <c r="M595" s="363"/>
      <c r="N595" s="363"/>
      <c r="O595" s="402"/>
      <c r="P595" s="402"/>
      <c r="Q595" s="402"/>
      <c r="R595" s="363"/>
      <c r="S595" s="402"/>
      <c r="T595" s="402"/>
      <c r="U595" s="402"/>
      <c r="V595" s="400"/>
      <c r="W595" s="382"/>
    </row>
    <row r="596" spans="2:23" ht="13.5" customHeight="1" x14ac:dyDescent="0.2">
      <c r="B596" s="32"/>
      <c r="C596" s="383">
        <f t="shared" si="21"/>
        <v>584</v>
      </c>
      <c r="D596" s="60" t="str">
        <f t="shared" si="19"/>
        <v/>
      </c>
      <c r="E596" s="376"/>
      <c r="F596" s="511"/>
      <c r="G596" s="511"/>
      <c r="H596" s="363"/>
      <c r="I596" s="363"/>
      <c r="J596" s="363"/>
      <c r="K596" s="401"/>
      <c r="L596" s="362"/>
      <c r="M596" s="363"/>
      <c r="N596" s="363"/>
      <c r="O596" s="402"/>
      <c r="P596" s="402"/>
      <c r="Q596" s="402"/>
      <c r="R596" s="363"/>
      <c r="S596" s="402"/>
      <c r="T596" s="402"/>
      <c r="U596" s="402"/>
      <c r="V596" s="400"/>
      <c r="W596" s="382"/>
    </row>
    <row r="597" spans="2:23" ht="13.5" customHeight="1" x14ac:dyDescent="0.2">
      <c r="B597" s="32"/>
      <c r="C597" s="383">
        <f t="shared" si="21"/>
        <v>585</v>
      </c>
      <c r="D597" s="60" t="str">
        <f t="shared" si="19"/>
        <v/>
      </c>
      <c r="E597" s="376"/>
      <c r="F597" s="511"/>
      <c r="G597" s="511"/>
      <c r="H597" s="363"/>
      <c r="I597" s="363"/>
      <c r="J597" s="363"/>
      <c r="K597" s="401"/>
      <c r="L597" s="362"/>
      <c r="M597" s="363"/>
      <c r="N597" s="363"/>
      <c r="O597" s="402"/>
      <c r="P597" s="402"/>
      <c r="Q597" s="402"/>
      <c r="R597" s="363"/>
      <c r="S597" s="402"/>
      <c r="T597" s="402"/>
      <c r="U597" s="402"/>
      <c r="V597" s="400"/>
      <c r="W597" s="382"/>
    </row>
    <row r="598" spans="2:23" ht="13.5" customHeight="1" x14ac:dyDescent="0.2">
      <c r="B598" s="32"/>
      <c r="C598" s="383">
        <f t="shared" si="21"/>
        <v>586</v>
      </c>
      <c r="D598" s="60" t="str">
        <f t="shared" si="19"/>
        <v/>
      </c>
      <c r="E598" s="376"/>
      <c r="F598" s="511"/>
      <c r="G598" s="511"/>
      <c r="H598" s="363"/>
      <c r="I598" s="363"/>
      <c r="J598" s="363"/>
      <c r="K598" s="401"/>
      <c r="L598" s="362"/>
      <c r="M598" s="363"/>
      <c r="N598" s="363"/>
      <c r="O598" s="402"/>
      <c r="P598" s="402"/>
      <c r="Q598" s="402"/>
      <c r="R598" s="363"/>
      <c r="S598" s="402"/>
      <c r="T598" s="402"/>
      <c r="U598" s="402"/>
      <c r="V598" s="400"/>
      <c r="W598" s="382"/>
    </row>
    <row r="599" spans="2:23" ht="13.5" customHeight="1" x14ac:dyDescent="0.2">
      <c r="B599" s="32"/>
      <c r="C599" s="383">
        <f t="shared" si="21"/>
        <v>587</v>
      </c>
      <c r="D599" s="60" t="str">
        <f t="shared" si="19"/>
        <v/>
      </c>
      <c r="E599" s="376"/>
      <c r="F599" s="511"/>
      <c r="G599" s="511"/>
      <c r="H599" s="363"/>
      <c r="I599" s="363"/>
      <c r="J599" s="363"/>
      <c r="K599" s="401"/>
      <c r="L599" s="362"/>
      <c r="M599" s="363"/>
      <c r="N599" s="363"/>
      <c r="O599" s="402"/>
      <c r="P599" s="402"/>
      <c r="Q599" s="402"/>
      <c r="R599" s="363"/>
      <c r="S599" s="402"/>
      <c r="T599" s="402"/>
      <c r="U599" s="402"/>
      <c r="V599" s="400"/>
      <c r="W599" s="382"/>
    </row>
    <row r="600" spans="2:23" ht="13.5" customHeight="1" x14ac:dyDescent="0.2">
      <c r="B600" s="32"/>
      <c r="C600" s="383">
        <f t="shared" si="21"/>
        <v>588</v>
      </c>
      <c r="D600" s="60" t="str">
        <f t="shared" si="19"/>
        <v/>
      </c>
      <c r="E600" s="376"/>
      <c r="F600" s="511"/>
      <c r="G600" s="511"/>
      <c r="H600" s="363"/>
      <c r="I600" s="363"/>
      <c r="J600" s="363"/>
      <c r="K600" s="401"/>
      <c r="L600" s="362"/>
      <c r="M600" s="363"/>
      <c r="N600" s="363"/>
      <c r="O600" s="402"/>
      <c r="P600" s="402"/>
      <c r="Q600" s="402"/>
      <c r="R600" s="363"/>
      <c r="S600" s="402"/>
      <c r="T600" s="402"/>
      <c r="U600" s="402"/>
      <c r="V600" s="400"/>
      <c r="W600" s="382"/>
    </row>
    <row r="601" spans="2:23" ht="13.5" customHeight="1" x14ac:dyDescent="0.2">
      <c r="B601" s="32"/>
      <c r="C601" s="383">
        <f t="shared" si="21"/>
        <v>589</v>
      </c>
      <c r="D601" s="60" t="str">
        <f t="shared" si="19"/>
        <v/>
      </c>
      <c r="E601" s="376"/>
      <c r="F601" s="511"/>
      <c r="G601" s="511"/>
      <c r="H601" s="363"/>
      <c r="I601" s="363"/>
      <c r="J601" s="363"/>
      <c r="K601" s="401"/>
      <c r="L601" s="362"/>
      <c r="M601" s="363"/>
      <c r="N601" s="363"/>
      <c r="O601" s="402"/>
      <c r="P601" s="402"/>
      <c r="Q601" s="402"/>
      <c r="R601" s="363"/>
      <c r="S601" s="402"/>
      <c r="T601" s="402"/>
      <c r="U601" s="402"/>
      <c r="V601" s="400"/>
      <c r="W601" s="382"/>
    </row>
    <row r="602" spans="2:23" ht="13.5" customHeight="1" x14ac:dyDescent="0.2">
      <c r="B602" s="32"/>
      <c r="C602" s="383">
        <f t="shared" si="21"/>
        <v>590</v>
      </c>
      <c r="D602" s="60" t="str">
        <f t="shared" si="19"/>
        <v/>
      </c>
      <c r="E602" s="376"/>
      <c r="F602" s="511"/>
      <c r="G602" s="511"/>
      <c r="H602" s="363"/>
      <c r="I602" s="363"/>
      <c r="J602" s="363"/>
      <c r="K602" s="401"/>
      <c r="L602" s="362"/>
      <c r="M602" s="363"/>
      <c r="N602" s="363"/>
      <c r="O602" s="402"/>
      <c r="P602" s="402"/>
      <c r="Q602" s="402"/>
      <c r="R602" s="363"/>
      <c r="S602" s="402"/>
      <c r="T602" s="402"/>
      <c r="U602" s="402"/>
      <c r="V602" s="400"/>
      <c r="W602" s="382"/>
    </row>
    <row r="603" spans="2:23" ht="13.5" customHeight="1" x14ac:dyDescent="0.2">
      <c r="B603" s="32"/>
      <c r="C603" s="383">
        <f t="shared" si="21"/>
        <v>591</v>
      </c>
      <c r="D603" s="60" t="str">
        <f t="shared" si="19"/>
        <v/>
      </c>
      <c r="E603" s="376"/>
      <c r="F603" s="511"/>
      <c r="G603" s="511"/>
      <c r="H603" s="363"/>
      <c r="I603" s="363"/>
      <c r="J603" s="363"/>
      <c r="K603" s="401"/>
      <c r="L603" s="362"/>
      <c r="M603" s="363"/>
      <c r="N603" s="363"/>
      <c r="O603" s="402"/>
      <c r="P603" s="402"/>
      <c r="Q603" s="402"/>
      <c r="R603" s="363"/>
      <c r="S603" s="402"/>
      <c r="T603" s="402"/>
      <c r="U603" s="402"/>
      <c r="V603" s="400"/>
      <c r="W603" s="382"/>
    </row>
    <row r="604" spans="2:23" ht="13.5" customHeight="1" x14ac:dyDescent="0.2">
      <c r="B604" s="32"/>
      <c r="C604" s="383">
        <f t="shared" si="21"/>
        <v>592</v>
      </c>
      <c r="D604" s="60" t="str">
        <f t="shared" si="19"/>
        <v/>
      </c>
      <c r="E604" s="376"/>
      <c r="F604" s="511"/>
      <c r="G604" s="511"/>
      <c r="H604" s="363"/>
      <c r="I604" s="363"/>
      <c r="J604" s="363"/>
      <c r="K604" s="401"/>
      <c r="L604" s="362"/>
      <c r="M604" s="363"/>
      <c r="N604" s="363"/>
      <c r="O604" s="402"/>
      <c r="P604" s="402"/>
      <c r="Q604" s="402"/>
      <c r="R604" s="363"/>
      <c r="S604" s="402"/>
      <c r="T604" s="402"/>
      <c r="U604" s="402"/>
      <c r="V604" s="400"/>
      <c r="W604" s="382"/>
    </row>
    <row r="605" spans="2:23" ht="13.5" customHeight="1" x14ac:dyDescent="0.2">
      <c r="B605" s="32"/>
      <c r="C605" s="383">
        <f t="shared" si="21"/>
        <v>593</v>
      </c>
      <c r="D605" s="60" t="str">
        <f t="shared" si="19"/>
        <v/>
      </c>
      <c r="E605" s="376"/>
      <c r="F605" s="511"/>
      <c r="G605" s="511"/>
      <c r="H605" s="363"/>
      <c r="I605" s="363"/>
      <c r="J605" s="363"/>
      <c r="K605" s="401"/>
      <c r="L605" s="362"/>
      <c r="M605" s="363"/>
      <c r="N605" s="363"/>
      <c r="O605" s="402"/>
      <c r="P605" s="402"/>
      <c r="Q605" s="402"/>
      <c r="R605" s="363"/>
      <c r="S605" s="402"/>
      <c r="T605" s="402"/>
      <c r="U605" s="402"/>
      <c r="V605" s="400"/>
      <c r="W605" s="382"/>
    </row>
    <row r="606" spans="2:23" ht="13.5" customHeight="1" x14ac:dyDescent="0.2">
      <c r="B606" s="32"/>
      <c r="C606" s="383">
        <f t="shared" si="21"/>
        <v>594</v>
      </c>
      <c r="D606" s="60" t="str">
        <f t="shared" si="19"/>
        <v/>
      </c>
      <c r="E606" s="376"/>
      <c r="F606" s="511"/>
      <c r="G606" s="511"/>
      <c r="H606" s="363"/>
      <c r="I606" s="363"/>
      <c r="J606" s="363"/>
      <c r="K606" s="401"/>
      <c r="L606" s="362"/>
      <c r="M606" s="363"/>
      <c r="N606" s="363"/>
      <c r="O606" s="402"/>
      <c r="P606" s="402"/>
      <c r="Q606" s="402"/>
      <c r="R606" s="363"/>
      <c r="S606" s="402"/>
      <c r="T606" s="402"/>
      <c r="U606" s="402"/>
      <c r="V606" s="400"/>
      <c r="W606" s="382"/>
    </row>
    <row r="607" spans="2:23" ht="13.5" customHeight="1" x14ac:dyDescent="0.2">
      <c r="B607" s="32"/>
      <c r="C607" s="383">
        <f t="shared" si="21"/>
        <v>595</v>
      </c>
      <c r="D607" s="60" t="str">
        <f t="shared" si="19"/>
        <v/>
      </c>
      <c r="E607" s="376"/>
      <c r="F607" s="511"/>
      <c r="G607" s="511"/>
      <c r="H607" s="363"/>
      <c r="I607" s="363"/>
      <c r="J607" s="363"/>
      <c r="K607" s="401"/>
      <c r="L607" s="362"/>
      <c r="M607" s="363"/>
      <c r="N607" s="363"/>
      <c r="O607" s="402"/>
      <c r="P607" s="402"/>
      <c r="Q607" s="402"/>
      <c r="R607" s="363"/>
      <c r="S607" s="402"/>
      <c r="T607" s="402"/>
      <c r="U607" s="402"/>
      <c r="V607" s="400"/>
      <c r="W607" s="382"/>
    </row>
    <row r="608" spans="2:23" ht="13.5" customHeight="1" x14ac:dyDescent="0.2">
      <c r="B608" s="32"/>
      <c r="C608" s="383">
        <f t="shared" si="21"/>
        <v>596</v>
      </c>
      <c r="D608" s="60" t="str">
        <f t="shared" si="19"/>
        <v/>
      </c>
      <c r="E608" s="376"/>
      <c r="F608" s="511"/>
      <c r="G608" s="511"/>
      <c r="H608" s="363"/>
      <c r="I608" s="363"/>
      <c r="J608" s="363"/>
      <c r="K608" s="401"/>
      <c r="L608" s="362"/>
      <c r="M608" s="363"/>
      <c r="N608" s="363"/>
      <c r="O608" s="402"/>
      <c r="P608" s="402"/>
      <c r="Q608" s="402"/>
      <c r="R608" s="363"/>
      <c r="S608" s="402"/>
      <c r="T608" s="402"/>
      <c r="U608" s="402"/>
      <c r="V608" s="400"/>
      <c r="W608" s="382"/>
    </row>
    <row r="609" spans="2:23" ht="13.5" customHeight="1" x14ac:dyDescent="0.2">
      <c r="B609" s="32"/>
      <c r="C609" s="383">
        <f t="shared" si="21"/>
        <v>597</v>
      </c>
      <c r="D609" s="60" t="str">
        <f t="shared" si="19"/>
        <v/>
      </c>
      <c r="E609" s="376"/>
      <c r="F609" s="511"/>
      <c r="G609" s="511"/>
      <c r="H609" s="363"/>
      <c r="I609" s="363"/>
      <c r="J609" s="363"/>
      <c r="K609" s="401"/>
      <c r="L609" s="362"/>
      <c r="M609" s="363"/>
      <c r="N609" s="363"/>
      <c r="O609" s="402"/>
      <c r="P609" s="402"/>
      <c r="Q609" s="402"/>
      <c r="R609" s="363"/>
      <c r="S609" s="402"/>
      <c r="T609" s="402"/>
      <c r="U609" s="402"/>
      <c r="V609" s="400"/>
      <c r="W609" s="382"/>
    </row>
    <row r="610" spans="2:23" ht="13.5" customHeight="1" x14ac:dyDescent="0.2">
      <c r="B610" s="32"/>
      <c r="C610" s="383">
        <f t="shared" si="21"/>
        <v>598</v>
      </c>
      <c r="D610" s="60" t="str">
        <f t="shared" si="19"/>
        <v/>
      </c>
      <c r="E610" s="376"/>
      <c r="F610" s="511"/>
      <c r="G610" s="511"/>
      <c r="H610" s="363"/>
      <c r="I610" s="363"/>
      <c r="J610" s="363"/>
      <c r="K610" s="401"/>
      <c r="L610" s="362"/>
      <c r="M610" s="363"/>
      <c r="N610" s="363"/>
      <c r="O610" s="402"/>
      <c r="P610" s="402"/>
      <c r="Q610" s="402"/>
      <c r="R610" s="363"/>
      <c r="S610" s="402"/>
      <c r="T610" s="402"/>
      <c r="U610" s="402"/>
      <c r="V610" s="400"/>
      <c r="W610" s="382"/>
    </row>
    <row r="611" spans="2:23" ht="13.5" customHeight="1" x14ac:dyDescent="0.2">
      <c r="B611" s="32"/>
      <c r="C611" s="383">
        <f t="shared" si="21"/>
        <v>599</v>
      </c>
      <c r="D611" s="60" t="str">
        <f t="shared" si="19"/>
        <v/>
      </c>
      <c r="E611" s="376"/>
      <c r="F611" s="511"/>
      <c r="G611" s="511"/>
      <c r="H611" s="363"/>
      <c r="I611" s="363"/>
      <c r="J611" s="363"/>
      <c r="K611" s="401"/>
      <c r="L611" s="362"/>
      <c r="M611" s="363"/>
      <c r="N611" s="363"/>
      <c r="O611" s="402"/>
      <c r="P611" s="402"/>
      <c r="Q611" s="402"/>
      <c r="R611" s="363"/>
      <c r="S611" s="402"/>
      <c r="T611" s="402"/>
      <c r="U611" s="402"/>
      <c r="V611" s="400"/>
      <c r="W611" s="382"/>
    </row>
    <row r="612" spans="2:23" ht="13.5" customHeight="1" x14ac:dyDescent="0.2">
      <c r="B612" s="32"/>
      <c r="C612" s="383">
        <f t="shared" si="21"/>
        <v>600</v>
      </c>
      <c r="D612" s="60" t="str">
        <f t="shared" si="19"/>
        <v/>
      </c>
      <c r="E612" s="376"/>
      <c r="F612" s="511"/>
      <c r="G612" s="511"/>
      <c r="H612" s="363"/>
      <c r="I612" s="363"/>
      <c r="J612" s="363"/>
      <c r="K612" s="401"/>
      <c r="L612" s="362"/>
      <c r="M612" s="363"/>
      <c r="N612" s="363"/>
      <c r="O612" s="402"/>
      <c r="P612" s="402"/>
      <c r="Q612" s="402"/>
      <c r="R612" s="363"/>
      <c r="S612" s="402"/>
      <c r="T612" s="402"/>
      <c r="U612" s="402"/>
      <c r="V612" s="400"/>
      <c r="W612" s="382"/>
    </row>
    <row r="613" spans="2:23" ht="13.5" customHeight="1" x14ac:dyDescent="0.2">
      <c r="B613" s="32"/>
      <c r="C613" s="383">
        <f t="shared" si="21"/>
        <v>601</v>
      </c>
      <c r="D613" s="60" t="str">
        <f t="shared" si="19"/>
        <v/>
      </c>
      <c r="E613" s="376"/>
      <c r="F613" s="511"/>
      <c r="G613" s="511"/>
      <c r="H613" s="363"/>
      <c r="I613" s="363"/>
      <c r="J613" s="363"/>
      <c r="K613" s="401"/>
      <c r="L613" s="362"/>
      <c r="M613" s="363"/>
      <c r="N613" s="363"/>
      <c r="O613" s="402"/>
      <c r="P613" s="402"/>
      <c r="Q613" s="402"/>
      <c r="R613" s="363"/>
      <c r="S613" s="402"/>
      <c r="T613" s="402"/>
      <c r="U613" s="402"/>
      <c r="V613" s="400"/>
      <c r="W613" s="382"/>
    </row>
    <row r="614" spans="2:23" ht="13.5" customHeight="1" x14ac:dyDescent="0.2">
      <c r="B614" s="32"/>
      <c r="C614" s="383">
        <f t="shared" si="21"/>
        <v>602</v>
      </c>
      <c r="D614" s="60" t="str">
        <f t="shared" si="19"/>
        <v/>
      </c>
      <c r="E614" s="376"/>
      <c r="F614" s="511"/>
      <c r="G614" s="511"/>
      <c r="H614" s="363"/>
      <c r="I614" s="363"/>
      <c r="J614" s="363"/>
      <c r="K614" s="401"/>
      <c r="L614" s="362"/>
      <c r="M614" s="363"/>
      <c r="N614" s="363"/>
      <c r="O614" s="402"/>
      <c r="P614" s="402"/>
      <c r="Q614" s="402"/>
      <c r="R614" s="363"/>
      <c r="S614" s="402"/>
      <c r="T614" s="402"/>
      <c r="U614" s="402"/>
      <c r="V614" s="400"/>
      <c r="W614" s="382"/>
    </row>
    <row r="615" spans="2:23" ht="13.5" customHeight="1" x14ac:dyDescent="0.2">
      <c r="B615" s="32"/>
      <c r="C615" s="383">
        <f t="shared" si="21"/>
        <v>603</v>
      </c>
      <c r="D615" s="60" t="str">
        <f t="shared" si="19"/>
        <v/>
      </c>
      <c r="E615" s="376"/>
      <c r="F615" s="511"/>
      <c r="G615" s="511"/>
      <c r="H615" s="363"/>
      <c r="I615" s="363"/>
      <c r="J615" s="363"/>
      <c r="K615" s="401"/>
      <c r="L615" s="362"/>
      <c r="M615" s="363"/>
      <c r="N615" s="363"/>
      <c r="O615" s="402"/>
      <c r="P615" s="402"/>
      <c r="Q615" s="402"/>
      <c r="R615" s="363"/>
      <c r="S615" s="402"/>
      <c r="T615" s="402"/>
      <c r="U615" s="402"/>
      <c r="V615" s="400"/>
      <c r="W615" s="382"/>
    </row>
    <row r="616" spans="2:23" ht="13.5" customHeight="1" x14ac:dyDescent="0.2">
      <c r="B616" s="32"/>
      <c r="C616" s="383">
        <f t="shared" si="21"/>
        <v>604</v>
      </c>
      <c r="D616" s="60" t="str">
        <f t="shared" si="19"/>
        <v/>
      </c>
      <c r="E616" s="376"/>
      <c r="F616" s="511"/>
      <c r="G616" s="511"/>
      <c r="H616" s="363"/>
      <c r="I616" s="363"/>
      <c r="J616" s="363"/>
      <c r="K616" s="401"/>
      <c r="L616" s="362"/>
      <c r="M616" s="363"/>
      <c r="N616" s="363"/>
      <c r="O616" s="402"/>
      <c r="P616" s="402"/>
      <c r="Q616" s="402"/>
      <c r="R616" s="363"/>
      <c r="S616" s="402"/>
      <c r="T616" s="402"/>
      <c r="U616" s="402"/>
      <c r="V616" s="400"/>
      <c r="W616" s="382"/>
    </row>
    <row r="617" spans="2:23" ht="13.5" customHeight="1" x14ac:dyDescent="0.2">
      <c r="B617" s="32"/>
      <c r="C617" s="383">
        <f t="shared" si="21"/>
        <v>605</v>
      </c>
      <c r="D617" s="60" t="str">
        <f t="shared" si="19"/>
        <v/>
      </c>
      <c r="E617" s="376"/>
      <c r="F617" s="511"/>
      <c r="G617" s="511"/>
      <c r="H617" s="363"/>
      <c r="I617" s="363"/>
      <c r="J617" s="363"/>
      <c r="K617" s="401"/>
      <c r="L617" s="362"/>
      <c r="M617" s="363"/>
      <c r="N617" s="363"/>
      <c r="O617" s="402"/>
      <c r="P617" s="402"/>
      <c r="Q617" s="402"/>
      <c r="R617" s="363"/>
      <c r="S617" s="402"/>
      <c r="T617" s="402"/>
      <c r="U617" s="402"/>
      <c r="V617" s="400"/>
      <c r="W617" s="382"/>
    </row>
    <row r="618" spans="2:23" ht="13.5" customHeight="1" x14ac:dyDescent="0.2">
      <c r="B618" s="32"/>
      <c r="C618" s="383">
        <f t="shared" si="21"/>
        <v>606</v>
      </c>
      <c r="D618" s="60" t="str">
        <f t="shared" si="19"/>
        <v/>
      </c>
      <c r="E618" s="376"/>
      <c r="F618" s="511"/>
      <c r="G618" s="511"/>
      <c r="H618" s="363"/>
      <c r="I618" s="363"/>
      <c r="J618" s="363"/>
      <c r="K618" s="401"/>
      <c r="L618" s="362"/>
      <c r="M618" s="363"/>
      <c r="N618" s="363"/>
      <c r="O618" s="402"/>
      <c r="P618" s="402"/>
      <c r="Q618" s="402"/>
      <c r="R618" s="363"/>
      <c r="S618" s="402"/>
      <c r="T618" s="402"/>
      <c r="U618" s="402"/>
      <c r="V618" s="400"/>
      <c r="W618" s="382"/>
    </row>
    <row r="619" spans="2:23" ht="13.5" customHeight="1" x14ac:dyDescent="0.2">
      <c r="B619" s="32"/>
      <c r="C619" s="383">
        <f t="shared" si="21"/>
        <v>607</v>
      </c>
      <c r="D619" s="60" t="str">
        <f t="shared" si="19"/>
        <v/>
      </c>
      <c r="E619" s="376"/>
      <c r="F619" s="511"/>
      <c r="G619" s="511"/>
      <c r="H619" s="363"/>
      <c r="I619" s="363"/>
      <c r="J619" s="363"/>
      <c r="K619" s="401"/>
      <c r="L619" s="362"/>
      <c r="M619" s="363"/>
      <c r="N619" s="363"/>
      <c r="O619" s="402"/>
      <c r="P619" s="402"/>
      <c r="Q619" s="402"/>
      <c r="R619" s="363"/>
      <c r="S619" s="402"/>
      <c r="T619" s="402"/>
      <c r="U619" s="402"/>
      <c r="V619" s="400"/>
      <c r="W619" s="382"/>
    </row>
    <row r="620" spans="2:23" ht="13.5" customHeight="1" x14ac:dyDescent="0.2">
      <c r="B620" s="32"/>
      <c r="C620" s="383">
        <f t="shared" si="21"/>
        <v>608</v>
      </c>
      <c r="D620" s="60" t="str">
        <f t="shared" si="19"/>
        <v/>
      </c>
      <c r="E620" s="376"/>
      <c r="F620" s="511"/>
      <c r="G620" s="511"/>
      <c r="H620" s="363"/>
      <c r="I620" s="363"/>
      <c r="J620" s="363"/>
      <c r="K620" s="401"/>
      <c r="L620" s="362"/>
      <c r="M620" s="363"/>
      <c r="N620" s="363"/>
      <c r="O620" s="402"/>
      <c r="P620" s="402"/>
      <c r="Q620" s="402"/>
      <c r="R620" s="363"/>
      <c r="S620" s="402"/>
      <c r="T620" s="402"/>
      <c r="U620" s="402"/>
      <c r="V620" s="400"/>
      <c r="W620" s="382"/>
    </row>
    <row r="621" spans="2:23" ht="13.5" customHeight="1" x14ac:dyDescent="0.2">
      <c r="B621" s="32"/>
      <c r="C621" s="383">
        <f t="shared" si="21"/>
        <v>609</v>
      </c>
      <c r="D621" s="60" t="str">
        <f t="shared" si="19"/>
        <v/>
      </c>
      <c r="E621" s="376"/>
      <c r="F621" s="511"/>
      <c r="G621" s="511"/>
      <c r="H621" s="363"/>
      <c r="I621" s="363"/>
      <c r="J621" s="363"/>
      <c r="K621" s="401"/>
      <c r="L621" s="362"/>
      <c r="M621" s="363"/>
      <c r="N621" s="363"/>
      <c r="O621" s="402"/>
      <c r="P621" s="402"/>
      <c r="Q621" s="402"/>
      <c r="R621" s="363"/>
      <c r="S621" s="402"/>
      <c r="T621" s="402"/>
      <c r="U621" s="402"/>
      <c r="V621" s="400"/>
      <c r="W621" s="382"/>
    </row>
    <row r="622" spans="2:23" ht="13.5" customHeight="1" x14ac:dyDescent="0.2">
      <c r="B622" s="32"/>
      <c r="C622" s="383">
        <f t="shared" si="21"/>
        <v>610</v>
      </c>
      <c r="D622" s="60" t="str">
        <f t="shared" si="19"/>
        <v/>
      </c>
      <c r="E622" s="376"/>
      <c r="F622" s="511"/>
      <c r="G622" s="511"/>
      <c r="H622" s="363"/>
      <c r="I622" s="363"/>
      <c r="J622" s="363"/>
      <c r="K622" s="401"/>
      <c r="L622" s="362"/>
      <c r="M622" s="363"/>
      <c r="N622" s="363"/>
      <c r="O622" s="402"/>
      <c r="P622" s="402"/>
      <c r="Q622" s="402"/>
      <c r="R622" s="363"/>
      <c r="S622" s="402"/>
      <c r="T622" s="402"/>
      <c r="U622" s="402"/>
      <c r="V622" s="400"/>
      <c r="W622" s="382"/>
    </row>
    <row r="623" spans="2:23" ht="13.5" customHeight="1" x14ac:dyDescent="0.2">
      <c r="B623" s="32"/>
      <c r="C623" s="383">
        <f t="shared" si="21"/>
        <v>611</v>
      </c>
      <c r="D623" s="60" t="str">
        <f t="shared" si="19"/>
        <v/>
      </c>
      <c r="E623" s="376"/>
      <c r="F623" s="511"/>
      <c r="G623" s="511"/>
      <c r="H623" s="363"/>
      <c r="I623" s="363"/>
      <c r="J623" s="363"/>
      <c r="K623" s="401"/>
      <c r="L623" s="362"/>
      <c r="M623" s="363"/>
      <c r="N623" s="363"/>
      <c r="O623" s="402"/>
      <c r="P623" s="402"/>
      <c r="Q623" s="402"/>
      <c r="R623" s="363"/>
      <c r="S623" s="402"/>
      <c r="T623" s="402"/>
      <c r="U623" s="402"/>
      <c r="V623" s="400"/>
      <c r="W623" s="382"/>
    </row>
    <row r="624" spans="2:23" ht="13.5" customHeight="1" x14ac:dyDescent="0.2">
      <c r="B624" s="32"/>
      <c r="C624" s="383">
        <f t="shared" si="21"/>
        <v>612</v>
      </c>
      <c r="D624" s="60" t="str">
        <f t="shared" si="19"/>
        <v/>
      </c>
      <c r="E624" s="376"/>
      <c r="F624" s="511"/>
      <c r="G624" s="511"/>
      <c r="H624" s="363"/>
      <c r="I624" s="363"/>
      <c r="J624" s="363"/>
      <c r="K624" s="401"/>
      <c r="L624" s="362"/>
      <c r="M624" s="363"/>
      <c r="N624" s="363"/>
      <c r="O624" s="402"/>
      <c r="P624" s="402"/>
      <c r="Q624" s="402"/>
      <c r="R624" s="363"/>
      <c r="S624" s="402"/>
      <c r="T624" s="402"/>
      <c r="U624" s="402"/>
      <c r="V624" s="400"/>
      <c r="W624" s="382"/>
    </row>
    <row r="625" spans="2:23" ht="13.5" customHeight="1" x14ac:dyDescent="0.2">
      <c r="B625" s="32"/>
      <c r="C625" s="383">
        <f t="shared" si="21"/>
        <v>613</v>
      </c>
      <c r="D625" s="60" t="str">
        <f t="shared" si="19"/>
        <v/>
      </c>
      <c r="E625" s="376"/>
      <c r="F625" s="511"/>
      <c r="G625" s="511"/>
      <c r="H625" s="363"/>
      <c r="I625" s="363"/>
      <c r="J625" s="363"/>
      <c r="K625" s="401"/>
      <c r="L625" s="362"/>
      <c r="M625" s="363"/>
      <c r="N625" s="363"/>
      <c r="O625" s="402"/>
      <c r="P625" s="402"/>
      <c r="Q625" s="402"/>
      <c r="R625" s="363"/>
      <c r="S625" s="402"/>
      <c r="T625" s="402"/>
      <c r="U625" s="402"/>
      <c r="V625" s="400"/>
      <c r="W625" s="382"/>
    </row>
    <row r="626" spans="2:23" ht="13.5" customHeight="1" x14ac:dyDescent="0.2">
      <c r="B626" s="32"/>
      <c r="C626" s="383">
        <f t="shared" si="21"/>
        <v>614</v>
      </c>
      <c r="D626" s="60" t="str">
        <f t="shared" si="19"/>
        <v/>
      </c>
      <c r="E626" s="376"/>
      <c r="F626" s="511"/>
      <c r="G626" s="511"/>
      <c r="H626" s="363"/>
      <c r="I626" s="363"/>
      <c r="J626" s="363"/>
      <c r="K626" s="401"/>
      <c r="L626" s="362"/>
      <c r="M626" s="363"/>
      <c r="N626" s="363"/>
      <c r="O626" s="402"/>
      <c r="P626" s="402"/>
      <c r="Q626" s="402"/>
      <c r="R626" s="363"/>
      <c r="S626" s="402"/>
      <c r="T626" s="402"/>
      <c r="U626" s="402"/>
      <c r="V626" s="400"/>
      <c r="W626" s="382"/>
    </row>
    <row r="627" spans="2:23" ht="13.5" customHeight="1" x14ac:dyDescent="0.2">
      <c r="B627" s="32"/>
      <c r="C627" s="383">
        <f t="shared" si="21"/>
        <v>615</v>
      </c>
      <c r="D627" s="60" t="str">
        <f t="shared" si="19"/>
        <v/>
      </c>
      <c r="E627" s="376"/>
      <c r="F627" s="511"/>
      <c r="G627" s="511"/>
      <c r="H627" s="363"/>
      <c r="I627" s="363"/>
      <c r="J627" s="363"/>
      <c r="K627" s="401"/>
      <c r="L627" s="362"/>
      <c r="M627" s="363"/>
      <c r="N627" s="363"/>
      <c r="O627" s="402"/>
      <c r="P627" s="402"/>
      <c r="Q627" s="402"/>
      <c r="R627" s="363"/>
      <c r="S627" s="402"/>
      <c r="T627" s="402"/>
      <c r="U627" s="402"/>
      <c r="V627" s="400"/>
      <c r="W627" s="382"/>
    </row>
    <row r="628" spans="2:23" ht="13.5" customHeight="1" x14ac:dyDescent="0.2">
      <c r="B628" s="32"/>
      <c r="C628" s="383">
        <f t="shared" si="21"/>
        <v>616</v>
      </c>
      <c r="D628" s="60" t="str">
        <f t="shared" si="19"/>
        <v/>
      </c>
      <c r="E628" s="376"/>
      <c r="F628" s="511"/>
      <c r="G628" s="511"/>
      <c r="H628" s="363"/>
      <c r="I628" s="363"/>
      <c r="J628" s="363"/>
      <c r="K628" s="401"/>
      <c r="L628" s="362"/>
      <c r="M628" s="363"/>
      <c r="N628" s="363"/>
      <c r="O628" s="402"/>
      <c r="P628" s="402"/>
      <c r="Q628" s="402"/>
      <c r="R628" s="363"/>
      <c r="S628" s="402"/>
      <c r="T628" s="402"/>
      <c r="U628" s="402"/>
      <c r="V628" s="400"/>
      <c r="W628" s="382"/>
    </row>
    <row r="629" spans="2:23" ht="13.5" customHeight="1" x14ac:dyDescent="0.2">
      <c r="B629" s="32"/>
      <c r="C629" s="383">
        <f t="shared" si="21"/>
        <v>617</v>
      </c>
      <c r="D629" s="60" t="str">
        <f t="shared" si="19"/>
        <v/>
      </c>
      <c r="E629" s="376"/>
      <c r="F629" s="511"/>
      <c r="G629" s="511"/>
      <c r="H629" s="363"/>
      <c r="I629" s="363"/>
      <c r="J629" s="363"/>
      <c r="K629" s="401"/>
      <c r="L629" s="362"/>
      <c r="M629" s="363"/>
      <c r="N629" s="363"/>
      <c r="O629" s="402"/>
      <c r="P629" s="402"/>
      <c r="Q629" s="402"/>
      <c r="R629" s="363"/>
      <c r="S629" s="402"/>
      <c r="T629" s="402"/>
      <c r="U629" s="402"/>
      <c r="V629" s="400"/>
      <c r="W629" s="382"/>
    </row>
    <row r="630" spans="2:23" ht="13.5" customHeight="1" x14ac:dyDescent="0.2">
      <c r="B630" s="32"/>
      <c r="C630" s="383">
        <f t="shared" si="21"/>
        <v>618</v>
      </c>
      <c r="D630" s="60" t="str">
        <f t="shared" si="19"/>
        <v/>
      </c>
      <c r="E630" s="376"/>
      <c r="F630" s="511"/>
      <c r="G630" s="511"/>
      <c r="H630" s="363"/>
      <c r="I630" s="363"/>
      <c r="J630" s="363"/>
      <c r="K630" s="401"/>
      <c r="L630" s="362"/>
      <c r="M630" s="363"/>
      <c r="N630" s="363"/>
      <c r="O630" s="402"/>
      <c r="P630" s="402"/>
      <c r="Q630" s="402"/>
      <c r="R630" s="363"/>
      <c r="S630" s="402"/>
      <c r="T630" s="402"/>
      <c r="U630" s="402"/>
      <c r="V630" s="400"/>
      <c r="W630" s="382"/>
    </row>
    <row r="631" spans="2:23" ht="13.5" customHeight="1" x14ac:dyDescent="0.2">
      <c r="B631" s="32"/>
      <c r="C631" s="383">
        <f t="shared" si="21"/>
        <v>619</v>
      </c>
      <c r="D631" s="60" t="str">
        <f t="shared" si="19"/>
        <v/>
      </c>
      <c r="E631" s="376"/>
      <c r="F631" s="511"/>
      <c r="G631" s="511"/>
      <c r="H631" s="363"/>
      <c r="I631" s="363"/>
      <c r="J631" s="363"/>
      <c r="K631" s="401"/>
      <c r="L631" s="362"/>
      <c r="M631" s="363"/>
      <c r="N631" s="363"/>
      <c r="O631" s="402"/>
      <c r="P631" s="402"/>
      <c r="Q631" s="402"/>
      <c r="R631" s="363"/>
      <c r="S631" s="402"/>
      <c r="T631" s="402"/>
      <c r="U631" s="402"/>
      <c r="V631" s="400"/>
      <c r="W631" s="382"/>
    </row>
    <row r="632" spans="2:23" ht="13.5" customHeight="1" x14ac:dyDescent="0.2">
      <c r="B632" s="32"/>
      <c r="C632" s="383">
        <f t="shared" si="21"/>
        <v>620</v>
      </c>
      <c r="D632" s="60" t="str">
        <f t="shared" si="19"/>
        <v/>
      </c>
      <c r="E632" s="376"/>
      <c r="F632" s="511"/>
      <c r="G632" s="511"/>
      <c r="H632" s="363"/>
      <c r="I632" s="363"/>
      <c r="J632" s="363"/>
      <c r="K632" s="401"/>
      <c r="L632" s="362"/>
      <c r="M632" s="363"/>
      <c r="N632" s="363"/>
      <c r="O632" s="402"/>
      <c r="P632" s="402"/>
      <c r="Q632" s="402"/>
      <c r="R632" s="363"/>
      <c r="S632" s="402"/>
      <c r="T632" s="402"/>
      <c r="U632" s="402"/>
      <c r="V632" s="400"/>
      <c r="W632" s="382"/>
    </row>
    <row r="633" spans="2:23" ht="13.5" customHeight="1" x14ac:dyDescent="0.2">
      <c r="B633" s="32"/>
      <c r="C633" s="383">
        <f t="shared" si="21"/>
        <v>621</v>
      </c>
      <c r="D633" s="60" t="str">
        <f t="shared" si="19"/>
        <v/>
      </c>
      <c r="E633" s="376"/>
      <c r="F633" s="511"/>
      <c r="G633" s="511"/>
      <c r="H633" s="363"/>
      <c r="I633" s="363"/>
      <c r="J633" s="363"/>
      <c r="K633" s="401"/>
      <c r="L633" s="362"/>
      <c r="M633" s="363"/>
      <c r="N633" s="363"/>
      <c r="O633" s="402"/>
      <c r="P633" s="402"/>
      <c r="Q633" s="402"/>
      <c r="R633" s="363"/>
      <c r="S633" s="402"/>
      <c r="T633" s="402"/>
      <c r="U633" s="402"/>
      <c r="V633" s="400"/>
      <c r="W633" s="382"/>
    </row>
    <row r="634" spans="2:23" ht="13.5" customHeight="1" x14ac:dyDescent="0.2">
      <c r="B634" s="32"/>
      <c r="C634" s="383">
        <f t="shared" si="21"/>
        <v>622</v>
      </c>
      <c r="D634" s="60" t="str">
        <f t="shared" si="19"/>
        <v/>
      </c>
      <c r="E634" s="376"/>
      <c r="F634" s="511"/>
      <c r="G634" s="511"/>
      <c r="H634" s="363"/>
      <c r="I634" s="363"/>
      <c r="J634" s="363"/>
      <c r="K634" s="401"/>
      <c r="L634" s="362"/>
      <c r="M634" s="363"/>
      <c r="N634" s="363"/>
      <c r="O634" s="402"/>
      <c r="P634" s="402"/>
      <c r="Q634" s="402"/>
      <c r="R634" s="363"/>
      <c r="S634" s="402"/>
      <c r="T634" s="402"/>
      <c r="U634" s="402"/>
      <c r="V634" s="400"/>
      <c r="W634" s="382"/>
    </row>
    <row r="635" spans="2:23" ht="13.5" customHeight="1" x14ac:dyDescent="0.2">
      <c r="B635" s="32"/>
      <c r="C635" s="383">
        <f t="shared" si="21"/>
        <v>623</v>
      </c>
      <c r="D635" s="60" t="str">
        <f t="shared" si="19"/>
        <v/>
      </c>
      <c r="E635" s="376"/>
      <c r="F635" s="511"/>
      <c r="G635" s="511"/>
      <c r="H635" s="363"/>
      <c r="I635" s="363"/>
      <c r="J635" s="363"/>
      <c r="K635" s="401"/>
      <c r="L635" s="362"/>
      <c r="M635" s="363"/>
      <c r="N635" s="363"/>
      <c r="O635" s="402"/>
      <c r="P635" s="402"/>
      <c r="Q635" s="402"/>
      <c r="R635" s="363"/>
      <c r="S635" s="402"/>
      <c r="T635" s="402"/>
      <c r="U635" s="402"/>
      <c r="V635" s="400"/>
      <c r="W635" s="382"/>
    </row>
    <row r="636" spans="2:23" ht="13.5" customHeight="1" x14ac:dyDescent="0.2">
      <c r="B636" s="32"/>
      <c r="C636" s="383">
        <f t="shared" si="21"/>
        <v>624</v>
      </c>
      <c r="D636" s="60" t="str">
        <f t="shared" si="19"/>
        <v/>
      </c>
      <c r="E636" s="376"/>
      <c r="F636" s="511"/>
      <c r="G636" s="511"/>
      <c r="H636" s="363"/>
      <c r="I636" s="363"/>
      <c r="J636" s="363"/>
      <c r="K636" s="401"/>
      <c r="L636" s="362"/>
      <c r="M636" s="363"/>
      <c r="N636" s="363"/>
      <c r="O636" s="402"/>
      <c r="P636" s="402"/>
      <c r="Q636" s="402"/>
      <c r="R636" s="363"/>
      <c r="S636" s="402"/>
      <c r="T636" s="402"/>
      <c r="U636" s="402"/>
      <c r="V636" s="400"/>
      <c r="W636" s="382"/>
    </row>
    <row r="637" spans="2:23" ht="13.5" customHeight="1" x14ac:dyDescent="0.2">
      <c r="B637" s="32"/>
      <c r="C637" s="383">
        <f t="shared" si="21"/>
        <v>625</v>
      </c>
      <c r="D637" s="60" t="str">
        <f t="shared" si="19"/>
        <v/>
      </c>
      <c r="E637" s="376"/>
      <c r="F637" s="511"/>
      <c r="G637" s="511"/>
      <c r="H637" s="363"/>
      <c r="I637" s="363"/>
      <c r="J637" s="363"/>
      <c r="K637" s="401"/>
      <c r="L637" s="362"/>
      <c r="M637" s="363"/>
      <c r="N637" s="363"/>
      <c r="O637" s="402"/>
      <c r="P637" s="402"/>
      <c r="Q637" s="402"/>
      <c r="R637" s="363"/>
      <c r="S637" s="402"/>
      <c r="T637" s="402"/>
      <c r="U637" s="402"/>
      <c r="V637" s="400"/>
      <c r="W637" s="382"/>
    </row>
    <row r="638" spans="2:23" ht="13.5" customHeight="1" x14ac:dyDescent="0.2">
      <c r="B638" s="32"/>
      <c r="C638" s="383">
        <f t="shared" si="21"/>
        <v>626</v>
      </c>
      <c r="D638" s="60" t="str">
        <f t="shared" si="19"/>
        <v/>
      </c>
      <c r="E638" s="376"/>
      <c r="F638" s="511"/>
      <c r="G638" s="511"/>
      <c r="H638" s="363"/>
      <c r="I638" s="363"/>
      <c r="J638" s="363"/>
      <c r="K638" s="401"/>
      <c r="L638" s="362"/>
      <c r="M638" s="363"/>
      <c r="N638" s="363"/>
      <c r="O638" s="402"/>
      <c r="P638" s="402"/>
      <c r="Q638" s="402"/>
      <c r="R638" s="363"/>
      <c r="S638" s="402"/>
      <c r="T638" s="402"/>
      <c r="U638" s="402"/>
      <c r="V638" s="400"/>
      <c r="W638" s="382"/>
    </row>
    <row r="639" spans="2:23" ht="13.5" customHeight="1" x14ac:dyDescent="0.2">
      <c r="B639" s="32"/>
      <c r="C639" s="383">
        <f t="shared" si="21"/>
        <v>627</v>
      </c>
      <c r="D639" s="60" t="str">
        <f t="shared" si="19"/>
        <v/>
      </c>
      <c r="E639" s="376"/>
      <c r="F639" s="511"/>
      <c r="G639" s="511"/>
      <c r="H639" s="363"/>
      <c r="I639" s="363"/>
      <c r="J639" s="363"/>
      <c r="K639" s="401"/>
      <c r="L639" s="362"/>
      <c r="M639" s="363"/>
      <c r="N639" s="363"/>
      <c r="O639" s="402"/>
      <c r="P639" s="402"/>
      <c r="Q639" s="402"/>
      <c r="R639" s="363"/>
      <c r="S639" s="402"/>
      <c r="T639" s="402"/>
      <c r="U639" s="402"/>
      <c r="V639" s="400"/>
      <c r="W639" s="382"/>
    </row>
    <row r="640" spans="2:23" ht="13.5" customHeight="1" x14ac:dyDescent="0.2">
      <c r="B640" s="32"/>
      <c r="C640" s="383">
        <f t="shared" si="21"/>
        <v>628</v>
      </c>
      <c r="D640" s="60" t="str">
        <f t="shared" si="19"/>
        <v/>
      </c>
      <c r="E640" s="376"/>
      <c r="F640" s="511"/>
      <c r="G640" s="511"/>
      <c r="H640" s="363"/>
      <c r="I640" s="363"/>
      <c r="J640" s="363"/>
      <c r="K640" s="401"/>
      <c r="L640" s="362"/>
      <c r="M640" s="363"/>
      <c r="N640" s="363"/>
      <c r="O640" s="402"/>
      <c r="P640" s="402"/>
      <c r="Q640" s="402"/>
      <c r="R640" s="363"/>
      <c r="S640" s="402"/>
      <c r="T640" s="402"/>
      <c r="U640" s="402"/>
      <c r="V640" s="400"/>
      <c r="W640" s="382"/>
    </row>
    <row r="641" spans="2:23" ht="13.5" customHeight="1" x14ac:dyDescent="0.2">
      <c r="B641" s="32"/>
      <c r="C641" s="383">
        <f t="shared" si="21"/>
        <v>629</v>
      </c>
      <c r="D641" s="60" t="str">
        <f t="shared" si="19"/>
        <v/>
      </c>
      <c r="E641" s="376"/>
      <c r="F641" s="511"/>
      <c r="G641" s="511"/>
      <c r="H641" s="363"/>
      <c r="I641" s="363"/>
      <c r="J641" s="363"/>
      <c r="K641" s="401"/>
      <c r="L641" s="362"/>
      <c r="M641" s="363"/>
      <c r="N641" s="363"/>
      <c r="O641" s="402"/>
      <c r="P641" s="402"/>
      <c r="Q641" s="402"/>
      <c r="R641" s="363"/>
      <c r="S641" s="402"/>
      <c r="T641" s="402"/>
      <c r="U641" s="402"/>
      <c r="V641" s="400"/>
      <c r="W641" s="382"/>
    </row>
    <row r="642" spans="2:23" ht="13.5" customHeight="1" x14ac:dyDescent="0.2">
      <c r="B642" s="32"/>
      <c r="C642" s="383">
        <f t="shared" si="21"/>
        <v>630</v>
      </c>
      <c r="D642" s="60" t="str">
        <f t="shared" si="19"/>
        <v/>
      </c>
      <c r="E642" s="376"/>
      <c r="F642" s="511"/>
      <c r="G642" s="511"/>
      <c r="H642" s="363"/>
      <c r="I642" s="363"/>
      <c r="J642" s="363"/>
      <c r="K642" s="401"/>
      <c r="L642" s="362"/>
      <c r="M642" s="363"/>
      <c r="N642" s="363"/>
      <c r="O642" s="402"/>
      <c r="P642" s="402"/>
      <c r="Q642" s="402"/>
      <c r="R642" s="363"/>
      <c r="S642" s="402"/>
      <c r="T642" s="402"/>
      <c r="U642" s="402"/>
      <c r="V642" s="400"/>
      <c r="W642" s="382"/>
    </row>
    <row r="643" spans="2:23" ht="13.5" customHeight="1" x14ac:dyDescent="0.2">
      <c r="B643" s="32"/>
      <c r="C643" s="383">
        <f t="shared" si="21"/>
        <v>631</v>
      </c>
      <c r="D643" s="60" t="str">
        <f t="shared" si="19"/>
        <v/>
      </c>
      <c r="E643" s="376"/>
      <c r="F643" s="511"/>
      <c r="G643" s="511"/>
      <c r="H643" s="363"/>
      <c r="I643" s="363"/>
      <c r="J643" s="363"/>
      <c r="K643" s="401"/>
      <c r="L643" s="362"/>
      <c r="M643" s="363"/>
      <c r="N643" s="363"/>
      <c r="O643" s="402"/>
      <c r="P643" s="402"/>
      <c r="Q643" s="402"/>
      <c r="R643" s="363"/>
      <c r="S643" s="402"/>
      <c r="T643" s="402"/>
      <c r="U643" s="402"/>
      <c r="V643" s="400"/>
      <c r="W643" s="382"/>
    </row>
    <row r="644" spans="2:23" ht="13.5" customHeight="1" x14ac:dyDescent="0.2">
      <c r="B644" s="32"/>
      <c r="C644" s="383">
        <f t="shared" si="21"/>
        <v>632</v>
      </c>
      <c r="D644" s="60" t="str">
        <f t="shared" si="19"/>
        <v/>
      </c>
      <c r="E644" s="376"/>
      <c r="F644" s="511"/>
      <c r="G644" s="511"/>
      <c r="H644" s="363"/>
      <c r="I644" s="363"/>
      <c r="J644" s="363"/>
      <c r="K644" s="401"/>
      <c r="L644" s="362"/>
      <c r="M644" s="363"/>
      <c r="N644" s="363"/>
      <c r="O644" s="402"/>
      <c r="P644" s="402"/>
      <c r="Q644" s="402"/>
      <c r="R644" s="363"/>
      <c r="S644" s="402"/>
      <c r="T644" s="402"/>
      <c r="U644" s="402"/>
      <c r="V644" s="400"/>
      <c r="W644" s="382"/>
    </row>
    <row r="645" spans="2:23" ht="13.5" customHeight="1" x14ac:dyDescent="0.2">
      <c r="B645" s="32"/>
      <c r="C645" s="383">
        <f t="shared" si="21"/>
        <v>633</v>
      </c>
      <c r="D645" s="60" t="str">
        <f t="shared" si="19"/>
        <v/>
      </c>
      <c r="E645" s="376"/>
      <c r="F645" s="511"/>
      <c r="G645" s="511"/>
      <c r="H645" s="363"/>
      <c r="I645" s="363"/>
      <c r="J645" s="363"/>
      <c r="K645" s="401"/>
      <c r="L645" s="362"/>
      <c r="M645" s="363"/>
      <c r="N645" s="363"/>
      <c r="O645" s="402"/>
      <c r="P645" s="402"/>
      <c r="Q645" s="402"/>
      <c r="R645" s="363"/>
      <c r="S645" s="402"/>
      <c r="T645" s="402"/>
      <c r="U645" s="402"/>
      <c r="V645" s="400"/>
      <c r="W645" s="382"/>
    </row>
    <row r="646" spans="2:23" ht="13.5" customHeight="1" x14ac:dyDescent="0.2">
      <c r="B646" s="32"/>
      <c r="C646" s="383">
        <f t="shared" si="21"/>
        <v>634</v>
      </c>
      <c r="D646" s="60" t="str">
        <f t="shared" si="19"/>
        <v/>
      </c>
      <c r="E646" s="376"/>
      <c r="F646" s="511"/>
      <c r="G646" s="511"/>
      <c r="H646" s="363"/>
      <c r="I646" s="363"/>
      <c r="J646" s="363"/>
      <c r="K646" s="401"/>
      <c r="L646" s="362"/>
      <c r="M646" s="363"/>
      <c r="N646" s="363"/>
      <c r="O646" s="402"/>
      <c r="P646" s="402"/>
      <c r="Q646" s="402"/>
      <c r="R646" s="363"/>
      <c r="S646" s="402"/>
      <c r="T646" s="402"/>
      <c r="U646" s="402"/>
      <c r="V646" s="400"/>
      <c r="W646" s="382"/>
    </row>
    <row r="647" spans="2:23" ht="13.5" customHeight="1" x14ac:dyDescent="0.2">
      <c r="B647" s="32"/>
      <c r="C647" s="383">
        <f t="shared" si="21"/>
        <v>635</v>
      </c>
      <c r="D647" s="60" t="str">
        <f t="shared" si="19"/>
        <v/>
      </c>
      <c r="E647" s="376"/>
      <c r="F647" s="511"/>
      <c r="G647" s="511"/>
      <c r="H647" s="363"/>
      <c r="I647" s="363"/>
      <c r="J647" s="363"/>
      <c r="K647" s="401"/>
      <c r="L647" s="362"/>
      <c r="M647" s="363"/>
      <c r="N647" s="363"/>
      <c r="O647" s="402"/>
      <c r="P647" s="402"/>
      <c r="Q647" s="402"/>
      <c r="R647" s="363"/>
      <c r="S647" s="402"/>
      <c r="T647" s="402"/>
      <c r="U647" s="402"/>
      <c r="V647" s="400"/>
      <c r="W647" s="382"/>
    </row>
    <row r="648" spans="2:23" ht="13.5" customHeight="1" x14ac:dyDescent="0.2">
      <c r="B648" s="32"/>
      <c r="C648" s="383">
        <f t="shared" si="21"/>
        <v>636</v>
      </c>
      <c r="D648" s="60" t="str">
        <f t="shared" si="19"/>
        <v/>
      </c>
      <c r="E648" s="376"/>
      <c r="F648" s="511"/>
      <c r="G648" s="511"/>
      <c r="H648" s="363"/>
      <c r="I648" s="363"/>
      <c r="J648" s="363"/>
      <c r="K648" s="401"/>
      <c r="L648" s="362"/>
      <c r="M648" s="363"/>
      <c r="N648" s="363"/>
      <c r="O648" s="402"/>
      <c r="P648" s="402"/>
      <c r="Q648" s="402"/>
      <c r="R648" s="363"/>
      <c r="S648" s="402"/>
      <c r="T648" s="402"/>
      <c r="U648" s="402"/>
      <c r="V648" s="400"/>
      <c r="W648" s="382"/>
    </row>
    <row r="649" spans="2:23" ht="13.5" customHeight="1" x14ac:dyDescent="0.2">
      <c r="B649" s="32"/>
      <c r="C649" s="383">
        <f t="shared" si="21"/>
        <v>637</v>
      </c>
      <c r="D649" s="60" t="str">
        <f t="shared" si="19"/>
        <v/>
      </c>
      <c r="E649" s="376"/>
      <c r="F649" s="511"/>
      <c r="G649" s="511"/>
      <c r="H649" s="363"/>
      <c r="I649" s="363"/>
      <c r="J649" s="363"/>
      <c r="K649" s="401"/>
      <c r="L649" s="362"/>
      <c r="M649" s="363"/>
      <c r="N649" s="363"/>
      <c r="O649" s="402"/>
      <c r="P649" s="402"/>
      <c r="Q649" s="402"/>
      <c r="R649" s="363"/>
      <c r="S649" s="402"/>
      <c r="T649" s="402"/>
      <c r="U649" s="402"/>
      <c r="V649" s="400"/>
      <c r="W649" s="382"/>
    </row>
    <row r="650" spans="2:23" ht="13.5" customHeight="1" x14ac:dyDescent="0.2">
      <c r="B650" s="32"/>
      <c r="C650" s="383">
        <f t="shared" si="21"/>
        <v>638</v>
      </c>
      <c r="D650" s="60" t="str">
        <f t="shared" si="19"/>
        <v/>
      </c>
      <c r="E650" s="376"/>
      <c r="F650" s="511"/>
      <c r="G650" s="511"/>
      <c r="H650" s="363"/>
      <c r="I650" s="363"/>
      <c r="J650" s="363"/>
      <c r="K650" s="401"/>
      <c r="L650" s="362"/>
      <c r="M650" s="363"/>
      <c r="N650" s="363"/>
      <c r="O650" s="402"/>
      <c r="P650" s="402"/>
      <c r="Q650" s="402"/>
      <c r="R650" s="363"/>
      <c r="S650" s="402"/>
      <c r="T650" s="402"/>
      <c r="U650" s="402"/>
      <c r="V650" s="400"/>
      <c r="W650" s="382"/>
    </row>
    <row r="651" spans="2:23" ht="13.5" customHeight="1" x14ac:dyDescent="0.2">
      <c r="B651" s="32"/>
      <c r="C651" s="383">
        <f t="shared" si="21"/>
        <v>639</v>
      </c>
      <c r="D651" s="60" t="str">
        <f t="shared" si="19"/>
        <v/>
      </c>
      <c r="E651" s="376"/>
      <c r="F651" s="511"/>
      <c r="G651" s="511"/>
      <c r="H651" s="363"/>
      <c r="I651" s="363"/>
      <c r="J651" s="363"/>
      <c r="K651" s="401"/>
      <c r="L651" s="362"/>
      <c r="M651" s="363"/>
      <c r="N651" s="363"/>
      <c r="O651" s="402"/>
      <c r="P651" s="402"/>
      <c r="Q651" s="402"/>
      <c r="R651" s="363"/>
      <c r="S651" s="402"/>
      <c r="T651" s="402"/>
      <c r="U651" s="402"/>
      <c r="V651" s="400"/>
      <c r="W651" s="382"/>
    </row>
    <row r="652" spans="2:23" ht="13.5" customHeight="1" x14ac:dyDescent="0.2">
      <c r="B652" s="32"/>
      <c r="C652" s="383">
        <f t="shared" si="21"/>
        <v>640</v>
      </c>
      <c r="D652" s="60" t="str">
        <f t="shared" si="19"/>
        <v/>
      </c>
      <c r="E652" s="376"/>
      <c r="F652" s="511"/>
      <c r="G652" s="511"/>
      <c r="H652" s="363"/>
      <c r="I652" s="363"/>
      <c r="J652" s="363"/>
      <c r="K652" s="401"/>
      <c r="L652" s="362"/>
      <c r="M652" s="363"/>
      <c r="N652" s="363"/>
      <c r="O652" s="402"/>
      <c r="P652" s="402"/>
      <c r="Q652" s="402"/>
      <c r="R652" s="363"/>
      <c r="S652" s="402"/>
      <c r="T652" s="402"/>
      <c r="U652" s="402"/>
      <c r="V652" s="400"/>
      <c r="W652" s="382"/>
    </row>
    <row r="653" spans="2:23" ht="13.5" customHeight="1" x14ac:dyDescent="0.2">
      <c r="B653" s="32"/>
      <c r="C653" s="383">
        <f t="shared" si="21"/>
        <v>641</v>
      </c>
      <c r="D653" s="60" t="str">
        <f t="shared" si="19"/>
        <v/>
      </c>
      <c r="E653" s="376"/>
      <c r="F653" s="511"/>
      <c r="G653" s="511"/>
      <c r="H653" s="363"/>
      <c r="I653" s="363"/>
      <c r="J653" s="363"/>
      <c r="K653" s="401"/>
      <c r="L653" s="362"/>
      <c r="M653" s="363"/>
      <c r="N653" s="363"/>
      <c r="O653" s="402"/>
      <c r="P653" s="402"/>
      <c r="Q653" s="402"/>
      <c r="R653" s="363"/>
      <c r="S653" s="402"/>
      <c r="T653" s="402"/>
      <c r="U653" s="402"/>
      <c r="V653" s="400"/>
      <c r="W653" s="382"/>
    </row>
    <row r="654" spans="2:23" ht="13.5" customHeight="1" x14ac:dyDescent="0.2">
      <c r="B654" s="32"/>
      <c r="C654" s="383">
        <f t="shared" si="21"/>
        <v>642</v>
      </c>
      <c r="D654" s="60" t="str">
        <f t="shared" si="19"/>
        <v/>
      </c>
      <c r="E654" s="376"/>
      <c r="F654" s="511"/>
      <c r="G654" s="511"/>
      <c r="H654" s="363"/>
      <c r="I654" s="363"/>
      <c r="J654" s="363"/>
      <c r="K654" s="401"/>
      <c r="L654" s="362"/>
      <c r="M654" s="363"/>
      <c r="N654" s="363"/>
      <c r="O654" s="402"/>
      <c r="P654" s="402"/>
      <c r="Q654" s="402"/>
      <c r="R654" s="363"/>
      <c r="S654" s="402"/>
      <c r="T654" s="402"/>
      <c r="U654" s="402"/>
      <c r="V654" s="400"/>
      <c r="W654" s="382"/>
    </row>
    <row r="655" spans="2:23" ht="13.5" customHeight="1" x14ac:dyDescent="0.2">
      <c r="B655" s="32"/>
      <c r="C655" s="383">
        <f t="shared" ref="C655:C718" si="22">C654+1</f>
        <v>643</v>
      </c>
      <c r="D655" s="60" t="str">
        <f t="shared" si="19"/>
        <v/>
      </c>
      <c r="E655" s="376"/>
      <c r="F655" s="511"/>
      <c r="G655" s="511"/>
      <c r="H655" s="363"/>
      <c r="I655" s="363"/>
      <c r="J655" s="363"/>
      <c r="K655" s="401"/>
      <c r="L655" s="362"/>
      <c r="M655" s="363"/>
      <c r="N655" s="363"/>
      <c r="O655" s="402"/>
      <c r="P655" s="402"/>
      <c r="Q655" s="402"/>
      <c r="R655" s="363"/>
      <c r="S655" s="402"/>
      <c r="T655" s="402"/>
      <c r="U655" s="402"/>
      <c r="V655" s="400"/>
      <c r="W655" s="382"/>
    </row>
    <row r="656" spans="2:23" ht="13.5" customHeight="1" x14ac:dyDescent="0.2">
      <c r="B656" s="32"/>
      <c r="C656" s="383">
        <f t="shared" si="22"/>
        <v>644</v>
      </c>
      <c r="D656" s="60" t="str">
        <f t="shared" si="19"/>
        <v/>
      </c>
      <c r="E656" s="376"/>
      <c r="F656" s="511"/>
      <c r="G656" s="511"/>
      <c r="H656" s="363"/>
      <c r="I656" s="363"/>
      <c r="J656" s="363"/>
      <c r="K656" s="401"/>
      <c r="L656" s="362"/>
      <c r="M656" s="363"/>
      <c r="N656" s="363"/>
      <c r="O656" s="402"/>
      <c r="P656" s="402"/>
      <c r="Q656" s="402"/>
      <c r="R656" s="363"/>
      <c r="S656" s="402"/>
      <c r="T656" s="402"/>
      <c r="U656" s="402"/>
      <c r="V656" s="400"/>
      <c r="W656" s="382"/>
    </row>
    <row r="657" spans="2:23" ht="13.5" customHeight="1" x14ac:dyDescent="0.2">
      <c r="B657" s="32"/>
      <c r="C657" s="383">
        <f t="shared" si="22"/>
        <v>645</v>
      </c>
      <c r="D657" s="60" t="str">
        <f t="shared" si="19"/>
        <v/>
      </c>
      <c r="E657" s="376"/>
      <c r="F657" s="511"/>
      <c r="G657" s="511"/>
      <c r="H657" s="363"/>
      <c r="I657" s="363"/>
      <c r="J657" s="363"/>
      <c r="K657" s="401"/>
      <c r="L657" s="362"/>
      <c r="M657" s="363"/>
      <c r="N657" s="363"/>
      <c r="O657" s="402"/>
      <c r="P657" s="402"/>
      <c r="Q657" s="402"/>
      <c r="R657" s="363"/>
      <c r="S657" s="402"/>
      <c r="T657" s="402"/>
      <c r="U657" s="402"/>
      <c r="V657" s="400"/>
      <c r="W657" s="382"/>
    </row>
    <row r="658" spans="2:23" ht="13.5" customHeight="1" x14ac:dyDescent="0.2">
      <c r="B658" s="32"/>
      <c r="C658" s="383">
        <f t="shared" si="22"/>
        <v>646</v>
      </c>
      <c r="D658" s="60" t="str">
        <f t="shared" si="19"/>
        <v/>
      </c>
      <c r="E658" s="376"/>
      <c r="F658" s="511"/>
      <c r="G658" s="511"/>
      <c r="H658" s="363"/>
      <c r="I658" s="363"/>
      <c r="J658" s="363"/>
      <c r="K658" s="401"/>
      <c r="L658" s="362"/>
      <c r="M658" s="363"/>
      <c r="N658" s="363"/>
      <c r="O658" s="402"/>
      <c r="P658" s="402"/>
      <c r="Q658" s="402"/>
      <c r="R658" s="363"/>
      <c r="S658" s="402"/>
      <c r="T658" s="402"/>
      <c r="U658" s="402"/>
      <c r="V658" s="400"/>
      <c r="W658" s="382"/>
    </row>
    <row r="659" spans="2:23" ht="13.5" customHeight="1" x14ac:dyDescent="0.2">
      <c r="B659" s="32"/>
      <c r="C659" s="383">
        <f t="shared" si="22"/>
        <v>647</v>
      </c>
      <c r="D659" s="60" t="str">
        <f t="shared" si="19"/>
        <v/>
      </c>
      <c r="E659" s="376"/>
      <c r="F659" s="511"/>
      <c r="G659" s="511"/>
      <c r="H659" s="363"/>
      <c r="I659" s="363"/>
      <c r="J659" s="363"/>
      <c r="K659" s="401"/>
      <c r="L659" s="362"/>
      <c r="M659" s="363"/>
      <c r="N659" s="363"/>
      <c r="O659" s="402"/>
      <c r="P659" s="402"/>
      <c r="Q659" s="402"/>
      <c r="R659" s="363"/>
      <c r="S659" s="402"/>
      <c r="T659" s="402"/>
      <c r="U659" s="402"/>
      <c r="V659" s="400"/>
      <c r="W659" s="382"/>
    </row>
    <row r="660" spans="2:23" ht="13.5" customHeight="1" x14ac:dyDescent="0.2">
      <c r="B660" s="32"/>
      <c r="C660" s="383">
        <f t="shared" si="22"/>
        <v>648</v>
      </c>
      <c r="D660" s="60" t="str">
        <f t="shared" si="19"/>
        <v/>
      </c>
      <c r="E660" s="376"/>
      <c r="F660" s="511"/>
      <c r="G660" s="511"/>
      <c r="H660" s="363"/>
      <c r="I660" s="363"/>
      <c r="J660" s="363"/>
      <c r="K660" s="401"/>
      <c r="L660" s="362"/>
      <c r="M660" s="363"/>
      <c r="N660" s="363"/>
      <c r="O660" s="402"/>
      <c r="P660" s="402"/>
      <c r="Q660" s="402"/>
      <c r="R660" s="363"/>
      <c r="S660" s="402"/>
      <c r="T660" s="402"/>
      <c r="U660" s="402"/>
      <c r="V660" s="400"/>
      <c r="W660" s="382"/>
    </row>
    <row r="661" spans="2:23" ht="13.5" customHeight="1" x14ac:dyDescent="0.2">
      <c r="B661" s="32"/>
      <c r="C661" s="383">
        <f t="shared" si="22"/>
        <v>649</v>
      </c>
      <c r="D661" s="60" t="str">
        <f t="shared" si="19"/>
        <v/>
      </c>
      <c r="E661" s="376"/>
      <c r="F661" s="511"/>
      <c r="G661" s="511"/>
      <c r="H661" s="363"/>
      <c r="I661" s="363"/>
      <c r="J661" s="363"/>
      <c r="K661" s="401"/>
      <c r="L661" s="362"/>
      <c r="M661" s="363"/>
      <c r="N661" s="363"/>
      <c r="O661" s="402"/>
      <c r="P661" s="402"/>
      <c r="Q661" s="402"/>
      <c r="R661" s="363"/>
      <c r="S661" s="402"/>
      <c r="T661" s="402"/>
      <c r="U661" s="402"/>
      <c r="V661" s="400"/>
      <c r="W661" s="382"/>
    </row>
    <row r="662" spans="2:23" ht="13.5" customHeight="1" x14ac:dyDescent="0.2">
      <c r="B662" s="32"/>
      <c r="C662" s="383">
        <f t="shared" si="22"/>
        <v>650</v>
      </c>
      <c r="D662" s="60" t="str">
        <f t="shared" si="19"/>
        <v/>
      </c>
      <c r="E662" s="376"/>
      <c r="F662" s="511"/>
      <c r="G662" s="511"/>
      <c r="H662" s="363"/>
      <c r="I662" s="363"/>
      <c r="J662" s="363"/>
      <c r="K662" s="401"/>
      <c r="L662" s="362"/>
      <c r="M662" s="363"/>
      <c r="N662" s="363"/>
      <c r="O662" s="402"/>
      <c r="P662" s="402"/>
      <c r="Q662" s="402"/>
      <c r="R662" s="363"/>
      <c r="S662" s="402"/>
      <c r="T662" s="402"/>
      <c r="U662" s="402"/>
      <c r="V662" s="400"/>
      <c r="W662" s="382"/>
    </row>
    <row r="663" spans="2:23" ht="13.5" customHeight="1" x14ac:dyDescent="0.2">
      <c r="B663" s="32"/>
      <c r="C663" s="383">
        <f t="shared" si="22"/>
        <v>651</v>
      </c>
      <c r="D663" s="60" t="str">
        <f t="shared" si="19"/>
        <v/>
      </c>
      <c r="E663" s="376"/>
      <c r="F663" s="511"/>
      <c r="G663" s="511"/>
      <c r="H663" s="363"/>
      <c r="I663" s="363"/>
      <c r="J663" s="363"/>
      <c r="K663" s="401"/>
      <c r="L663" s="362"/>
      <c r="M663" s="363"/>
      <c r="N663" s="363"/>
      <c r="O663" s="402"/>
      <c r="P663" s="402"/>
      <c r="Q663" s="402"/>
      <c r="R663" s="363"/>
      <c r="S663" s="402"/>
      <c r="T663" s="402"/>
      <c r="U663" s="402"/>
      <c r="V663" s="400"/>
      <c r="W663" s="382"/>
    </row>
    <row r="664" spans="2:23" ht="13.5" customHeight="1" x14ac:dyDescent="0.2">
      <c r="B664" s="32"/>
      <c r="C664" s="383">
        <f t="shared" si="22"/>
        <v>652</v>
      </c>
      <c r="D664" s="60" t="str">
        <f t="shared" si="19"/>
        <v/>
      </c>
      <c r="E664" s="376"/>
      <c r="F664" s="511"/>
      <c r="G664" s="511"/>
      <c r="H664" s="363"/>
      <c r="I664" s="363"/>
      <c r="J664" s="363"/>
      <c r="K664" s="401"/>
      <c r="L664" s="362"/>
      <c r="M664" s="363"/>
      <c r="N664" s="363"/>
      <c r="O664" s="402"/>
      <c r="P664" s="402"/>
      <c r="Q664" s="402"/>
      <c r="R664" s="363"/>
      <c r="S664" s="402"/>
      <c r="T664" s="402"/>
      <c r="U664" s="402"/>
      <c r="V664" s="400"/>
      <c r="W664" s="382"/>
    </row>
    <row r="665" spans="2:23" ht="13.5" customHeight="1" x14ac:dyDescent="0.2">
      <c r="B665" s="32"/>
      <c r="C665" s="383">
        <f t="shared" si="22"/>
        <v>653</v>
      </c>
      <c r="D665" s="60" t="str">
        <f t="shared" si="19"/>
        <v/>
      </c>
      <c r="E665" s="376"/>
      <c r="F665" s="511"/>
      <c r="G665" s="511"/>
      <c r="H665" s="363"/>
      <c r="I665" s="363"/>
      <c r="J665" s="363"/>
      <c r="K665" s="401"/>
      <c r="L665" s="362"/>
      <c r="M665" s="363"/>
      <c r="N665" s="363"/>
      <c r="O665" s="402"/>
      <c r="P665" s="402"/>
      <c r="Q665" s="402"/>
      <c r="R665" s="363"/>
      <c r="S665" s="402"/>
      <c r="T665" s="402"/>
      <c r="U665" s="402"/>
      <c r="V665" s="400"/>
      <c r="W665" s="382"/>
    </row>
    <row r="666" spans="2:23" ht="13.5" customHeight="1" x14ac:dyDescent="0.2">
      <c r="B666" s="32"/>
      <c r="C666" s="383">
        <f t="shared" si="22"/>
        <v>654</v>
      </c>
      <c r="D666" s="60" t="str">
        <f t="shared" si="19"/>
        <v/>
      </c>
      <c r="E666" s="376"/>
      <c r="F666" s="511"/>
      <c r="G666" s="511"/>
      <c r="H666" s="363"/>
      <c r="I666" s="363"/>
      <c r="J666" s="363"/>
      <c r="K666" s="401"/>
      <c r="L666" s="362"/>
      <c r="M666" s="363"/>
      <c r="N666" s="363"/>
      <c r="O666" s="402"/>
      <c r="P666" s="402"/>
      <c r="Q666" s="402"/>
      <c r="R666" s="363"/>
      <c r="S666" s="402"/>
      <c r="T666" s="402"/>
      <c r="U666" s="402"/>
      <c r="V666" s="400"/>
      <c r="W666" s="382"/>
    </row>
    <row r="667" spans="2:23" ht="13.5" customHeight="1" x14ac:dyDescent="0.2">
      <c r="B667" s="32"/>
      <c r="C667" s="383">
        <f t="shared" si="22"/>
        <v>655</v>
      </c>
      <c r="D667" s="60" t="str">
        <f t="shared" si="19"/>
        <v/>
      </c>
      <c r="E667" s="376"/>
      <c r="F667" s="511"/>
      <c r="G667" s="511"/>
      <c r="H667" s="363"/>
      <c r="I667" s="363"/>
      <c r="J667" s="363"/>
      <c r="K667" s="401"/>
      <c r="L667" s="362"/>
      <c r="M667" s="363"/>
      <c r="N667" s="363"/>
      <c r="O667" s="402"/>
      <c r="P667" s="402"/>
      <c r="Q667" s="402"/>
      <c r="R667" s="363"/>
      <c r="S667" s="402"/>
      <c r="T667" s="402"/>
      <c r="U667" s="402"/>
      <c r="V667" s="400"/>
      <c r="W667" s="382"/>
    </row>
    <row r="668" spans="2:23" ht="13.5" customHeight="1" x14ac:dyDescent="0.2">
      <c r="B668" s="32"/>
      <c r="C668" s="383">
        <f t="shared" si="22"/>
        <v>656</v>
      </c>
      <c r="D668" s="60" t="str">
        <f t="shared" si="19"/>
        <v/>
      </c>
      <c r="E668" s="376"/>
      <c r="F668" s="511"/>
      <c r="G668" s="511"/>
      <c r="H668" s="363"/>
      <c r="I668" s="363"/>
      <c r="J668" s="363"/>
      <c r="K668" s="401"/>
      <c r="L668" s="362"/>
      <c r="M668" s="363"/>
      <c r="N668" s="363"/>
      <c r="O668" s="402"/>
      <c r="P668" s="402"/>
      <c r="Q668" s="402"/>
      <c r="R668" s="363"/>
      <c r="S668" s="402"/>
      <c r="T668" s="402"/>
      <c r="U668" s="402"/>
      <c r="V668" s="400"/>
      <c r="W668" s="382"/>
    </row>
    <row r="669" spans="2:23" ht="13.5" customHeight="1" x14ac:dyDescent="0.2">
      <c r="B669" s="32"/>
      <c r="C669" s="383">
        <f t="shared" si="22"/>
        <v>657</v>
      </c>
      <c r="D669" s="60" t="str">
        <f t="shared" si="19"/>
        <v/>
      </c>
      <c r="E669" s="376"/>
      <c r="F669" s="511"/>
      <c r="G669" s="511"/>
      <c r="H669" s="363"/>
      <c r="I669" s="363"/>
      <c r="J669" s="363"/>
      <c r="K669" s="401"/>
      <c r="L669" s="362"/>
      <c r="M669" s="363"/>
      <c r="N669" s="363"/>
      <c r="O669" s="402"/>
      <c r="P669" s="402"/>
      <c r="Q669" s="402"/>
      <c r="R669" s="363"/>
      <c r="S669" s="402"/>
      <c r="T669" s="402"/>
      <c r="U669" s="402"/>
      <c r="V669" s="400"/>
      <c r="W669" s="382"/>
    </row>
    <row r="670" spans="2:23" ht="13.5" customHeight="1" x14ac:dyDescent="0.2">
      <c r="B670" s="32"/>
      <c r="C670" s="383">
        <f t="shared" si="22"/>
        <v>658</v>
      </c>
      <c r="D670" s="60" t="str">
        <f t="shared" si="19"/>
        <v/>
      </c>
      <c r="E670" s="376"/>
      <c r="F670" s="511"/>
      <c r="G670" s="511"/>
      <c r="H670" s="363"/>
      <c r="I670" s="363"/>
      <c r="J670" s="363"/>
      <c r="K670" s="401"/>
      <c r="L670" s="362"/>
      <c r="M670" s="363"/>
      <c r="N670" s="363"/>
      <c r="O670" s="402"/>
      <c r="P670" s="402"/>
      <c r="Q670" s="402"/>
      <c r="R670" s="363"/>
      <c r="S670" s="402"/>
      <c r="T670" s="402"/>
      <c r="U670" s="402"/>
      <c r="V670" s="400"/>
      <c r="W670" s="382"/>
    </row>
    <row r="671" spans="2:23" ht="13.5" customHeight="1" x14ac:dyDescent="0.2">
      <c r="B671" s="32"/>
      <c r="C671" s="383">
        <f t="shared" si="22"/>
        <v>659</v>
      </c>
      <c r="D671" s="60" t="str">
        <f t="shared" si="19"/>
        <v/>
      </c>
      <c r="E671" s="376"/>
      <c r="F671" s="511"/>
      <c r="G671" s="511"/>
      <c r="H671" s="363"/>
      <c r="I671" s="363"/>
      <c r="J671" s="363"/>
      <c r="K671" s="401"/>
      <c r="L671" s="362"/>
      <c r="M671" s="363"/>
      <c r="N671" s="363"/>
      <c r="O671" s="402"/>
      <c r="P671" s="402"/>
      <c r="Q671" s="402"/>
      <c r="R671" s="363"/>
      <c r="S671" s="402"/>
      <c r="T671" s="402"/>
      <c r="U671" s="402"/>
      <c r="V671" s="400"/>
      <c r="W671" s="382"/>
    </row>
    <row r="672" spans="2:23" ht="13.5" customHeight="1" x14ac:dyDescent="0.2">
      <c r="B672" s="32"/>
      <c r="C672" s="383">
        <f t="shared" si="22"/>
        <v>660</v>
      </c>
      <c r="D672" s="60" t="str">
        <f t="shared" si="19"/>
        <v/>
      </c>
      <c r="E672" s="376"/>
      <c r="F672" s="511"/>
      <c r="G672" s="511"/>
      <c r="H672" s="363"/>
      <c r="I672" s="363"/>
      <c r="J672" s="363"/>
      <c r="K672" s="401"/>
      <c r="L672" s="362"/>
      <c r="M672" s="363"/>
      <c r="N672" s="363"/>
      <c r="O672" s="402"/>
      <c r="P672" s="402"/>
      <c r="Q672" s="402"/>
      <c r="R672" s="363"/>
      <c r="S672" s="402"/>
      <c r="T672" s="402"/>
      <c r="U672" s="402"/>
      <c r="V672" s="400"/>
      <c r="W672" s="382"/>
    </row>
    <row r="673" spans="2:23" ht="13.5" customHeight="1" x14ac:dyDescent="0.2">
      <c r="B673" s="32"/>
      <c r="C673" s="383">
        <f t="shared" si="22"/>
        <v>661</v>
      </c>
      <c r="D673" s="60" t="str">
        <f t="shared" si="19"/>
        <v/>
      </c>
      <c r="E673" s="376"/>
      <c r="F673" s="511"/>
      <c r="G673" s="511"/>
      <c r="H673" s="363"/>
      <c r="I673" s="363"/>
      <c r="J673" s="363"/>
      <c r="K673" s="401"/>
      <c r="L673" s="362"/>
      <c r="M673" s="363"/>
      <c r="N673" s="363"/>
      <c r="O673" s="402"/>
      <c r="P673" s="402"/>
      <c r="Q673" s="402"/>
      <c r="R673" s="363"/>
      <c r="S673" s="402"/>
      <c r="T673" s="402"/>
      <c r="U673" s="402"/>
      <c r="V673" s="400"/>
      <c r="W673" s="382"/>
    </row>
    <row r="674" spans="2:23" ht="13.5" customHeight="1" x14ac:dyDescent="0.2">
      <c r="B674" s="32"/>
      <c r="C674" s="383">
        <f t="shared" si="22"/>
        <v>662</v>
      </c>
      <c r="D674" s="60" t="str">
        <f t="shared" si="19"/>
        <v/>
      </c>
      <c r="E674" s="376"/>
      <c r="F674" s="511"/>
      <c r="G674" s="511"/>
      <c r="H674" s="363"/>
      <c r="I674" s="363"/>
      <c r="J674" s="363"/>
      <c r="K674" s="401"/>
      <c r="L674" s="362"/>
      <c r="M674" s="363"/>
      <c r="N674" s="363"/>
      <c r="O674" s="402"/>
      <c r="P674" s="402"/>
      <c r="Q674" s="402"/>
      <c r="R674" s="363"/>
      <c r="S674" s="402"/>
      <c r="T674" s="402"/>
      <c r="U674" s="402"/>
      <c r="V674" s="400"/>
      <c r="W674" s="382"/>
    </row>
    <row r="675" spans="2:23" ht="13.5" customHeight="1" x14ac:dyDescent="0.2">
      <c r="B675" s="32"/>
      <c r="C675" s="383">
        <f t="shared" si="22"/>
        <v>663</v>
      </c>
      <c r="D675" s="60" t="str">
        <f t="shared" si="19"/>
        <v/>
      </c>
      <c r="E675" s="376"/>
      <c r="F675" s="511"/>
      <c r="G675" s="511"/>
      <c r="H675" s="363"/>
      <c r="I675" s="363"/>
      <c r="J675" s="363"/>
      <c r="K675" s="401"/>
      <c r="L675" s="362"/>
      <c r="M675" s="363"/>
      <c r="N675" s="363"/>
      <c r="O675" s="402"/>
      <c r="P675" s="402"/>
      <c r="Q675" s="402"/>
      <c r="R675" s="363"/>
      <c r="S675" s="402"/>
      <c r="T675" s="402"/>
      <c r="U675" s="402"/>
      <c r="V675" s="400"/>
      <c r="W675" s="382"/>
    </row>
    <row r="676" spans="2:23" ht="13.5" customHeight="1" x14ac:dyDescent="0.2">
      <c r="B676" s="32"/>
      <c r="C676" s="383">
        <f t="shared" si="22"/>
        <v>664</v>
      </c>
      <c r="D676" s="60" t="str">
        <f t="shared" si="19"/>
        <v/>
      </c>
      <c r="E676" s="376"/>
      <c r="F676" s="511"/>
      <c r="G676" s="511"/>
      <c r="H676" s="363"/>
      <c r="I676" s="363"/>
      <c r="J676" s="363"/>
      <c r="K676" s="401"/>
      <c r="L676" s="362"/>
      <c r="M676" s="363"/>
      <c r="N676" s="363"/>
      <c r="O676" s="402"/>
      <c r="P676" s="402"/>
      <c r="Q676" s="402"/>
      <c r="R676" s="363"/>
      <c r="S676" s="402"/>
      <c r="T676" s="402"/>
      <c r="U676" s="402"/>
      <c r="V676" s="400"/>
      <c r="W676" s="382"/>
    </row>
    <row r="677" spans="2:23" ht="13.5" customHeight="1" x14ac:dyDescent="0.2">
      <c r="B677" s="32"/>
      <c r="C677" s="383">
        <f t="shared" si="22"/>
        <v>665</v>
      </c>
      <c r="D677" s="60" t="str">
        <f t="shared" si="19"/>
        <v/>
      </c>
      <c r="E677" s="376"/>
      <c r="F677" s="511"/>
      <c r="G677" s="511"/>
      <c r="H677" s="363"/>
      <c r="I677" s="363"/>
      <c r="J677" s="363"/>
      <c r="K677" s="401"/>
      <c r="L677" s="362"/>
      <c r="M677" s="363"/>
      <c r="N677" s="363"/>
      <c r="O677" s="402"/>
      <c r="P677" s="402"/>
      <c r="Q677" s="402"/>
      <c r="R677" s="363"/>
      <c r="S677" s="402"/>
      <c r="T677" s="402"/>
      <c r="U677" s="402"/>
      <c r="V677" s="400"/>
      <c r="W677" s="382"/>
    </row>
    <row r="678" spans="2:23" ht="13.5" customHeight="1" x14ac:dyDescent="0.2">
      <c r="B678" s="32"/>
      <c r="C678" s="383">
        <f t="shared" si="22"/>
        <v>666</v>
      </c>
      <c r="D678" s="60" t="str">
        <f t="shared" si="19"/>
        <v/>
      </c>
      <c r="E678" s="376"/>
      <c r="F678" s="511"/>
      <c r="G678" s="511"/>
      <c r="H678" s="363"/>
      <c r="I678" s="363"/>
      <c r="J678" s="363"/>
      <c r="K678" s="401"/>
      <c r="L678" s="362"/>
      <c r="M678" s="363"/>
      <c r="N678" s="363"/>
      <c r="O678" s="402"/>
      <c r="P678" s="402"/>
      <c r="Q678" s="402"/>
      <c r="R678" s="363"/>
      <c r="S678" s="402"/>
      <c r="T678" s="402"/>
      <c r="U678" s="402"/>
      <c r="V678" s="400"/>
      <c r="W678" s="382"/>
    </row>
    <row r="679" spans="2:23" ht="13.5" customHeight="1" x14ac:dyDescent="0.2">
      <c r="B679" s="32"/>
      <c r="C679" s="383">
        <f t="shared" si="22"/>
        <v>667</v>
      </c>
      <c r="D679" s="60" t="str">
        <f t="shared" si="19"/>
        <v/>
      </c>
      <c r="E679" s="376"/>
      <c r="F679" s="511"/>
      <c r="G679" s="511"/>
      <c r="H679" s="363"/>
      <c r="I679" s="363"/>
      <c r="J679" s="363"/>
      <c r="K679" s="401"/>
      <c r="L679" s="362"/>
      <c r="M679" s="363"/>
      <c r="N679" s="363"/>
      <c r="O679" s="402"/>
      <c r="P679" s="402"/>
      <c r="Q679" s="402"/>
      <c r="R679" s="363"/>
      <c r="S679" s="402"/>
      <c r="T679" s="402"/>
      <c r="U679" s="402"/>
      <c r="V679" s="400"/>
      <c r="W679" s="382"/>
    </row>
    <row r="680" spans="2:23" ht="13.5" customHeight="1" x14ac:dyDescent="0.2">
      <c r="B680" s="32"/>
      <c r="C680" s="383">
        <f t="shared" si="22"/>
        <v>668</v>
      </c>
      <c r="D680" s="60" t="str">
        <f t="shared" si="19"/>
        <v/>
      </c>
      <c r="E680" s="376"/>
      <c r="F680" s="511"/>
      <c r="G680" s="511"/>
      <c r="H680" s="363"/>
      <c r="I680" s="363"/>
      <c r="J680" s="363"/>
      <c r="K680" s="401"/>
      <c r="L680" s="362"/>
      <c r="M680" s="363"/>
      <c r="N680" s="363"/>
      <c r="O680" s="402"/>
      <c r="P680" s="402"/>
      <c r="Q680" s="402"/>
      <c r="R680" s="363"/>
      <c r="S680" s="402"/>
      <c r="T680" s="402"/>
      <c r="U680" s="402"/>
      <c r="V680" s="400"/>
      <c r="W680" s="382"/>
    </row>
    <row r="681" spans="2:23" ht="13.5" customHeight="1" x14ac:dyDescent="0.2">
      <c r="B681" s="32"/>
      <c r="C681" s="383">
        <f t="shared" si="22"/>
        <v>669</v>
      </c>
      <c r="D681" s="60" t="str">
        <f t="shared" si="19"/>
        <v/>
      </c>
      <c r="E681" s="376"/>
      <c r="F681" s="511"/>
      <c r="G681" s="511"/>
      <c r="H681" s="363"/>
      <c r="I681" s="363"/>
      <c r="J681" s="363"/>
      <c r="K681" s="401"/>
      <c r="L681" s="362"/>
      <c r="M681" s="363"/>
      <c r="N681" s="363"/>
      <c r="O681" s="402"/>
      <c r="P681" s="402"/>
      <c r="Q681" s="402"/>
      <c r="R681" s="363"/>
      <c r="S681" s="402"/>
      <c r="T681" s="402"/>
      <c r="U681" s="402"/>
      <c r="V681" s="400"/>
      <c r="W681" s="382"/>
    </row>
    <row r="682" spans="2:23" ht="13.5" customHeight="1" x14ac:dyDescent="0.2">
      <c r="B682" s="32"/>
      <c r="C682" s="383">
        <f t="shared" si="22"/>
        <v>670</v>
      </c>
      <c r="D682" s="60" t="str">
        <f t="shared" si="19"/>
        <v/>
      </c>
      <c r="E682" s="376"/>
      <c r="F682" s="511"/>
      <c r="G682" s="511"/>
      <c r="H682" s="363"/>
      <c r="I682" s="363"/>
      <c r="J682" s="363"/>
      <c r="K682" s="401"/>
      <c r="L682" s="362"/>
      <c r="M682" s="363"/>
      <c r="N682" s="363"/>
      <c r="O682" s="402"/>
      <c r="P682" s="402"/>
      <c r="Q682" s="402"/>
      <c r="R682" s="363"/>
      <c r="S682" s="402"/>
      <c r="T682" s="402"/>
      <c r="U682" s="402"/>
      <c r="V682" s="400"/>
      <c r="W682" s="382"/>
    </row>
    <row r="683" spans="2:23" ht="13.5" customHeight="1" x14ac:dyDescent="0.2">
      <c r="B683" s="32"/>
      <c r="C683" s="383">
        <f t="shared" si="22"/>
        <v>671</v>
      </c>
      <c r="D683" s="60" t="str">
        <f t="shared" si="19"/>
        <v/>
      </c>
      <c r="E683" s="376"/>
      <c r="F683" s="511"/>
      <c r="G683" s="511"/>
      <c r="H683" s="363"/>
      <c r="I683" s="363"/>
      <c r="J683" s="363"/>
      <c r="K683" s="401"/>
      <c r="L683" s="362"/>
      <c r="M683" s="363"/>
      <c r="N683" s="363"/>
      <c r="O683" s="402"/>
      <c r="P683" s="402"/>
      <c r="Q683" s="402"/>
      <c r="R683" s="363"/>
      <c r="S683" s="402"/>
      <c r="T683" s="402"/>
      <c r="U683" s="402"/>
      <c r="V683" s="400"/>
      <c r="W683" s="382"/>
    </row>
    <row r="684" spans="2:23" ht="13.5" customHeight="1" x14ac:dyDescent="0.2">
      <c r="B684" s="32"/>
      <c r="C684" s="383">
        <f t="shared" si="22"/>
        <v>672</v>
      </c>
      <c r="D684" s="60" t="str">
        <f t="shared" si="19"/>
        <v/>
      </c>
      <c r="E684" s="376"/>
      <c r="F684" s="511"/>
      <c r="G684" s="511"/>
      <c r="H684" s="363"/>
      <c r="I684" s="363"/>
      <c r="J684" s="363"/>
      <c r="K684" s="401"/>
      <c r="L684" s="362"/>
      <c r="M684" s="363"/>
      <c r="N684" s="363"/>
      <c r="O684" s="402"/>
      <c r="P684" s="402"/>
      <c r="Q684" s="402"/>
      <c r="R684" s="363"/>
      <c r="S684" s="402"/>
      <c r="T684" s="402"/>
      <c r="U684" s="402"/>
      <c r="V684" s="400"/>
      <c r="W684" s="382"/>
    </row>
    <row r="685" spans="2:23" ht="13.5" customHeight="1" x14ac:dyDescent="0.2">
      <c r="B685" s="32"/>
      <c r="C685" s="383">
        <f t="shared" si="22"/>
        <v>673</v>
      </c>
      <c r="D685" s="60" t="str">
        <f t="shared" si="19"/>
        <v/>
      </c>
      <c r="E685" s="376"/>
      <c r="F685" s="511"/>
      <c r="G685" s="511"/>
      <c r="H685" s="363"/>
      <c r="I685" s="363"/>
      <c r="J685" s="363"/>
      <c r="K685" s="401"/>
      <c r="L685" s="362"/>
      <c r="M685" s="363"/>
      <c r="N685" s="363"/>
      <c r="O685" s="402"/>
      <c r="P685" s="402"/>
      <c r="Q685" s="402"/>
      <c r="R685" s="363"/>
      <c r="S685" s="402"/>
      <c r="T685" s="402"/>
      <c r="U685" s="402"/>
      <c r="V685" s="400"/>
      <c r="W685" s="382"/>
    </row>
    <row r="686" spans="2:23" ht="13.5" customHeight="1" x14ac:dyDescent="0.2">
      <c r="B686" s="32"/>
      <c r="C686" s="383">
        <f t="shared" si="22"/>
        <v>674</v>
      </c>
      <c r="D686" s="60" t="str">
        <f t="shared" si="19"/>
        <v/>
      </c>
      <c r="E686" s="376"/>
      <c r="F686" s="511"/>
      <c r="G686" s="511"/>
      <c r="H686" s="363"/>
      <c r="I686" s="363"/>
      <c r="J686" s="363"/>
      <c r="K686" s="401"/>
      <c r="L686" s="362"/>
      <c r="M686" s="363"/>
      <c r="N686" s="363"/>
      <c r="O686" s="402"/>
      <c r="P686" s="402"/>
      <c r="Q686" s="402"/>
      <c r="R686" s="363"/>
      <c r="S686" s="402"/>
      <c r="T686" s="402"/>
      <c r="U686" s="402"/>
      <c r="V686" s="400"/>
      <c r="W686" s="382"/>
    </row>
    <row r="687" spans="2:23" ht="13.5" customHeight="1" x14ac:dyDescent="0.2">
      <c r="B687" s="32"/>
      <c r="C687" s="383">
        <f t="shared" si="22"/>
        <v>675</v>
      </c>
      <c r="D687" s="60" t="str">
        <f t="shared" si="19"/>
        <v/>
      </c>
      <c r="E687" s="376"/>
      <c r="F687" s="511"/>
      <c r="G687" s="511"/>
      <c r="H687" s="363"/>
      <c r="I687" s="363"/>
      <c r="J687" s="363"/>
      <c r="K687" s="401"/>
      <c r="L687" s="362"/>
      <c r="M687" s="363"/>
      <c r="N687" s="363"/>
      <c r="O687" s="402"/>
      <c r="P687" s="402"/>
      <c r="Q687" s="402"/>
      <c r="R687" s="363"/>
      <c r="S687" s="402"/>
      <c r="T687" s="402"/>
      <c r="U687" s="402"/>
      <c r="V687" s="400"/>
      <c r="W687" s="382"/>
    </row>
    <row r="688" spans="2:23" ht="13.5" customHeight="1" x14ac:dyDescent="0.2">
      <c r="B688" s="32"/>
      <c r="C688" s="383">
        <f t="shared" si="22"/>
        <v>676</v>
      </c>
      <c r="D688" s="60" t="str">
        <f t="shared" si="19"/>
        <v/>
      </c>
      <c r="E688" s="376"/>
      <c r="F688" s="511"/>
      <c r="G688" s="511"/>
      <c r="H688" s="363"/>
      <c r="I688" s="363"/>
      <c r="J688" s="363"/>
      <c r="K688" s="401"/>
      <c r="L688" s="362"/>
      <c r="M688" s="363"/>
      <c r="N688" s="363"/>
      <c r="O688" s="402"/>
      <c r="P688" s="402"/>
      <c r="Q688" s="402"/>
      <c r="R688" s="363"/>
      <c r="S688" s="402"/>
      <c r="T688" s="402"/>
      <c r="U688" s="402"/>
      <c r="V688" s="400"/>
      <c r="W688" s="382"/>
    </row>
    <row r="689" spans="2:23" ht="13.5" customHeight="1" x14ac:dyDescent="0.2">
      <c r="B689" s="32"/>
      <c r="C689" s="383">
        <f t="shared" si="22"/>
        <v>677</v>
      </c>
      <c r="D689" s="60" t="str">
        <f t="shared" si="19"/>
        <v/>
      </c>
      <c r="E689" s="376"/>
      <c r="F689" s="511"/>
      <c r="G689" s="511"/>
      <c r="H689" s="363"/>
      <c r="I689" s="363"/>
      <c r="J689" s="363"/>
      <c r="K689" s="401"/>
      <c r="L689" s="362"/>
      <c r="M689" s="363"/>
      <c r="N689" s="363"/>
      <c r="O689" s="402"/>
      <c r="P689" s="402"/>
      <c r="Q689" s="402"/>
      <c r="R689" s="363"/>
      <c r="S689" s="402"/>
      <c r="T689" s="402"/>
      <c r="U689" s="402"/>
      <c r="V689" s="400"/>
      <c r="W689" s="382"/>
    </row>
    <row r="690" spans="2:23" ht="13.5" customHeight="1" x14ac:dyDescent="0.2">
      <c r="B690" s="32"/>
      <c r="C690" s="383">
        <f t="shared" si="22"/>
        <v>678</v>
      </c>
      <c r="D690" s="60" t="str">
        <f t="shared" si="19"/>
        <v/>
      </c>
      <c r="E690" s="376"/>
      <c r="F690" s="511"/>
      <c r="G690" s="511"/>
      <c r="H690" s="363"/>
      <c r="I690" s="363"/>
      <c r="J690" s="363"/>
      <c r="K690" s="401"/>
      <c r="L690" s="362"/>
      <c r="M690" s="363"/>
      <c r="N690" s="363"/>
      <c r="O690" s="402"/>
      <c r="P690" s="402"/>
      <c r="Q690" s="402"/>
      <c r="R690" s="363"/>
      <c r="S690" s="402"/>
      <c r="T690" s="402"/>
      <c r="U690" s="402"/>
      <c r="V690" s="400"/>
      <c r="W690" s="382"/>
    </row>
    <row r="691" spans="2:23" ht="13.5" customHeight="1" x14ac:dyDescent="0.2">
      <c r="B691" s="32"/>
      <c r="C691" s="383">
        <f t="shared" si="22"/>
        <v>679</v>
      </c>
      <c r="D691" s="60" t="str">
        <f t="shared" si="19"/>
        <v/>
      </c>
      <c r="E691" s="376"/>
      <c r="F691" s="511"/>
      <c r="G691" s="511"/>
      <c r="H691" s="363"/>
      <c r="I691" s="363"/>
      <c r="J691" s="363"/>
      <c r="K691" s="401"/>
      <c r="L691" s="362"/>
      <c r="M691" s="363"/>
      <c r="N691" s="363"/>
      <c r="O691" s="402"/>
      <c r="P691" s="402"/>
      <c r="Q691" s="402"/>
      <c r="R691" s="363"/>
      <c r="S691" s="402"/>
      <c r="T691" s="402"/>
      <c r="U691" s="402"/>
      <c r="V691" s="400"/>
      <c r="W691" s="382"/>
    </row>
    <row r="692" spans="2:23" ht="13.5" customHeight="1" x14ac:dyDescent="0.2">
      <c r="B692" s="32"/>
      <c r="C692" s="383">
        <f t="shared" si="22"/>
        <v>680</v>
      </c>
      <c r="D692" s="60" t="str">
        <f t="shared" si="19"/>
        <v/>
      </c>
      <c r="E692" s="376"/>
      <c r="F692" s="511"/>
      <c r="G692" s="511"/>
      <c r="H692" s="363"/>
      <c r="I692" s="363"/>
      <c r="J692" s="363"/>
      <c r="K692" s="401"/>
      <c r="L692" s="362"/>
      <c r="M692" s="363"/>
      <c r="N692" s="363"/>
      <c r="O692" s="402"/>
      <c r="P692" s="402"/>
      <c r="Q692" s="402"/>
      <c r="R692" s="363"/>
      <c r="S692" s="402"/>
      <c r="T692" s="402"/>
      <c r="U692" s="402"/>
      <c r="V692" s="400"/>
      <c r="W692" s="382"/>
    </row>
    <row r="693" spans="2:23" ht="13.5" customHeight="1" x14ac:dyDescent="0.2">
      <c r="B693" s="32"/>
      <c r="C693" s="383">
        <f t="shared" si="22"/>
        <v>681</v>
      </c>
      <c r="D693" s="60" t="str">
        <f t="shared" si="19"/>
        <v/>
      </c>
      <c r="E693" s="376"/>
      <c r="F693" s="511"/>
      <c r="G693" s="511"/>
      <c r="H693" s="363"/>
      <c r="I693" s="363"/>
      <c r="J693" s="363"/>
      <c r="K693" s="401"/>
      <c r="L693" s="362"/>
      <c r="M693" s="363"/>
      <c r="N693" s="363"/>
      <c r="O693" s="402"/>
      <c r="P693" s="402"/>
      <c r="Q693" s="402"/>
      <c r="R693" s="363"/>
      <c r="S693" s="402"/>
      <c r="T693" s="402"/>
      <c r="U693" s="402"/>
      <c r="V693" s="400"/>
      <c r="W693" s="382"/>
    </row>
    <row r="694" spans="2:23" ht="13.5" customHeight="1" x14ac:dyDescent="0.2">
      <c r="B694" s="32"/>
      <c r="C694" s="383">
        <f t="shared" si="22"/>
        <v>682</v>
      </c>
      <c r="D694" s="60" t="str">
        <f t="shared" si="19"/>
        <v/>
      </c>
      <c r="E694" s="376"/>
      <c r="F694" s="511"/>
      <c r="G694" s="511"/>
      <c r="H694" s="363"/>
      <c r="I694" s="363"/>
      <c r="J694" s="363"/>
      <c r="K694" s="401"/>
      <c r="L694" s="362"/>
      <c r="M694" s="363"/>
      <c r="N694" s="363"/>
      <c r="O694" s="402"/>
      <c r="P694" s="402"/>
      <c r="Q694" s="402"/>
      <c r="R694" s="363"/>
      <c r="S694" s="402"/>
      <c r="T694" s="402"/>
      <c r="U694" s="402"/>
      <c r="V694" s="400"/>
      <c r="W694" s="382"/>
    </row>
    <row r="695" spans="2:23" ht="13.5" customHeight="1" x14ac:dyDescent="0.2">
      <c r="B695" s="32"/>
      <c r="C695" s="383">
        <f t="shared" si="22"/>
        <v>683</v>
      </c>
      <c r="D695" s="60" t="str">
        <f t="shared" si="19"/>
        <v/>
      </c>
      <c r="E695" s="376"/>
      <c r="F695" s="511"/>
      <c r="G695" s="511"/>
      <c r="H695" s="363"/>
      <c r="I695" s="363"/>
      <c r="J695" s="363"/>
      <c r="K695" s="401"/>
      <c r="L695" s="362"/>
      <c r="M695" s="363"/>
      <c r="N695" s="363"/>
      <c r="O695" s="402"/>
      <c r="P695" s="402"/>
      <c r="Q695" s="402"/>
      <c r="R695" s="363"/>
      <c r="S695" s="402"/>
      <c r="T695" s="402"/>
      <c r="U695" s="402"/>
      <c r="V695" s="400"/>
      <c r="W695" s="382"/>
    </row>
    <row r="696" spans="2:23" ht="13.5" customHeight="1" x14ac:dyDescent="0.2">
      <c r="B696" s="32"/>
      <c r="C696" s="383">
        <f t="shared" si="22"/>
        <v>684</v>
      </c>
      <c r="D696" s="60" t="str">
        <f t="shared" si="19"/>
        <v/>
      </c>
      <c r="E696" s="376"/>
      <c r="F696" s="511"/>
      <c r="G696" s="511"/>
      <c r="H696" s="363"/>
      <c r="I696" s="363"/>
      <c r="J696" s="363"/>
      <c r="K696" s="401"/>
      <c r="L696" s="362"/>
      <c r="M696" s="363"/>
      <c r="N696" s="363"/>
      <c r="O696" s="402"/>
      <c r="P696" s="402"/>
      <c r="Q696" s="402"/>
      <c r="R696" s="363"/>
      <c r="S696" s="402"/>
      <c r="T696" s="402"/>
      <c r="U696" s="402"/>
      <c r="V696" s="400"/>
      <c r="W696" s="382"/>
    </row>
    <row r="697" spans="2:23" ht="13.5" customHeight="1" x14ac:dyDescent="0.2">
      <c r="B697" s="32"/>
      <c r="C697" s="383">
        <f t="shared" si="22"/>
        <v>685</v>
      </c>
      <c r="D697" s="60" t="str">
        <f t="shared" si="19"/>
        <v/>
      </c>
      <c r="E697" s="376"/>
      <c r="F697" s="511"/>
      <c r="G697" s="511"/>
      <c r="H697" s="363"/>
      <c r="I697" s="363"/>
      <c r="J697" s="363"/>
      <c r="K697" s="401"/>
      <c r="L697" s="362"/>
      <c r="M697" s="363"/>
      <c r="N697" s="363"/>
      <c r="O697" s="402"/>
      <c r="P697" s="402"/>
      <c r="Q697" s="402"/>
      <c r="R697" s="363"/>
      <c r="S697" s="402"/>
      <c r="T697" s="402"/>
      <c r="U697" s="402"/>
      <c r="V697" s="400"/>
      <c r="W697" s="382"/>
    </row>
    <row r="698" spans="2:23" ht="13.5" customHeight="1" x14ac:dyDescent="0.2">
      <c r="B698" s="32"/>
      <c r="C698" s="383">
        <f t="shared" si="22"/>
        <v>686</v>
      </c>
      <c r="D698" s="60" t="str">
        <f t="shared" si="19"/>
        <v/>
      </c>
      <c r="E698" s="376"/>
      <c r="F698" s="511"/>
      <c r="G698" s="511"/>
      <c r="H698" s="363"/>
      <c r="I698" s="363"/>
      <c r="J698" s="363"/>
      <c r="K698" s="401"/>
      <c r="L698" s="362"/>
      <c r="M698" s="363"/>
      <c r="N698" s="363"/>
      <c r="O698" s="402"/>
      <c r="P698" s="402"/>
      <c r="Q698" s="402"/>
      <c r="R698" s="363"/>
      <c r="S698" s="402"/>
      <c r="T698" s="402"/>
      <c r="U698" s="402"/>
      <c r="V698" s="400"/>
      <c r="W698" s="382"/>
    </row>
    <row r="699" spans="2:23" ht="13.5" customHeight="1" x14ac:dyDescent="0.2">
      <c r="B699" s="32"/>
      <c r="C699" s="383">
        <f t="shared" si="22"/>
        <v>687</v>
      </c>
      <c r="D699" s="60" t="str">
        <f t="shared" si="19"/>
        <v/>
      </c>
      <c r="E699" s="376"/>
      <c r="F699" s="511"/>
      <c r="G699" s="511"/>
      <c r="H699" s="363"/>
      <c r="I699" s="363"/>
      <c r="J699" s="363"/>
      <c r="K699" s="401"/>
      <c r="L699" s="362"/>
      <c r="M699" s="363"/>
      <c r="N699" s="363"/>
      <c r="O699" s="402"/>
      <c r="P699" s="402"/>
      <c r="Q699" s="402"/>
      <c r="R699" s="363"/>
      <c r="S699" s="402"/>
      <c r="T699" s="402"/>
      <c r="U699" s="402"/>
      <c r="V699" s="400"/>
      <c r="W699" s="382"/>
    </row>
    <row r="700" spans="2:23" ht="13.5" customHeight="1" x14ac:dyDescent="0.2">
      <c r="B700" s="32"/>
      <c r="C700" s="383">
        <f t="shared" si="22"/>
        <v>688</v>
      </c>
      <c r="D700" s="60" t="str">
        <f t="shared" si="19"/>
        <v/>
      </c>
      <c r="E700" s="376"/>
      <c r="F700" s="511"/>
      <c r="G700" s="511"/>
      <c r="H700" s="363"/>
      <c r="I700" s="363"/>
      <c r="J700" s="363"/>
      <c r="K700" s="401"/>
      <c r="L700" s="362"/>
      <c r="M700" s="363"/>
      <c r="N700" s="363"/>
      <c r="O700" s="402"/>
      <c r="P700" s="402"/>
      <c r="Q700" s="402"/>
      <c r="R700" s="363"/>
      <c r="S700" s="402"/>
      <c r="T700" s="402"/>
      <c r="U700" s="402"/>
      <c r="V700" s="400"/>
      <c r="W700" s="382"/>
    </row>
    <row r="701" spans="2:23" ht="13.5" customHeight="1" x14ac:dyDescent="0.2">
      <c r="B701" s="32"/>
      <c r="C701" s="383">
        <f t="shared" si="22"/>
        <v>689</v>
      </c>
      <c r="D701" s="60" t="str">
        <f t="shared" si="19"/>
        <v/>
      </c>
      <c r="E701" s="376"/>
      <c r="F701" s="511"/>
      <c r="G701" s="511"/>
      <c r="H701" s="363"/>
      <c r="I701" s="363"/>
      <c r="J701" s="363"/>
      <c r="K701" s="401"/>
      <c r="L701" s="362"/>
      <c r="M701" s="363"/>
      <c r="N701" s="363"/>
      <c r="O701" s="402"/>
      <c r="P701" s="402"/>
      <c r="Q701" s="402"/>
      <c r="R701" s="363"/>
      <c r="S701" s="402"/>
      <c r="T701" s="402"/>
      <c r="U701" s="402"/>
      <c r="V701" s="400"/>
      <c r="W701" s="382"/>
    </row>
    <row r="702" spans="2:23" ht="13.5" customHeight="1" x14ac:dyDescent="0.2">
      <c r="B702" s="32"/>
      <c r="C702" s="383">
        <f t="shared" si="22"/>
        <v>690</v>
      </c>
      <c r="D702" s="60" t="str">
        <f t="shared" si="19"/>
        <v/>
      </c>
      <c r="E702" s="376"/>
      <c r="F702" s="511"/>
      <c r="G702" s="511"/>
      <c r="H702" s="363"/>
      <c r="I702" s="363"/>
      <c r="J702" s="363"/>
      <c r="K702" s="401"/>
      <c r="L702" s="362"/>
      <c r="M702" s="363"/>
      <c r="N702" s="363"/>
      <c r="O702" s="402"/>
      <c r="P702" s="402"/>
      <c r="Q702" s="402"/>
      <c r="R702" s="363"/>
      <c r="S702" s="402"/>
      <c r="T702" s="402"/>
      <c r="U702" s="402"/>
      <c r="V702" s="400"/>
      <c r="W702" s="382"/>
    </row>
    <row r="703" spans="2:23" ht="13.5" customHeight="1" x14ac:dyDescent="0.2">
      <c r="B703" s="32"/>
      <c r="C703" s="383">
        <f t="shared" si="22"/>
        <v>691</v>
      </c>
      <c r="D703" s="60" t="str">
        <f t="shared" si="19"/>
        <v/>
      </c>
      <c r="E703" s="376"/>
      <c r="F703" s="511"/>
      <c r="G703" s="511"/>
      <c r="H703" s="363"/>
      <c r="I703" s="363"/>
      <c r="J703" s="363"/>
      <c r="K703" s="401"/>
      <c r="L703" s="362"/>
      <c r="M703" s="363"/>
      <c r="N703" s="363"/>
      <c r="O703" s="402"/>
      <c r="P703" s="402"/>
      <c r="Q703" s="402"/>
      <c r="R703" s="363"/>
      <c r="S703" s="402"/>
      <c r="T703" s="402"/>
      <c r="U703" s="402"/>
      <c r="V703" s="400"/>
      <c r="W703" s="382"/>
    </row>
    <row r="704" spans="2:23" ht="13.5" customHeight="1" x14ac:dyDescent="0.2">
      <c r="B704" s="32"/>
      <c r="C704" s="383">
        <f t="shared" si="22"/>
        <v>692</v>
      </c>
      <c r="D704" s="60" t="str">
        <f t="shared" si="19"/>
        <v/>
      </c>
      <c r="E704" s="376"/>
      <c r="F704" s="511"/>
      <c r="G704" s="511"/>
      <c r="H704" s="363"/>
      <c r="I704" s="363"/>
      <c r="J704" s="363"/>
      <c r="K704" s="401"/>
      <c r="L704" s="362"/>
      <c r="M704" s="363"/>
      <c r="N704" s="363"/>
      <c r="O704" s="402"/>
      <c r="P704" s="402"/>
      <c r="Q704" s="402"/>
      <c r="R704" s="363"/>
      <c r="S704" s="402"/>
      <c r="T704" s="402"/>
      <c r="U704" s="402"/>
      <c r="V704" s="400"/>
      <c r="W704" s="382"/>
    </row>
    <row r="705" spans="2:23" ht="13.5" customHeight="1" x14ac:dyDescent="0.2">
      <c r="B705" s="32"/>
      <c r="C705" s="383">
        <f t="shared" si="22"/>
        <v>693</v>
      </c>
      <c r="D705" s="60" t="str">
        <f t="shared" si="19"/>
        <v/>
      </c>
      <c r="E705" s="376"/>
      <c r="F705" s="511"/>
      <c r="G705" s="511"/>
      <c r="H705" s="363"/>
      <c r="I705" s="363"/>
      <c r="J705" s="363"/>
      <c r="K705" s="401"/>
      <c r="L705" s="362"/>
      <c r="M705" s="363"/>
      <c r="N705" s="363"/>
      <c r="O705" s="402"/>
      <c r="P705" s="402"/>
      <c r="Q705" s="402"/>
      <c r="R705" s="363"/>
      <c r="S705" s="402"/>
      <c r="T705" s="402"/>
      <c r="U705" s="402"/>
      <c r="V705" s="400"/>
      <c r="W705" s="382"/>
    </row>
    <row r="706" spans="2:23" ht="13.5" customHeight="1" x14ac:dyDescent="0.2">
      <c r="B706" s="32"/>
      <c r="C706" s="383">
        <f t="shared" si="22"/>
        <v>694</v>
      </c>
      <c r="D706" s="60" t="str">
        <f t="shared" si="19"/>
        <v/>
      </c>
      <c r="E706" s="376"/>
      <c r="F706" s="511"/>
      <c r="G706" s="511"/>
      <c r="H706" s="363"/>
      <c r="I706" s="363"/>
      <c r="J706" s="363"/>
      <c r="K706" s="401"/>
      <c r="L706" s="362"/>
      <c r="M706" s="363"/>
      <c r="N706" s="363"/>
      <c r="O706" s="402"/>
      <c r="P706" s="402"/>
      <c r="Q706" s="402"/>
      <c r="R706" s="363"/>
      <c r="S706" s="402"/>
      <c r="T706" s="402"/>
      <c r="U706" s="402"/>
      <c r="V706" s="400"/>
      <c r="W706" s="382"/>
    </row>
    <row r="707" spans="2:23" ht="13.5" customHeight="1" x14ac:dyDescent="0.2">
      <c r="B707" s="32"/>
      <c r="C707" s="383">
        <f t="shared" si="22"/>
        <v>695</v>
      </c>
      <c r="D707" s="60" t="str">
        <f t="shared" si="19"/>
        <v/>
      </c>
      <c r="E707" s="376"/>
      <c r="F707" s="511"/>
      <c r="G707" s="511"/>
      <c r="H707" s="363"/>
      <c r="I707" s="363"/>
      <c r="J707" s="363"/>
      <c r="K707" s="401"/>
      <c r="L707" s="362"/>
      <c r="M707" s="363"/>
      <c r="N707" s="363"/>
      <c r="O707" s="402"/>
      <c r="P707" s="402"/>
      <c r="Q707" s="402"/>
      <c r="R707" s="363"/>
      <c r="S707" s="402"/>
      <c r="T707" s="402"/>
      <c r="U707" s="402"/>
      <c r="V707" s="400"/>
      <c r="W707" s="382"/>
    </row>
    <row r="708" spans="2:23" ht="13.5" customHeight="1" x14ac:dyDescent="0.2">
      <c r="B708" s="32"/>
      <c r="C708" s="383">
        <f t="shared" si="22"/>
        <v>696</v>
      </c>
      <c r="D708" s="60" t="str">
        <f t="shared" si="19"/>
        <v/>
      </c>
      <c r="E708" s="376"/>
      <c r="F708" s="511"/>
      <c r="G708" s="511"/>
      <c r="H708" s="363"/>
      <c r="I708" s="363"/>
      <c r="J708" s="363"/>
      <c r="K708" s="401"/>
      <c r="L708" s="362"/>
      <c r="M708" s="363"/>
      <c r="N708" s="363"/>
      <c r="O708" s="402"/>
      <c r="P708" s="402"/>
      <c r="Q708" s="402"/>
      <c r="R708" s="363"/>
      <c r="S708" s="402"/>
      <c r="T708" s="402"/>
      <c r="U708" s="402"/>
      <c r="V708" s="400"/>
      <c r="W708" s="382"/>
    </row>
    <row r="709" spans="2:23" ht="13.5" customHeight="1" x14ac:dyDescent="0.2">
      <c r="B709" s="32"/>
      <c r="C709" s="383">
        <f t="shared" si="22"/>
        <v>697</v>
      </c>
      <c r="D709" s="60" t="str">
        <f t="shared" si="19"/>
        <v/>
      </c>
      <c r="E709" s="376"/>
      <c r="F709" s="511"/>
      <c r="G709" s="511"/>
      <c r="H709" s="363"/>
      <c r="I709" s="363"/>
      <c r="J709" s="363"/>
      <c r="K709" s="401"/>
      <c r="L709" s="362"/>
      <c r="M709" s="363"/>
      <c r="N709" s="363"/>
      <c r="O709" s="402"/>
      <c r="P709" s="402"/>
      <c r="Q709" s="402"/>
      <c r="R709" s="363"/>
      <c r="S709" s="402"/>
      <c r="T709" s="402"/>
      <c r="U709" s="402"/>
      <c r="V709" s="400"/>
      <c r="W709" s="382"/>
    </row>
    <row r="710" spans="2:23" ht="13.5" customHeight="1" x14ac:dyDescent="0.2">
      <c r="B710" s="32"/>
      <c r="C710" s="383">
        <f t="shared" si="22"/>
        <v>698</v>
      </c>
      <c r="D710" s="60" t="str">
        <f t="shared" si="19"/>
        <v/>
      </c>
      <c r="E710" s="376"/>
      <c r="F710" s="511"/>
      <c r="G710" s="511"/>
      <c r="H710" s="363"/>
      <c r="I710" s="363"/>
      <c r="J710" s="363"/>
      <c r="K710" s="401"/>
      <c r="L710" s="362"/>
      <c r="M710" s="363"/>
      <c r="N710" s="363"/>
      <c r="O710" s="402"/>
      <c r="P710" s="402"/>
      <c r="Q710" s="402"/>
      <c r="R710" s="363"/>
      <c r="S710" s="402"/>
      <c r="T710" s="402"/>
      <c r="U710" s="402"/>
      <c r="V710" s="400"/>
      <c r="W710" s="382"/>
    </row>
    <row r="711" spans="2:23" ht="13.5" customHeight="1" x14ac:dyDescent="0.2">
      <c r="B711" s="32"/>
      <c r="C711" s="383">
        <f t="shared" si="22"/>
        <v>699</v>
      </c>
      <c r="D711" s="60" t="str">
        <f t="shared" si="19"/>
        <v/>
      </c>
      <c r="E711" s="376"/>
      <c r="F711" s="511"/>
      <c r="G711" s="511"/>
      <c r="H711" s="363"/>
      <c r="I711" s="363"/>
      <c r="J711" s="363"/>
      <c r="K711" s="401"/>
      <c r="L711" s="362"/>
      <c r="M711" s="363"/>
      <c r="N711" s="363"/>
      <c r="O711" s="402"/>
      <c r="P711" s="402"/>
      <c r="Q711" s="402"/>
      <c r="R711" s="363"/>
      <c r="S711" s="402"/>
      <c r="T711" s="402"/>
      <c r="U711" s="402"/>
      <c r="V711" s="400"/>
      <c r="W711" s="382"/>
    </row>
    <row r="712" spans="2:23" ht="13.5" customHeight="1" x14ac:dyDescent="0.2">
      <c r="B712" s="32"/>
      <c r="C712" s="383">
        <f t="shared" si="22"/>
        <v>700</v>
      </c>
      <c r="D712" s="60" t="str">
        <f t="shared" si="19"/>
        <v/>
      </c>
      <c r="E712" s="376"/>
      <c r="F712" s="511"/>
      <c r="G712" s="511"/>
      <c r="H712" s="363"/>
      <c r="I712" s="363"/>
      <c r="J712" s="363"/>
      <c r="K712" s="401"/>
      <c r="L712" s="362"/>
      <c r="M712" s="363"/>
      <c r="N712" s="363"/>
      <c r="O712" s="402"/>
      <c r="P712" s="402"/>
      <c r="Q712" s="402"/>
      <c r="R712" s="363"/>
      <c r="S712" s="402"/>
      <c r="T712" s="402"/>
      <c r="U712" s="402"/>
      <c r="V712" s="400"/>
      <c r="W712" s="382"/>
    </row>
    <row r="713" spans="2:23" ht="13.5" customHeight="1" x14ac:dyDescent="0.2">
      <c r="B713" s="32"/>
      <c r="C713" s="383">
        <f t="shared" si="22"/>
        <v>701</v>
      </c>
      <c r="D713" s="60" t="str">
        <f t="shared" si="19"/>
        <v/>
      </c>
      <c r="E713" s="376"/>
      <c r="F713" s="511"/>
      <c r="G713" s="511"/>
      <c r="H713" s="363"/>
      <c r="I713" s="363"/>
      <c r="J713" s="363"/>
      <c r="K713" s="401"/>
      <c r="L713" s="362"/>
      <c r="M713" s="363"/>
      <c r="N713" s="363"/>
      <c r="O713" s="402"/>
      <c r="P713" s="402"/>
      <c r="Q713" s="402"/>
      <c r="R713" s="363"/>
      <c r="S713" s="402"/>
      <c r="T713" s="402"/>
      <c r="U713" s="402"/>
      <c r="V713" s="400"/>
      <c r="W713" s="382"/>
    </row>
    <row r="714" spans="2:23" ht="13.5" customHeight="1" x14ac:dyDescent="0.2">
      <c r="B714" s="32"/>
      <c r="C714" s="383">
        <f t="shared" si="22"/>
        <v>702</v>
      </c>
      <c r="D714" s="60" t="str">
        <f t="shared" si="19"/>
        <v/>
      </c>
      <c r="E714" s="376"/>
      <c r="F714" s="511"/>
      <c r="G714" s="511"/>
      <c r="H714" s="363"/>
      <c r="I714" s="363"/>
      <c r="J714" s="363"/>
      <c r="K714" s="401"/>
      <c r="L714" s="362"/>
      <c r="M714" s="363"/>
      <c r="N714" s="363"/>
      <c r="O714" s="402"/>
      <c r="P714" s="402"/>
      <c r="Q714" s="402"/>
      <c r="R714" s="363"/>
      <c r="S714" s="402"/>
      <c r="T714" s="402"/>
      <c r="U714" s="402"/>
      <c r="V714" s="400"/>
      <c r="W714" s="382"/>
    </row>
    <row r="715" spans="2:23" ht="13.5" customHeight="1" x14ac:dyDescent="0.2">
      <c r="B715" s="32"/>
      <c r="C715" s="383">
        <f t="shared" si="22"/>
        <v>703</v>
      </c>
      <c r="D715" s="60" t="str">
        <f t="shared" si="19"/>
        <v/>
      </c>
      <c r="E715" s="376"/>
      <c r="F715" s="511"/>
      <c r="G715" s="511"/>
      <c r="H715" s="363"/>
      <c r="I715" s="363"/>
      <c r="J715" s="363"/>
      <c r="K715" s="401"/>
      <c r="L715" s="362"/>
      <c r="M715" s="363"/>
      <c r="N715" s="363"/>
      <c r="O715" s="402"/>
      <c r="P715" s="402"/>
      <c r="Q715" s="402"/>
      <c r="R715" s="363"/>
      <c r="S715" s="402"/>
      <c r="T715" s="402"/>
      <c r="U715" s="402"/>
      <c r="V715" s="400"/>
      <c r="W715" s="382"/>
    </row>
    <row r="716" spans="2:23" ht="13.5" customHeight="1" x14ac:dyDescent="0.2">
      <c r="B716" s="32"/>
      <c r="C716" s="383">
        <f t="shared" si="22"/>
        <v>704</v>
      </c>
      <c r="D716" s="60" t="str">
        <f t="shared" si="19"/>
        <v/>
      </c>
      <c r="E716" s="376"/>
      <c r="F716" s="511"/>
      <c r="G716" s="511"/>
      <c r="H716" s="363"/>
      <c r="I716" s="363"/>
      <c r="J716" s="363"/>
      <c r="K716" s="401"/>
      <c r="L716" s="362"/>
      <c r="M716" s="363"/>
      <c r="N716" s="363"/>
      <c r="O716" s="402"/>
      <c r="P716" s="402"/>
      <c r="Q716" s="402"/>
      <c r="R716" s="363"/>
      <c r="S716" s="402"/>
      <c r="T716" s="402"/>
      <c r="U716" s="402"/>
      <c r="V716" s="400"/>
      <c r="W716" s="382"/>
    </row>
    <row r="717" spans="2:23" ht="13.5" customHeight="1" x14ac:dyDescent="0.2">
      <c r="B717" s="32"/>
      <c r="C717" s="383">
        <f t="shared" si="22"/>
        <v>705</v>
      </c>
      <c r="D717" s="60" t="str">
        <f t="shared" si="19"/>
        <v/>
      </c>
      <c r="E717" s="376"/>
      <c r="F717" s="511"/>
      <c r="G717" s="511"/>
      <c r="H717" s="363"/>
      <c r="I717" s="363"/>
      <c r="J717" s="363"/>
      <c r="K717" s="401"/>
      <c r="L717" s="362"/>
      <c r="M717" s="363"/>
      <c r="N717" s="363"/>
      <c r="O717" s="402"/>
      <c r="P717" s="402"/>
      <c r="Q717" s="402"/>
      <c r="R717" s="363"/>
      <c r="S717" s="402"/>
      <c r="T717" s="402"/>
      <c r="U717" s="402"/>
      <c r="V717" s="400"/>
      <c r="W717" s="382"/>
    </row>
    <row r="718" spans="2:23" ht="13.5" customHeight="1" x14ac:dyDescent="0.2">
      <c r="B718" s="32"/>
      <c r="C718" s="383">
        <f t="shared" si="22"/>
        <v>706</v>
      </c>
      <c r="D718" s="60" t="str">
        <f t="shared" si="19"/>
        <v/>
      </c>
      <c r="E718" s="376"/>
      <c r="F718" s="511"/>
      <c r="G718" s="511"/>
      <c r="H718" s="363"/>
      <c r="I718" s="363"/>
      <c r="J718" s="363"/>
      <c r="K718" s="401"/>
      <c r="L718" s="362"/>
      <c r="M718" s="363"/>
      <c r="N718" s="363"/>
      <c r="O718" s="402"/>
      <c r="P718" s="402"/>
      <c r="Q718" s="402"/>
      <c r="R718" s="363"/>
      <c r="S718" s="402"/>
      <c r="T718" s="402"/>
      <c r="U718" s="402"/>
      <c r="V718" s="400"/>
      <c r="W718" s="382"/>
    </row>
    <row r="719" spans="2:23" ht="13.5" customHeight="1" x14ac:dyDescent="0.2">
      <c r="B719" s="32"/>
      <c r="C719" s="383">
        <f t="shared" ref="C719:C782" si="23">C718+1</f>
        <v>707</v>
      </c>
      <c r="D719" s="60" t="str">
        <f t="shared" si="19"/>
        <v/>
      </c>
      <c r="E719" s="376"/>
      <c r="F719" s="511"/>
      <c r="G719" s="511"/>
      <c r="H719" s="363"/>
      <c r="I719" s="363"/>
      <c r="J719" s="363"/>
      <c r="K719" s="401"/>
      <c r="L719" s="362"/>
      <c r="M719" s="363"/>
      <c r="N719" s="363"/>
      <c r="O719" s="402"/>
      <c r="P719" s="402"/>
      <c r="Q719" s="402"/>
      <c r="R719" s="363"/>
      <c r="S719" s="402"/>
      <c r="T719" s="402"/>
      <c r="U719" s="402"/>
      <c r="V719" s="400"/>
      <c r="W719" s="382"/>
    </row>
    <row r="720" spans="2:23" ht="13.5" customHeight="1" x14ac:dyDescent="0.2">
      <c r="B720" s="32"/>
      <c r="C720" s="383">
        <f t="shared" si="23"/>
        <v>708</v>
      </c>
      <c r="D720" s="60" t="str">
        <f t="shared" si="19"/>
        <v/>
      </c>
      <c r="E720" s="376"/>
      <c r="F720" s="511"/>
      <c r="G720" s="511"/>
      <c r="H720" s="363"/>
      <c r="I720" s="363"/>
      <c r="J720" s="363"/>
      <c r="K720" s="401"/>
      <c r="L720" s="362"/>
      <c r="M720" s="363"/>
      <c r="N720" s="363"/>
      <c r="O720" s="402"/>
      <c r="P720" s="402"/>
      <c r="Q720" s="402"/>
      <c r="R720" s="363"/>
      <c r="S720" s="402"/>
      <c r="T720" s="402"/>
      <c r="U720" s="402"/>
      <c r="V720" s="400"/>
      <c r="W720" s="382"/>
    </row>
    <row r="721" spans="2:23" ht="13.5" customHeight="1" x14ac:dyDescent="0.2">
      <c r="B721" s="32"/>
      <c r="C721" s="383">
        <f t="shared" si="23"/>
        <v>709</v>
      </c>
      <c r="D721" s="60" t="str">
        <f t="shared" si="19"/>
        <v/>
      </c>
      <c r="E721" s="376"/>
      <c r="F721" s="511"/>
      <c r="G721" s="511"/>
      <c r="H721" s="363"/>
      <c r="I721" s="363"/>
      <c r="J721" s="363"/>
      <c r="K721" s="401"/>
      <c r="L721" s="362"/>
      <c r="M721" s="363"/>
      <c r="N721" s="363"/>
      <c r="O721" s="402"/>
      <c r="P721" s="402"/>
      <c r="Q721" s="402"/>
      <c r="R721" s="363"/>
      <c r="S721" s="402"/>
      <c r="T721" s="402"/>
      <c r="U721" s="402"/>
      <c r="V721" s="400"/>
      <c r="W721" s="382"/>
    </row>
    <row r="722" spans="2:23" ht="13.5" customHeight="1" x14ac:dyDescent="0.2">
      <c r="B722" s="32"/>
      <c r="C722" s="383">
        <f t="shared" si="23"/>
        <v>710</v>
      </c>
      <c r="D722" s="60" t="str">
        <f t="shared" si="19"/>
        <v/>
      </c>
      <c r="E722" s="376"/>
      <c r="F722" s="511"/>
      <c r="G722" s="511"/>
      <c r="H722" s="363"/>
      <c r="I722" s="363"/>
      <c r="J722" s="363"/>
      <c r="K722" s="401"/>
      <c r="L722" s="362"/>
      <c r="M722" s="363"/>
      <c r="N722" s="363"/>
      <c r="O722" s="402"/>
      <c r="P722" s="402"/>
      <c r="Q722" s="402"/>
      <c r="R722" s="363"/>
      <c r="S722" s="402"/>
      <c r="T722" s="402"/>
      <c r="U722" s="402"/>
      <c r="V722" s="400"/>
      <c r="W722" s="382"/>
    </row>
    <row r="723" spans="2:23" ht="13.5" customHeight="1" x14ac:dyDescent="0.2">
      <c r="B723" s="32"/>
      <c r="C723" s="383">
        <f t="shared" si="23"/>
        <v>711</v>
      </c>
      <c r="D723" s="60" t="str">
        <f t="shared" ref="D723:D754" si="24">IF(E723="","",IF(E723&lt;=$Z$2,"○",""))</f>
        <v/>
      </c>
      <c r="E723" s="376"/>
      <c r="F723" s="511"/>
      <c r="G723" s="511"/>
      <c r="H723" s="363"/>
      <c r="I723" s="363"/>
      <c r="J723" s="363"/>
      <c r="K723" s="401"/>
      <c r="L723" s="362"/>
      <c r="M723" s="363"/>
      <c r="N723" s="363"/>
      <c r="O723" s="402"/>
      <c r="P723" s="402"/>
      <c r="Q723" s="402"/>
      <c r="R723" s="363"/>
      <c r="S723" s="402"/>
      <c r="T723" s="402"/>
      <c r="U723" s="402"/>
      <c r="V723" s="400"/>
      <c r="W723" s="382"/>
    </row>
    <row r="724" spans="2:23" ht="13.5" customHeight="1" x14ac:dyDescent="0.2">
      <c r="B724" s="32"/>
      <c r="C724" s="383">
        <f t="shared" si="23"/>
        <v>712</v>
      </c>
      <c r="D724" s="60" t="str">
        <f t="shared" si="24"/>
        <v/>
      </c>
      <c r="E724" s="376"/>
      <c r="F724" s="511"/>
      <c r="G724" s="511"/>
      <c r="H724" s="363"/>
      <c r="I724" s="363"/>
      <c r="J724" s="363"/>
      <c r="K724" s="401"/>
      <c r="L724" s="362"/>
      <c r="M724" s="363"/>
      <c r="N724" s="363"/>
      <c r="O724" s="402"/>
      <c r="P724" s="402"/>
      <c r="Q724" s="402"/>
      <c r="R724" s="363"/>
      <c r="S724" s="402"/>
      <c r="T724" s="402"/>
      <c r="U724" s="402"/>
      <c r="V724" s="400"/>
      <c r="W724" s="382"/>
    </row>
    <row r="725" spans="2:23" ht="13.5" customHeight="1" x14ac:dyDescent="0.2">
      <c r="B725" s="32"/>
      <c r="C725" s="383">
        <f t="shared" si="23"/>
        <v>713</v>
      </c>
      <c r="D725" s="60" t="str">
        <f t="shared" si="24"/>
        <v/>
      </c>
      <c r="E725" s="376"/>
      <c r="F725" s="511"/>
      <c r="G725" s="511"/>
      <c r="H725" s="363"/>
      <c r="I725" s="363"/>
      <c r="J725" s="363"/>
      <c r="K725" s="401"/>
      <c r="L725" s="362"/>
      <c r="M725" s="363"/>
      <c r="N725" s="363"/>
      <c r="O725" s="402"/>
      <c r="P725" s="402"/>
      <c r="Q725" s="402"/>
      <c r="R725" s="363"/>
      <c r="S725" s="402"/>
      <c r="T725" s="402"/>
      <c r="U725" s="402"/>
      <c r="V725" s="400"/>
      <c r="W725" s="382"/>
    </row>
    <row r="726" spans="2:23" ht="13.5" customHeight="1" x14ac:dyDescent="0.2">
      <c r="B726" s="32"/>
      <c r="C726" s="383">
        <f t="shared" si="23"/>
        <v>714</v>
      </c>
      <c r="D726" s="60" t="str">
        <f t="shared" si="24"/>
        <v/>
      </c>
      <c r="E726" s="376"/>
      <c r="F726" s="511"/>
      <c r="G726" s="511"/>
      <c r="H726" s="363"/>
      <c r="I726" s="363"/>
      <c r="J726" s="363"/>
      <c r="K726" s="401"/>
      <c r="L726" s="362"/>
      <c r="M726" s="363"/>
      <c r="N726" s="363"/>
      <c r="O726" s="402"/>
      <c r="P726" s="402"/>
      <c r="Q726" s="402"/>
      <c r="R726" s="363"/>
      <c r="S726" s="402"/>
      <c r="T726" s="402"/>
      <c r="U726" s="402"/>
      <c r="V726" s="400"/>
      <c r="W726" s="382"/>
    </row>
    <row r="727" spans="2:23" ht="13.5" customHeight="1" x14ac:dyDescent="0.2">
      <c r="B727" s="32"/>
      <c r="C727" s="383">
        <f t="shared" si="23"/>
        <v>715</v>
      </c>
      <c r="D727" s="60" t="str">
        <f t="shared" si="24"/>
        <v/>
      </c>
      <c r="E727" s="376"/>
      <c r="F727" s="511"/>
      <c r="G727" s="511"/>
      <c r="H727" s="363"/>
      <c r="I727" s="363"/>
      <c r="J727" s="363"/>
      <c r="K727" s="401"/>
      <c r="L727" s="362"/>
      <c r="M727" s="363"/>
      <c r="N727" s="363"/>
      <c r="O727" s="402"/>
      <c r="P727" s="402"/>
      <c r="Q727" s="402"/>
      <c r="R727" s="363"/>
      <c r="S727" s="402"/>
      <c r="T727" s="402"/>
      <c r="U727" s="402"/>
      <c r="V727" s="400"/>
      <c r="W727" s="382"/>
    </row>
    <row r="728" spans="2:23" ht="13.5" customHeight="1" x14ac:dyDescent="0.2">
      <c r="B728" s="32"/>
      <c r="C728" s="383">
        <f t="shared" si="23"/>
        <v>716</v>
      </c>
      <c r="D728" s="60" t="str">
        <f t="shared" si="24"/>
        <v/>
      </c>
      <c r="E728" s="376"/>
      <c r="F728" s="511"/>
      <c r="G728" s="511"/>
      <c r="H728" s="363"/>
      <c r="I728" s="363"/>
      <c r="J728" s="363"/>
      <c r="K728" s="401"/>
      <c r="L728" s="362"/>
      <c r="M728" s="363"/>
      <c r="N728" s="363"/>
      <c r="O728" s="402"/>
      <c r="P728" s="402"/>
      <c r="Q728" s="402"/>
      <c r="R728" s="363"/>
      <c r="S728" s="402"/>
      <c r="T728" s="402"/>
      <c r="U728" s="402"/>
      <c r="V728" s="400"/>
      <c r="W728" s="382"/>
    </row>
    <row r="729" spans="2:23" ht="13.5" customHeight="1" x14ac:dyDescent="0.2">
      <c r="B729" s="32"/>
      <c r="C729" s="383">
        <f t="shared" si="23"/>
        <v>717</v>
      </c>
      <c r="D729" s="60" t="str">
        <f t="shared" si="24"/>
        <v/>
      </c>
      <c r="E729" s="376"/>
      <c r="F729" s="511"/>
      <c r="G729" s="511"/>
      <c r="H729" s="363"/>
      <c r="I729" s="363"/>
      <c r="J729" s="363"/>
      <c r="K729" s="401"/>
      <c r="L729" s="362"/>
      <c r="M729" s="363"/>
      <c r="N729" s="363"/>
      <c r="O729" s="402"/>
      <c r="P729" s="402"/>
      <c r="Q729" s="402"/>
      <c r="R729" s="363"/>
      <c r="S729" s="402"/>
      <c r="T729" s="402"/>
      <c r="U729" s="402"/>
      <c r="V729" s="400"/>
      <c r="W729" s="382"/>
    </row>
    <row r="730" spans="2:23" ht="13.5" customHeight="1" x14ac:dyDescent="0.2">
      <c r="B730" s="32"/>
      <c r="C730" s="383">
        <f t="shared" si="23"/>
        <v>718</v>
      </c>
      <c r="D730" s="60" t="str">
        <f t="shared" si="24"/>
        <v/>
      </c>
      <c r="E730" s="376"/>
      <c r="F730" s="511"/>
      <c r="G730" s="511"/>
      <c r="H730" s="363"/>
      <c r="I730" s="363"/>
      <c r="J730" s="363"/>
      <c r="K730" s="401"/>
      <c r="L730" s="362"/>
      <c r="M730" s="363"/>
      <c r="N730" s="363"/>
      <c r="O730" s="402"/>
      <c r="P730" s="402"/>
      <c r="Q730" s="402"/>
      <c r="R730" s="363"/>
      <c r="S730" s="402"/>
      <c r="T730" s="402"/>
      <c r="U730" s="402"/>
      <c r="V730" s="400"/>
      <c r="W730" s="382"/>
    </row>
    <row r="731" spans="2:23" ht="13.5" customHeight="1" x14ac:dyDescent="0.2">
      <c r="B731" s="32"/>
      <c r="C731" s="383">
        <f t="shared" si="23"/>
        <v>719</v>
      </c>
      <c r="D731" s="60" t="str">
        <f t="shared" si="24"/>
        <v/>
      </c>
      <c r="E731" s="376"/>
      <c r="F731" s="511"/>
      <c r="G731" s="511"/>
      <c r="H731" s="363"/>
      <c r="I731" s="363"/>
      <c r="J731" s="363"/>
      <c r="K731" s="401"/>
      <c r="L731" s="362"/>
      <c r="M731" s="363"/>
      <c r="N731" s="363"/>
      <c r="O731" s="402"/>
      <c r="P731" s="402"/>
      <c r="Q731" s="402"/>
      <c r="R731" s="363"/>
      <c r="S731" s="402"/>
      <c r="T731" s="402"/>
      <c r="U731" s="402"/>
      <c r="V731" s="400"/>
      <c r="W731" s="382"/>
    </row>
    <row r="732" spans="2:23" ht="13.5" customHeight="1" x14ac:dyDescent="0.2">
      <c r="B732" s="32"/>
      <c r="C732" s="383">
        <f t="shared" si="23"/>
        <v>720</v>
      </c>
      <c r="D732" s="60" t="str">
        <f t="shared" si="24"/>
        <v/>
      </c>
      <c r="E732" s="376"/>
      <c r="F732" s="511"/>
      <c r="G732" s="511"/>
      <c r="H732" s="363"/>
      <c r="I732" s="363"/>
      <c r="J732" s="363"/>
      <c r="K732" s="401"/>
      <c r="L732" s="362"/>
      <c r="M732" s="363"/>
      <c r="N732" s="363"/>
      <c r="O732" s="402"/>
      <c r="P732" s="402"/>
      <c r="Q732" s="402"/>
      <c r="R732" s="363"/>
      <c r="S732" s="402"/>
      <c r="T732" s="402"/>
      <c r="U732" s="402"/>
      <c r="V732" s="400"/>
      <c r="W732" s="382"/>
    </row>
    <row r="733" spans="2:23" ht="13.5" customHeight="1" x14ac:dyDescent="0.2">
      <c r="B733" s="32"/>
      <c r="C733" s="383">
        <f t="shared" si="23"/>
        <v>721</v>
      </c>
      <c r="D733" s="60" t="str">
        <f t="shared" si="24"/>
        <v/>
      </c>
      <c r="E733" s="376"/>
      <c r="F733" s="511"/>
      <c r="G733" s="511"/>
      <c r="H733" s="363"/>
      <c r="I733" s="363"/>
      <c r="J733" s="363"/>
      <c r="K733" s="401"/>
      <c r="L733" s="362"/>
      <c r="M733" s="363"/>
      <c r="N733" s="363"/>
      <c r="O733" s="402"/>
      <c r="P733" s="402"/>
      <c r="Q733" s="402"/>
      <c r="R733" s="363"/>
      <c r="S733" s="402"/>
      <c r="T733" s="402"/>
      <c r="U733" s="402"/>
      <c r="V733" s="400"/>
      <c r="W733" s="382"/>
    </row>
    <row r="734" spans="2:23" ht="13.5" customHeight="1" x14ac:dyDescent="0.2">
      <c r="B734" s="32"/>
      <c r="C734" s="383">
        <f t="shared" si="23"/>
        <v>722</v>
      </c>
      <c r="D734" s="60" t="str">
        <f t="shared" si="24"/>
        <v/>
      </c>
      <c r="E734" s="376"/>
      <c r="F734" s="511"/>
      <c r="G734" s="511"/>
      <c r="H734" s="363"/>
      <c r="I734" s="363"/>
      <c r="J734" s="363"/>
      <c r="K734" s="401"/>
      <c r="L734" s="362"/>
      <c r="M734" s="363"/>
      <c r="N734" s="363"/>
      <c r="O734" s="402"/>
      <c r="P734" s="402"/>
      <c r="Q734" s="402"/>
      <c r="R734" s="363"/>
      <c r="S734" s="402"/>
      <c r="T734" s="402"/>
      <c r="U734" s="402"/>
      <c r="V734" s="400"/>
      <c r="W734" s="382"/>
    </row>
    <row r="735" spans="2:23" ht="13.5" customHeight="1" x14ac:dyDescent="0.2">
      <c r="B735" s="32"/>
      <c r="C735" s="383">
        <f t="shared" si="23"/>
        <v>723</v>
      </c>
      <c r="D735" s="60" t="str">
        <f t="shared" si="24"/>
        <v/>
      </c>
      <c r="E735" s="376"/>
      <c r="F735" s="511"/>
      <c r="G735" s="511"/>
      <c r="H735" s="363"/>
      <c r="I735" s="363"/>
      <c r="J735" s="363"/>
      <c r="K735" s="401"/>
      <c r="L735" s="362"/>
      <c r="M735" s="363"/>
      <c r="N735" s="363"/>
      <c r="O735" s="402"/>
      <c r="P735" s="402"/>
      <c r="Q735" s="402"/>
      <c r="R735" s="363"/>
      <c r="S735" s="402"/>
      <c r="T735" s="402"/>
      <c r="U735" s="402"/>
      <c r="V735" s="400"/>
      <c r="W735" s="382"/>
    </row>
    <row r="736" spans="2:23" ht="13.5" customHeight="1" x14ac:dyDescent="0.2">
      <c r="B736" s="32"/>
      <c r="C736" s="383">
        <f t="shared" si="23"/>
        <v>724</v>
      </c>
      <c r="D736" s="60" t="str">
        <f t="shared" si="24"/>
        <v/>
      </c>
      <c r="E736" s="376"/>
      <c r="F736" s="511"/>
      <c r="G736" s="511"/>
      <c r="H736" s="363"/>
      <c r="I736" s="363"/>
      <c r="J736" s="363"/>
      <c r="K736" s="401"/>
      <c r="L736" s="362"/>
      <c r="M736" s="363"/>
      <c r="N736" s="363"/>
      <c r="O736" s="402"/>
      <c r="P736" s="402"/>
      <c r="Q736" s="402"/>
      <c r="R736" s="363"/>
      <c r="S736" s="402"/>
      <c r="T736" s="402"/>
      <c r="U736" s="402"/>
      <c r="V736" s="400"/>
      <c r="W736" s="382"/>
    </row>
    <row r="737" spans="2:23" ht="13.5" customHeight="1" x14ac:dyDescent="0.2">
      <c r="B737" s="32"/>
      <c r="C737" s="383">
        <f t="shared" si="23"/>
        <v>725</v>
      </c>
      <c r="D737" s="60" t="str">
        <f t="shared" si="24"/>
        <v/>
      </c>
      <c r="E737" s="376"/>
      <c r="F737" s="511"/>
      <c r="G737" s="511"/>
      <c r="H737" s="363"/>
      <c r="I737" s="363"/>
      <c r="J737" s="363"/>
      <c r="K737" s="401"/>
      <c r="L737" s="362"/>
      <c r="M737" s="363"/>
      <c r="N737" s="363"/>
      <c r="O737" s="402"/>
      <c r="P737" s="402"/>
      <c r="Q737" s="402"/>
      <c r="R737" s="363"/>
      <c r="S737" s="402"/>
      <c r="T737" s="402"/>
      <c r="U737" s="402"/>
      <c r="V737" s="400"/>
      <c r="W737" s="382"/>
    </row>
    <row r="738" spans="2:23" ht="13.5" customHeight="1" x14ac:dyDescent="0.2">
      <c r="B738" s="32"/>
      <c r="C738" s="383">
        <f t="shared" si="23"/>
        <v>726</v>
      </c>
      <c r="D738" s="60" t="str">
        <f t="shared" si="24"/>
        <v/>
      </c>
      <c r="E738" s="376"/>
      <c r="F738" s="511"/>
      <c r="G738" s="511"/>
      <c r="H738" s="363"/>
      <c r="I738" s="363"/>
      <c r="J738" s="363"/>
      <c r="K738" s="401"/>
      <c r="L738" s="362"/>
      <c r="M738" s="363"/>
      <c r="N738" s="363"/>
      <c r="O738" s="402"/>
      <c r="P738" s="402"/>
      <c r="Q738" s="402"/>
      <c r="R738" s="363"/>
      <c r="S738" s="402"/>
      <c r="T738" s="402"/>
      <c r="U738" s="402"/>
      <c r="V738" s="400"/>
      <c r="W738" s="382"/>
    </row>
    <row r="739" spans="2:23" ht="13.5" customHeight="1" x14ac:dyDescent="0.2">
      <c r="B739" s="32"/>
      <c r="C739" s="383">
        <f t="shared" si="23"/>
        <v>727</v>
      </c>
      <c r="D739" s="60" t="str">
        <f t="shared" si="24"/>
        <v/>
      </c>
      <c r="E739" s="376"/>
      <c r="F739" s="511"/>
      <c r="G739" s="511"/>
      <c r="H739" s="363"/>
      <c r="I739" s="363"/>
      <c r="J739" s="363"/>
      <c r="K739" s="401"/>
      <c r="L739" s="362"/>
      <c r="M739" s="363"/>
      <c r="N739" s="363"/>
      <c r="O739" s="402"/>
      <c r="P739" s="402"/>
      <c r="Q739" s="402"/>
      <c r="R739" s="363"/>
      <c r="S739" s="402"/>
      <c r="T739" s="402"/>
      <c r="U739" s="402"/>
      <c r="V739" s="400"/>
      <c r="W739" s="382"/>
    </row>
    <row r="740" spans="2:23" ht="13.5" customHeight="1" x14ac:dyDescent="0.2">
      <c r="B740" s="32"/>
      <c r="C740" s="383">
        <f t="shared" si="23"/>
        <v>728</v>
      </c>
      <c r="D740" s="60" t="str">
        <f t="shared" si="24"/>
        <v/>
      </c>
      <c r="E740" s="376"/>
      <c r="F740" s="511"/>
      <c r="G740" s="511"/>
      <c r="H740" s="363"/>
      <c r="I740" s="363"/>
      <c r="J740" s="363"/>
      <c r="K740" s="401"/>
      <c r="L740" s="362"/>
      <c r="M740" s="363"/>
      <c r="N740" s="363"/>
      <c r="O740" s="402"/>
      <c r="P740" s="402"/>
      <c r="Q740" s="402"/>
      <c r="R740" s="363"/>
      <c r="S740" s="402"/>
      <c r="T740" s="402"/>
      <c r="U740" s="402"/>
      <c r="V740" s="400"/>
      <c r="W740" s="382"/>
    </row>
    <row r="741" spans="2:23" ht="13.5" customHeight="1" x14ac:dyDescent="0.2">
      <c r="B741" s="32"/>
      <c r="C741" s="383">
        <f t="shared" si="23"/>
        <v>729</v>
      </c>
      <c r="D741" s="60" t="str">
        <f t="shared" si="24"/>
        <v/>
      </c>
      <c r="E741" s="376"/>
      <c r="F741" s="511"/>
      <c r="G741" s="511"/>
      <c r="H741" s="363"/>
      <c r="I741" s="363"/>
      <c r="J741" s="363"/>
      <c r="K741" s="401"/>
      <c r="L741" s="362"/>
      <c r="M741" s="363"/>
      <c r="N741" s="363"/>
      <c r="O741" s="402"/>
      <c r="P741" s="402"/>
      <c r="Q741" s="402"/>
      <c r="R741" s="363"/>
      <c r="S741" s="402"/>
      <c r="T741" s="402"/>
      <c r="U741" s="402"/>
      <c r="V741" s="400"/>
      <c r="W741" s="382"/>
    </row>
    <row r="742" spans="2:23" ht="13.5" customHeight="1" x14ac:dyDescent="0.2">
      <c r="B742" s="32"/>
      <c r="C742" s="383">
        <f t="shared" si="23"/>
        <v>730</v>
      </c>
      <c r="D742" s="60" t="str">
        <f t="shared" si="24"/>
        <v/>
      </c>
      <c r="E742" s="376"/>
      <c r="F742" s="511"/>
      <c r="G742" s="511"/>
      <c r="H742" s="363"/>
      <c r="I742" s="363"/>
      <c r="J742" s="363"/>
      <c r="K742" s="401"/>
      <c r="L742" s="362"/>
      <c r="M742" s="363"/>
      <c r="N742" s="363"/>
      <c r="O742" s="402"/>
      <c r="P742" s="402"/>
      <c r="Q742" s="402"/>
      <c r="R742" s="363"/>
      <c r="S742" s="402"/>
      <c r="T742" s="402"/>
      <c r="U742" s="402"/>
      <c r="V742" s="400"/>
      <c r="W742" s="382"/>
    </row>
    <row r="743" spans="2:23" ht="13.5" customHeight="1" x14ac:dyDescent="0.2">
      <c r="B743" s="32"/>
      <c r="C743" s="383">
        <f t="shared" si="23"/>
        <v>731</v>
      </c>
      <c r="D743" s="60" t="str">
        <f t="shared" si="24"/>
        <v/>
      </c>
      <c r="E743" s="376"/>
      <c r="F743" s="511"/>
      <c r="G743" s="511"/>
      <c r="H743" s="363"/>
      <c r="I743" s="363"/>
      <c r="J743" s="363"/>
      <c r="K743" s="401"/>
      <c r="L743" s="362"/>
      <c r="M743" s="363"/>
      <c r="N743" s="363"/>
      <c r="O743" s="402"/>
      <c r="P743" s="402"/>
      <c r="Q743" s="402"/>
      <c r="R743" s="363"/>
      <c r="S743" s="402"/>
      <c r="T743" s="402"/>
      <c r="U743" s="402"/>
      <c r="V743" s="400"/>
      <c r="W743" s="382"/>
    </row>
    <row r="744" spans="2:23" ht="13.5" customHeight="1" x14ac:dyDescent="0.2">
      <c r="B744" s="32"/>
      <c r="C744" s="383">
        <f t="shared" si="23"/>
        <v>732</v>
      </c>
      <c r="D744" s="60" t="str">
        <f t="shared" si="24"/>
        <v/>
      </c>
      <c r="E744" s="376"/>
      <c r="F744" s="511"/>
      <c r="G744" s="511"/>
      <c r="H744" s="363"/>
      <c r="I744" s="363"/>
      <c r="J744" s="363"/>
      <c r="K744" s="401"/>
      <c r="L744" s="362"/>
      <c r="M744" s="363"/>
      <c r="N744" s="363"/>
      <c r="O744" s="402"/>
      <c r="P744" s="402"/>
      <c r="Q744" s="402"/>
      <c r="R744" s="363"/>
      <c r="S744" s="402"/>
      <c r="T744" s="402"/>
      <c r="U744" s="402"/>
      <c r="V744" s="400"/>
      <c r="W744" s="382"/>
    </row>
    <row r="745" spans="2:23" ht="13.5" customHeight="1" x14ac:dyDescent="0.2">
      <c r="B745" s="32"/>
      <c r="C745" s="383">
        <f t="shared" si="23"/>
        <v>733</v>
      </c>
      <c r="D745" s="60" t="str">
        <f t="shared" si="24"/>
        <v/>
      </c>
      <c r="E745" s="376"/>
      <c r="F745" s="511"/>
      <c r="G745" s="511"/>
      <c r="H745" s="363"/>
      <c r="I745" s="363"/>
      <c r="J745" s="363"/>
      <c r="K745" s="401"/>
      <c r="L745" s="362"/>
      <c r="M745" s="363"/>
      <c r="N745" s="363"/>
      <c r="O745" s="402"/>
      <c r="P745" s="402"/>
      <c r="Q745" s="402"/>
      <c r="R745" s="363"/>
      <c r="S745" s="402"/>
      <c r="T745" s="402"/>
      <c r="U745" s="402"/>
      <c r="V745" s="400"/>
      <c r="W745" s="382"/>
    </row>
    <row r="746" spans="2:23" ht="13.5" customHeight="1" x14ac:dyDescent="0.2">
      <c r="B746" s="32"/>
      <c r="C746" s="383">
        <f t="shared" si="23"/>
        <v>734</v>
      </c>
      <c r="D746" s="60" t="str">
        <f t="shared" si="24"/>
        <v/>
      </c>
      <c r="E746" s="376"/>
      <c r="F746" s="511"/>
      <c r="G746" s="511"/>
      <c r="H746" s="363"/>
      <c r="I746" s="363"/>
      <c r="J746" s="363"/>
      <c r="K746" s="401"/>
      <c r="L746" s="362"/>
      <c r="M746" s="363"/>
      <c r="N746" s="363"/>
      <c r="O746" s="402"/>
      <c r="P746" s="402"/>
      <c r="Q746" s="402"/>
      <c r="R746" s="363"/>
      <c r="S746" s="402"/>
      <c r="T746" s="402"/>
      <c r="U746" s="402"/>
      <c r="V746" s="400"/>
      <c r="W746" s="382"/>
    </row>
    <row r="747" spans="2:23" ht="13.5" customHeight="1" x14ac:dyDescent="0.2">
      <c r="B747" s="32"/>
      <c r="C747" s="383">
        <f t="shared" si="23"/>
        <v>735</v>
      </c>
      <c r="D747" s="60" t="str">
        <f t="shared" si="24"/>
        <v/>
      </c>
      <c r="E747" s="376"/>
      <c r="F747" s="511"/>
      <c r="G747" s="511"/>
      <c r="H747" s="363"/>
      <c r="I747" s="363"/>
      <c r="J747" s="363"/>
      <c r="K747" s="401"/>
      <c r="L747" s="362"/>
      <c r="M747" s="363"/>
      <c r="N747" s="363"/>
      <c r="O747" s="402"/>
      <c r="P747" s="402"/>
      <c r="Q747" s="402"/>
      <c r="R747" s="363"/>
      <c r="S747" s="402"/>
      <c r="T747" s="402"/>
      <c r="U747" s="402"/>
      <c r="V747" s="400"/>
      <c r="W747" s="382"/>
    </row>
    <row r="748" spans="2:23" ht="13.5" customHeight="1" x14ac:dyDescent="0.2">
      <c r="B748" s="32"/>
      <c r="C748" s="383">
        <f t="shared" si="23"/>
        <v>736</v>
      </c>
      <c r="D748" s="60" t="str">
        <f t="shared" si="24"/>
        <v/>
      </c>
      <c r="E748" s="376"/>
      <c r="F748" s="511"/>
      <c r="G748" s="511"/>
      <c r="H748" s="363"/>
      <c r="I748" s="363"/>
      <c r="J748" s="363"/>
      <c r="K748" s="401"/>
      <c r="L748" s="362"/>
      <c r="M748" s="363"/>
      <c r="N748" s="363"/>
      <c r="O748" s="402"/>
      <c r="P748" s="402"/>
      <c r="Q748" s="402"/>
      <c r="R748" s="363"/>
      <c r="S748" s="402"/>
      <c r="T748" s="402"/>
      <c r="U748" s="402"/>
      <c r="V748" s="400"/>
      <c r="W748" s="382"/>
    </row>
    <row r="749" spans="2:23" ht="13.5" customHeight="1" x14ac:dyDescent="0.2">
      <c r="B749" s="32"/>
      <c r="C749" s="383">
        <f t="shared" si="23"/>
        <v>737</v>
      </c>
      <c r="D749" s="60" t="str">
        <f t="shared" si="24"/>
        <v/>
      </c>
      <c r="E749" s="376"/>
      <c r="F749" s="511"/>
      <c r="G749" s="511"/>
      <c r="H749" s="363"/>
      <c r="I749" s="363"/>
      <c r="J749" s="363"/>
      <c r="K749" s="401"/>
      <c r="L749" s="362"/>
      <c r="M749" s="363"/>
      <c r="N749" s="363"/>
      <c r="O749" s="402"/>
      <c r="P749" s="402"/>
      <c r="Q749" s="402"/>
      <c r="R749" s="363"/>
      <c r="S749" s="402"/>
      <c r="T749" s="402"/>
      <c r="U749" s="402"/>
      <c r="V749" s="400"/>
      <c r="W749" s="382"/>
    </row>
    <row r="750" spans="2:23" ht="13.5" customHeight="1" x14ac:dyDescent="0.2">
      <c r="B750" s="32"/>
      <c r="C750" s="383">
        <f t="shared" si="23"/>
        <v>738</v>
      </c>
      <c r="D750" s="60" t="str">
        <f t="shared" si="24"/>
        <v/>
      </c>
      <c r="E750" s="376"/>
      <c r="F750" s="511"/>
      <c r="G750" s="511"/>
      <c r="H750" s="363"/>
      <c r="I750" s="363"/>
      <c r="J750" s="363"/>
      <c r="K750" s="401"/>
      <c r="L750" s="362"/>
      <c r="M750" s="363"/>
      <c r="N750" s="363"/>
      <c r="O750" s="402"/>
      <c r="P750" s="402"/>
      <c r="Q750" s="402"/>
      <c r="R750" s="363"/>
      <c r="S750" s="402"/>
      <c r="T750" s="402"/>
      <c r="U750" s="402"/>
      <c r="V750" s="400"/>
      <c r="W750" s="382"/>
    </row>
    <row r="751" spans="2:23" ht="13.5" customHeight="1" x14ac:dyDescent="0.2">
      <c r="B751" s="32"/>
      <c r="C751" s="383">
        <f t="shared" si="23"/>
        <v>739</v>
      </c>
      <c r="D751" s="60" t="str">
        <f t="shared" si="24"/>
        <v/>
      </c>
      <c r="E751" s="376"/>
      <c r="F751" s="511"/>
      <c r="G751" s="511"/>
      <c r="H751" s="363"/>
      <c r="I751" s="363"/>
      <c r="J751" s="363"/>
      <c r="K751" s="401"/>
      <c r="L751" s="362"/>
      <c r="M751" s="363"/>
      <c r="N751" s="363"/>
      <c r="O751" s="402"/>
      <c r="P751" s="402"/>
      <c r="Q751" s="402"/>
      <c r="R751" s="363"/>
      <c r="S751" s="402"/>
      <c r="T751" s="402"/>
      <c r="U751" s="402"/>
      <c r="V751" s="400"/>
      <c r="W751" s="382"/>
    </row>
    <row r="752" spans="2:23" ht="13.5" customHeight="1" x14ac:dyDescent="0.2">
      <c r="B752" s="32"/>
      <c r="C752" s="383">
        <f t="shared" si="23"/>
        <v>740</v>
      </c>
      <c r="D752" s="60" t="str">
        <f t="shared" si="24"/>
        <v/>
      </c>
      <c r="E752" s="376"/>
      <c r="F752" s="511"/>
      <c r="G752" s="511"/>
      <c r="H752" s="363"/>
      <c r="I752" s="363"/>
      <c r="J752" s="363"/>
      <c r="K752" s="401"/>
      <c r="L752" s="362"/>
      <c r="M752" s="363"/>
      <c r="N752" s="363"/>
      <c r="O752" s="402"/>
      <c r="P752" s="402"/>
      <c r="Q752" s="402"/>
      <c r="R752" s="363"/>
      <c r="S752" s="402"/>
      <c r="T752" s="402"/>
      <c r="U752" s="402"/>
      <c r="V752" s="400"/>
      <c r="W752" s="382"/>
    </row>
    <row r="753" spans="2:23" ht="13.5" customHeight="1" x14ac:dyDescent="0.2">
      <c r="B753" s="32"/>
      <c r="C753" s="383">
        <f t="shared" si="23"/>
        <v>741</v>
      </c>
      <c r="D753" s="60" t="str">
        <f t="shared" si="24"/>
        <v/>
      </c>
      <c r="E753" s="376"/>
      <c r="F753" s="511"/>
      <c r="G753" s="511"/>
      <c r="H753" s="363"/>
      <c r="I753" s="363"/>
      <c r="J753" s="363"/>
      <c r="K753" s="401"/>
      <c r="L753" s="362"/>
      <c r="M753" s="363"/>
      <c r="N753" s="363"/>
      <c r="O753" s="402"/>
      <c r="P753" s="402"/>
      <c r="Q753" s="402"/>
      <c r="R753" s="363"/>
      <c r="S753" s="402"/>
      <c r="T753" s="402"/>
      <c r="U753" s="402"/>
      <c r="V753" s="400"/>
      <c r="W753" s="382"/>
    </row>
    <row r="754" spans="2:23" ht="13.5" customHeight="1" x14ac:dyDescent="0.2">
      <c r="B754" s="32"/>
      <c r="C754" s="383">
        <f t="shared" si="23"/>
        <v>742</v>
      </c>
      <c r="D754" s="60" t="str">
        <f t="shared" si="24"/>
        <v/>
      </c>
      <c r="E754" s="376"/>
      <c r="F754" s="511"/>
      <c r="G754" s="511"/>
      <c r="H754" s="363"/>
      <c r="I754" s="363"/>
      <c r="J754" s="363"/>
      <c r="K754" s="401"/>
      <c r="L754" s="362"/>
      <c r="M754" s="363"/>
      <c r="N754" s="363"/>
      <c r="O754" s="402"/>
      <c r="P754" s="402"/>
      <c r="Q754" s="402"/>
      <c r="R754" s="363"/>
      <c r="S754" s="402"/>
      <c r="T754" s="402"/>
      <c r="U754" s="402"/>
      <c r="V754" s="400"/>
      <c r="W754" s="382"/>
    </row>
    <row r="755" spans="2:23" ht="13.5" customHeight="1" x14ac:dyDescent="0.2">
      <c r="B755" s="32"/>
      <c r="C755" s="383">
        <f t="shared" si="23"/>
        <v>743</v>
      </c>
      <c r="D755" s="60" t="str">
        <f t="shared" ref="D755:D786" si="25">IF(E755="","",IF(E755&lt;=$Z$2,"○",""))</f>
        <v/>
      </c>
      <c r="E755" s="376"/>
      <c r="F755" s="511"/>
      <c r="G755" s="511"/>
      <c r="H755" s="363"/>
      <c r="I755" s="363"/>
      <c r="J755" s="363"/>
      <c r="K755" s="401"/>
      <c r="L755" s="362"/>
      <c r="M755" s="363"/>
      <c r="N755" s="363"/>
      <c r="O755" s="402"/>
      <c r="P755" s="402"/>
      <c r="Q755" s="402"/>
      <c r="R755" s="363"/>
      <c r="S755" s="402"/>
      <c r="T755" s="402"/>
      <c r="U755" s="402"/>
      <c r="V755" s="400"/>
      <c r="W755" s="382"/>
    </row>
    <row r="756" spans="2:23" ht="13.5" customHeight="1" x14ac:dyDescent="0.2">
      <c r="B756" s="32"/>
      <c r="C756" s="383">
        <f t="shared" si="23"/>
        <v>744</v>
      </c>
      <c r="D756" s="60" t="str">
        <f t="shared" si="25"/>
        <v/>
      </c>
      <c r="E756" s="376"/>
      <c r="F756" s="511"/>
      <c r="G756" s="511"/>
      <c r="H756" s="363"/>
      <c r="I756" s="363"/>
      <c r="J756" s="363"/>
      <c r="K756" s="401"/>
      <c r="L756" s="362"/>
      <c r="M756" s="363"/>
      <c r="N756" s="363"/>
      <c r="O756" s="402"/>
      <c r="P756" s="402"/>
      <c r="Q756" s="402"/>
      <c r="R756" s="363"/>
      <c r="S756" s="402"/>
      <c r="T756" s="402"/>
      <c r="U756" s="402"/>
      <c r="V756" s="400"/>
      <c r="W756" s="382"/>
    </row>
    <row r="757" spans="2:23" ht="13.5" customHeight="1" x14ac:dyDescent="0.2">
      <c r="B757" s="32"/>
      <c r="C757" s="383">
        <f t="shared" si="23"/>
        <v>745</v>
      </c>
      <c r="D757" s="60" t="str">
        <f t="shared" si="25"/>
        <v/>
      </c>
      <c r="E757" s="376"/>
      <c r="F757" s="511"/>
      <c r="G757" s="511"/>
      <c r="H757" s="363"/>
      <c r="I757" s="363"/>
      <c r="J757" s="363"/>
      <c r="K757" s="401"/>
      <c r="L757" s="362"/>
      <c r="M757" s="363"/>
      <c r="N757" s="363"/>
      <c r="O757" s="402"/>
      <c r="P757" s="402"/>
      <c r="Q757" s="402"/>
      <c r="R757" s="363"/>
      <c r="S757" s="402"/>
      <c r="T757" s="402"/>
      <c r="U757" s="402"/>
      <c r="V757" s="400"/>
      <c r="W757" s="382"/>
    </row>
    <row r="758" spans="2:23" ht="13.5" customHeight="1" x14ac:dyDescent="0.2">
      <c r="B758" s="32"/>
      <c r="C758" s="383">
        <f t="shared" si="23"/>
        <v>746</v>
      </c>
      <c r="D758" s="60" t="str">
        <f t="shared" si="25"/>
        <v/>
      </c>
      <c r="E758" s="376"/>
      <c r="F758" s="511"/>
      <c r="G758" s="511"/>
      <c r="H758" s="363"/>
      <c r="I758" s="363"/>
      <c r="J758" s="363"/>
      <c r="K758" s="401"/>
      <c r="L758" s="362"/>
      <c r="M758" s="363"/>
      <c r="N758" s="363"/>
      <c r="O758" s="402"/>
      <c r="P758" s="402"/>
      <c r="Q758" s="402"/>
      <c r="R758" s="363"/>
      <c r="S758" s="402"/>
      <c r="T758" s="402"/>
      <c r="U758" s="402"/>
      <c r="V758" s="400"/>
      <c r="W758" s="382"/>
    </row>
    <row r="759" spans="2:23" ht="13.5" customHeight="1" x14ac:dyDescent="0.2">
      <c r="B759" s="32"/>
      <c r="C759" s="383">
        <f t="shared" si="23"/>
        <v>747</v>
      </c>
      <c r="D759" s="60" t="str">
        <f t="shared" si="25"/>
        <v/>
      </c>
      <c r="E759" s="376"/>
      <c r="F759" s="511"/>
      <c r="G759" s="511"/>
      <c r="H759" s="363"/>
      <c r="I759" s="363"/>
      <c r="J759" s="363"/>
      <c r="K759" s="401"/>
      <c r="L759" s="362"/>
      <c r="M759" s="363"/>
      <c r="N759" s="363"/>
      <c r="O759" s="402"/>
      <c r="P759" s="402"/>
      <c r="Q759" s="402"/>
      <c r="R759" s="363"/>
      <c r="S759" s="402"/>
      <c r="T759" s="402"/>
      <c r="U759" s="402"/>
      <c r="V759" s="400"/>
      <c r="W759" s="382"/>
    </row>
    <row r="760" spans="2:23" ht="13.5" customHeight="1" x14ac:dyDescent="0.2">
      <c r="B760" s="32"/>
      <c r="C760" s="383">
        <f t="shared" si="23"/>
        <v>748</v>
      </c>
      <c r="D760" s="60" t="str">
        <f t="shared" si="25"/>
        <v/>
      </c>
      <c r="E760" s="376"/>
      <c r="F760" s="511"/>
      <c r="G760" s="511"/>
      <c r="H760" s="363"/>
      <c r="I760" s="363"/>
      <c r="J760" s="363"/>
      <c r="K760" s="401"/>
      <c r="L760" s="362"/>
      <c r="M760" s="363"/>
      <c r="N760" s="363"/>
      <c r="O760" s="402"/>
      <c r="P760" s="402"/>
      <c r="Q760" s="402"/>
      <c r="R760" s="363"/>
      <c r="S760" s="402"/>
      <c r="T760" s="402"/>
      <c r="U760" s="402"/>
      <c r="V760" s="400"/>
      <c r="W760" s="382"/>
    </row>
    <row r="761" spans="2:23" ht="13.5" customHeight="1" x14ac:dyDescent="0.2">
      <c r="B761" s="32"/>
      <c r="C761" s="383">
        <f t="shared" si="23"/>
        <v>749</v>
      </c>
      <c r="D761" s="60" t="str">
        <f t="shared" si="25"/>
        <v/>
      </c>
      <c r="E761" s="376"/>
      <c r="F761" s="511"/>
      <c r="G761" s="511"/>
      <c r="H761" s="363"/>
      <c r="I761" s="363"/>
      <c r="J761" s="363"/>
      <c r="K761" s="401"/>
      <c r="L761" s="362"/>
      <c r="M761" s="363"/>
      <c r="N761" s="363"/>
      <c r="O761" s="402"/>
      <c r="P761" s="402"/>
      <c r="Q761" s="402"/>
      <c r="R761" s="363"/>
      <c r="S761" s="402"/>
      <c r="T761" s="402"/>
      <c r="U761" s="402"/>
      <c r="V761" s="400"/>
      <c r="W761" s="382"/>
    </row>
    <row r="762" spans="2:23" ht="13.5" customHeight="1" x14ac:dyDescent="0.2">
      <c r="B762" s="32"/>
      <c r="C762" s="383">
        <f t="shared" si="23"/>
        <v>750</v>
      </c>
      <c r="D762" s="60" t="str">
        <f t="shared" si="25"/>
        <v/>
      </c>
      <c r="E762" s="376"/>
      <c r="F762" s="511"/>
      <c r="G762" s="511"/>
      <c r="H762" s="363"/>
      <c r="I762" s="363"/>
      <c r="J762" s="363"/>
      <c r="K762" s="401"/>
      <c r="L762" s="362"/>
      <c r="M762" s="363"/>
      <c r="N762" s="363"/>
      <c r="O762" s="402"/>
      <c r="P762" s="402"/>
      <c r="Q762" s="402"/>
      <c r="R762" s="363"/>
      <c r="S762" s="402"/>
      <c r="T762" s="402"/>
      <c r="U762" s="402"/>
      <c r="V762" s="400"/>
      <c r="W762" s="382"/>
    </row>
    <row r="763" spans="2:23" ht="13.5" customHeight="1" x14ac:dyDescent="0.2">
      <c r="B763" s="32"/>
      <c r="C763" s="383">
        <f t="shared" si="23"/>
        <v>751</v>
      </c>
      <c r="D763" s="60" t="str">
        <f t="shared" si="25"/>
        <v/>
      </c>
      <c r="E763" s="376"/>
      <c r="F763" s="511"/>
      <c r="G763" s="511"/>
      <c r="H763" s="363"/>
      <c r="I763" s="363"/>
      <c r="J763" s="363"/>
      <c r="K763" s="401"/>
      <c r="L763" s="362"/>
      <c r="M763" s="363"/>
      <c r="N763" s="363"/>
      <c r="O763" s="402"/>
      <c r="P763" s="402"/>
      <c r="Q763" s="402"/>
      <c r="R763" s="363"/>
      <c r="S763" s="402"/>
      <c r="T763" s="402"/>
      <c r="U763" s="402"/>
      <c r="V763" s="400"/>
      <c r="W763" s="382"/>
    </row>
    <row r="764" spans="2:23" ht="13.5" customHeight="1" x14ac:dyDescent="0.2">
      <c r="B764" s="32"/>
      <c r="C764" s="383">
        <f t="shared" si="23"/>
        <v>752</v>
      </c>
      <c r="D764" s="60" t="str">
        <f t="shared" si="25"/>
        <v/>
      </c>
      <c r="E764" s="376"/>
      <c r="F764" s="511"/>
      <c r="G764" s="511"/>
      <c r="H764" s="363"/>
      <c r="I764" s="363"/>
      <c r="J764" s="363"/>
      <c r="K764" s="401"/>
      <c r="L764" s="362"/>
      <c r="M764" s="363"/>
      <c r="N764" s="363"/>
      <c r="O764" s="402"/>
      <c r="P764" s="402"/>
      <c r="Q764" s="402"/>
      <c r="R764" s="363"/>
      <c r="S764" s="402"/>
      <c r="T764" s="402"/>
      <c r="U764" s="402"/>
      <c r="V764" s="400"/>
      <c r="W764" s="382"/>
    </row>
    <row r="765" spans="2:23" ht="13.5" customHeight="1" x14ac:dyDescent="0.2">
      <c r="B765" s="32"/>
      <c r="C765" s="383">
        <f t="shared" si="23"/>
        <v>753</v>
      </c>
      <c r="D765" s="60" t="str">
        <f t="shared" si="25"/>
        <v/>
      </c>
      <c r="E765" s="376"/>
      <c r="F765" s="511"/>
      <c r="G765" s="511"/>
      <c r="H765" s="363"/>
      <c r="I765" s="363"/>
      <c r="J765" s="363"/>
      <c r="K765" s="401"/>
      <c r="L765" s="362"/>
      <c r="M765" s="363"/>
      <c r="N765" s="363"/>
      <c r="O765" s="402"/>
      <c r="P765" s="402"/>
      <c r="Q765" s="402"/>
      <c r="R765" s="363"/>
      <c r="S765" s="402"/>
      <c r="T765" s="402"/>
      <c r="U765" s="402"/>
      <c r="V765" s="400"/>
      <c r="W765" s="382"/>
    </row>
    <row r="766" spans="2:23" ht="13.5" customHeight="1" x14ac:dyDescent="0.2">
      <c r="B766" s="32"/>
      <c r="C766" s="383">
        <f t="shared" si="23"/>
        <v>754</v>
      </c>
      <c r="D766" s="60" t="str">
        <f t="shared" si="25"/>
        <v/>
      </c>
      <c r="E766" s="376"/>
      <c r="F766" s="511"/>
      <c r="G766" s="511"/>
      <c r="H766" s="363"/>
      <c r="I766" s="363"/>
      <c r="J766" s="363"/>
      <c r="K766" s="401"/>
      <c r="L766" s="362"/>
      <c r="M766" s="363"/>
      <c r="N766" s="363"/>
      <c r="O766" s="402"/>
      <c r="P766" s="402"/>
      <c r="Q766" s="402"/>
      <c r="R766" s="363"/>
      <c r="S766" s="402"/>
      <c r="T766" s="402"/>
      <c r="U766" s="402"/>
      <c r="V766" s="400"/>
      <c r="W766" s="382"/>
    </row>
    <row r="767" spans="2:23" ht="13.5" customHeight="1" x14ac:dyDescent="0.2">
      <c r="B767" s="32"/>
      <c r="C767" s="383">
        <f t="shared" si="23"/>
        <v>755</v>
      </c>
      <c r="D767" s="60" t="str">
        <f t="shared" si="25"/>
        <v/>
      </c>
      <c r="E767" s="376"/>
      <c r="F767" s="511"/>
      <c r="G767" s="511"/>
      <c r="H767" s="363"/>
      <c r="I767" s="363"/>
      <c r="J767" s="363"/>
      <c r="K767" s="401"/>
      <c r="L767" s="362"/>
      <c r="M767" s="363"/>
      <c r="N767" s="363"/>
      <c r="O767" s="402"/>
      <c r="P767" s="402"/>
      <c r="Q767" s="402"/>
      <c r="R767" s="363"/>
      <c r="S767" s="402"/>
      <c r="T767" s="402"/>
      <c r="U767" s="402"/>
      <c r="V767" s="400"/>
      <c r="W767" s="382"/>
    </row>
    <row r="768" spans="2:23" ht="13.5" customHeight="1" x14ac:dyDescent="0.2">
      <c r="B768" s="32"/>
      <c r="C768" s="383">
        <f t="shared" si="23"/>
        <v>756</v>
      </c>
      <c r="D768" s="60" t="str">
        <f t="shared" si="25"/>
        <v/>
      </c>
      <c r="E768" s="376"/>
      <c r="F768" s="511"/>
      <c r="G768" s="511"/>
      <c r="H768" s="363"/>
      <c r="I768" s="363"/>
      <c r="J768" s="363"/>
      <c r="K768" s="401"/>
      <c r="L768" s="362"/>
      <c r="M768" s="363"/>
      <c r="N768" s="363"/>
      <c r="O768" s="402"/>
      <c r="P768" s="402"/>
      <c r="Q768" s="402"/>
      <c r="R768" s="363"/>
      <c r="S768" s="402"/>
      <c r="T768" s="402"/>
      <c r="U768" s="402"/>
      <c r="V768" s="400"/>
      <c r="W768" s="382"/>
    </row>
    <row r="769" spans="2:23" ht="13.5" customHeight="1" x14ac:dyDescent="0.2">
      <c r="B769" s="32"/>
      <c r="C769" s="383">
        <f t="shared" si="23"/>
        <v>757</v>
      </c>
      <c r="D769" s="60" t="str">
        <f t="shared" si="25"/>
        <v/>
      </c>
      <c r="E769" s="376"/>
      <c r="F769" s="511"/>
      <c r="G769" s="511"/>
      <c r="H769" s="363"/>
      <c r="I769" s="363"/>
      <c r="J769" s="363"/>
      <c r="K769" s="401"/>
      <c r="L769" s="362"/>
      <c r="M769" s="363"/>
      <c r="N769" s="363"/>
      <c r="O769" s="402"/>
      <c r="P769" s="402"/>
      <c r="Q769" s="402"/>
      <c r="R769" s="363"/>
      <c r="S769" s="402"/>
      <c r="T769" s="402"/>
      <c r="U769" s="402"/>
      <c r="V769" s="400"/>
      <c r="W769" s="382"/>
    </row>
    <row r="770" spans="2:23" ht="13.5" customHeight="1" x14ac:dyDescent="0.2">
      <c r="B770" s="32"/>
      <c r="C770" s="383">
        <f t="shared" si="23"/>
        <v>758</v>
      </c>
      <c r="D770" s="60" t="str">
        <f t="shared" si="25"/>
        <v/>
      </c>
      <c r="E770" s="376"/>
      <c r="F770" s="511"/>
      <c r="G770" s="511"/>
      <c r="H770" s="363"/>
      <c r="I770" s="363"/>
      <c r="J770" s="363"/>
      <c r="K770" s="401"/>
      <c r="L770" s="362"/>
      <c r="M770" s="363"/>
      <c r="N770" s="363"/>
      <c r="O770" s="402"/>
      <c r="P770" s="402"/>
      <c r="Q770" s="402"/>
      <c r="R770" s="363"/>
      <c r="S770" s="402"/>
      <c r="T770" s="402"/>
      <c r="U770" s="402"/>
      <c r="V770" s="400"/>
      <c r="W770" s="382"/>
    </row>
    <row r="771" spans="2:23" ht="13.5" customHeight="1" x14ac:dyDescent="0.2">
      <c r="B771" s="32"/>
      <c r="C771" s="383">
        <f t="shared" si="23"/>
        <v>759</v>
      </c>
      <c r="D771" s="60" t="str">
        <f t="shared" si="25"/>
        <v/>
      </c>
      <c r="E771" s="376"/>
      <c r="F771" s="511"/>
      <c r="G771" s="511"/>
      <c r="H771" s="363"/>
      <c r="I771" s="363"/>
      <c r="J771" s="363"/>
      <c r="K771" s="401"/>
      <c r="L771" s="362"/>
      <c r="M771" s="363"/>
      <c r="N771" s="363"/>
      <c r="O771" s="402"/>
      <c r="P771" s="402"/>
      <c r="Q771" s="402"/>
      <c r="R771" s="363"/>
      <c r="S771" s="402"/>
      <c r="T771" s="402"/>
      <c r="U771" s="402"/>
      <c r="V771" s="400"/>
      <c r="W771" s="382"/>
    </row>
    <row r="772" spans="2:23" ht="13.5" customHeight="1" x14ac:dyDescent="0.2">
      <c r="B772" s="32"/>
      <c r="C772" s="383">
        <f t="shared" si="23"/>
        <v>760</v>
      </c>
      <c r="D772" s="60" t="str">
        <f t="shared" si="25"/>
        <v/>
      </c>
      <c r="E772" s="376"/>
      <c r="F772" s="511"/>
      <c r="G772" s="511"/>
      <c r="H772" s="363"/>
      <c r="I772" s="363"/>
      <c r="J772" s="363"/>
      <c r="K772" s="401"/>
      <c r="L772" s="362"/>
      <c r="M772" s="363"/>
      <c r="N772" s="363"/>
      <c r="O772" s="402"/>
      <c r="P772" s="402"/>
      <c r="Q772" s="402"/>
      <c r="R772" s="363"/>
      <c r="S772" s="402"/>
      <c r="T772" s="402"/>
      <c r="U772" s="402"/>
      <c r="V772" s="400"/>
      <c r="W772" s="382"/>
    </row>
    <row r="773" spans="2:23" ht="13.5" customHeight="1" x14ac:dyDescent="0.2">
      <c r="B773" s="32"/>
      <c r="C773" s="383">
        <f t="shared" si="23"/>
        <v>761</v>
      </c>
      <c r="D773" s="60" t="str">
        <f t="shared" si="25"/>
        <v/>
      </c>
      <c r="E773" s="376"/>
      <c r="F773" s="511"/>
      <c r="G773" s="511"/>
      <c r="H773" s="363"/>
      <c r="I773" s="363"/>
      <c r="J773" s="363"/>
      <c r="K773" s="401"/>
      <c r="L773" s="362"/>
      <c r="M773" s="363"/>
      <c r="N773" s="363"/>
      <c r="O773" s="402"/>
      <c r="P773" s="402"/>
      <c r="Q773" s="402"/>
      <c r="R773" s="363"/>
      <c r="S773" s="402"/>
      <c r="T773" s="402"/>
      <c r="U773" s="402"/>
      <c r="V773" s="400"/>
      <c r="W773" s="382"/>
    </row>
    <row r="774" spans="2:23" ht="13.5" customHeight="1" x14ac:dyDescent="0.2">
      <c r="B774" s="32"/>
      <c r="C774" s="383">
        <f t="shared" si="23"/>
        <v>762</v>
      </c>
      <c r="D774" s="60" t="str">
        <f t="shared" si="25"/>
        <v/>
      </c>
      <c r="E774" s="376"/>
      <c r="F774" s="511"/>
      <c r="G774" s="511"/>
      <c r="H774" s="363"/>
      <c r="I774" s="363"/>
      <c r="J774" s="363"/>
      <c r="K774" s="401"/>
      <c r="L774" s="362"/>
      <c r="M774" s="363"/>
      <c r="N774" s="363"/>
      <c r="O774" s="402"/>
      <c r="P774" s="402"/>
      <c r="Q774" s="402"/>
      <c r="R774" s="363"/>
      <c r="S774" s="402"/>
      <c r="T774" s="402"/>
      <c r="U774" s="402"/>
      <c r="V774" s="400"/>
      <c r="W774" s="382"/>
    </row>
    <row r="775" spans="2:23" ht="13.5" customHeight="1" x14ac:dyDescent="0.2">
      <c r="B775" s="32"/>
      <c r="C775" s="383">
        <f t="shared" si="23"/>
        <v>763</v>
      </c>
      <c r="D775" s="60" t="str">
        <f t="shared" si="25"/>
        <v/>
      </c>
      <c r="E775" s="376"/>
      <c r="F775" s="511"/>
      <c r="G775" s="511"/>
      <c r="H775" s="363"/>
      <c r="I775" s="363"/>
      <c r="J775" s="363"/>
      <c r="K775" s="401"/>
      <c r="L775" s="362"/>
      <c r="M775" s="363"/>
      <c r="N775" s="363"/>
      <c r="O775" s="402"/>
      <c r="P775" s="402"/>
      <c r="Q775" s="402"/>
      <c r="R775" s="363"/>
      <c r="S775" s="402"/>
      <c r="T775" s="402"/>
      <c r="U775" s="402"/>
      <c r="V775" s="400"/>
      <c r="W775" s="382"/>
    </row>
    <row r="776" spans="2:23" ht="13.5" customHeight="1" x14ac:dyDescent="0.2">
      <c r="B776" s="32"/>
      <c r="C776" s="383">
        <f t="shared" si="23"/>
        <v>764</v>
      </c>
      <c r="D776" s="60" t="str">
        <f t="shared" si="25"/>
        <v/>
      </c>
      <c r="E776" s="376"/>
      <c r="F776" s="511"/>
      <c r="G776" s="511"/>
      <c r="H776" s="363"/>
      <c r="I776" s="363"/>
      <c r="J776" s="363"/>
      <c r="K776" s="401"/>
      <c r="L776" s="362"/>
      <c r="M776" s="363"/>
      <c r="N776" s="363"/>
      <c r="O776" s="402"/>
      <c r="P776" s="402"/>
      <c r="Q776" s="402"/>
      <c r="R776" s="363"/>
      <c r="S776" s="402"/>
      <c r="T776" s="402"/>
      <c r="U776" s="402"/>
      <c r="V776" s="400"/>
      <c r="W776" s="382"/>
    </row>
    <row r="777" spans="2:23" ht="13.5" customHeight="1" x14ac:dyDescent="0.2">
      <c r="B777" s="32"/>
      <c r="C777" s="383">
        <f t="shared" si="23"/>
        <v>765</v>
      </c>
      <c r="D777" s="60" t="str">
        <f t="shared" si="25"/>
        <v/>
      </c>
      <c r="E777" s="376"/>
      <c r="F777" s="511"/>
      <c r="G777" s="511"/>
      <c r="H777" s="363"/>
      <c r="I777" s="363"/>
      <c r="J777" s="363"/>
      <c r="K777" s="401"/>
      <c r="L777" s="362"/>
      <c r="M777" s="363"/>
      <c r="N777" s="363"/>
      <c r="O777" s="402"/>
      <c r="P777" s="402"/>
      <c r="Q777" s="402"/>
      <c r="R777" s="363"/>
      <c r="S777" s="402"/>
      <c r="T777" s="402"/>
      <c r="U777" s="402"/>
      <c r="V777" s="400"/>
      <c r="W777" s="382"/>
    </row>
    <row r="778" spans="2:23" ht="13.5" customHeight="1" x14ac:dyDescent="0.2">
      <c r="B778" s="32"/>
      <c r="C778" s="383">
        <f t="shared" si="23"/>
        <v>766</v>
      </c>
      <c r="D778" s="60" t="str">
        <f t="shared" si="25"/>
        <v/>
      </c>
      <c r="E778" s="376"/>
      <c r="F778" s="511"/>
      <c r="G778" s="511"/>
      <c r="H778" s="363"/>
      <c r="I778" s="363"/>
      <c r="J778" s="363"/>
      <c r="K778" s="401"/>
      <c r="L778" s="362"/>
      <c r="M778" s="363"/>
      <c r="N778" s="363"/>
      <c r="O778" s="402"/>
      <c r="P778" s="402"/>
      <c r="Q778" s="402"/>
      <c r="R778" s="363"/>
      <c r="S778" s="402"/>
      <c r="T778" s="402"/>
      <c r="U778" s="402"/>
      <c r="V778" s="400"/>
      <c r="W778" s="382"/>
    </row>
    <row r="779" spans="2:23" ht="13.5" customHeight="1" x14ac:dyDescent="0.2">
      <c r="B779" s="32"/>
      <c r="C779" s="383">
        <f t="shared" si="23"/>
        <v>767</v>
      </c>
      <c r="D779" s="60" t="str">
        <f t="shared" si="25"/>
        <v/>
      </c>
      <c r="E779" s="376"/>
      <c r="F779" s="511"/>
      <c r="G779" s="511"/>
      <c r="H779" s="363"/>
      <c r="I779" s="363"/>
      <c r="J779" s="363"/>
      <c r="K779" s="401"/>
      <c r="L779" s="362"/>
      <c r="M779" s="363"/>
      <c r="N779" s="363"/>
      <c r="O779" s="402"/>
      <c r="P779" s="402"/>
      <c r="Q779" s="402"/>
      <c r="R779" s="363"/>
      <c r="S779" s="402"/>
      <c r="T779" s="402"/>
      <c r="U779" s="402"/>
      <c r="V779" s="400"/>
      <c r="W779" s="382"/>
    </row>
    <row r="780" spans="2:23" ht="13.5" customHeight="1" x14ac:dyDescent="0.2">
      <c r="B780" s="32"/>
      <c r="C780" s="383">
        <f t="shared" si="23"/>
        <v>768</v>
      </c>
      <c r="D780" s="60" t="str">
        <f t="shared" si="25"/>
        <v/>
      </c>
      <c r="E780" s="376"/>
      <c r="F780" s="511"/>
      <c r="G780" s="511"/>
      <c r="H780" s="363"/>
      <c r="I780" s="363"/>
      <c r="J780" s="363"/>
      <c r="K780" s="401"/>
      <c r="L780" s="362"/>
      <c r="M780" s="363"/>
      <c r="N780" s="363"/>
      <c r="O780" s="402"/>
      <c r="P780" s="402"/>
      <c r="Q780" s="402"/>
      <c r="R780" s="363"/>
      <c r="S780" s="402"/>
      <c r="T780" s="402"/>
      <c r="U780" s="402"/>
      <c r="V780" s="400"/>
      <c r="W780" s="382"/>
    </row>
    <row r="781" spans="2:23" ht="13.5" customHeight="1" x14ac:dyDescent="0.2">
      <c r="B781" s="32"/>
      <c r="C781" s="383">
        <f t="shared" si="23"/>
        <v>769</v>
      </c>
      <c r="D781" s="60" t="str">
        <f t="shared" si="25"/>
        <v/>
      </c>
      <c r="E781" s="376"/>
      <c r="F781" s="511"/>
      <c r="G781" s="511"/>
      <c r="H781" s="363"/>
      <c r="I781" s="363"/>
      <c r="J781" s="363"/>
      <c r="K781" s="401"/>
      <c r="L781" s="362"/>
      <c r="M781" s="363"/>
      <c r="N781" s="363"/>
      <c r="O781" s="402"/>
      <c r="P781" s="402"/>
      <c r="Q781" s="402"/>
      <c r="R781" s="363"/>
      <c r="S781" s="402"/>
      <c r="T781" s="402"/>
      <c r="U781" s="402"/>
      <c r="V781" s="400"/>
      <c r="W781" s="382"/>
    </row>
    <row r="782" spans="2:23" ht="13.5" customHeight="1" x14ac:dyDescent="0.2">
      <c r="B782" s="32"/>
      <c r="C782" s="383">
        <f t="shared" si="23"/>
        <v>770</v>
      </c>
      <c r="D782" s="60" t="str">
        <f t="shared" si="25"/>
        <v/>
      </c>
      <c r="E782" s="376"/>
      <c r="F782" s="511"/>
      <c r="G782" s="511"/>
      <c r="H782" s="363"/>
      <c r="I782" s="363"/>
      <c r="J782" s="363"/>
      <c r="K782" s="401"/>
      <c r="L782" s="362"/>
      <c r="M782" s="363"/>
      <c r="N782" s="363"/>
      <c r="O782" s="402"/>
      <c r="P782" s="402"/>
      <c r="Q782" s="402"/>
      <c r="R782" s="363"/>
      <c r="S782" s="402"/>
      <c r="T782" s="402"/>
      <c r="U782" s="402"/>
      <c r="V782" s="400"/>
      <c r="W782" s="382"/>
    </row>
    <row r="783" spans="2:23" ht="13.5" customHeight="1" x14ac:dyDescent="0.2">
      <c r="B783" s="32"/>
      <c r="C783" s="383">
        <f t="shared" ref="C783:C846" si="26">C782+1</f>
        <v>771</v>
      </c>
      <c r="D783" s="60" t="str">
        <f t="shared" si="25"/>
        <v/>
      </c>
      <c r="E783" s="376"/>
      <c r="F783" s="511"/>
      <c r="G783" s="511"/>
      <c r="H783" s="363"/>
      <c r="I783" s="363"/>
      <c r="J783" s="363"/>
      <c r="K783" s="401"/>
      <c r="L783" s="362"/>
      <c r="M783" s="363"/>
      <c r="N783" s="363"/>
      <c r="O783" s="402"/>
      <c r="P783" s="402"/>
      <c r="Q783" s="402"/>
      <c r="R783" s="363"/>
      <c r="S783" s="402"/>
      <c r="T783" s="402"/>
      <c r="U783" s="402"/>
      <c r="V783" s="400"/>
      <c r="W783" s="382"/>
    </row>
    <row r="784" spans="2:23" ht="13.5" customHeight="1" x14ac:dyDescent="0.2">
      <c r="B784" s="32"/>
      <c r="C784" s="383">
        <f t="shared" si="26"/>
        <v>772</v>
      </c>
      <c r="D784" s="60" t="str">
        <f t="shared" si="25"/>
        <v/>
      </c>
      <c r="E784" s="376"/>
      <c r="F784" s="511"/>
      <c r="G784" s="511"/>
      <c r="H784" s="363"/>
      <c r="I784" s="363"/>
      <c r="J784" s="363"/>
      <c r="K784" s="401"/>
      <c r="L784" s="362"/>
      <c r="M784" s="363"/>
      <c r="N784" s="363"/>
      <c r="O784" s="402"/>
      <c r="P784" s="402"/>
      <c r="Q784" s="402"/>
      <c r="R784" s="363"/>
      <c r="S784" s="402"/>
      <c r="T784" s="402"/>
      <c r="U784" s="402"/>
      <c r="V784" s="400"/>
      <c r="W784" s="382"/>
    </row>
    <row r="785" spans="2:23" ht="13.5" customHeight="1" x14ac:dyDescent="0.2">
      <c r="B785" s="32"/>
      <c r="C785" s="383">
        <f t="shared" si="26"/>
        <v>773</v>
      </c>
      <c r="D785" s="60" t="str">
        <f t="shared" si="25"/>
        <v/>
      </c>
      <c r="E785" s="376"/>
      <c r="F785" s="511"/>
      <c r="G785" s="511"/>
      <c r="H785" s="363"/>
      <c r="I785" s="363"/>
      <c r="J785" s="363"/>
      <c r="K785" s="401"/>
      <c r="L785" s="362"/>
      <c r="M785" s="363"/>
      <c r="N785" s="363"/>
      <c r="O785" s="402"/>
      <c r="P785" s="402"/>
      <c r="Q785" s="402"/>
      <c r="R785" s="363"/>
      <c r="S785" s="402"/>
      <c r="T785" s="402"/>
      <c r="U785" s="402"/>
      <c r="V785" s="400"/>
      <c r="W785" s="382"/>
    </row>
    <row r="786" spans="2:23" ht="13.5" customHeight="1" x14ac:dyDescent="0.2">
      <c r="B786" s="32"/>
      <c r="C786" s="383">
        <f t="shared" si="26"/>
        <v>774</v>
      </c>
      <c r="D786" s="60" t="str">
        <f t="shared" si="25"/>
        <v/>
      </c>
      <c r="E786" s="376"/>
      <c r="F786" s="511"/>
      <c r="G786" s="511"/>
      <c r="H786" s="363"/>
      <c r="I786" s="363"/>
      <c r="J786" s="363"/>
      <c r="K786" s="401"/>
      <c r="L786" s="362"/>
      <c r="M786" s="363"/>
      <c r="N786" s="363"/>
      <c r="O786" s="402"/>
      <c r="P786" s="402"/>
      <c r="Q786" s="402"/>
      <c r="R786" s="363"/>
      <c r="S786" s="402"/>
      <c r="T786" s="402"/>
      <c r="U786" s="402"/>
      <c r="V786" s="400"/>
      <c r="W786" s="382"/>
    </row>
    <row r="787" spans="2:23" ht="13.5" customHeight="1" x14ac:dyDescent="0.2">
      <c r="B787" s="32"/>
      <c r="C787" s="383">
        <f t="shared" si="26"/>
        <v>775</v>
      </c>
      <c r="D787" s="60" t="str">
        <f t="shared" ref="D787:D818" si="27">IF(E787="","",IF(E787&lt;=$Z$2,"○",""))</f>
        <v/>
      </c>
      <c r="E787" s="376"/>
      <c r="F787" s="511"/>
      <c r="G787" s="511"/>
      <c r="H787" s="363"/>
      <c r="I787" s="363"/>
      <c r="J787" s="363"/>
      <c r="K787" s="401"/>
      <c r="L787" s="362"/>
      <c r="M787" s="363"/>
      <c r="N787" s="363"/>
      <c r="O787" s="402"/>
      <c r="P787" s="402"/>
      <c r="Q787" s="402"/>
      <c r="R787" s="363"/>
      <c r="S787" s="402"/>
      <c r="T787" s="402"/>
      <c r="U787" s="402"/>
      <c r="V787" s="400"/>
      <c r="W787" s="382"/>
    </row>
    <row r="788" spans="2:23" ht="13.5" customHeight="1" x14ac:dyDescent="0.2">
      <c r="B788" s="32"/>
      <c r="C788" s="383">
        <f t="shared" si="26"/>
        <v>776</v>
      </c>
      <c r="D788" s="60" t="str">
        <f t="shared" si="27"/>
        <v/>
      </c>
      <c r="E788" s="376"/>
      <c r="F788" s="511"/>
      <c r="G788" s="511"/>
      <c r="H788" s="363"/>
      <c r="I788" s="363"/>
      <c r="J788" s="363"/>
      <c r="K788" s="401"/>
      <c r="L788" s="362"/>
      <c r="M788" s="363"/>
      <c r="N788" s="363"/>
      <c r="O788" s="402"/>
      <c r="P788" s="402"/>
      <c r="Q788" s="402"/>
      <c r="R788" s="363"/>
      <c r="S788" s="402"/>
      <c r="T788" s="402"/>
      <c r="U788" s="402"/>
      <c r="V788" s="400"/>
      <c r="W788" s="382"/>
    </row>
    <row r="789" spans="2:23" ht="13.5" customHeight="1" x14ac:dyDescent="0.2">
      <c r="B789" s="32"/>
      <c r="C789" s="383">
        <f t="shared" si="26"/>
        <v>777</v>
      </c>
      <c r="D789" s="60" t="str">
        <f t="shared" si="27"/>
        <v/>
      </c>
      <c r="E789" s="376"/>
      <c r="F789" s="511"/>
      <c r="G789" s="511"/>
      <c r="H789" s="363"/>
      <c r="I789" s="363"/>
      <c r="J789" s="363"/>
      <c r="K789" s="401"/>
      <c r="L789" s="362"/>
      <c r="M789" s="363"/>
      <c r="N789" s="363"/>
      <c r="O789" s="402"/>
      <c r="P789" s="402"/>
      <c r="Q789" s="402"/>
      <c r="R789" s="363"/>
      <c r="S789" s="402"/>
      <c r="T789" s="402"/>
      <c r="U789" s="402"/>
      <c r="V789" s="400"/>
      <c r="W789" s="382"/>
    </row>
    <row r="790" spans="2:23" ht="13.5" customHeight="1" x14ac:dyDescent="0.2">
      <c r="B790" s="32"/>
      <c r="C790" s="383">
        <f t="shared" si="26"/>
        <v>778</v>
      </c>
      <c r="D790" s="60" t="str">
        <f t="shared" si="27"/>
        <v/>
      </c>
      <c r="E790" s="376"/>
      <c r="F790" s="511"/>
      <c r="G790" s="511"/>
      <c r="H790" s="363"/>
      <c r="I790" s="363"/>
      <c r="J790" s="363"/>
      <c r="K790" s="401"/>
      <c r="L790" s="362"/>
      <c r="M790" s="363"/>
      <c r="N790" s="363"/>
      <c r="O790" s="402"/>
      <c r="P790" s="402"/>
      <c r="Q790" s="402"/>
      <c r="R790" s="363"/>
      <c r="S790" s="402"/>
      <c r="T790" s="402"/>
      <c r="U790" s="402"/>
      <c r="V790" s="400"/>
      <c r="W790" s="382"/>
    </row>
    <row r="791" spans="2:23" ht="13.5" customHeight="1" x14ac:dyDescent="0.2">
      <c r="B791" s="32"/>
      <c r="C791" s="383">
        <f t="shared" si="26"/>
        <v>779</v>
      </c>
      <c r="D791" s="60" t="str">
        <f t="shared" si="27"/>
        <v/>
      </c>
      <c r="E791" s="376"/>
      <c r="F791" s="511"/>
      <c r="G791" s="511"/>
      <c r="H791" s="363"/>
      <c r="I791" s="363"/>
      <c r="J791" s="363"/>
      <c r="K791" s="401"/>
      <c r="L791" s="362"/>
      <c r="M791" s="363"/>
      <c r="N791" s="363"/>
      <c r="O791" s="402"/>
      <c r="P791" s="402"/>
      <c r="Q791" s="402"/>
      <c r="R791" s="363"/>
      <c r="S791" s="402"/>
      <c r="T791" s="402"/>
      <c r="U791" s="402"/>
      <c r="V791" s="400"/>
      <c r="W791" s="382"/>
    </row>
    <row r="792" spans="2:23" ht="13.5" customHeight="1" x14ac:dyDescent="0.2">
      <c r="B792" s="32"/>
      <c r="C792" s="383">
        <f t="shared" si="26"/>
        <v>780</v>
      </c>
      <c r="D792" s="60" t="str">
        <f t="shared" si="27"/>
        <v/>
      </c>
      <c r="E792" s="376"/>
      <c r="F792" s="511"/>
      <c r="G792" s="511"/>
      <c r="H792" s="363"/>
      <c r="I792" s="363"/>
      <c r="J792" s="363"/>
      <c r="K792" s="401"/>
      <c r="L792" s="362"/>
      <c r="M792" s="363"/>
      <c r="N792" s="363"/>
      <c r="O792" s="402"/>
      <c r="P792" s="402"/>
      <c r="Q792" s="402"/>
      <c r="R792" s="363"/>
      <c r="S792" s="402"/>
      <c r="T792" s="402"/>
      <c r="U792" s="402"/>
      <c r="V792" s="400"/>
      <c r="W792" s="382"/>
    </row>
    <row r="793" spans="2:23" ht="13.5" customHeight="1" x14ac:dyDescent="0.2">
      <c r="B793" s="32"/>
      <c r="C793" s="383">
        <f t="shared" si="26"/>
        <v>781</v>
      </c>
      <c r="D793" s="60" t="str">
        <f t="shared" si="27"/>
        <v/>
      </c>
      <c r="E793" s="376"/>
      <c r="F793" s="511"/>
      <c r="G793" s="511"/>
      <c r="H793" s="363"/>
      <c r="I793" s="363"/>
      <c r="J793" s="363"/>
      <c r="K793" s="401"/>
      <c r="L793" s="362"/>
      <c r="M793" s="363"/>
      <c r="N793" s="363"/>
      <c r="O793" s="402"/>
      <c r="P793" s="402"/>
      <c r="Q793" s="402"/>
      <c r="R793" s="363"/>
      <c r="S793" s="402"/>
      <c r="T793" s="402"/>
      <c r="U793" s="402"/>
      <c r="V793" s="400"/>
      <c r="W793" s="382"/>
    </row>
    <row r="794" spans="2:23" ht="13.5" customHeight="1" x14ac:dyDescent="0.2">
      <c r="B794" s="32"/>
      <c r="C794" s="383">
        <f t="shared" si="26"/>
        <v>782</v>
      </c>
      <c r="D794" s="60" t="str">
        <f t="shared" si="27"/>
        <v/>
      </c>
      <c r="E794" s="376"/>
      <c r="F794" s="511"/>
      <c r="G794" s="511"/>
      <c r="H794" s="363"/>
      <c r="I794" s="363"/>
      <c r="J794" s="363"/>
      <c r="K794" s="401"/>
      <c r="L794" s="362"/>
      <c r="M794" s="363"/>
      <c r="N794" s="363"/>
      <c r="O794" s="402"/>
      <c r="P794" s="402"/>
      <c r="Q794" s="402"/>
      <c r="R794" s="363"/>
      <c r="S794" s="402"/>
      <c r="T794" s="402"/>
      <c r="U794" s="402"/>
      <c r="V794" s="400"/>
      <c r="W794" s="382"/>
    </row>
    <row r="795" spans="2:23" ht="13.5" customHeight="1" x14ac:dyDescent="0.2">
      <c r="B795" s="32"/>
      <c r="C795" s="383">
        <f t="shared" si="26"/>
        <v>783</v>
      </c>
      <c r="D795" s="60" t="str">
        <f t="shared" si="27"/>
        <v/>
      </c>
      <c r="E795" s="376"/>
      <c r="F795" s="511"/>
      <c r="G795" s="511"/>
      <c r="H795" s="363"/>
      <c r="I795" s="363"/>
      <c r="J795" s="363"/>
      <c r="K795" s="401"/>
      <c r="L795" s="362"/>
      <c r="M795" s="363"/>
      <c r="N795" s="363"/>
      <c r="O795" s="402"/>
      <c r="P795" s="402"/>
      <c r="Q795" s="402"/>
      <c r="R795" s="363"/>
      <c r="S795" s="402"/>
      <c r="T795" s="402"/>
      <c r="U795" s="402"/>
      <c r="V795" s="400"/>
      <c r="W795" s="382"/>
    </row>
    <row r="796" spans="2:23" ht="13.5" customHeight="1" x14ac:dyDescent="0.2">
      <c r="B796" s="32"/>
      <c r="C796" s="383">
        <f t="shared" si="26"/>
        <v>784</v>
      </c>
      <c r="D796" s="60" t="str">
        <f t="shared" si="27"/>
        <v/>
      </c>
      <c r="E796" s="376"/>
      <c r="F796" s="511"/>
      <c r="G796" s="511"/>
      <c r="H796" s="363"/>
      <c r="I796" s="363"/>
      <c r="J796" s="363"/>
      <c r="K796" s="401"/>
      <c r="L796" s="362"/>
      <c r="M796" s="363"/>
      <c r="N796" s="363"/>
      <c r="O796" s="402"/>
      <c r="P796" s="402"/>
      <c r="Q796" s="402"/>
      <c r="R796" s="363"/>
      <c r="S796" s="402"/>
      <c r="T796" s="402"/>
      <c r="U796" s="402"/>
      <c r="V796" s="400"/>
      <c r="W796" s="382"/>
    </row>
    <row r="797" spans="2:23" ht="13.5" customHeight="1" x14ac:dyDescent="0.2">
      <c r="B797" s="32"/>
      <c r="C797" s="383">
        <f t="shared" si="26"/>
        <v>785</v>
      </c>
      <c r="D797" s="60" t="str">
        <f t="shared" si="27"/>
        <v/>
      </c>
      <c r="E797" s="376"/>
      <c r="F797" s="511"/>
      <c r="G797" s="511"/>
      <c r="H797" s="363"/>
      <c r="I797" s="363"/>
      <c r="J797" s="363"/>
      <c r="K797" s="401"/>
      <c r="L797" s="362"/>
      <c r="M797" s="363"/>
      <c r="N797" s="363"/>
      <c r="O797" s="402"/>
      <c r="P797" s="402"/>
      <c r="Q797" s="402"/>
      <c r="R797" s="363"/>
      <c r="S797" s="402"/>
      <c r="T797" s="402"/>
      <c r="U797" s="402"/>
      <c r="V797" s="400"/>
      <c r="W797" s="382"/>
    </row>
    <row r="798" spans="2:23" ht="13.5" customHeight="1" x14ac:dyDescent="0.2">
      <c r="B798" s="32"/>
      <c r="C798" s="383">
        <f t="shared" si="26"/>
        <v>786</v>
      </c>
      <c r="D798" s="60" t="str">
        <f t="shared" si="27"/>
        <v/>
      </c>
      <c r="E798" s="376"/>
      <c r="F798" s="511"/>
      <c r="G798" s="511"/>
      <c r="H798" s="363"/>
      <c r="I798" s="363"/>
      <c r="J798" s="363"/>
      <c r="K798" s="401"/>
      <c r="L798" s="362"/>
      <c r="M798" s="363"/>
      <c r="N798" s="363"/>
      <c r="O798" s="402"/>
      <c r="P798" s="402"/>
      <c r="Q798" s="402"/>
      <c r="R798" s="363"/>
      <c r="S798" s="402"/>
      <c r="T798" s="402"/>
      <c r="U798" s="402"/>
      <c r="V798" s="400"/>
      <c r="W798" s="382"/>
    </row>
    <row r="799" spans="2:23" ht="13.5" customHeight="1" x14ac:dyDescent="0.2">
      <c r="B799" s="32"/>
      <c r="C799" s="383">
        <f t="shared" si="26"/>
        <v>787</v>
      </c>
      <c r="D799" s="60" t="str">
        <f t="shared" si="27"/>
        <v/>
      </c>
      <c r="E799" s="376"/>
      <c r="F799" s="511"/>
      <c r="G799" s="511"/>
      <c r="H799" s="363"/>
      <c r="I799" s="363"/>
      <c r="J799" s="363"/>
      <c r="K799" s="401"/>
      <c r="L799" s="362"/>
      <c r="M799" s="363"/>
      <c r="N799" s="363"/>
      <c r="O799" s="402"/>
      <c r="P799" s="402"/>
      <c r="Q799" s="402"/>
      <c r="R799" s="363"/>
      <c r="S799" s="402"/>
      <c r="T799" s="402"/>
      <c r="U799" s="402"/>
      <c r="V799" s="400"/>
      <c r="W799" s="382"/>
    </row>
    <row r="800" spans="2:23" ht="13.5" customHeight="1" x14ac:dyDescent="0.2">
      <c r="B800" s="32"/>
      <c r="C800" s="383">
        <f t="shared" si="26"/>
        <v>788</v>
      </c>
      <c r="D800" s="60" t="str">
        <f t="shared" si="27"/>
        <v/>
      </c>
      <c r="E800" s="376"/>
      <c r="F800" s="511"/>
      <c r="G800" s="511"/>
      <c r="H800" s="363"/>
      <c r="I800" s="363"/>
      <c r="J800" s="363"/>
      <c r="K800" s="401"/>
      <c r="L800" s="362"/>
      <c r="M800" s="363"/>
      <c r="N800" s="363"/>
      <c r="O800" s="402"/>
      <c r="P800" s="402"/>
      <c r="Q800" s="402"/>
      <c r="R800" s="363"/>
      <c r="S800" s="402"/>
      <c r="T800" s="402"/>
      <c r="U800" s="402"/>
      <c r="V800" s="400"/>
      <c r="W800" s="382"/>
    </row>
    <row r="801" spans="2:23" ht="13.5" customHeight="1" x14ac:dyDescent="0.2">
      <c r="B801" s="32"/>
      <c r="C801" s="383">
        <f t="shared" si="26"/>
        <v>789</v>
      </c>
      <c r="D801" s="60" t="str">
        <f t="shared" si="27"/>
        <v/>
      </c>
      <c r="E801" s="376"/>
      <c r="F801" s="511"/>
      <c r="G801" s="511"/>
      <c r="H801" s="363"/>
      <c r="I801" s="363"/>
      <c r="J801" s="363"/>
      <c r="K801" s="401"/>
      <c r="L801" s="362"/>
      <c r="M801" s="363"/>
      <c r="N801" s="363"/>
      <c r="O801" s="402"/>
      <c r="P801" s="402"/>
      <c r="Q801" s="402"/>
      <c r="R801" s="363"/>
      <c r="S801" s="402"/>
      <c r="T801" s="402"/>
      <c r="U801" s="402"/>
      <c r="V801" s="400"/>
      <c r="W801" s="382"/>
    </row>
    <row r="802" spans="2:23" ht="13.5" customHeight="1" x14ac:dyDescent="0.2">
      <c r="B802" s="32"/>
      <c r="C802" s="383">
        <f t="shared" si="26"/>
        <v>790</v>
      </c>
      <c r="D802" s="60" t="str">
        <f t="shared" si="27"/>
        <v/>
      </c>
      <c r="E802" s="376"/>
      <c r="F802" s="511"/>
      <c r="G802" s="511"/>
      <c r="H802" s="363"/>
      <c r="I802" s="363"/>
      <c r="J802" s="363"/>
      <c r="K802" s="401"/>
      <c r="L802" s="362"/>
      <c r="M802" s="363"/>
      <c r="N802" s="363"/>
      <c r="O802" s="402"/>
      <c r="P802" s="402"/>
      <c r="Q802" s="402"/>
      <c r="R802" s="363"/>
      <c r="S802" s="402"/>
      <c r="T802" s="402"/>
      <c r="U802" s="402"/>
      <c r="V802" s="400"/>
      <c r="W802" s="382"/>
    </row>
    <row r="803" spans="2:23" ht="13.5" customHeight="1" x14ac:dyDescent="0.2">
      <c r="B803" s="32"/>
      <c r="C803" s="383">
        <f t="shared" si="26"/>
        <v>791</v>
      </c>
      <c r="D803" s="60" t="str">
        <f t="shared" si="27"/>
        <v/>
      </c>
      <c r="E803" s="376"/>
      <c r="F803" s="511"/>
      <c r="G803" s="511"/>
      <c r="H803" s="363"/>
      <c r="I803" s="363"/>
      <c r="J803" s="363"/>
      <c r="K803" s="401"/>
      <c r="L803" s="362"/>
      <c r="M803" s="363"/>
      <c r="N803" s="363"/>
      <c r="O803" s="402"/>
      <c r="P803" s="402"/>
      <c r="Q803" s="402"/>
      <c r="R803" s="363"/>
      <c r="S803" s="402"/>
      <c r="T803" s="402"/>
      <c r="U803" s="402"/>
      <c r="V803" s="400"/>
      <c r="W803" s="382"/>
    </row>
    <row r="804" spans="2:23" ht="13.5" customHeight="1" x14ac:dyDescent="0.2">
      <c r="B804" s="32"/>
      <c r="C804" s="383">
        <f t="shared" si="26"/>
        <v>792</v>
      </c>
      <c r="D804" s="60" t="str">
        <f t="shared" si="27"/>
        <v/>
      </c>
      <c r="E804" s="376"/>
      <c r="F804" s="511"/>
      <c r="G804" s="511"/>
      <c r="H804" s="363"/>
      <c r="I804" s="363"/>
      <c r="J804" s="363"/>
      <c r="K804" s="401"/>
      <c r="L804" s="362"/>
      <c r="M804" s="363"/>
      <c r="N804" s="363"/>
      <c r="O804" s="402"/>
      <c r="P804" s="402"/>
      <c r="Q804" s="402"/>
      <c r="R804" s="363"/>
      <c r="S804" s="402"/>
      <c r="T804" s="402"/>
      <c r="U804" s="402"/>
      <c r="V804" s="400"/>
      <c r="W804" s="382"/>
    </row>
    <row r="805" spans="2:23" ht="13.5" customHeight="1" x14ac:dyDescent="0.2">
      <c r="B805" s="32"/>
      <c r="C805" s="383">
        <f t="shared" si="26"/>
        <v>793</v>
      </c>
      <c r="D805" s="60" t="str">
        <f t="shared" si="27"/>
        <v/>
      </c>
      <c r="E805" s="376"/>
      <c r="F805" s="511"/>
      <c r="G805" s="511"/>
      <c r="H805" s="363"/>
      <c r="I805" s="363"/>
      <c r="J805" s="363"/>
      <c r="K805" s="401"/>
      <c r="L805" s="362"/>
      <c r="M805" s="363"/>
      <c r="N805" s="363"/>
      <c r="O805" s="402"/>
      <c r="P805" s="402"/>
      <c r="Q805" s="402"/>
      <c r="R805" s="363"/>
      <c r="S805" s="402"/>
      <c r="T805" s="402"/>
      <c r="U805" s="402"/>
      <c r="V805" s="400"/>
      <c r="W805" s="382"/>
    </row>
    <row r="806" spans="2:23" ht="13.5" customHeight="1" x14ac:dyDescent="0.2">
      <c r="B806" s="32"/>
      <c r="C806" s="383">
        <f t="shared" si="26"/>
        <v>794</v>
      </c>
      <c r="D806" s="60" t="str">
        <f t="shared" si="27"/>
        <v/>
      </c>
      <c r="E806" s="376"/>
      <c r="F806" s="511"/>
      <c r="G806" s="511"/>
      <c r="H806" s="363"/>
      <c r="I806" s="363"/>
      <c r="J806" s="363"/>
      <c r="K806" s="401"/>
      <c r="L806" s="362"/>
      <c r="M806" s="363"/>
      <c r="N806" s="363"/>
      <c r="O806" s="402"/>
      <c r="P806" s="402"/>
      <c r="Q806" s="402"/>
      <c r="R806" s="363"/>
      <c r="S806" s="402"/>
      <c r="T806" s="402"/>
      <c r="U806" s="402"/>
      <c r="V806" s="400"/>
      <c r="W806" s="382"/>
    </row>
    <row r="807" spans="2:23" ht="13.5" customHeight="1" x14ac:dyDescent="0.2">
      <c r="B807" s="32"/>
      <c r="C807" s="383">
        <f t="shared" si="26"/>
        <v>795</v>
      </c>
      <c r="D807" s="60" t="str">
        <f t="shared" si="27"/>
        <v/>
      </c>
      <c r="E807" s="376"/>
      <c r="F807" s="511"/>
      <c r="G807" s="511"/>
      <c r="H807" s="363"/>
      <c r="I807" s="363"/>
      <c r="J807" s="363"/>
      <c r="K807" s="401"/>
      <c r="L807" s="362"/>
      <c r="M807" s="363"/>
      <c r="N807" s="363"/>
      <c r="O807" s="402"/>
      <c r="P807" s="402"/>
      <c r="Q807" s="402"/>
      <c r="R807" s="363"/>
      <c r="S807" s="402"/>
      <c r="T807" s="402"/>
      <c r="U807" s="402"/>
      <c r="V807" s="400"/>
      <c r="W807" s="382"/>
    </row>
    <row r="808" spans="2:23" ht="13.5" customHeight="1" x14ac:dyDescent="0.2">
      <c r="B808" s="32"/>
      <c r="C808" s="383">
        <f t="shared" si="26"/>
        <v>796</v>
      </c>
      <c r="D808" s="60" t="str">
        <f t="shared" si="27"/>
        <v/>
      </c>
      <c r="E808" s="376"/>
      <c r="F808" s="511"/>
      <c r="G808" s="511"/>
      <c r="H808" s="363"/>
      <c r="I808" s="363"/>
      <c r="J808" s="363"/>
      <c r="K808" s="401"/>
      <c r="L808" s="362"/>
      <c r="M808" s="363"/>
      <c r="N808" s="363"/>
      <c r="O808" s="402"/>
      <c r="P808" s="402"/>
      <c r="Q808" s="402"/>
      <c r="R808" s="363"/>
      <c r="S808" s="402"/>
      <c r="T808" s="402"/>
      <c r="U808" s="402"/>
      <c r="V808" s="400"/>
      <c r="W808" s="382"/>
    </row>
    <row r="809" spans="2:23" ht="13.5" customHeight="1" x14ac:dyDescent="0.2">
      <c r="B809" s="32"/>
      <c r="C809" s="383">
        <f t="shared" si="26"/>
        <v>797</v>
      </c>
      <c r="D809" s="60" t="str">
        <f t="shared" si="27"/>
        <v/>
      </c>
      <c r="E809" s="376"/>
      <c r="F809" s="511"/>
      <c r="G809" s="511"/>
      <c r="H809" s="363"/>
      <c r="I809" s="363"/>
      <c r="J809" s="363"/>
      <c r="K809" s="401"/>
      <c r="L809" s="362"/>
      <c r="M809" s="363"/>
      <c r="N809" s="363"/>
      <c r="O809" s="402"/>
      <c r="P809" s="402"/>
      <c r="Q809" s="402"/>
      <c r="R809" s="363"/>
      <c r="S809" s="402"/>
      <c r="T809" s="402"/>
      <c r="U809" s="402"/>
      <c r="V809" s="400"/>
      <c r="W809" s="382"/>
    </row>
    <row r="810" spans="2:23" ht="13.5" customHeight="1" x14ac:dyDescent="0.2">
      <c r="B810" s="32"/>
      <c r="C810" s="383">
        <f t="shared" si="26"/>
        <v>798</v>
      </c>
      <c r="D810" s="60" t="str">
        <f t="shared" si="27"/>
        <v/>
      </c>
      <c r="E810" s="376"/>
      <c r="F810" s="511"/>
      <c r="G810" s="511"/>
      <c r="H810" s="363"/>
      <c r="I810" s="363"/>
      <c r="J810" s="363"/>
      <c r="K810" s="401"/>
      <c r="L810" s="362"/>
      <c r="M810" s="363"/>
      <c r="N810" s="363"/>
      <c r="O810" s="402"/>
      <c r="P810" s="402"/>
      <c r="Q810" s="402"/>
      <c r="R810" s="363"/>
      <c r="S810" s="402"/>
      <c r="T810" s="402"/>
      <c r="U810" s="402"/>
      <c r="V810" s="400"/>
      <c r="W810" s="382"/>
    </row>
    <row r="811" spans="2:23" ht="13.5" customHeight="1" x14ac:dyDescent="0.2">
      <c r="B811" s="32"/>
      <c r="C811" s="383">
        <f t="shared" si="26"/>
        <v>799</v>
      </c>
      <c r="D811" s="60" t="str">
        <f t="shared" si="27"/>
        <v/>
      </c>
      <c r="E811" s="376"/>
      <c r="F811" s="511"/>
      <c r="G811" s="511"/>
      <c r="H811" s="363"/>
      <c r="I811" s="363"/>
      <c r="J811" s="363"/>
      <c r="K811" s="401"/>
      <c r="L811" s="362"/>
      <c r="M811" s="363"/>
      <c r="N811" s="363"/>
      <c r="O811" s="402"/>
      <c r="P811" s="402"/>
      <c r="Q811" s="402"/>
      <c r="R811" s="363"/>
      <c r="S811" s="402"/>
      <c r="T811" s="402"/>
      <c r="U811" s="402"/>
      <c r="V811" s="400"/>
      <c r="W811" s="382"/>
    </row>
    <row r="812" spans="2:23" ht="13.5" customHeight="1" x14ac:dyDescent="0.2">
      <c r="B812" s="32"/>
      <c r="C812" s="383">
        <f t="shared" si="26"/>
        <v>800</v>
      </c>
      <c r="D812" s="60" t="str">
        <f t="shared" si="27"/>
        <v/>
      </c>
      <c r="E812" s="376"/>
      <c r="F812" s="511"/>
      <c r="G812" s="511"/>
      <c r="H812" s="363"/>
      <c r="I812" s="363"/>
      <c r="J812" s="363"/>
      <c r="K812" s="401"/>
      <c r="L812" s="362"/>
      <c r="M812" s="363"/>
      <c r="N812" s="363"/>
      <c r="O812" s="402"/>
      <c r="P812" s="402"/>
      <c r="Q812" s="402"/>
      <c r="R812" s="363"/>
      <c r="S812" s="402"/>
      <c r="T812" s="402"/>
      <c r="U812" s="402"/>
      <c r="V812" s="400"/>
      <c r="W812" s="382"/>
    </row>
    <row r="813" spans="2:23" ht="13.5" customHeight="1" x14ac:dyDescent="0.2">
      <c r="B813" s="32"/>
      <c r="C813" s="383">
        <f t="shared" si="26"/>
        <v>801</v>
      </c>
      <c r="D813" s="60" t="str">
        <f t="shared" si="27"/>
        <v/>
      </c>
      <c r="E813" s="376"/>
      <c r="F813" s="511"/>
      <c r="G813" s="511"/>
      <c r="H813" s="363"/>
      <c r="I813" s="363"/>
      <c r="J813" s="363"/>
      <c r="K813" s="401"/>
      <c r="L813" s="362"/>
      <c r="M813" s="363"/>
      <c r="N813" s="363"/>
      <c r="O813" s="402"/>
      <c r="P813" s="402"/>
      <c r="Q813" s="402"/>
      <c r="R813" s="363"/>
      <c r="S813" s="402"/>
      <c r="T813" s="402"/>
      <c r="U813" s="402"/>
      <c r="V813" s="400"/>
      <c r="W813" s="382"/>
    </row>
    <row r="814" spans="2:23" ht="13.5" customHeight="1" x14ac:dyDescent="0.2">
      <c r="B814" s="32"/>
      <c r="C814" s="383">
        <f t="shared" si="26"/>
        <v>802</v>
      </c>
      <c r="D814" s="60" t="str">
        <f t="shared" si="27"/>
        <v/>
      </c>
      <c r="E814" s="376"/>
      <c r="F814" s="511"/>
      <c r="G814" s="511"/>
      <c r="H814" s="363"/>
      <c r="I814" s="363"/>
      <c r="J814" s="363"/>
      <c r="K814" s="401"/>
      <c r="L814" s="362"/>
      <c r="M814" s="363"/>
      <c r="N814" s="363"/>
      <c r="O814" s="402"/>
      <c r="P814" s="402"/>
      <c r="Q814" s="402"/>
      <c r="R814" s="363"/>
      <c r="S814" s="402"/>
      <c r="T814" s="402"/>
      <c r="U814" s="402"/>
      <c r="V814" s="400"/>
      <c r="W814" s="382"/>
    </row>
    <row r="815" spans="2:23" ht="13.5" customHeight="1" x14ac:dyDescent="0.2">
      <c r="B815" s="32"/>
      <c r="C815" s="383">
        <f t="shared" si="26"/>
        <v>803</v>
      </c>
      <c r="D815" s="60" t="str">
        <f t="shared" si="27"/>
        <v/>
      </c>
      <c r="E815" s="376"/>
      <c r="F815" s="511"/>
      <c r="G815" s="511"/>
      <c r="H815" s="363"/>
      <c r="I815" s="363"/>
      <c r="J815" s="363"/>
      <c r="K815" s="401"/>
      <c r="L815" s="362"/>
      <c r="M815" s="363"/>
      <c r="N815" s="363"/>
      <c r="O815" s="402"/>
      <c r="P815" s="402"/>
      <c r="Q815" s="402"/>
      <c r="R815" s="363"/>
      <c r="S815" s="402"/>
      <c r="T815" s="402"/>
      <c r="U815" s="402"/>
      <c r="V815" s="400"/>
      <c r="W815" s="382"/>
    </row>
    <row r="816" spans="2:23" ht="13.5" customHeight="1" x14ac:dyDescent="0.2">
      <c r="B816" s="32"/>
      <c r="C816" s="383">
        <f t="shared" si="26"/>
        <v>804</v>
      </c>
      <c r="D816" s="60" t="str">
        <f t="shared" si="27"/>
        <v/>
      </c>
      <c r="E816" s="376"/>
      <c r="F816" s="511"/>
      <c r="G816" s="511"/>
      <c r="H816" s="363"/>
      <c r="I816" s="363"/>
      <c r="J816" s="363"/>
      <c r="K816" s="401"/>
      <c r="L816" s="362"/>
      <c r="M816" s="363"/>
      <c r="N816" s="363"/>
      <c r="O816" s="402"/>
      <c r="P816" s="402"/>
      <c r="Q816" s="402"/>
      <c r="R816" s="363"/>
      <c r="S816" s="402"/>
      <c r="T816" s="402"/>
      <c r="U816" s="402"/>
      <c r="V816" s="400"/>
      <c r="W816" s="382"/>
    </row>
    <row r="817" spans="2:23" ht="13.5" customHeight="1" x14ac:dyDescent="0.2">
      <c r="B817" s="32"/>
      <c r="C817" s="383">
        <f t="shared" si="26"/>
        <v>805</v>
      </c>
      <c r="D817" s="60" t="str">
        <f t="shared" si="27"/>
        <v/>
      </c>
      <c r="E817" s="376"/>
      <c r="F817" s="511"/>
      <c r="G817" s="511"/>
      <c r="H817" s="363"/>
      <c r="I817" s="363"/>
      <c r="J817" s="363"/>
      <c r="K817" s="401"/>
      <c r="L817" s="362"/>
      <c r="M817" s="363"/>
      <c r="N817" s="363"/>
      <c r="O817" s="402"/>
      <c r="P817" s="402"/>
      <c r="Q817" s="402"/>
      <c r="R817" s="363"/>
      <c r="S817" s="402"/>
      <c r="T817" s="402"/>
      <c r="U817" s="402"/>
      <c r="V817" s="400"/>
      <c r="W817" s="382"/>
    </row>
    <row r="818" spans="2:23" ht="13.5" customHeight="1" x14ac:dyDescent="0.2">
      <c r="B818" s="32"/>
      <c r="C818" s="383">
        <f t="shared" si="26"/>
        <v>806</v>
      </c>
      <c r="D818" s="60" t="str">
        <f t="shared" si="27"/>
        <v/>
      </c>
      <c r="E818" s="376"/>
      <c r="F818" s="511"/>
      <c r="G818" s="511"/>
      <c r="H818" s="363"/>
      <c r="I818" s="363"/>
      <c r="J818" s="363"/>
      <c r="K818" s="401"/>
      <c r="L818" s="362"/>
      <c r="M818" s="363"/>
      <c r="N818" s="363"/>
      <c r="O818" s="402"/>
      <c r="P818" s="402"/>
      <c r="Q818" s="402"/>
      <c r="R818" s="363"/>
      <c r="S818" s="402"/>
      <c r="T818" s="402"/>
      <c r="U818" s="402"/>
      <c r="V818" s="400"/>
      <c r="W818" s="382"/>
    </row>
    <row r="819" spans="2:23" ht="13.5" customHeight="1" x14ac:dyDescent="0.2">
      <c r="B819" s="32"/>
      <c r="C819" s="383">
        <f t="shared" si="26"/>
        <v>807</v>
      </c>
      <c r="D819" s="60" t="str">
        <f t="shared" ref="D819:D850" si="28">IF(E819="","",IF(E819&lt;=$Z$2,"○",""))</f>
        <v/>
      </c>
      <c r="E819" s="376"/>
      <c r="F819" s="511"/>
      <c r="G819" s="511"/>
      <c r="H819" s="363"/>
      <c r="I819" s="363"/>
      <c r="J819" s="363"/>
      <c r="K819" s="401"/>
      <c r="L819" s="362"/>
      <c r="M819" s="363"/>
      <c r="N819" s="363"/>
      <c r="O819" s="402"/>
      <c r="P819" s="402"/>
      <c r="Q819" s="402"/>
      <c r="R819" s="363"/>
      <c r="S819" s="402"/>
      <c r="T819" s="402"/>
      <c r="U819" s="402"/>
      <c r="V819" s="400"/>
      <c r="W819" s="382"/>
    </row>
    <row r="820" spans="2:23" ht="13.5" customHeight="1" x14ac:dyDescent="0.2">
      <c r="B820" s="32"/>
      <c r="C820" s="383">
        <f t="shared" si="26"/>
        <v>808</v>
      </c>
      <c r="D820" s="60" t="str">
        <f t="shared" si="28"/>
        <v/>
      </c>
      <c r="E820" s="376"/>
      <c r="F820" s="511"/>
      <c r="G820" s="511"/>
      <c r="H820" s="363"/>
      <c r="I820" s="363"/>
      <c r="J820" s="363"/>
      <c r="K820" s="401"/>
      <c r="L820" s="362"/>
      <c r="M820" s="363"/>
      <c r="N820" s="363"/>
      <c r="O820" s="402"/>
      <c r="P820" s="402"/>
      <c r="Q820" s="402"/>
      <c r="R820" s="363"/>
      <c r="S820" s="402"/>
      <c r="T820" s="402"/>
      <c r="U820" s="402"/>
      <c r="V820" s="400"/>
      <c r="W820" s="382"/>
    </row>
    <row r="821" spans="2:23" ht="13.5" customHeight="1" x14ac:dyDescent="0.2">
      <c r="B821" s="32"/>
      <c r="C821" s="383">
        <f t="shared" si="26"/>
        <v>809</v>
      </c>
      <c r="D821" s="60" t="str">
        <f t="shared" si="28"/>
        <v/>
      </c>
      <c r="E821" s="376"/>
      <c r="F821" s="511"/>
      <c r="G821" s="511"/>
      <c r="H821" s="363"/>
      <c r="I821" s="363"/>
      <c r="J821" s="363"/>
      <c r="K821" s="401"/>
      <c r="L821" s="362"/>
      <c r="M821" s="363"/>
      <c r="N821" s="363"/>
      <c r="O821" s="402"/>
      <c r="P821" s="402"/>
      <c r="Q821" s="402"/>
      <c r="R821" s="363"/>
      <c r="S821" s="402"/>
      <c r="T821" s="402"/>
      <c r="U821" s="402"/>
      <c r="V821" s="400"/>
      <c r="W821" s="382"/>
    </row>
    <row r="822" spans="2:23" ht="13.5" customHeight="1" x14ac:dyDescent="0.2">
      <c r="B822" s="32"/>
      <c r="C822" s="383">
        <f t="shared" si="26"/>
        <v>810</v>
      </c>
      <c r="D822" s="60" t="str">
        <f t="shared" si="28"/>
        <v/>
      </c>
      <c r="E822" s="376"/>
      <c r="F822" s="511"/>
      <c r="G822" s="511"/>
      <c r="H822" s="363"/>
      <c r="I822" s="363"/>
      <c r="J822" s="363"/>
      <c r="K822" s="401"/>
      <c r="L822" s="362"/>
      <c r="M822" s="363"/>
      <c r="N822" s="363"/>
      <c r="O822" s="402"/>
      <c r="P822" s="402"/>
      <c r="Q822" s="402"/>
      <c r="R822" s="363"/>
      <c r="S822" s="402"/>
      <c r="T822" s="402"/>
      <c r="U822" s="402"/>
      <c r="V822" s="400"/>
      <c r="W822" s="382"/>
    </row>
    <row r="823" spans="2:23" ht="13.5" customHeight="1" x14ac:dyDescent="0.2">
      <c r="B823" s="32"/>
      <c r="C823" s="383">
        <f t="shared" si="26"/>
        <v>811</v>
      </c>
      <c r="D823" s="60" t="str">
        <f t="shared" si="28"/>
        <v/>
      </c>
      <c r="E823" s="376"/>
      <c r="F823" s="511"/>
      <c r="G823" s="511"/>
      <c r="H823" s="363"/>
      <c r="I823" s="363"/>
      <c r="J823" s="363"/>
      <c r="K823" s="401"/>
      <c r="L823" s="362"/>
      <c r="M823" s="363"/>
      <c r="N823" s="363"/>
      <c r="O823" s="402"/>
      <c r="P823" s="402"/>
      <c r="Q823" s="402"/>
      <c r="R823" s="363"/>
      <c r="S823" s="402"/>
      <c r="T823" s="402"/>
      <c r="U823" s="402"/>
      <c r="V823" s="400"/>
      <c r="W823" s="382"/>
    </row>
    <row r="824" spans="2:23" ht="13.5" customHeight="1" x14ac:dyDescent="0.2">
      <c r="B824" s="32"/>
      <c r="C824" s="383">
        <f t="shared" si="26"/>
        <v>812</v>
      </c>
      <c r="D824" s="60" t="str">
        <f t="shared" si="28"/>
        <v/>
      </c>
      <c r="E824" s="376"/>
      <c r="F824" s="511"/>
      <c r="G824" s="511"/>
      <c r="H824" s="363"/>
      <c r="I824" s="363"/>
      <c r="J824" s="363"/>
      <c r="K824" s="401"/>
      <c r="L824" s="362"/>
      <c r="M824" s="363"/>
      <c r="N824" s="363"/>
      <c r="O824" s="402"/>
      <c r="P824" s="402"/>
      <c r="Q824" s="402"/>
      <c r="R824" s="363"/>
      <c r="S824" s="402"/>
      <c r="T824" s="402"/>
      <c r="U824" s="402"/>
      <c r="V824" s="400"/>
      <c r="W824" s="382"/>
    </row>
    <row r="825" spans="2:23" ht="13.5" customHeight="1" x14ac:dyDescent="0.2">
      <c r="B825" s="32"/>
      <c r="C825" s="383">
        <f t="shared" si="26"/>
        <v>813</v>
      </c>
      <c r="D825" s="60" t="str">
        <f t="shared" si="28"/>
        <v/>
      </c>
      <c r="E825" s="376"/>
      <c r="F825" s="511"/>
      <c r="G825" s="511"/>
      <c r="H825" s="363"/>
      <c r="I825" s="363"/>
      <c r="J825" s="363"/>
      <c r="K825" s="401"/>
      <c r="L825" s="362"/>
      <c r="M825" s="363"/>
      <c r="N825" s="363"/>
      <c r="O825" s="402"/>
      <c r="P825" s="402"/>
      <c r="Q825" s="402"/>
      <c r="R825" s="363"/>
      <c r="S825" s="402"/>
      <c r="T825" s="402"/>
      <c r="U825" s="402"/>
      <c r="V825" s="400"/>
      <c r="W825" s="382"/>
    </row>
    <row r="826" spans="2:23" ht="13.5" customHeight="1" x14ac:dyDescent="0.2">
      <c r="B826" s="32"/>
      <c r="C826" s="383">
        <f t="shared" si="26"/>
        <v>814</v>
      </c>
      <c r="D826" s="60" t="str">
        <f t="shared" si="28"/>
        <v/>
      </c>
      <c r="E826" s="376"/>
      <c r="F826" s="511"/>
      <c r="G826" s="511"/>
      <c r="H826" s="363"/>
      <c r="I826" s="363"/>
      <c r="J826" s="363"/>
      <c r="K826" s="401"/>
      <c r="L826" s="362"/>
      <c r="M826" s="363"/>
      <c r="N826" s="363"/>
      <c r="O826" s="402"/>
      <c r="P826" s="402"/>
      <c r="Q826" s="402"/>
      <c r="R826" s="363"/>
      <c r="S826" s="402"/>
      <c r="T826" s="402"/>
      <c r="U826" s="402"/>
      <c r="V826" s="400"/>
      <c r="W826" s="382"/>
    </row>
    <row r="827" spans="2:23" ht="13.5" customHeight="1" x14ac:dyDescent="0.2">
      <c r="B827" s="32"/>
      <c r="C827" s="383">
        <f t="shared" si="26"/>
        <v>815</v>
      </c>
      <c r="D827" s="60" t="str">
        <f t="shared" si="28"/>
        <v/>
      </c>
      <c r="E827" s="376"/>
      <c r="F827" s="511"/>
      <c r="G827" s="511"/>
      <c r="H827" s="363"/>
      <c r="I827" s="363"/>
      <c r="J827" s="363"/>
      <c r="K827" s="401"/>
      <c r="L827" s="362"/>
      <c r="M827" s="363"/>
      <c r="N827" s="363"/>
      <c r="O827" s="402"/>
      <c r="P827" s="402"/>
      <c r="Q827" s="402"/>
      <c r="R827" s="363"/>
      <c r="S827" s="402"/>
      <c r="T827" s="402"/>
      <c r="U827" s="402"/>
      <c r="V827" s="400"/>
      <c r="W827" s="382"/>
    </row>
    <row r="828" spans="2:23" ht="13.5" customHeight="1" x14ac:dyDescent="0.2">
      <c r="B828" s="32"/>
      <c r="C828" s="383">
        <f t="shared" si="26"/>
        <v>816</v>
      </c>
      <c r="D828" s="60" t="str">
        <f t="shared" si="28"/>
        <v/>
      </c>
      <c r="E828" s="376"/>
      <c r="F828" s="511"/>
      <c r="G828" s="511"/>
      <c r="H828" s="363"/>
      <c r="I828" s="363"/>
      <c r="J828" s="363"/>
      <c r="K828" s="401"/>
      <c r="L828" s="362"/>
      <c r="M828" s="363"/>
      <c r="N828" s="363"/>
      <c r="O828" s="402"/>
      <c r="P828" s="402"/>
      <c r="Q828" s="402"/>
      <c r="R828" s="363"/>
      <c r="S828" s="402"/>
      <c r="T828" s="402"/>
      <c r="U828" s="402"/>
      <c r="V828" s="400"/>
      <c r="W828" s="382"/>
    </row>
    <row r="829" spans="2:23" ht="13.5" customHeight="1" x14ac:dyDescent="0.2">
      <c r="B829" s="32"/>
      <c r="C829" s="383">
        <f t="shared" si="26"/>
        <v>817</v>
      </c>
      <c r="D829" s="60" t="str">
        <f t="shared" si="28"/>
        <v/>
      </c>
      <c r="E829" s="376"/>
      <c r="F829" s="511"/>
      <c r="G829" s="511"/>
      <c r="H829" s="363"/>
      <c r="I829" s="363"/>
      <c r="J829" s="363"/>
      <c r="K829" s="401"/>
      <c r="L829" s="362"/>
      <c r="M829" s="363"/>
      <c r="N829" s="363"/>
      <c r="O829" s="402"/>
      <c r="P829" s="402"/>
      <c r="Q829" s="402"/>
      <c r="R829" s="363"/>
      <c r="S829" s="402"/>
      <c r="T829" s="402"/>
      <c r="U829" s="402"/>
      <c r="V829" s="400"/>
      <c r="W829" s="382"/>
    </row>
    <row r="830" spans="2:23" ht="13.5" customHeight="1" x14ac:dyDescent="0.2">
      <c r="B830" s="32"/>
      <c r="C830" s="383">
        <f t="shared" si="26"/>
        <v>818</v>
      </c>
      <c r="D830" s="60" t="str">
        <f t="shared" si="28"/>
        <v/>
      </c>
      <c r="E830" s="376"/>
      <c r="F830" s="511"/>
      <c r="G830" s="511"/>
      <c r="H830" s="363"/>
      <c r="I830" s="363"/>
      <c r="J830" s="363"/>
      <c r="K830" s="401"/>
      <c r="L830" s="362"/>
      <c r="M830" s="363"/>
      <c r="N830" s="363"/>
      <c r="O830" s="402"/>
      <c r="P830" s="402"/>
      <c r="Q830" s="402"/>
      <c r="R830" s="363"/>
      <c r="S830" s="402"/>
      <c r="T830" s="402"/>
      <c r="U830" s="402"/>
      <c r="V830" s="400"/>
      <c r="W830" s="382"/>
    </row>
    <row r="831" spans="2:23" ht="13.5" customHeight="1" x14ac:dyDescent="0.2">
      <c r="B831" s="32"/>
      <c r="C831" s="383">
        <f t="shared" si="26"/>
        <v>819</v>
      </c>
      <c r="D831" s="60" t="str">
        <f t="shared" si="28"/>
        <v/>
      </c>
      <c r="E831" s="376"/>
      <c r="F831" s="511"/>
      <c r="G831" s="511"/>
      <c r="H831" s="363"/>
      <c r="I831" s="363"/>
      <c r="J831" s="363"/>
      <c r="K831" s="401"/>
      <c r="L831" s="362"/>
      <c r="M831" s="363"/>
      <c r="N831" s="363"/>
      <c r="O831" s="402"/>
      <c r="P831" s="402"/>
      <c r="Q831" s="402"/>
      <c r="R831" s="363"/>
      <c r="S831" s="402"/>
      <c r="T831" s="402"/>
      <c r="U831" s="402"/>
      <c r="V831" s="400"/>
      <c r="W831" s="382"/>
    </row>
    <row r="832" spans="2:23" ht="13.5" customHeight="1" x14ac:dyDescent="0.2">
      <c r="B832" s="32"/>
      <c r="C832" s="383">
        <f t="shared" si="26"/>
        <v>820</v>
      </c>
      <c r="D832" s="60" t="str">
        <f t="shared" si="28"/>
        <v/>
      </c>
      <c r="E832" s="376"/>
      <c r="F832" s="511"/>
      <c r="G832" s="511"/>
      <c r="H832" s="363"/>
      <c r="I832" s="363"/>
      <c r="J832" s="363"/>
      <c r="K832" s="401"/>
      <c r="L832" s="362"/>
      <c r="M832" s="363"/>
      <c r="N832" s="363"/>
      <c r="O832" s="402"/>
      <c r="P832" s="402"/>
      <c r="Q832" s="402"/>
      <c r="R832" s="363"/>
      <c r="S832" s="402"/>
      <c r="T832" s="402"/>
      <c r="U832" s="402"/>
      <c r="V832" s="400"/>
      <c r="W832" s="382"/>
    </row>
    <row r="833" spans="2:23" ht="13.5" customHeight="1" x14ac:dyDescent="0.2">
      <c r="B833" s="32"/>
      <c r="C833" s="383">
        <f t="shared" si="26"/>
        <v>821</v>
      </c>
      <c r="D833" s="60" t="str">
        <f t="shared" si="28"/>
        <v/>
      </c>
      <c r="E833" s="376"/>
      <c r="F833" s="511"/>
      <c r="G833" s="511"/>
      <c r="H833" s="363"/>
      <c r="I833" s="363"/>
      <c r="J833" s="363"/>
      <c r="K833" s="401"/>
      <c r="L833" s="362"/>
      <c r="M833" s="363"/>
      <c r="N833" s="363"/>
      <c r="O833" s="402"/>
      <c r="P833" s="402"/>
      <c r="Q833" s="402"/>
      <c r="R833" s="363"/>
      <c r="S833" s="402"/>
      <c r="T833" s="402"/>
      <c r="U833" s="402"/>
      <c r="V833" s="400"/>
      <c r="W833" s="382"/>
    </row>
    <row r="834" spans="2:23" ht="13.5" customHeight="1" x14ac:dyDescent="0.2">
      <c r="B834" s="32"/>
      <c r="C834" s="383">
        <f t="shared" si="26"/>
        <v>822</v>
      </c>
      <c r="D834" s="60" t="str">
        <f t="shared" si="28"/>
        <v/>
      </c>
      <c r="E834" s="376"/>
      <c r="F834" s="511"/>
      <c r="G834" s="511"/>
      <c r="H834" s="363"/>
      <c r="I834" s="363"/>
      <c r="J834" s="363"/>
      <c r="K834" s="401"/>
      <c r="L834" s="362"/>
      <c r="M834" s="363"/>
      <c r="N834" s="363"/>
      <c r="O834" s="402"/>
      <c r="P834" s="402"/>
      <c r="Q834" s="402"/>
      <c r="R834" s="363"/>
      <c r="S834" s="402"/>
      <c r="T834" s="402"/>
      <c r="U834" s="402"/>
      <c r="V834" s="400"/>
      <c r="W834" s="382"/>
    </row>
    <row r="835" spans="2:23" ht="13.5" customHeight="1" x14ac:dyDescent="0.2">
      <c r="B835" s="32"/>
      <c r="C835" s="383">
        <f t="shared" si="26"/>
        <v>823</v>
      </c>
      <c r="D835" s="60" t="str">
        <f t="shared" si="28"/>
        <v/>
      </c>
      <c r="E835" s="376"/>
      <c r="F835" s="511"/>
      <c r="G835" s="511"/>
      <c r="H835" s="363"/>
      <c r="I835" s="363"/>
      <c r="J835" s="363"/>
      <c r="K835" s="401"/>
      <c r="L835" s="362"/>
      <c r="M835" s="363"/>
      <c r="N835" s="363"/>
      <c r="O835" s="402"/>
      <c r="P835" s="402"/>
      <c r="Q835" s="402"/>
      <c r="R835" s="363"/>
      <c r="S835" s="402"/>
      <c r="T835" s="402"/>
      <c r="U835" s="402"/>
      <c r="V835" s="400"/>
      <c r="W835" s="382"/>
    </row>
    <row r="836" spans="2:23" ht="13.5" customHeight="1" x14ac:dyDescent="0.2">
      <c r="B836" s="32"/>
      <c r="C836" s="383">
        <f t="shared" si="26"/>
        <v>824</v>
      </c>
      <c r="D836" s="60" t="str">
        <f t="shared" si="28"/>
        <v/>
      </c>
      <c r="E836" s="376"/>
      <c r="F836" s="511"/>
      <c r="G836" s="511"/>
      <c r="H836" s="363"/>
      <c r="I836" s="363"/>
      <c r="J836" s="363"/>
      <c r="K836" s="401"/>
      <c r="L836" s="362"/>
      <c r="M836" s="363"/>
      <c r="N836" s="363"/>
      <c r="O836" s="402"/>
      <c r="P836" s="402"/>
      <c r="Q836" s="402"/>
      <c r="R836" s="363"/>
      <c r="S836" s="402"/>
      <c r="T836" s="402"/>
      <c r="U836" s="402"/>
      <c r="V836" s="400"/>
      <c r="W836" s="382"/>
    </row>
    <row r="837" spans="2:23" ht="13.5" customHeight="1" x14ac:dyDescent="0.2">
      <c r="B837" s="32"/>
      <c r="C837" s="383">
        <f t="shared" si="26"/>
        <v>825</v>
      </c>
      <c r="D837" s="60" t="str">
        <f t="shared" si="28"/>
        <v/>
      </c>
      <c r="E837" s="376"/>
      <c r="F837" s="511"/>
      <c r="G837" s="511"/>
      <c r="H837" s="363"/>
      <c r="I837" s="363"/>
      <c r="J837" s="363"/>
      <c r="K837" s="401"/>
      <c r="L837" s="362"/>
      <c r="M837" s="363"/>
      <c r="N837" s="363"/>
      <c r="O837" s="402"/>
      <c r="P837" s="402"/>
      <c r="Q837" s="402"/>
      <c r="R837" s="363"/>
      <c r="S837" s="402"/>
      <c r="T837" s="402"/>
      <c r="U837" s="402"/>
      <c r="V837" s="400"/>
      <c r="W837" s="382"/>
    </row>
    <row r="838" spans="2:23" ht="13.5" customHeight="1" x14ac:dyDescent="0.2">
      <c r="B838" s="32"/>
      <c r="C838" s="383">
        <f t="shared" si="26"/>
        <v>826</v>
      </c>
      <c r="D838" s="60" t="str">
        <f t="shared" si="28"/>
        <v/>
      </c>
      <c r="E838" s="376"/>
      <c r="F838" s="511"/>
      <c r="G838" s="511"/>
      <c r="H838" s="363"/>
      <c r="I838" s="363"/>
      <c r="J838" s="363"/>
      <c r="K838" s="401"/>
      <c r="L838" s="362"/>
      <c r="M838" s="363"/>
      <c r="N838" s="363"/>
      <c r="O838" s="402"/>
      <c r="P838" s="402"/>
      <c r="Q838" s="402"/>
      <c r="R838" s="363"/>
      <c r="S838" s="402"/>
      <c r="T838" s="402"/>
      <c r="U838" s="402"/>
      <c r="V838" s="400"/>
      <c r="W838" s="382"/>
    </row>
    <row r="839" spans="2:23" ht="13.5" customHeight="1" x14ac:dyDescent="0.2">
      <c r="B839" s="32"/>
      <c r="C839" s="383">
        <f t="shared" si="26"/>
        <v>827</v>
      </c>
      <c r="D839" s="60" t="str">
        <f t="shared" si="28"/>
        <v/>
      </c>
      <c r="E839" s="376"/>
      <c r="F839" s="511"/>
      <c r="G839" s="511"/>
      <c r="H839" s="363"/>
      <c r="I839" s="363"/>
      <c r="J839" s="363"/>
      <c r="K839" s="401"/>
      <c r="L839" s="362"/>
      <c r="M839" s="363"/>
      <c r="N839" s="363"/>
      <c r="O839" s="402"/>
      <c r="P839" s="402"/>
      <c r="Q839" s="402"/>
      <c r="R839" s="363"/>
      <c r="S839" s="402"/>
      <c r="T839" s="402"/>
      <c r="U839" s="402"/>
      <c r="V839" s="400"/>
      <c r="W839" s="382"/>
    </row>
    <row r="840" spans="2:23" ht="13.5" customHeight="1" x14ac:dyDescent="0.2">
      <c r="B840" s="32"/>
      <c r="C840" s="383">
        <f t="shared" si="26"/>
        <v>828</v>
      </c>
      <c r="D840" s="60" t="str">
        <f t="shared" si="28"/>
        <v/>
      </c>
      <c r="E840" s="376"/>
      <c r="F840" s="511"/>
      <c r="G840" s="511"/>
      <c r="H840" s="363"/>
      <c r="I840" s="363"/>
      <c r="J840" s="363"/>
      <c r="K840" s="401"/>
      <c r="L840" s="362"/>
      <c r="M840" s="363"/>
      <c r="N840" s="363"/>
      <c r="O840" s="402"/>
      <c r="P840" s="402"/>
      <c r="Q840" s="402"/>
      <c r="R840" s="363"/>
      <c r="S840" s="402"/>
      <c r="T840" s="402"/>
      <c r="U840" s="402"/>
      <c r="V840" s="400"/>
      <c r="W840" s="382"/>
    </row>
    <row r="841" spans="2:23" ht="13.5" customHeight="1" x14ac:dyDescent="0.2">
      <c r="B841" s="32"/>
      <c r="C841" s="383">
        <f t="shared" si="26"/>
        <v>829</v>
      </c>
      <c r="D841" s="60" t="str">
        <f t="shared" si="28"/>
        <v/>
      </c>
      <c r="E841" s="376"/>
      <c r="F841" s="511"/>
      <c r="G841" s="511"/>
      <c r="H841" s="363"/>
      <c r="I841" s="363"/>
      <c r="J841" s="363"/>
      <c r="K841" s="401"/>
      <c r="L841" s="362"/>
      <c r="M841" s="363"/>
      <c r="N841" s="363"/>
      <c r="O841" s="402"/>
      <c r="P841" s="402"/>
      <c r="Q841" s="402"/>
      <c r="R841" s="363"/>
      <c r="S841" s="402"/>
      <c r="T841" s="402"/>
      <c r="U841" s="402"/>
      <c r="V841" s="400"/>
      <c r="W841" s="382"/>
    </row>
    <row r="842" spans="2:23" ht="13.5" customHeight="1" x14ac:dyDescent="0.2">
      <c r="B842" s="32"/>
      <c r="C842" s="383">
        <f t="shared" si="26"/>
        <v>830</v>
      </c>
      <c r="D842" s="60" t="str">
        <f t="shared" si="28"/>
        <v/>
      </c>
      <c r="E842" s="376"/>
      <c r="F842" s="511"/>
      <c r="G842" s="511"/>
      <c r="H842" s="363"/>
      <c r="I842" s="363"/>
      <c r="J842" s="363"/>
      <c r="K842" s="401"/>
      <c r="L842" s="362"/>
      <c r="M842" s="363"/>
      <c r="N842" s="363"/>
      <c r="O842" s="402"/>
      <c r="P842" s="402"/>
      <c r="Q842" s="402"/>
      <c r="R842" s="363"/>
      <c r="S842" s="402"/>
      <c r="T842" s="402"/>
      <c r="U842" s="402"/>
      <c r="V842" s="400"/>
      <c r="W842" s="382"/>
    </row>
    <row r="843" spans="2:23" ht="13.5" customHeight="1" x14ac:dyDescent="0.2">
      <c r="B843" s="32"/>
      <c r="C843" s="383">
        <f t="shared" si="26"/>
        <v>831</v>
      </c>
      <c r="D843" s="60" t="str">
        <f t="shared" si="28"/>
        <v/>
      </c>
      <c r="E843" s="376"/>
      <c r="F843" s="511"/>
      <c r="G843" s="511"/>
      <c r="H843" s="363"/>
      <c r="I843" s="363"/>
      <c r="J843" s="363"/>
      <c r="K843" s="401"/>
      <c r="L843" s="362"/>
      <c r="M843" s="363"/>
      <c r="N843" s="363"/>
      <c r="O843" s="402"/>
      <c r="P843" s="402"/>
      <c r="Q843" s="402"/>
      <c r="R843" s="363"/>
      <c r="S843" s="402"/>
      <c r="T843" s="402"/>
      <c r="U843" s="402"/>
      <c r="V843" s="400"/>
      <c r="W843" s="382"/>
    </row>
    <row r="844" spans="2:23" ht="13.5" customHeight="1" x14ac:dyDescent="0.2">
      <c r="B844" s="32"/>
      <c r="C844" s="383">
        <f t="shared" si="26"/>
        <v>832</v>
      </c>
      <c r="D844" s="60" t="str">
        <f t="shared" si="28"/>
        <v/>
      </c>
      <c r="E844" s="376"/>
      <c r="F844" s="511"/>
      <c r="G844" s="511"/>
      <c r="H844" s="363"/>
      <c r="I844" s="363"/>
      <c r="J844" s="363"/>
      <c r="K844" s="401"/>
      <c r="L844" s="362"/>
      <c r="M844" s="363"/>
      <c r="N844" s="363"/>
      <c r="O844" s="402"/>
      <c r="P844" s="402"/>
      <c r="Q844" s="402"/>
      <c r="R844" s="363"/>
      <c r="S844" s="402"/>
      <c r="T844" s="402"/>
      <c r="U844" s="402"/>
      <c r="V844" s="400"/>
      <c r="W844" s="382"/>
    </row>
    <row r="845" spans="2:23" ht="13.5" customHeight="1" x14ac:dyDescent="0.2">
      <c r="B845" s="32"/>
      <c r="C845" s="383">
        <f t="shared" si="26"/>
        <v>833</v>
      </c>
      <c r="D845" s="60" t="str">
        <f t="shared" si="28"/>
        <v/>
      </c>
      <c r="E845" s="376"/>
      <c r="F845" s="511"/>
      <c r="G845" s="511"/>
      <c r="H845" s="363"/>
      <c r="I845" s="363"/>
      <c r="J845" s="363"/>
      <c r="K845" s="401"/>
      <c r="L845" s="362"/>
      <c r="M845" s="363"/>
      <c r="N845" s="363"/>
      <c r="O845" s="402"/>
      <c r="P845" s="402"/>
      <c r="Q845" s="402"/>
      <c r="R845" s="363"/>
      <c r="S845" s="402"/>
      <c r="T845" s="402"/>
      <c r="U845" s="402"/>
      <c r="V845" s="400"/>
      <c r="W845" s="382"/>
    </row>
    <row r="846" spans="2:23" ht="13.5" customHeight="1" x14ac:dyDescent="0.2">
      <c r="B846" s="32"/>
      <c r="C846" s="383">
        <f t="shared" si="26"/>
        <v>834</v>
      </c>
      <c r="D846" s="60" t="str">
        <f t="shared" si="28"/>
        <v/>
      </c>
      <c r="E846" s="376"/>
      <c r="F846" s="511"/>
      <c r="G846" s="511"/>
      <c r="H846" s="363"/>
      <c r="I846" s="363"/>
      <c r="J846" s="363"/>
      <c r="K846" s="401"/>
      <c r="L846" s="362"/>
      <c r="M846" s="363"/>
      <c r="N846" s="363"/>
      <c r="O846" s="402"/>
      <c r="P846" s="402"/>
      <c r="Q846" s="402"/>
      <c r="R846" s="363"/>
      <c r="S846" s="402"/>
      <c r="T846" s="402"/>
      <c r="U846" s="402"/>
      <c r="V846" s="400"/>
      <c r="W846" s="382"/>
    </row>
    <row r="847" spans="2:23" ht="13.5" customHeight="1" x14ac:dyDescent="0.2">
      <c r="B847" s="32"/>
      <c r="C847" s="383">
        <f t="shared" ref="C847:C910" si="29">C846+1</f>
        <v>835</v>
      </c>
      <c r="D847" s="60" t="str">
        <f t="shared" si="28"/>
        <v/>
      </c>
      <c r="E847" s="376"/>
      <c r="F847" s="511"/>
      <c r="G847" s="511"/>
      <c r="H847" s="363"/>
      <c r="I847" s="363"/>
      <c r="J847" s="363"/>
      <c r="K847" s="401"/>
      <c r="L847" s="362"/>
      <c r="M847" s="363"/>
      <c r="N847" s="363"/>
      <c r="O847" s="402"/>
      <c r="P847" s="402"/>
      <c r="Q847" s="402"/>
      <c r="R847" s="363"/>
      <c r="S847" s="402"/>
      <c r="T847" s="402"/>
      <c r="U847" s="402"/>
      <c r="V847" s="400"/>
      <c r="W847" s="382"/>
    </row>
    <row r="848" spans="2:23" ht="13.5" customHeight="1" x14ac:dyDescent="0.2">
      <c r="B848" s="32"/>
      <c r="C848" s="383">
        <f t="shared" si="29"/>
        <v>836</v>
      </c>
      <c r="D848" s="60" t="str">
        <f t="shared" si="28"/>
        <v/>
      </c>
      <c r="E848" s="376"/>
      <c r="F848" s="511"/>
      <c r="G848" s="511"/>
      <c r="H848" s="363"/>
      <c r="I848" s="363"/>
      <c r="J848" s="363"/>
      <c r="K848" s="401"/>
      <c r="L848" s="362"/>
      <c r="M848" s="363"/>
      <c r="N848" s="363"/>
      <c r="O848" s="402"/>
      <c r="P848" s="402"/>
      <c r="Q848" s="402"/>
      <c r="R848" s="363"/>
      <c r="S848" s="402"/>
      <c r="T848" s="402"/>
      <c r="U848" s="402"/>
      <c r="V848" s="400"/>
      <c r="W848" s="382"/>
    </row>
    <row r="849" spans="2:23" ht="13.5" customHeight="1" x14ac:dyDescent="0.2">
      <c r="B849" s="32"/>
      <c r="C849" s="383">
        <f t="shared" si="29"/>
        <v>837</v>
      </c>
      <c r="D849" s="60" t="str">
        <f t="shared" si="28"/>
        <v/>
      </c>
      <c r="E849" s="376"/>
      <c r="F849" s="511"/>
      <c r="G849" s="511"/>
      <c r="H849" s="363"/>
      <c r="I849" s="363"/>
      <c r="J849" s="363"/>
      <c r="K849" s="401"/>
      <c r="L849" s="362"/>
      <c r="M849" s="363"/>
      <c r="N849" s="363"/>
      <c r="O849" s="402"/>
      <c r="P849" s="402"/>
      <c r="Q849" s="402"/>
      <c r="R849" s="363"/>
      <c r="S849" s="402"/>
      <c r="T849" s="402"/>
      <c r="U849" s="402"/>
      <c r="V849" s="400"/>
      <c r="W849" s="382"/>
    </row>
    <row r="850" spans="2:23" ht="13.5" customHeight="1" x14ac:dyDescent="0.2">
      <c r="B850" s="32"/>
      <c r="C850" s="383">
        <f t="shared" si="29"/>
        <v>838</v>
      </c>
      <c r="D850" s="60" t="str">
        <f t="shared" si="28"/>
        <v/>
      </c>
      <c r="E850" s="376"/>
      <c r="F850" s="511"/>
      <c r="G850" s="511"/>
      <c r="H850" s="363"/>
      <c r="I850" s="363"/>
      <c r="J850" s="363"/>
      <c r="K850" s="401"/>
      <c r="L850" s="362"/>
      <c r="M850" s="363"/>
      <c r="N850" s="363"/>
      <c r="O850" s="402"/>
      <c r="P850" s="402"/>
      <c r="Q850" s="402"/>
      <c r="R850" s="363"/>
      <c r="S850" s="402"/>
      <c r="T850" s="402"/>
      <c r="U850" s="402"/>
      <c r="V850" s="400"/>
      <c r="W850" s="382"/>
    </row>
    <row r="851" spans="2:23" ht="13.5" customHeight="1" x14ac:dyDescent="0.2">
      <c r="B851" s="32"/>
      <c r="C851" s="383">
        <f t="shared" si="29"/>
        <v>839</v>
      </c>
      <c r="D851" s="60" t="str">
        <f t="shared" ref="D851:D861" si="30">IF(E851="","",IF(E851&lt;=$Z$2,"○",""))</f>
        <v/>
      </c>
      <c r="E851" s="376"/>
      <c r="F851" s="511"/>
      <c r="G851" s="511"/>
      <c r="H851" s="363"/>
      <c r="I851" s="363"/>
      <c r="J851" s="363"/>
      <c r="K851" s="401"/>
      <c r="L851" s="362"/>
      <c r="M851" s="363"/>
      <c r="N851" s="363"/>
      <c r="O851" s="402"/>
      <c r="P851" s="402"/>
      <c r="Q851" s="402"/>
      <c r="R851" s="363"/>
      <c r="S851" s="402"/>
      <c r="T851" s="402"/>
      <c r="U851" s="402"/>
      <c r="V851" s="400"/>
      <c r="W851" s="382"/>
    </row>
    <row r="852" spans="2:23" ht="13.5" customHeight="1" x14ac:dyDescent="0.2">
      <c r="B852" s="32"/>
      <c r="C852" s="383">
        <f t="shared" si="29"/>
        <v>840</v>
      </c>
      <c r="D852" s="60" t="str">
        <f t="shared" si="30"/>
        <v/>
      </c>
      <c r="E852" s="376"/>
      <c r="F852" s="511"/>
      <c r="G852" s="511"/>
      <c r="H852" s="363"/>
      <c r="I852" s="363"/>
      <c r="J852" s="363"/>
      <c r="K852" s="401"/>
      <c r="L852" s="362"/>
      <c r="M852" s="363"/>
      <c r="N852" s="363"/>
      <c r="O852" s="402"/>
      <c r="P852" s="402"/>
      <c r="Q852" s="402"/>
      <c r="R852" s="363"/>
      <c r="S852" s="402"/>
      <c r="T852" s="402"/>
      <c r="U852" s="402"/>
      <c r="V852" s="400"/>
      <c r="W852" s="382"/>
    </row>
    <row r="853" spans="2:23" ht="13.5" customHeight="1" x14ac:dyDescent="0.2">
      <c r="B853" s="32"/>
      <c r="C853" s="383">
        <f t="shared" si="29"/>
        <v>841</v>
      </c>
      <c r="D853" s="60" t="str">
        <f t="shared" si="30"/>
        <v/>
      </c>
      <c r="E853" s="376"/>
      <c r="F853" s="511"/>
      <c r="G853" s="511"/>
      <c r="H853" s="363"/>
      <c r="I853" s="363"/>
      <c r="J853" s="363"/>
      <c r="K853" s="401"/>
      <c r="L853" s="362"/>
      <c r="M853" s="363"/>
      <c r="N853" s="363"/>
      <c r="O853" s="402"/>
      <c r="P853" s="402"/>
      <c r="Q853" s="402"/>
      <c r="R853" s="363"/>
      <c r="S853" s="402"/>
      <c r="T853" s="402"/>
      <c r="U853" s="402"/>
      <c r="V853" s="400"/>
      <c r="W853" s="382"/>
    </row>
    <row r="854" spans="2:23" ht="13.5" customHeight="1" x14ac:dyDescent="0.2">
      <c r="B854" s="32"/>
      <c r="C854" s="383">
        <f t="shared" si="29"/>
        <v>842</v>
      </c>
      <c r="D854" s="60" t="str">
        <f t="shared" si="30"/>
        <v/>
      </c>
      <c r="E854" s="376"/>
      <c r="F854" s="511"/>
      <c r="G854" s="511"/>
      <c r="H854" s="363"/>
      <c r="I854" s="363"/>
      <c r="J854" s="363"/>
      <c r="K854" s="401"/>
      <c r="L854" s="362"/>
      <c r="M854" s="363"/>
      <c r="N854" s="363"/>
      <c r="O854" s="402"/>
      <c r="P854" s="402"/>
      <c r="Q854" s="402"/>
      <c r="R854" s="363"/>
      <c r="S854" s="402"/>
      <c r="T854" s="402"/>
      <c r="U854" s="402"/>
      <c r="V854" s="400"/>
      <c r="W854" s="382"/>
    </row>
    <row r="855" spans="2:23" ht="13.5" customHeight="1" x14ac:dyDescent="0.2">
      <c r="B855" s="32"/>
      <c r="C855" s="383">
        <f t="shared" si="29"/>
        <v>843</v>
      </c>
      <c r="D855" s="60" t="str">
        <f t="shared" si="30"/>
        <v/>
      </c>
      <c r="E855" s="376"/>
      <c r="F855" s="511"/>
      <c r="G855" s="511"/>
      <c r="H855" s="363"/>
      <c r="I855" s="363"/>
      <c r="J855" s="363"/>
      <c r="K855" s="401"/>
      <c r="L855" s="362"/>
      <c r="M855" s="363"/>
      <c r="N855" s="363"/>
      <c r="O855" s="402"/>
      <c r="P855" s="402"/>
      <c r="Q855" s="402"/>
      <c r="R855" s="363"/>
      <c r="S855" s="402"/>
      <c r="T855" s="402"/>
      <c r="U855" s="402"/>
      <c r="V855" s="400"/>
      <c r="W855" s="382"/>
    </row>
    <row r="856" spans="2:23" ht="13.5" customHeight="1" x14ac:dyDescent="0.2">
      <c r="B856" s="32"/>
      <c r="C856" s="383">
        <f t="shared" si="29"/>
        <v>844</v>
      </c>
      <c r="D856" s="60" t="str">
        <f t="shared" si="30"/>
        <v/>
      </c>
      <c r="E856" s="376"/>
      <c r="F856" s="511"/>
      <c r="G856" s="511"/>
      <c r="H856" s="363"/>
      <c r="I856" s="363"/>
      <c r="J856" s="363"/>
      <c r="K856" s="401"/>
      <c r="L856" s="362"/>
      <c r="M856" s="363"/>
      <c r="N856" s="363"/>
      <c r="O856" s="402"/>
      <c r="P856" s="402"/>
      <c r="Q856" s="402"/>
      <c r="R856" s="363"/>
      <c r="S856" s="402"/>
      <c r="T856" s="402"/>
      <c r="U856" s="402"/>
      <c r="V856" s="400"/>
      <c r="W856" s="382"/>
    </row>
    <row r="857" spans="2:23" ht="13.5" customHeight="1" x14ac:dyDescent="0.2">
      <c r="B857" s="32"/>
      <c r="C857" s="383">
        <f t="shared" si="29"/>
        <v>845</v>
      </c>
      <c r="D857" s="60" t="str">
        <f t="shared" si="30"/>
        <v/>
      </c>
      <c r="E857" s="376"/>
      <c r="F857" s="511"/>
      <c r="G857" s="511"/>
      <c r="H857" s="363"/>
      <c r="I857" s="363"/>
      <c r="J857" s="363"/>
      <c r="K857" s="401"/>
      <c r="L857" s="362"/>
      <c r="M857" s="363"/>
      <c r="N857" s="363"/>
      <c r="O857" s="402"/>
      <c r="P857" s="402"/>
      <c r="Q857" s="402"/>
      <c r="R857" s="363"/>
      <c r="S857" s="402"/>
      <c r="T857" s="402"/>
      <c r="U857" s="402"/>
      <c r="V857" s="400"/>
      <c r="W857" s="382"/>
    </row>
    <row r="858" spans="2:23" ht="13.5" customHeight="1" x14ac:dyDescent="0.2">
      <c r="B858" s="32"/>
      <c r="C858" s="383">
        <f t="shared" si="29"/>
        <v>846</v>
      </c>
      <c r="D858" s="60" t="str">
        <f t="shared" si="30"/>
        <v/>
      </c>
      <c r="E858" s="376"/>
      <c r="F858" s="511"/>
      <c r="G858" s="511"/>
      <c r="H858" s="363"/>
      <c r="I858" s="363"/>
      <c r="J858" s="363"/>
      <c r="K858" s="401"/>
      <c r="L858" s="362"/>
      <c r="M858" s="363"/>
      <c r="N858" s="363"/>
      <c r="O858" s="402"/>
      <c r="P858" s="402"/>
      <c r="Q858" s="402"/>
      <c r="R858" s="363"/>
      <c r="S858" s="402"/>
      <c r="T858" s="402"/>
      <c r="U858" s="402"/>
      <c r="V858" s="400"/>
      <c r="W858" s="382"/>
    </row>
    <row r="859" spans="2:23" ht="13.5" customHeight="1" x14ac:dyDescent="0.2">
      <c r="B859" s="32"/>
      <c r="C859" s="383">
        <f t="shared" si="29"/>
        <v>847</v>
      </c>
      <c r="D859" s="60" t="str">
        <f t="shared" si="30"/>
        <v/>
      </c>
      <c r="E859" s="376"/>
      <c r="F859" s="511"/>
      <c r="G859" s="511"/>
      <c r="H859" s="363"/>
      <c r="I859" s="363"/>
      <c r="J859" s="363"/>
      <c r="K859" s="401"/>
      <c r="L859" s="362"/>
      <c r="M859" s="363"/>
      <c r="N859" s="363"/>
      <c r="O859" s="402"/>
      <c r="P859" s="402"/>
      <c r="Q859" s="402"/>
      <c r="R859" s="363"/>
      <c r="S859" s="402"/>
      <c r="T859" s="402"/>
      <c r="U859" s="402"/>
      <c r="V859" s="400"/>
      <c r="W859" s="382"/>
    </row>
    <row r="860" spans="2:23" ht="13.5" customHeight="1" x14ac:dyDescent="0.2">
      <c r="B860" s="32"/>
      <c r="C860" s="383">
        <f t="shared" si="29"/>
        <v>848</v>
      </c>
      <c r="D860" s="60" t="str">
        <f t="shared" si="30"/>
        <v/>
      </c>
      <c r="E860" s="376"/>
      <c r="F860" s="511"/>
      <c r="G860" s="511"/>
      <c r="H860" s="363"/>
      <c r="I860" s="363"/>
      <c r="J860" s="363"/>
      <c r="K860" s="401"/>
      <c r="L860" s="362"/>
      <c r="M860" s="363"/>
      <c r="N860" s="363"/>
      <c r="O860" s="402"/>
      <c r="P860" s="402"/>
      <c r="Q860" s="402"/>
      <c r="R860" s="363"/>
      <c r="S860" s="402"/>
      <c r="T860" s="402"/>
      <c r="U860" s="402"/>
      <c r="V860" s="400"/>
      <c r="W860" s="382"/>
    </row>
    <row r="861" spans="2:23" ht="13.5" customHeight="1" x14ac:dyDescent="0.2">
      <c r="B861" s="32"/>
      <c r="C861" s="383">
        <f t="shared" si="29"/>
        <v>849</v>
      </c>
      <c r="D861" s="60" t="str">
        <f t="shared" si="30"/>
        <v/>
      </c>
      <c r="E861" s="376"/>
      <c r="F861" s="511"/>
      <c r="G861" s="511"/>
      <c r="H861" s="363"/>
      <c r="I861" s="363"/>
      <c r="J861" s="363"/>
      <c r="K861" s="401"/>
      <c r="L861" s="362"/>
      <c r="M861" s="363"/>
      <c r="N861" s="363"/>
      <c r="O861" s="402"/>
      <c r="P861" s="402"/>
      <c r="Q861" s="402"/>
      <c r="R861" s="363"/>
      <c r="S861" s="402"/>
      <c r="T861" s="402"/>
      <c r="U861" s="402"/>
      <c r="V861" s="400"/>
      <c r="W861" s="382"/>
    </row>
    <row r="862" spans="2:23" ht="13.5" customHeight="1" x14ac:dyDescent="0.2">
      <c r="B862" s="32"/>
      <c r="C862" s="383">
        <f t="shared" si="29"/>
        <v>850</v>
      </c>
      <c r="D862" s="60" t="str">
        <f t="shared" ref="D862:D925" si="31">IF(E862="","",IF(E862&lt;=$Z$2,"○",""))</f>
        <v/>
      </c>
      <c r="E862" s="376"/>
      <c r="F862" s="511"/>
      <c r="G862" s="511"/>
      <c r="H862" s="363"/>
      <c r="I862" s="363"/>
      <c r="J862" s="363"/>
      <c r="K862" s="401"/>
      <c r="L862" s="362"/>
      <c r="M862" s="363"/>
      <c r="N862" s="363"/>
      <c r="O862" s="402"/>
      <c r="P862" s="402"/>
      <c r="Q862" s="402"/>
      <c r="R862" s="363"/>
      <c r="S862" s="402"/>
      <c r="T862" s="402"/>
      <c r="U862" s="402"/>
      <c r="V862" s="400"/>
      <c r="W862" s="382"/>
    </row>
    <row r="863" spans="2:23" ht="13.5" customHeight="1" x14ac:dyDescent="0.2">
      <c r="B863" s="32"/>
      <c r="C863" s="383">
        <f t="shared" si="29"/>
        <v>851</v>
      </c>
      <c r="D863" s="60" t="str">
        <f t="shared" si="31"/>
        <v/>
      </c>
      <c r="E863" s="376"/>
      <c r="F863" s="511"/>
      <c r="G863" s="511"/>
      <c r="H863" s="363"/>
      <c r="I863" s="363"/>
      <c r="J863" s="363"/>
      <c r="K863" s="401"/>
      <c r="L863" s="362"/>
      <c r="M863" s="363"/>
      <c r="N863" s="363"/>
      <c r="O863" s="402"/>
      <c r="P863" s="402"/>
      <c r="Q863" s="402"/>
      <c r="R863" s="363"/>
      <c r="S863" s="402"/>
      <c r="T863" s="402"/>
      <c r="U863" s="402"/>
      <c r="V863" s="400"/>
      <c r="W863" s="382"/>
    </row>
    <row r="864" spans="2:23" ht="13.5" customHeight="1" x14ac:dyDescent="0.2">
      <c r="B864" s="32"/>
      <c r="C864" s="383">
        <f t="shared" si="29"/>
        <v>852</v>
      </c>
      <c r="D864" s="60" t="str">
        <f t="shared" si="31"/>
        <v/>
      </c>
      <c r="E864" s="376"/>
      <c r="F864" s="511"/>
      <c r="G864" s="511"/>
      <c r="H864" s="363"/>
      <c r="I864" s="363"/>
      <c r="J864" s="363"/>
      <c r="K864" s="401"/>
      <c r="L864" s="362"/>
      <c r="M864" s="363"/>
      <c r="N864" s="363"/>
      <c r="O864" s="402"/>
      <c r="P864" s="402"/>
      <c r="Q864" s="402"/>
      <c r="R864" s="363"/>
      <c r="S864" s="402"/>
      <c r="T864" s="402"/>
      <c r="U864" s="402"/>
      <c r="V864" s="400"/>
      <c r="W864" s="382"/>
    </row>
    <row r="865" spans="2:23" ht="13.5" customHeight="1" x14ac:dyDescent="0.2">
      <c r="B865" s="32"/>
      <c r="C865" s="383">
        <f t="shared" si="29"/>
        <v>853</v>
      </c>
      <c r="D865" s="60" t="str">
        <f t="shared" si="31"/>
        <v/>
      </c>
      <c r="E865" s="376"/>
      <c r="F865" s="511"/>
      <c r="G865" s="511"/>
      <c r="H865" s="363"/>
      <c r="I865" s="363"/>
      <c r="J865" s="363"/>
      <c r="K865" s="401"/>
      <c r="L865" s="362"/>
      <c r="M865" s="363"/>
      <c r="N865" s="363"/>
      <c r="O865" s="402"/>
      <c r="P865" s="402"/>
      <c r="Q865" s="402"/>
      <c r="R865" s="363"/>
      <c r="S865" s="402"/>
      <c r="T865" s="402"/>
      <c r="U865" s="402"/>
      <c r="V865" s="400"/>
      <c r="W865" s="382"/>
    </row>
    <row r="866" spans="2:23" ht="13.5" customHeight="1" x14ac:dyDescent="0.2">
      <c r="B866" s="32"/>
      <c r="C866" s="383">
        <f t="shared" si="29"/>
        <v>854</v>
      </c>
      <c r="D866" s="60" t="str">
        <f t="shared" si="31"/>
        <v/>
      </c>
      <c r="E866" s="376"/>
      <c r="F866" s="511"/>
      <c r="G866" s="511"/>
      <c r="H866" s="363"/>
      <c r="I866" s="363"/>
      <c r="J866" s="363"/>
      <c r="K866" s="401"/>
      <c r="L866" s="362"/>
      <c r="M866" s="363"/>
      <c r="N866" s="363"/>
      <c r="O866" s="402"/>
      <c r="P866" s="402"/>
      <c r="Q866" s="402"/>
      <c r="R866" s="363"/>
      <c r="S866" s="402"/>
      <c r="T866" s="402"/>
      <c r="U866" s="402"/>
      <c r="V866" s="400"/>
      <c r="W866" s="382"/>
    </row>
    <row r="867" spans="2:23" ht="13.5" customHeight="1" x14ac:dyDescent="0.2">
      <c r="B867" s="32"/>
      <c r="C867" s="383">
        <f t="shared" si="29"/>
        <v>855</v>
      </c>
      <c r="D867" s="60" t="str">
        <f t="shared" si="31"/>
        <v/>
      </c>
      <c r="E867" s="376"/>
      <c r="F867" s="511"/>
      <c r="G867" s="511"/>
      <c r="H867" s="363"/>
      <c r="I867" s="363"/>
      <c r="J867" s="363"/>
      <c r="K867" s="401"/>
      <c r="L867" s="362"/>
      <c r="M867" s="363"/>
      <c r="N867" s="363"/>
      <c r="O867" s="402"/>
      <c r="P867" s="402"/>
      <c r="Q867" s="402"/>
      <c r="R867" s="363"/>
      <c r="S867" s="402"/>
      <c r="T867" s="402"/>
      <c r="U867" s="402"/>
      <c r="V867" s="400"/>
      <c r="W867" s="382"/>
    </row>
    <row r="868" spans="2:23" ht="13.5" customHeight="1" x14ac:dyDescent="0.2">
      <c r="B868" s="32"/>
      <c r="C868" s="383">
        <f t="shared" si="29"/>
        <v>856</v>
      </c>
      <c r="D868" s="60" t="str">
        <f t="shared" si="31"/>
        <v/>
      </c>
      <c r="E868" s="376"/>
      <c r="F868" s="511"/>
      <c r="G868" s="511"/>
      <c r="H868" s="363"/>
      <c r="I868" s="363"/>
      <c r="J868" s="363"/>
      <c r="K868" s="401"/>
      <c r="L868" s="362"/>
      <c r="M868" s="363"/>
      <c r="N868" s="363"/>
      <c r="O868" s="402"/>
      <c r="P868" s="402"/>
      <c r="Q868" s="402"/>
      <c r="R868" s="363"/>
      <c r="S868" s="402"/>
      <c r="T868" s="402"/>
      <c r="U868" s="402"/>
      <c r="V868" s="400"/>
      <c r="W868" s="382"/>
    </row>
    <row r="869" spans="2:23" ht="13.5" customHeight="1" x14ac:dyDescent="0.2">
      <c r="B869" s="32"/>
      <c r="C869" s="383">
        <f t="shared" si="29"/>
        <v>857</v>
      </c>
      <c r="D869" s="60" t="str">
        <f t="shared" si="31"/>
        <v/>
      </c>
      <c r="E869" s="376"/>
      <c r="F869" s="511"/>
      <c r="G869" s="511"/>
      <c r="H869" s="363"/>
      <c r="I869" s="363"/>
      <c r="J869" s="363"/>
      <c r="K869" s="401"/>
      <c r="L869" s="362"/>
      <c r="M869" s="363"/>
      <c r="N869" s="363"/>
      <c r="O869" s="402"/>
      <c r="P869" s="402"/>
      <c r="Q869" s="402"/>
      <c r="R869" s="363"/>
      <c r="S869" s="402"/>
      <c r="T869" s="402"/>
      <c r="U869" s="402"/>
      <c r="V869" s="400"/>
      <c r="W869" s="382"/>
    </row>
    <row r="870" spans="2:23" ht="13.5" customHeight="1" x14ac:dyDescent="0.2">
      <c r="B870" s="32"/>
      <c r="C870" s="383">
        <f t="shared" si="29"/>
        <v>858</v>
      </c>
      <c r="D870" s="60" t="str">
        <f t="shared" si="31"/>
        <v/>
      </c>
      <c r="E870" s="376"/>
      <c r="F870" s="511"/>
      <c r="G870" s="511"/>
      <c r="H870" s="363"/>
      <c r="I870" s="363"/>
      <c r="J870" s="363"/>
      <c r="K870" s="401"/>
      <c r="L870" s="362"/>
      <c r="M870" s="363"/>
      <c r="N870" s="363"/>
      <c r="O870" s="402"/>
      <c r="P870" s="402"/>
      <c r="Q870" s="402"/>
      <c r="R870" s="363"/>
      <c r="S870" s="402"/>
      <c r="T870" s="402"/>
      <c r="U870" s="402"/>
      <c r="V870" s="400"/>
      <c r="W870" s="382"/>
    </row>
    <row r="871" spans="2:23" ht="13.5" customHeight="1" x14ac:dyDescent="0.2">
      <c r="B871" s="32"/>
      <c r="C871" s="383">
        <f t="shared" si="29"/>
        <v>859</v>
      </c>
      <c r="D871" s="60" t="str">
        <f t="shared" si="31"/>
        <v/>
      </c>
      <c r="E871" s="376"/>
      <c r="F871" s="511"/>
      <c r="G871" s="511"/>
      <c r="H871" s="363"/>
      <c r="I871" s="363"/>
      <c r="J871" s="363"/>
      <c r="K871" s="401"/>
      <c r="L871" s="362"/>
      <c r="M871" s="363"/>
      <c r="N871" s="363"/>
      <c r="O871" s="402"/>
      <c r="P871" s="402"/>
      <c r="Q871" s="402"/>
      <c r="R871" s="363"/>
      <c r="S871" s="402"/>
      <c r="T871" s="402"/>
      <c r="U871" s="402"/>
      <c r="V871" s="400"/>
      <c r="W871" s="382"/>
    </row>
    <row r="872" spans="2:23" ht="13.5" customHeight="1" x14ac:dyDescent="0.2">
      <c r="B872" s="32"/>
      <c r="C872" s="383">
        <f t="shared" si="29"/>
        <v>860</v>
      </c>
      <c r="D872" s="60" t="str">
        <f t="shared" si="31"/>
        <v/>
      </c>
      <c r="E872" s="376"/>
      <c r="F872" s="511"/>
      <c r="G872" s="511"/>
      <c r="H872" s="363"/>
      <c r="I872" s="363"/>
      <c r="J872" s="363"/>
      <c r="K872" s="401"/>
      <c r="L872" s="362"/>
      <c r="M872" s="363"/>
      <c r="N872" s="363"/>
      <c r="O872" s="402"/>
      <c r="P872" s="402"/>
      <c r="Q872" s="402"/>
      <c r="R872" s="363"/>
      <c r="S872" s="402"/>
      <c r="T872" s="402"/>
      <c r="U872" s="402"/>
      <c r="V872" s="400"/>
      <c r="W872" s="382"/>
    </row>
    <row r="873" spans="2:23" ht="13.5" customHeight="1" x14ac:dyDescent="0.2">
      <c r="B873" s="32"/>
      <c r="C873" s="383">
        <f t="shared" si="29"/>
        <v>861</v>
      </c>
      <c r="D873" s="60" t="str">
        <f t="shared" si="31"/>
        <v/>
      </c>
      <c r="E873" s="376"/>
      <c r="F873" s="511"/>
      <c r="G873" s="511"/>
      <c r="H873" s="363"/>
      <c r="I873" s="363"/>
      <c r="J873" s="363"/>
      <c r="K873" s="401"/>
      <c r="L873" s="362"/>
      <c r="M873" s="363"/>
      <c r="N873" s="363"/>
      <c r="O873" s="402"/>
      <c r="P873" s="402"/>
      <c r="Q873" s="402"/>
      <c r="R873" s="363"/>
      <c r="S873" s="402"/>
      <c r="T873" s="402"/>
      <c r="U873" s="402"/>
      <c r="V873" s="400"/>
      <c r="W873" s="382"/>
    </row>
    <row r="874" spans="2:23" ht="13.5" customHeight="1" x14ac:dyDescent="0.2">
      <c r="B874" s="32"/>
      <c r="C874" s="383">
        <f t="shared" si="29"/>
        <v>862</v>
      </c>
      <c r="D874" s="60" t="str">
        <f t="shared" si="31"/>
        <v/>
      </c>
      <c r="E874" s="376"/>
      <c r="F874" s="511"/>
      <c r="G874" s="511"/>
      <c r="H874" s="363"/>
      <c r="I874" s="363"/>
      <c r="J874" s="363"/>
      <c r="K874" s="401"/>
      <c r="L874" s="362"/>
      <c r="M874" s="363"/>
      <c r="N874" s="363"/>
      <c r="O874" s="402"/>
      <c r="P874" s="402"/>
      <c r="Q874" s="402"/>
      <c r="R874" s="363"/>
      <c r="S874" s="402"/>
      <c r="T874" s="402"/>
      <c r="U874" s="402"/>
      <c r="V874" s="400"/>
      <c r="W874" s="382"/>
    </row>
    <row r="875" spans="2:23" ht="13.5" customHeight="1" x14ac:dyDescent="0.2">
      <c r="B875" s="32"/>
      <c r="C875" s="383">
        <f t="shared" si="29"/>
        <v>863</v>
      </c>
      <c r="D875" s="60" t="str">
        <f t="shared" si="31"/>
        <v/>
      </c>
      <c r="E875" s="376"/>
      <c r="F875" s="511"/>
      <c r="G875" s="511"/>
      <c r="H875" s="363"/>
      <c r="I875" s="363"/>
      <c r="J875" s="363"/>
      <c r="K875" s="401"/>
      <c r="L875" s="362"/>
      <c r="M875" s="363"/>
      <c r="N875" s="363"/>
      <c r="O875" s="402"/>
      <c r="P875" s="402"/>
      <c r="Q875" s="402"/>
      <c r="R875" s="363"/>
      <c r="S875" s="402"/>
      <c r="T875" s="402"/>
      <c r="U875" s="402"/>
      <c r="V875" s="400"/>
      <c r="W875" s="382"/>
    </row>
    <row r="876" spans="2:23" ht="13.5" customHeight="1" x14ac:dyDescent="0.2">
      <c r="B876" s="32"/>
      <c r="C876" s="383">
        <f t="shared" si="29"/>
        <v>864</v>
      </c>
      <c r="D876" s="60" t="str">
        <f t="shared" si="31"/>
        <v/>
      </c>
      <c r="E876" s="376"/>
      <c r="F876" s="511"/>
      <c r="G876" s="511"/>
      <c r="H876" s="363"/>
      <c r="I876" s="363"/>
      <c r="J876" s="363"/>
      <c r="K876" s="401"/>
      <c r="L876" s="362"/>
      <c r="M876" s="363"/>
      <c r="N876" s="363"/>
      <c r="O876" s="402"/>
      <c r="P876" s="402"/>
      <c r="Q876" s="402"/>
      <c r="R876" s="363"/>
      <c r="S876" s="402"/>
      <c r="T876" s="402"/>
      <c r="U876" s="402"/>
      <c r="V876" s="400"/>
      <c r="W876" s="382"/>
    </row>
    <row r="877" spans="2:23" ht="13.5" customHeight="1" x14ac:dyDescent="0.2">
      <c r="B877" s="32"/>
      <c r="C877" s="383">
        <f t="shared" si="29"/>
        <v>865</v>
      </c>
      <c r="D877" s="60" t="str">
        <f t="shared" si="31"/>
        <v/>
      </c>
      <c r="E877" s="376"/>
      <c r="F877" s="511"/>
      <c r="G877" s="511"/>
      <c r="H877" s="363"/>
      <c r="I877" s="363"/>
      <c r="J877" s="363"/>
      <c r="K877" s="401"/>
      <c r="L877" s="362"/>
      <c r="M877" s="363"/>
      <c r="N877" s="363"/>
      <c r="O877" s="402"/>
      <c r="P877" s="402"/>
      <c r="Q877" s="402"/>
      <c r="R877" s="363"/>
      <c r="S877" s="402"/>
      <c r="T877" s="402"/>
      <c r="U877" s="402"/>
      <c r="V877" s="400"/>
      <c r="W877" s="382"/>
    </row>
    <row r="878" spans="2:23" ht="13.5" customHeight="1" x14ac:dyDescent="0.2">
      <c r="B878" s="32"/>
      <c r="C878" s="383">
        <f t="shared" si="29"/>
        <v>866</v>
      </c>
      <c r="D878" s="60" t="str">
        <f t="shared" si="31"/>
        <v/>
      </c>
      <c r="E878" s="376"/>
      <c r="F878" s="511"/>
      <c r="G878" s="511"/>
      <c r="H878" s="363"/>
      <c r="I878" s="363"/>
      <c r="J878" s="363"/>
      <c r="K878" s="401"/>
      <c r="L878" s="362"/>
      <c r="M878" s="363"/>
      <c r="N878" s="363"/>
      <c r="O878" s="402"/>
      <c r="P878" s="402"/>
      <c r="Q878" s="402"/>
      <c r="R878" s="363"/>
      <c r="S878" s="402"/>
      <c r="T878" s="402"/>
      <c r="U878" s="402"/>
      <c r="V878" s="400"/>
      <c r="W878" s="382"/>
    </row>
    <row r="879" spans="2:23" ht="13.5" customHeight="1" x14ac:dyDescent="0.2">
      <c r="B879" s="32"/>
      <c r="C879" s="383">
        <f t="shared" si="29"/>
        <v>867</v>
      </c>
      <c r="D879" s="60" t="str">
        <f t="shared" si="31"/>
        <v/>
      </c>
      <c r="E879" s="376"/>
      <c r="F879" s="511"/>
      <c r="G879" s="511"/>
      <c r="H879" s="363"/>
      <c r="I879" s="363"/>
      <c r="J879" s="363"/>
      <c r="K879" s="401"/>
      <c r="L879" s="362"/>
      <c r="M879" s="363"/>
      <c r="N879" s="363"/>
      <c r="O879" s="402"/>
      <c r="P879" s="402"/>
      <c r="Q879" s="402"/>
      <c r="R879" s="363"/>
      <c r="S879" s="402"/>
      <c r="T879" s="402"/>
      <c r="U879" s="402"/>
      <c r="V879" s="400"/>
      <c r="W879" s="382"/>
    </row>
    <row r="880" spans="2:23" ht="13.5" customHeight="1" x14ac:dyDescent="0.2">
      <c r="B880" s="32"/>
      <c r="C880" s="383">
        <f t="shared" si="29"/>
        <v>868</v>
      </c>
      <c r="D880" s="60" t="str">
        <f t="shared" si="31"/>
        <v/>
      </c>
      <c r="E880" s="376"/>
      <c r="F880" s="511"/>
      <c r="G880" s="511"/>
      <c r="H880" s="363"/>
      <c r="I880" s="363"/>
      <c r="J880" s="363"/>
      <c r="K880" s="401"/>
      <c r="L880" s="362"/>
      <c r="M880" s="363"/>
      <c r="N880" s="363"/>
      <c r="O880" s="402"/>
      <c r="P880" s="402"/>
      <c r="Q880" s="402"/>
      <c r="R880" s="363"/>
      <c r="S880" s="402"/>
      <c r="T880" s="402"/>
      <c r="U880" s="402"/>
      <c r="V880" s="400"/>
      <c r="W880" s="382"/>
    </row>
    <row r="881" spans="2:23" ht="13.5" customHeight="1" x14ac:dyDescent="0.2">
      <c r="B881" s="32"/>
      <c r="C881" s="383">
        <f t="shared" si="29"/>
        <v>869</v>
      </c>
      <c r="D881" s="60" t="str">
        <f t="shared" si="31"/>
        <v/>
      </c>
      <c r="E881" s="376"/>
      <c r="F881" s="511"/>
      <c r="G881" s="511"/>
      <c r="H881" s="363"/>
      <c r="I881" s="363"/>
      <c r="J881" s="363"/>
      <c r="K881" s="401"/>
      <c r="L881" s="362"/>
      <c r="M881" s="363"/>
      <c r="N881" s="363"/>
      <c r="O881" s="402"/>
      <c r="P881" s="402"/>
      <c r="Q881" s="402"/>
      <c r="R881" s="363"/>
      <c r="S881" s="402"/>
      <c r="T881" s="402"/>
      <c r="U881" s="402"/>
      <c r="V881" s="400"/>
      <c r="W881" s="382"/>
    </row>
    <row r="882" spans="2:23" ht="13.5" customHeight="1" x14ac:dyDescent="0.2">
      <c r="B882" s="32"/>
      <c r="C882" s="383">
        <f t="shared" si="29"/>
        <v>870</v>
      </c>
      <c r="D882" s="60" t="str">
        <f t="shared" si="31"/>
        <v/>
      </c>
      <c r="E882" s="376"/>
      <c r="F882" s="511"/>
      <c r="G882" s="511"/>
      <c r="H882" s="363"/>
      <c r="I882" s="363"/>
      <c r="J882" s="363"/>
      <c r="K882" s="401"/>
      <c r="L882" s="362"/>
      <c r="M882" s="363"/>
      <c r="N882" s="363"/>
      <c r="O882" s="402"/>
      <c r="P882" s="402"/>
      <c r="Q882" s="402"/>
      <c r="R882" s="363"/>
      <c r="S882" s="402"/>
      <c r="T882" s="402"/>
      <c r="U882" s="402"/>
      <c r="V882" s="400"/>
      <c r="W882" s="382"/>
    </row>
    <row r="883" spans="2:23" ht="13.5" customHeight="1" x14ac:dyDescent="0.2">
      <c r="B883" s="32"/>
      <c r="C883" s="383">
        <f t="shared" si="29"/>
        <v>871</v>
      </c>
      <c r="D883" s="60" t="str">
        <f t="shared" si="31"/>
        <v/>
      </c>
      <c r="E883" s="376"/>
      <c r="F883" s="511"/>
      <c r="G883" s="511"/>
      <c r="H883" s="363"/>
      <c r="I883" s="363"/>
      <c r="J883" s="363"/>
      <c r="K883" s="401"/>
      <c r="L883" s="362"/>
      <c r="M883" s="363"/>
      <c r="N883" s="363"/>
      <c r="O883" s="402"/>
      <c r="P883" s="402"/>
      <c r="Q883" s="402"/>
      <c r="R883" s="363"/>
      <c r="S883" s="402"/>
      <c r="T883" s="402"/>
      <c r="U883" s="402"/>
      <c r="V883" s="400"/>
      <c r="W883" s="382"/>
    </row>
    <row r="884" spans="2:23" ht="13.5" customHeight="1" x14ac:dyDescent="0.2">
      <c r="B884" s="32"/>
      <c r="C884" s="383">
        <f t="shared" si="29"/>
        <v>872</v>
      </c>
      <c r="D884" s="60" t="str">
        <f t="shared" si="31"/>
        <v/>
      </c>
      <c r="E884" s="376"/>
      <c r="F884" s="511"/>
      <c r="G884" s="511"/>
      <c r="H884" s="363"/>
      <c r="I884" s="363"/>
      <c r="J884" s="363"/>
      <c r="K884" s="401"/>
      <c r="L884" s="362"/>
      <c r="M884" s="363"/>
      <c r="N884" s="363"/>
      <c r="O884" s="402"/>
      <c r="P884" s="402"/>
      <c r="Q884" s="402"/>
      <c r="R884" s="363"/>
      <c r="S884" s="402"/>
      <c r="T884" s="402"/>
      <c r="U884" s="402"/>
      <c r="V884" s="400"/>
      <c r="W884" s="382"/>
    </row>
    <row r="885" spans="2:23" ht="13.5" customHeight="1" x14ac:dyDescent="0.2">
      <c r="B885" s="32"/>
      <c r="C885" s="383">
        <f t="shared" si="29"/>
        <v>873</v>
      </c>
      <c r="D885" s="60" t="str">
        <f t="shared" si="31"/>
        <v/>
      </c>
      <c r="E885" s="376"/>
      <c r="F885" s="511"/>
      <c r="G885" s="511"/>
      <c r="H885" s="363"/>
      <c r="I885" s="363"/>
      <c r="J885" s="363"/>
      <c r="K885" s="401"/>
      <c r="L885" s="362"/>
      <c r="M885" s="363"/>
      <c r="N885" s="363"/>
      <c r="O885" s="402"/>
      <c r="P885" s="402"/>
      <c r="Q885" s="402"/>
      <c r="R885" s="363"/>
      <c r="S885" s="402"/>
      <c r="T885" s="402"/>
      <c r="U885" s="402"/>
      <c r="V885" s="400"/>
      <c r="W885" s="382"/>
    </row>
    <row r="886" spans="2:23" ht="13.5" customHeight="1" x14ac:dyDescent="0.2">
      <c r="B886" s="32"/>
      <c r="C886" s="383">
        <f t="shared" si="29"/>
        <v>874</v>
      </c>
      <c r="D886" s="60" t="str">
        <f t="shared" si="31"/>
        <v/>
      </c>
      <c r="E886" s="376"/>
      <c r="F886" s="511"/>
      <c r="G886" s="511"/>
      <c r="H886" s="363"/>
      <c r="I886" s="363"/>
      <c r="J886" s="363"/>
      <c r="K886" s="401"/>
      <c r="L886" s="362"/>
      <c r="M886" s="363"/>
      <c r="N886" s="363"/>
      <c r="O886" s="402"/>
      <c r="P886" s="402"/>
      <c r="Q886" s="402"/>
      <c r="R886" s="363"/>
      <c r="S886" s="402"/>
      <c r="T886" s="402"/>
      <c r="U886" s="402"/>
      <c r="V886" s="400"/>
      <c r="W886" s="382"/>
    </row>
    <row r="887" spans="2:23" ht="13.5" customHeight="1" x14ac:dyDescent="0.2">
      <c r="B887" s="32"/>
      <c r="C887" s="383">
        <f t="shared" si="29"/>
        <v>875</v>
      </c>
      <c r="D887" s="60" t="str">
        <f t="shared" si="31"/>
        <v/>
      </c>
      <c r="E887" s="376"/>
      <c r="F887" s="511"/>
      <c r="G887" s="511"/>
      <c r="H887" s="363"/>
      <c r="I887" s="363"/>
      <c r="J887" s="363"/>
      <c r="K887" s="401"/>
      <c r="L887" s="362"/>
      <c r="M887" s="363"/>
      <c r="N887" s="363"/>
      <c r="O887" s="402"/>
      <c r="P887" s="402"/>
      <c r="Q887" s="402"/>
      <c r="R887" s="363"/>
      <c r="S887" s="402"/>
      <c r="T887" s="402"/>
      <c r="U887" s="402"/>
      <c r="V887" s="400"/>
      <c r="W887" s="382"/>
    </row>
    <row r="888" spans="2:23" ht="13.5" customHeight="1" x14ac:dyDescent="0.2">
      <c r="B888" s="32"/>
      <c r="C888" s="383">
        <f t="shared" si="29"/>
        <v>876</v>
      </c>
      <c r="D888" s="60" t="str">
        <f t="shared" si="31"/>
        <v/>
      </c>
      <c r="E888" s="376"/>
      <c r="F888" s="511"/>
      <c r="G888" s="511"/>
      <c r="H888" s="363"/>
      <c r="I888" s="363"/>
      <c r="J888" s="363"/>
      <c r="K888" s="401"/>
      <c r="L888" s="362"/>
      <c r="M888" s="363"/>
      <c r="N888" s="363"/>
      <c r="O888" s="402"/>
      <c r="P888" s="402"/>
      <c r="Q888" s="402"/>
      <c r="R888" s="363"/>
      <c r="S888" s="402"/>
      <c r="T888" s="402"/>
      <c r="U888" s="402"/>
      <c r="V888" s="400"/>
      <c r="W888" s="382"/>
    </row>
    <row r="889" spans="2:23" ht="13.5" customHeight="1" x14ac:dyDescent="0.2">
      <c r="B889" s="32"/>
      <c r="C889" s="383">
        <f t="shared" si="29"/>
        <v>877</v>
      </c>
      <c r="D889" s="60" t="str">
        <f t="shared" si="31"/>
        <v/>
      </c>
      <c r="E889" s="376"/>
      <c r="F889" s="511"/>
      <c r="G889" s="511"/>
      <c r="H889" s="363"/>
      <c r="I889" s="363"/>
      <c r="J889" s="363"/>
      <c r="K889" s="401"/>
      <c r="L889" s="362"/>
      <c r="M889" s="363"/>
      <c r="N889" s="363"/>
      <c r="O889" s="402"/>
      <c r="P889" s="402"/>
      <c r="Q889" s="402"/>
      <c r="R889" s="363"/>
      <c r="S889" s="402"/>
      <c r="T889" s="402"/>
      <c r="U889" s="402"/>
      <c r="V889" s="400"/>
      <c r="W889" s="382"/>
    </row>
    <row r="890" spans="2:23" ht="13.5" customHeight="1" x14ac:dyDescent="0.2">
      <c r="B890" s="32"/>
      <c r="C890" s="383">
        <f t="shared" si="29"/>
        <v>878</v>
      </c>
      <c r="D890" s="60" t="str">
        <f t="shared" si="31"/>
        <v/>
      </c>
      <c r="E890" s="376"/>
      <c r="F890" s="511"/>
      <c r="G890" s="511"/>
      <c r="H890" s="363"/>
      <c r="I890" s="363"/>
      <c r="J890" s="363"/>
      <c r="K890" s="401"/>
      <c r="L890" s="362"/>
      <c r="M890" s="363"/>
      <c r="N890" s="363"/>
      <c r="O890" s="402"/>
      <c r="P890" s="402"/>
      <c r="Q890" s="402"/>
      <c r="R890" s="363"/>
      <c r="S890" s="402"/>
      <c r="T890" s="402"/>
      <c r="U890" s="402"/>
      <c r="V890" s="400"/>
      <c r="W890" s="382"/>
    </row>
    <row r="891" spans="2:23" ht="13.5" customHeight="1" x14ac:dyDescent="0.2">
      <c r="B891" s="32"/>
      <c r="C891" s="383">
        <f t="shared" si="29"/>
        <v>879</v>
      </c>
      <c r="D891" s="60" t="str">
        <f t="shared" si="31"/>
        <v/>
      </c>
      <c r="E891" s="376"/>
      <c r="F891" s="511"/>
      <c r="G891" s="511"/>
      <c r="H891" s="363"/>
      <c r="I891" s="363"/>
      <c r="J891" s="363"/>
      <c r="K891" s="401"/>
      <c r="L891" s="362"/>
      <c r="M891" s="363"/>
      <c r="N891" s="363"/>
      <c r="O891" s="402"/>
      <c r="P891" s="402"/>
      <c r="Q891" s="402"/>
      <c r="R891" s="363"/>
      <c r="S891" s="402"/>
      <c r="T891" s="402"/>
      <c r="U891" s="402"/>
      <c r="V891" s="400"/>
      <c r="W891" s="382"/>
    </row>
    <row r="892" spans="2:23" ht="13.5" customHeight="1" x14ac:dyDescent="0.2">
      <c r="B892" s="32"/>
      <c r="C892" s="383">
        <f t="shared" si="29"/>
        <v>880</v>
      </c>
      <c r="D892" s="60" t="str">
        <f t="shared" si="31"/>
        <v/>
      </c>
      <c r="E892" s="376"/>
      <c r="F892" s="511"/>
      <c r="G892" s="511"/>
      <c r="H892" s="363"/>
      <c r="I892" s="363"/>
      <c r="J892" s="363"/>
      <c r="K892" s="401"/>
      <c r="L892" s="362"/>
      <c r="M892" s="363"/>
      <c r="N892" s="363"/>
      <c r="O892" s="402"/>
      <c r="P892" s="402"/>
      <c r="Q892" s="402"/>
      <c r="R892" s="363"/>
      <c r="S892" s="402"/>
      <c r="T892" s="402"/>
      <c r="U892" s="402"/>
      <c r="V892" s="400"/>
      <c r="W892" s="382"/>
    </row>
    <row r="893" spans="2:23" ht="13.5" customHeight="1" x14ac:dyDescent="0.2">
      <c r="B893" s="32"/>
      <c r="C893" s="383">
        <f t="shared" si="29"/>
        <v>881</v>
      </c>
      <c r="D893" s="60" t="str">
        <f t="shared" si="31"/>
        <v/>
      </c>
      <c r="E893" s="376"/>
      <c r="F893" s="511"/>
      <c r="G893" s="511"/>
      <c r="H893" s="363"/>
      <c r="I893" s="363"/>
      <c r="J893" s="363"/>
      <c r="K893" s="401"/>
      <c r="L893" s="362"/>
      <c r="M893" s="363"/>
      <c r="N893" s="363"/>
      <c r="O893" s="402"/>
      <c r="P893" s="402"/>
      <c r="Q893" s="402"/>
      <c r="R893" s="363"/>
      <c r="S893" s="402"/>
      <c r="T893" s="402"/>
      <c r="U893" s="402"/>
      <c r="V893" s="400"/>
      <c r="W893" s="382"/>
    </row>
    <row r="894" spans="2:23" ht="13.5" customHeight="1" x14ac:dyDescent="0.2">
      <c r="B894" s="32"/>
      <c r="C894" s="383">
        <f t="shared" si="29"/>
        <v>882</v>
      </c>
      <c r="D894" s="60" t="str">
        <f t="shared" si="31"/>
        <v/>
      </c>
      <c r="E894" s="376"/>
      <c r="F894" s="511"/>
      <c r="G894" s="511"/>
      <c r="H894" s="363"/>
      <c r="I894" s="363"/>
      <c r="J894" s="363"/>
      <c r="K894" s="401"/>
      <c r="L894" s="362"/>
      <c r="M894" s="363"/>
      <c r="N894" s="363"/>
      <c r="O894" s="402"/>
      <c r="P894" s="402"/>
      <c r="Q894" s="402"/>
      <c r="R894" s="363"/>
      <c r="S894" s="402"/>
      <c r="T894" s="402"/>
      <c r="U894" s="402"/>
      <c r="V894" s="400"/>
      <c r="W894" s="382"/>
    </row>
    <row r="895" spans="2:23" ht="13.5" customHeight="1" x14ac:dyDescent="0.2">
      <c r="B895" s="32"/>
      <c r="C895" s="383">
        <f t="shared" si="29"/>
        <v>883</v>
      </c>
      <c r="D895" s="60" t="str">
        <f t="shared" si="31"/>
        <v/>
      </c>
      <c r="E895" s="376"/>
      <c r="F895" s="511"/>
      <c r="G895" s="511"/>
      <c r="H895" s="363"/>
      <c r="I895" s="363"/>
      <c r="J895" s="363"/>
      <c r="K895" s="401"/>
      <c r="L895" s="362"/>
      <c r="M895" s="363"/>
      <c r="N895" s="363"/>
      <c r="O895" s="402"/>
      <c r="P895" s="402"/>
      <c r="Q895" s="402"/>
      <c r="R895" s="363"/>
      <c r="S895" s="402"/>
      <c r="T895" s="402"/>
      <c r="U895" s="402"/>
      <c r="V895" s="400"/>
      <c r="W895" s="382"/>
    </row>
    <row r="896" spans="2:23" ht="13.5" customHeight="1" x14ac:dyDescent="0.2">
      <c r="B896" s="32"/>
      <c r="C896" s="383">
        <f t="shared" si="29"/>
        <v>884</v>
      </c>
      <c r="D896" s="60" t="str">
        <f t="shared" si="31"/>
        <v/>
      </c>
      <c r="E896" s="376"/>
      <c r="F896" s="511"/>
      <c r="G896" s="511"/>
      <c r="H896" s="363"/>
      <c r="I896" s="363"/>
      <c r="J896" s="363"/>
      <c r="K896" s="401"/>
      <c r="L896" s="362"/>
      <c r="M896" s="363"/>
      <c r="N896" s="363"/>
      <c r="O896" s="402"/>
      <c r="P896" s="402"/>
      <c r="Q896" s="402"/>
      <c r="R896" s="363"/>
      <c r="S896" s="402"/>
      <c r="T896" s="402"/>
      <c r="U896" s="402"/>
      <c r="V896" s="400"/>
      <c r="W896" s="382"/>
    </row>
    <row r="897" spans="2:23" ht="13.5" customHeight="1" x14ac:dyDescent="0.2">
      <c r="B897" s="32"/>
      <c r="C897" s="383">
        <f t="shared" si="29"/>
        <v>885</v>
      </c>
      <c r="D897" s="60" t="str">
        <f t="shared" si="31"/>
        <v/>
      </c>
      <c r="E897" s="376"/>
      <c r="F897" s="511"/>
      <c r="G897" s="511"/>
      <c r="H897" s="363"/>
      <c r="I897" s="363"/>
      <c r="J897" s="363"/>
      <c r="K897" s="401"/>
      <c r="L897" s="362"/>
      <c r="M897" s="363"/>
      <c r="N897" s="363"/>
      <c r="O897" s="402"/>
      <c r="P897" s="402"/>
      <c r="Q897" s="402"/>
      <c r="R897" s="363"/>
      <c r="S897" s="402"/>
      <c r="T897" s="402"/>
      <c r="U897" s="402"/>
      <c r="V897" s="400"/>
      <c r="W897" s="382"/>
    </row>
    <row r="898" spans="2:23" ht="13.5" customHeight="1" x14ac:dyDescent="0.2">
      <c r="B898" s="32"/>
      <c r="C898" s="383">
        <f t="shared" si="29"/>
        <v>886</v>
      </c>
      <c r="D898" s="60" t="str">
        <f t="shared" si="31"/>
        <v/>
      </c>
      <c r="E898" s="376"/>
      <c r="F898" s="511"/>
      <c r="G898" s="511"/>
      <c r="H898" s="363"/>
      <c r="I898" s="363"/>
      <c r="J898" s="363"/>
      <c r="K898" s="401"/>
      <c r="L898" s="362"/>
      <c r="M898" s="363"/>
      <c r="N898" s="363"/>
      <c r="O898" s="402"/>
      <c r="P898" s="402"/>
      <c r="Q898" s="402"/>
      <c r="R898" s="363"/>
      <c r="S898" s="402"/>
      <c r="T898" s="402"/>
      <c r="U898" s="402"/>
      <c r="V898" s="400"/>
      <c r="W898" s="382"/>
    </row>
    <row r="899" spans="2:23" ht="13.5" customHeight="1" x14ac:dyDescent="0.2">
      <c r="B899" s="32"/>
      <c r="C899" s="383">
        <f t="shared" si="29"/>
        <v>887</v>
      </c>
      <c r="D899" s="60" t="str">
        <f t="shared" si="31"/>
        <v/>
      </c>
      <c r="E899" s="376"/>
      <c r="F899" s="511"/>
      <c r="G899" s="511"/>
      <c r="H899" s="363"/>
      <c r="I899" s="363"/>
      <c r="J899" s="363"/>
      <c r="K899" s="401"/>
      <c r="L899" s="362"/>
      <c r="M899" s="363"/>
      <c r="N899" s="363"/>
      <c r="O899" s="402"/>
      <c r="P899" s="402"/>
      <c r="Q899" s="402"/>
      <c r="R899" s="363"/>
      <c r="S899" s="402"/>
      <c r="T899" s="402"/>
      <c r="U899" s="402"/>
      <c r="V899" s="400"/>
      <c r="W899" s="382"/>
    </row>
    <row r="900" spans="2:23" ht="13.5" customHeight="1" x14ac:dyDescent="0.2">
      <c r="B900" s="32"/>
      <c r="C900" s="383">
        <f t="shared" si="29"/>
        <v>888</v>
      </c>
      <c r="D900" s="60" t="str">
        <f t="shared" si="31"/>
        <v/>
      </c>
      <c r="E900" s="376"/>
      <c r="F900" s="511"/>
      <c r="G900" s="511"/>
      <c r="H900" s="363"/>
      <c r="I900" s="363"/>
      <c r="J900" s="363"/>
      <c r="K900" s="401"/>
      <c r="L900" s="362"/>
      <c r="M900" s="363"/>
      <c r="N900" s="363"/>
      <c r="O900" s="402"/>
      <c r="P900" s="402"/>
      <c r="Q900" s="402"/>
      <c r="R900" s="363"/>
      <c r="S900" s="402"/>
      <c r="T900" s="402"/>
      <c r="U900" s="402"/>
      <c r="V900" s="400"/>
      <c r="W900" s="382"/>
    </row>
    <row r="901" spans="2:23" ht="13.5" customHeight="1" x14ac:dyDescent="0.2">
      <c r="B901" s="32"/>
      <c r="C901" s="383">
        <f t="shared" si="29"/>
        <v>889</v>
      </c>
      <c r="D901" s="60" t="str">
        <f t="shared" si="31"/>
        <v/>
      </c>
      <c r="E901" s="376"/>
      <c r="F901" s="511"/>
      <c r="G901" s="511"/>
      <c r="H901" s="363"/>
      <c r="I901" s="363"/>
      <c r="J901" s="363"/>
      <c r="K901" s="401"/>
      <c r="L901" s="362"/>
      <c r="M901" s="363"/>
      <c r="N901" s="363"/>
      <c r="O901" s="402"/>
      <c r="P901" s="402"/>
      <c r="Q901" s="402"/>
      <c r="R901" s="363"/>
      <c r="S901" s="402"/>
      <c r="T901" s="402"/>
      <c r="U901" s="402"/>
      <c r="V901" s="400"/>
      <c r="W901" s="382"/>
    </row>
    <row r="902" spans="2:23" ht="13.5" customHeight="1" x14ac:dyDescent="0.2">
      <c r="B902" s="32"/>
      <c r="C902" s="383">
        <f t="shared" si="29"/>
        <v>890</v>
      </c>
      <c r="D902" s="60" t="str">
        <f t="shared" si="31"/>
        <v/>
      </c>
      <c r="E902" s="376"/>
      <c r="F902" s="511"/>
      <c r="G902" s="511"/>
      <c r="H902" s="363"/>
      <c r="I902" s="363"/>
      <c r="J902" s="363"/>
      <c r="K902" s="401"/>
      <c r="L902" s="362"/>
      <c r="M902" s="363"/>
      <c r="N902" s="363"/>
      <c r="O902" s="402"/>
      <c r="P902" s="402"/>
      <c r="Q902" s="402"/>
      <c r="R902" s="363"/>
      <c r="S902" s="402"/>
      <c r="T902" s="402"/>
      <c r="U902" s="402"/>
      <c r="V902" s="400"/>
      <c r="W902" s="382"/>
    </row>
    <row r="903" spans="2:23" ht="13.5" customHeight="1" x14ac:dyDescent="0.2">
      <c r="B903" s="32"/>
      <c r="C903" s="383">
        <f t="shared" si="29"/>
        <v>891</v>
      </c>
      <c r="D903" s="60" t="str">
        <f t="shared" si="31"/>
        <v/>
      </c>
      <c r="E903" s="376"/>
      <c r="F903" s="511"/>
      <c r="G903" s="511"/>
      <c r="H903" s="363"/>
      <c r="I903" s="363"/>
      <c r="J903" s="363"/>
      <c r="K903" s="401"/>
      <c r="L903" s="362"/>
      <c r="M903" s="363"/>
      <c r="N903" s="363"/>
      <c r="O903" s="402"/>
      <c r="P903" s="402"/>
      <c r="Q903" s="402"/>
      <c r="R903" s="363"/>
      <c r="S903" s="402"/>
      <c r="T903" s="402"/>
      <c r="U903" s="402"/>
      <c r="V903" s="400"/>
      <c r="W903" s="382"/>
    </row>
    <row r="904" spans="2:23" ht="13.5" customHeight="1" x14ac:dyDescent="0.2">
      <c r="B904" s="32"/>
      <c r="C904" s="383">
        <f t="shared" si="29"/>
        <v>892</v>
      </c>
      <c r="D904" s="60" t="str">
        <f t="shared" si="31"/>
        <v/>
      </c>
      <c r="E904" s="376"/>
      <c r="F904" s="511"/>
      <c r="G904" s="511"/>
      <c r="H904" s="363"/>
      <c r="I904" s="363"/>
      <c r="J904" s="363"/>
      <c r="K904" s="401"/>
      <c r="L904" s="362"/>
      <c r="M904" s="363"/>
      <c r="N904" s="363"/>
      <c r="O904" s="402"/>
      <c r="P904" s="402"/>
      <c r="Q904" s="402"/>
      <c r="R904" s="363"/>
      <c r="S904" s="402"/>
      <c r="T904" s="402"/>
      <c r="U904" s="402"/>
      <c r="V904" s="400"/>
      <c r="W904" s="382"/>
    </row>
    <row r="905" spans="2:23" ht="13.5" customHeight="1" x14ac:dyDescent="0.2">
      <c r="B905" s="32"/>
      <c r="C905" s="383">
        <f t="shared" si="29"/>
        <v>893</v>
      </c>
      <c r="D905" s="60" t="str">
        <f t="shared" si="31"/>
        <v/>
      </c>
      <c r="E905" s="376"/>
      <c r="F905" s="511"/>
      <c r="G905" s="511"/>
      <c r="H905" s="363"/>
      <c r="I905" s="363"/>
      <c r="J905" s="363"/>
      <c r="K905" s="401"/>
      <c r="L905" s="362"/>
      <c r="M905" s="363"/>
      <c r="N905" s="363"/>
      <c r="O905" s="402"/>
      <c r="P905" s="402"/>
      <c r="Q905" s="402"/>
      <c r="R905" s="363"/>
      <c r="S905" s="402"/>
      <c r="T905" s="402"/>
      <c r="U905" s="402"/>
      <c r="V905" s="400"/>
      <c r="W905" s="382"/>
    </row>
    <row r="906" spans="2:23" ht="13.5" customHeight="1" x14ac:dyDescent="0.2">
      <c r="B906" s="32"/>
      <c r="C906" s="383">
        <f t="shared" si="29"/>
        <v>894</v>
      </c>
      <c r="D906" s="60" t="str">
        <f t="shared" si="31"/>
        <v/>
      </c>
      <c r="E906" s="376"/>
      <c r="F906" s="511"/>
      <c r="G906" s="511"/>
      <c r="H906" s="363"/>
      <c r="I906" s="363"/>
      <c r="J906" s="363"/>
      <c r="K906" s="401"/>
      <c r="L906" s="362"/>
      <c r="M906" s="363"/>
      <c r="N906" s="363"/>
      <c r="O906" s="402"/>
      <c r="P906" s="402"/>
      <c r="Q906" s="402"/>
      <c r="R906" s="363"/>
      <c r="S906" s="402"/>
      <c r="T906" s="402"/>
      <c r="U906" s="402"/>
      <c r="V906" s="400"/>
      <c r="W906" s="382"/>
    </row>
    <row r="907" spans="2:23" ht="13.5" customHeight="1" x14ac:dyDescent="0.2">
      <c r="B907" s="32"/>
      <c r="C907" s="383">
        <f t="shared" si="29"/>
        <v>895</v>
      </c>
      <c r="D907" s="60" t="str">
        <f t="shared" si="31"/>
        <v/>
      </c>
      <c r="E907" s="376"/>
      <c r="F907" s="511"/>
      <c r="G907" s="511"/>
      <c r="H907" s="363"/>
      <c r="I907" s="363"/>
      <c r="J907" s="363"/>
      <c r="K907" s="401"/>
      <c r="L907" s="362"/>
      <c r="M907" s="363"/>
      <c r="N907" s="363"/>
      <c r="O907" s="402"/>
      <c r="P907" s="402"/>
      <c r="Q907" s="402"/>
      <c r="R907" s="363"/>
      <c r="S907" s="402"/>
      <c r="T907" s="402"/>
      <c r="U907" s="402"/>
      <c r="V907" s="400"/>
      <c r="W907" s="382"/>
    </row>
    <row r="908" spans="2:23" ht="13.5" customHeight="1" x14ac:dyDescent="0.2">
      <c r="B908" s="32"/>
      <c r="C908" s="383">
        <f t="shared" si="29"/>
        <v>896</v>
      </c>
      <c r="D908" s="60" t="str">
        <f t="shared" si="31"/>
        <v/>
      </c>
      <c r="E908" s="376"/>
      <c r="F908" s="511"/>
      <c r="G908" s="511"/>
      <c r="H908" s="363"/>
      <c r="I908" s="363"/>
      <c r="J908" s="363"/>
      <c r="K908" s="401"/>
      <c r="L908" s="362"/>
      <c r="M908" s="363"/>
      <c r="N908" s="363"/>
      <c r="O908" s="402"/>
      <c r="P908" s="402"/>
      <c r="Q908" s="402"/>
      <c r="R908" s="363"/>
      <c r="S908" s="402"/>
      <c r="T908" s="402"/>
      <c r="U908" s="402"/>
      <c r="V908" s="400"/>
      <c r="W908" s="382"/>
    </row>
    <row r="909" spans="2:23" ht="13.5" customHeight="1" x14ac:dyDescent="0.2">
      <c r="B909" s="32"/>
      <c r="C909" s="383">
        <f t="shared" si="29"/>
        <v>897</v>
      </c>
      <c r="D909" s="60" t="str">
        <f t="shared" si="31"/>
        <v/>
      </c>
      <c r="E909" s="376"/>
      <c r="F909" s="511"/>
      <c r="G909" s="511"/>
      <c r="H909" s="363"/>
      <c r="I909" s="363"/>
      <c r="J909" s="363"/>
      <c r="K909" s="401"/>
      <c r="L909" s="362"/>
      <c r="M909" s="363"/>
      <c r="N909" s="363"/>
      <c r="O909" s="402"/>
      <c r="P909" s="402"/>
      <c r="Q909" s="402"/>
      <c r="R909" s="363"/>
      <c r="S909" s="402"/>
      <c r="T909" s="402"/>
      <c r="U909" s="402"/>
      <c r="V909" s="400"/>
      <c r="W909" s="382"/>
    </row>
    <row r="910" spans="2:23" ht="13.5" customHeight="1" x14ac:dyDescent="0.2">
      <c r="B910" s="32"/>
      <c r="C910" s="383">
        <f t="shared" si="29"/>
        <v>898</v>
      </c>
      <c r="D910" s="60" t="str">
        <f t="shared" si="31"/>
        <v/>
      </c>
      <c r="E910" s="376"/>
      <c r="F910" s="511"/>
      <c r="G910" s="511"/>
      <c r="H910" s="363"/>
      <c r="I910" s="363"/>
      <c r="J910" s="363"/>
      <c r="K910" s="401"/>
      <c r="L910" s="362"/>
      <c r="M910" s="363"/>
      <c r="N910" s="363"/>
      <c r="O910" s="402"/>
      <c r="P910" s="402"/>
      <c r="Q910" s="402"/>
      <c r="R910" s="363"/>
      <c r="S910" s="402"/>
      <c r="T910" s="402"/>
      <c r="U910" s="402"/>
      <c r="V910" s="400"/>
      <c r="W910" s="382"/>
    </row>
    <row r="911" spans="2:23" ht="13.5" customHeight="1" x14ac:dyDescent="0.2">
      <c r="B911" s="32"/>
      <c r="C911" s="383">
        <f t="shared" ref="C911:C974" si="32">C910+1</f>
        <v>899</v>
      </c>
      <c r="D911" s="60" t="str">
        <f t="shared" si="31"/>
        <v/>
      </c>
      <c r="E911" s="376"/>
      <c r="F911" s="511"/>
      <c r="G911" s="511"/>
      <c r="H911" s="363"/>
      <c r="I911" s="363"/>
      <c r="J911" s="363"/>
      <c r="K911" s="401"/>
      <c r="L911" s="362"/>
      <c r="M911" s="363"/>
      <c r="N911" s="363"/>
      <c r="O911" s="402"/>
      <c r="P911" s="402"/>
      <c r="Q911" s="402"/>
      <c r="R911" s="363"/>
      <c r="S911" s="402"/>
      <c r="T911" s="402"/>
      <c r="U911" s="402"/>
      <c r="V911" s="400"/>
      <c r="W911" s="382"/>
    </row>
    <row r="912" spans="2:23" ht="13.5" customHeight="1" x14ac:dyDescent="0.2">
      <c r="B912" s="32"/>
      <c r="C912" s="383">
        <f t="shared" si="32"/>
        <v>900</v>
      </c>
      <c r="D912" s="60" t="str">
        <f t="shared" si="31"/>
        <v/>
      </c>
      <c r="E912" s="376"/>
      <c r="F912" s="511"/>
      <c r="G912" s="511"/>
      <c r="H912" s="363"/>
      <c r="I912" s="363"/>
      <c r="J912" s="363"/>
      <c r="K912" s="401"/>
      <c r="L912" s="362"/>
      <c r="M912" s="363"/>
      <c r="N912" s="363"/>
      <c r="O912" s="402"/>
      <c r="P912" s="402"/>
      <c r="Q912" s="402"/>
      <c r="R912" s="363"/>
      <c r="S912" s="402"/>
      <c r="T912" s="402"/>
      <c r="U912" s="402"/>
      <c r="V912" s="400"/>
      <c r="W912" s="382"/>
    </row>
    <row r="913" spans="2:23" ht="13.5" customHeight="1" x14ac:dyDescent="0.2">
      <c r="B913" s="32"/>
      <c r="C913" s="383">
        <f t="shared" si="32"/>
        <v>901</v>
      </c>
      <c r="D913" s="60" t="str">
        <f t="shared" si="31"/>
        <v/>
      </c>
      <c r="E913" s="376"/>
      <c r="F913" s="511"/>
      <c r="G913" s="511"/>
      <c r="H913" s="363"/>
      <c r="I913" s="363"/>
      <c r="J913" s="363"/>
      <c r="K913" s="401"/>
      <c r="L913" s="362"/>
      <c r="M913" s="363"/>
      <c r="N913" s="363"/>
      <c r="O913" s="402"/>
      <c r="P913" s="402"/>
      <c r="Q913" s="402"/>
      <c r="R913" s="363"/>
      <c r="S913" s="402"/>
      <c r="T913" s="402"/>
      <c r="U913" s="402"/>
      <c r="V913" s="400"/>
      <c r="W913" s="382"/>
    </row>
    <row r="914" spans="2:23" ht="13.5" customHeight="1" x14ac:dyDescent="0.2">
      <c r="B914" s="32"/>
      <c r="C914" s="383">
        <f t="shared" si="32"/>
        <v>902</v>
      </c>
      <c r="D914" s="60" t="str">
        <f t="shared" si="31"/>
        <v/>
      </c>
      <c r="E914" s="376"/>
      <c r="F914" s="511"/>
      <c r="G914" s="511"/>
      <c r="H914" s="363"/>
      <c r="I914" s="363"/>
      <c r="J914" s="363"/>
      <c r="K914" s="401"/>
      <c r="L914" s="362"/>
      <c r="M914" s="363"/>
      <c r="N914" s="363"/>
      <c r="O914" s="402"/>
      <c r="P914" s="402"/>
      <c r="Q914" s="402"/>
      <c r="R914" s="363"/>
      <c r="S914" s="402"/>
      <c r="T914" s="402"/>
      <c r="U914" s="402"/>
      <c r="V914" s="400"/>
      <c r="W914" s="382"/>
    </row>
    <row r="915" spans="2:23" ht="13.5" customHeight="1" x14ac:dyDescent="0.2">
      <c r="B915" s="32"/>
      <c r="C915" s="383">
        <f t="shared" si="32"/>
        <v>903</v>
      </c>
      <c r="D915" s="60" t="str">
        <f t="shared" si="31"/>
        <v/>
      </c>
      <c r="E915" s="376"/>
      <c r="F915" s="511"/>
      <c r="G915" s="511"/>
      <c r="H915" s="363"/>
      <c r="I915" s="363"/>
      <c r="J915" s="363"/>
      <c r="K915" s="401"/>
      <c r="L915" s="362"/>
      <c r="M915" s="363"/>
      <c r="N915" s="363"/>
      <c r="O915" s="402"/>
      <c r="P915" s="402"/>
      <c r="Q915" s="402"/>
      <c r="R915" s="363"/>
      <c r="S915" s="402"/>
      <c r="T915" s="402"/>
      <c r="U915" s="402"/>
      <c r="V915" s="400"/>
      <c r="W915" s="382"/>
    </row>
    <row r="916" spans="2:23" ht="13.5" customHeight="1" x14ac:dyDescent="0.2">
      <c r="B916" s="32"/>
      <c r="C916" s="383">
        <f t="shared" si="32"/>
        <v>904</v>
      </c>
      <c r="D916" s="60" t="str">
        <f t="shared" si="31"/>
        <v/>
      </c>
      <c r="E916" s="376"/>
      <c r="F916" s="511"/>
      <c r="G916" s="511"/>
      <c r="H916" s="363"/>
      <c r="I916" s="363"/>
      <c r="J916" s="363"/>
      <c r="K916" s="401"/>
      <c r="L916" s="362"/>
      <c r="M916" s="363"/>
      <c r="N916" s="363"/>
      <c r="O916" s="402"/>
      <c r="P916" s="402"/>
      <c r="Q916" s="402"/>
      <c r="R916" s="363"/>
      <c r="S916" s="402"/>
      <c r="T916" s="402"/>
      <c r="U916" s="402"/>
      <c r="V916" s="400"/>
      <c r="W916" s="382"/>
    </row>
    <row r="917" spans="2:23" ht="13.5" customHeight="1" x14ac:dyDescent="0.2">
      <c r="B917" s="32"/>
      <c r="C917" s="383">
        <f t="shared" si="32"/>
        <v>905</v>
      </c>
      <c r="D917" s="60" t="str">
        <f t="shared" si="31"/>
        <v/>
      </c>
      <c r="E917" s="376"/>
      <c r="F917" s="511"/>
      <c r="G917" s="511"/>
      <c r="H917" s="363"/>
      <c r="I917" s="363"/>
      <c r="J917" s="363"/>
      <c r="K917" s="401"/>
      <c r="L917" s="362"/>
      <c r="M917" s="363"/>
      <c r="N917" s="363"/>
      <c r="O917" s="402"/>
      <c r="P917" s="402"/>
      <c r="Q917" s="402"/>
      <c r="R917" s="363"/>
      <c r="S917" s="402"/>
      <c r="T917" s="402"/>
      <c r="U917" s="402"/>
      <c r="V917" s="400"/>
      <c r="W917" s="382"/>
    </row>
    <row r="918" spans="2:23" ht="13.5" customHeight="1" x14ac:dyDescent="0.2">
      <c r="B918" s="32"/>
      <c r="C918" s="383">
        <f t="shared" si="32"/>
        <v>906</v>
      </c>
      <c r="D918" s="60" t="str">
        <f t="shared" si="31"/>
        <v/>
      </c>
      <c r="E918" s="376"/>
      <c r="F918" s="511"/>
      <c r="G918" s="511"/>
      <c r="H918" s="363"/>
      <c r="I918" s="363"/>
      <c r="J918" s="363"/>
      <c r="K918" s="401"/>
      <c r="L918" s="362"/>
      <c r="M918" s="363"/>
      <c r="N918" s="363"/>
      <c r="O918" s="402"/>
      <c r="P918" s="402"/>
      <c r="Q918" s="402"/>
      <c r="R918" s="363"/>
      <c r="S918" s="402"/>
      <c r="T918" s="402"/>
      <c r="U918" s="402"/>
      <c r="V918" s="400"/>
      <c r="W918" s="382"/>
    </row>
    <row r="919" spans="2:23" ht="13.5" customHeight="1" x14ac:dyDescent="0.2">
      <c r="B919" s="32"/>
      <c r="C919" s="383">
        <f t="shared" si="32"/>
        <v>907</v>
      </c>
      <c r="D919" s="60" t="str">
        <f t="shared" si="31"/>
        <v/>
      </c>
      <c r="E919" s="376"/>
      <c r="F919" s="511"/>
      <c r="G919" s="511"/>
      <c r="H919" s="363"/>
      <c r="I919" s="363"/>
      <c r="J919" s="363"/>
      <c r="K919" s="401"/>
      <c r="L919" s="362"/>
      <c r="M919" s="363"/>
      <c r="N919" s="363"/>
      <c r="O919" s="402"/>
      <c r="P919" s="402"/>
      <c r="Q919" s="402"/>
      <c r="R919" s="363"/>
      <c r="S919" s="402"/>
      <c r="T919" s="402"/>
      <c r="U919" s="402"/>
      <c r="V919" s="400"/>
      <c r="W919" s="382"/>
    </row>
    <row r="920" spans="2:23" ht="13.5" customHeight="1" x14ac:dyDescent="0.2">
      <c r="B920" s="32"/>
      <c r="C920" s="383">
        <f t="shared" si="32"/>
        <v>908</v>
      </c>
      <c r="D920" s="60" t="str">
        <f t="shared" si="31"/>
        <v/>
      </c>
      <c r="E920" s="376"/>
      <c r="F920" s="511"/>
      <c r="G920" s="511"/>
      <c r="H920" s="363"/>
      <c r="I920" s="363"/>
      <c r="J920" s="363"/>
      <c r="K920" s="401"/>
      <c r="L920" s="362"/>
      <c r="M920" s="363"/>
      <c r="N920" s="363"/>
      <c r="O920" s="402"/>
      <c r="P920" s="402"/>
      <c r="Q920" s="402"/>
      <c r="R920" s="363"/>
      <c r="S920" s="402"/>
      <c r="T920" s="402"/>
      <c r="U920" s="402"/>
      <c r="V920" s="400"/>
      <c r="W920" s="382"/>
    </row>
    <row r="921" spans="2:23" ht="13.5" customHeight="1" x14ac:dyDescent="0.2">
      <c r="B921" s="32"/>
      <c r="C921" s="383">
        <f t="shared" si="32"/>
        <v>909</v>
      </c>
      <c r="D921" s="60" t="str">
        <f t="shared" si="31"/>
        <v/>
      </c>
      <c r="E921" s="376"/>
      <c r="F921" s="511"/>
      <c r="G921" s="511"/>
      <c r="H921" s="363"/>
      <c r="I921" s="363"/>
      <c r="J921" s="363"/>
      <c r="K921" s="401"/>
      <c r="L921" s="362"/>
      <c r="M921" s="363"/>
      <c r="N921" s="363"/>
      <c r="O921" s="402"/>
      <c r="P921" s="402"/>
      <c r="Q921" s="402"/>
      <c r="R921" s="363"/>
      <c r="S921" s="402"/>
      <c r="T921" s="402"/>
      <c r="U921" s="402"/>
      <c r="V921" s="400"/>
      <c r="W921" s="382"/>
    </row>
    <row r="922" spans="2:23" ht="13.5" customHeight="1" x14ac:dyDescent="0.2">
      <c r="B922" s="32"/>
      <c r="C922" s="383">
        <f t="shared" si="32"/>
        <v>910</v>
      </c>
      <c r="D922" s="60" t="str">
        <f t="shared" si="31"/>
        <v/>
      </c>
      <c r="E922" s="376"/>
      <c r="F922" s="511"/>
      <c r="G922" s="511"/>
      <c r="H922" s="363"/>
      <c r="I922" s="363"/>
      <c r="J922" s="363"/>
      <c r="K922" s="401"/>
      <c r="L922" s="362"/>
      <c r="M922" s="363"/>
      <c r="N922" s="363"/>
      <c r="O922" s="402"/>
      <c r="P922" s="402"/>
      <c r="Q922" s="402"/>
      <c r="R922" s="363"/>
      <c r="S922" s="402"/>
      <c r="T922" s="402"/>
      <c r="U922" s="402"/>
      <c r="V922" s="400"/>
      <c r="W922" s="382"/>
    </row>
    <row r="923" spans="2:23" ht="13.5" customHeight="1" x14ac:dyDescent="0.2">
      <c r="B923" s="32"/>
      <c r="C923" s="383">
        <f t="shared" si="32"/>
        <v>911</v>
      </c>
      <c r="D923" s="60" t="str">
        <f t="shared" si="31"/>
        <v/>
      </c>
      <c r="E923" s="376"/>
      <c r="F923" s="511"/>
      <c r="G923" s="511"/>
      <c r="H923" s="363"/>
      <c r="I923" s="363"/>
      <c r="J923" s="363"/>
      <c r="K923" s="401"/>
      <c r="L923" s="362"/>
      <c r="M923" s="363"/>
      <c r="N923" s="363"/>
      <c r="O923" s="402"/>
      <c r="P923" s="402"/>
      <c r="Q923" s="402"/>
      <c r="R923" s="363"/>
      <c r="S923" s="402"/>
      <c r="T923" s="402"/>
      <c r="U923" s="402"/>
      <c r="V923" s="400"/>
      <c r="W923" s="382"/>
    </row>
    <row r="924" spans="2:23" ht="13.5" customHeight="1" x14ac:dyDescent="0.2">
      <c r="B924" s="32"/>
      <c r="C924" s="383">
        <f t="shared" si="32"/>
        <v>912</v>
      </c>
      <c r="D924" s="60" t="str">
        <f t="shared" si="31"/>
        <v/>
      </c>
      <c r="E924" s="376"/>
      <c r="F924" s="511"/>
      <c r="G924" s="511"/>
      <c r="H924" s="363"/>
      <c r="I924" s="363"/>
      <c r="J924" s="363"/>
      <c r="K924" s="401"/>
      <c r="L924" s="362"/>
      <c r="M924" s="363"/>
      <c r="N924" s="363"/>
      <c r="O924" s="402"/>
      <c r="P924" s="402"/>
      <c r="Q924" s="402"/>
      <c r="R924" s="363"/>
      <c r="S924" s="402"/>
      <c r="T924" s="402"/>
      <c r="U924" s="402"/>
      <c r="V924" s="400"/>
      <c r="W924" s="382"/>
    </row>
    <row r="925" spans="2:23" ht="13.5" customHeight="1" x14ac:dyDescent="0.2">
      <c r="B925" s="32"/>
      <c r="C925" s="383">
        <f t="shared" si="32"/>
        <v>913</v>
      </c>
      <c r="D925" s="60" t="str">
        <f t="shared" si="31"/>
        <v/>
      </c>
      <c r="E925" s="376"/>
      <c r="F925" s="511"/>
      <c r="G925" s="511"/>
      <c r="H925" s="363"/>
      <c r="I925" s="363"/>
      <c r="J925" s="363"/>
      <c r="K925" s="401"/>
      <c r="L925" s="362"/>
      <c r="M925" s="363"/>
      <c r="N925" s="363"/>
      <c r="O925" s="402"/>
      <c r="P925" s="402"/>
      <c r="Q925" s="402"/>
      <c r="R925" s="363"/>
      <c r="S925" s="402"/>
      <c r="T925" s="402"/>
      <c r="U925" s="402"/>
      <c r="V925" s="400"/>
      <c r="W925" s="382"/>
    </row>
    <row r="926" spans="2:23" ht="13.5" customHeight="1" x14ac:dyDescent="0.2">
      <c r="B926" s="32"/>
      <c r="C926" s="383">
        <f t="shared" si="32"/>
        <v>914</v>
      </c>
      <c r="D926" s="60" t="str">
        <f t="shared" ref="D926:D1002" si="33">IF(E926="","",IF(E926&lt;=$Z$2,"○",""))</f>
        <v/>
      </c>
      <c r="E926" s="376"/>
      <c r="F926" s="511"/>
      <c r="G926" s="511"/>
      <c r="H926" s="363"/>
      <c r="I926" s="363"/>
      <c r="J926" s="363"/>
      <c r="K926" s="401"/>
      <c r="L926" s="362"/>
      <c r="M926" s="363"/>
      <c r="N926" s="363"/>
      <c r="O926" s="402"/>
      <c r="P926" s="402"/>
      <c r="Q926" s="402"/>
      <c r="R926" s="363"/>
      <c r="S926" s="402"/>
      <c r="T926" s="402"/>
      <c r="U926" s="402"/>
      <c r="V926" s="400"/>
      <c r="W926" s="382"/>
    </row>
    <row r="927" spans="2:23" ht="13.5" customHeight="1" x14ac:dyDescent="0.2">
      <c r="B927" s="32"/>
      <c r="C927" s="383">
        <f t="shared" si="32"/>
        <v>915</v>
      </c>
      <c r="D927" s="60" t="str">
        <f t="shared" si="33"/>
        <v/>
      </c>
      <c r="E927" s="376"/>
      <c r="F927" s="511"/>
      <c r="G927" s="511"/>
      <c r="H927" s="363"/>
      <c r="I927" s="363"/>
      <c r="J927" s="363"/>
      <c r="K927" s="401"/>
      <c r="L927" s="362"/>
      <c r="M927" s="363"/>
      <c r="N927" s="363"/>
      <c r="O927" s="402"/>
      <c r="P927" s="402"/>
      <c r="Q927" s="402"/>
      <c r="R927" s="363"/>
      <c r="S927" s="402"/>
      <c r="T927" s="402"/>
      <c r="U927" s="402"/>
      <c r="V927" s="400"/>
      <c r="W927" s="382"/>
    </row>
    <row r="928" spans="2:23" ht="13.5" customHeight="1" x14ac:dyDescent="0.2">
      <c r="B928" s="32"/>
      <c r="C928" s="383">
        <f t="shared" si="32"/>
        <v>916</v>
      </c>
      <c r="D928" s="60" t="str">
        <f t="shared" si="33"/>
        <v/>
      </c>
      <c r="E928" s="376"/>
      <c r="F928" s="511"/>
      <c r="G928" s="511"/>
      <c r="H928" s="363"/>
      <c r="I928" s="363"/>
      <c r="J928" s="363"/>
      <c r="K928" s="401"/>
      <c r="L928" s="362"/>
      <c r="M928" s="363"/>
      <c r="N928" s="363"/>
      <c r="O928" s="402"/>
      <c r="P928" s="402"/>
      <c r="Q928" s="402"/>
      <c r="R928" s="363"/>
      <c r="S928" s="402"/>
      <c r="T928" s="402"/>
      <c r="U928" s="402"/>
      <c r="V928" s="400"/>
      <c r="W928" s="382"/>
    </row>
    <row r="929" spans="2:23" ht="13.5" customHeight="1" x14ac:dyDescent="0.2">
      <c r="B929" s="32"/>
      <c r="C929" s="383">
        <f t="shared" si="32"/>
        <v>917</v>
      </c>
      <c r="D929" s="60" t="str">
        <f t="shared" si="33"/>
        <v/>
      </c>
      <c r="E929" s="376"/>
      <c r="F929" s="511"/>
      <c r="G929" s="511"/>
      <c r="H929" s="363"/>
      <c r="I929" s="363"/>
      <c r="J929" s="363"/>
      <c r="K929" s="401"/>
      <c r="L929" s="362"/>
      <c r="M929" s="363"/>
      <c r="N929" s="363"/>
      <c r="O929" s="402"/>
      <c r="P929" s="402"/>
      <c r="Q929" s="402"/>
      <c r="R929" s="363"/>
      <c r="S929" s="402"/>
      <c r="T929" s="402"/>
      <c r="U929" s="402"/>
      <c r="V929" s="400"/>
      <c r="W929" s="382"/>
    </row>
    <row r="930" spans="2:23" ht="13.5" customHeight="1" x14ac:dyDescent="0.2">
      <c r="B930" s="32"/>
      <c r="C930" s="383">
        <f t="shared" si="32"/>
        <v>918</v>
      </c>
      <c r="D930" s="60" t="str">
        <f t="shared" si="33"/>
        <v/>
      </c>
      <c r="E930" s="376"/>
      <c r="F930" s="511"/>
      <c r="G930" s="511"/>
      <c r="H930" s="363"/>
      <c r="I930" s="363"/>
      <c r="J930" s="363"/>
      <c r="K930" s="401"/>
      <c r="L930" s="362"/>
      <c r="M930" s="363"/>
      <c r="N930" s="363"/>
      <c r="O930" s="402"/>
      <c r="P930" s="402"/>
      <c r="Q930" s="402"/>
      <c r="R930" s="363"/>
      <c r="S930" s="402"/>
      <c r="T930" s="402"/>
      <c r="U930" s="402"/>
      <c r="V930" s="400"/>
      <c r="W930" s="382"/>
    </row>
    <row r="931" spans="2:23" ht="13.5" customHeight="1" x14ac:dyDescent="0.2">
      <c r="B931" s="32"/>
      <c r="C931" s="383">
        <f t="shared" si="32"/>
        <v>919</v>
      </c>
      <c r="D931" s="60" t="str">
        <f t="shared" si="33"/>
        <v/>
      </c>
      <c r="E931" s="376"/>
      <c r="F931" s="511"/>
      <c r="G931" s="511"/>
      <c r="H931" s="363"/>
      <c r="I931" s="363"/>
      <c r="J931" s="363"/>
      <c r="K931" s="401"/>
      <c r="L931" s="362"/>
      <c r="M931" s="363"/>
      <c r="N931" s="363"/>
      <c r="O931" s="402"/>
      <c r="P931" s="402"/>
      <c r="Q931" s="402"/>
      <c r="R931" s="363"/>
      <c r="S931" s="402"/>
      <c r="T931" s="402"/>
      <c r="U931" s="402"/>
      <c r="V931" s="400"/>
      <c r="W931" s="382"/>
    </row>
    <row r="932" spans="2:23" ht="13.5" customHeight="1" x14ac:dyDescent="0.2">
      <c r="B932" s="32"/>
      <c r="C932" s="383">
        <f t="shared" si="32"/>
        <v>920</v>
      </c>
      <c r="D932" s="60" t="str">
        <f t="shared" si="33"/>
        <v/>
      </c>
      <c r="E932" s="376"/>
      <c r="F932" s="511"/>
      <c r="G932" s="511"/>
      <c r="H932" s="363"/>
      <c r="I932" s="363"/>
      <c r="J932" s="363"/>
      <c r="K932" s="401"/>
      <c r="L932" s="362"/>
      <c r="M932" s="363"/>
      <c r="N932" s="363"/>
      <c r="O932" s="402"/>
      <c r="P932" s="402"/>
      <c r="Q932" s="402"/>
      <c r="R932" s="363"/>
      <c r="S932" s="402"/>
      <c r="T932" s="402"/>
      <c r="U932" s="402"/>
      <c r="V932" s="400"/>
      <c r="W932" s="382"/>
    </row>
    <row r="933" spans="2:23" ht="13.5" customHeight="1" x14ac:dyDescent="0.2">
      <c r="B933" s="32"/>
      <c r="C933" s="383">
        <f t="shared" si="32"/>
        <v>921</v>
      </c>
      <c r="D933" s="60" t="str">
        <f t="shared" si="33"/>
        <v/>
      </c>
      <c r="E933" s="376"/>
      <c r="F933" s="511"/>
      <c r="G933" s="511"/>
      <c r="H933" s="363"/>
      <c r="I933" s="363"/>
      <c r="J933" s="363"/>
      <c r="K933" s="401"/>
      <c r="L933" s="362"/>
      <c r="M933" s="363"/>
      <c r="N933" s="363"/>
      <c r="O933" s="402"/>
      <c r="P933" s="402"/>
      <c r="Q933" s="402"/>
      <c r="R933" s="363"/>
      <c r="S933" s="402"/>
      <c r="T933" s="402"/>
      <c r="U933" s="402"/>
      <c r="V933" s="400"/>
      <c r="W933" s="382"/>
    </row>
    <row r="934" spans="2:23" ht="13.5" customHeight="1" x14ac:dyDescent="0.2">
      <c r="B934" s="32"/>
      <c r="C934" s="383">
        <f t="shared" si="32"/>
        <v>922</v>
      </c>
      <c r="D934" s="60" t="str">
        <f t="shared" si="33"/>
        <v/>
      </c>
      <c r="E934" s="376"/>
      <c r="F934" s="511"/>
      <c r="G934" s="511"/>
      <c r="H934" s="363"/>
      <c r="I934" s="363"/>
      <c r="J934" s="363"/>
      <c r="K934" s="401"/>
      <c r="L934" s="362"/>
      <c r="M934" s="363"/>
      <c r="N934" s="363"/>
      <c r="O934" s="402"/>
      <c r="P934" s="402"/>
      <c r="Q934" s="402"/>
      <c r="R934" s="363"/>
      <c r="S934" s="402"/>
      <c r="T934" s="402"/>
      <c r="U934" s="402"/>
      <c r="V934" s="400"/>
      <c r="W934" s="382"/>
    </row>
    <row r="935" spans="2:23" ht="13.5" customHeight="1" x14ac:dyDescent="0.2">
      <c r="B935" s="32"/>
      <c r="C935" s="383">
        <f t="shared" si="32"/>
        <v>923</v>
      </c>
      <c r="D935" s="60" t="str">
        <f t="shared" si="33"/>
        <v/>
      </c>
      <c r="E935" s="376"/>
      <c r="F935" s="511"/>
      <c r="G935" s="511"/>
      <c r="H935" s="363"/>
      <c r="I935" s="363"/>
      <c r="J935" s="363"/>
      <c r="K935" s="401"/>
      <c r="L935" s="362"/>
      <c r="M935" s="363"/>
      <c r="N935" s="363"/>
      <c r="O935" s="402"/>
      <c r="P935" s="402"/>
      <c r="Q935" s="402"/>
      <c r="R935" s="363"/>
      <c r="S935" s="402"/>
      <c r="T935" s="402"/>
      <c r="U935" s="402"/>
      <c r="V935" s="400"/>
      <c r="W935" s="382"/>
    </row>
    <row r="936" spans="2:23" ht="13.5" customHeight="1" x14ac:dyDescent="0.2">
      <c r="B936" s="32"/>
      <c r="C936" s="383">
        <f t="shared" si="32"/>
        <v>924</v>
      </c>
      <c r="D936" s="60" t="str">
        <f t="shared" si="33"/>
        <v/>
      </c>
      <c r="E936" s="376"/>
      <c r="F936" s="511"/>
      <c r="G936" s="511"/>
      <c r="H936" s="363"/>
      <c r="I936" s="363"/>
      <c r="J936" s="363"/>
      <c r="K936" s="401"/>
      <c r="L936" s="362"/>
      <c r="M936" s="363"/>
      <c r="N936" s="363"/>
      <c r="O936" s="402"/>
      <c r="P936" s="402"/>
      <c r="Q936" s="402"/>
      <c r="R936" s="363"/>
      <c r="S936" s="402"/>
      <c r="T936" s="402"/>
      <c r="U936" s="402"/>
      <c r="V936" s="400"/>
      <c r="W936" s="382"/>
    </row>
    <row r="937" spans="2:23" ht="13.5" customHeight="1" x14ac:dyDescent="0.2">
      <c r="B937" s="32"/>
      <c r="C937" s="383">
        <f t="shared" si="32"/>
        <v>925</v>
      </c>
      <c r="D937" s="60" t="str">
        <f t="shared" si="33"/>
        <v/>
      </c>
      <c r="E937" s="376"/>
      <c r="F937" s="511"/>
      <c r="G937" s="511"/>
      <c r="H937" s="363"/>
      <c r="I937" s="363"/>
      <c r="J937" s="363"/>
      <c r="K937" s="401"/>
      <c r="L937" s="362"/>
      <c r="M937" s="363"/>
      <c r="N937" s="363"/>
      <c r="O937" s="402"/>
      <c r="P937" s="402"/>
      <c r="Q937" s="402"/>
      <c r="R937" s="363"/>
      <c r="S937" s="402"/>
      <c r="T937" s="402"/>
      <c r="U937" s="402"/>
      <c r="V937" s="400"/>
      <c r="W937" s="382"/>
    </row>
    <row r="938" spans="2:23" ht="13.5" customHeight="1" x14ac:dyDescent="0.2">
      <c r="B938" s="32"/>
      <c r="C938" s="383">
        <f t="shared" si="32"/>
        <v>926</v>
      </c>
      <c r="D938" s="60" t="str">
        <f t="shared" si="33"/>
        <v/>
      </c>
      <c r="E938" s="376"/>
      <c r="F938" s="511"/>
      <c r="G938" s="511"/>
      <c r="H938" s="363"/>
      <c r="I938" s="363"/>
      <c r="J938" s="363"/>
      <c r="K938" s="401"/>
      <c r="L938" s="362"/>
      <c r="M938" s="363"/>
      <c r="N938" s="363"/>
      <c r="O938" s="402"/>
      <c r="P938" s="402"/>
      <c r="Q938" s="402"/>
      <c r="R938" s="363"/>
      <c r="S938" s="402"/>
      <c r="T938" s="402"/>
      <c r="U938" s="402"/>
      <c r="V938" s="400"/>
      <c r="W938" s="382"/>
    </row>
    <row r="939" spans="2:23" ht="13.5" customHeight="1" x14ac:dyDescent="0.2">
      <c r="B939" s="32"/>
      <c r="C939" s="383">
        <f t="shared" si="32"/>
        <v>927</v>
      </c>
      <c r="D939" s="60" t="str">
        <f t="shared" si="33"/>
        <v/>
      </c>
      <c r="E939" s="376"/>
      <c r="F939" s="511"/>
      <c r="G939" s="511"/>
      <c r="H939" s="363"/>
      <c r="I939" s="363"/>
      <c r="J939" s="363"/>
      <c r="K939" s="401"/>
      <c r="L939" s="362"/>
      <c r="M939" s="363"/>
      <c r="N939" s="363"/>
      <c r="O939" s="402"/>
      <c r="P939" s="402"/>
      <c r="Q939" s="402"/>
      <c r="R939" s="363"/>
      <c r="S939" s="402"/>
      <c r="T939" s="402"/>
      <c r="U939" s="402"/>
      <c r="V939" s="400"/>
      <c r="W939" s="382"/>
    </row>
    <row r="940" spans="2:23" ht="13.5" customHeight="1" x14ac:dyDescent="0.2">
      <c r="B940" s="32"/>
      <c r="C940" s="383">
        <f t="shared" si="32"/>
        <v>928</v>
      </c>
      <c r="D940" s="60" t="str">
        <f t="shared" si="33"/>
        <v/>
      </c>
      <c r="E940" s="376"/>
      <c r="F940" s="511"/>
      <c r="G940" s="511"/>
      <c r="H940" s="363"/>
      <c r="I940" s="363"/>
      <c r="J940" s="363"/>
      <c r="K940" s="401"/>
      <c r="L940" s="362"/>
      <c r="M940" s="363"/>
      <c r="N940" s="363"/>
      <c r="O940" s="402"/>
      <c r="P940" s="402"/>
      <c r="Q940" s="402"/>
      <c r="R940" s="363"/>
      <c r="S940" s="402"/>
      <c r="T940" s="402"/>
      <c r="U940" s="402"/>
      <c r="V940" s="400"/>
      <c r="W940" s="382"/>
    </row>
    <row r="941" spans="2:23" ht="13.5" customHeight="1" x14ac:dyDescent="0.2">
      <c r="B941" s="32"/>
      <c r="C941" s="383">
        <f t="shared" si="32"/>
        <v>929</v>
      </c>
      <c r="D941" s="60" t="str">
        <f t="shared" si="33"/>
        <v/>
      </c>
      <c r="E941" s="376"/>
      <c r="F941" s="511"/>
      <c r="G941" s="511"/>
      <c r="H941" s="363"/>
      <c r="I941" s="363"/>
      <c r="J941" s="363"/>
      <c r="K941" s="401"/>
      <c r="L941" s="362"/>
      <c r="M941" s="363"/>
      <c r="N941" s="363"/>
      <c r="O941" s="402"/>
      <c r="P941" s="402"/>
      <c r="Q941" s="402"/>
      <c r="R941" s="363"/>
      <c r="S941" s="402"/>
      <c r="T941" s="402"/>
      <c r="U941" s="402"/>
      <c r="V941" s="400"/>
      <c r="W941" s="382"/>
    </row>
    <row r="942" spans="2:23" ht="13.5" customHeight="1" x14ac:dyDescent="0.2">
      <c r="B942" s="32"/>
      <c r="C942" s="383">
        <f t="shared" si="32"/>
        <v>930</v>
      </c>
      <c r="D942" s="60" t="str">
        <f t="shared" si="33"/>
        <v/>
      </c>
      <c r="E942" s="376"/>
      <c r="F942" s="511"/>
      <c r="G942" s="511"/>
      <c r="H942" s="363"/>
      <c r="I942" s="363"/>
      <c r="J942" s="363"/>
      <c r="K942" s="401"/>
      <c r="L942" s="362"/>
      <c r="M942" s="363"/>
      <c r="N942" s="363"/>
      <c r="O942" s="402"/>
      <c r="P942" s="402"/>
      <c r="Q942" s="402"/>
      <c r="R942" s="363"/>
      <c r="S942" s="402"/>
      <c r="T942" s="402"/>
      <c r="U942" s="402"/>
      <c r="V942" s="400"/>
      <c r="W942" s="382"/>
    </row>
    <row r="943" spans="2:23" ht="13.5" customHeight="1" x14ac:dyDescent="0.2">
      <c r="B943" s="32"/>
      <c r="C943" s="383">
        <f t="shared" si="32"/>
        <v>931</v>
      </c>
      <c r="D943" s="60" t="str">
        <f t="shared" si="33"/>
        <v/>
      </c>
      <c r="E943" s="376"/>
      <c r="F943" s="511"/>
      <c r="G943" s="511"/>
      <c r="H943" s="363"/>
      <c r="I943" s="363"/>
      <c r="J943" s="363"/>
      <c r="K943" s="401"/>
      <c r="L943" s="362"/>
      <c r="M943" s="363"/>
      <c r="N943" s="363"/>
      <c r="O943" s="402"/>
      <c r="P943" s="402"/>
      <c r="Q943" s="402"/>
      <c r="R943" s="363"/>
      <c r="S943" s="402"/>
      <c r="T943" s="402"/>
      <c r="U943" s="402"/>
      <c r="V943" s="400"/>
      <c r="W943" s="382"/>
    </row>
    <row r="944" spans="2:23" ht="13.5" customHeight="1" x14ac:dyDescent="0.2">
      <c r="B944" s="32"/>
      <c r="C944" s="383">
        <f t="shared" si="32"/>
        <v>932</v>
      </c>
      <c r="D944" s="60" t="str">
        <f t="shared" si="33"/>
        <v/>
      </c>
      <c r="E944" s="376"/>
      <c r="F944" s="511"/>
      <c r="G944" s="511"/>
      <c r="H944" s="363"/>
      <c r="I944" s="363"/>
      <c r="J944" s="363"/>
      <c r="K944" s="401"/>
      <c r="L944" s="362"/>
      <c r="M944" s="363"/>
      <c r="N944" s="363"/>
      <c r="O944" s="402"/>
      <c r="P944" s="402"/>
      <c r="Q944" s="402"/>
      <c r="R944" s="363"/>
      <c r="S944" s="402"/>
      <c r="T944" s="402"/>
      <c r="U944" s="402"/>
      <c r="V944" s="400"/>
      <c r="W944" s="382"/>
    </row>
    <row r="945" spans="2:23" ht="13.5" customHeight="1" x14ac:dyDescent="0.2">
      <c r="B945" s="32"/>
      <c r="C945" s="383">
        <f t="shared" si="32"/>
        <v>933</v>
      </c>
      <c r="D945" s="60" t="str">
        <f t="shared" si="33"/>
        <v/>
      </c>
      <c r="E945" s="376"/>
      <c r="F945" s="511"/>
      <c r="G945" s="511"/>
      <c r="H945" s="363"/>
      <c r="I945" s="363"/>
      <c r="J945" s="363"/>
      <c r="K945" s="401"/>
      <c r="L945" s="362"/>
      <c r="M945" s="363"/>
      <c r="N945" s="363"/>
      <c r="O945" s="402"/>
      <c r="P945" s="402"/>
      <c r="Q945" s="402"/>
      <c r="R945" s="363"/>
      <c r="S945" s="402"/>
      <c r="T945" s="402"/>
      <c r="U945" s="402"/>
      <c r="V945" s="400"/>
      <c r="W945" s="382"/>
    </row>
    <row r="946" spans="2:23" ht="13.5" customHeight="1" x14ac:dyDescent="0.2">
      <c r="B946" s="32"/>
      <c r="C946" s="383">
        <f t="shared" si="32"/>
        <v>934</v>
      </c>
      <c r="D946" s="60" t="str">
        <f t="shared" si="33"/>
        <v/>
      </c>
      <c r="E946" s="376"/>
      <c r="F946" s="511"/>
      <c r="G946" s="511"/>
      <c r="H946" s="363"/>
      <c r="I946" s="363"/>
      <c r="J946" s="363"/>
      <c r="K946" s="401"/>
      <c r="L946" s="362"/>
      <c r="M946" s="363"/>
      <c r="N946" s="363"/>
      <c r="O946" s="402"/>
      <c r="P946" s="402"/>
      <c r="Q946" s="402"/>
      <c r="R946" s="363"/>
      <c r="S946" s="402"/>
      <c r="T946" s="402"/>
      <c r="U946" s="402"/>
      <c r="V946" s="400"/>
      <c r="W946" s="382"/>
    </row>
    <row r="947" spans="2:23" ht="13.5" customHeight="1" x14ac:dyDescent="0.2">
      <c r="B947" s="32"/>
      <c r="C947" s="383">
        <f t="shared" si="32"/>
        <v>935</v>
      </c>
      <c r="D947" s="60" t="str">
        <f t="shared" si="33"/>
        <v/>
      </c>
      <c r="E947" s="376"/>
      <c r="F947" s="511"/>
      <c r="G947" s="511"/>
      <c r="H947" s="363"/>
      <c r="I947" s="363"/>
      <c r="J947" s="363"/>
      <c r="K947" s="401"/>
      <c r="L947" s="362"/>
      <c r="M947" s="363"/>
      <c r="N947" s="363"/>
      <c r="O947" s="402"/>
      <c r="P947" s="402"/>
      <c r="Q947" s="402"/>
      <c r="R947" s="363"/>
      <c r="S947" s="402"/>
      <c r="T947" s="402"/>
      <c r="U947" s="402"/>
      <c r="V947" s="400"/>
      <c r="W947" s="382"/>
    </row>
    <row r="948" spans="2:23" ht="13.5" customHeight="1" x14ac:dyDescent="0.2">
      <c r="B948" s="32"/>
      <c r="C948" s="383">
        <f t="shared" si="32"/>
        <v>936</v>
      </c>
      <c r="D948" s="60" t="str">
        <f t="shared" si="33"/>
        <v/>
      </c>
      <c r="E948" s="376"/>
      <c r="F948" s="511"/>
      <c r="G948" s="511"/>
      <c r="H948" s="363"/>
      <c r="I948" s="363"/>
      <c r="J948" s="363"/>
      <c r="K948" s="401"/>
      <c r="L948" s="362"/>
      <c r="M948" s="363"/>
      <c r="N948" s="363"/>
      <c r="O948" s="402"/>
      <c r="P948" s="402"/>
      <c r="Q948" s="402"/>
      <c r="R948" s="363"/>
      <c r="S948" s="402"/>
      <c r="T948" s="402"/>
      <c r="U948" s="402"/>
      <c r="V948" s="400"/>
      <c r="W948" s="382"/>
    </row>
    <row r="949" spans="2:23" ht="13.5" customHeight="1" x14ac:dyDescent="0.2">
      <c r="B949" s="32"/>
      <c r="C949" s="383">
        <f t="shared" si="32"/>
        <v>937</v>
      </c>
      <c r="D949" s="60" t="str">
        <f t="shared" si="33"/>
        <v/>
      </c>
      <c r="E949" s="376"/>
      <c r="F949" s="511"/>
      <c r="G949" s="511"/>
      <c r="H949" s="363"/>
      <c r="I949" s="363"/>
      <c r="J949" s="363"/>
      <c r="K949" s="401"/>
      <c r="L949" s="362"/>
      <c r="M949" s="363"/>
      <c r="N949" s="363"/>
      <c r="O949" s="402"/>
      <c r="P949" s="402"/>
      <c r="Q949" s="402"/>
      <c r="R949" s="363"/>
      <c r="S949" s="402"/>
      <c r="T949" s="402"/>
      <c r="U949" s="402"/>
      <c r="V949" s="400"/>
      <c r="W949" s="382"/>
    </row>
    <row r="950" spans="2:23" ht="13.5" customHeight="1" x14ac:dyDescent="0.2">
      <c r="B950" s="32"/>
      <c r="C950" s="383">
        <f t="shared" si="32"/>
        <v>938</v>
      </c>
      <c r="D950" s="60" t="str">
        <f t="shared" si="33"/>
        <v/>
      </c>
      <c r="E950" s="376"/>
      <c r="F950" s="511"/>
      <c r="G950" s="511"/>
      <c r="H950" s="363"/>
      <c r="I950" s="363"/>
      <c r="J950" s="363"/>
      <c r="K950" s="401"/>
      <c r="L950" s="362"/>
      <c r="M950" s="363"/>
      <c r="N950" s="363"/>
      <c r="O950" s="402"/>
      <c r="P950" s="402"/>
      <c r="Q950" s="402"/>
      <c r="R950" s="363"/>
      <c r="S950" s="402"/>
      <c r="T950" s="402"/>
      <c r="U950" s="402"/>
      <c r="V950" s="400"/>
      <c r="W950" s="382"/>
    </row>
    <row r="951" spans="2:23" ht="13.5" customHeight="1" x14ac:dyDescent="0.2">
      <c r="B951" s="32"/>
      <c r="C951" s="383">
        <f t="shared" si="32"/>
        <v>939</v>
      </c>
      <c r="D951" s="60" t="str">
        <f t="shared" si="33"/>
        <v/>
      </c>
      <c r="E951" s="376"/>
      <c r="F951" s="511"/>
      <c r="G951" s="511"/>
      <c r="H951" s="363"/>
      <c r="I951" s="363"/>
      <c r="J951" s="363"/>
      <c r="K951" s="401"/>
      <c r="L951" s="362"/>
      <c r="M951" s="363"/>
      <c r="N951" s="363"/>
      <c r="O951" s="402"/>
      <c r="P951" s="402"/>
      <c r="Q951" s="402"/>
      <c r="R951" s="363"/>
      <c r="S951" s="402"/>
      <c r="T951" s="402"/>
      <c r="U951" s="402"/>
      <c r="V951" s="400"/>
      <c r="W951" s="382"/>
    </row>
    <row r="952" spans="2:23" ht="13.5" customHeight="1" x14ac:dyDescent="0.2">
      <c r="B952" s="32"/>
      <c r="C952" s="383">
        <f t="shared" si="32"/>
        <v>940</v>
      </c>
      <c r="D952" s="60" t="str">
        <f t="shared" si="33"/>
        <v/>
      </c>
      <c r="E952" s="376"/>
      <c r="F952" s="511"/>
      <c r="G952" s="511"/>
      <c r="H952" s="363"/>
      <c r="I952" s="363"/>
      <c r="J952" s="363"/>
      <c r="K952" s="401"/>
      <c r="L952" s="362"/>
      <c r="M952" s="363"/>
      <c r="N952" s="363"/>
      <c r="O952" s="402"/>
      <c r="P952" s="402"/>
      <c r="Q952" s="402"/>
      <c r="R952" s="363"/>
      <c r="S952" s="402"/>
      <c r="T952" s="402"/>
      <c r="U952" s="402"/>
      <c r="V952" s="400"/>
      <c r="W952" s="382"/>
    </row>
    <row r="953" spans="2:23" ht="13.5" customHeight="1" x14ac:dyDescent="0.2">
      <c r="B953" s="32"/>
      <c r="C953" s="383">
        <f t="shared" si="32"/>
        <v>941</v>
      </c>
      <c r="D953" s="60" t="str">
        <f t="shared" si="33"/>
        <v/>
      </c>
      <c r="E953" s="376"/>
      <c r="F953" s="511"/>
      <c r="G953" s="511"/>
      <c r="H953" s="363"/>
      <c r="I953" s="363"/>
      <c r="J953" s="363"/>
      <c r="K953" s="401"/>
      <c r="L953" s="362"/>
      <c r="M953" s="363"/>
      <c r="N953" s="363"/>
      <c r="O953" s="402"/>
      <c r="P953" s="402"/>
      <c r="Q953" s="402"/>
      <c r="R953" s="363"/>
      <c r="S953" s="402"/>
      <c r="T953" s="402"/>
      <c r="U953" s="402"/>
      <c r="V953" s="400"/>
      <c r="W953" s="382"/>
    </row>
    <row r="954" spans="2:23" ht="13.5" customHeight="1" x14ac:dyDescent="0.2">
      <c r="B954" s="32"/>
      <c r="C954" s="383">
        <f t="shared" si="32"/>
        <v>942</v>
      </c>
      <c r="D954" s="60" t="str">
        <f t="shared" si="33"/>
        <v/>
      </c>
      <c r="E954" s="376"/>
      <c r="F954" s="511"/>
      <c r="G954" s="511"/>
      <c r="H954" s="363"/>
      <c r="I954" s="363"/>
      <c r="J954" s="363"/>
      <c r="K954" s="401"/>
      <c r="L954" s="362"/>
      <c r="M954" s="363"/>
      <c r="N954" s="363"/>
      <c r="O954" s="402"/>
      <c r="P954" s="402"/>
      <c r="Q954" s="402"/>
      <c r="R954" s="363"/>
      <c r="S954" s="402"/>
      <c r="T954" s="402"/>
      <c r="U954" s="402"/>
      <c r="V954" s="400"/>
      <c r="W954" s="382"/>
    </row>
    <row r="955" spans="2:23" ht="13.5" customHeight="1" x14ac:dyDescent="0.2">
      <c r="B955" s="32"/>
      <c r="C955" s="383">
        <f t="shared" si="32"/>
        <v>943</v>
      </c>
      <c r="D955" s="60" t="str">
        <f t="shared" si="33"/>
        <v/>
      </c>
      <c r="E955" s="376"/>
      <c r="F955" s="511"/>
      <c r="G955" s="511"/>
      <c r="H955" s="363"/>
      <c r="I955" s="363"/>
      <c r="J955" s="363"/>
      <c r="K955" s="401"/>
      <c r="L955" s="362"/>
      <c r="M955" s="363"/>
      <c r="N955" s="363"/>
      <c r="O955" s="402"/>
      <c r="P955" s="402"/>
      <c r="Q955" s="402"/>
      <c r="R955" s="363"/>
      <c r="S955" s="402"/>
      <c r="T955" s="402"/>
      <c r="U955" s="402"/>
      <c r="V955" s="400"/>
      <c r="W955" s="382"/>
    </row>
    <row r="956" spans="2:23" ht="13.5" customHeight="1" x14ac:dyDescent="0.2">
      <c r="B956" s="32"/>
      <c r="C956" s="383">
        <f t="shared" si="32"/>
        <v>944</v>
      </c>
      <c r="D956" s="60" t="str">
        <f t="shared" ref="D956:D989" si="34">IF(E956="","",IF(E956&lt;=$Z$2,"○",""))</f>
        <v/>
      </c>
      <c r="E956" s="376"/>
      <c r="F956" s="511"/>
      <c r="G956" s="511"/>
      <c r="H956" s="363"/>
      <c r="I956" s="363"/>
      <c r="J956" s="363"/>
      <c r="K956" s="401"/>
      <c r="L956" s="362"/>
      <c r="M956" s="363"/>
      <c r="N956" s="363"/>
      <c r="O956" s="402"/>
      <c r="P956" s="402"/>
      <c r="Q956" s="402"/>
      <c r="R956" s="363"/>
      <c r="S956" s="402"/>
      <c r="T956" s="402"/>
      <c r="U956" s="402"/>
      <c r="V956" s="400"/>
      <c r="W956" s="382"/>
    </row>
    <row r="957" spans="2:23" ht="13.5" customHeight="1" x14ac:dyDescent="0.2">
      <c r="B957" s="32"/>
      <c r="C957" s="383">
        <f t="shared" si="32"/>
        <v>945</v>
      </c>
      <c r="D957" s="60" t="str">
        <f t="shared" si="34"/>
        <v/>
      </c>
      <c r="E957" s="376"/>
      <c r="F957" s="511"/>
      <c r="G957" s="511"/>
      <c r="H957" s="363"/>
      <c r="I957" s="363"/>
      <c r="J957" s="363"/>
      <c r="K957" s="401"/>
      <c r="L957" s="362"/>
      <c r="M957" s="363"/>
      <c r="N957" s="363"/>
      <c r="O957" s="402"/>
      <c r="P957" s="402"/>
      <c r="Q957" s="402"/>
      <c r="R957" s="363"/>
      <c r="S957" s="402"/>
      <c r="T957" s="402"/>
      <c r="U957" s="402"/>
      <c r="V957" s="400"/>
      <c r="W957" s="382"/>
    </row>
    <row r="958" spans="2:23" ht="13.5" customHeight="1" x14ac:dyDescent="0.2">
      <c r="B958" s="32"/>
      <c r="C958" s="383">
        <f t="shared" si="32"/>
        <v>946</v>
      </c>
      <c r="D958" s="60" t="str">
        <f t="shared" si="34"/>
        <v/>
      </c>
      <c r="E958" s="376"/>
      <c r="F958" s="511"/>
      <c r="G958" s="511"/>
      <c r="H958" s="363"/>
      <c r="I958" s="363"/>
      <c r="J958" s="363"/>
      <c r="K958" s="401"/>
      <c r="L958" s="362"/>
      <c r="M958" s="363"/>
      <c r="N958" s="363"/>
      <c r="O958" s="402"/>
      <c r="P958" s="402"/>
      <c r="Q958" s="402"/>
      <c r="R958" s="363"/>
      <c r="S958" s="402"/>
      <c r="T958" s="402"/>
      <c r="U958" s="402"/>
      <c r="V958" s="400"/>
      <c r="W958" s="382"/>
    </row>
    <row r="959" spans="2:23" ht="13.5" customHeight="1" x14ac:dyDescent="0.2">
      <c r="B959" s="32"/>
      <c r="C959" s="383">
        <f t="shared" si="32"/>
        <v>947</v>
      </c>
      <c r="D959" s="60" t="str">
        <f t="shared" si="34"/>
        <v/>
      </c>
      <c r="E959" s="376"/>
      <c r="F959" s="511"/>
      <c r="G959" s="511"/>
      <c r="H959" s="363"/>
      <c r="I959" s="363"/>
      <c r="J959" s="363"/>
      <c r="K959" s="401"/>
      <c r="L959" s="362"/>
      <c r="M959" s="363"/>
      <c r="N959" s="363"/>
      <c r="O959" s="402"/>
      <c r="P959" s="402"/>
      <c r="Q959" s="402"/>
      <c r="R959" s="363"/>
      <c r="S959" s="402"/>
      <c r="T959" s="402"/>
      <c r="U959" s="402"/>
      <c r="V959" s="400"/>
      <c r="W959" s="382"/>
    </row>
    <row r="960" spans="2:23" ht="13.5" customHeight="1" x14ac:dyDescent="0.2">
      <c r="B960" s="32"/>
      <c r="C960" s="383">
        <f t="shared" si="32"/>
        <v>948</v>
      </c>
      <c r="D960" s="60" t="str">
        <f t="shared" si="34"/>
        <v/>
      </c>
      <c r="E960" s="376"/>
      <c r="F960" s="511"/>
      <c r="G960" s="511"/>
      <c r="H960" s="363"/>
      <c r="I960" s="363"/>
      <c r="J960" s="363"/>
      <c r="K960" s="401"/>
      <c r="L960" s="362"/>
      <c r="M960" s="363"/>
      <c r="N960" s="363"/>
      <c r="O960" s="402"/>
      <c r="P960" s="402"/>
      <c r="Q960" s="402"/>
      <c r="R960" s="363"/>
      <c r="S960" s="402"/>
      <c r="T960" s="402"/>
      <c r="U960" s="402"/>
      <c r="V960" s="400"/>
      <c r="W960" s="382"/>
    </row>
    <row r="961" spans="2:23" ht="13.5" customHeight="1" x14ac:dyDescent="0.2">
      <c r="B961" s="32"/>
      <c r="C961" s="383">
        <f t="shared" si="32"/>
        <v>949</v>
      </c>
      <c r="D961" s="60" t="str">
        <f t="shared" si="34"/>
        <v/>
      </c>
      <c r="E961" s="376"/>
      <c r="F961" s="511"/>
      <c r="G961" s="511"/>
      <c r="H961" s="363"/>
      <c r="I961" s="363"/>
      <c r="J961" s="363"/>
      <c r="K961" s="401"/>
      <c r="L961" s="362"/>
      <c r="M961" s="363"/>
      <c r="N961" s="363"/>
      <c r="O961" s="402"/>
      <c r="P961" s="402"/>
      <c r="Q961" s="402"/>
      <c r="R961" s="363"/>
      <c r="S961" s="402"/>
      <c r="T961" s="402"/>
      <c r="U961" s="402"/>
      <c r="V961" s="400"/>
      <c r="W961" s="382"/>
    </row>
    <row r="962" spans="2:23" ht="13.5" customHeight="1" x14ac:dyDescent="0.2">
      <c r="B962" s="32"/>
      <c r="C962" s="383">
        <f t="shared" si="32"/>
        <v>950</v>
      </c>
      <c r="D962" s="60" t="str">
        <f t="shared" si="34"/>
        <v/>
      </c>
      <c r="E962" s="376"/>
      <c r="F962" s="511"/>
      <c r="G962" s="511"/>
      <c r="H962" s="363"/>
      <c r="I962" s="363"/>
      <c r="J962" s="363"/>
      <c r="K962" s="401"/>
      <c r="L962" s="362"/>
      <c r="M962" s="363"/>
      <c r="N962" s="363"/>
      <c r="O962" s="402"/>
      <c r="P962" s="402"/>
      <c r="Q962" s="402"/>
      <c r="R962" s="363"/>
      <c r="S962" s="402"/>
      <c r="T962" s="402"/>
      <c r="U962" s="402"/>
      <c r="V962" s="400"/>
      <c r="W962" s="382"/>
    </row>
    <row r="963" spans="2:23" ht="13.5" customHeight="1" x14ac:dyDescent="0.2">
      <c r="B963" s="32"/>
      <c r="C963" s="383">
        <f t="shared" si="32"/>
        <v>951</v>
      </c>
      <c r="D963" s="60" t="str">
        <f t="shared" si="34"/>
        <v/>
      </c>
      <c r="E963" s="376"/>
      <c r="F963" s="511"/>
      <c r="G963" s="511"/>
      <c r="H963" s="363"/>
      <c r="I963" s="363"/>
      <c r="J963" s="363"/>
      <c r="K963" s="401"/>
      <c r="L963" s="362"/>
      <c r="M963" s="363"/>
      <c r="N963" s="363"/>
      <c r="O963" s="402"/>
      <c r="P963" s="402"/>
      <c r="Q963" s="402"/>
      <c r="R963" s="363"/>
      <c r="S963" s="402"/>
      <c r="T963" s="402"/>
      <c r="U963" s="402"/>
      <c r="V963" s="400"/>
      <c r="W963" s="382"/>
    </row>
    <row r="964" spans="2:23" ht="13.5" customHeight="1" x14ac:dyDescent="0.2">
      <c r="B964" s="32"/>
      <c r="C964" s="383">
        <f t="shared" si="32"/>
        <v>952</v>
      </c>
      <c r="D964" s="60" t="str">
        <f t="shared" si="34"/>
        <v/>
      </c>
      <c r="E964" s="376"/>
      <c r="F964" s="511"/>
      <c r="G964" s="511"/>
      <c r="H964" s="363"/>
      <c r="I964" s="363"/>
      <c r="J964" s="363"/>
      <c r="K964" s="401"/>
      <c r="L964" s="362"/>
      <c r="M964" s="363"/>
      <c r="N964" s="363"/>
      <c r="O964" s="402"/>
      <c r="P964" s="402"/>
      <c r="Q964" s="402"/>
      <c r="R964" s="363"/>
      <c r="S964" s="402"/>
      <c r="T964" s="402"/>
      <c r="U964" s="402"/>
      <c r="V964" s="400"/>
      <c r="W964" s="382"/>
    </row>
    <row r="965" spans="2:23" ht="13.5" customHeight="1" x14ac:dyDescent="0.2">
      <c r="B965" s="32"/>
      <c r="C965" s="383">
        <f t="shared" si="32"/>
        <v>953</v>
      </c>
      <c r="D965" s="60" t="str">
        <f t="shared" si="34"/>
        <v/>
      </c>
      <c r="E965" s="376"/>
      <c r="F965" s="511"/>
      <c r="G965" s="511"/>
      <c r="H965" s="363"/>
      <c r="I965" s="363"/>
      <c r="J965" s="363"/>
      <c r="K965" s="401"/>
      <c r="L965" s="362"/>
      <c r="M965" s="363"/>
      <c r="N965" s="363"/>
      <c r="O965" s="402"/>
      <c r="P965" s="402"/>
      <c r="Q965" s="402"/>
      <c r="R965" s="363"/>
      <c r="S965" s="402"/>
      <c r="T965" s="402"/>
      <c r="U965" s="402"/>
      <c r="V965" s="400"/>
      <c r="W965" s="382"/>
    </row>
    <row r="966" spans="2:23" ht="13.5" customHeight="1" x14ac:dyDescent="0.2">
      <c r="B966" s="32"/>
      <c r="C966" s="383">
        <f t="shared" si="32"/>
        <v>954</v>
      </c>
      <c r="D966" s="60" t="str">
        <f t="shared" si="34"/>
        <v/>
      </c>
      <c r="E966" s="376"/>
      <c r="F966" s="511"/>
      <c r="G966" s="511"/>
      <c r="H966" s="363"/>
      <c r="I966" s="363"/>
      <c r="J966" s="363"/>
      <c r="K966" s="401"/>
      <c r="L966" s="362"/>
      <c r="M966" s="363"/>
      <c r="N966" s="363"/>
      <c r="O966" s="402"/>
      <c r="P966" s="402"/>
      <c r="Q966" s="402"/>
      <c r="R966" s="363"/>
      <c r="S966" s="402"/>
      <c r="T966" s="402"/>
      <c r="U966" s="402"/>
      <c r="V966" s="400"/>
      <c r="W966" s="382"/>
    </row>
    <row r="967" spans="2:23" ht="13.5" customHeight="1" x14ac:dyDescent="0.2">
      <c r="B967" s="32"/>
      <c r="C967" s="383">
        <f t="shared" si="32"/>
        <v>955</v>
      </c>
      <c r="D967" s="60" t="str">
        <f t="shared" si="34"/>
        <v/>
      </c>
      <c r="E967" s="376"/>
      <c r="F967" s="511"/>
      <c r="G967" s="511"/>
      <c r="H967" s="363"/>
      <c r="I967" s="363"/>
      <c r="J967" s="363"/>
      <c r="K967" s="401"/>
      <c r="L967" s="362"/>
      <c r="M967" s="363"/>
      <c r="N967" s="363"/>
      <c r="O967" s="402"/>
      <c r="P967" s="402"/>
      <c r="Q967" s="402"/>
      <c r="R967" s="363"/>
      <c r="S967" s="402"/>
      <c r="T967" s="402"/>
      <c r="U967" s="402"/>
      <c r="V967" s="400"/>
      <c r="W967" s="382"/>
    </row>
    <row r="968" spans="2:23" ht="13.5" customHeight="1" x14ac:dyDescent="0.2">
      <c r="B968" s="32"/>
      <c r="C968" s="383">
        <f t="shared" si="32"/>
        <v>956</v>
      </c>
      <c r="D968" s="60" t="str">
        <f t="shared" si="34"/>
        <v/>
      </c>
      <c r="E968" s="376"/>
      <c r="F968" s="511"/>
      <c r="G968" s="511"/>
      <c r="H968" s="363"/>
      <c r="I968" s="363"/>
      <c r="J968" s="363"/>
      <c r="K968" s="401"/>
      <c r="L968" s="362"/>
      <c r="M968" s="363"/>
      <c r="N968" s="363"/>
      <c r="O968" s="402"/>
      <c r="P968" s="402"/>
      <c r="Q968" s="402"/>
      <c r="R968" s="363"/>
      <c r="S968" s="402"/>
      <c r="T968" s="402"/>
      <c r="U968" s="402"/>
      <c r="V968" s="400"/>
      <c r="W968" s="382"/>
    </row>
    <row r="969" spans="2:23" ht="13.5" customHeight="1" x14ac:dyDescent="0.2">
      <c r="B969" s="32"/>
      <c r="C969" s="383">
        <f t="shared" si="32"/>
        <v>957</v>
      </c>
      <c r="D969" s="60" t="str">
        <f t="shared" si="34"/>
        <v/>
      </c>
      <c r="E969" s="376"/>
      <c r="F969" s="511"/>
      <c r="G969" s="511"/>
      <c r="H969" s="363"/>
      <c r="I969" s="363"/>
      <c r="J969" s="363"/>
      <c r="K969" s="401"/>
      <c r="L969" s="362"/>
      <c r="M969" s="363"/>
      <c r="N969" s="363"/>
      <c r="O969" s="402"/>
      <c r="P969" s="402"/>
      <c r="Q969" s="402"/>
      <c r="R969" s="363"/>
      <c r="S969" s="402"/>
      <c r="T969" s="402"/>
      <c r="U969" s="402"/>
      <c r="V969" s="400"/>
      <c r="W969" s="382"/>
    </row>
    <row r="970" spans="2:23" ht="13.5" customHeight="1" x14ac:dyDescent="0.2">
      <c r="B970" s="32"/>
      <c r="C970" s="383">
        <f t="shared" si="32"/>
        <v>958</v>
      </c>
      <c r="D970" s="60" t="str">
        <f t="shared" si="34"/>
        <v/>
      </c>
      <c r="E970" s="376"/>
      <c r="F970" s="511"/>
      <c r="G970" s="511"/>
      <c r="H970" s="363"/>
      <c r="I970" s="363"/>
      <c r="J970" s="363"/>
      <c r="K970" s="401"/>
      <c r="L970" s="362"/>
      <c r="M970" s="363"/>
      <c r="N970" s="363"/>
      <c r="O970" s="402"/>
      <c r="P970" s="402"/>
      <c r="Q970" s="402"/>
      <c r="R970" s="363"/>
      <c r="S970" s="402"/>
      <c r="T970" s="402"/>
      <c r="U970" s="402"/>
      <c r="V970" s="400"/>
      <c r="W970" s="382"/>
    </row>
    <row r="971" spans="2:23" ht="13.5" customHeight="1" x14ac:dyDescent="0.2">
      <c r="B971" s="32"/>
      <c r="C971" s="383">
        <f t="shared" si="32"/>
        <v>959</v>
      </c>
      <c r="D971" s="60" t="str">
        <f t="shared" si="34"/>
        <v/>
      </c>
      <c r="E971" s="376"/>
      <c r="F971" s="511"/>
      <c r="G971" s="511"/>
      <c r="H971" s="363"/>
      <c r="I971" s="363"/>
      <c r="J971" s="363"/>
      <c r="K971" s="401"/>
      <c r="L971" s="362"/>
      <c r="M971" s="363"/>
      <c r="N971" s="363"/>
      <c r="O971" s="402"/>
      <c r="P971" s="402"/>
      <c r="Q971" s="402"/>
      <c r="R971" s="363"/>
      <c r="S971" s="402"/>
      <c r="T971" s="402"/>
      <c r="U971" s="402"/>
      <c r="V971" s="400"/>
      <c r="W971" s="382"/>
    </row>
    <row r="972" spans="2:23" ht="13.5" customHeight="1" x14ac:dyDescent="0.2">
      <c r="B972" s="32"/>
      <c r="C972" s="383">
        <f t="shared" si="32"/>
        <v>960</v>
      </c>
      <c r="D972" s="60" t="str">
        <f t="shared" si="34"/>
        <v/>
      </c>
      <c r="E972" s="376"/>
      <c r="F972" s="511"/>
      <c r="G972" s="511"/>
      <c r="H972" s="363"/>
      <c r="I972" s="363"/>
      <c r="J972" s="363"/>
      <c r="K972" s="401"/>
      <c r="L972" s="362"/>
      <c r="M972" s="363"/>
      <c r="N972" s="363"/>
      <c r="O972" s="402"/>
      <c r="P972" s="402"/>
      <c r="Q972" s="402"/>
      <c r="R972" s="363"/>
      <c r="S972" s="402"/>
      <c r="T972" s="402"/>
      <c r="U972" s="402"/>
      <c r="V972" s="400"/>
      <c r="W972" s="382"/>
    </row>
    <row r="973" spans="2:23" ht="13.5" customHeight="1" x14ac:dyDescent="0.2">
      <c r="B973" s="32"/>
      <c r="C973" s="383">
        <f t="shared" si="32"/>
        <v>961</v>
      </c>
      <c r="D973" s="60" t="str">
        <f t="shared" si="34"/>
        <v/>
      </c>
      <c r="E973" s="376"/>
      <c r="F973" s="511"/>
      <c r="G973" s="511"/>
      <c r="H973" s="363"/>
      <c r="I973" s="363"/>
      <c r="J973" s="363"/>
      <c r="K973" s="401"/>
      <c r="L973" s="362"/>
      <c r="M973" s="363"/>
      <c r="N973" s="363"/>
      <c r="O973" s="402"/>
      <c r="P973" s="402"/>
      <c r="Q973" s="402"/>
      <c r="R973" s="363"/>
      <c r="S973" s="402"/>
      <c r="T973" s="402"/>
      <c r="U973" s="402"/>
      <c r="V973" s="400"/>
      <c r="W973" s="382"/>
    </row>
    <row r="974" spans="2:23" ht="13.5" customHeight="1" x14ac:dyDescent="0.2">
      <c r="B974" s="32"/>
      <c r="C974" s="383">
        <f t="shared" si="32"/>
        <v>962</v>
      </c>
      <c r="D974" s="60" t="str">
        <f t="shared" si="34"/>
        <v/>
      </c>
      <c r="E974" s="376"/>
      <c r="F974" s="511"/>
      <c r="G974" s="511"/>
      <c r="H974" s="363"/>
      <c r="I974" s="363"/>
      <c r="J974" s="363"/>
      <c r="K974" s="401"/>
      <c r="L974" s="362"/>
      <c r="M974" s="363"/>
      <c r="N974" s="363"/>
      <c r="O974" s="402"/>
      <c r="P974" s="402"/>
      <c r="Q974" s="402"/>
      <c r="R974" s="363"/>
      <c r="S974" s="402"/>
      <c r="T974" s="402"/>
      <c r="U974" s="402"/>
      <c r="V974" s="400"/>
      <c r="W974" s="382"/>
    </row>
    <row r="975" spans="2:23" ht="13.5" customHeight="1" x14ac:dyDescent="0.2">
      <c r="B975" s="32"/>
      <c r="C975" s="383">
        <f t="shared" ref="C975:C1002" si="35">C974+1</f>
        <v>963</v>
      </c>
      <c r="D975" s="60" t="str">
        <f t="shared" si="34"/>
        <v/>
      </c>
      <c r="E975" s="376"/>
      <c r="F975" s="511"/>
      <c r="G975" s="511"/>
      <c r="H975" s="363"/>
      <c r="I975" s="363"/>
      <c r="J975" s="363"/>
      <c r="K975" s="401"/>
      <c r="L975" s="362"/>
      <c r="M975" s="363"/>
      <c r="N975" s="363"/>
      <c r="O975" s="402"/>
      <c r="P975" s="402"/>
      <c r="Q975" s="402"/>
      <c r="R975" s="363"/>
      <c r="S975" s="402"/>
      <c r="T975" s="402"/>
      <c r="U975" s="402"/>
      <c r="V975" s="400"/>
      <c r="W975" s="382"/>
    </row>
    <row r="976" spans="2:23" ht="13.5" customHeight="1" x14ac:dyDescent="0.2">
      <c r="B976" s="32"/>
      <c r="C976" s="383">
        <f t="shared" si="35"/>
        <v>964</v>
      </c>
      <c r="D976" s="60" t="str">
        <f t="shared" ref="D976:D987" si="36">IF(E976="","",IF(E976&lt;=$Z$2,"○",""))</f>
        <v/>
      </c>
      <c r="E976" s="376"/>
      <c r="F976" s="511"/>
      <c r="G976" s="511"/>
      <c r="H976" s="363"/>
      <c r="I976" s="363"/>
      <c r="J976" s="363"/>
      <c r="K976" s="401"/>
      <c r="L976" s="362"/>
      <c r="M976" s="363"/>
      <c r="N976" s="363"/>
      <c r="O976" s="402"/>
      <c r="P976" s="402"/>
      <c r="Q976" s="402"/>
      <c r="R976" s="363"/>
      <c r="S976" s="402"/>
      <c r="T976" s="402"/>
      <c r="U976" s="402"/>
      <c r="V976" s="400"/>
      <c r="W976" s="382"/>
    </row>
    <row r="977" spans="2:23" ht="13.5" customHeight="1" x14ac:dyDescent="0.2">
      <c r="B977" s="32"/>
      <c r="C977" s="383">
        <f t="shared" si="35"/>
        <v>965</v>
      </c>
      <c r="D977" s="60" t="str">
        <f t="shared" si="36"/>
        <v/>
      </c>
      <c r="E977" s="376"/>
      <c r="F977" s="511"/>
      <c r="G977" s="511"/>
      <c r="H977" s="363"/>
      <c r="I977" s="363"/>
      <c r="J977" s="363"/>
      <c r="K977" s="401"/>
      <c r="L977" s="362"/>
      <c r="M977" s="363"/>
      <c r="N977" s="363"/>
      <c r="O977" s="402"/>
      <c r="P977" s="402"/>
      <c r="Q977" s="402"/>
      <c r="R977" s="363"/>
      <c r="S977" s="402"/>
      <c r="T977" s="402"/>
      <c r="U977" s="402"/>
      <c r="V977" s="400"/>
      <c r="W977" s="382"/>
    </row>
    <row r="978" spans="2:23" ht="13.5" customHeight="1" x14ac:dyDescent="0.2">
      <c r="B978" s="32"/>
      <c r="C978" s="383">
        <f t="shared" si="35"/>
        <v>966</v>
      </c>
      <c r="D978" s="60" t="str">
        <f t="shared" si="36"/>
        <v/>
      </c>
      <c r="E978" s="376"/>
      <c r="F978" s="511"/>
      <c r="G978" s="511"/>
      <c r="H978" s="363"/>
      <c r="I978" s="363"/>
      <c r="J978" s="363"/>
      <c r="K978" s="401"/>
      <c r="L978" s="362"/>
      <c r="M978" s="363"/>
      <c r="N978" s="363"/>
      <c r="O978" s="402"/>
      <c r="P978" s="402"/>
      <c r="Q978" s="402"/>
      <c r="R978" s="363"/>
      <c r="S978" s="402"/>
      <c r="T978" s="402"/>
      <c r="U978" s="402"/>
      <c r="V978" s="400"/>
      <c r="W978" s="382"/>
    </row>
    <row r="979" spans="2:23" ht="13.5" customHeight="1" x14ac:dyDescent="0.2">
      <c r="B979" s="32"/>
      <c r="C979" s="383">
        <f t="shared" si="35"/>
        <v>967</v>
      </c>
      <c r="D979" s="60" t="str">
        <f t="shared" si="36"/>
        <v/>
      </c>
      <c r="E979" s="376"/>
      <c r="F979" s="511"/>
      <c r="G979" s="511"/>
      <c r="H979" s="363"/>
      <c r="I979" s="363"/>
      <c r="J979" s="363"/>
      <c r="K979" s="401"/>
      <c r="L979" s="362"/>
      <c r="M979" s="363"/>
      <c r="N979" s="363"/>
      <c r="O979" s="402"/>
      <c r="P979" s="402"/>
      <c r="Q979" s="402"/>
      <c r="R979" s="363"/>
      <c r="S979" s="402"/>
      <c r="T979" s="402"/>
      <c r="U979" s="402"/>
      <c r="V979" s="400"/>
      <c r="W979" s="382"/>
    </row>
    <row r="980" spans="2:23" ht="13.5" customHeight="1" x14ac:dyDescent="0.2">
      <c r="B980" s="32"/>
      <c r="C980" s="383">
        <f t="shared" si="35"/>
        <v>968</v>
      </c>
      <c r="D980" s="60" t="str">
        <f t="shared" si="36"/>
        <v/>
      </c>
      <c r="E980" s="376"/>
      <c r="F980" s="511"/>
      <c r="G980" s="511"/>
      <c r="H980" s="363"/>
      <c r="I980" s="363"/>
      <c r="J980" s="363"/>
      <c r="K980" s="401"/>
      <c r="L980" s="362"/>
      <c r="M980" s="363"/>
      <c r="N980" s="363"/>
      <c r="O980" s="402"/>
      <c r="P980" s="402"/>
      <c r="Q980" s="402"/>
      <c r="R980" s="363"/>
      <c r="S980" s="402"/>
      <c r="T980" s="402"/>
      <c r="U980" s="402"/>
      <c r="V980" s="400"/>
      <c r="W980" s="382"/>
    </row>
    <row r="981" spans="2:23" ht="13.5" customHeight="1" x14ac:dyDescent="0.2">
      <c r="B981" s="32"/>
      <c r="C981" s="383">
        <f t="shared" si="35"/>
        <v>969</v>
      </c>
      <c r="D981" s="60" t="str">
        <f t="shared" si="36"/>
        <v/>
      </c>
      <c r="E981" s="376"/>
      <c r="F981" s="511"/>
      <c r="G981" s="511"/>
      <c r="H981" s="363"/>
      <c r="I981" s="363"/>
      <c r="J981" s="363"/>
      <c r="K981" s="401"/>
      <c r="L981" s="362"/>
      <c r="M981" s="363"/>
      <c r="N981" s="363"/>
      <c r="O981" s="402"/>
      <c r="P981" s="402"/>
      <c r="Q981" s="402"/>
      <c r="R981" s="363"/>
      <c r="S981" s="402"/>
      <c r="T981" s="402"/>
      <c r="U981" s="402"/>
      <c r="V981" s="400"/>
      <c r="W981" s="382"/>
    </row>
    <row r="982" spans="2:23" ht="13.5" customHeight="1" x14ac:dyDescent="0.2">
      <c r="B982" s="32"/>
      <c r="C982" s="383">
        <f t="shared" si="35"/>
        <v>970</v>
      </c>
      <c r="D982" s="60" t="str">
        <f t="shared" si="36"/>
        <v/>
      </c>
      <c r="E982" s="376"/>
      <c r="F982" s="511"/>
      <c r="G982" s="511"/>
      <c r="H982" s="363"/>
      <c r="I982" s="363"/>
      <c r="J982" s="363"/>
      <c r="K982" s="401"/>
      <c r="L982" s="362"/>
      <c r="M982" s="363"/>
      <c r="N982" s="363"/>
      <c r="O982" s="402"/>
      <c r="P982" s="402"/>
      <c r="Q982" s="402"/>
      <c r="R982" s="363"/>
      <c r="S982" s="402"/>
      <c r="T982" s="402"/>
      <c r="U982" s="402"/>
      <c r="V982" s="400"/>
      <c r="W982" s="382"/>
    </row>
    <row r="983" spans="2:23" ht="13.5" customHeight="1" x14ac:dyDescent="0.2">
      <c r="B983" s="32"/>
      <c r="C983" s="383">
        <f t="shared" si="35"/>
        <v>971</v>
      </c>
      <c r="D983" s="60" t="str">
        <f t="shared" si="36"/>
        <v/>
      </c>
      <c r="E983" s="376"/>
      <c r="F983" s="511"/>
      <c r="G983" s="511"/>
      <c r="H983" s="363"/>
      <c r="I983" s="363"/>
      <c r="J983" s="363"/>
      <c r="K983" s="401"/>
      <c r="L983" s="362"/>
      <c r="M983" s="363"/>
      <c r="N983" s="363"/>
      <c r="O983" s="402"/>
      <c r="P983" s="402"/>
      <c r="Q983" s="402"/>
      <c r="R983" s="363"/>
      <c r="S983" s="402"/>
      <c r="T983" s="402"/>
      <c r="U983" s="402"/>
      <c r="V983" s="400"/>
      <c r="W983" s="382"/>
    </row>
    <row r="984" spans="2:23" ht="13.5" customHeight="1" x14ac:dyDescent="0.2">
      <c r="B984" s="32"/>
      <c r="C984" s="383">
        <f t="shared" si="35"/>
        <v>972</v>
      </c>
      <c r="D984" s="60" t="str">
        <f t="shared" si="36"/>
        <v/>
      </c>
      <c r="E984" s="376"/>
      <c r="F984" s="511"/>
      <c r="G984" s="511"/>
      <c r="H984" s="363"/>
      <c r="I984" s="363"/>
      <c r="J984" s="363"/>
      <c r="K984" s="401"/>
      <c r="L984" s="362"/>
      <c r="M984" s="363"/>
      <c r="N984" s="363"/>
      <c r="O984" s="402"/>
      <c r="P984" s="402"/>
      <c r="Q984" s="402"/>
      <c r="R984" s="363"/>
      <c r="S984" s="402"/>
      <c r="T984" s="402"/>
      <c r="U984" s="402"/>
      <c r="V984" s="400"/>
      <c r="W984" s="382"/>
    </row>
    <row r="985" spans="2:23" ht="13.5" customHeight="1" x14ac:dyDescent="0.2">
      <c r="B985" s="32"/>
      <c r="C985" s="383">
        <f t="shared" si="35"/>
        <v>973</v>
      </c>
      <c r="D985" s="60" t="str">
        <f t="shared" si="36"/>
        <v/>
      </c>
      <c r="E985" s="376"/>
      <c r="F985" s="511"/>
      <c r="G985" s="511"/>
      <c r="H985" s="363"/>
      <c r="I985" s="363"/>
      <c r="J985" s="363"/>
      <c r="K985" s="401"/>
      <c r="L985" s="362"/>
      <c r="M985" s="363"/>
      <c r="N985" s="363"/>
      <c r="O985" s="402"/>
      <c r="P985" s="402"/>
      <c r="Q985" s="402"/>
      <c r="R985" s="363"/>
      <c r="S985" s="402"/>
      <c r="T985" s="402"/>
      <c r="U985" s="402"/>
      <c r="V985" s="400"/>
      <c r="W985" s="382"/>
    </row>
    <row r="986" spans="2:23" ht="13.5" customHeight="1" x14ac:dyDescent="0.2">
      <c r="B986" s="32"/>
      <c r="C986" s="383">
        <f t="shared" si="35"/>
        <v>974</v>
      </c>
      <c r="D986" s="60" t="str">
        <f t="shared" si="36"/>
        <v/>
      </c>
      <c r="E986" s="376"/>
      <c r="F986" s="511"/>
      <c r="G986" s="511"/>
      <c r="H986" s="363"/>
      <c r="I986" s="363"/>
      <c r="J986" s="363"/>
      <c r="K986" s="401"/>
      <c r="L986" s="362"/>
      <c r="M986" s="363"/>
      <c r="N986" s="363"/>
      <c r="O986" s="402"/>
      <c r="P986" s="402"/>
      <c r="Q986" s="402"/>
      <c r="R986" s="363"/>
      <c r="S986" s="402"/>
      <c r="T986" s="402"/>
      <c r="U986" s="402"/>
      <c r="V986" s="400"/>
      <c r="W986" s="382"/>
    </row>
    <row r="987" spans="2:23" ht="13.5" customHeight="1" x14ac:dyDescent="0.2">
      <c r="B987" s="32"/>
      <c r="C987" s="383">
        <f t="shared" si="35"/>
        <v>975</v>
      </c>
      <c r="D987" s="60" t="str">
        <f t="shared" si="36"/>
        <v/>
      </c>
      <c r="E987" s="376"/>
      <c r="F987" s="511"/>
      <c r="G987" s="511"/>
      <c r="H987" s="363"/>
      <c r="I987" s="363"/>
      <c r="J987" s="363"/>
      <c r="K987" s="401"/>
      <c r="L987" s="362"/>
      <c r="M987" s="363"/>
      <c r="N987" s="363"/>
      <c r="O987" s="402"/>
      <c r="P987" s="402"/>
      <c r="Q987" s="402"/>
      <c r="R987" s="363"/>
      <c r="S987" s="402"/>
      <c r="T987" s="402"/>
      <c r="U987" s="402"/>
      <c r="V987" s="400"/>
      <c r="W987" s="382"/>
    </row>
    <row r="988" spans="2:23" ht="13.5" customHeight="1" x14ac:dyDescent="0.2">
      <c r="B988" s="32"/>
      <c r="C988" s="383">
        <f t="shared" si="35"/>
        <v>976</v>
      </c>
      <c r="D988" s="60" t="str">
        <f t="shared" si="34"/>
        <v/>
      </c>
      <c r="E988" s="376"/>
      <c r="F988" s="511"/>
      <c r="G988" s="511"/>
      <c r="H988" s="363"/>
      <c r="I988" s="363"/>
      <c r="J988" s="363"/>
      <c r="K988" s="401"/>
      <c r="L988" s="362"/>
      <c r="M988" s="363"/>
      <c r="N988" s="363"/>
      <c r="O988" s="402"/>
      <c r="P988" s="402"/>
      <c r="Q988" s="402"/>
      <c r="R988" s="363"/>
      <c r="S988" s="402"/>
      <c r="T988" s="402"/>
      <c r="U988" s="402"/>
      <c r="V988" s="400"/>
      <c r="W988" s="382"/>
    </row>
    <row r="989" spans="2:23" ht="13.5" customHeight="1" x14ac:dyDescent="0.2">
      <c r="B989" s="32"/>
      <c r="C989" s="383">
        <f t="shared" si="35"/>
        <v>977</v>
      </c>
      <c r="D989" s="60" t="str">
        <f t="shared" si="34"/>
        <v/>
      </c>
      <c r="E989" s="376"/>
      <c r="F989" s="511"/>
      <c r="G989" s="511"/>
      <c r="H989" s="363"/>
      <c r="I989" s="363"/>
      <c r="J989" s="363"/>
      <c r="K989" s="401"/>
      <c r="L989" s="362"/>
      <c r="M989" s="363"/>
      <c r="N989" s="363"/>
      <c r="O989" s="402"/>
      <c r="P989" s="402"/>
      <c r="Q989" s="402"/>
      <c r="R989" s="363"/>
      <c r="S989" s="402"/>
      <c r="T989" s="402"/>
      <c r="U989" s="402"/>
      <c r="V989" s="400"/>
      <c r="W989" s="382"/>
    </row>
    <row r="990" spans="2:23" ht="13.5" customHeight="1" x14ac:dyDescent="0.2">
      <c r="B990" s="32"/>
      <c r="C990" s="383">
        <f t="shared" si="35"/>
        <v>978</v>
      </c>
      <c r="D990" s="60" t="str">
        <f t="shared" si="33"/>
        <v/>
      </c>
      <c r="E990" s="376"/>
      <c r="F990" s="511"/>
      <c r="G990" s="511"/>
      <c r="H990" s="363"/>
      <c r="I990" s="363"/>
      <c r="J990" s="363"/>
      <c r="K990" s="401"/>
      <c r="L990" s="362"/>
      <c r="M990" s="363"/>
      <c r="N990" s="363"/>
      <c r="O990" s="402"/>
      <c r="P990" s="402"/>
      <c r="Q990" s="402"/>
      <c r="R990" s="363"/>
      <c r="S990" s="402"/>
      <c r="T990" s="402"/>
      <c r="U990" s="402"/>
      <c r="V990" s="400"/>
      <c r="W990" s="382"/>
    </row>
    <row r="991" spans="2:23" ht="13.5" customHeight="1" x14ac:dyDescent="0.2">
      <c r="B991" s="32"/>
      <c r="C991" s="383">
        <f t="shared" si="35"/>
        <v>979</v>
      </c>
      <c r="D991" s="60" t="str">
        <f t="shared" si="33"/>
        <v/>
      </c>
      <c r="E991" s="376"/>
      <c r="F991" s="511"/>
      <c r="G991" s="511"/>
      <c r="H991" s="363"/>
      <c r="I991" s="363"/>
      <c r="J991" s="363"/>
      <c r="K991" s="401"/>
      <c r="L991" s="362"/>
      <c r="M991" s="363"/>
      <c r="N991" s="363"/>
      <c r="O991" s="402"/>
      <c r="P991" s="402"/>
      <c r="Q991" s="402"/>
      <c r="R991" s="363"/>
      <c r="S991" s="402"/>
      <c r="T991" s="402"/>
      <c r="U991" s="402"/>
      <c r="V991" s="400"/>
      <c r="W991" s="382"/>
    </row>
    <row r="992" spans="2:23" ht="13.5" customHeight="1" x14ac:dyDescent="0.2">
      <c r="B992" s="32"/>
      <c r="C992" s="383">
        <f t="shared" si="35"/>
        <v>980</v>
      </c>
      <c r="D992" s="60" t="str">
        <f t="shared" si="33"/>
        <v/>
      </c>
      <c r="E992" s="376"/>
      <c r="F992" s="511"/>
      <c r="G992" s="511"/>
      <c r="H992" s="363"/>
      <c r="I992" s="363"/>
      <c r="J992" s="363"/>
      <c r="K992" s="401"/>
      <c r="L992" s="362"/>
      <c r="M992" s="363"/>
      <c r="N992" s="363"/>
      <c r="O992" s="402"/>
      <c r="P992" s="402"/>
      <c r="Q992" s="402"/>
      <c r="R992" s="363"/>
      <c r="S992" s="402"/>
      <c r="T992" s="402"/>
      <c r="U992" s="402"/>
      <c r="V992" s="400"/>
      <c r="W992" s="382"/>
    </row>
    <row r="993" spans="2:30" ht="13.5" customHeight="1" x14ac:dyDescent="0.2">
      <c r="B993" s="32"/>
      <c r="C993" s="383">
        <f t="shared" si="35"/>
        <v>981</v>
      </c>
      <c r="D993" s="60" t="str">
        <f t="shared" si="33"/>
        <v/>
      </c>
      <c r="E993" s="376"/>
      <c r="F993" s="511"/>
      <c r="G993" s="511"/>
      <c r="H993" s="363"/>
      <c r="I993" s="363"/>
      <c r="J993" s="363"/>
      <c r="K993" s="401"/>
      <c r="L993" s="362"/>
      <c r="M993" s="363"/>
      <c r="N993" s="363"/>
      <c r="O993" s="402"/>
      <c r="P993" s="402"/>
      <c r="Q993" s="402"/>
      <c r="R993" s="363"/>
      <c r="S993" s="402"/>
      <c r="T993" s="402"/>
      <c r="U993" s="402"/>
      <c r="V993" s="400"/>
      <c r="W993" s="382"/>
    </row>
    <row r="994" spans="2:30" ht="13.5" customHeight="1" x14ac:dyDescent="0.2">
      <c r="B994" s="32"/>
      <c r="C994" s="383">
        <f t="shared" si="35"/>
        <v>982</v>
      </c>
      <c r="D994" s="60" t="str">
        <f t="shared" si="33"/>
        <v/>
      </c>
      <c r="E994" s="376"/>
      <c r="F994" s="511"/>
      <c r="G994" s="511"/>
      <c r="H994" s="363"/>
      <c r="I994" s="363"/>
      <c r="J994" s="363"/>
      <c r="K994" s="401"/>
      <c r="L994" s="362"/>
      <c r="M994" s="363"/>
      <c r="N994" s="363"/>
      <c r="O994" s="402"/>
      <c r="P994" s="402"/>
      <c r="Q994" s="402"/>
      <c r="R994" s="363"/>
      <c r="S994" s="402"/>
      <c r="T994" s="402"/>
      <c r="U994" s="402"/>
      <c r="V994" s="400"/>
      <c r="W994" s="382"/>
    </row>
    <row r="995" spans="2:30" ht="13.5" customHeight="1" x14ac:dyDescent="0.2">
      <c r="B995" s="32"/>
      <c r="C995" s="383">
        <f t="shared" si="35"/>
        <v>983</v>
      </c>
      <c r="D995" s="60" t="str">
        <f t="shared" si="33"/>
        <v/>
      </c>
      <c r="E995" s="376"/>
      <c r="F995" s="511"/>
      <c r="G995" s="511"/>
      <c r="H995" s="363"/>
      <c r="I995" s="363"/>
      <c r="J995" s="363"/>
      <c r="K995" s="401"/>
      <c r="L995" s="362"/>
      <c r="M995" s="363"/>
      <c r="N995" s="363"/>
      <c r="O995" s="402"/>
      <c r="P995" s="402"/>
      <c r="Q995" s="402"/>
      <c r="R995" s="363"/>
      <c r="S995" s="402"/>
      <c r="T995" s="402"/>
      <c r="U995" s="402"/>
      <c r="V995" s="400"/>
      <c r="W995" s="382"/>
    </row>
    <row r="996" spans="2:30" ht="13.5" customHeight="1" x14ac:dyDescent="0.2">
      <c r="B996" s="32"/>
      <c r="C996" s="383">
        <f t="shared" si="35"/>
        <v>984</v>
      </c>
      <c r="D996" s="60" t="str">
        <f t="shared" si="33"/>
        <v/>
      </c>
      <c r="E996" s="376"/>
      <c r="F996" s="511"/>
      <c r="G996" s="511"/>
      <c r="H996" s="363"/>
      <c r="I996" s="363"/>
      <c r="J996" s="363"/>
      <c r="K996" s="401"/>
      <c r="L996" s="362"/>
      <c r="M996" s="363"/>
      <c r="N996" s="363"/>
      <c r="O996" s="402"/>
      <c r="P996" s="402"/>
      <c r="Q996" s="402"/>
      <c r="R996" s="363"/>
      <c r="S996" s="402"/>
      <c r="T996" s="402"/>
      <c r="U996" s="402"/>
      <c r="V996" s="400"/>
      <c r="W996" s="382"/>
    </row>
    <row r="997" spans="2:30" ht="13.5" customHeight="1" x14ac:dyDescent="0.2">
      <c r="B997" s="32"/>
      <c r="C997" s="383">
        <f t="shared" si="35"/>
        <v>985</v>
      </c>
      <c r="D997" s="60" t="str">
        <f>IF(E997="","",IF(E997&lt;=$Z$2,"○",""))</f>
        <v/>
      </c>
      <c r="E997" s="376"/>
      <c r="F997" s="511"/>
      <c r="G997" s="511"/>
      <c r="H997" s="363"/>
      <c r="I997" s="363"/>
      <c r="J997" s="363"/>
      <c r="K997" s="401"/>
      <c r="L997" s="362"/>
      <c r="M997" s="363"/>
      <c r="N997" s="363"/>
      <c r="O997" s="402"/>
      <c r="P997" s="402"/>
      <c r="Q997" s="402"/>
      <c r="R997" s="363"/>
      <c r="S997" s="402"/>
      <c r="T997" s="402"/>
      <c r="U997" s="402"/>
      <c r="V997" s="400"/>
      <c r="W997" s="382"/>
    </row>
    <row r="998" spans="2:30" ht="13.5" customHeight="1" x14ac:dyDescent="0.2">
      <c r="B998" s="32"/>
      <c r="C998" s="383">
        <f t="shared" si="35"/>
        <v>986</v>
      </c>
      <c r="D998" s="60" t="str">
        <f>IF(E998="","",IF(E998&lt;=$Z$2,"○",""))</f>
        <v/>
      </c>
      <c r="E998" s="376"/>
      <c r="F998" s="511"/>
      <c r="G998" s="511"/>
      <c r="H998" s="363"/>
      <c r="I998" s="363"/>
      <c r="J998" s="363"/>
      <c r="K998" s="401"/>
      <c r="L998" s="362"/>
      <c r="M998" s="363"/>
      <c r="N998" s="363"/>
      <c r="O998" s="402"/>
      <c r="P998" s="402"/>
      <c r="Q998" s="402"/>
      <c r="R998" s="363"/>
      <c r="S998" s="402"/>
      <c r="T998" s="402"/>
      <c r="U998" s="402"/>
      <c r="V998" s="400"/>
      <c r="W998" s="382"/>
    </row>
    <row r="999" spans="2:30" ht="13.5" customHeight="1" x14ac:dyDescent="0.2">
      <c r="B999" s="32"/>
      <c r="C999" s="383">
        <f t="shared" si="35"/>
        <v>987</v>
      </c>
      <c r="D999" s="60" t="str">
        <f>IF(E999="","",IF(E999&lt;=$Z$2,"○",""))</f>
        <v/>
      </c>
      <c r="E999" s="376"/>
      <c r="F999" s="511"/>
      <c r="G999" s="511"/>
      <c r="H999" s="363"/>
      <c r="I999" s="363"/>
      <c r="J999" s="363"/>
      <c r="K999" s="401"/>
      <c r="L999" s="362"/>
      <c r="M999" s="363"/>
      <c r="N999" s="363"/>
      <c r="O999" s="402"/>
      <c r="P999" s="402"/>
      <c r="Q999" s="402"/>
      <c r="R999" s="363"/>
      <c r="S999" s="402"/>
      <c r="T999" s="402"/>
      <c r="U999" s="402"/>
      <c r="V999" s="400"/>
      <c r="W999" s="382"/>
    </row>
    <row r="1000" spans="2:30" ht="13.5" customHeight="1" x14ac:dyDescent="0.2">
      <c r="B1000" s="32"/>
      <c r="C1000" s="383">
        <f t="shared" si="35"/>
        <v>988</v>
      </c>
      <c r="D1000" s="60" t="str">
        <f t="shared" si="33"/>
        <v/>
      </c>
      <c r="E1000" s="376"/>
      <c r="F1000" s="511"/>
      <c r="G1000" s="511"/>
      <c r="H1000" s="363"/>
      <c r="I1000" s="363"/>
      <c r="J1000" s="363"/>
      <c r="K1000" s="401"/>
      <c r="L1000" s="362"/>
      <c r="M1000" s="363"/>
      <c r="N1000" s="363"/>
      <c r="O1000" s="402"/>
      <c r="P1000" s="402"/>
      <c r="Q1000" s="402"/>
      <c r="R1000" s="363"/>
      <c r="S1000" s="402"/>
      <c r="T1000" s="402"/>
      <c r="U1000" s="402"/>
      <c r="V1000" s="400"/>
      <c r="W1000" s="382"/>
    </row>
    <row r="1001" spans="2:30" ht="13.5" customHeight="1" x14ac:dyDescent="0.2">
      <c r="B1001" s="32"/>
      <c r="C1001" s="383">
        <f t="shared" si="35"/>
        <v>989</v>
      </c>
      <c r="D1001" s="60" t="str">
        <f t="shared" si="33"/>
        <v/>
      </c>
      <c r="E1001" s="376"/>
      <c r="F1001" s="511"/>
      <c r="G1001" s="511"/>
      <c r="H1001" s="363"/>
      <c r="I1001" s="363"/>
      <c r="J1001" s="363"/>
      <c r="K1001" s="401"/>
      <c r="L1001" s="362"/>
      <c r="M1001" s="363"/>
      <c r="N1001" s="363"/>
      <c r="O1001" s="402"/>
      <c r="P1001" s="402"/>
      <c r="Q1001" s="402"/>
      <c r="R1001" s="363"/>
      <c r="S1001" s="402"/>
      <c r="T1001" s="402"/>
      <c r="U1001" s="402"/>
      <c r="V1001" s="400"/>
      <c r="W1001" s="382"/>
    </row>
    <row r="1002" spans="2:30" ht="13.5" customHeight="1" x14ac:dyDescent="0.2">
      <c r="B1002" s="32"/>
      <c r="C1002" s="383">
        <f t="shared" si="35"/>
        <v>990</v>
      </c>
      <c r="D1002" s="60" t="str">
        <f t="shared" si="33"/>
        <v/>
      </c>
      <c r="E1002" s="376"/>
      <c r="F1002" s="511"/>
      <c r="G1002" s="511"/>
      <c r="H1002" s="363"/>
      <c r="I1002" s="363"/>
      <c r="J1002" s="363"/>
      <c r="K1002" s="401"/>
      <c r="L1002" s="362"/>
      <c r="M1002" s="363"/>
      <c r="N1002" s="363"/>
      <c r="O1002" s="402"/>
      <c r="P1002" s="402"/>
      <c r="Q1002" s="402"/>
      <c r="R1002" s="363"/>
      <c r="S1002" s="402"/>
      <c r="T1002" s="402"/>
      <c r="U1002" s="402"/>
      <c r="V1002" s="400"/>
      <c r="W1002" s="382"/>
    </row>
    <row r="1003" spans="2:30" s="81" customFormat="1" ht="13.5" customHeight="1" x14ac:dyDescent="0.2">
      <c r="B1003" s="252"/>
      <c r="C1003" s="48"/>
      <c r="D1003" s="48"/>
      <c r="E1003" s="95"/>
      <c r="F1003" s="48"/>
      <c r="G1003" s="48"/>
      <c r="H1003" s="49"/>
      <c r="I1003" s="49"/>
      <c r="J1003" s="49"/>
      <c r="K1003" s="403"/>
      <c r="L1003" s="366"/>
      <c r="M1003" s="49"/>
      <c r="N1003" s="49"/>
      <c r="O1003" s="49"/>
      <c r="P1003" s="49"/>
      <c r="Q1003" s="49"/>
      <c r="R1003" s="49"/>
      <c r="S1003" s="49"/>
      <c r="T1003" s="49"/>
      <c r="U1003" s="49"/>
      <c r="V1003" s="391"/>
      <c r="W1003" s="391"/>
      <c r="X1003" s="252"/>
      <c r="AD1003" s="31"/>
    </row>
  </sheetData>
  <sheetProtection password="DE0B" sheet="1" selectLockedCells="1"/>
  <mergeCells count="24">
    <mergeCell ref="U6:U7"/>
    <mergeCell ref="R5:U5"/>
    <mergeCell ref="R6:R7"/>
    <mergeCell ref="K5:K7"/>
    <mergeCell ref="L5:L7"/>
    <mergeCell ref="O5:Q5"/>
    <mergeCell ref="M5:M7"/>
    <mergeCell ref="N5:N7"/>
    <mergeCell ref="S6:S7"/>
    <mergeCell ref="T6:T7"/>
    <mergeCell ref="P6:P7"/>
    <mergeCell ref="Q6:Q7"/>
    <mergeCell ref="O6:O7"/>
    <mergeCell ref="C10:F12"/>
    <mergeCell ref="H6:H7"/>
    <mergeCell ref="H5:J5"/>
    <mergeCell ref="I6:I7"/>
    <mergeCell ref="J6:J7"/>
    <mergeCell ref="C5:C7"/>
    <mergeCell ref="D5:D7"/>
    <mergeCell ref="E5:E7"/>
    <mergeCell ref="F5:F7"/>
    <mergeCell ref="G5:G7"/>
    <mergeCell ref="C9:G9"/>
  </mergeCells>
  <phoneticPr fontId="3"/>
  <conditionalFormatting sqref="N13:N1002">
    <cfRule type="expression" dxfId="37" priority="26" stopIfTrue="1">
      <formula>AND(D13="○",N13="")</formula>
    </cfRule>
    <cfRule type="expression" dxfId="36" priority="27" stopIfTrue="1">
      <formula>AND(N13="○",$K13="")</formula>
    </cfRule>
  </conditionalFormatting>
  <conditionalFormatting sqref="M13:M1002">
    <cfRule type="expression" dxfId="35" priority="24" stopIfTrue="1">
      <formula>AND(D13="○",$H$13="○",M13="")</formula>
    </cfRule>
    <cfRule type="expression" dxfId="34" priority="25" stopIfTrue="1">
      <formula>AND(M13="○",H13="")</formula>
    </cfRule>
  </conditionalFormatting>
  <conditionalFormatting sqref="O13:O1002">
    <cfRule type="expression" dxfId="33" priority="39" stopIfTrue="1">
      <formula>AND(D13="○",I13="○",O13="")</formula>
    </cfRule>
    <cfRule type="expression" dxfId="32" priority="40" stopIfTrue="1">
      <formula>AND(O13="○",OR(P13="○",Q13="○"))</formula>
    </cfRule>
    <cfRule type="expression" dxfId="31" priority="41" stopIfTrue="1">
      <formula>AND($I13="",O13="○")</formula>
    </cfRule>
  </conditionalFormatting>
  <conditionalFormatting sqref="P13:P1002">
    <cfRule type="expression" dxfId="30" priority="42" stopIfTrue="1">
      <formula>AND(D13="○",I13="○",O13="",P13="")</formula>
    </cfRule>
    <cfRule type="expression" dxfId="29" priority="43" stopIfTrue="1">
      <formula>AND(P13="○",OR(O13="○",Q13="○"))</formula>
    </cfRule>
    <cfRule type="expression" dxfId="28" priority="44" stopIfTrue="1">
      <formula>AND($I13="",P13="○")</formula>
    </cfRule>
  </conditionalFormatting>
  <conditionalFormatting sqref="Q13:Q1002">
    <cfRule type="expression" dxfId="27" priority="45" stopIfTrue="1">
      <formula>AND(D13="○",I13="○",O13="",P13="",Q13="")</formula>
    </cfRule>
    <cfRule type="expression" dxfId="26" priority="46" stopIfTrue="1">
      <formula>AND(Q13="○",OR(O13="○",P13="○"))</formula>
    </cfRule>
    <cfRule type="expression" dxfId="25" priority="47" stopIfTrue="1">
      <formula>AND($I13="",Q13="○")</formula>
    </cfRule>
  </conditionalFormatting>
  <conditionalFormatting sqref="S13:S1002">
    <cfRule type="expression" dxfId="24" priority="11" stopIfTrue="1">
      <formula>AND(S13="○",OR(T13="○",U13="○"))</formula>
    </cfRule>
    <cfRule type="expression" dxfId="23" priority="12" stopIfTrue="1">
      <formula>AND($J13="",S13="○")</formula>
    </cfRule>
    <cfRule type="expression" dxfId="22" priority="28" stopIfTrue="1">
      <formula>AND(D13="○",J13="○",S13="")</formula>
    </cfRule>
  </conditionalFormatting>
  <conditionalFormatting sqref="T13:T1002">
    <cfRule type="expression" dxfId="21" priority="3" stopIfTrue="1">
      <formula>AND(D13="○",J13="○",S13="",T13="")</formula>
    </cfRule>
    <cfRule type="expression" dxfId="20" priority="8" stopIfTrue="1">
      <formula>AND(T13="○",OR(S13="○",U13="○"))</formula>
    </cfRule>
    <cfRule type="expression" dxfId="19" priority="9" stopIfTrue="1">
      <formula>AND($J13="",T13="○")</formula>
    </cfRule>
  </conditionalFormatting>
  <conditionalFormatting sqref="U13:U1002">
    <cfRule type="expression" dxfId="18" priority="4" stopIfTrue="1">
      <formula>AND(D13="○",J13="○",S13="",T13="",U13="")</formula>
    </cfRule>
    <cfRule type="expression" dxfId="17" priority="5" stopIfTrue="1">
      <formula>AND(U13="○",OR(S13="○",T13="○"))</formula>
    </cfRule>
    <cfRule type="expression" dxfId="16" priority="6" stopIfTrue="1">
      <formula>AND($J13="",U13="○")</formula>
    </cfRule>
  </conditionalFormatting>
  <conditionalFormatting sqref="R13:R1002">
    <cfRule type="expression" dxfId="15" priority="1" stopIfTrue="1">
      <formula>AND(D13="○",J13="○",R13="")</formula>
    </cfRule>
    <cfRule type="expression" dxfId="14" priority="2" stopIfTrue="1">
      <formula>AND(R13="○",$J13="")</formula>
    </cfRule>
  </conditionalFormatting>
  <dataValidations count="3">
    <dataValidation type="list" allowBlank="1" showInputMessage="1" showErrorMessage="1" sqref="H1003:J1003" xr:uid="{00000000-0002-0000-0E00-000000000000}">
      <formula1>$X$1:$X$3</formula1>
    </dataValidation>
    <dataValidation type="list" allowBlank="1" showInputMessage="1" showErrorMessage="1" sqref="R13:R1002 M13:N1002" xr:uid="{00000000-0002-0000-0E00-000001000000}">
      <formula1>$X$1:$Z$1</formula1>
    </dataValidation>
    <dataValidation type="list" allowBlank="1" showInputMessage="1" showErrorMessage="1" sqref="H13:J1002 S13:U1002 O13:Q1002" xr:uid="{00000000-0002-0000-0E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857" max="21" man="1"/>
    <brk id="887" max="21" man="1"/>
    <brk id="947" max="21"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73"/>
  <sheetViews>
    <sheetView showGridLines="0" zoomScaleNormal="100" zoomScaleSheetLayoutView="100" workbookViewId="0">
      <pane ySplit="12" topLeftCell="A13" activePane="bottomLeft" state="frozen"/>
      <selection activeCell="M45" sqref="M45"/>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4" width="4.6640625" style="31" customWidth="1"/>
    <col min="5" max="5" width="5.109375" style="31" customWidth="1"/>
    <col min="6" max="6" width="9.6640625" style="1" customWidth="1"/>
    <col min="7" max="7" width="7.109375" style="31" customWidth="1"/>
    <col min="8" max="8" width="15.6640625" style="31" customWidth="1"/>
    <col min="9" max="10" width="7.109375" style="31" customWidth="1"/>
    <col min="11" max="11" width="5.6640625" style="31" customWidth="1"/>
    <col min="12" max="18" width="7.109375" style="31" customWidth="1"/>
    <col min="19" max="19" width="2.6640625" style="31" customWidth="1"/>
    <col min="20" max="20" width="2.6640625" style="32" customWidth="1"/>
    <col min="21" max="16384" width="0" style="31" hidden="1"/>
  </cols>
  <sheetData>
    <row r="1" spans="2:43" hidden="1" x14ac:dyDescent="0.2">
      <c r="B1" s="23"/>
      <c r="J1" s="528">
        <f>IF($J$10=0,0,J11/$J$10)</f>
        <v>1</v>
      </c>
      <c r="L1" s="528">
        <f>IF($I$10=0,0,L12/$I$10)</f>
        <v>0</v>
      </c>
      <c r="M1" s="528">
        <f t="shared" ref="M1:R1" si="0">IF($J$10=0,0,M12/$J$10)</f>
        <v>1</v>
      </c>
      <c r="N1" s="528">
        <f t="shared" si="0"/>
        <v>1</v>
      </c>
      <c r="O1" s="528">
        <f t="shared" si="0"/>
        <v>0</v>
      </c>
      <c r="P1" s="528">
        <f t="shared" si="0"/>
        <v>1</v>
      </c>
      <c r="Q1" s="528">
        <f t="shared" si="0"/>
        <v>1</v>
      </c>
      <c r="R1" s="528">
        <f t="shared" si="0"/>
        <v>1</v>
      </c>
      <c r="U1" s="31" t="s">
        <v>47</v>
      </c>
      <c r="V1" s="31" t="s">
        <v>326</v>
      </c>
    </row>
    <row r="2" spans="2:43" s="32" customFormat="1" x14ac:dyDescent="0.2">
      <c r="F2" s="8"/>
      <c r="U2" s="1"/>
      <c r="V2" s="1" t="s">
        <v>69</v>
      </c>
      <c r="W2" s="6">
        <f>点検表!$AX$4</f>
        <v>2005</v>
      </c>
    </row>
    <row r="3" spans="2:43" ht="13.5" customHeight="1" x14ac:dyDescent="0.2">
      <c r="B3" s="32"/>
      <c r="C3" s="328" t="s">
        <v>660</v>
      </c>
      <c r="D3" s="328"/>
      <c r="E3" s="328"/>
      <c r="F3" s="393"/>
      <c r="G3" s="393"/>
      <c r="H3" s="393"/>
      <c r="I3" s="32"/>
      <c r="J3" s="32"/>
      <c r="K3" s="32"/>
      <c r="L3" s="32"/>
      <c r="M3" s="32"/>
      <c r="N3" s="32"/>
      <c r="O3" s="32"/>
      <c r="P3" s="32"/>
      <c r="Q3" s="32"/>
      <c r="R3" s="32"/>
      <c r="S3" s="32"/>
    </row>
    <row r="4" spans="2:43" ht="13.5" customHeight="1" x14ac:dyDescent="0.2">
      <c r="B4" s="32"/>
      <c r="C4" s="32"/>
      <c r="D4" s="32"/>
      <c r="E4" s="32"/>
      <c r="F4" s="8"/>
      <c r="G4" s="32"/>
      <c r="H4" s="32"/>
      <c r="I4" s="8"/>
      <c r="J4" s="8"/>
      <c r="K4" s="32"/>
      <c r="L4" s="32"/>
      <c r="M4" s="16"/>
      <c r="N4" s="16"/>
      <c r="O4" s="16"/>
      <c r="P4" s="16"/>
      <c r="Q4" s="16"/>
      <c r="R4" s="16"/>
      <c r="S4" s="16"/>
      <c r="T4" s="16"/>
      <c r="U4" s="32"/>
      <c r="V4" s="1">
        <f>COUNTIF($E$13:$E$72,V5)</f>
        <v>1</v>
      </c>
      <c r="W4" s="1">
        <f>COUNTIF($E$13:$E$72,W5)</f>
        <v>0</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c r="AP4" s="1"/>
      <c r="AQ4" s="1"/>
    </row>
    <row r="5" spans="2:43" ht="15" customHeight="1" x14ac:dyDescent="0.2">
      <c r="B5" s="32"/>
      <c r="C5" s="1044" t="s">
        <v>330</v>
      </c>
      <c r="D5" s="1030" t="s">
        <v>740</v>
      </c>
      <c r="E5" s="1030" t="s">
        <v>331</v>
      </c>
      <c r="F5" s="1030" t="s">
        <v>661</v>
      </c>
      <c r="G5" s="1044" t="s">
        <v>354</v>
      </c>
      <c r="H5" s="1044" t="s">
        <v>355</v>
      </c>
      <c r="I5" s="480" t="s">
        <v>30</v>
      </c>
      <c r="J5" s="1030" t="s">
        <v>213</v>
      </c>
      <c r="K5" s="1030" t="s">
        <v>298</v>
      </c>
      <c r="L5" s="1051" t="s">
        <v>664</v>
      </c>
      <c r="M5" s="1051"/>
      <c r="N5" s="1051"/>
      <c r="O5" s="1051"/>
      <c r="P5" s="1051"/>
      <c r="Q5" s="1051"/>
      <c r="R5" s="1048"/>
      <c r="S5" s="473"/>
      <c r="T5" s="44"/>
      <c r="U5" s="6">
        <f ca="1">IF($J$10=0,"",OFFSET(V5,0,MATCH(MAX(V6:AO6),V6:AO6,0)-1,1,1))</f>
        <v>2000</v>
      </c>
      <c r="V5" s="1">
        <f>MIN($E$13:$E$72)</f>
        <v>2000</v>
      </c>
      <c r="W5" s="1">
        <f>IF(ISERROR(SMALL($E$13:$E$72,SUM($V4:V4)+1)),0,SMALL($E$13:$E$72,SUM($V4:V4)+1))</f>
        <v>0</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c r="AP5" s="1"/>
      <c r="AQ5" s="1"/>
    </row>
    <row r="6" spans="2:43" ht="15" customHeight="1" x14ac:dyDescent="0.2">
      <c r="B6" s="32"/>
      <c r="C6" s="1045"/>
      <c r="D6" s="1031"/>
      <c r="E6" s="1031"/>
      <c r="F6" s="1031"/>
      <c r="G6" s="1045"/>
      <c r="H6" s="1045"/>
      <c r="I6" s="1030" t="s">
        <v>183</v>
      </c>
      <c r="J6" s="1031"/>
      <c r="K6" s="1031"/>
      <c r="L6" s="1057" t="s">
        <v>48</v>
      </c>
      <c r="M6" s="1057" t="s">
        <v>49</v>
      </c>
      <c r="N6" s="1057" t="s">
        <v>731</v>
      </c>
      <c r="O6" s="1057" t="s">
        <v>50</v>
      </c>
      <c r="P6" s="1057" t="s">
        <v>181</v>
      </c>
      <c r="Q6" s="1057" t="s">
        <v>662</v>
      </c>
      <c r="R6" s="1057" t="s">
        <v>51</v>
      </c>
      <c r="S6" s="473"/>
      <c r="T6" s="44"/>
      <c r="U6" s="8"/>
      <c r="V6" s="1">
        <f t="array" ref="V6">SUM(IF($E13:$E72=V5,$J13:$J72*$K13:$K72,0))</f>
        <v>5</v>
      </c>
      <c r="W6" s="1">
        <f t="array" ref="W6">SUM(IF($E13:$E72=W5,$J13:$J72*$K13:$K72,0))</f>
        <v>0</v>
      </c>
      <c r="X6" s="1">
        <f t="array" ref="X6">SUM(IF($E13:$E72=X5,$J13:$J72*$K13:$K72,0))</f>
        <v>0</v>
      </c>
      <c r="Y6" s="1">
        <f t="array" ref="Y6">SUM(IF($E13:$E72=Y5,$J13:$J72*$K13:$K72,0))</f>
        <v>0</v>
      </c>
      <c r="Z6" s="1">
        <f t="array" ref="Z6">SUM(IF($E13:$E72=Z5,$J13:$J72*$K13:$K72,0))</f>
        <v>0</v>
      </c>
      <c r="AA6" s="1">
        <f t="array" ref="AA6">SUM(IF($E13:$E72=AA5,$J13:$J72*$K13:$K72,0))</f>
        <v>0</v>
      </c>
      <c r="AB6" s="1">
        <f t="array" ref="AB6">SUM(IF($E13:$E72=AB5,$J13:$J72*$K13:$K72,0))</f>
        <v>0</v>
      </c>
      <c r="AC6" s="1">
        <f t="array" ref="AC6">SUM(IF($E13:$E72=AC5,$J13:$J72*$K13:$K72,0))</f>
        <v>0</v>
      </c>
      <c r="AD6" s="1">
        <f t="array" ref="AD6">SUM(IF($E13:$E72=AD5,$J13:$J72*$K13:$K72,0))</f>
        <v>0</v>
      </c>
      <c r="AE6" s="1">
        <f t="array" ref="AE6">SUM(IF($E13:$E72=AE5,$J13:$J72*$K13:$K72,0))</f>
        <v>0</v>
      </c>
      <c r="AF6" s="1">
        <f t="array" ref="AF6">SUM(IF($E13:$E72=AF5,$J13:$J72*$K13:$K72,0))</f>
        <v>0</v>
      </c>
      <c r="AG6" s="1">
        <f t="array" ref="AG6">SUM(IF($E13:$E72=AG5,$J13:$J72*$K13:$K72,0))</f>
        <v>0</v>
      </c>
      <c r="AH6" s="1">
        <f t="array" ref="AH6">SUM(IF($E13:$E72=AH5,$J13:$J72*$K13:$K72,0))</f>
        <v>0</v>
      </c>
      <c r="AI6" s="1">
        <f t="array" ref="AI6">SUM(IF($E13:$E72=AI5,$J13:$J72*$K13:$K72,0))</f>
        <v>0</v>
      </c>
      <c r="AJ6" s="1">
        <f t="array" ref="AJ6">SUM(IF($E13:$E72=AJ5,$J13:$J72*$K13:$K72,0))</f>
        <v>0</v>
      </c>
      <c r="AK6" s="1">
        <f t="array" ref="AK6">SUM(IF($E13:$E72=AK5,$J13:$J72*$K13:$K72,0))</f>
        <v>0</v>
      </c>
      <c r="AL6" s="1">
        <f t="array" ref="AL6">SUM(IF($E13:$E72=AL5,$J13:$J72*$K13:$K72,0))</f>
        <v>0</v>
      </c>
      <c r="AM6" s="1">
        <f t="array" ref="AM6">SUM(IF($E13:$E72=AM5,$J13:$J72*$K13:$K72,0))</f>
        <v>0</v>
      </c>
      <c r="AN6" s="1">
        <f t="array" ref="AN6">SUM(IF($E13:$E72=AN5,$J13:$J72*$K13:$K72,0))</f>
        <v>0</v>
      </c>
      <c r="AO6" s="1">
        <f t="array" ref="AO6">SUM(IF($E13:$E72=AO5,$J13:$J72*$K13:$K72,0))</f>
        <v>0</v>
      </c>
      <c r="AP6" s="1"/>
      <c r="AQ6" s="1"/>
    </row>
    <row r="7" spans="2:43" ht="48" customHeight="1" x14ac:dyDescent="0.2">
      <c r="B7" s="32"/>
      <c r="C7" s="1045"/>
      <c r="D7" s="1032"/>
      <c r="E7" s="1045"/>
      <c r="F7" s="1031"/>
      <c r="G7" s="1045"/>
      <c r="H7" s="1045"/>
      <c r="I7" s="1032"/>
      <c r="J7" s="1032"/>
      <c r="K7" s="1032"/>
      <c r="L7" s="1057"/>
      <c r="M7" s="1057"/>
      <c r="N7" s="1057"/>
      <c r="O7" s="1057"/>
      <c r="P7" s="1057"/>
      <c r="Q7" s="1057"/>
      <c r="R7" s="1057"/>
      <c r="S7" s="394"/>
      <c r="T7" s="346"/>
    </row>
    <row r="8" spans="2:43" ht="2.1" customHeight="1" x14ac:dyDescent="0.2">
      <c r="B8" s="32"/>
      <c r="C8" s="345"/>
      <c r="D8" s="345"/>
      <c r="E8" s="345"/>
      <c r="F8" s="17"/>
      <c r="G8" s="345"/>
      <c r="H8" s="345"/>
      <c r="I8" s="355"/>
      <c r="J8" s="355"/>
      <c r="K8" s="17"/>
      <c r="L8" s="395"/>
      <c r="M8" s="395"/>
      <c r="N8" s="395"/>
      <c r="O8" s="395"/>
      <c r="P8" s="395"/>
      <c r="Q8" s="395"/>
      <c r="R8" s="395"/>
      <c r="S8" s="346"/>
      <c r="T8" s="346"/>
    </row>
    <row r="9" spans="2:43" ht="15" customHeight="1" x14ac:dyDescent="0.2">
      <c r="B9" s="32"/>
      <c r="C9" s="1041" t="s">
        <v>344</v>
      </c>
      <c r="D9" s="1042"/>
      <c r="E9" s="1042"/>
      <c r="F9" s="1042"/>
      <c r="G9" s="1042"/>
      <c r="H9" s="1043"/>
      <c r="I9" s="345" t="s">
        <v>301</v>
      </c>
      <c r="J9" s="345" t="s">
        <v>301</v>
      </c>
      <c r="K9" s="345" t="s">
        <v>301</v>
      </c>
      <c r="L9" s="488" t="str">
        <f>IF($I$10=0,"      －",L$10/$I$10)</f>
        <v xml:space="preserve">      －</v>
      </c>
      <c r="M9" s="488">
        <f t="shared" ref="M9:R9" si="2">IF($J$10=0,"      －",M$10/$J$10)</f>
        <v>0</v>
      </c>
      <c r="N9" s="488">
        <f t="shared" si="2"/>
        <v>0</v>
      </c>
      <c r="O9" s="488">
        <f t="shared" si="2"/>
        <v>1</v>
      </c>
      <c r="P9" s="488">
        <f t="shared" si="2"/>
        <v>0</v>
      </c>
      <c r="Q9" s="488">
        <f t="shared" si="2"/>
        <v>0</v>
      </c>
      <c r="R9" s="488">
        <f t="shared" si="2"/>
        <v>0</v>
      </c>
      <c r="S9" s="474"/>
      <c r="T9" s="474"/>
    </row>
    <row r="10" spans="2:43" ht="15" customHeight="1" x14ac:dyDescent="0.2">
      <c r="B10" s="32"/>
      <c r="C10" s="1035" t="s">
        <v>346</v>
      </c>
      <c r="D10" s="1036"/>
      <c r="E10" s="1036"/>
      <c r="F10" s="1036"/>
      <c r="G10" s="1037"/>
      <c r="H10" s="345" t="s">
        <v>236</v>
      </c>
      <c r="I10" s="373">
        <f t="array" ref="I10">SUM(IF(I13:I72="○",$J13:$J72*$K13:$K72,0))</f>
        <v>0</v>
      </c>
      <c r="J10" s="373">
        <f>SUMPRODUCT(J13:J72,K13:K72)</f>
        <v>5</v>
      </c>
      <c r="K10" s="467">
        <f>SUM(K13:K72)</f>
        <v>1</v>
      </c>
      <c r="L10" s="373">
        <f t="array" ref="L10">SUM(IF(L13:L72="○",$J13:$J72*$K13:$K72,0))</f>
        <v>0</v>
      </c>
      <c r="M10" s="373">
        <f t="array" ref="M10">SUM(IF(M13:M72="○",$J13:$J72*$K13:$K72,0))</f>
        <v>0</v>
      </c>
      <c r="N10" s="373">
        <f t="array" ref="N10">SUM(IF(N13:N72="○",$J13:$J72*$K13:$K72,0))</f>
        <v>0</v>
      </c>
      <c r="O10" s="373">
        <f t="array" ref="O10">SUM(IF(O13:O72="○",$J13:$J72*$K13:$K72,0))</f>
        <v>5</v>
      </c>
      <c r="P10" s="373">
        <f t="array" ref="P10">SUM(IF(P13:P72="○",$J13:$J72*$K13:$K72,0))</f>
        <v>0</v>
      </c>
      <c r="Q10" s="373">
        <f t="array" ref="Q10">SUM(IF(Q13:Q72="○",$J13:$J72*$K13:$K72,0))</f>
        <v>0</v>
      </c>
      <c r="R10" s="373">
        <f t="array" ref="R10">SUM(IF(R13:R72="○",$J13:$J72*$K13:$K72,0))</f>
        <v>0</v>
      </c>
      <c r="S10" s="494"/>
      <c r="T10" s="494"/>
    </row>
    <row r="11" spans="2:43" ht="15" customHeight="1" x14ac:dyDescent="0.2">
      <c r="B11" s="32"/>
      <c r="C11" s="1038"/>
      <c r="D11" s="1039"/>
      <c r="E11" s="1039"/>
      <c r="F11" s="1039"/>
      <c r="G11" s="1040"/>
      <c r="H11" s="17" t="s">
        <v>743</v>
      </c>
      <c r="I11" s="373">
        <f t="array" ref="I11">SUM(IF(($D13:$D72="○")*(I13:I72="○"),$J13:$J72*$K13:$K72,0))</f>
        <v>0</v>
      </c>
      <c r="J11" s="373">
        <f t="array" ref="J11">SUM(IF($D13:$D72="○",$J13:$J72*$K13:$K72,0))</f>
        <v>5</v>
      </c>
      <c r="K11" s="467">
        <f>SUMIF($D13:$D72,"○",K13:K72)</f>
        <v>1</v>
      </c>
      <c r="L11" s="345" t="s">
        <v>301</v>
      </c>
      <c r="M11" s="345" t="s">
        <v>301</v>
      </c>
      <c r="N11" s="345" t="s">
        <v>301</v>
      </c>
      <c r="O11" s="345" t="s">
        <v>301</v>
      </c>
      <c r="P11" s="345" t="s">
        <v>301</v>
      </c>
      <c r="Q11" s="345" t="s">
        <v>301</v>
      </c>
      <c r="R11" s="345" t="s">
        <v>301</v>
      </c>
      <c r="S11" s="474"/>
      <c r="T11" s="474"/>
    </row>
    <row r="12" spans="2:43" ht="15" customHeight="1" x14ac:dyDescent="0.2">
      <c r="B12" s="32"/>
      <c r="C12" s="1041"/>
      <c r="D12" s="1042"/>
      <c r="E12" s="1042"/>
      <c r="F12" s="1042"/>
      <c r="G12" s="1043"/>
      <c r="H12" s="17" t="s">
        <v>747</v>
      </c>
      <c r="I12" s="345" t="s">
        <v>301</v>
      </c>
      <c r="J12" s="345" t="s">
        <v>301</v>
      </c>
      <c r="K12" s="345" t="s">
        <v>301</v>
      </c>
      <c r="L12" s="373">
        <f t="array" ref="L12">SUM(IF(($D13:$D72="○")*(L13:L72=""),$J13:$J72*$K13:$K72,0))</f>
        <v>5</v>
      </c>
      <c r="M12" s="373">
        <f t="array" ref="M12">SUM(IF(($D13:$D72="○")*(M13:M72=""),$J13:$J72*$K13:$K72,0))</f>
        <v>5</v>
      </c>
      <c r="N12" s="373">
        <f t="array" ref="N12">SUM(IF(($D13:$D72="○")*(N13:N72=""),$J13:$J72*$K13:$K72,0))</f>
        <v>5</v>
      </c>
      <c r="O12" s="373">
        <f t="array" ref="O12">SUM(IF(($D13:$D72="○")*(O13:O72=""),$J13:$J72*$K13:$K72,0))</f>
        <v>0</v>
      </c>
      <c r="P12" s="373">
        <f t="array" ref="P12">SUM(IF(($D13:$D72="○")*(P13:P72=""),$J13:$J72*$K13:$K72,0))</f>
        <v>5</v>
      </c>
      <c r="Q12" s="373">
        <f t="array" ref="Q12">SUM(IF(($D13:$D72="○")*(Q13:Q72=""),$J13:$J72*$K13:$K72,0))</f>
        <v>5</v>
      </c>
      <c r="R12" s="373">
        <f t="array" ref="R12">SUM(IF(($D13:$D72="○")*(R13:R72=""),$J13:$J72*$K13:$K72,0))</f>
        <v>5</v>
      </c>
      <c r="S12" s="474"/>
      <c r="T12" s="474"/>
    </row>
    <row r="13" spans="2:43" ht="12.75" customHeight="1" x14ac:dyDescent="0.2">
      <c r="B13" s="32"/>
      <c r="C13" s="375">
        <v>1</v>
      </c>
      <c r="D13" s="60" t="str">
        <f>IF(E13="","",IF(E13&lt;=$W$2,"○",""))</f>
        <v>○</v>
      </c>
      <c r="E13" s="489">
        <v>2000</v>
      </c>
      <c r="F13" s="510"/>
      <c r="G13" s="510" t="s">
        <v>732</v>
      </c>
      <c r="H13" s="510"/>
      <c r="I13" s="399"/>
      <c r="J13" s="463">
        <v>5</v>
      </c>
      <c r="K13" s="482">
        <v>1</v>
      </c>
      <c r="L13" s="399"/>
      <c r="M13" s="377"/>
      <c r="N13" s="377"/>
      <c r="O13" s="377" t="s">
        <v>349</v>
      </c>
      <c r="P13" s="377"/>
      <c r="Q13" s="377"/>
      <c r="R13" s="377"/>
      <c r="S13" s="475"/>
      <c r="T13" s="668"/>
    </row>
    <row r="14" spans="2:43" ht="12.75" customHeight="1" x14ac:dyDescent="0.2">
      <c r="B14" s="32"/>
      <c r="C14" s="383">
        <f t="shared" ref="C14:C42" si="3">C13+1</f>
        <v>2</v>
      </c>
      <c r="D14" s="60" t="str">
        <f t="shared" ref="D14:D72" si="4">IF(E14="","",IF(E14&lt;=$W$2,"○",""))</f>
        <v/>
      </c>
      <c r="E14" s="376"/>
      <c r="F14" s="511"/>
      <c r="G14" s="511"/>
      <c r="H14" s="511"/>
      <c r="I14" s="402"/>
      <c r="J14" s="431"/>
      <c r="K14" s="362"/>
      <c r="L14" s="402"/>
      <c r="M14" s="363"/>
      <c r="N14" s="363"/>
      <c r="O14" s="363"/>
      <c r="P14" s="363"/>
      <c r="Q14" s="363"/>
      <c r="R14" s="363"/>
      <c r="S14" s="475"/>
      <c r="T14" s="668"/>
    </row>
    <row r="15" spans="2:43" ht="12.75" customHeight="1" x14ac:dyDescent="0.2">
      <c r="B15" s="32"/>
      <c r="C15" s="383">
        <f t="shared" si="3"/>
        <v>3</v>
      </c>
      <c r="D15" s="60" t="str">
        <f t="shared" si="4"/>
        <v/>
      </c>
      <c r="E15" s="376"/>
      <c r="F15" s="511"/>
      <c r="G15" s="511"/>
      <c r="H15" s="511"/>
      <c r="I15" s="402"/>
      <c r="J15" s="431"/>
      <c r="K15" s="362"/>
      <c r="L15" s="402"/>
      <c r="M15" s="363"/>
      <c r="N15" s="363"/>
      <c r="O15" s="363"/>
      <c r="P15" s="363"/>
      <c r="Q15" s="363"/>
      <c r="R15" s="363"/>
      <c r="S15" s="475"/>
      <c r="T15" s="668"/>
    </row>
    <row r="16" spans="2:43" ht="12.75" customHeight="1" x14ac:dyDescent="0.2">
      <c r="B16" s="32"/>
      <c r="C16" s="383">
        <f t="shared" si="3"/>
        <v>4</v>
      </c>
      <c r="D16" s="60" t="str">
        <f t="shared" si="4"/>
        <v/>
      </c>
      <c r="E16" s="376"/>
      <c r="F16" s="511"/>
      <c r="G16" s="511"/>
      <c r="H16" s="511"/>
      <c r="I16" s="402"/>
      <c r="J16" s="431"/>
      <c r="K16" s="362"/>
      <c r="L16" s="402"/>
      <c r="M16" s="363"/>
      <c r="N16" s="363"/>
      <c r="O16" s="363"/>
      <c r="P16" s="363"/>
      <c r="Q16" s="363"/>
      <c r="R16" s="363"/>
      <c r="S16" s="475"/>
      <c r="T16" s="668"/>
    </row>
    <row r="17" spans="2:23" ht="12.75" customHeight="1" x14ac:dyDescent="0.2">
      <c r="B17" s="32"/>
      <c r="C17" s="383">
        <f t="shared" si="3"/>
        <v>5</v>
      </c>
      <c r="D17" s="60" t="str">
        <f t="shared" si="4"/>
        <v/>
      </c>
      <c r="E17" s="376"/>
      <c r="F17" s="511"/>
      <c r="G17" s="511"/>
      <c r="H17" s="511"/>
      <c r="I17" s="402"/>
      <c r="J17" s="431"/>
      <c r="K17" s="362"/>
      <c r="L17" s="402"/>
      <c r="M17" s="363"/>
      <c r="N17" s="363"/>
      <c r="O17" s="363"/>
      <c r="P17" s="363"/>
      <c r="Q17" s="363"/>
      <c r="R17" s="363"/>
      <c r="S17" s="475"/>
      <c r="T17" s="668"/>
    </row>
    <row r="18" spans="2:23" ht="12.75" customHeight="1" x14ac:dyDescent="0.2">
      <c r="B18" s="32"/>
      <c r="C18" s="383">
        <f t="shared" si="3"/>
        <v>6</v>
      </c>
      <c r="D18" s="60" t="str">
        <f t="shared" si="4"/>
        <v/>
      </c>
      <c r="E18" s="376"/>
      <c r="F18" s="511"/>
      <c r="G18" s="511"/>
      <c r="H18" s="511"/>
      <c r="I18" s="402"/>
      <c r="J18" s="431"/>
      <c r="K18" s="362"/>
      <c r="L18" s="402"/>
      <c r="M18" s="363"/>
      <c r="N18" s="363"/>
      <c r="O18" s="363"/>
      <c r="P18" s="363"/>
      <c r="Q18" s="363"/>
      <c r="R18" s="363"/>
      <c r="S18" s="475"/>
      <c r="T18" s="668"/>
    </row>
    <row r="19" spans="2:23" ht="12.75" customHeight="1" x14ac:dyDescent="0.2">
      <c r="B19" s="32"/>
      <c r="C19" s="383">
        <f t="shared" si="3"/>
        <v>7</v>
      </c>
      <c r="D19" s="60" t="str">
        <f t="shared" si="4"/>
        <v/>
      </c>
      <c r="E19" s="376"/>
      <c r="F19" s="511"/>
      <c r="G19" s="511"/>
      <c r="H19" s="511"/>
      <c r="I19" s="402"/>
      <c r="J19" s="431"/>
      <c r="K19" s="362"/>
      <c r="L19" s="402"/>
      <c r="M19" s="363"/>
      <c r="N19" s="363"/>
      <c r="O19" s="363"/>
      <c r="P19" s="363"/>
      <c r="Q19" s="363"/>
      <c r="R19" s="363"/>
      <c r="S19" s="475"/>
      <c r="T19" s="668"/>
    </row>
    <row r="20" spans="2:23" ht="12.75" customHeight="1" x14ac:dyDescent="0.2">
      <c r="B20" s="32"/>
      <c r="C20" s="383">
        <f t="shared" si="3"/>
        <v>8</v>
      </c>
      <c r="D20" s="60" t="str">
        <f t="shared" si="4"/>
        <v/>
      </c>
      <c r="E20" s="376"/>
      <c r="F20" s="511"/>
      <c r="G20" s="511"/>
      <c r="H20" s="511"/>
      <c r="I20" s="402"/>
      <c r="J20" s="431"/>
      <c r="K20" s="362"/>
      <c r="L20" s="402"/>
      <c r="M20" s="363"/>
      <c r="N20" s="363"/>
      <c r="O20" s="363"/>
      <c r="P20" s="363"/>
      <c r="Q20" s="363"/>
      <c r="R20" s="363"/>
      <c r="S20" s="475"/>
      <c r="T20" s="668"/>
    </row>
    <row r="21" spans="2:23" ht="12.75" customHeight="1" x14ac:dyDescent="0.2">
      <c r="B21" s="32"/>
      <c r="C21" s="383">
        <f t="shared" si="3"/>
        <v>9</v>
      </c>
      <c r="D21" s="60" t="str">
        <f t="shared" si="4"/>
        <v/>
      </c>
      <c r="E21" s="376"/>
      <c r="F21" s="511"/>
      <c r="G21" s="511"/>
      <c r="H21" s="511"/>
      <c r="I21" s="402"/>
      <c r="J21" s="431"/>
      <c r="K21" s="362"/>
      <c r="L21" s="402"/>
      <c r="M21" s="363"/>
      <c r="N21" s="363"/>
      <c r="O21" s="363"/>
      <c r="P21" s="363"/>
      <c r="Q21" s="363"/>
      <c r="R21" s="363"/>
      <c r="S21" s="475"/>
      <c r="T21" s="668"/>
    </row>
    <row r="22" spans="2:23" ht="12.75" customHeight="1" x14ac:dyDescent="0.2">
      <c r="B22" s="32"/>
      <c r="C22" s="383">
        <f t="shared" si="3"/>
        <v>10</v>
      </c>
      <c r="D22" s="60" t="str">
        <f t="shared" si="4"/>
        <v/>
      </c>
      <c r="E22" s="376"/>
      <c r="F22" s="511"/>
      <c r="G22" s="511"/>
      <c r="H22" s="511"/>
      <c r="I22" s="402"/>
      <c r="J22" s="431"/>
      <c r="K22" s="362"/>
      <c r="L22" s="402"/>
      <c r="M22" s="363"/>
      <c r="N22" s="363"/>
      <c r="O22" s="363"/>
      <c r="P22" s="363"/>
      <c r="Q22" s="363"/>
      <c r="R22" s="363"/>
      <c r="S22" s="475"/>
      <c r="T22" s="668"/>
    </row>
    <row r="23" spans="2:23" ht="12.75" customHeight="1" x14ac:dyDescent="0.2">
      <c r="B23" s="32"/>
      <c r="C23" s="383">
        <f t="shared" si="3"/>
        <v>11</v>
      </c>
      <c r="D23" s="60" t="str">
        <f t="shared" si="4"/>
        <v/>
      </c>
      <c r="E23" s="376"/>
      <c r="F23" s="511"/>
      <c r="G23" s="511"/>
      <c r="H23" s="511"/>
      <c r="I23" s="402"/>
      <c r="J23" s="431"/>
      <c r="K23" s="362"/>
      <c r="L23" s="402"/>
      <c r="M23" s="363"/>
      <c r="N23" s="363"/>
      <c r="O23" s="363"/>
      <c r="P23" s="363"/>
      <c r="Q23" s="363"/>
      <c r="R23" s="363"/>
      <c r="S23" s="475"/>
      <c r="T23" s="668"/>
    </row>
    <row r="24" spans="2:23" ht="12.75" customHeight="1" x14ac:dyDescent="0.2">
      <c r="B24" s="32"/>
      <c r="C24" s="383">
        <f t="shared" si="3"/>
        <v>12</v>
      </c>
      <c r="D24" s="60" t="str">
        <f t="shared" si="4"/>
        <v/>
      </c>
      <c r="E24" s="376"/>
      <c r="F24" s="511"/>
      <c r="G24" s="511"/>
      <c r="H24" s="511"/>
      <c r="I24" s="402"/>
      <c r="J24" s="431"/>
      <c r="K24" s="362"/>
      <c r="L24" s="402"/>
      <c r="M24" s="363"/>
      <c r="N24" s="363"/>
      <c r="O24" s="363"/>
      <c r="P24" s="363"/>
      <c r="Q24" s="363"/>
      <c r="R24" s="363"/>
      <c r="S24" s="475"/>
      <c r="T24" s="668"/>
      <c r="U24" s="34"/>
      <c r="V24" s="343"/>
      <c r="W24" s="461"/>
    </row>
    <row r="25" spans="2:23" ht="12.75" customHeight="1" x14ac:dyDescent="0.2">
      <c r="B25" s="32"/>
      <c r="C25" s="383">
        <f t="shared" si="3"/>
        <v>13</v>
      </c>
      <c r="D25" s="60" t="str">
        <f t="shared" si="4"/>
        <v/>
      </c>
      <c r="E25" s="376"/>
      <c r="F25" s="511"/>
      <c r="G25" s="511"/>
      <c r="H25" s="511"/>
      <c r="I25" s="402"/>
      <c r="J25" s="431"/>
      <c r="K25" s="362"/>
      <c r="L25" s="402"/>
      <c r="M25" s="363"/>
      <c r="N25" s="363"/>
      <c r="O25" s="363"/>
      <c r="P25" s="363"/>
      <c r="Q25" s="363"/>
      <c r="R25" s="363"/>
      <c r="S25" s="475"/>
      <c r="T25" s="668"/>
    </row>
    <row r="26" spans="2:23" ht="12.75" customHeight="1" x14ac:dyDescent="0.2">
      <c r="B26" s="32"/>
      <c r="C26" s="383">
        <f t="shared" si="3"/>
        <v>14</v>
      </c>
      <c r="D26" s="60" t="str">
        <f t="shared" si="4"/>
        <v/>
      </c>
      <c r="E26" s="376"/>
      <c r="F26" s="511"/>
      <c r="G26" s="511"/>
      <c r="H26" s="511"/>
      <c r="I26" s="402"/>
      <c r="J26" s="431"/>
      <c r="K26" s="362"/>
      <c r="L26" s="402"/>
      <c r="M26" s="363"/>
      <c r="N26" s="363"/>
      <c r="O26" s="363"/>
      <c r="P26" s="363"/>
      <c r="Q26" s="363"/>
      <c r="R26" s="363"/>
      <c r="S26" s="475"/>
      <c r="T26" s="668"/>
    </row>
    <row r="27" spans="2:23" ht="12.75" customHeight="1" x14ac:dyDescent="0.2">
      <c r="B27" s="32"/>
      <c r="C27" s="383">
        <f t="shared" si="3"/>
        <v>15</v>
      </c>
      <c r="D27" s="60" t="str">
        <f t="shared" si="4"/>
        <v/>
      </c>
      <c r="E27" s="376"/>
      <c r="F27" s="511"/>
      <c r="G27" s="511"/>
      <c r="H27" s="511"/>
      <c r="I27" s="402"/>
      <c r="J27" s="431"/>
      <c r="K27" s="362"/>
      <c r="L27" s="402"/>
      <c r="M27" s="363"/>
      <c r="N27" s="363"/>
      <c r="O27" s="363"/>
      <c r="P27" s="363"/>
      <c r="Q27" s="363"/>
      <c r="R27" s="363"/>
      <c r="S27" s="475"/>
      <c r="T27" s="668"/>
    </row>
    <row r="28" spans="2:23" ht="12.75" customHeight="1" x14ac:dyDescent="0.2">
      <c r="B28" s="32"/>
      <c r="C28" s="383">
        <f t="shared" si="3"/>
        <v>16</v>
      </c>
      <c r="D28" s="60" t="str">
        <f t="shared" si="4"/>
        <v/>
      </c>
      <c r="E28" s="376"/>
      <c r="F28" s="511"/>
      <c r="G28" s="511"/>
      <c r="H28" s="511"/>
      <c r="I28" s="402"/>
      <c r="J28" s="431"/>
      <c r="K28" s="362"/>
      <c r="L28" s="402"/>
      <c r="M28" s="363"/>
      <c r="N28" s="363"/>
      <c r="O28" s="363"/>
      <c r="P28" s="363"/>
      <c r="Q28" s="363"/>
      <c r="R28" s="363"/>
      <c r="S28" s="475"/>
      <c r="T28" s="668"/>
    </row>
    <row r="29" spans="2:23" ht="12.75" customHeight="1" x14ac:dyDescent="0.2">
      <c r="B29" s="32"/>
      <c r="C29" s="383">
        <f t="shared" si="3"/>
        <v>17</v>
      </c>
      <c r="D29" s="60" t="str">
        <f t="shared" si="4"/>
        <v/>
      </c>
      <c r="E29" s="376"/>
      <c r="F29" s="511"/>
      <c r="G29" s="511"/>
      <c r="H29" s="511"/>
      <c r="I29" s="402"/>
      <c r="J29" s="431"/>
      <c r="K29" s="362"/>
      <c r="L29" s="402"/>
      <c r="M29" s="363"/>
      <c r="N29" s="363"/>
      <c r="O29" s="363"/>
      <c r="P29" s="363"/>
      <c r="Q29" s="363"/>
      <c r="R29" s="363"/>
      <c r="S29" s="475"/>
      <c r="T29" s="668"/>
    </row>
    <row r="30" spans="2:23" ht="12.75" customHeight="1" x14ac:dyDescent="0.2">
      <c r="B30" s="32"/>
      <c r="C30" s="383">
        <f t="shared" si="3"/>
        <v>18</v>
      </c>
      <c r="D30" s="60" t="str">
        <f t="shared" si="4"/>
        <v/>
      </c>
      <c r="E30" s="376"/>
      <c r="F30" s="511"/>
      <c r="G30" s="511"/>
      <c r="H30" s="511"/>
      <c r="I30" s="402"/>
      <c r="J30" s="431"/>
      <c r="K30" s="362"/>
      <c r="L30" s="402"/>
      <c r="M30" s="363"/>
      <c r="N30" s="363"/>
      <c r="O30" s="363"/>
      <c r="P30" s="363"/>
      <c r="Q30" s="363"/>
      <c r="R30" s="363"/>
      <c r="S30" s="475"/>
      <c r="T30" s="668"/>
    </row>
    <row r="31" spans="2:23" ht="12.75" customHeight="1" x14ac:dyDescent="0.2">
      <c r="B31" s="32"/>
      <c r="C31" s="383">
        <f t="shared" si="3"/>
        <v>19</v>
      </c>
      <c r="D31" s="60" t="str">
        <f t="shared" si="4"/>
        <v/>
      </c>
      <c r="E31" s="376"/>
      <c r="F31" s="511"/>
      <c r="G31" s="511"/>
      <c r="H31" s="511"/>
      <c r="I31" s="402"/>
      <c r="J31" s="431"/>
      <c r="K31" s="362"/>
      <c r="L31" s="402"/>
      <c r="M31" s="363"/>
      <c r="N31" s="363"/>
      <c r="O31" s="363"/>
      <c r="P31" s="363"/>
      <c r="Q31" s="363"/>
      <c r="R31" s="363"/>
      <c r="S31" s="475"/>
      <c r="T31" s="668"/>
    </row>
    <row r="32" spans="2:23" ht="12.75" customHeight="1" x14ac:dyDescent="0.2">
      <c r="B32" s="32"/>
      <c r="C32" s="383">
        <f t="shared" si="3"/>
        <v>20</v>
      </c>
      <c r="D32" s="60" t="str">
        <f t="shared" si="4"/>
        <v/>
      </c>
      <c r="E32" s="376"/>
      <c r="F32" s="511"/>
      <c r="G32" s="511"/>
      <c r="H32" s="511"/>
      <c r="I32" s="402"/>
      <c r="J32" s="431"/>
      <c r="K32" s="362"/>
      <c r="L32" s="402"/>
      <c r="M32" s="363"/>
      <c r="N32" s="363"/>
      <c r="O32" s="363"/>
      <c r="P32" s="363"/>
      <c r="Q32" s="363"/>
      <c r="R32" s="363"/>
      <c r="S32" s="475"/>
      <c r="T32" s="668"/>
    </row>
    <row r="33" spans="2:23" ht="12.75" customHeight="1" x14ac:dyDescent="0.2">
      <c r="B33" s="32"/>
      <c r="C33" s="383">
        <f t="shared" si="3"/>
        <v>21</v>
      </c>
      <c r="D33" s="60" t="str">
        <f t="shared" si="4"/>
        <v/>
      </c>
      <c r="E33" s="376"/>
      <c r="F33" s="511"/>
      <c r="G33" s="511"/>
      <c r="H33" s="511"/>
      <c r="I33" s="402"/>
      <c r="J33" s="431"/>
      <c r="K33" s="362"/>
      <c r="L33" s="402"/>
      <c r="M33" s="363"/>
      <c r="N33" s="363"/>
      <c r="O33" s="363"/>
      <c r="P33" s="363"/>
      <c r="Q33" s="363"/>
      <c r="R33" s="363"/>
      <c r="S33" s="475"/>
      <c r="T33" s="668"/>
    </row>
    <row r="34" spans="2:23" ht="12.75" customHeight="1" x14ac:dyDescent="0.2">
      <c r="B34" s="32"/>
      <c r="C34" s="383">
        <f t="shared" si="3"/>
        <v>22</v>
      </c>
      <c r="D34" s="60" t="str">
        <f t="shared" si="4"/>
        <v/>
      </c>
      <c r="E34" s="376"/>
      <c r="F34" s="511"/>
      <c r="G34" s="511"/>
      <c r="H34" s="511"/>
      <c r="I34" s="402"/>
      <c r="J34" s="431"/>
      <c r="K34" s="362"/>
      <c r="L34" s="402"/>
      <c r="M34" s="363"/>
      <c r="N34" s="363"/>
      <c r="O34" s="363"/>
      <c r="P34" s="363"/>
      <c r="Q34" s="363"/>
      <c r="R34" s="363"/>
      <c r="S34" s="475"/>
      <c r="T34" s="668"/>
    </row>
    <row r="35" spans="2:23" ht="12.75" customHeight="1" x14ac:dyDescent="0.2">
      <c r="B35" s="32"/>
      <c r="C35" s="383">
        <f t="shared" si="3"/>
        <v>23</v>
      </c>
      <c r="D35" s="60" t="str">
        <f t="shared" si="4"/>
        <v/>
      </c>
      <c r="E35" s="376"/>
      <c r="F35" s="511"/>
      <c r="G35" s="511"/>
      <c r="H35" s="511"/>
      <c r="I35" s="402"/>
      <c r="J35" s="431"/>
      <c r="K35" s="362"/>
      <c r="L35" s="402"/>
      <c r="M35" s="363"/>
      <c r="N35" s="363"/>
      <c r="O35" s="363"/>
      <c r="P35" s="363"/>
      <c r="Q35" s="363"/>
      <c r="R35" s="363"/>
      <c r="S35" s="475"/>
      <c r="T35" s="668"/>
    </row>
    <row r="36" spans="2:23" ht="12.75" customHeight="1" x14ac:dyDescent="0.2">
      <c r="B36" s="32"/>
      <c r="C36" s="383">
        <f t="shared" si="3"/>
        <v>24</v>
      </c>
      <c r="D36" s="60" t="str">
        <f t="shared" si="4"/>
        <v/>
      </c>
      <c r="E36" s="376"/>
      <c r="F36" s="511"/>
      <c r="G36" s="511"/>
      <c r="H36" s="511"/>
      <c r="I36" s="402"/>
      <c r="J36" s="431"/>
      <c r="K36" s="362"/>
      <c r="L36" s="402"/>
      <c r="M36" s="363"/>
      <c r="N36" s="363"/>
      <c r="O36" s="363"/>
      <c r="P36" s="363"/>
      <c r="Q36" s="363"/>
      <c r="R36" s="363"/>
      <c r="S36" s="475"/>
      <c r="T36" s="668"/>
    </row>
    <row r="37" spans="2:23" ht="12.75" customHeight="1" x14ac:dyDescent="0.2">
      <c r="B37" s="32"/>
      <c r="C37" s="383">
        <f t="shared" si="3"/>
        <v>25</v>
      </c>
      <c r="D37" s="60" t="str">
        <f t="shared" si="4"/>
        <v/>
      </c>
      <c r="E37" s="376"/>
      <c r="F37" s="511"/>
      <c r="G37" s="511"/>
      <c r="H37" s="511"/>
      <c r="I37" s="402"/>
      <c r="J37" s="431"/>
      <c r="K37" s="362"/>
      <c r="L37" s="402"/>
      <c r="M37" s="363"/>
      <c r="N37" s="363"/>
      <c r="O37" s="363"/>
      <c r="P37" s="363"/>
      <c r="Q37" s="363"/>
      <c r="R37" s="363"/>
      <c r="S37" s="475"/>
      <c r="T37" s="668"/>
    </row>
    <row r="38" spans="2:23" ht="12.75" customHeight="1" x14ac:dyDescent="0.2">
      <c r="B38" s="32"/>
      <c r="C38" s="383">
        <f t="shared" si="3"/>
        <v>26</v>
      </c>
      <c r="D38" s="60" t="str">
        <f t="shared" si="4"/>
        <v/>
      </c>
      <c r="E38" s="376"/>
      <c r="F38" s="511"/>
      <c r="G38" s="511"/>
      <c r="H38" s="511"/>
      <c r="I38" s="402"/>
      <c r="J38" s="431"/>
      <c r="K38" s="362"/>
      <c r="L38" s="402"/>
      <c r="M38" s="363"/>
      <c r="N38" s="363"/>
      <c r="O38" s="363"/>
      <c r="P38" s="363"/>
      <c r="Q38" s="363"/>
      <c r="R38" s="363"/>
      <c r="S38" s="475"/>
      <c r="T38" s="668"/>
    </row>
    <row r="39" spans="2:23" ht="12.75" customHeight="1" x14ac:dyDescent="0.2">
      <c r="B39" s="32"/>
      <c r="C39" s="383">
        <f t="shared" si="3"/>
        <v>27</v>
      </c>
      <c r="D39" s="60" t="str">
        <f t="shared" si="4"/>
        <v/>
      </c>
      <c r="E39" s="376"/>
      <c r="F39" s="511"/>
      <c r="G39" s="511"/>
      <c r="H39" s="511"/>
      <c r="I39" s="402"/>
      <c r="J39" s="431"/>
      <c r="K39" s="362"/>
      <c r="L39" s="402"/>
      <c r="M39" s="363"/>
      <c r="N39" s="363"/>
      <c r="O39" s="363"/>
      <c r="P39" s="363"/>
      <c r="Q39" s="363"/>
      <c r="R39" s="363"/>
      <c r="S39" s="475"/>
      <c r="T39" s="668"/>
    </row>
    <row r="40" spans="2:23" ht="12.75" customHeight="1" x14ac:dyDescent="0.2">
      <c r="B40" s="32"/>
      <c r="C40" s="383">
        <f t="shared" si="3"/>
        <v>28</v>
      </c>
      <c r="D40" s="60" t="str">
        <f t="shared" si="4"/>
        <v/>
      </c>
      <c r="E40" s="376"/>
      <c r="F40" s="511"/>
      <c r="G40" s="511"/>
      <c r="H40" s="511"/>
      <c r="I40" s="402"/>
      <c r="J40" s="431"/>
      <c r="K40" s="362"/>
      <c r="L40" s="402"/>
      <c r="M40" s="363"/>
      <c r="N40" s="363"/>
      <c r="O40" s="363"/>
      <c r="P40" s="363"/>
      <c r="Q40" s="363"/>
      <c r="R40" s="363"/>
      <c r="S40" s="475"/>
      <c r="T40" s="668"/>
      <c r="U40" s="34"/>
    </row>
    <row r="41" spans="2:23" ht="12.75" customHeight="1" x14ac:dyDescent="0.2">
      <c r="B41" s="32"/>
      <c r="C41" s="383">
        <f t="shared" si="3"/>
        <v>29</v>
      </c>
      <c r="D41" s="60" t="str">
        <f t="shared" si="4"/>
        <v/>
      </c>
      <c r="E41" s="376"/>
      <c r="F41" s="511"/>
      <c r="G41" s="511"/>
      <c r="H41" s="511"/>
      <c r="I41" s="402"/>
      <c r="J41" s="431"/>
      <c r="K41" s="362"/>
      <c r="L41" s="402"/>
      <c r="M41" s="363"/>
      <c r="N41" s="363"/>
      <c r="O41" s="363"/>
      <c r="P41" s="363"/>
      <c r="Q41" s="363"/>
      <c r="R41" s="363"/>
      <c r="S41" s="475"/>
      <c r="T41" s="668"/>
      <c r="U41" s="34"/>
      <c r="V41" s="343"/>
      <c r="W41" s="461"/>
    </row>
    <row r="42" spans="2:23" ht="12.75" customHeight="1" x14ac:dyDescent="0.2">
      <c r="B42" s="32"/>
      <c r="C42" s="383">
        <f t="shared" si="3"/>
        <v>30</v>
      </c>
      <c r="D42" s="60" t="str">
        <f t="shared" si="4"/>
        <v/>
      </c>
      <c r="E42" s="376"/>
      <c r="F42" s="511"/>
      <c r="G42" s="511"/>
      <c r="H42" s="511"/>
      <c r="I42" s="402"/>
      <c r="J42" s="431"/>
      <c r="K42" s="362"/>
      <c r="L42" s="402"/>
      <c r="M42" s="363"/>
      <c r="N42" s="363"/>
      <c r="O42" s="363"/>
      <c r="P42" s="363"/>
      <c r="Q42" s="363"/>
      <c r="R42" s="363"/>
      <c r="S42" s="475"/>
      <c r="T42" s="668"/>
    </row>
    <row r="43" spans="2:23" ht="12.75" customHeight="1" x14ac:dyDescent="0.2">
      <c r="B43" s="32"/>
      <c r="C43" s="383">
        <f>C42+1</f>
        <v>31</v>
      </c>
      <c r="D43" s="60" t="str">
        <f t="shared" si="4"/>
        <v/>
      </c>
      <c r="E43" s="376"/>
      <c r="F43" s="511"/>
      <c r="G43" s="511"/>
      <c r="H43" s="511"/>
      <c r="I43" s="402"/>
      <c r="J43" s="431"/>
      <c r="K43" s="362"/>
      <c r="L43" s="402"/>
      <c r="M43" s="363"/>
      <c r="N43" s="363"/>
      <c r="O43" s="363"/>
      <c r="P43" s="363"/>
      <c r="Q43" s="363"/>
      <c r="R43" s="363"/>
      <c r="S43" s="475"/>
      <c r="T43" s="668"/>
    </row>
    <row r="44" spans="2:23" ht="12.75" customHeight="1" x14ac:dyDescent="0.2">
      <c r="B44" s="32"/>
      <c r="C44" s="383">
        <f t="shared" ref="C44:C72" si="5">C43+1</f>
        <v>32</v>
      </c>
      <c r="D44" s="60" t="str">
        <f t="shared" si="4"/>
        <v/>
      </c>
      <c r="E44" s="376"/>
      <c r="F44" s="511"/>
      <c r="G44" s="511"/>
      <c r="H44" s="511"/>
      <c r="I44" s="402"/>
      <c r="J44" s="431"/>
      <c r="K44" s="362"/>
      <c r="L44" s="402"/>
      <c r="M44" s="363"/>
      <c r="N44" s="363"/>
      <c r="O44" s="363"/>
      <c r="P44" s="363"/>
      <c r="Q44" s="363"/>
      <c r="R44" s="363"/>
      <c r="S44" s="475"/>
      <c r="T44" s="668"/>
    </row>
    <row r="45" spans="2:23" ht="12.75" customHeight="1" x14ac:dyDescent="0.2">
      <c r="B45" s="32"/>
      <c r="C45" s="383">
        <f t="shared" si="5"/>
        <v>33</v>
      </c>
      <c r="D45" s="60" t="str">
        <f t="shared" si="4"/>
        <v/>
      </c>
      <c r="E45" s="376"/>
      <c r="F45" s="511"/>
      <c r="G45" s="511"/>
      <c r="H45" s="511"/>
      <c r="I45" s="402"/>
      <c r="J45" s="431"/>
      <c r="K45" s="362"/>
      <c r="L45" s="402"/>
      <c r="M45" s="363"/>
      <c r="N45" s="363"/>
      <c r="O45" s="363"/>
      <c r="P45" s="363"/>
      <c r="Q45" s="363"/>
      <c r="R45" s="363"/>
      <c r="S45" s="475"/>
      <c r="T45" s="668"/>
    </row>
    <row r="46" spans="2:23" ht="12.75" customHeight="1" x14ac:dyDescent="0.2">
      <c r="B46" s="32"/>
      <c r="C46" s="383">
        <f t="shared" si="5"/>
        <v>34</v>
      </c>
      <c r="D46" s="60" t="str">
        <f t="shared" si="4"/>
        <v/>
      </c>
      <c r="E46" s="376"/>
      <c r="F46" s="511"/>
      <c r="G46" s="511"/>
      <c r="H46" s="511"/>
      <c r="I46" s="402"/>
      <c r="J46" s="431"/>
      <c r="K46" s="362"/>
      <c r="L46" s="402"/>
      <c r="M46" s="363"/>
      <c r="N46" s="363"/>
      <c r="O46" s="363"/>
      <c r="P46" s="363"/>
      <c r="Q46" s="363"/>
      <c r="R46" s="363"/>
      <c r="S46" s="475"/>
      <c r="T46" s="668"/>
    </row>
    <row r="47" spans="2:23" ht="12.75" customHeight="1" x14ac:dyDescent="0.2">
      <c r="B47" s="32"/>
      <c r="C47" s="383">
        <f t="shared" si="5"/>
        <v>35</v>
      </c>
      <c r="D47" s="60" t="str">
        <f t="shared" si="4"/>
        <v/>
      </c>
      <c r="E47" s="376"/>
      <c r="F47" s="511"/>
      <c r="G47" s="511"/>
      <c r="H47" s="511"/>
      <c r="I47" s="402"/>
      <c r="J47" s="431"/>
      <c r="K47" s="362"/>
      <c r="L47" s="402"/>
      <c r="M47" s="363"/>
      <c r="N47" s="363"/>
      <c r="O47" s="363"/>
      <c r="P47" s="363"/>
      <c r="Q47" s="363"/>
      <c r="R47" s="363"/>
      <c r="S47" s="475"/>
      <c r="T47" s="668"/>
    </row>
    <row r="48" spans="2:23" ht="12.75" customHeight="1" x14ac:dyDescent="0.2">
      <c r="B48" s="32"/>
      <c r="C48" s="383">
        <f t="shared" si="5"/>
        <v>36</v>
      </c>
      <c r="D48" s="60" t="str">
        <f t="shared" si="4"/>
        <v/>
      </c>
      <c r="E48" s="376"/>
      <c r="F48" s="511"/>
      <c r="G48" s="511"/>
      <c r="H48" s="511"/>
      <c r="I48" s="402"/>
      <c r="J48" s="431"/>
      <c r="K48" s="362"/>
      <c r="L48" s="402"/>
      <c r="M48" s="363"/>
      <c r="N48" s="363"/>
      <c r="O48" s="363"/>
      <c r="P48" s="363"/>
      <c r="Q48" s="363"/>
      <c r="R48" s="363"/>
      <c r="S48" s="475"/>
      <c r="T48" s="668"/>
    </row>
    <row r="49" spans="2:23" ht="12.75" customHeight="1" x14ac:dyDescent="0.2">
      <c r="B49" s="32"/>
      <c r="C49" s="383">
        <f t="shared" si="5"/>
        <v>37</v>
      </c>
      <c r="D49" s="60" t="str">
        <f t="shared" si="4"/>
        <v/>
      </c>
      <c r="E49" s="376"/>
      <c r="F49" s="511"/>
      <c r="G49" s="511"/>
      <c r="H49" s="511"/>
      <c r="I49" s="402"/>
      <c r="J49" s="431"/>
      <c r="K49" s="362"/>
      <c r="L49" s="402"/>
      <c r="M49" s="363"/>
      <c r="N49" s="363"/>
      <c r="O49" s="363"/>
      <c r="P49" s="363"/>
      <c r="Q49" s="363"/>
      <c r="R49" s="363"/>
      <c r="S49" s="475"/>
      <c r="T49" s="668"/>
    </row>
    <row r="50" spans="2:23" ht="12.75" customHeight="1" x14ac:dyDescent="0.2">
      <c r="B50" s="32"/>
      <c r="C50" s="383">
        <f t="shared" si="5"/>
        <v>38</v>
      </c>
      <c r="D50" s="60" t="str">
        <f t="shared" si="4"/>
        <v/>
      </c>
      <c r="E50" s="376"/>
      <c r="F50" s="511"/>
      <c r="G50" s="511"/>
      <c r="H50" s="511"/>
      <c r="I50" s="402"/>
      <c r="J50" s="431"/>
      <c r="K50" s="362"/>
      <c r="L50" s="402"/>
      <c r="M50" s="363"/>
      <c r="N50" s="363"/>
      <c r="O50" s="363"/>
      <c r="P50" s="363"/>
      <c r="Q50" s="363"/>
      <c r="R50" s="363"/>
      <c r="S50" s="475"/>
      <c r="T50" s="668"/>
    </row>
    <row r="51" spans="2:23" ht="12.75" customHeight="1" x14ac:dyDescent="0.2">
      <c r="B51" s="32"/>
      <c r="C51" s="383">
        <f t="shared" si="5"/>
        <v>39</v>
      </c>
      <c r="D51" s="60" t="str">
        <f t="shared" si="4"/>
        <v/>
      </c>
      <c r="E51" s="376"/>
      <c r="F51" s="511"/>
      <c r="G51" s="511"/>
      <c r="H51" s="511"/>
      <c r="I51" s="402"/>
      <c r="J51" s="431"/>
      <c r="K51" s="362"/>
      <c r="L51" s="402"/>
      <c r="M51" s="363"/>
      <c r="N51" s="363"/>
      <c r="O51" s="363"/>
      <c r="P51" s="363"/>
      <c r="Q51" s="363"/>
      <c r="R51" s="363"/>
      <c r="S51" s="475"/>
      <c r="T51" s="668"/>
    </row>
    <row r="52" spans="2:23" ht="12.75" customHeight="1" x14ac:dyDescent="0.2">
      <c r="B52" s="32"/>
      <c r="C52" s="383">
        <f t="shared" si="5"/>
        <v>40</v>
      </c>
      <c r="D52" s="60" t="str">
        <f t="shared" si="4"/>
        <v/>
      </c>
      <c r="E52" s="376"/>
      <c r="F52" s="511"/>
      <c r="G52" s="511"/>
      <c r="H52" s="511"/>
      <c r="I52" s="402"/>
      <c r="J52" s="431"/>
      <c r="K52" s="362"/>
      <c r="L52" s="402"/>
      <c r="M52" s="363"/>
      <c r="N52" s="363"/>
      <c r="O52" s="363"/>
      <c r="P52" s="363"/>
      <c r="Q52" s="363"/>
      <c r="R52" s="363"/>
      <c r="S52" s="475"/>
      <c r="T52" s="668"/>
    </row>
    <row r="53" spans="2:23" ht="12.75" customHeight="1" x14ac:dyDescent="0.2">
      <c r="B53" s="32"/>
      <c r="C53" s="383">
        <f t="shared" si="5"/>
        <v>41</v>
      </c>
      <c r="D53" s="60" t="str">
        <f t="shared" si="4"/>
        <v/>
      </c>
      <c r="E53" s="376"/>
      <c r="F53" s="511"/>
      <c r="G53" s="511"/>
      <c r="H53" s="511"/>
      <c r="I53" s="402"/>
      <c r="J53" s="431"/>
      <c r="K53" s="362"/>
      <c r="L53" s="402"/>
      <c r="M53" s="363"/>
      <c r="N53" s="363"/>
      <c r="O53" s="363"/>
      <c r="P53" s="363"/>
      <c r="Q53" s="363"/>
      <c r="R53" s="363"/>
      <c r="S53" s="475"/>
      <c r="T53" s="668"/>
    </row>
    <row r="54" spans="2:23" ht="12.75" customHeight="1" x14ac:dyDescent="0.2">
      <c r="B54" s="32"/>
      <c r="C54" s="383">
        <f t="shared" si="5"/>
        <v>42</v>
      </c>
      <c r="D54" s="60" t="str">
        <f t="shared" si="4"/>
        <v/>
      </c>
      <c r="E54" s="376"/>
      <c r="F54" s="511"/>
      <c r="G54" s="511"/>
      <c r="H54" s="511"/>
      <c r="I54" s="402"/>
      <c r="J54" s="431"/>
      <c r="K54" s="362"/>
      <c r="L54" s="402"/>
      <c r="M54" s="363"/>
      <c r="N54" s="363"/>
      <c r="O54" s="363"/>
      <c r="P54" s="363"/>
      <c r="Q54" s="363"/>
      <c r="R54" s="363"/>
      <c r="S54" s="475"/>
      <c r="T54" s="668"/>
      <c r="U54" s="34"/>
      <c r="V54" s="343"/>
      <c r="W54" s="461"/>
    </row>
    <row r="55" spans="2:23" ht="12.75" customHeight="1" x14ac:dyDescent="0.2">
      <c r="B55" s="32"/>
      <c r="C55" s="383">
        <f t="shared" si="5"/>
        <v>43</v>
      </c>
      <c r="D55" s="60" t="str">
        <f t="shared" si="4"/>
        <v/>
      </c>
      <c r="E55" s="376"/>
      <c r="F55" s="511"/>
      <c r="G55" s="511"/>
      <c r="H55" s="511"/>
      <c r="I55" s="402"/>
      <c r="J55" s="431"/>
      <c r="K55" s="362"/>
      <c r="L55" s="402"/>
      <c r="M55" s="363"/>
      <c r="N55" s="363"/>
      <c r="O55" s="363"/>
      <c r="P55" s="363"/>
      <c r="Q55" s="363"/>
      <c r="R55" s="363"/>
      <c r="S55" s="475"/>
      <c r="T55" s="668"/>
    </row>
    <row r="56" spans="2:23" ht="12.75" customHeight="1" x14ac:dyDescent="0.2">
      <c r="B56" s="32"/>
      <c r="C56" s="383">
        <f t="shared" si="5"/>
        <v>44</v>
      </c>
      <c r="D56" s="60" t="str">
        <f t="shared" si="4"/>
        <v/>
      </c>
      <c r="E56" s="376"/>
      <c r="F56" s="511"/>
      <c r="G56" s="511"/>
      <c r="H56" s="511"/>
      <c r="I56" s="402"/>
      <c r="J56" s="431"/>
      <c r="K56" s="362"/>
      <c r="L56" s="402"/>
      <c r="M56" s="363"/>
      <c r="N56" s="363"/>
      <c r="O56" s="363"/>
      <c r="P56" s="363"/>
      <c r="Q56" s="363"/>
      <c r="R56" s="363"/>
      <c r="S56" s="475"/>
      <c r="T56" s="668"/>
    </row>
    <row r="57" spans="2:23" ht="12.75" customHeight="1" x14ac:dyDescent="0.2">
      <c r="B57" s="32"/>
      <c r="C57" s="383">
        <f t="shared" si="5"/>
        <v>45</v>
      </c>
      <c r="D57" s="60" t="str">
        <f t="shared" si="4"/>
        <v/>
      </c>
      <c r="E57" s="376"/>
      <c r="F57" s="511"/>
      <c r="G57" s="511"/>
      <c r="H57" s="511"/>
      <c r="I57" s="402"/>
      <c r="J57" s="431"/>
      <c r="K57" s="362"/>
      <c r="L57" s="402"/>
      <c r="M57" s="363"/>
      <c r="N57" s="363"/>
      <c r="O57" s="363"/>
      <c r="P57" s="363"/>
      <c r="Q57" s="363"/>
      <c r="R57" s="363"/>
      <c r="S57" s="475"/>
      <c r="T57" s="668"/>
    </row>
    <row r="58" spans="2:23" ht="12.75" customHeight="1" x14ac:dyDescent="0.2">
      <c r="B58" s="32"/>
      <c r="C58" s="383">
        <f t="shared" si="5"/>
        <v>46</v>
      </c>
      <c r="D58" s="60" t="str">
        <f t="shared" si="4"/>
        <v/>
      </c>
      <c r="E58" s="376"/>
      <c r="F58" s="511"/>
      <c r="G58" s="511"/>
      <c r="H58" s="511"/>
      <c r="I58" s="402"/>
      <c r="J58" s="431"/>
      <c r="K58" s="362"/>
      <c r="L58" s="402"/>
      <c r="M58" s="363"/>
      <c r="N58" s="363"/>
      <c r="O58" s="363"/>
      <c r="P58" s="363"/>
      <c r="Q58" s="363"/>
      <c r="R58" s="363"/>
      <c r="S58" s="475"/>
      <c r="T58" s="668"/>
    </row>
    <row r="59" spans="2:23" ht="12.75" customHeight="1" x14ac:dyDescent="0.2">
      <c r="B59" s="32"/>
      <c r="C59" s="383">
        <f t="shared" si="5"/>
        <v>47</v>
      </c>
      <c r="D59" s="60" t="str">
        <f t="shared" si="4"/>
        <v/>
      </c>
      <c r="E59" s="376"/>
      <c r="F59" s="511"/>
      <c r="G59" s="511"/>
      <c r="H59" s="511"/>
      <c r="I59" s="402"/>
      <c r="J59" s="431"/>
      <c r="K59" s="362"/>
      <c r="L59" s="402"/>
      <c r="M59" s="363"/>
      <c r="N59" s="363"/>
      <c r="O59" s="363"/>
      <c r="P59" s="363"/>
      <c r="Q59" s="363"/>
      <c r="R59" s="363"/>
      <c r="S59" s="475"/>
      <c r="T59" s="668"/>
    </row>
    <row r="60" spans="2:23" ht="12.75" customHeight="1" x14ac:dyDescent="0.2">
      <c r="B60" s="32"/>
      <c r="C60" s="383">
        <f t="shared" si="5"/>
        <v>48</v>
      </c>
      <c r="D60" s="60" t="str">
        <f t="shared" si="4"/>
        <v/>
      </c>
      <c r="E60" s="376"/>
      <c r="F60" s="511"/>
      <c r="G60" s="511"/>
      <c r="H60" s="511"/>
      <c r="I60" s="402"/>
      <c r="J60" s="431"/>
      <c r="K60" s="362"/>
      <c r="L60" s="402"/>
      <c r="M60" s="363"/>
      <c r="N60" s="363"/>
      <c r="O60" s="363"/>
      <c r="P60" s="363"/>
      <c r="Q60" s="363"/>
      <c r="R60" s="363"/>
      <c r="S60" s="475"/>
      <c r="T60" s="668"/>
    </row>
    <row r="61" spans="2:23" ht="12.75" customHeight="1" x14ac:dyDescent="0.2">
      <c r="B61" s="32"/>
      <c r="C61" s="383">
        <f t="shared" si="5"/>
        <v>49</v>
      </c>
      <c r="D61" s="60" t="str">
        <f t="shared" si="4"/>
        <v/>
      </c>
      <c r="E61" s="376"/>
      <c r="F61" s="511"/>
      <c r="G61" s="511"/>
      <c r="H61" s="511"/>
      <c r="I61" s="402"/>
      <c r="J61" s="431"/>
      <c r="K61" s="362"/>
      <c r="L61" s="402"/>
      <c r="M61" s="363"/>
      <c r="N61" s="363"/>
      <c r="O61" s="363"/>
      <c r="P61" s="363"/>
      <c r="Q61" s="363"/>
      <c r="R61" s="363"/>
      <c r="S61" s="475"/>
      <c r="T61" s="668"/>
    </row>
    <row r="62" spans="2:23" ht="12.75" customHeight="1" x14ac:dyDescent="0.2">
      <c r="B62" s="32"/>
      <c r="C62" s="383">
        <f t="shared" si="5"/>
        <v>50</v>
      </c>
      <c r="D62" s="60" t="str">
        <f t="shared" si="4"/>
        <v/>
      </c>
      <c r="E62" s="376"/>
      <c r="F62" s="511"/>
      <c r="G62" s="511"/>
      <c r="H62" s="511"/>
      <c r="I62" s="402"/>
      <c r="J62" s="431"/>
      <c r="K62" s="362"/>
      <c r="L62" s="402"/>
      <c r="M62" s="363"/>
      <c r="N62" s="363"/>
      <c r="O62" s="363"/>
      <c r="P62" s="363"/>
      <c r="Q62" s="363"/>
      <c r="R62" s="363"/>
      <c r="S62" s="475"/>
      <c r="T62" s="668"/>
    </row>
    <row r="63" spans="2:23" ht="12.75" customHeight="1" x14ac:dyDescent="0.2">
      <c r="B63" s="32"/>
      <c r="C63" s="383">
        <f t="shared" si="5"/>
        <v>51</v>
      </c>
      <c r="D63" s="60" t="str">
        <f t="shared" si="4"/>
        <v/>
      </c>
      <c r="E63" s="376"/>
      <c r="F63" s="511"/>
      <c r="G63" s="511"/>
      <c r="H63" s="511"/>
      <c r="I63" s="402"/>
      <c r="J63" s="431"/>
      <c r="K63" s="362"/>
      <c r="L63" s="402"/>
      <c r="M63" s="363"/>
      <c r="N63" s="363"/>
      <c r="O63" s="363"/>
      <c r="P63" s="363"/>
      <c r="Q63" s="363"/>
      <c r="R63" s="363"/>
      <c r="S63" s="475"/>
      <c r="T63" s="668"/>
    </row>
    <row r="64" spans="2:23" ht="12.75" customHeight="1" x14ac:dyDescent="0.2">
      <c r="B64" s="32"/>
      <c r="C64" s="383">
        <f t="shared" si="5"/>
        <v>52</v>
      </c>
      <c r="D64" s="60" t="str">
        <f t="shared" si="4"/>
        <v/>
      </c>
      <c r="E64" s="376"/>
      <c r="F64" s="511"/>
      <c r="G64" s="511"/>
      <c r="H64" s="511"/>
      <c r="I64" s="402"/>
      <c r="J64" s="431"/>
      <c r="K64" s="362"/>
      <c r="L64" s="402"/>
      <c r="M64" s="363"/>
      <c r="N64" s="363"/>
      <c r="O64" s="363"/>
      <c r="P64" s="363"/>
      <c r="Q64" s="363"/>
      <c r="R64" s="363"/>
      <c r="S64" s="475"/>
      <c r="T64" s="668"/>
    </row>
    <row r="65" spans="2:29" ht="12.75" customHeight="1" x14ac:dyDescent="0.2">
      <c r="B65" s="32"/>
      <c r="C65" s="383">
        <f t="shared" si="5"/>
        <v>53</v>
      </c>
      <c r="D65" s="60" t="str">
        <f t="shared" si="4"/>
        <v/>
      </c>
      <c r="E65" s="376"/>
      <c r="F65" s="511"/>
      <c r="G65" s="511"/>
      <c r="H65" s="511"/>
      <c r="I65" s="402"/>
      <c r="J65" s="431"/>
      <c r="K65" s="362"/>
      <c r="L65" s="402"/>
      <c r="M65" s="363"/>
      <c r="N65" s="363"/>
      <c r="O65" s="363"/>
      <c r="P65" s="363"/>
      <c r="Q65" s="363"/>
      <c r="R65" s="363"/>
      <c r="S65" s="475"/>
      <c r="T65" s="668"/>
    </row>
    <row r="66" spans="2:29" ht="12.75" customHeight="1" x14ac:dyDescent="0.2">
      <c r="B66" s="32"/>
      <c r="C66" s="383">
        <f t="shared" si="5"/>
        <v>54</v>
      </c>
      <c r="D66" s="60" t="str">
        <f t="shared" si="4"/>
        <v/>
      </c>
      <c r="E66" s="376"/>
      <c r="F66" s="511"/>
      <c r="G66" s="511"/>
      <c r="H66" s="511"/>
      <c r="I66" s="402"/>
      <c r="J66" s="431"/>
      <c r="K66" s="362"/>
      <c r="L66" s="402"/>
      <c r="M66" s="363"/>
      <c r="N66" s="363"/>
      <c r="O66" s="363"/>
      <c r="P66" s="363"/>
      <c r="Q66" s="363"/>
      <c r="R66" s="363"/>
      <c r="S66" s="475"/>
      <c r="T66" s="668"/>
    </row>
    <row r="67" spans="2:29" ht="12.75" customHeight="1" x14ac:dyDescent="0.2">
      <c r="B67" s="32"/>
      <c r="C67" s="383">
        <f t="shared" si="5"/>
        <v>55</v>
      </c>
      <c r="D67" s="60" t="str">
        <f t="shared" si="4"/>
        <v/>
      </c>
      <c r="E67" s="376"/>
      <c r="F67" s="511"/>
      <c r="G67" s="511"/>
      <c r="H67" s="511"/>
      <c r="I67" s="402"/>
      <c r="J67" s="431"/>
      <c r="K67" s="362"/>
      <c r="L67" s="402"/>
      <c r="M67" s="363"/>
      <c r="N67" s="363"/>
      <c r="O67" s="363"/>
      <c r="P67" s="363"/>
      <c r="Q67" s="363"/>
      <c r="R67" s="363"/>
      <c r="S67" s="475"/>
      <c r="T67" s="668"/>
    </row>
    <row r="68" spans="2:29" ht="12.75" customHeight="1" x14ac:dyDescent="0.2">
      <c r="B68" s="32"/>
      <c r="C68" s="383">
        <f t="shared" si="5"/>
        <v>56</v>
      </c>
      <c r="D68" s="60" t="str">
        <f t="shared" si="4"/>
        <v/>
      </c>
      <c r="E68" s="376"/>
      <c r="F68" s="511"/>
      <c r="G68" s="511"/>
      <c r="H68" s="511"/>
      <c r="I68" s="402"/>
      <c r="J68" s="431"/>
      <c r="K68" s="362"/>
      <c r="L68" s="402"/>
      <c r="M68" s="363"/>
      <c r="N68" s="363"/>
      <c r="O68" s="363"/>
      <c r="P68" s="363"/>
      <c r="Q68" s="363"/>
      <c r="R68" s="363"/>
      <c r="S68" s="475"/>
      <c r="T68" s="668"/>
    </row>
    <row r="69" spans="2:29" ht="12.75" customHeight="1" x14ac:dyDescent="0.2">
      <c r="B69" s="32"/>
      <c r="C69" s="383">
        <f t="shared" si="5"/>
        <v>57</v>
      </c>
      <c r="D69" s="60" t="str">
        <f t="shared" si="4"/>
        <v/>
      </c>
      <c r="E69" s="376"/>
      <c r="F69" s="511"/>
      <c r="G69" s="511"/>
      <c r="H69" s="511"/>
      <c r="I69" s="402"/>
      <c r="J69" s="431"/>
      <c r="K69" s="362"/>
      <c r="L69" s="402"/>
      <c r="M69" s="363"/>
      <c r="N69" s="363"/>
      <c r="O69" s="363"/>
      <c r="P69" s="363"/>
      <c r="Q69" s="363"/>
      <c r="R69" s="363"/>
      <c r="S69" s="475"/>
      <c r="T69" s="668"/>
    </row>
    <row r="70" spans="2:29" ht="12.75" customHeight="1" x14ac:dyDescent="0.2">
      <c r="B70" s="32"/>
      <c r="C70" s="383">
        <f t="shared" si="5"/>
        <v>58</v>
      </c>
      <c r="D70" s="60" t="str">
        <f t="shared" si="4"/>
        <v/>
      </c>
      <c r="E70" s="376"/>
      <c r="F70" s="511"/>
      <c r="G70" s="511"/>
      <c r="H70" s="511"/>
      <c r="I70" s="402"/>
      <c r="J70" s="431"/>
      <c r="K70" s="362"/>
      <c r="L70" s="402"/>
      <c r="M70" s="363"/>
      <c r="N70" s="363"/>
      <c r="O70" s="363"/>
      <c r="P70" s="363"/>
      <c r="Q70" s="363"/>
      <c r="R70" s="363"/>
      <c r="S70" s="475"/>
      <c r="T70" s="668"/>
      <c r="U70" s="34"/>
    </row>
    <row r="71" spans="2:29" ht="12.75" customHeight="1" x14ac:dyDescent="0.2">
      <c r="B71" s="32"/>
      <c r="C71" s="383">
        <f t="shared" si="5"/>
        <v>59</v>
      </c>
      <c r="D71" s="60" t="str">
        <f t="shared" si="4"/>
        <v/>
      </c>
      <c r="E71" s="376"/>
      <c r="F71" s="511"/>
      <c r="G71" s="511"/>
      <c r="H71" s="511"/>
      <c r="I71" s="402"/>
      <c r="J71" s="431"/>
      <c r="K71" s="362"/>
      <c r="L71" s="402"/>
      <c r="M71" s="363"/>
      <c r="N71" s="363"/>
      <c r="O71" s="363"/>
      <c r="P71" s="363"/>
      <c r="Q71" s="363"/>
      <c r="R71" s="363"/>
      <c r="S71" s="475"/>
      <c r="T71" s="668"/>
      <c r="U71" s="34"/>
      <c r="V71" s="343"/>
      <c r="W71" s="461"/>
    </row>
    <row r="72" spans="2:29" ht="12.75" customHeight="1" x14ac:dyDescent="0.2">
      <c r="B72" s="32"/>
      <c r="C72" s="383">
        <f t="shared" si="5"/>
        <v>60</v>
      </c>
      <c r="D72" s="60" t="str">
        <f t="shared" si="4"/>
        <v/>
      </c>
      <c r="E72" s="376"/>
      <c r="F72" s="511"/>
      <c r="G72" s="511"/>
      <c r="H72" s="511"/>
      <c r="I72" s="402"/>
      <c r="J72" s="431"/>
      <c r="K72" s="362"/>
      <c r="L72" s="402"/>
      <c r="M72" s="363"/>
      <c r="N72" s="363"/>
      <c r="O72" s="363"/>
      <c r="P72" s="363"/>
      <c r="Q72" s="363"/>
      <c r="R72" s="363"/>
      <c r="S72" s="475"/>
      <c r="T72" s="668"/>
    </row>
    <row r="73" spans="2:29" s="33" customFormat="1" ht="12.75" customHeight="1" x14ac:dyDescent="0.2">
      <c r="B73" s="137"/>
      <c r="C73" s="48"/>
      <c r="D73" s="48"/>
      <c r="E73" s="48"/>
      <c r="F73" s="48"/>
      <c r="G73" s="48"/>
      <c r="H73" s="48"/>
      <c r="I73" s="49"/>
      <c r="J73" s="476"/>
      <c r="K73" s="366"/>
      <c r="L73" s="49"/>
      <c r="M73" s="49"/>
      <c r="N73" s="49"/>
      <c r="O73" s="49"/>
      <c r="P73" s="49"/>
      <c r="Q73" s="49"/>
      <c r="R73" s="49"/>
      <c r="S73" s="49"/>
      <c r="T73" s="49"/>
      <c r="AC73" s="31"/>
    </row>
  </sheetData>
  <sheetProtection password="DE0B" sheet="1" selectLockedCells="1"/>
  <mergeCells count="19">
    <mergeCell ref="C10:G12"/>
    <mergeCell ref="C5:C7"/>
    <mergeCell ref="F5:F7"/>
    <mergeCell ref="G5:G7"/>
    <mergeCell ref="H5:H7"/>
    <mergeCell ref="D5:D7"/>
    <mergeCell ref="C9:H9"/>
    <mergeCell ref="L5:R5"/>
    <mergeCell ref="E5:E7"/>
    <mergeCell ref="J5:J7"/>
    <mergeCell ref="K5:K7"/>
    <mergeCell ref="Q6:Q7"/>
    <mergeCell ref="R6:R7"/>
    <mergeCell ref="I6:I7"/>
    <mergeCell ref="L6:L7"/>
    <mergeCell ref="M6:M7"/>
    <mergeCell ref="N6:N7"/>
    <mergeCell ref="O6:O7"/>
    <mergeCell ref="P6:P7"/>
  </mergeCells>
  <phoneticPr fontId="3"/>
  <conditionalFormatting sqref="L13:L73">
    <cfRule type="expression" dxfId="13" priority="7" stopIfTrue="1">
      <formula>AND(D13="○",I13="○",L13="")</formula>
    </cfRule>
    <cfRule type="expression" dxfId="12" priority="14" stopIfTrue="1">
      <formula>AND(I13="",L13="○")</formula>
    </cfRule>
  </conditionalFormatting>
  <conditionalFormatting sqref="M13:M72">
    <cfRule type="expression" dxfId="11" priority="6" stopIfTrue="1">
      <formula>AND(D13="○",M13="")</formula>
    </cfRule>
    <cfRule type="expression" dxfId="10" priority="13" stopIfTrue="1">
      <formula>AND($J13="",M13="○")</formula>
    </cfRule>
  </conditionalFormatting>
  <conditionalFormatting sqref="N13:N72">
    <cfRule type="expression" dxfId="9" priority="5" stopIfTrue="1">
      <formula>AND(D13="○",N13="")</formula>
    </cfRule>
    <cfRule type="expression" dxfId="8" priority="12" stopIfTrue="1">
      <formula>AND($J13="",N13="○")</formula>
    </cfRule>
  </conditionalFormatting>
  <conditionalFormatting sqref="O13:O72">
    <cfRule type="expression" dxfId="7" priority="4" stopIfTrue="1">
      <formula>AND(D13="○",O13="")</formula>
    </cfRule>
    <cfRule type="expression" dxfId="6" priority="11" stopIfTrue="1">
      <formula>AND($J13="",O13="○")</formula>
    </cfRule>
  </conditionalFormatting>
  <conditionalFormatting sqref="P13:P72">
    <cfRule type="expression" dxfId="5" priority="3" stopIfTrue="1">
      <formula>AND(D13="○",P13="")</formula>
    </cfRule>
    <cfRule type="expression" dxfId="4" priority="10" stopIfTrue="1">
      <formula>AND($J13="",P13="○")</formula>
    </cfRule>
  </conditionalFormatting>
  <conditionalFormatting sqref="Q13:Q72">
    <cfRule type="expression" dxfId="3" priority="2" stopIfTrue="1">
      <formula>AND(D13="○",Q13="")</formula>
    </cfRule>
    <cfRule type="expression" dxfId="2" priority="9" stopIfTrue="1">
      <formula>AND($J13="",Q13="○")</formula>
    </cfRule>
  </conditionalFormatting>
  <conditionalFormatting sqref="R13:R72">
    <cfRule type="expression" dxfId="1" priority="1" stopIfTrue="1">
      <formula>AND(D13="○",R13="")</formula>
    </cfRule>
    <cfRule type="expression" dxfId="0" priority="8" stopIfTrue="1">
      <formula>AND($J13="",R13="○")</formula>
    </cfRule>
  </conditionalFormatting>
  <dataValidations count="2">
    <dataValidation type="list" allowBlank="1" showInputMessage="1" showErrorMessage="1" sqref="L13:R72 I13:I72" xr:uid="{00000000-0002-0000-0F00-000000000000}">
      <formula1>$U$1:$U$2</formula1>
    </dataValidation>
    <dataValidation type="list" allowBlank="1" showInputMessage="1" showErrorMessage="1" sqref="L73:R73 I73" xr:uid="{00000000-0002-0000-0F00-000001000000}">
      <formula1>$U$1:$U$3</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horizontalDpi="300" verticalDpi="300" r:id="rId1"/>
  <headerFooter alignWithMargins="0">
    <oddFooter>&amp;C&amp;P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6502"/>
  <sheetViews>
    <sheetView showGridLines="0" zoomScaleNormal="100" zoomScaleSheetLayoutView="85" zoomScalePageLayoutView="40" workbookViewId="0"/>
  </sheetViews>
  <sheetFormatPr defaultColWidth="0" defaultRowHeight="13.5" customHeight="1" zeroHeight="1" x14ac:dyDescent="0.2"/>
  <cols>
    <col min="1" max="1" width="1" style="80" customWidth="1"/>
    <col min="2" max="2" width="2.21875" style="33" customWidth="1"/>
    <col min="3" max="3" width="17.44140625" style="81" customWidth="1"/>
    <col min="4" max="4" width="4.77734375" style="81" customWidth="1"/>
    <col min="5" max="6" width="3.6640625" style="33" customWidth="1"/>
    <col min="7" max="7" width="10.21875" style="33" customWidth="1"/>
    <col min="8" max="8" width="30.33203125" style="33" customWidth="1"/>
    <col min="9" max="13" width="10.21875" style="33" customWidth="1"/>
    <col min="14" max="14" width="9.77734375" style="33" customWidth="1"/>
    <col min="15" max="15" width="2.44140625" style="33" customWidth="1"/>
    <col min="16" max="16" width="1.109375" style="33" customWidth="1"/>
    <col min="17" max="19" width="8.33203125" style="33" hidden="1" customWidth="1"/>
    <col min="20" max="20" width="7.6640625" style="33" hidden="1" customWidth="1"/>
    <col min="21" max="21" width="7.44140625" style="85" hidden="1" customWidth="1"/>
    <col min="22" max="22" width="7.6640625" style="85" hidden="1" customWidth="1"/>
    <col min="23" max="23" width="8.77734375" style="85" hidden="1" customWidth="1"/>
    <col min="24" max="24" width="8.6640625" style="85" hidden="1" customWidth="1"/>
    <col min="25" max="25" width="8.6640625" style="86" hidden="1" customWidth="1"/>
    <col min="26" max="27" width="8.6640625" style="85" hidden="1" customWidth="1"/>
    <col min="28" max="28" width="8.6640625" style="87" hidden="1" customWidth="1"/>
    <col min="29" max="29" width="8.6640625" style="88" hidden="1" customWidth="1"/>
    <col min="30" max="30" width="8.6640625" style="87" hidden="1" customWidth="1"/>
    <col min="31" max="36" width="8.6640625" style="88" hidden="1" customWidth="1"/>
    <col min="37" max="49" width="8.6640625" style="89" hidden="1" customWidth="1"/>
    <col min="50" max="54" width="8.6640625" style="33" hidden="1" customWidth="1"/>
    <col min="55" max="66" width="9.77734375" style="33" hidden="1" customWidth="1"/>
    <col min="67" max="74" width="9" style="80" hidden="1" customWidth="1"/>
    <col min="75" max="75" width="9" style="36" hidden="1" customWidth="1"/>
    <col min="76" max="77" width="9" style="38" hidden="1" customWidth="1"/>
    <col min="78" max="78" width="9" style="39" hidden="1" customWidth="1"/>
    <col min="79" max="79" width="9" style="90" hidden="1" customWidth="1"/>
    <col min="80" max="83" width="9" style="33" hidden="1" customWidth="1"/>
    <col min="84" max="84" width="9" style="89" hidden="1" customWidth="1"/>
    <col min="85" max="16384" width="0" style="80" hidden="1"/>
  </cols>
  <sheetData>
    <row r="1" spans="1:84" customFormat="1" ht="4.5" customHeight="1" x14ac:dyDescent="0.2">
      <c r="A1" s="1"/>
      <c r="B1" s="31"/>
      <c r="N1" s="1"/>
      <c r="O1" s="1"/>
      <c r="P1" s="1"/>
      <c r="Q1" s="1"/>
      <c r="R1" s="1"/>
      <c r="S1" s="1"/>
      <c r="T1" s="1"/>
      <c r="U1" s="50"/>
      <c r="V1" s="31"/>
      <c r="W1" s="31"/>
      <c r="X1" s="31"/>
      <c r="Y1" s="34"/>
      <c r="Z1" s="34"/>
      <c r="AA1" s="3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row>
    <row r="2" spans="1:84" customFormat="1" ht="4.5" customHeight="1" x14ac:dyDescent="0.2">
      <c r="A2" s="35"/>
      <c r="B2" s="23"/>
      <c r="C2" s="1"/>
      <c r="D2" s="1"/>
      <c r="E2" s="1"/>
      <c r="F2" s="1"/>
      <c r="G2" s="1"/>
      <c r="H2" s="1"/>
      <c r="I2" s="1"/>
      <c r="J2" s="1"/>
      <c r="K2" s="1"/>
      <c r="L2" s="1"/>
      <c r="M2" s="1"/>
      <c r="N2" s="1"/>
      <c r="O2" s="1"/>
      <c r="P2" s="1"/>
      <c r="Q2" s="1"/>
      <c r="R2" s="1"/>
      <c r="S2" s="1"/>
      <c r="T2" s="1"/>
      <c r="U2" s="2"/>
      <c r="V2" s="1"/>
      <c r="W2" s="1"/>
      <c r="X2" s="1"/>
      <c r="Y2" s="3"/>
      <c r="Z2" s="3"/>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row>
    <row r="3" spans="1:84" customFormat="1" ht="6.75" customHeight="1" x14ac:dyDescent="0.2">
      <c r="A3" s="1"/>
      <c r="B3" s="52"/>
      <c r="C3" s="53"/>
      <c r="D3" s="53"/>
      <c r="E3" s="53"/>
      <c r="F3" s="53"/>
      <c r="G3" s="53"/>
      <c r="H3" s="53"/>
      <c r="I3" s="53"/>
      <c r="J3" s="53"/>
      <c r="K3" s="25"/>
      <c r="L3" s="25"/>
      <c r="M3" s="25"/>
      <c r="N3" s="25"/>
      <c r="O3" s="27"/>
      <c r="P3" s="8"/>
      <c r="Q3" s="1"/>
      <c r="R3" s="1"/>
      <c r="S3" s="1"/>
      <c r="T3" s="1"/>
      <c r="U3" s="2"/>
      <c r="V3" s="1"/>
      <c r="W3" s="1"/>
      <c r="X3" s="1"/>
      <c r="Y3" s="3"/>
      <c r="Z3" s="3"/>
      <c r="AA3" s="1"/>
      <c r="AB3" s="9"/>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row>
    <row r="4" spans="1:84" customFormat="1" ht="24.75" customHeight="1" x14ac:dyDescent="0.2">
      <c r="A4" s="1"/>
      <c r="B4" s="54"/>
      <c r="C4" s="62" t="s">
        <v>814</v>
      </c>
      <c r="D4" s="56"/>
      <c r="E4" s="56"/>
      <c r="F4" s="28"/>
      <c r="G4" s="28"/>
      <c r="H4" s="28"/>
      <c r="I4" s="28"/>
      <c r="J4" s="28"/>
      <c r="K4" s="28"/>
      <c r="L4" s="28"/>
      <c r="M4" s="28"/>
      <c r="N4" s="28"/>
      <c r="O4" s="26"/>
      <c r="P4" s="8"/>
      <c r="Q4" s="1"/>
      <c r="R4" s="80" t="s">
        <v>812</v>
      </c>
      <c r="S4" s="1"/>
      <c r="T4" s="1"/>
      <c r="U4" s="2"/>
      <c r="V4" s="1"/>
      <c r="W4" s="1"/>
      <c r="X4" s="1"/>
      <c r="Y4" s="3"/>
      <c r="Z4" s="3"/>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row>
    <row r="5" spans="1:84" customFormat="1" ht="8.25" customHeight="1" x14ac:dyDescent="0.2">
      <c r="A5" s="1"/>
      <c r="B5" s="54"/>
      <c r="C5" s="8"/>
      <c r="D5" s="8"/>
      <c r="E5" s="8"/>
      <c r="F5" s="8"/>
      <c r="G5" s="8"/>
      <c r="H5" s="8"/>
      <c r="I5" s="8"/>
      <c r="J5" s="8"/>
      <c r="K5" s="8"/>
      <c r="L5" s="8"/>
      <c r="M5" s="8"/>
      <c r="N5" s="16"/>
      <c r="O5" s="26"/>
      <c r="P5" s="8"/>
      <c r="Q5" s="1"/>
      <c r="R5" s="1"/>
      <c r="S5" s="1"/>
      <c r="T5" s="1"/>
      <c r="U5" s="2"/>
      <c r="V5" s="1"/>
      <c r="W5" s="1"/>
      <c r="X5" s="1"/>
      <c r="Y5" s="3"/>
      <c r="Z5" s="3"/>
      <c r="AA5" s="1"/>
      <c r="AB5" s="1"/>
    </row>
    <row r="6" spans="1:84" customFormat="1" ht="13.2" x14ac:dyDescent="0.2">
      <c r="A6" s="1"/>
      <c r="B6" s="54"/>
      <c r="C6" s="46" t="s">
        <v>294</v>
      </c>
      <c r="D6" s="882">
        <f>IF(点検表!$G$9="","",点検表!$G$9)</f>
        <v>100001</v>
      </c>
      <c r="E6" s="883"/>
      <c r="F6" s="884"/>
      <c r="G6" s="9"/>
      <c r="H6" s="9"/>
      <c r="I6" s="9"/>
      <c r="J6" s="9"/>
      <c r="K6" s="9"/>
      <c r="L6" s="10" t="s">
        <v>175</v>
      </c>
      <c r="M6" s="10"/>
      <c r="N6" s="10"/>
      <c r="O6" s="26"/>
      <c r="P6" s="8"/>
      <c r="Q6" s="1"/>
      <c r="R6" s="33"/>
      <c r="S6" s="1"/>
      <c r="T6" s="1"/>
      <c r="U6" s="2"/>
      <c r="V6" s="1"/>
      <c r="W6" s="1"/>
      <c r="X6" s="1" t="s">
        <v>806</v>
      </c>
      <c r="Y6" s="3"/>
      <c r="Z6" s="3"/>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row>
    <row r="7" spans="1:84" customFormat="1" ht="13.2" x14ac:dyDescent="0.2">
      <c r="A7" s="1"/>
      <c r="B7" s="54"/>
      <c r="C7" s="59" t="s">
        <v>285</v>
      </c>
      <c r="D7" s="879" t="str">
        <f>IF(点検表!$G$10="","",点検表!$G$10)</f>
        <v>東京環境工業株式会社　代表取締役社長　東京　太郎</v>
      </c>
      <c r="E7" s="880"/>
      <c r="F7" s="880"/>
      <c r="G7" s="880"/>
      <c r="H7" s="880"/>
      <c r="I7" s="881"/>
      <c r="J7" s="9"/>
      <c r="K7" s="9"/>
      <c r="L7" s="707" t="s">
        <v>1268</v>
      </c>
      <c r="M7" s="707" t="s">
        <v>1269</v>
      </c>
      <c r="N7" s="707" t="s">
        <v>1270</v>
      </c>
      <c r="O7" s="26"/>
      <c r="P7" s="8"/>
      <c r="Q7" s="1"/>
      <c r="R7" s="14" t="s">
        <v>100</v>
      </c>
      <c r="S7" s="14" t="s">
        <v>101</v>
      </c>
      <c r="T7" s="14" t="s">
        <v>102</v>
      </c>
      <c r="U7" s="2"/>
      <c r="V7" s="1"/>
      <c r="W7" s="1"/>
      <c r="X7" s="584">
        <f>SUM(X11:X90)</f>
        <v>0.15130491117255765</v>
      </c>
      <c r="Y7" s="584">
        <f>SUM(Y11:Y90)</f>
        <v>0.10572896201039897</v>
      </c>
      <c r="Z7" s="584">
        <f>SUM(Z11:Z90)</f>
        <v>4.2073658532827893E-2</v>
      </c>
      <c r="AA7" s="1"/>
      <c r="AB7" s="1"/>
      <c r="AC7" s="1"/>
      <c r="AD7" s="1"/>
      <c r="BJ7" s="1"/>
      <c r="BK7" s="1"/>
    </row>
    <row r="8" spans="1:84" customFormat="1" ht="13.2" x14ac:dyDescent="0.2">
      <c r="A8" s="1"/>
      <c r="B8" s="54"/>
      <c r="C8" s="59" t="s">
        <v>68</v>
      </c>
      <c r="D8" s="882">
        <f>IF(点検表!G12="","",点検表!G12)</f>
        <v>2015</v>
      </c>
      <c r="E8" s="883"/>
      <c r="F8" s="884"/>
      <c r="G8" s="9"/>
      <c r="H8" s="9"/>
      <c r="I8" s="9"/>
      <c r="J8" s="9"/>
      <c r="K8" s="9"/>
      <c r="L8" s="708">
        <f>COUNTIF($N$10:$N$90,R7)</f>
        <v>1</v>
      </c>
      <c r="M8" s="708">
        <f>COUNTIF($N$10:$N$90,S7)</f>
        <v>1</v>
      </c>
      <c r="N8" s="708">
        <f>COUNTIF($N$10:$N$90,T7)</f>
        <v>38</v>
      </c>
      <c r="O8" s="26"/>
      <c r="P8" s="8"/>
      <c r="Q8" s="1"/>
      <c r="R8" s="8"/>
      <c r="S8" s="1"/>
      <c r="T8" s="1"/>
      <c r="U8" s="2"/>
      <c r="V8" s="1"/>
      <c r="W8" s="1"/>
      <c r="X8" s="2" t="s">
        <v>811</v>
      </c>
      <c r="Y8" s="2" t="s">
        <v>811</v>
      </c>
      <c r="Z8" s="2" t="s">
        <v>811</v>
      </c>
      <c r="AA8" s="1"/>
      <c r="AB8" s="1"/>
      <c r="BL8" s="1"/>
      <c r="BM8" s="1"/>
    </row>
    <row r="9" spans="1:84" customFormat="1" ht="8.25" customHeight="1" x14ac:dyDescent="0.2">
      <c r="A9" s="1"/>
      <c r="B9" s="54"/>
      <c r="C9" s="10"/>
      <c r="D9" s="10"/>
      <c r="E9" s="10"/>
      <c r="F9" s="10"/>
      <c r="G9" s="10"/>
      <c r="H9" s="10"/>
      <c r="I9" s="10"/>
      <c r="J9" s="10"/>
      <c r="K9" s="10"/>
      <c r="L9" s="10"/>
      <c r="M9" s="10"/>
      <c r="N9" s="46"/>
      <c r="O9" s="26"/>
      <c r="P9" s="8"/>
      <c r="Q9" s="1"/>
      <c r="R9" s="1"/>
      <c r="S9" s="1"/>
      <c r="T9" s="1"/>
      <c r="U9" s="2"/>
      <c r="V9" s="1"/>
      <c r="W9" s="1"/>
      <c r="X9" s="1"/>
      <c r="Y9" s="3"/>
      <c r="Z9" s="3"/>
      <c r="AA9" s="1"/>
      <c r="AB9" s="1"/>
    </row>
    <row r="10" spans="1:84" ht="24" customHeight="1" x14ac:dyDescent="0.2">
      <c r="A10" s="137"/>
      <c r="B10" s="590"/>
      <c r="C10" s="709" t="s">
        <v>103</v>
      </c>
      <c r="D10" s="710"/>
      <c r="E10" s="711" t="s">
        <v>258</v>
      </c>
      <c r="F10" s="712" t="s">
        <v>104</v>
      </c>
      <c r="G10" s="713"/>
      <c r="H10" s="714" t="s">
        <v>27</v>
      </c>
      <c r="I10" s="714"/>
      <c r="J10" s="714"/>
      <c r="K10" s="714"/>
      <c r="L10" s="714"/>
      <c r="M10" s="714"/>
      <c r="N10" s="714" t="s">
        <v>1271</v>
      </c>
      <c r="O10" s="226"/>
      <c r="P10" s="80"/>
      <c r="Q10" s="80"/>
      <c r="R10" s="17" t="str">
        <f>点検表!X88</f>
        <v>評価点</v>
      </c>
      <c r="S10" s="17" t="str">
        <f>点検表!Y88</f>
        <v>ｴﾈﾙｷﾞｰ
消費先区分</v>
      </c>
      <c r="T10" s="17" t="str">
        <f>点検表!Z88</f>
        <v>ｴﾈﾙｷﾞｰ
消費先比率</v>
      </c>
      <c r="U10" s="17" t="str">
        <f>点検表!AA88</f>
        <v>省エネ率</v>
      </c>
      <c r="V10" s="17" t="str">
        <f>点検表!AB88</f>
        <v>用途補正
係数</v>
      </c>
      <c r="W10" s="17" t="str">
        <f>点検表!AC88</f>
        <v>適用範囲
補正係数</v>
      </c>
      <c r="X10" s="17" t="str">
        <f>点検表!AD88</f>
        <v>省エネ効果
（現時点）</v>
      </c>
      <c r="Y10" s="17" t="str">
        <f>点検表!AE88</f>
        <v>省エネ
ポテンシャル</v>
      </c>
      <c r="Z10" s="17" t="str">
        <f>点検表!AF88</f>
        <v>省エネ余地
（現時点）</v>
      </c>
      <c r="AA10"/>
      <c r="AB10"/>
      <c r="AC10"/>
      <c r="AD10"/>
      <c r="AE10"/>
      <c r="AF10"/>
      <c r="AG10"/>
      <c r="AH10"/>
      <c r="AI10"/>
      <c r="AJ10"/>
      <c r="AK10"/>
      <c r="AL10"/>
      <c r="AM10"/>
      <c r="AN10"/>
      <c r="AO10"/>
      <c r="AP10"/>
      <c r="AQ10"/>
      <c r="AR10"/>
      <c r="AS10"/>
      <c r="AT10" s="80"/>
      <c r="AU10" s="80"/>
      <c r="AV10" s="80"/>
      <c r="AW10" s="80"/>
      <c r="AX10" s="80"/>
      <c r="AY10" s="80"/>
      <c r="AZ10" s="80"/>
      <c r="BA10" s="80"/>
      <c r="BB10" s="80"/>
      <c r="BC10" s="80"/>
      <c r="BD10" s="80"/>
      <c r="BE10" s="80"/>
      <c r="BF10" s="80"/>
      <c r="BG10" s="80"/>
      <c r="BH10" s="80"/>
      <c r="BI10" s="80"/>
      <c r="BJ10" s="80"/>
      <c r="BK10" s="80"/>
      <c r="BL10" s="80"/>
      <c r="BM10" s="80"/>
      <c r="BN10" s="80"/>
      <c r="BW10" s="80"/>
      <c r="BX10" s="80"/>
      <c r="BY10" s="80"/>
      <c r="BZ10" s="80"/>
      <c r="CA10" s="80"/>
      <c r="CB10" s="80"/>
      <c r="CC10" s="80"/>
      <c r="CD10" s="80"/>
      <c r="CE10" s="80"/>
      <c r="CF10" s="80"/>
    </row>
    <row r="11" spans="1:84" ht="13.65" customHeight="1" x14ac:dyDescent="0.2">
      <c r="A11" s="137"/>
      <c r="B11" s="590"/>
      <c r="C11" s="715" t="str">
        <f>点検表!C89</f>
        <v>エネルギーの見える化</v>
      </c>
      <c r="D11" s="716" t="s">
        <v>117</v>
      </c>
      <c r="E11" s="717">
        <f>点検表!C91</f>
        <v>1</v>
      </c>
      <c r="F11" s="718" t="str">
        <f>点検表!D91</f>
        <v>Ⅰ</v>
      </c>
      <c r="G11" s="719">
        <f>点検表!E91</f>
        <v>3.1</v>
      </c>
      <c r="H11" s="720" t="str">
        <f>点検表!F91</f>
        <v>エネルギー管理システムの導入</v>
      </c>
      <c r="I11" s="721"/>
      <c r="J11" s="722"/>
      <c r="K11" s="723"/>
      <c r="L11" s="723"/>
      <c r="M11" s="724"/>
      <c r="N11" s="725" t="str">
        <f>点検表!T91</f>
        <v>B</v>
      </c>
      <c r="O11" s="226"/>
      <c r="P11" s="80"/>
      <c r="Q11" s="80"/>
      <c r="R11" s="186">
        <f>点検表!X91</f>
        <v>0.8</v>
      </c>
      <c r="S11" s="532" t="str">
        <f>点検表!Y91</f>
        <v>全般</v>
      </c>
      <c r="T11" s="302">
        <f>点検表!Z91</f>
        <v>1</v>
      </c>
      <c r="U11" s="532">
        <f>点検表!AA91</f>
        <v>0.03</v>
      </c>
      <c r="V11" s="186">
        <f>点検表!AB91</f>
        <v>1</v>
      </c>
      <c r="W11" s="567">
        <f>点検表!AC91</f>
        <v>1</v>
      </c>
      <c r="X11" s="269">
        <f>点検表!AD91</f>
        <v>2.4E-2</v>
      </c>
      <c r="Y11" s="269">
        <f>点検表!AE91</f>
        <v>5.9999999999999984E-3</v>
      </c>
      <c r="Z11" s="571">
        <f>点検表!AF91</f>
        <v>5.9999999999999984E-3</v>
      </c>
      <c r="AA11"/>
      <c r="AB11"/>
      <c r="AC11"/>
      <c r="AD11"/>
      <c r="AE11"/>
      <c r="AF11"/>
      <c r="AG11"/>
      <c r="AH11"/>
      <c r="AI11"/>
      <c r="AJ11"/>
      <c r="AK11"/>
      <c r="AL11" s="80"/>
      <c r="AM11" s="80"/>
      <c r="AN11" s="80"/>
      <c r="AO11" s="80"/>
      <c r="AP11" s="80"/>
      <c r="AQ11" s="80"/>
      <c r="AR11" s="80"/>
      <c r="AS11" s="80"/>
      <c r="AT11" s="80"/>
      <c r="AU11" s="80"/>
      <c r="AV11" s="80"/>
      <c r="AW11" s="80"/>
      <c r="AX11" s="80"/>
      <c r="AY11" s="80"/>
      <c r="AZ11" s="80"/>
      <c r="BA11" s="80"/>
      <c r="BB11" s="80"/>
      <c r="BC11" s="80"/>
      <c r="BD11" s="80"/>
      <c r="BE11" s="80"/>
      <c r="BF11" s="80"/>
      <c r="BG11" s="80"/>
      <c r="BH11" s="80"/>
      <c r="BI11" s="80"/>
      <c r="BJ11" s="80"/>
      <c r="BK11" s="80"/>
      <c r="BL11" s="80"/>
      <c r="BM11" s="80"/>
      <c r="BN11" s="80"/>
      <c r="BW11" s="80"/>
      <c r="BX11" s="80"/>
      <c r="BY11" s="80"/>
      <c r="BZ11" s="80"/>
      <c r="CA11" s="80"/>
      <c r="CB11" s="80"/>
      <c r="CC11" s="80"/>
      <c r="CD11" s="80"/>
      <c r="CE11" s="80"/>
      <c r="CF11" s="80"/>
    </row>
    <row r="12" spans="1:84" ht="13.65" customHeight="1" x14ac:dyDescent="0.2">
      <c r="A12" s="137"/>
      <c r="B12" s="590"/>
      <c r="C12" s="872" t="str">
        <f>点検表!C92</f>
        <v>蒸気供給設備、熱源・熱搬送設備、冷却設備、コージェネレーション設備</v>
      </c>
      <c r="D12" s="866" t="s">
        <v>1272</v>
      </c>
      <c r="E12" s="717">
        <f>点検表!C94</f>
        <v>2</v>
      </c>
      <c r="F12" s="726" t="str">
        <f>点検表!D94</f>
        <v>Ⅱ</v>
      </c>
      <c r="G12" s="719" t="str">
        <f>点検表!E94</f>
        <v>1a.1</v>
      </c>
      <c r="H12" s="720" t="str">
        <f>点検表!F94</f>
        <v>高効率蒸気ボイラー及び高効率熱源機器の導入</v>
      </c>
      <c r="I12" s="721"/>
      <c r="J12" s="722"/>
      <c r="K12" s="723"/>
      <c r="L12" s="723"/>
      <c r="M12" s="724"/>
      <c r="N12" s="725" t="str">
        <f>点検表!T94</f>
        <v>C</v>
      </c>
      <c r="O12" s="226"/>
      <c r="P12" s="80"/>
      <c r="Q12" s="80"/>
      <c r="R12" s="47">
        <f>点検表!X94</f>
        <v>0.89100000000000001</v>
      </c>
      <c r="S12" s="533" t="str">
        <f>点検表!Y94</f>
        <v>蒸気＋熱源</v>
      </c>
      <c r="T12" s="302">
        <f>点検表!Z94</f>
        <v>0.13707600924221058</v>
      </c>
      <c r="U12" s="532">
        <f>点検表!AA94</f>
        <v>0.28199999999999997</v>
      </c>
      <c r="V12" s="186">
        <f>点検表!AB94</f>
        <v>1</v>
      </c>
      <c r="W12" s="567">
        <f>点検表!AC94</f>
        <v>1</v>
      </c>
      <c r="X12" s="269">
        <f>点検表!AD94</f>
        <v>3.4441992234216311E-2</v>
      </c>
      <c r="Y12" s="269">
        <f>点検表!AE94</f>
        <v>4.2134423720870682E-3</v>
      </c>
      <c r="Z12" s="571">
        <f>点検表!AF94</f>
        <v>1.0146312810832164E-3</v>
      </c>
      <c r="AA12"/>
      <c r="AB12"/>
      <c r="AC12"/>
      <c r="AD12"/>
      <c r="AE12"/>
      <c r="AF12"/>
      <c r="AG12"/>
      <c r="AH12"/>
      <c r="AI12"/>
      <c r="AJ12"/>
      <c r="AK12"/>
      <c r="AL12" s="80"/>
      <c r="AM12" s="80"/>
      <c r="AN12" s="80"/>
      <c r="AO12" s="80"/>
      <c r="AP12" s="80"/>
      <c r="AQ12" s="80"/>
      <c r="AR12" s="80"/>
      <c r="AS12" s="80"/>
      <c r="AT12" s="80"/>
      <c r="AU12" s="80"/>
      <c r="AV12" s="80"/>
      <c r="AW12" s="80"/>
      <c r="AX12" s="80"/>
      <c r="AY12" s="80"/>
      <c r="AZ12" s="80"/>
      <c r="BA12" s="80"/>
      <c r="BB12" s="80"/>
      <c r="BC12" s="80"/>
      <c r="BD12" s="80"/>
      <c r="BE12" s="80"/>
      <c r="BF12" s="80"/>
      <c r="BG12" s="80"/>
      <c r="BH12" s="80"/>
      <c r="BI12" s="80"/>
      <c r="BJ12" s="80"/>
      <c r="BK12" s="80"/>
      <c r="BL12" s="80"/>
      <c r="BM12" s="80"/>
      <c r="BN12" s="80"/>
      <c r="BW12" s="80"/>
      <c r="BX12" s="80"/>
      <c r="BY12" s="80"/>
      <c r="BZ12" s="80"/>
      <c r="CA12" s="80"/>
      <c r="CB12" s="80"/>
      <c r="CC12" s="80"/>
      <c r="CD12" s="80"/>
      <c r="CE12" s="80"/>
      <c r="CF12" s="80"/>
    </row>
    <row r="13" spans="1:84" ht="13.65" customHeight="1" x14ac:dyDescent="0.2">
      <c r="A13" s="137"/>
      <c r="B13" s="590"/>
      <c r="C13" s="873"/>
      <c r="D13" s="867"/>
      <c r="E13" s="727">
        <f>点検表!C101</f>
        <v>3</v>
      </c>
      <c r="F13" s="728" t="str">
        <f>点検表!D101</f>
        <v>Ⅱ</v>
      </c>
      <c r="G13" s="885" t="str">
        <f>点検表!E101</f>
        <v>1b.4
1b.7</v>
      </c>
      <c r="H13" s="729" t="str">
        <f>点検表!F101</f>
        <v>高効率冷却塔及び省エネ制御の導入</v>
      </c>
      <c r="I13" s="720" t="s">
        <v>805</v>
      </c>
      <c r="J13" s="722"/>
      <c r="K13" s="723"/>
      <c r="L13" s="723"/>
      <c r="M13" s="724"/>
      <c r="N13" s="730" t="str">
        <f>点検表!T101</f>
        <v>C</v>
      </c>
      <c r="O13" s="226"/>
      <c r="P13" s="80"/>
      <c r="Q13" s="80"/>
      <c r="R13" s="186">
        <f>点検表!X103</f>
        <v>0.52500000000000002</v>
      </c>
      <c r="S13" s="532" t="str">
        <f>点検表!Y103</f>
        <v>冷却塔</v>
      </c>
      <c r="T13" s="302">
        <f>点検表!Z103</f>
        <v>1.3325190919304133E-3</v>
      </c>
      <c r="U13" s="532">
        <f>点検表!AA103</f>
        <v>0.48599999999999999</v>
      </c>
      <c r="V13" s="186">
        <f>点検表!AB103</f>
        <v>1</v>
      </c>
      <c r="W13" s="575">
        <f>点検表!AC103</f>
        <v>1</v>
      </c>
      <c r="X13" s="269">
        <f>点検表!AD103</f>
        <v>3.3999224630604496E-4</v>
      </c>
      <c r="Y13" s="269">
        <f>点検表!AE103</f>
        <v>3.0761203237213586E-4</v>
      </c>
      <c r="Z13" s="571">
        <f>点検表!AF103</f>
        <v>1.1333074876868163E-4</v>
      </c>
      <c r="AA13"/>
      <c r="AB13"/>
      <c r="AC13"/>
      <c r="AD13"/>
      <c r="AE13"/>
      <c r="AF13"/>
      <c r="AG13"/>
      <c r="AH13"/>
      <c r="AI13"/>
      <c r="AJ13"/>
      <c r="AK13"/>
      <c r="AL13" s="80"/>
      <c r="AM13" s="80"/>
      <c r="AN13" s="80"/>
      <c r="AO13" s="80"/>
      <c r="AP13" s="80"/>
      <c r="AQ13" s="80"/>
      <c r="AR13" s="80"/>
      <c r="AS13" s="80"/>
      <c r="AT13" s="80"/>
      <c r="AU13" s="80"/>
      <c r="AV13" s="80"/>
      <c r="AW13" s="80"/>
      <c r="AX13" s="80"/>
      <c r="AY13" s="80"/>
      <c r="AZ13" s="80"/>
      <c r="BA13" s="80"/>
      <c r="BB13" s="80"/>
      <c r="BC13" s="80"/>
      <c r="BD13" s="80"/>
      <c r="BE13" s="80"/>
      <c r="BF13" s="80"/>
      <c r="BG13" s="80"/>
      <c r="BH13" s="80"/>
      <c r="BI13" s="80"/>
      <c r="BJ13" s="80"/>
      <c r="BK13" s="80"/>
      <c r="BL13" s="80"/>
      <c r="BM13" s="80"/>
      <c r="BN13" s="80"/>
      <c r="BW13" s="80"/>
      <c r="BX13" s="80"/>
      <c r="BY13" s="80"/>
      <c r="BZ13" s="80"/>
      <c r="CA13" s="80"/>
      <c r="CB13" s="80"/>
      <c r="CC13" s="80"/>
      <c r="CD13" s="80"/>
      <c r="CE13" s="80"/>
      <c r="CF13" s="80"/>
    </row>
    <row r="14" spans="1:84" ht="13.65" customHeight="1" x14ac:dyDescent="0.2">
      <c r="A14" s="137"/>
      <c r="B14" s="590"/>
      <c r="C14" s="873"/>
      <c r="D14" s="867"/>
      <c r="E14" s="731"/>
      <c r="F14" s="732"/>
      <c r="G14" s="887"/>
      <c r="H14" s="733"/>
      <c r="I14" s="720" t="str">
        <f>点検表!O111</f>
        <v>冷却塔ファン等の台数制御又は発停制御</v>
      </c>
      <c r="J14" s="722"/>
      <c r="K14" s="723"/>
      <c r="L14" s="723"/>
      <c r="M14" s="724"/>
      <c r="N14" s="734"/>
      <c r="O14" s="226"/>
      <c r="P14" s="80"/>
      <c r="Q14" s="80"/>
      <c r="R14" s="186">
        <f>点検表!X111</f>
        <v>0.5</v>
      </c>
      <c r="S14" s="532" t="str">
        <f>点検表!Y111</f>
        <v>冷却塔</v>
      </c>
      <c r="T14" s="302">
        <f>点検表!Z111</f>
        <v>1.3325190919304133E-3</v>
      </c>
      <c r="U14" s="531">
        <f>点検表!AA111</f>
        <v>0.15</v>
      </c>
      <c r="V14" s="186">
        <f>点検表!AB111</f>
        <v>1</v>
      </c>
      <c r="W14" s="567">
        <f>点検表!AC111</f>
        <v>1</v>
      </c>
      <c r="X14" s="269">
        <f>点検表!AD111</f>
        <v>9.9938931894780992E-5</v>
      </c>
      <c r="Y14" s="269">
        <f>点検表!AE111</f>
        <v>9.9938931894780992E-5</v>
      </c>
      <c r="Z14" s="571">
        <f>点検表!AF111</f>
        <v>9.9938931894780992E-5</v>
      </c>
      <c r="AA14"/>
      <c r="AB14"/>
      <c r="AC14"/>
      <c r="AD14"/>
      <c r="AE14"/>
      <c r="AF14"/>
      <c r="AG14"/>
      <c r="AH14"/>
      <c r="AI14"/>
      <c r="AJ14"/>
      <c r="AK14"/>
      <c r="AL14" s="80"/>
      <c r="AM14" s="80"/>
      <c r="AN14" s="80"/>
      <c r="AO14" s="80"/>
      <c r="AP14" s="80"/>
      <c r="AQ14" s="80"/>
      <c r="AR14" s="80"/>
      <c r="AS14" s="80"/>
      <c r="AT14" s="80"/>
      <c r="AU14" s="80"/>
      <c r="AV14" s="80"/>
      <c r="AW14" s="80"/>
      <c r="AX14" s="80"/>
      <c r="AY14" s="80"/>
      <c r="AZ14" s="80"/>
      <c r="BA14" s="80"/>
      <c r="BB14" s="80"/>
      <c r="BC14" s="80"/>
      <c r="BD14" s="80"/>
      <c r="BE14" s="80"/>
      <c r="BF14" s="80"/>
      <c r="BG14" s="80"/>
      <c r="BH14" s="80"/>
      <c r="BI14" s="80"/>
      <c r="BJ14" s="80"/>
      <c r="BK14" s="80"/>
      <c r="BL14" s="80"/>
      <c r="BM14" s="80"/>
      <c r="BN14" s="80"/>
      <c r="BW14" s="80"/>
      <c r="BX14" s="80"/>
      <c r="BY14" s="80"/>
      <c r="BZ14" s="80"/>
      <c r="CA14" s="80"/>
      <c r="CB14" s="80"/>
      <c r="CC14" s="80"/>
      <c r="CD14" s="80"/>
      <c r="CE14" s="80"/>
      <c r="CF14" s="80"/>
    </row>
    <row r="15" spans="1:84" ht="13.65" customHeight="1" x14ac:dyDescent="0.2">
      <c r="A15" s="137"/>
      <c r="B15" s="590"/>
      <c r="C15" s="873"/>
      <c r="D15" s="867"/>
      <c r="E15" s="727">
        <f>点検表!C112</f>
        <v>4</v>
      </c>
      <c r="F15" s="728" t="str">
        <f>点検表!D112</f>
        <v>Ⅱ</v>
      </c>
      <c r="G15" s="885" t="str">
        <f>点検表!E112</f>
        <v>1b.5
1b.8
1b.11
1b.12
1b.13</v>
      </c>
      <c r="H15" s="729" t="str">
        <f>点検表!F112</f>
        <v>高効率熱源ポンプ及び省エネ制御の導入</v>
      </c>
      <c r="I15" s="720" t="s">
        <v>671</v>
      </c>
      <c r="J15" s="722"/>
      <c r="K15" s="723"/>
      <c r="L15" s="723"/>
      <c r="M15" s="724"/>
      <c r="N15" s="730" t="str">
        <f>点検表!T112</f>
        <v>C</v>
      </c>
      <c r="O15" s="226"/>
      <c r="P15" s="80"/>
      <c r="Q15" s="80"/>
      <c r="R15" s="186">
        <f>点検表!X115</f>
        <v>0.88921626399528575</v>
      </c>
      <c r="S15" s="531" t="str">
        <f>点検表!Y115</f>
        <v>熱搬送</v>
      </c>
      <c r="T15" s="302">
        <f>点検表!Z115</f>
        <v>7.4299426608671658E-3</v>
      </c>
      <c r="U15" s="532">
        <f>点検表!AA115</f>
        <v>9.6000000000000002E-2</v>
      </c>
      <c r="V15" s="186">
        <f>点検表!AB115</f>
        <v>1</v>
      </c>
      <c r="W15" s="567">
        <f>点検表!AC115</f>
        <v>1</v>
      </c>
      <c r="X15" s="269">
        <f>点検表!AD115</f>
        <v>6.3425528204116735E-4</v>
      </c>
      <c r="Y15" s="269">
        <f>点検表!AE115</f>
        <v>7.9019213402080536E-5</v>
      </c>
      <c r="Z15" s="571">
        <f>点検表!AF115</f>
        <v>5.2959685577990122E-5</v>
      </c>
      <c r="AA15"/>
      <c r="AB15"/>
      <c r="AC15"/>
      <c r="AD15"/>
      <c r="AE15"/>
      <c r="AF15"/>
      <c r="AG15"/>
      <c r="AH15"/>
      <c r="AI15"/>
      <c r="AJ15"/>
      <c r="AK15"/>
      <c r="AL15" s="80"/>
      <c r="AM15" s="80"/>
      <c r="AN15" s="80"/>
      <c r="AO15" s="80"/>
      <c r="AP15" s="80"/>
      <c r="AQ15" s="80"/>
      <c r="AR15" s="80"/>
      <c r="AS15" s="80"/>
      <c r="AT15" s="80"/>
      <c r="AU15" s="80"/>
      <c r="AV15" s="80"/>
      <c r="AW15" s="80"/>
      <c r="AX15" s="80"/>
      <c r="AY15" s="80"/>
      <c r="AZ15" s="80"/>
      <c r="BA15" s="80"/>
      <c r="BB15" s="80"/>
      <c r="BC15" s="80"/>
      <c r="BD15" s="80"/>
      <c r="BE15" s="80"/>
      <c r="BF15" s="80"/>
      <c r="BG15" s="80"/>
      <c r="BH15" s="80"/>
      <c r="BI15" s="80"/>
      <c r="BJ15" s="80"/>
      <c r="BK15" s="80"/>
      <c r="BL15" s="80"/>
      <c r="BM15" s="80"/>
      <c r="BN15" s="80"/>
      <c r="BW15" s="80"/>
      <c r="BX15" s="80"/>
      <c r="BY15" s="80"/>
      <c r="BZ15" s="80"/>
      <c r="CA15" s="80"/>
      <c r="CB15" s="80"/>
      <c r="CC15" s="80"/>
      <c r="CD15" s="80"/>
      <c r="CE15" s="80"/>
      <c r="CF15" s="80"/>
    </row>
    <row r="16" spans="1:84" ht="13.65" customHeight="1" x14ac:dyDescent="0.2">
      <c r="A16" s="137"/>
      <c r="B16" s="590"/>
      <c r="C16" s="735"/>
      <c r="D16" s="867"/>
      <c r="E16" s="736"/>
      <c r="F16" s="737"/>
      <c r="G16" s="886"/>
      <c r="H16" s="738"/>
      <c r="I16" s="720" t="str">
        <f>点検表!O118</f>
        <v>熱源2次ポンプ変流量制御</v>
      </c>
      <c r="J16" s="722"/>
      <c r="K16" s="723"/>
      <c r="L16" s="723"/>
      <c r="M16" s="724"/>
      <c r="N16" s="730"/>
      <c r="O16" s="226"/>
      <c r="P16" s="80"/>
      <c r="Q16" s="80"/>
      <c r="R16" s="186">
        <f>点検表!X118</f>
        <v>0.90393013100436681</v>
      </c>
      <c r="S16" s="532" t="str">
        <f>点検表!Y118</f>
        <v>熱搬送</v>
      </c>
      <c r="T16" s="302">
        <f>点検表!Z118</f>
        <v>7.4299426608671658E-3</v>
      </c>
      <c r="U16" s="532">
        <f>点検表!AA118</f>
        <v>0.09</v>
      </c>
      <c r="V16" s="186">
        <f>点検表!AB118</f>
        <v>1</v>
      </c>
      <c r="W16" s="567">
        <f>点検表!AC118</f>
        <v>1</v>
      </c>
      <c r="X16" s="269">
        <f>点検表!AD118</f>
        <v>6.0445341385133311E-4</v>
      </c>
      <c r="Y16" s="269">
        <f>点検表!AE118</f>
        <v>6.4241425626711742E-5</v>
      </c>
      <c r="Z16" s="571">
        <f>点検表!AF118</f>
        <v>6.4241425626711742E-5</v>
      </c>
      <c r="AA16"/>
      <c r="AB16"/>
      <c r="AC16"/>
      <c r="AD16"/>
      <c r="AE16"/>
      <c r="AF16"/>
      <c r="AG16"/>
      <c r="AH16"/>
      <c r="AI16"/>
      <c r="AJ16"/>
      <c r="AK16"/>
      <c r="AL16" s="80"/>
      <c r="AM16" s="80"/>
      <c r="AN16" s="80"/>
      <c r="AO16" s="80"/>
      <c r="AP16" s="80"/>
      <c r="AQ16" s="80"/>
      <c r="AR16" s="80"/>
      <c r="AS16" s="80"/>
      <c r="AT16" s="80"/>
      <c r="AU16" s="80"/>
      <c r="AV16" s="80"/>
      <c r="AW16" s="80"/>
      <c r="AX16" s="80"/>
      <c r="AY16" s="80"/>
      <c r="AZ16" s="80"/>
      <c r="BA16" s="80"/>
      <c r="BB16" s="80"/>
      <c r="BC16" s="80"/>
      <c r="BD16" s="80"/>
      <c r="BE16" s="80"/>
      <c r="BF16" s="80"/>
      <c r="BG16" s="80"/>
      <c r="BH16" s="80"/>
      <c r="BI16" s="80"/>
      <c r="BJ16" s="80"/>
      <c r="BK16" s="80"/>
      <c r="BL16" s="80"/>
      <c r="BM16" s="80"/>
      <c r="BN16" s="80"/>
      <c r="BW16" s="80"/>
      <c r="BX16" s="80"/>
      <c r="BY16" s="80"/>
      <c r="BZ16" s="80"/>
      <c r="CA16" s="80"/>
      <c r="CB16" s="80"/>
      <c r="CC16" s="80"/>
      <c r="CD16" s="80"/>
      <c r="CE16" s="80"/>
      <c r="CF16" s="80"/>
    </row>
    <row r="17" spans="1:84" ht="13.65" customHeight="1" x14ac:dyDescent="0.2">
      <c r="A17" s="137"/>
      <c r="B17" s="590"/>
      <c r="C17" s="735"/>
      <c r="D17" s="867"/>
      <c r="E17" s="736"/>
      <c r="F17" s="737"/>
      <c r="G17" s="886"/>
      <c r="H17" s="738"/>
      <c r="I17" s="720" t="str">
        <f>点検表!O119</f>
        <v>熱源1次ポンプ変流量制御</v>
      </c>
      <c r="J17" s="722"/>
      <c r="K17" s="723"/>
      <c r="L17" s="723"/>
      <c r="M17" s="724"/>
      <c r="N17" s="730"/>
      <c r="O17" s="226"/>
      <c r="P17" s="80"/>
      <c r="Q17" s="80"/>
      <c r="R17" s="186">
        <f>点検表!X119</f>
        <v>0.76923076923076927</v>
      </c>
      <c r="S17" s="532" t="str">
        <f>点検表!Y119</f>
        <v>熱搬送</v>
      </c>
      <c r="T17" s="302">
        <f>点検表!Z119</f>
        <v>7.4299426608671658E-3</v>
      </c>
      <c r="U17" s="532">
        <f>点検表!AA119</f>
        <v>4.4000000000000004E-2</v>
      </c>
      <c r="V17" s="186">
        <f>点検表!AB119</f>
        <v>1</v>
      </c>
      <c r="W17" s="567">
        <f>点検表!AC119</f>
        <v>1</v>
      </c>
      <c r="X17" s="269">
        <f>点検表!AD119</f>
        <v>2.5147498236781178E-4</v>
      </c>
      <c r="Y17" s="269">
        <f>点検表!AE119</f>
        <v>7.5442494710343519E-5</v>
      </c>
      <c r="Z17" s="571">
        <f>点検表!AF119</f>
        <v>7.5442494710343519E-5</v>
      </c>
      <c r="AA17"/>
      <c r="AB17"/>
      <c r="AC17"/>
      <c r="AD17"/>
      <c r="AE17"/>
      <c r="AF17"/>
      <c r="AG17"/>
      <c r="AH17"/>
      <c r="AI17"/>
      <c r="AJ17"/>
      <c r="AK17"/>
      <c r="AL17" s="80"/>
      <c r="AM17" s="80"/>
      <c r="AN17" s="80"/>
      <c r="AO17" s="80"/>
      <c r="AP17" s="80"/>
      <c r="AQ17" s="80"/>
      <c r="AR17" s="80"/>
      <c r="AS17" s="80"/>
      <c r="AT17" s="80"/>
      <c r="AU17" s="80"/>
      <c r="AV17" s="80"/>
      <c r="AW17" s="80"/>
      <c r="AX17" s="80"/>
      <c r="AY17" s="80"/>
      <c r="AZ17" s="80"/>
      <c r="BA17" s="80"/>
      <c r="BB17" s="80"/>
      <c r="BC17" s="80"/>
      <c r="BD17" s="80"/>
      <c r="BE17" s="80"/>
      <c r="BF17" s="80"/>
      <c r="BG17" s="80"/>
      <c r="BH17" s="80"/>
      <c r="BI17" s="80"/>
      <c r="BJ17" s="80"/>
      <c r="BK17" s="80"/>
      <c r="BL17" s="80"/>
      <c r="BM17" s="80"/>
      <c r="BN17" s="80"/>
      <c r="BW17" s="80"/>
      <c r="BX17" s="80"/>
      <c r="BY17" s="80"/>
      <c r="BZ17" s="80"/>
      <c r="CA17" s="80"/>
      <c r="CB17" s="80"/>
      <c r="CC17" s="80"/>
      <c r="CD17" s="80"/>
      <c r="CE17" s="80"/>
      <c r="CF17" s="80"/>
    </row>
    <row r="18" spans="1:84" ht="13.65" customHeight="1" x14ac:dyDescent="0.2">
      <c r="A18" s="137"/>
      <c r="B18" s="590"/>
      <c r="C18" s="735"/>
      <c r="D18" s="867"/>
      <c r="E18" s="736"/>
      <c r="F18" s="737"/>
      <c r="G18" s="886"/>
      <c r="H18" s="738"/>
      <c r="I18" s="720" t="str">
        <f>点検表!O120</f>
        <v>冷却水ポンプ変流量制御</v>
      </c>
      <c r="J18" s="722"/>
      <c r="K18" s="723"/>
      <c r="L18" s="723"/>
      <c r="M18" s="724"/>
      <c r="N18" s="730"/>
      <c r="O18" s="226"/>
      <c r="P18" s="80"/>
      <c r="Q18" s="80"/>
      <c r="R18" s="186">
        <f>点検表!X120</f>
        <v>0.72580645161290325</v>
      </c>
      <c r="S18" s="532" t="str">
        <f>点検表!Y120</f>
        <v>熱搬送</v>
      </c>
      <c r="T18" s="302">
        <f>点検表!Z120</f>
        <v>7.4299426608671658E-3</v>
      </c>
      <c r="U18" s="532">
        <f>点検表!AA120</f>
        <v>7.4999999999999997E-2</v>
      </c>
      <c r="V18" s="186">
        <f>点検表!AB120</f>
        <v>1</v>
      </c>
      <c r="W18" s="567">
        <f>点検表!AC120</f>
        <v>1</v>
      </c>
      <c r="X18" s="269">
        <f>点検表!AD120</f>
        <v>4.0445252387784976E-4</v>
      </c>
      <c r="Y18" s="269">
        <f>点検表!AE120</f>
        <v>1.5279317568718767E-4</v>
      </c>
      <c r="Z18" s="571">
        <f>点検表!AF120</f>
        <v>1.5279317568718767E-4</v>
      </c>
      <c r="AA18"/>
      <c r="AB18"/>
      <c r="AC18"/>
      <c r="AD18"/>
      <c r="AE18"/>
      <c r="AF18"/>
      <c r="AG18"/>
      <c r="AH18"/>
      <c r="AI18"/>
      <c r="AJ18"/>
      <c r="AK18"/>
      <c r="AL18" s="80"/>
      <c r="AM18" s="80"/>
      <c r="AN18" s="80"/>
      <c r="AO18" s="80"/>
      <c r="AP18" s="80"/>
      <c r="AQ18" s="80"/>
      <c r="AR18" s="80"/>
      <c r="AS18" s="80"/>
      <c r="AT18" s="80"/>
      <c r="AU18" s="80"/>
      <c r="AV18" s="80"/>
      <c r="AW18" s="80"/>
      <c r="AX18" s="80"/>
      <c r="AY18" s="80"/>
      <c r="AZ18" s="80"/>
      <c r="BA18" s="80"/>
      <c r="BB18" s="80"/>
      <c r="BC18" s="80"/>
      <c r="BD18" s="80"/>
      <c r="BE18" s="80"/>
      <c r="BF18" s="80"/>
      <c r="BG18" s="80"/>
      <c r="BH18" s="80"/>
      <c r="BI18" s="80"/>
      <c r="BJ18" s="80"/>
      <c r="BK18" s="80"/>
      <c r="BL18" s="80"/>
      <c r="BM18" s="80"/>
      <c r="BN18" s="80"/>
      <c r="BW18" s="80"/>
      <c r="BX18" s="80"/>
      <c r="BY18" s="80"/>
      <c r="BZ18" s="80"/>
      <c r="CA18" s="80"/>
      <c r="CB18" s="80"/>
      <c r="CC18" s="80"/>
      <c r="CD18" s="80"/>
      <c r="CE18" s="80"/>
      <c r="CF18" s="80"/>
    </row>
    <row r="19" spans="1:84" ht="13.65" customHeight="1" x14ac:dyDescent="0.2">
      <c r="A19" s="137"/>
      <c r="B19" s="590"/>
      <c r="C19" s="735"/>
      <c r="D19" s="867"/>
      <c r="E19" s="731"/>
      <c r="F19" s="739"/>
      <c r="G19" s="887"/>
      <c r="H19" s="733"/>
      <c r="I19" s="720" t="str">
        <f>点検表!O121</f>
        <v>熱源2次ポンプ末端差圧制御</v>
      </c>
      <c r="J19" s="722"/>
      <c r="K19" s="723"/>
      <c r="L19" s="723"/>
      <c r="M19" s="724"/>
      <c r="N19" s="734"/>
      <c r="O19" s="226"/>
      <c r="P19" s="80"/>
      <c r="Q19" s="80"/>
      <c r="R19" s="186">
        <f>点検表!X121</f>
        <v>0.90393013100436681</v>
      </c>
      <c r="S19" s="532" t="str">
        <f>点検表!Y121</f>
        <v>熱搬送</v>
      </c>
      <c r="T19" s="302">
        <f>点検表!Z121</f>
        <v>7.4299426608671658E-3</v>
      </c>
      <c r="U19" s="532">
        <f>点検表!AA121</f>
        <v>3.2500000000000001E-2</v>
      </c>
      <c r="V19" s="186">
        <f>点検表!AB121</f>
        <v>1</v>
      </c>
      <c r="W19" s="567">
        <f>点検表!AC121</f>
        <v>1</v>
      </c>
      <c r="X19" s="269">
        <f>点検表!AD121</f>
        <v>2.1827484389075921E-4</v>
      </c>
      <c r="Y19" s="269">
        <f>点検表!AE121</f>
        <v>2.3198292587423687E-5</v>
      </c>
      <c r="Z19" s="571">
        <f>点検表!AF121</f>
        <v>2.3198292587423687E-5</v>
      </c>
      <c r="AA19"/>
      <c r="AB19"/>
      <c r="AC19"/>
      <c r="AD19"/>
      <c r="AE19"/>
      <c r="AF19"/>
      <c r="AG19"/>
      <c r="AH19"/>
      <c r="AI19"/>
      <c r="AJ19"/>
      <c r="AK19"/>
      <c r="AL19" s="80"/>
      <c r="AM19" s="80"/>
      <c r="AN19" s="80"/>
      <c r="AO19" s="80"/>
      <c r="AP19" s="80"/>
      <c r="AQ19" s="80"/>
      <c r="AR19" s="80"/>
      <c r="AS19" s="80"/>
      <c r="AT19" s="80"/>
      <c r="AU19" s="80"/>
      <c r="AV19" s="80"/>
      <c r="AW19" s="80"/>
      <c r="AX19" s="80"/>
      <c r="AY19" s="80"/>
      <c r="AZ19" s="80"/>
      <c r="BA19" s="80"/>
      <c r="BB19" s="80"/>
      <c r="BC19" s="80"/>
      <c r="BD19" s="80"/>
      <c r="BE19" s="80"/>
      <c r="BF19" s="80"/>
      <c r="BG19" s="80"/>
      <c r="BH19" s="80"/>
      <c r="BI19" s="80"/>
      <c r="BJ19" s="80"/>
      <c r="BK19" s="80"/>
      <c r="BL19" s="80"/>
      <c r="BM19" s="80"/>
      <c r="BN19" s="80"/>
      <c r="BW19" s="80"/>
      <c r="BX19" s="80"/>
      <c r="BY19" s="80"/>
      <c r="BZ19" s="80"/>
      <c r="CA19" s="80"/>
      <c r="CB19" s="80"/>
      <c r="CC19" s="80"/>
      <c r="CD19" s="80"/>
      <c r="CE19" s="80"/>
      <c r="CF19" s="80"/>
    </row>
    <row r="20" spans="1:84" ht="13.65" customHeight="1" x14ac:dyDescent="0.2">
      <c r="A20" s="137"/>
      <c r="B20" s="590"/>
      <c r="C20" s="735"/>
      <c r="D20" s="867"/>
      <c r="E20" s="740">
        <f>点検表!C122</f>
        <v>5</v>
      </c>
      <c r="F20" s="718" t="str">
        <f>点検表!D122</f>
        <v>Ⅱ</v>
      </c>
      <c r="G20" s="719" t="str">
        <f>点検表!E122</f>
        <v>1a.2</v>
      </c>
      <c r="H20" s="720" t="str">
        <f>点検表!F122</f>
        <v>蒸気ボイラーのエコノマイザー又はエアヒーターの導入</v>
      </c>
      <c r="I20" s="721"/>
      <c r="J20" s="722"/>
      <c r="K20" s="723"/>
      <c r="L20" s="723"/>
      <c r="M20" s="724"/>
      <c r="N20" s="725" t="str">
        <f>点検表!T122</f>
        <v>-</v>
      </c>
      <c r="O20" s="226"/>
      <c r="P20" s="80"/>
      <c r="Q20" s="80"/>
      <c r="R20" s="186" t="str">
        <f>点検表!X122</f>
        <v>-</v>
      </c>
      <c r="S20" s="533" t="str">
        <f>点検表!Y122</f>
        <v>蒸気供給</v>
      </c>
      <c r="T20" s="302">
        <f>点検表!Z122</f>
        <v>8.3829235562684346E-2</v>
      </c>
      <c r="U20" s="532">
        <f>点検表!AA122</f>
        <v>6.2E-2</v>
      </c>
      <c r="V20" s="186">
        <f>点検表!AB122</f>
        <v>1</v>
      </c>
      <c r="W20" s="575">
        <f>点検表!AC122</f>
        <v>1</v>
      </c>
      <c r="X20" s="269" t="str">
        <f>点検表!AD122</f>
        <v>-</v>
      </c>
      <c r="Y20" s="269">
        <f>点検表!AE122</f>
        <v>0</v>
      </c>
      <c r="Z20" s="571">
        <f>点検表!AF122</f>
        <v>0</v>
      </c>
      <c r="AA20"/>
      <c r="AB20"/>
      <c r="AC20"/>
      <c r="AD20"/>
      <c r="AE20"/>
      <c r="AF20"/>
      <c r="AG20"/>
      <c r="AH20"/>
      <c r="AI20"/>
      <c r="AJ20"/>
      <c r="AK20"/>
      <c r="AL20" s="80"/>
      <c r="AM20" s="80"/>
      <c r="AN20" s="80"/>
      <c r="AO20" s="80"/>
      <c r="AP20" s="80"/>
      <c r="AQ20" s="80"/>
      <c r="AR20" s="80"/>
      <c r="AS20" s="80"/>
      <c r="AT20" s="80"/>
      <c r="AU20" s="80"/>
      <c r="AV20" s="80"/>
      <c r="AW20" s="80"/>
      <c r="AX20" s="80"/>
      <c r="AY20" s="80"/>
      <c r="AZ20" s="80"/>
      <c r="BA20" s="80"/>
      <c r="BB20" s="80"/>
      <c r="BC20" s="80"/>
      <c r="BD20" s="80"/>
      <c r="BE20" s="80"/>
      <c r="BF20" s="80"/>
      <c r="BG20" s="80"/>
      <c r="BH20" s="80"/>
      <c r="BI20" s="80"/>
      <c r="BJ20" s="80"/>
      <c r="BK20" s="80"/>
      <c r="BL20" s="80"/>
      <c r="BM20" s="80"/>
      <c r="BN20" s="80"/>
      <c r="BW20" s="80"/>
      <c r="BX20" s="80"/>
      <c r="BY20" s="80"/>
      <c r="BZ20" s="80"/>
      <c r="CA20" s="80"/>
      <c r="CB20" s="80"/>
      <c r="CC20" s="80"/>
      <c r="CD20" s="80"/>
      <c r="CE20" s="80"/>
      <c r="CF20" s="80"/>
    </row>
    <row r="21" spans="1:84" ht="13.65" customHeight="1" x14ac:dyDescent="0.2">
      <c r="A21" s="137"/>
      <c r="B21" s="590"/>
      <c r="C21" s="735"/>
      <c r="D21" s="867"/>
      <c r="E21" s="740">
        <f>点検表!C123</f>
        <v>6</v>
      </c>
      <c r="F21" s="726" t="str">
        <f>点検表!D123</f>
        <v>Ⅱ</v>
      </c>
      <c r="G21" s="719" t="str">
        <f>点検表!E123</f>
        <v>1b.9</v>
      </c>
      <c r="H21" s="720" t="str">
        <f>点検表!F123</f>
        <v>大温度差送水システムの導入</v>
      </c>
      <c r="I21" s="721"/>
      <c r="J21" s="722"/>
      <c r="K21" s="723"/>
      <c r="L21" s="723"/>
      <c r="M21" s="724"/>
      <c r="N21" s="725" t="str">
        <f>点検表!T123</f>
        <v>C</v>
      </c>
      <c r="O21" s="226"/>
      <c r="P21" s="80"/>
      <c r="Q21" s="80"/>
      <c r="R21" s="186">
        <f>点検表!X123</f>
        <v>0.8</v>
      </c>
      <c r="S21" s="533" t="str">
        <f>点検表!Y123</f>
        <v>熱搬送</v>
      </c>
      <c r="T21" s="302">
        <f>点検表!Z123</f>
        <v>7.4299426608671658E-3</v>
      </c>
      <c r="U21" s="532">
        <f>点検表!AA123</f>
        <v>0.21</v>
      </c>
      <c r="V21" s="186">
        <f>点検表!AB123</f>
        <v>1</v>
      </c>
      <c r="W21" s="567">
        <f>点検表!AC123</f>
        <v>1</v>
      </c>
      <c r="X21" s="269">
        <f>点検表!AD123</f>
        <v>1.2482303670256838E-3</v>
      </c>
      <c r="Y21" s="269">
        <f>点検表!AE123</f>
        <v>3.1205759175642091E-4</v>
      </c>
      <c r="Z21" s="571">
        <f>点検表!AF123</f>
        <v>3.1205759175642091E-4</v>
      </c>
      <c r="AA21"/>
      <c r="AB21"/>
      <c r="AC21"/>
      <c r="AD21"/>
      <c r="AE21"/>
      <c r="AF21"/>
      <c r="AG21"/>
      <c r="AH21"/>
      <c r="AI21"/>
      <c r="AJ21"/>
      <c r="AK21"/>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W21" s="80"/>
      <c r="BX21" s="80"/>
      <c r="BY21" s="80"/>
      <c r="BZ21" s="80"/>
      <c r="CA21" s="80"/>
      <c r="CB21" s="80"/>
      <c r="CC21" s="80"/>
      <c r="CD21" s="80"/>
      <c r="CE21" s="80"/>
      <c r="CF21" s="80"/>
    </row>
    <row r="22" spans="1:84" ht="13.65" customHeight="1" x14ac:dyDescent="0.2">
      <c r="A22" s="137"/>
      <c r="B22" s="590"/>
      <c r="C22" s="735"/>
      <c r="D22" s="867"/>
      <c r="E22" s="740">
        <f>点検表!C124</f>
        <v>7</v>
      </c>
      <c r="F22" s="726" t="str">
        <f>点検表!D124</f>
        <v>Ⅱ</v>
      </c>
      <c r="G22" s="719" t="str">
        <f>点検表!E124</f>
        <v>1a.3</v>
      </c>
      <c r="H22" s="720" t="str">
        <f>点検表!F124</f>
        <v>蒸気弁・フランジ部の断熱</v>
      </c>
      <c r="I22" s="721"/>
      <c r="J22" s="722"/>
      <c r="K22" s="723"/>
      <c r="L22" s="723"/>
      <c r="M22" s="724"/>
      <c r="N22" s="725" t="str">
        <f>点検表!T124</f>
        <v>C</v>
      </c>
      <c r="O22" s="226"/>
      <c r="P22" s="80"/>
      <c r="Q22" s="80"/>
      <c r="R22" s="186">
        <f>点検表!X124</f>
        <v>0.5</v>
      </c>
      <c r="S22" s="533" t="str">
        <f>点検表!Y124</f>
        <v>蒸気供給</v>
      </c>
      <c r="T22" s="302">
        <f>点検表!Z124</f>
        <v>8.3829235562684346E-2</v>
      </c>
      <c r="U22" s="532">
        <f>点検表!AA124</f>
        <v>0.02</v>
      </c>
      <c r="V22" s="186">
        <f>点検表!AB124</f>
        <v>1</v>
      </c>
      <c r="W22" s="567">
        <f>点検表!AC124</f>
        <v>1</v>
      </c>
      <c r="X22" s="269">
        <f>点検表!AD124</f>
        <v>8.3829235562684343E-4</v>
      </c>
      <c r="Y22" s="269">
        <f>点検表!AE124</f>
        <v>8.3829235562684343E-4</v>
      </c>
      <c r="Z22" s="571">
        <f>点検表!AF124</f>
        <v>8.3829235562684343E-4</v>
      </c>
      <c r="AA22"/>
      <c r="AB22"/>
      <c r="AC22"/>
      <c r="AD22"/>
      <c r="AE22"/>
      <c r="AF22"/>
      <c r="AG22"/>
      <c r="AH22"/>
      <c r="AI22"/>
      <c r="AJ22"/>
      <c r="AK22"/>
      <c r="AL22" s="80"/>
      <c r="AM22" s="80"/>
      <c r="AN22" s="80"/>
      <c r="AO22" s="80"/>
      <c r="AP22" s="80"/>
      <c r="AQ22" s="80"/>
      <c r="AR22" s="80"/>
      <c r="AS22" s="80"/>
      <c r="AT22" s="80"/>
      <c r="AU22" s="80"/>
      <c r="AV22" s="80"/>
      <c r="AW22" s="80"/>
      <c r="AX22" s="80"/>
      <c r="AY22" s="80"/>
      <c r="AZ22" s="80"/>
      <c r="BA22" s="80"/>
      <c r="BB22" s="80"/>
      <c r="BC22" s="80"/>
      <c r="BD22" s="80"/>
      <c r="BE22" s="80"/>
      <c r="BF22" s="80"/>
      <c r="BG22" s="80"/>
      <c r="BH22" s="80"/>
      <c r="BI22" s="80"/>
      <c r="BJ22" s="80"/>
      <c r="BK22" s="80"/>
      <c r="BL22" s="80"/>
      <c r="BM22" s="80"/>
      <c r="BN22" s="80"/>
      <c r="BW22" s="80"/>
      <c r="BX22" s="80"/>
      <c r="BY22" s="80"/>
      <c r="BZ22" s="80"/>
      <c r="CA22" s="80"/>
      <c r="CB22" s="80"/>
      <c r="CC22" s="80"/>
      <c r="CD22" s="80"/>
      <c r="CE22" s="80"/>
      <c r="CF22" s="80"/>
    </row>
    <row r="23" spans="1:84" ht="13.65" customHeight="1" x14ac:dyDescent="0.2">
      <c r="A23" s="137"/>
      <c r="B23" s="590"/>
      <c r="C23" s="735"/>
      <c r="D23" s="867"/>
      <c r="E23" s="740">
        <f>点検表!C125</f>
        <v>8</v>
      </c>
      <c r="F23" s="726" t="str">
        <f>点検表!D125</f>
        <v>Ⅱ</v>
      </c>
      <c r="G23" s="719" t="str">
        <f>点検表!E125</f>
        <v>1a.6</v>
      </c>
      <c r="H23" s="720" t="str">
        <f>点検表!F125</f>
        <v>蒸気ドレン回収設備の導入</v>
      </c>
      <c r="I23" s="721"/>
      <c r="J23" s="722"/>
      <c r="K23" s="723"/>
      <c r="L23" s="723"/>
      <c r="M23" s="724"/>
      <c r="N23" s="725" t="str">
        <f>点検表!T125</f>
        <v>-</v>
      </c>
      <c r="O23" s="226"/>
      <c r="P23" s="80"/>
      <c r="Q23" s="80"/>
      <c r="R23" s="186" t="str">
        <f>点検表!X125</f>
        <v>-</v>
      </c>
      <c r="S23" s="533" t="str">
        <f>点検表!Y125</f>
        <v>蒸気供給</v>
      </c>
      <c r="T23" s="302">
        <f>点検表!Z125</f>
        <v>8.3829235562684346E-2</v>
      </c>
      <c r="U23" s="532">
        <f>点検表!AA125</f>
        <v>3.2000000000000001E-2</v>
      </c>
      <c r="V23" s="186">
        <f>点検表!AB125</f>
        <v>1</v>
      </c>
      <c r="W23" s="567">
        <f>点検表!AC125</f>
        <v>1</v>
      </c>
      <c r="X23" s="269" t="str">
        <f>点検表!AD125</f>
        <v>-</v>
      </c>
      <c r="Y23" s="269">
        <f>点検表!AE125</f>
        <v>0</v>
      </c>
      <c r="Z23" s="571">
        <f>点検表!AF125</f>
        <v>0</v>
      </c>
      <c r="AA23"/>
      <c r="AB23"/>
      <c r="AC23"/>
      <c r="AD23"/>
      <c r="AE23"/>
      <c r="AF23"/>
      <c r="AG23"/>
      <c r="AH23"/>
      <c r="AI23"/>
      <c r="AJ23"/>
      <c r="AK23"/>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c r="BK23" s="80"/>
      <c r="BL23" s="80"/>
      <c r="BM23" s="80"/>
      <c r="BN23" s="80"/>
      <c r="BW23" s="80"/>
      <c r="BX23" s="80"/>
      <c r="BY23" s="80"/>
      <c r="BZ23" s="80"/>
      <c r="CA23" s="80"/>
      <c r="CB23" s="80"/>
      <c r="CC23" s="80"/>
      <c r="CD23" s="80"/>
      <c r="CE23" s="80"/>
      <c r="CF23" s="80"/>
    </row>
    <row r="24" spans="1:84" ht="13.65" customHeight="1" x14ac:dyDescent="0.2">
      <c r="A24" s="137"/>
      <c r="B24" s="590"/>
      <c r="C24" s="735"/>
      <c r="D24" s="867"/>
      <c r="E24" s="740">
        <f>点検表!C126</f>
        <v>9</v>
      </c>
      <c r="F24" s="726" t="str">
        <f>点検表!D126</f>
        <v>Ⅱ</v>
      </c>
      <c r="G24" s="719" t="str">
        <f>点検表!E126</f>
        <v>1a.9</v>
      </c>
      <c r="H24" s="720" t="str">
        <f>点検表!F126</f>
        <v>省エネ型スチームトラップの導入</v>
      </c>
      <c r="I24" s="721"/>
      <c r="J24" s="722"/>
      <c r="K24" s="723"/>
      <c r="L24" s="723"/>
      <c r="M24" s="724"/>
      <c r="N24" s="725" t="str">
        <f>点検表!T126</f>
        <v>-</v>
      </c>
      <c r="O24" s="226"/>
      <c r="P24" s="80"/>
      <c r="Q24" s="80"/>
      <c r="R24" s="186" t="str">
        <f>点検表!X126</f>
        <v>-</v>
      </c>
      <c r="S24" s="533" t="str">
        <f>点検表!Y126</f>
        <v>蒸気供給</v>
      </c>
      <c r="T24" s="302">
        <f>点検表!Z126</f>
        <v>8.3829235562684346E-2</v>
      </c>
      <c r="U24" s="532">
        <f>点検表!AA126</f>
        <v>0.02</v>
      </c>
      <c r="V24" s="186">
        <f>点検表!AB126</f>
        <v>1</v>
      </c>
      <c r="W24" s="567">
        <f>点検表!AC126</f>
        <v>1</v>
      </c>
      <c r="X24" s="269" t="str">
        <f>点検表!AD126</f>
        <v>-</v>
      </c>
      <c r="Y24" s="269">
        <f>点検表!AE126</f>
        <v>0</v>
      </c>
      <c r="Z24" s="571">
        <f>点検表!AF126</f>
        <v>0</v>
      </c>
      <c r="AA24"/>
      <c r="AB24"/>
      <c r="AC24"/>
      <c r="AD24"/>
      <c r="AE24"/>
      <c r="AF24"/>
      <c r="AG24"/>
      <c r="AH24"/>
      <c r="AI24"/>
      <c r="AJ24"/>
      <c r="AK24"/>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c r="BK24" s="80"/>
      <c r="BL24" s="80"/>
      <c r="BM24" s="80"/>
      <c r="BN24" s="80"/>
      <c r="BW24" s="80"/>
      <c r="BX24" s="80"/>
      <c r="BY24" s="80"/>
      <c r="BZ24" s="80"/>
      <c r="CA24" s="80"/>
      <c r="CB24" s="80"/>
      <c r="CC24" s="80"/>
      <c r="CD24" s="80"/>
      <c r="CE24" s="80"/>
      <c r="CF24" s="80"/>
    </row>
    <row r="25" spans="1:84" ht="13.65" customHeight="1" x14ac:dyDescent="0.2">
      <c r="A25" s="137"/>
      <c r="B25" s="590"/>
      <c r="C25" s="735"/>
      <c r="D25" s="867"/>
      <c r="E25" s="740">
        <f>点検表!C127</f>
        <v>10</v>
      </c>
      <c r="F25" s="718" t="str">
        <f>点検表!D127</f>
        <v>Ⅱ</v>
      </c>
      <c r="G25" s="719" t="str">
        <f>点検表!E127</f>
        <v>1b.14</v>
      </c>
      <c r="H25" s="741" t="str">
        <f>点検表!F127</f>
        <v>熱交換器の断熱</v>
      </c>
      <c r="I25" s="721"/>
      <c r="J25" s="722"/>
      <c r="K25" s="723"/>
      <c r="L25" s="723"/>
      <c r="M25" s="724"/>
      <c r="N25" s="725" t="str">
        <f>点検表!T127</f>
        <v>-</v>
      </c>
      <c r="O25" s="226"/>
      <c r="P25" s="80"/>
      <c r="Q25" s="80"/>
      <c r="R25" s="186">
        <f>点検表!X127</f>
        <v>1</v>
      </c>
      <c r="S25" s="533" t="str">
        <f>点検表!Y127</f>
        <v>熱　源</v>
      </c>
      <c r="T25" s="302">
        <f>点検表!Z127</f>
        <v>5.3246773679526245E-2</v>
      </c>
      <c r="U25" s="531">
        <f>点検表!AA127</f>
        <v>7.0000000000000001E-3</v>
      </c>
      <c r="V25" s="186">
        <f>点検表!AB127</f>
        <v>1</v>
      </c>
      <c r="W25" s="567">
        <f>点検表!AC127</f>
        <v>1</v>
      </c>
      <c r="X25" s="269">
        <f>点検表!AD127</f>
        <v>3.7272741575668374E-4</v>
      </c>
      <c r="Y25" s="269">
        <f>点検表!AE127</f>
        <v>0</v>
      </c>
      <c r="Z25" s="571">
        <f>点検表!AF127</f>
        <v>0</v>
      </c>
      <c r="AA25"/>
      <c r="AB25"/>
      <c r="AC25"/>
      <c r="AD25"/>
      <c r="AE25"/>
      <c r="AF25"/>
      <c r="AG25"/>
      <c r="AH25"/>
      <c r="AI25"/>
      <c r="AJ25"/>
      <c r="AK25"/>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c r="BK25" s="80"/>
      <c r="BL25" s="80"/>
      <c r="BM25" s="80"/>
      <c r="BN25" s="80"/>
      <c r="BW25" s="80"/>
      <c r="BX25" s="80"/>
      <c r="BY25" s="80"/>
      <c r="BZ25" s="80"/>
      <c r="CA25" s="80"/>
      <c r="CB25" s="80"/>
      <c r="CC25" s="80"/>
      <c r="CD25" s="80"/>
      <c r="CE25" s="80"/>
      <c r="CF25" s="80"/>
    </row>
    <row r="26" spans="1:84" ht="13.65" customHeight="1" x14ac:dyDescent="0.2">
      <c r="A26" s="137"/>
      <c r="B26" s="590"/>
      <c r="C26" s="735"/>
      <c r="D26" s="868"/>
      <c r="E26" s="740">
        <f>点検表!C128</f>
        <v>11</v>
      </c>
      <c r="F26" s="726" t="str">
        <f>点検表!D128</f>
        <v>Ⅱ</v>
      </c>
      <c r="G26" s="719" t="str">
        <f>点検表!E128</f>
        <v>1c.1</v>
      </c>
      <c r="H26" s="720" t="str">
        <f>点検表!F128</f>
        <v>高効率コージェネレーションの導入</v>
      </c>
      <c r="I26" s="721"/>
      <c r="J26" s="722"/>
      <c r="K26" s="723"/>
      <c r="L26" s="723"/>
      <c r="M26" s="724"/>
      <c r="N26" s="725" t="str">
        <f>点検表!T128</f>
        <v>C</v>
      </c>
      <c r="O26" s="226"/>
      <c r="P26" s="80"/>
      <c r="Q26" s="80"/>
      <c r="R26" s="186">
        <f>点検表!X128</f>
        <v>0.84599999999999997</v>
      </c>
      <c r="S26" s="533" t="str">
        <f>点検表!Y128</f>
        <v>コージェネ</v>
      </c>
      <c r="T26" s="302">
        <f>点検表!Z128</f>
        <v>4.5948934204497006E-2</v>
      </c>
      <c r="U26" s="534">
        <f>点検表!AA128</f>
        <v>0.1</v>
      </c>
      <c r="V26" s="186">
        <f>点検表!AB128</f>
        <v>1</v>
      </c>
      <c r="W26" s="567">
        <f>点検表!AC128</f>
        <v>1</v>
      </c>
      <c r="X26" s="269">
        <f>点検表!AD128</f>
        <v>3.8872798337004468E-3</v>
      </c>
      <c r="Y26" s="269">
        <f>点検表!AE128</f>
        <v>7.0761358674925406E-4</v>
      </c>
      <c r="Z26" s="571">
        <f>点検表!AF128</f>
        <v>7.0761358674925406E-4</v>
      </c>
      <c r="AA26"/>
      <c r="AB26"/>
      <c r="AC26"/>
      <c r="AD26"/>
      <c r="AE26"/>
      <c r="AF26"/>
      <c r="AG26"/>
      <c r="AH26"/>
      <c r="AI26"/>
      <c r="AJ26"/>
      <c r="AK26"/>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c r="BK26" s="80"/>
      <c r="BL26" s="80"/>
      <c r="BM26" s="80"/>
      <c r="BN26" s="80"/>
      <c r="BW26" s="80"/>
      <c r="BX26" s="80"/>
      <c r="BY26" s="80"/>
      <c r="BZ26" s="80"/>
      <c r="CA26" s="80"/>
      <c r="CB26" s="80"/>
      <c r="CC26" s="80"/>
      <c r="CD26" s="80"/>
      <c r="CE26" s="80"/>
      <c r="CF26" s="80"/>
    </row>
    <row r="27" spans="1:84" ht="13.65" customHeight="1" x14ac:dyDescent="0.2">
      <c r="A27" s="252"/>
      <c r="B27" s="590"/>
      <c r="C27" s="735"/>
      <c r="D27" s="867" t="s">
        <v>1273</v>
      </c>
      <c r="E27" s="742">
        <f>点検表!C135</f>
        <v>12</v>
      </c>
      <c r="F27" s="743" t="str">
        <f>点検表!D135</f>
        <v>Ⅲ</v>
      </c>
      <c r="G27" s="719" t="s">
        <v>1274</v>
      </c>
      <c r="H27" s="720" t="str">
        <f>点検表!F135</f>
        <v>燃焼機器の空気比の管理</v>
      </c>
      <c r="I27" s="721"/>
      <c r="J27" s="722"/>
      <c r="K27" s="723"/>
      <c r="L27" s="723"/>
      <c r="M27" s="724"/>
      <c r="N27" s="725" t="str">
        <f>点検表!T135</f>
        <v>-</v>
      </c>
      <c r="O27" s="226"/>
      <c r="P27" s="80"/>
      <c r="Q27" s="80"/>
      <c r="R27" s="535" t="str">
        <f>点検表!X135</f>
        <v>-</v>
      </c>
      <c r="S27" s="533" t="str">
        <f>点検表!Y135</f>
        <v>蒸気＋熱源</v>
      </c>
      <c r="T27" s="302">
        <f>点検表!Z135</f>
        <v>0.13707600924221058</v>
      </c>
      <c r="U27" s="532">
        <f>点検表!AA135</f>
        <v>0.02</v>
      </c>
      <c r="V27" s="186">
        <f>点検表!AB135</f>
        <v>1</v>
      </c>
      <c r="W27" s="567">
        <f>点検表!AC135</f>
        <v>1</v>
      </c>
      <c r="X27" s="269" t="str">
        <f>点検表!AD135</f>
        <v>-</v>
      </c>
      <c r="Y27" s="269">
        <f>点検表!AE135</f>
        <v>0</v>
      </c>
      <c r="Z27" s="571">
        <f>点検表!AF135</f>
        <v>0</v>
      </c>
      <c r="AA27"/>
      <c r="AB27"/>
      <c r="AC27"/>
      <c r="AD27"/>
      <c r="AE27"/>
      <c r="AF27"/>
      <c r="AG27"/>
      <c r="AH27"/>
      <c r="AI27"/>
      <c r="AJ27"/>
      <c r="AK27"/>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0"/>
      <c r="BL27" s="80"/>
      <c r="BM27" s="80"/>
      <c r="BN27" s="80"/>
      <c r="BW27" s="80"/>
      <c r="BX27" s="80"/>
      <c r="BY27" s="80"/>
      <c r="BZ27" s="80"/>
      <c r="CA27" s="80"/>
      <c r="CB27" s="80"/>
      <c r="CC27" s="80"/>
      <c r="CD27" s="80"/>
      <c r="CE27" s="80"/>
      <c r="CF27" s="80"/>
    </row>
    <row r="28" spans="1:84" ht="13.65" customHeight="1" x14ac:dyDescent="0.2">
      <c r="A28" s="137"/>
      <c r="B28" s="590"/>
      <c r="C28" s="735"/>
      <c r="D28" s="867"/>
      <c r="E28" s="742">
        <f>点検表!C136</f>
        <v>13</v>
      </c>
      <c r="F28" s="743" t="str">
        <f>点検表!D136</f>
        <v>Ⅲ</v>
      </c>
      <c r="G28" s="719" t="str">
        <f>点検表!E136</f>
        <v>1b.2</v>
      </c>
      <c r="H28" s="720" t="str">
        <f>点検表!F136</f>
        <v>冷凍機の冷却水温度設定値の調整</v>
      </c>
      <c r="I28" s="721"/>
      <c r="J28" s="722"/>
      <c r="K28" s="723"/>
      <c r="L28" s="723"/>
      <c r="M28" s="724"/>
      <c r="N28" s="725" t="str">
        <f>点検表!T136</f>
        <v>-</v>
      </c>
      <c r="O28" s="226"/>
      <c r="P28" s="80"/>
      <c r="Q28" s="80"/>
      <c r="R28" s="535" t="str">
        <f>点検表!X136</f>
        <v>-</v>
      </c>
      <c r="S28" s="533" t="str">
        <f>点検表!Y136</f>
        <v>熱　源</v>
      </c>
      <c r="T28" s="302">
        <f>点検表!Z136</f>
        <v>5.3246773679526245E-2</v>
      </c>
      <c r="U28" s="531">
        <f>点検表!AA136</f>
        <v>0.02</v>
      </c>
      <c r="V28" s="186">
        <f>点検表!AB136</f>
        <v>1</v>
      </c>
      <c r="W28" s="567">
        <f>点検表!AC136</f>
        <v>1</v>
      </c>
      <c r="X28" s="269" t="str">
        <f>点検表!AD136</f>
        <v>-</v>
      </c>
      <c r="Y28" s="269">
        <f>点検表!AE136</f>
        <v>0</v>
      </c>
      <c r="Z28" s="571">
        <f>点検表!AF136</f>
        <v>0</v>
      </c>
      <c r="AA28"/>
      <c r="AB28"/>
      <c r="AC28"/>
      <c r="AD28"/>
      <c r="AE28"/>
      <c r="AF28"/>
      <c r="AG28"/>
      <c r="AH28"/>
      <c r="AI28"/>
      <c r="AJ28"/>
      <c r="AK28"/>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W28" s="80"/>
      <c r="BX28" s="80"/>
      <c r="BY28" s="80"/>
      <c r="BZ28" s="80"/>
      <c r="CA28" s="80"/>
      <c r="CB28" s="80"/>
      <c r="CC28" s="80"/>
      <c r="CD28" s="80"/>
      <c r="CE28" s="80"/>
      <c r="CF28" s="80"/>
    </row>
    <row r="29" spans="1:84" ht="13.65" customHeight="1" x14ac:dyDescent="0.2">
      <c r="A29" s="137"/>
      <c r="B29" s="590"/>
      <c r="C29" s="735"/>
      <c r="D29" s="867"/>
      <c r="E29" s="742">
        <f>点検表!C137</f>
        <v>14</v>
      </c>
      <c r="F29" s="743" t="str">
        <f>点検表!D137</f>
        <v>Ⅲ</v>
      </c>
      <c r="G29" s="744" t="str">
        <f>点検表!E137</f>
        <v>1b.8</v>
      </c>
      <c r="H29" s="745" t="str">
        <f>点検表!F137</f>
        <v>部分負荷時の熱源運転の適正化</v>
      </c>
      <c r="I29" s="721"/>
      <c r="J29" s="722"/>
      <c r="K29" s="723"/>
      <c r="L29" s="723"/>
      <c r="M29" s="724"/>
      <c r="N29" s="725" t="str">
        <f>点検表!T137</f>
        <v>C</v>
      </c>
      <c r="O29" s="226"/>
      <c r="P29" s="80"/>
      <c r="Q29" s="80"/>
      <c r="R29" s="535">
        <f>点検表!X137</f>
        <v>0</v>
      </c>
      <c r="S29" s="533" t="str">
        <f>点検表!Y137</f>
        <v>熱　源</v>
      </c>
      <c r="T29" s="302">
        <f>点検表!Z137</f>
        <v>5.3246773679526245E-2</v>
      </c>
      <c r="U29" s="531">
        <f>点検表!AA137</f>
        <v>0.03</v>
      </c>
      <c r="V29" s="186">
        <f>点検表!AB137</f>
        <v>1</v>
      </c>
      <c r="W29" s="567">
        <f>点検表!AC137</f>
        <v>1</v>
      </c>
      <c r="X29" s="269">
        <f>点検表!AD137</f>
        <v>0</v>
      </c>
      <c r="Y29" s="269">
        <f>点検表!AE137</f>
        <v>1.5974032103857872E-3</v>
      </c>
      <c r="Z29" s="571">
        <f>点検表!AF137</f>
        <v>1.5974032103857872E-3</v>
      </c>
      <c r="AA29"/>
      <c r="AB29"/>
      <c r="AC29"/>
      <c r="AD29"/>
      <c r="AE29"/>
      <c r="AF29"/>
      <c r="AG29"/>
      <c r="AH29"/>
      <c r="AI29"/>
      <c r="AJ29"/>
      <c r="AK29"/>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c r="BK29" s="80"/>
      <c r="BL29" s="80"/>
      <c r="BM29" s="80"/>
      <c r="BN29" s="80"/>
      <c r="BW29" s="80"/>
      <c r="BX29" s="80"/>
      <c r="BY29" s="80"/>
      <c r="BZ29" s="80"/>
      <c r="CA29" s="80"/>
      <c r="CB29" s="80"/>
      <c r="CC29" s="80"/>
      <c r="CD29" s="80"/>
      <c r="CE29" s="80"/>
      <c r="CF29" s="80"/>
    </row>
    <row r="30" spans="1:84" ht="13.65" customHeight="1" x14ac:dyDescent="0.2">
      <c r="A30" s="137"/>
      <c r="B30" s="590"/>
      <c r="C30" s="735"/>
      <c r="D30" s="867"/>
      <c r="E30" s="742">
        <f>点検表!C138</f>
        <v>15</v>
      </c>
      <c r="F30" s="743" t="str">
        <f>点検表!D138</f>
        <v>Ⅲ</v>
      </c>
      <c r="G30" s="744" t="str">
        <f>点検表!E138</f>
        <v>1b.9</v>
      </c>
      <c r="H30" s="745" t="str">
        <f>点検表!F138</f>
        <v>部分負荷時の熱源ポンプ運転の適正化</v>
      </c>
      <c r="I30" s="721"/>
      <c r="J30" s="722"/>
      <c r="K30" s="723"/>
      <c r="L30" s="723"/>
      <c r="M30" s="724"/>
      <c r="N30" s="725" t="str">
        <f>点検表!T138</f>
        <v>-</v>
      </c>
      <c r="O30" s="226"/>
      <c r="P30" s="80"/>
      <c r="Q30" s="80"/>
      <c r="R30" s="535" t="str">
        <f>点検表!X138</f>
        <v>-</v>
      </c>
      <c r="S30" s="533" t="str">
        <f>点検表!Y138</f>
        <v>熱搬送</v>
      </c>
      <c r="T30" s="302">
        <f>点検表!Z138</f>
        <v>7.4299426608671658E-3</v>
      </c>
      <c r="U30" s="531">
        <f>点検表!AA138</f>
        <v>0.03</v>
      </c>
      <c r="V30" s="186">
        <f>点検表!AB138</f>
        <v>1</v>
      </c>
      <c r="W30" s="567">
        <f>点検表!AC138</f>
        <v>1</v>
      </c>
      <c r="X30" s="269" t="str">
        <f>点検表!AD138</f>
        <v>-</v>
      </c>
      <c r="Y30" s="269">
        <f>点検表!AE138</f>
        <v>0</v>
      </c>
      <c r="Z30" s="571">
        <f>点検表!AF138</f>
        <v>0</v>
      </c>
      <c r="AA30"/>
      <c r="AB30"/>
      <c r="AC30"/>
      <c r="AD30"/>
      <c r="AE30"/>
      <c r="AF30"/>
      <c r="AG30"/>
      <c r="AH30"/>
      <c r="AI30"/>
      <c r="AJ30"/>
      <c r="AK3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W30" s="80"/>
      <c r="BX30" s="80"/>
      <c r="BY30" s="80"/>
      <c r="BZ30" s="80"/>
      <c r="CA30" s="80"/>
      <c r="CB30" s="80"/>
      <c r="CC30" s="80"/>
      <c r="CD30" s="80"/>
      <c r="CE30" s="80"/>
      <c r="CF30" s="80"/>
    </row>
    <row r="31" spans="1:84" ht="13.65" customHeight="1" x14ac:dyDescent="0.2">
      <c r="A31" s="137"/>
      <c r="B31" s="590"/>
      <c r="C31" s="735"/>
      <c r="D31" s="867"/>
      <c r="E31" s="742">
        <f>点検表!C139</f>
        <v>16</v>
      </c>
      <c r="F31" s="743" t="str">
        <f>点検表!D139</f>
        <v>Ⅲ</v>
      </c>
      <c r="G31" s="719" t="str">
        <f>点検表!E139</f>
        <v>1b.7</v>
      </c>
      <c r="H31" s="720" t="str">
        <f>点検表!F139</f>
        <v>熱源機器の冷温水出口温度設定値の調整</v>
      </c>
      <c r="I31" s="721"/>
      <c r="J31" s="722"/>
      <c r="K31" s="723"/>
      <c r="L31" s="723"/>
      <c r="M31" s="724"/>
      <c r="N31" s="725" t="str">
        <f>点検表!T139</f>
        <v>-</v>
      </c>
      <c r="O31" s="226"/>
      <c r="P31" s="80"/>
      <c r="Q31" s="80"/>
      <c r="R31" s="535" t="str">
        <f>点検表!X139</f>
        <v>-</v>
      </c>
      <c r="S31" s="533" t="str">
        <f>点検表!Y139</f>
        <v>熱　源</v>
      </c>
      <c r="T31" s="302">
        <f>点検表!Z139</f>
        <v>5.3246773679526245E-2</v>
      </c>
      <c r="U31" s="532">
        <f>点検表!AA139</f>
        <v>1.4999999999999999E-2</v>
      </c>
      <c r="V31" s="186">
        <f>点検表!AB139</f>
        <v>1</v>
      </c>
      <c r="W31" s="567">
        <f>点検表!AC139</f>
        <v>1</v>
      </c>
      <c r="X31" s="269" t="str">
        <f>点検表!AD139</f>
        <v>-</v>
      </c>
      <c r="Y31" s="269">
        <f>点検表!AE139</f>
        <v>0</v>
      </c>
      <c r="Z31" s="571">
        <f>点検表!AF139</f>
        <v>0</v>
      </c>
      <c r="AA31"/>
      <c r="AB31"/>
      <c r="AC31"/>
      <c r="AD31"/>
      <c r="AE31"/>
      <c r="AF31"/>
      <c r="AG31"/>
      <c r="AH31"/>
      <c r="AI31"/>
      <c r="AJ31"/>
      <c r="AK31"/>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c r="BK31" s="80"/>
      <c r="BL31" s="80"/>
      <c r="BM31" s="80"/>
      <c r="BN31" s="80"/>
      <c r="BW31" s="80"/>
      <c r="BX31" s="80"/>
      <c r="BY31" s="80"/>
      <c r="BZ31" s="80"/>
      <c r="CA31" s="80"/>
      <c r="CB31" s="80"/>
      <c r="CC31" s="80"/>
      <c r="CD31" s="80"/>
      <c r="CE31" s="80"/>
      <c r="CF31" s="80"/>
    </row>
    <row r="32" spans="1:84" ht="13.65" customHeight="1" x14ac:dyDescent="0.2">
      <c r="A32" s="137"/>
      <c r="B32" s="590"/>
      <c r="C32" s="735"/>
      <c r="D32" s="867"/>
      <c r="E32" s="742">
        <f>点検表!C140</f>
        <v>17</v>
      </c>
      <c r="F32" s="743" t="str">
        <f>点検表!D140</f>
        <v>Ⅲ</v>
      </c>
      <c r="G32" s="746" t="s">
        <v>1275</v>
      </c>
      <c r="H32" s="720" t="str">
        <f>点検表!F140</f>
        <v>冷温水管、蒸気管等の保温の確認</v>
      </c>
      <c r="I32" s="721"/>
      <c r="J32" s="722"/>
      <c r="K32" s="723"/>
      <c r="L32" s="723"/>
      <c r="M32" s="724"/>
      <c r="N32" s="725" t="str">
        <f>点検表!T140</f>
        <v>C</v>
      </c>
      <c r="O32" s="226"/>
      <c r="P32" s="80"/>
      <c r="Q32" s="80"/>
      <c r="R32" s="535">
        <f>点検表!X140</f>
        <v>0</v>
      </c>
      <c r="S32" s="533" t="str">
        <f>点検表!Y140</f>
        <v>蒸気＋熱源</v>
      </c>
      <c r="T32" s="302">
        <f>点検表!Z140</f>
        <v>0.13707600924221058</v>
      </c>
      <c r="U32" s="532">
        <f>点検表!AA140</f>
        <v>5.0000000000000001E-3</v>
      </c>
      <c r="V32" s="186">
        <f>点検表!AB140</f>
        <v>1</v>
      </c>
      <c r="W32" s="567">
        <f>点検表!AC140</f>
        <v>1</v>
      </c>
      <c r="X32" s="269">
        <f>点検表!AD140</f>
        <v>0</v>
      </c>
      <c r="Y32" s="269">
        <f>点検表!AE140</f>
        <v>6.8538004621105297E-4</v>
      </c>
      <c r="Z32" s="571">
        <f>点検表!AF140</f>
        <v>6.8538004621105297E-4</v>
      </c>
      <c r="AA32"/>
      <c r="AB32"/>
      <c r="AC32"/>
      <c r="AD32"/>
      <c r="AE32"/>
      <c r="AF32"/>
      <c r="AG32"/>
      <c r="AH32"/>
      <c r="AI32"/>
      <c r="AJ32"/>
      <c r="AK32"/>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c r="BK32" s="80"/>
      <c r="BL32" s="80"/>
      <c r="BM32" s="80"/>
      <c r="BN32" s="80"/>
      <c r="BW32" s="80"/>
      <c r="BX32" s="80"/>
      <c r="BY32" s="80"/>
      <c r="BZ32" s="80"/>
      <c r="CA32" s="80"/>
      <c r="CB32" s="80"/>
      <c r="CC32" s="80"/>
      <c r="CD32" s="80"/>
      <c r="CE32" s="80"/>
      <c r="CF32" s="80"/>
    </row>
    <row r="33" spans="1:84" ht="13.65" customHeight="1" x14ac:dyDescent="0.2">
      <c r="A33" s="137"/>
      <c r="B33" s="590"/>
      <c r="C33" s="735"/>
      <c r="D33" s="867"/>
      <c r="E33" s="742">
        <f>点検表!C141</f>
        <v>18</v>
      </c>
      <c r="F33" s="743" t="str">
        <f>点検表!D141</f>
        <v>Ⅲ</v>
      </c>
      <c r="G33" s="744" t="str">
        <f>点検表!E141</f>
        <v>1b.4</v>
      </c>
      <c r="H33" s="745" t="str">
        <f>点検表!F141</f>
        <v>インバータ制御系統のバルブの開度調整</v>
      </c>
      <c r="I33" s="721"/>
      <c r="J33" s="722"/>
      <c r="K33" s="723"/>
      <c r="L33" s="723"/>
      <c r="M33" s="724"/>
      <c r="N33" s="725" t="str">
        <f>点検表!T141</f>
        <v>C</v>
      </c>
      <c r="O33" s="226"/>
      <c r="P33" s="80"/>
      <c r="Q33" s="80"/>
      <c r="R33" s="535">
        <f>点検表!X141</f>
        <v>0</v>
      </c>
      <c r="S33" s="533" t="str">
        <f>点検表!Y141</f>
        <v>熱搬送</v>
      </c>
      <c r="T33" s="302">
        <f>点検表!Z141</f>
        <v>7.4299426608671658E-3</v>
      </c>
      <c r="U33" s="532">
        <f>点検表!AA141</f>
        <v>2.3E-2</v>
      </c>
      <c r="V33" s="186">
        <f>点検表!AB141</f>
        <v>1</v>
      </c>
      <c r="W33" s="567">
        <f>点検表!AC141</f>
        <v>1</v>
      </c>
      <c r="X33" s="269">
        <f>点検表!AD141</f>
        <v>0</v>
      </c>
      <c r="Y33" s="269">
        <f>点検表!AE141</f>
        <v>1.7088868119994482E-4</v>
      </c>
      <c r="Z33" s="571">
        <f>点検表!AF141</f>
        <v>1.7088868119994482E-4</v>
      </c>
      <c r="AA33"/>
      <c r="AB33"/>
      <c r="AC33"/>
      <c r="AD33"/>
      <c r="AE33"/>
      <c r="AF33"/>
      <c r="AG33"/>
      <c r="AH33"/>
      <c r="AI33"/>
      <c r="AJ33"/>
      <c r="AK33"/>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c r="BK33" s="80"/>
      <c r="BL33" s="80"/>
      <c r="BM33" s="80"/>
      <c r="BN33" s="80"/>
      <c r="BW33" s="80"/>
      <c r="BX33" s="80"/>
      <c r="BY33" s="80"/>
      <c r="BZ33" s="80"/>
      <c r="CA33" s="80"/>
      <c r="CB33" s="80"/>
      <c r="CC33" s="80"/>
      <c r="CD33" s="80"/>
      <c r="CE33" s="80"/>
      <c r="CF33" s="80"/>
    </row>
    <row r="34" spans="1:84" ht="13.65" customHeight="1" x14ac:dyDescent="0.2">
      <c r="A34" s="137"/>
      <c r="B34" s="590"/>
      <c r="C34" s="735"/>
      <c r="D34" s="867"/>
      <c r="E34" s="742">
        <f>点検表!C142</f>
        <v>19</v>
      </c>
      <c r="F34" s="743" t="str">
        <f>点検表!D142</f>
        <v>Ⅲ</v>
      </c>
      <c r="G34" s="746" t="s">
        <v>1276</v>
      </c>
      <c r="H34" s="720" t="str">
        <f>点検表!F142</f>
        <v>熱源不要期間の熱源機器等停止</v>
      </c>
      <c r="I34" s="721"/>
      <c r="J34" s="722"/>
      <c r="K34" s="723"/>
      <c r="L34" s="723"/>
      <c r="M34" s="724"/>
      <c r="N34" s="725" t="str">
        <f>点検表!T142</f>
        <v>-</v>
      </c>
      <c r="O34" s="226"/>
      <c r="P34" s="80"/>
      <c r="Q34" s="80"/>
      <c r="R34" s="535" t="str">
        <f>点検表!X142</f>
        <v>-</v>
      </c>
      <c r="S34" s="533" t="str">
        <f>点検表!Y142</f>
        <v>蒸気＋熱源</v>
      </c>
      <c r="T34" s="302">
        <f>点検表!Z142</f>
        <v>0.13707600924221058</v>
      </c>
      <c r="U34" s="532">
        <f>点検表!AA142</f>
        <v>0.01</v>
      </c>
      <c r="V34" s="186">
        <f>点検表!AB142</f>
        <v>1</v>
      </c>
      <c r="W34" s="567">
        <f>点検表!AC142</f>
        <v>1</v>
      </c>
      <c r="X34" s="269" t="str">
        <f>点検表!AD142</f>
        <v>-</v>
      </c>
      <c r="Y34" s="269">
        <f>点検表!AE142</f>
        <v>0</v>
      </c>
      <c r="Z34" s="571">
        <f>点検表!AF142</f>
        <v>0</v>
      </c>
      <c r="AA34"/>
      <c r="AB34"/>
      <c r="AC34"/>
      <c r="AD34"/>
      <c r="AE34"/>
      <c r="AF34"/>
      <c r="AG34"/>
      <c r="AH34"/>
      <c r="AI34"/>
      <c r="AJ34"/>
      <c r="AK34"/>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c r="BK34" s="80"/>
      <c r="BL34" s="80"/>
      <c r="BM34" s="80"/>
      <c r="BN34" s="80"/>
      <c r="BW34" s="80"/>
      <c r="BX34" s="80"/>
      <c r="BY34" s="80"/>
      <c r="BZ34" s="80"/>
      <c r="CA34" s="80"/>
      <c r="CB34" s="80"/>
      <c r="CC34" s="80"/>
      <c r="CD34" s="80"/>
      <c r="CE34" s="80"/>
      <c r="CF34" s="80"/>
    </row>
    <row r="35" spans="1:84" ht="13.65" customHeight="1" x14ac:dyDescent="0.2">
      <c r="A35" s="137"/>
      <c r="B35" s="590"/>
      <c r="C35" s="735"/>
      <c r="D35" s="867"/>
      <c r="E35" s="742">
        <f>点検表!C143</f>
        <v>20</v>
      </c>
      <c r="F35" s="743" t="str">
        <f>点検表!D143</f>
        <v>Ⅲ</v>
      </c>
      <c r="G35" s="746" t="str">
        <f>点検表!E143</f>
        <v>1b.12</v>
      </c>
      <c r="H35" s="720" t="str">
        <f>点検表!F143</f>
        <v>空調開始時の熱源起動時間の適正化</v>
      </c>
      <c r="I35" s="721"/>
      <c r="J35" s="722"/>
      <c r="K35" s="723"/>
      <c r="L35" s="723"/>
      <c r="M35" s="724"/>
      <c r="N35" s="725" t="str">
        <f>点検表!T143</f>
        <v>C</v>
      </c>
      <c r="O35" s="226"/>
      <c r="P35" s="80"/>
      <c r="Q35" s="80"/>
      <c r="R35" s="535">
        <f>点検表!X143</f>
        <v>0</v>
      </c>
      <c r="S35" s="533" t="str">
        <f>点検表!Y143</f>
        <v>蒸気＋熱源</v>
      </c>
      <c r="T35" s="302">
        <f>点検表!Z143</f>
        <v>0.13707600924221058</v>
      </c>
      <c r="U35" s="532">
        <f>点検表!AA143</f>
        <v>0.01</v>
      </c>
      <c r="V35" s="186">
        <f>点検表!AB143</f>
        <v>1</v>
      </c>
      <c r="W35" s="567">
        <f>点検表!AC143</f>
        <v>1</v>
      </c>
      <c r="X35" s="269">
        <f>点検表!AD143</f>
        <v>0</v>
      </c>
      <c r="Y35" s="269">
        <f>点検表!AE143</f>
        <v>1.3707600924221059E-3</v>
      </c>
      <c r="Z35" s="571">
        <f>点検表!AF143</f>
        <v>1.3707600924221059E-3</v>
      </c>
      <c r="AA35"/>
      <c r="AB35"/>
      <c r="AC35"/>
      <c r="AD35"/>
      <c r="AE35"/>
      <c r="AF35"/>
      <c r="AG35"/>
      <c r="AH35"/>
      <c r="AI35"/>
      <c r="AJ35"/>
      <c r="AK35"/>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c r="BK35" s="80"/>
      <c r="BL35" s="80"/>
      <c r="BM35" s="80"/>
      <c r="BN35" s="80"/>
      <c r="BW35" s="80"/>
      <c r="BX35" s="80"/>
      <c r="BY35" s="80"/>
      <c r="BZ35" s="80"/>
      <c r="CA35" s="80"/>
      <c r="CB35" s="80"/>
      <c r="CC35" s="80"/>
      <c r="CD35" s="80"/>
      <c r="CE35" s="80"/>
      <c r="CF35" s="80"/>
    </row>
    <row r="36" spans="1:84" ht="13.65" customHeight="1" x14ac:dyDescent="0.2">
      <c r="A36" s="137"/>
      <c r="B36" s="590"/>
      <c r="C36" s="747"/>
      <c r="D36" s="868"/>
      <c r="E36" s="742">
        <f>点検表!C144</f>
        <v>21</v>
      </c>
      <c r="F36" s="748" t="str">
        <f>点検表!D144</f>
        <v>Ⅲ</v>
      </c>
      <c r="G36" s="744" t="s">
        <v>1277</v>
      </c>
      <c r="H36" s="745" t="str">
        <f>点検表!F144</f>
        <v>熱源機器の点検・清掃</v>
      </c>
      <c r="I36" s="721"/>
      <c r="J36" s="722"/>
      <c r="K36" s="723"/>
      <c r="L36" s="723"/>
      <c r="M36" s="724"/>
      <c r="N36" s="725" t="str">
        <f>点検表!T144</f>
        <v>-</v>
      </c>
      <c r="O36" s="226"/>
      <c r="P36" s="80"/>
      <c r="Q36" s="80"/>
      <c r="R36" s="535" t="str">
        <f>点検表!X144</f>
        <v>-</v>
      </c>
      <c r="S36" s="533" t="str">
        <f>点検表!Y144</f>
        <v>蒸気＋熱源</v>
      </c>
      <c r="T36" s="302">
        <f>点検表!Z144</f>
        <v>0.13707600924221058</v>
      </c>
      <c r="U36" s="531">
        <f>点検表!AA144</f>
        <v>5.0000000000000001E-3</v>
      </c>
      <c r="V36" s="186">
        <f>点検表!AB144</f>
        <v>1</v>
      </c>
      <c r="W36" s="567">
        <f>点検表!AC144</f>
        <v>1</v>
      </c>
      <c r="X36" s="269" t="str">
        <f>点検表!AD144</f>
        <v>-</v>
      </c>
      <c r="Y36" s="269">
        <f>点検表!AE144</f>
        <v>0</v>
      </c>
      <c r="Z36" s="571">
        <f>点検表!AF144</f>
        <v>0</v>
      </c>
      <c r="AA36"/>
      <c r="AB36"/>
      <c r="AC36"/>
      <c r="AD36"/>
      <c r="AE36"/>
      <c r="AF36"/>
      <c r="AG36"/>
      <c r="AH36"/>
      <c r="AI36"/>
      <c r="AJ36"/>
      <c r="AK36"/>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c r="BK36" s="80"/>
      <c r="BL36" s="80"/>
      <c r="BM36" s="80"/>
      <c r="BN36" s="80"/>
      <c r="BW36" s="80"/>
      <c r="BX36" s="80"/>
      <c r="BY36" s="80"/>
      <c r="BZ36" s="80"/>
      <c r="CA36" s="80"/>
      <c r="CB36" s="80"/>
      <c r="CC36" s="80"/>
      <c r="CD36" s="80"/>
      <c r="CE36" s="80"/>
      <c r="CF36" s="80"/>
    </row>
    <row r="37" spans="1:84" ht="13.65" customHeight="1" x14ac:dyDescent="0.2">
      <c r="A37" s="137"/>
      <c r="B37" s="590"/>
      <c r="C37" s="715" t="str">
        <f>点検表!C145</f>
        <v>空調・換気設備</v>
      </c>
      <c r="D37" s="866" t="s">
        <v>1278</v>
      </c>
      <c r="E37" s="740">
        <f>点検表!C147</f>
        <v>22</v>
      </c>
      <c r="F37" s="718" t="str">
        <f>点検表!D147</f>
        <v>Ⅱ</v>
      </c>
      <c r="G37" s="719" t="str">
        <f>点検表!E147</f>
        <v>2a.3</v>
      </c>
      <c r="H37" s="720" t="str">
        <f>点検表!F147</f>
        <v>高効率空調機の導入</v>
      </c>
      <c r="I37" s="721"/>
      <c r="J37" s="722"/>
      <c r="K37" s="723"/>
      <c r="L37" s="723"/>
      <c r="M37" s="724"/>
      <c r="N37" s="725" t="str">
        <f>点検表!T147</f>
        <v>C</v>
      </c>
      <c r="O37" s="226"/>
      <c r="P37" s="80"/>
      <c r="Q37" s="80"/>
      <c r="R37" s="186">
        <f>点検表!X148</f>
        <v>0.97350200890433281</v>
      </c>
      <c r="S37" s="533" t="str">
        <f>点検表!Y148</f>
        <v>空調機</v>
      </c>
      <c r="T37" s="302">
        <f>点検表!Z148</f>
        <v>0.11030562159290085</v>
      </c>
      <c r="U37" s="532">
        <f>点検表!AA148</f>
        <v>5.1999999999999998E-2</v>
      </c>
      <c r="V37" s="186">
        <f>点検表!AB148</f>
        <v>1</v>
      </c>
      <c r="W37" s="186">
        <f>点検表!AC148</f>
        <v>1</v>
      </c>
      <c r="X37" s="269">
        <f>点検表!AD148</f>
        <v>5.5839026991347657E-3</v>
      </c>
      <c r="Y37" s="269">
        <f>点検表!AE148</f>
        <v>1.5198962369607753E-4</v>
      </c>
      <c r="Z37" s="571">
        <f>点検表!AF148</f>
        <v>9.3428585994638543E-5</v>
      </c>
      <c r="AA37"/>
      <c r="AB37"/>
      <c r="AC37"/>
      <c r="AD37"/>
      <c r="AE37"/>
      <c r="AF37"/>
      <c r="AG37"/>
      <c r="AH37"/>
      <c r="AI37"/>
      <c r="AJ37"/>
      <c r="AK37"/>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c r="BK37" s="80"/>
      <c r="BL37" s="80"/>
      <c r="BM37" s="80"/>
      <c r="BN37" s="80"/>
      <c r="BW37" s="80"/>
      <c r="BX37" s="80"/>
      <c r="BY37" s="80"/>
      <c r="BZ37" s="80"/>
      <c r="CA37" s="80"/>
      <c r="CB37" s="80"/>
      <c r="CC37" s="80"/>
      <c r="CD37" s="80"/>
      <c r="CE37" s="80"/>
      <c r="CF37" s="80"/>
    </row>
    <row r="38" spans="1:84" ht="13.65" customHeight="1" x14ac:dyDescent="0.2">
      <c r="A38" s="137"/>
      <c r="B38" s="590"/>
      <c r="C38" s="735"/>
      <c r="D38" s="867"/>
      <c r="E38" s="740">
        <f>点検表!C154</f>
        <v>23</v>
      </c>
      <c r="F38" s="748" t="str">
        <f>点検表!D154</f>
        <v>Ⅱ</v>
      </c>
      <c r="G38" s="719" t="str">
        <f>点検表!E154</f>
        <v>2a.1</v>
      </c>
      <c r="H38" s="720" t="str">
        <f>点検表!F154</f>
        <v>高効率パッケージ形空調機の導入</v>
      </c>
      <c r="I38" s="721"/>
      <c r="J38" s="722"/>
      <c r="K38" s="723"/>
      <c r="L38" s="723"/>
      <c r="M38" s="724"/>
      <c r="N38" s="725" t="str">
        <f>点検表!T154</f>
        <v>C</v>
      </c>
      <c r="O38" s="226"/>
      <c r="P38" s="80"/>
      <c r="Q38" s="80"/>
      <c r="R38" s="186">
        <f>点検表!X157</f>
        <v>0.81766871165644173</v>
      </c>
      <c r="S38" s="533" t="str">
        <f>点検表!Y157</f>
        <v>ﾊﾟｯｹｰｼﾞ空調</v>
      </c>
      <c r="T38" s="302">
        <f>点検表!Z157</f>
        <v>2.6376985680091506E-2</v>
      </c>
      <c r="U38" s="532">
        <f>点検表!AA157</f>
        <v>0.3</v>
      </c>
      <c r="V38" s="186">
        <f>点検表!AB157</f>
        <v>1</v>
      </c>
      <c r="W38" s="567">
        <f>点検表!AC157</f>
        <v>1</v>
      </c>
      <c r="X38" s="269">
        <f>点検表!AD157</f>
        <v>6.4702907695262492E-3</v>
      </c>
      <c r="Y38" s="269">
        <f>点検表!AE157</f>
        <v>1.4428049345012015E-3</v>
      </c>
      <c r="Z38" s="571">
        <f>点検表!AF157</f>
        <v>1.5107701736768973E-3</v>
      </c>
      <c r="AA38"/>
      <c r="AB38"/>
      <c r="AC38"/>
      <c r="AD38"/>
      <c r="AE38"/>
      <c r="AF38"/>
      <c r="AG38"/>
      <c r="AH38"/>
      <c r="AI38"/>
      <c r="AJ38"/>
      <c r="AK38"/>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c r="BK38" s="80"/>
      <c r="BL38" s="80"/>
      <c r="BM38" s="80"/>
      <c r="BN38" s="80"/>
      <c r="BW38" s="80"/>
      <c r="BX38" s="80"/>
      <c r="BY38" s="80"/>
      <c r="BZ38" s="80"/>
      <c r="CA38" s="80"/>
      <c r="CB38" s="80"/>
      <c r="CC38" s="80"/>
      <c r="CD38" s="80"/>
      <c r="CE38" s="80"/>
      <c r="CF38" s="80"/>
    </row>
    <row r="39" spans="1:84" ht="13.65" customHeight="1" x14ac:dyDescent="0.2">
      <c r="A39" s="137"/>
      <c r="B39" s="590"/>
      <c r="C39" s="735"/>
      <c r="D39" s="867"/>
      <c r="E39" s="740">
        <f>点検表!C162</f>
        <v>24</v>
      </c>
      <c r="F39" s="718" t="str">
        <f>点検表!D162</f>
        <v>Ⅱ</v>
      </c>
      <c r="G39" s="744" t="str">
        <f>点検表!E162</f>
        <v>2a.5</v>
      </c>
      <c r="H39" s="745" t="str">
        <f>点検表!F162</f>
        <v>ウォーミングアップ時の外気遮断制御の導入</v>
      </c>
      <c r="I39" s="721"/>
      <c r="J39" s="722"/>
      <c r="K39" s="723"/>
      <c r="L39" s="723"/>
      <c r="M39" s="724"/>
      <c r="N39" s="725" t="str">
        <f>点検表!T162</f>
        <v>-</v>
      </c>
      <c r="O39" s="226"/>
      <c r="P39" s="80"/>
      <c r="Q39" s="80"/>
      <c r="R39" s="186" t="str">
        <f>点検表!X162</f>
        <v>-</v>
      </c>
      <c r="S39" s="540" t="str">
        <f>点検表!Y162</f>
        <v>一般空調機</v>
      </c>
      <c r="T39" s="302">
        <f>点検表!Z162</f>
        <v>1.9909823843051844E-2</v>
      </c>
      <c r="U39" s="531">
        <f>点検表!AA162</f>
        <v>2.1999999999999999E-2</v>
      </c>
      <c r="V39" s="186">
        <f>点検表!AB162</f>
        <v>1</v>
      </c>
      <c r="W39" s="567">
        <f>点検表!AC162</f>
        <v>1</v>
      </c>
      <c r="X39" s="269" t="str">
        <f>点検表!AD162</f>
        <v>-</v>
      </c>
      <c r="Y39" s="269">
        <f>点検表!AE162</f>
        <v>0</v>
      </c>
      <c r="Z39" s="571">
        <f>点検表!AF162</f>
        <v>0</v>
      </c>
      <c r="AA39"/>
      <c r="AB39"/>
      <c r="AC39"/>
      <c r="AD39"/>
      <c r="AE39"/>
      <c r="AF39"/>
      <c r="AG39"/>
      <c r="AH39"/>
      <c r="AI39"/>
      <c r="AJ39"/>
      <c r="AK39"/>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c r="BK39" s="80"/>
      <c r="BL39" s="80"/>
      <c r="BM39" s="80"/>
      <c r="BN39" s="80"/>
      <c r="BW39" s="80"/>
      <c r="BX39" s="80"/>
      <c r="BY39" s="80"/>
      <c r="BZ39" s="80"/>
      <c r="CA39" s="80"/>
      <c r="CB39" s="80"/>
      <c r="CC39" s="80"/>
      <c r="CD39" s="80"/>
      <c r="CE39" s="80"/>
      <c r="CF39" s="80"/>
    </row>
    <row r="40" spans="1:84" ht="13.65" customHeight="1" x14ac:dyDescent="0.2">
      <c r="A40" s="137"/>
      <c r="B40" s="590"/>
      <c r="C40" s="735"/>
      <c r="D40" s="867"/>
      <c r="E40" s="740">
        <f>点検表!C163</f>
        <v>25</v>
      </c>
      <c r="F40" s="718" t="str">
        <f>点検表!D163</f>
        <v>Ⅱ</v>
      </c>
      <c r="G40" s="719" t="str">
        <f>点検表!E163</f>
        <v>2a.6</v>
      </c>
      <c r="H40" s="720" t="str">
        <f>点検表!F163</f>
        <v>空調機の変風量システムの導入</v>
      </c>
      <c r="I40" s="721"/>
      <c r="J40" s="722"/>
      <c r="K40" s="723"/>
      <c r="L40" s="723"/>
      <c r="M40" s="724"/>
      <c r="N40" s="725" t="str">
        <f>点検表!T163</f>
        <v>C</v>
      </c>
      <c r="O40" s="226"/>
      <c r="P40" s="80"/>
      <c r="Q40" s="80"/>
      <c r="R40" s="186">
        <f>点検表!X163</f>
        <v>0.8</v>
      </c>
      <c r="S40" s="533" t="str">
        <f>点検表!Y163</f>
        <v>一般空調機</v>
      </c>
      <c r="T40" s="302">
        <f>点検表!Z163</f>
        <v>1.9909823843051844E-2</v>
      </c>
      <c r="U40" s="532">
        <f>点検表!AA163</f>
        <v>8.2000000000000003E-2</v>
      </c>
      <c r="V40" s="186">
        <f>点検表!AB163</f>
        <v>1</v>
      </c>
      <c r="W40" s="567">
        <f>点検表!AC163</f>
        <v>1</v>
      </c>
      <c r="X40" s="269">
        <f>点検表!AD163</f>
        <v>1.3060844441042012E-3</v>
      </c>
      <c r="Y40" s="269">
        <f>点検表!AE163</f>
        <v>3.265211110260502E-4</v>
      </c>
      <c r="Z40" s="571">
        <f>点検表!AF163</f>
        <v>3.265211110260502E-4</v>
      </c>
      <c r="AA40"/>
      <c r="AB40"/>
      <c r="AC40"/>
      <c r="AD40"/>
      <c r="AE40"/>
      <c r="AF40"/>
      <c r="AG40"/>
      <c r="AH40"/>
      <c r="AI40"/>
      <c r="AJ40"/>
      <c r="AK4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c r="BK40" s="80"/>
      <c r="BL40" s="80"/>
      <c r="BM40" s="80"/>
      <c r="BN40" s="80"/>
      <c r="BW40" s="80"/>
      <c r="BX40" s="80"/>
      <c r="BY40" s="80"/>
      <c r="BZ40" s="80"/>
      <c r="CA40" s="80"/>
      <c r="CB40" s="80"/>
      <c r="CC40" s="80"/>
      <c r="CD40" s="80"/>
      <c r="CE40" s="80"/>
      <c r="CF40" s="80"/>
    </row>
    <row r="41" spans="1:84" ht="13.65" customHeight="1" x14ac:dyDescent="0.2">
      <c r="A41" s="137"/>
      <c r="B41" s="590"/>
      <c r="C41" s="735"/>
      <c r="D41" s="867"/>
      <c r="E41" s="740">
        <f>点検表!C164</f>
        <v>26</v>
      </c>
      <c r="F41" s="718" t="str">
        <f>点検表!D164</f>
        <v>Ⅱ</v>
      </c>
      <c r="G41" s="719" t="str">
        <f>点検表!E164</f>
        <v>2a.7</v>
      </c>
      <c r="H41" s="720" t="str">
        <f>点検表!F164</f>
        <v>空調機の気化式加湿器の導入</v>
      </c>
      <c r="I41" s="721"/>
      <c r="J41" s="722"/>
      <c r="K41" s="723"/>
      <c r="L41" s="723"/>
      <c r="M41" s="724"/>
      <c r="N41" s="725" t="str">
        <f>点検表!T164</f>
        <v>-</v>
      </c>
      <c r="O41" s="226"/>
      <c r="P41" s="80"/>
      <c r="Q41" s="80"/>
      <c r="R41" s="186" t="str">
        <f>点検表!X164</f>
        <v>-</v>
      </c>
      <c r="S41" s="540" t="str">
        <f>点検表!Y164</f>
        <v>一般空調機</v>
      </c>
      <c r="T41" s="302">
        <f>点検表!Z164</f>
        <v>1.9909823843051844E-2</v>
      </c>
      <c r="U41" s="531">
        <f>点検表!AA164</f>
        <v>0.01</v>
      </c>
      <c r="V41" s="186">
        <f>点検表!AB164</f>
        <v>1</v>
      </c>
      <c r="W41" s="567">
        <f>点検表!AC164</f>
        <v>1</v>
      </c>
      <c r="X41" s="269" t="str">
        <f>点検表!AD164</f>
        <v>-</v>
      </c>
      <c r="Y41" s="269">
        <f>点検表!AE164</f>
        <v>0</v>
      </c>
      <c r="Z41" s="571">
        <f>点検表!AF164</f>
        <v>0</v>
      </c>
      <c r="AA41"/>
      <c r="AB41"/>
      <c r="AC41"/>
      <c r="AD41"/>
      <c r="AE41"/>
      <c r="AF41"/>
      <c r="AG41"/>
      <c r="AH41"/>
      <c r="AI41"/>
      <c r="AJ41"/>
      <c r="AK41"/>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c r="BK41" s="80"/>
      <c r="BL41" s="80"/>
      <c r="BM41" s="80"/>
      <c r="BN41" s="80"/>
      <c r="BW41" s="80"/>
      <c r="BX41" s="80"/>
      <c r="BY41" s="80"/>
      <c r="BZ41" s="80"/>
      <c r="CA41" s="80"/>
      <c r="CB41" s="80"/>
      <c r="CC41" s="80"/>
      <c r="CD41" s="80"/>
      <c r="CE41" s="80"/>
      <c r="CF41" s="80"/>
    </row>
    <row r="42" spans="1:84" ht="13.65" customHeight="1" x14ac:dyDescent="0.2">
      <c r="A42" s="137"/>
      <c r="B42" s="590"/>
      <c r="C42" s="735"/>
      <c r="D42" s="867"/>
      <c r="E42" s="740">
        <f>点検表!C165</f>
        <v>27</v>
      </c>
      <c r="F42" s="718" t="str">
        <f>点検表!D165</f>
        <v>Ⅱ</v>
      </c>
      <c r="G42" s="719" t="str">
        <f>点検表!E165</f>
        <v>2a.8</v>
      </c>
      <c r="H42" s="720" t="str">
        <f>点検表!F165</f>
        <v>外気冷房システムの導入</v>
      </c>
      <c r="I42" s="721"/>
      <c r="J42" s="722"/>
      <c r="K42" s="723"/>
      <c r="L42" s="723"/>
      <c r="M42" s="724"/>
      <c r="N42" s="725" t="str">
        <f>点検表!T165</f>
        <v>-</v>
      </c>
      <c r="O42" s="226"/>
      <c r="P42" s="80"/>
      <c r="Q42" s="80"/>
      <c r="R42" s="186">
        <f>点検表!X165</f>
        <v>1</v>
      </c>
      <c r="S42" s="533" t="str">
        <f>点検表!Y165</f>
        <v>一般空調機</v>
      </c>
      <c r="T42" s="302">
        <f>点検表!Z165</f>
        <v>1.9909823843051844E-2</v>
      </c>
      <c r="U42" s="532">
        <f>点検表!AA165</f>
        <v>3.1E-2</v>
      </c>
      <c r="V42" s="186">
        <f>点検表!AB165</f>
        <v>1</v>
      </c>
      <c r="W42" s="567">
        <f>点検表!AC165</f>
        <v>1</v>
      </c>
      <c r="X42" s="269">
        <f>点検表!AD165</f>
        <v>6.1720453913460718E-4</v>
      </c>
      <c r="Y42" s="269">
        <f>点検表!AE165</f>
        <v>0</v>
      </c>
      <c r="Z42" s="571">
        <f>点検表!AF165</f>
        <v>0</v>
      </c>
      <c r="AA42"/>
      <c r="AB42"/>
      <c r="AC42"/>
      <c r="AD42"/>
      <c r="AE42"/>
      <c r="AF42"/>
      <c r="AG42"/>
      <c r="AH42"/>
      <c r="AI42"/>
      <c r="AJ42"/>
      <c r="AK42"/>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c r="BK42" s="80"/>
      <c r="BL42" s="80"/>
      <c r="BM42" s="80"/>
      <c r="BN42" s="80"/>
      <c r="BW42" s="80"/>
      <c r="BX42" s="80"/>
      <c r="BY42" s="80"/>
      <c r="BZ42" s="80"/>
      <c r="CA42" s="80"/>
      <c r="CB42" s="80"/>
      <c r="CC42" s="80"/>
      <c r="CD42" s="80"/>
      <c r="CE42" s="80"/>
      <c r="CF42" s="80"/>
    </row>
    <row r="43" spans="1:84" ht="13.65" customHeight="1" x14ac:dyDescent="0.2">
      <c r="A43" s="137"/>
      <c r="B43" s="590"/>
      <c r="C43" s="735"/>
      <c r="D43" s="867"/>
      <c r="E43" s="740">
        <f>点検表!C166</f>
        <v>28</v>
      </c>
      <c r="F43" s="718" t="str">
        <f>点検表!D166</f>
        <v>Ⅱ</v>
      </c>
      <c r="G43" s="719" t="str">
        <f>点検表!E166</f>
        <v>2a.10</v>
      </c>
      <c r="H43" s="720" t="str">
        <f>点検表!F166</f>
        <v>CO2濃度による外気量制御の導入</v>
      </c>
      <c r="I43" s="721"/>
      <c r="J43" s="722"/>
      <c r="K43" s="723"/>
      <c r="L43" s="723"/>
      <c r="M43" s="724"/>
      <c r="N43" s="725" t="str">
        <f>点検表!T166</f>
        <v>C</v>
      </c>
      <c r="O43" s="226"/>
      <c r="P43" s="80"/>
      <c r="Q43" s="80"/>
      <c r="R43" s="186">
        <f>点検表!X166</f>
        <v>0.8</v>
      </c>
      <c r="S43" s="533" t="str">
        <f>点検表!Y166</f>
        <v>一般空調機</v>
      </c>
      <c r="T43" s="302">
        <f>点検表!Z166</f>
        <v>1.9909823843051844E-2</v>
      </c>
      <c r="U43" s="532">
        <f>点検表!AA166</f>
        <v>5.7000000000000002E-2</v>
      </c>
      <c r="V43" s="186">
        <f>点検表!AB166</f>
        <v>1</v>
      </c>
      <c r="W43" s="567">
        <f>点検表!AC166</f>
        <v>1</v>
      </c>
      <c r="X43" s="269">
        <f>点検表!AD166</f>
        <v>9.0788796724316416E-4</v>
      </c>
      <c r="Y43" s="269">
        <f>点検表!AE166</f>
        <v>2.2697199181079099E-4</v>
      </c>
      <c r="Z43" s="571">
        <f>点検表!AF166</f>
        <v>2.2697199181079099E-4</v>
      </c>
      <c r="AA43"/>
      <c r="AB43"/>
      <c r="AC43"/>
      <c r="AD43"/>
      <c r="AE43"/>
      <c r="AF43"/>
      <c r="AG43"/>
      <c r="AH43"/>
      <c r="AI43"/>
      <c r="AJ43"/>
      <c r="AK43"/>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c r="BK43" s="80"/>
      <c r="BL43" s="80"/>
      <c r="BM43" s="80"/>
      <c r="BN43" s="80"/>
      <c r="BW43" s="80"/>
      <c r="BX43" s="80"/>
      <c r="BY43" s="80"/>
      <c r="BZ43" s="80"/>
      <c r="CA43" s="80"/>
      <c r="CB43" s="80"/>
      <c r="CC43" s="80"/>
      <c r="CD43" s="80"/>
      <c r="CE43" s="80"/>
      <c r="CF43" s="80"/>
    </row>
    <row r="44" spans="1:84" ht="13.65" customHeight="1" x14ac:dyDescent="0.2">
      <c r="A44" s="137"/>
      <c r="B44" s="590"/>
      <c r="C44" s="735"/>
      <c r="D44" s="867"/>
      <c r="E44" s="740">
        <f>点検表!C167</f>
        <v>29</v>
      </c>
      <c r="F44" s="748" t="str">
        <f>点検表!D167</f>
        <v>Ⅱ</v>
      </c>
      <c r="G44" s="719" t="str">
        <f>点検表!E167</f>
        <v>2a.11</v>
      </c>
      <c r="H44" s="720" t="str">
        <f>点検表!F167</f>
        <v>ファンコイルユニットの比例制御の導入</v>
      </c>
      <c r="I44" s="721"/>
      <c r="J44" s="722"/>
      <c r="K44" s="723"/>
      <c r="L44" s="723"/>
      <c r="M44" s="724"/>
      <c r="N44" s="725" t="str">
        <f>点検表!T167</f>
        <v>C</v>
      </c>
      <c r="O44" s="226"/>
      <c r="P44" s="80"/>
      <c r="Q44" s="80"/>
      <c r="R44" s="186">
        <f>点検表!X167</f>
        <v>0.5</v>
      </c>
      <c r="S44" s="533" t="str">
        <f>点検表!Y167</f>
        <v>熱搬送</v>
      </c>
      <c r="T44" s="302">
        <f>点検表!Z167</f>
        <v>7.4299426608671658E-3</v>
      </c>
      <c r="U44" s="532">
        <f>点検表!AA167</f>
        <v>1E-3</v>
      </c>
      <c r="V44" s="186">
        <f>点検表!AB167</f>
        <v>1</v>
      </c>
      <c r="W44" s="567">
        <f>点検表!AC167</f>
        <v>1</v>
      </c>
      <c r="X44" s="269">
        <f>点検表!AD167</f>
        <v>3.714971330433583E-6</v>
      </c>
      <c r="Y44" s="269">
        <f>点検表!AE167</f>
        <v>3.714971330433583E-6</v>
      </c>
      <c r="Z44" s="571">
        <f>点検表!AF167</f>
        <v>3.714971330433583E-6</v>
      </c>
      <c r="AA44"/>
      <c r="AB44"/>
      <c r="AC44"/>
      <c r="AD44"/>
      <c r="AE44"/>
      <c r="AF44"/>
      <c r="AG44"/>
      <c r="AH44"/>
      <c r="AI44"/>
      <c r="AJ44"/>
      <c r="AK44"/>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c r="BK44" s="80"/>
      <c r="BL44" s="80"/>
      <c r="BM44" s="80"/>
      <c r="BN44" s="80"/>
      <c r="BW44" s="80"/>
      <c r="BX44" s="80"/>
      <c r="BY44" s="80"/>
      <c r="BZ44" s="80"/>
      <c r="CA44" s="80"/>
      <c r="CB44" s="80"/>
      <c r="CC44" s="80"/>
      <c r="CD44" s="80"/>
      <c r="CE44" s="80"/>
      <c r="CF44" s="80"/>
    </row>
    <row r="45" spans="1:84" ht="13.65" customHeight="1" x14ac:dyDescent="0.2">
      <c r="A45" s="137"/>
      <c r="B45" s="590"/>
      <c r="C45" s="735"/>
      <c r="D45" s="867"/>
      <c r="E45" s="740">
        <f>点検表!C168</f>
        <v>30</v>
      </c>
      <c r="F45" s="718" t="str">
        <f>点検表!D168</f>
        <v>Ⅱ</v>
      </c>
      <c r="G45" s="719" t="str">
        <f>点検表!E168</f>
        <v>2a.12</v>
      </c>
      <c r="H45" s="720" t="str">
        <f>点検表!F168</f>
        <v>空調の最適起動制御の導入</v>
      </c>
      <c r="I45" s="721"/>
      <c r="J45" s="722"/>
      <c r="K45" s="723"/>
      <c r="L45" s="723"/>
      <c r="M45" s="724"/>
      <c r="N45" s="725" t="str">
        <f>点検表!T168</f>
        <v>C</v>
      </c>
      <c r="O45" s="226"/>
      <c r="P45" s="80"/>
      <c r="Q45" s="80"/>
      <c r="R45" s="186">
        <f>点検表!X168</f>
        <v>0.8</v>
      </c>
      <c r="S45" s="533" t="str">
        <f>点検表!Y168</f>
        <v>一般空調機</v>
      </c>
      <c r="T45" s="302">
        <f>点検表!Z168</f>
        <v>1.9909823843051844E-2</v>
      </c>
      <c r="U45" s="531">
        <f>点検表!AA168</f>
        <v>1.0999999999999999E-2</v>
      </c>
      <c r="V45" s="186">
        <f>点検表!AB168</f>
        <v>1</v>
      </c>
      <c r="W45" s="567">
        <f>点検表!AC168</f>
        <v>1</v>
      </c>
      <c r="X45" s="269">
        <f>点検表!AD168</f>
        <v>1.7520644981885622E-4</v>
      </c>
      <c r="Y45" s="269">
        <f>点検表!AE168</f>
        <v>4.3801612454714049E-5</v>
      </c>
      <c r="Z45" s="571">
        <f>点検表!AF168</f>
        <v>4.3801612454714049E-5</v>
      </c>
      <c r="AA45"/>
      <c r="AB45"/>
      <c r="AC45"/>
      <c r="AD45"/>
      <c r="AE45"/>
      <c r="AF45"/>
      <c r="AG45"/>
      <c r="AH45"/>
      <c r="AI45"/>
      <c r="AJ45"/>
      <c r="AK45"/>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c r="BK45" s="80"/>
      <c r="BL45" s="80"/>
      <c r="BM45" s="80"/>
      <c r="BN45" s="80"/>
      <c r="BW45" s="80"/>
      <c r="BX45" s="80"/>
      <c r="BY45" s="80"/>
      <c r="BZ45" s="80"/>
      <c r="CA45" s="80"/>
      <c r="CB45" s="80"/>
      <c r="CC45" s="80"/>
      <c r="CD45" s="80"/>
      <c r="CE45" s="80"/>
      <c r="CF45" s="80"/>
    </row>
    <row r="46" spans="1:84" ht="13.65" customHeight="1" x14ac:dyDescent="0.2">
      <c r="A46" s="137"/>
      <c r="B46" s="590"/>
      <c r="C46" s="735"/>
      <c r="D46" s="867"/>
      <c r="E46" s="740">
        <f>点検表!C169</f>
        <v>31</v>
      </c>
      <c r="F46" s="718" t="str">
        <f>点検表!D169</f>
        <v>Ⅱ</v>
      </c>
      <c r="G46" s="744" t="str">
        <f>点検表!E169</f>
        <v>2a.13</v>
      </c>
      <c r="H46" s="745" t="str">
        <f>点検表!F169</f>
        <v>全熱交換器の導入</v>
      </c>
      <c r="I46" s="721"/>
      <c r="J46" s="722"/>
      <c r="K46" s="723"/>
      <c r="L46" s="723"/>
      <c r="M46" s="724"/>
      <c r="N46" s="725" t="str">
        <f>点検表!T169</f>
        <v>C</v>
      </c>
      <c r="O46" s="226"/>
      <c r="P46" s="80"/>
      <c r="Q46" s="80"/>
      <c r="R46" s="186">
        <f>点検表!X169</f>
        <v>0.5</v>
      </c>
      <c r="S46" s="540" t="str">
        <f>点検表!Y169</f>
        <v>一般空調機</v>
      </c>
      <c r="T46" s="302">
        <f>点検表!Z169</f>
        <v>1.9909823843051844E-2</v>
      </c>
      <c r="U46" s="531">
        <f>点検表!AA169</f>
        <v>7.1999999999999995E-2</v>
      </c>
      <c r="V46" s="186">
        <f>点検表!AB169</f>
        <v>1</v>
      </c>
      <c r="W46" s="567">
        <f>点検表!AC169</f>
        <v>1</v>
      </c>
      <c r="X46" s="269">
        <f>点検表!AD169</f>
        <v>7.1675365834986636E-4</v>
      </c>
      <c r="Y46" s="269">
        <f>点検表!AE169</f>
        <v>7.1675365834986636E-4</v>
      </c>
      <c r="Z46" s="571">
        <f>点検表!AF169</f>
        <v>7.1675365834986636E-4</v>
      </c>
      <c r="AA46"/>
      <c r="AB46"/>
      <c r="AC46"/>
      <c r="AD46"/>
      <c r="AE46"/>
      <c r="AF46"/>
      <c r="AG46"/>
      <c r="AH46"/>
      <c r="AI46"/>
      <c r="AJ46"/>
      <c r="AK46"/>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c r="BK46" s="80"/>
      <c r="BL46" s="80"/>
      <c r="BM46" s="80"/>
      <c r="BN46" s="80"/>
      <c r="BW46" s="80"/>
      <c r="BX46" s="80"/>
      <c r="BY46" s="80"/>
      <c r="BZ46" s="80"/>
      <c r="CA46" s="80"/>
      <c r="CB46" s="80"/>
      <c r="CC46" s="80"/>
      <c r="CD46" s="80"/>
      <c r="CE46" s="80"/>
      <c r="CF46" s="80"/>
    </row>
    <row r="47" spans="1:84" ht="13.65" customHeight="1" x14ac:dyDescent="0.2">
      <c r="A47" s="137"/>
      <c r="B47" s="590"/>
      <c r="C47" s="735"/>
      <c r="D47" s="867"/>
      <c r="E47" s="740">
        <f>点検表!C170</f>
        <v>32</v>
      </c>
      <c r="F47" s="718" t="str">
        <f>点検表!D170</f>
        <v>Ⅱ</v>
      </c>
      <c r="G47" s="719" t="str">
        <f>点検表!E170</f>
        <v>2a.14</v>
      </c>
      <c r="H47" s="720" t="str">
        <f>点検表!F170</f>
        <v>大温度差送風空調システムの導入</v>
      </c>
      <c r="I47" s="721"/>
      <c r="J47" s="722"/>
      <c r="K47" s="723"/>
      <c r="L47" s="723"/>
      <c r="M47" s="724"/>
      <c r="N47" s="725" t="str">
        <f>点検表!T170</f>
        <v>-</v>
      </c>
      <c r="O47" s="226"/>
      <c r="P47" s="80"/>
      <c r="Q47" s="80"/>
      <c r="R47" s="186">
        <f>点検表!X170</f>
        <v>1</v>
      </c>
      <c r="S47" s="533" t="str">
        <f>点検表!Y170</f>
        <v>一般空調機</v>
      </c>
      <c r="T47" s="302">
        <f>点検表!Z170</f>
        <v>1.9909823843051844E-2</v>
      </c>
      <c r="U47" s="532">
        <f>点検表!AA170</f>
        <v>1.6E-2</v>
      </c>
      <c r="V47" s="186">
        <f>点検表!AB170</f>
        <v>1</v>
      </c>
      <c r="W47" s="567">
        <f>点検表!AC170</f>
        <v>1</v>
      </c>
      <c r="X47" s="269">
        <f>点検表!AD170</f>
        <v>3.1855718148882952E-4</v>
      </c>
      <c r="Y47" s="269">
        <f>点検表!AE170</f>
        <v>0</v>
      </c>
      <c r="Z47" s="571">
        <f>点検表!AF170</f>
        <v>0</v>
      </c>
      <c r="AA47"/>
      <c r="AB47"/>
      <c r="AC47"/>
      <c r="AD47"/>
      <c r="AE47"/>
      <c r="AF47"/>
      <c r="AG47"/>
      <c r="AH47"/>
      <c r="AI47"/>
      <c r="AJ47"/>
      <c r="AK47"/>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c r="BK47" s="80"/>
      <c r="BL47" s="80"/>
      <c r="BM47" s="80"/>
      <c r="BN47" s="80"/>
      <c r="BW47" s="80"/>
      <c r="BX47" s="80"/>
      <c r="BY47" s="80"/>
      <c r="BZ47" s="80"/>
      <c r="CA47" s="80"/>
      <c r="CB47" s="80"/>
      <c r="CC47" s="80"/>
      <c r="CD47" s="80"/>
      <c r="CE47" s="80"/>
      <c r="CF47" s="80"/>
    </row>
    <row r="48" spans="1:84" ht="13.65" customHeight="1" x14ac:dyDescent="0.2">
      <c r="A48" s="137"/>
      <c r="B48" s="590"/>
      <c r="C48" s="735"/>
      <c r="D48" s="867"/>
      <c r="E48" s="740">
        <f>点検表!C171</f>
        <v>33</v>
      </c>
      <c r="F48" s="748" t="str">
        <f>点検表!D171</f>
        <v>Ⅱ</v>
      </c>
      <c r="G48" s="719" t="str">
        <f>点検表!E171</f>
        <v>2a.4</v>
      </c>
      <c r="H48" s="720" t="str">
        <f>点検表!F171</f>
        <v>高効率空調・換気用ファンの導入</v>
      </c>
      <c r="I48" s="721"/>
      <c r="J48" s="722"/>
      <c r="K48" s="723"/>
      <c r="L48" s="723"/>
      <c r="M48" s="724"/>
      <c r="N48" s="725" t="str">
        <f>点検表!T171</f>
        <v>C</v>
      </c>
      <c r="O48" s="226"/>
      <c r="P48" s="80"/>
      <c r="Q48" s="80"/>
      <c r="R48" s="186">
        <f>点検表!X173</f>
        <v>0.67999999999999994</v>
      </c>
      <c r="S48" s="533" t="str">
        <f>点検表!Y173</f>
        <v>換　気</v>
      </c>
      <c r="T48" s="302">
        <f>点検表!Z173</f>
        <v>3.8767115788334125E-2</v>
      </c>
      <c r="U48" s="532">
        <f>点検表!AA173</f>
        <v>0.13100000000000001</v>
      </c>
      <c r="V48" s="186">
        <f>点検表!AB173</f>
        <v>1</v>
      </c>
      <c r="W48" s="567">
        <f>点検表!AC173</f>
        <v>1</v>
      </c>
      <c r="X48" s="269">
        <f>点検表!AD173</f>
        <v>3.4533746744248037E-3</v>
      </c>
      <c r="Y48" s="269">
        <f>点検表!AE173</f>
        <v>1.6251174938469669E-3</v>
      </c>
      <c r="Z48" s="571">
        <f>点検表!AF173</f>
        <v>1.9744016137526669E-3</v>
      </c>
      <c r="AA48"/>
      <c r="AB48"/>
      <c r="AC48"/>
      <c r="AD48"/>
      <c r="AE48"/>
      <c r="AF48"/>
      <c r="AG48"/>
      <c r="AH48"/>
      <c r="AI48"/>
      <c r="AJ48"/>
      <c r="AK48"/>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c r="BK48" s="80"/>
      <c r="BL48" s="80"/>
      <c r="BM48" s="80"/>
      <c r="BN48" s="80"/>
      <c r="BW48" s="80"/>
      <c r="BX48" s="80"/>
      <c r="BY48" s="80"/>
      <c r="BZ48" s="80"/>
      <c r="CA48" s="80"/>
      <c r="CB48" s="80"/>
      <c r="CC48" s="80"/>
      <c r="CD48" s="80"/>
      <c r="CE48" s="80"/>
      <c r="CF48" s="80"/>
    </row>
    <row r="49" spans="1:84" ht="13.65" customHeight="1" x14ac:dyDescent="0.2">
      <c r="A49" s="137"/>
      <c r="B49" s="590"/>
      <c r="C49" s="735"/>
      <c r="D49" s="867"/>
      <c r="E49" s="740">
        <f>点検表!C177</f>
        <v>34</v>
      </c>
      <c r="F49" s="748" t="str">
        <f>点検表!D177</f>
        <v>Ⅱ</v>
      </c>
      <c r="G49" s="719" t="str">
        <f>点検表!E177</f>
        <v>2a.2</v>
      </c>
      <c r="H49" s="720" t="str">
        <f>点検表!F177</f>
        <v>電気室・エレベーター機械室の温度制御の導入</v>
      </c>
      <c r="I49" s="721"/>
      <c r="J49" s="722"/>
      <c r="K49" s="723"/>
      <c r="L49" s="723"/>
      <c r="M49" s="724"/>
      <c r="N49" s="725" t="str">
        <f>点検表!T177</f>
        <v>-</v>
      </c>
      <c r="O49" s="226"/>
      <c r="P49" s="80"/>
      <c r="Q49" s="80"/>
      <c r="R49" s="186" t="str">
        <f>点検表!X177</f>
        <v>-</v>
      </c>
      <c r="S49" s="537" t="str">
        <f>点検表!Y177</f>
        <v>換　気</v>
      </c>
      <c r="T49" s="302">
        <f>点検表!Z177</f>
        <v>3.8767115788334125E-2</v>
      </c>
      <c r="U49" s="532">
        <f>点検表!AA177</f>
        <v>0.01</v>
      </c>
      <c r="V49" s="186">
        <f>点検表!AB177</f>
        <v>1</v>
      </c>
      <c r="W49" s="567">
        <f>点検表!AC177</f>
        <v>1</v>
      </c>
      <c r="X49" s="269" t="str">
        <f>点検表!AD177</f>
        <v>-</v>
      </c>
      <c r="Y49" s="269">
        <f>点検表!AE177</f>
        <v>0</v>
      </c>
      <c r="Z49" s="571">
        <f>点検表!AF177</f>
        <v>0</v>
      </c>
      <c r="AA49"/>
      <c r="AB49"/>
      <c r="AC49"/>
      <c r="AD49"/>
      <c r="AE49"/>
      <c r="AF49"/>
      <c r="AG49"/>
      <c r="AH49"/>
      <c r="AI49"/>
      <c r="AJ49"/>
      <c r="AK49"/>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c r="BK49" s="80"/>
      <c r="BL49" s="80"/>
      <c r="BM49" s="80"/>
      <c r="BN49" s="80"/>
      <c r="BW49" s="80"/>
      <c r="BX49" s="80"/>
      <c r="BY49" s="80"/>
      <c r="BZ49" s="80"/>
      <c r="CA49" s="80"/>
      <c r="CB49" s="80"/>
      <c r="CC49" s="80"/>
      <c r="CD49" s="80"/>
      <c r="CE49" s="80"/>
      <c r="CF49" s="80"/>
    </row>
    <row r="50" spans="1:84" ht="13.65" customHeight="1" x14ac:dyDescent="0.2">
      <c r="A50" s="137"/>
      <c r="B50" s="590"/>
      <c r="C50" s="735"/>
      <c r="D50" s="867"/>
      <c r="E50" s="749">
        <f>点検表!C178</f>
        <v>35</v>
      </c>
      <c r="F50" s="749" t="str">
        <f>点検表!D178</f>
        <v>Ⅱ</v>
      </c>
      <c r="G50" s="750" t="str">
        <f>点検表!E178</f>
        <v>2a.18</v>
      </c>
      <c r="H50" s="729" t="str">
        <f>点検表!F178</f>
        <v>高効率厨房換気システムの導入</v>
      </c>
      <c r="I50" s="751" t="str">
        <f>点検表!O179</f>
        <v>置換換気方式又は給排気形フード</v>
      </c>
      <c r="J50" s="752"/>
      <c r="K50" s="120"/>
      <c r="L50" s="120"/>
      <c r="M50" s="121"/>
      <c r="N50" s="730" t="str">
        <f>点検表!T178</f>
        <v>C</v>
      </c>
      <c r="O50" s="226"/>
      <c r="P50" s="80"/>
      <c r="Q50" s="80"/>
      <c r="R50" s="186">
        <f>点検表!X179</f>
        <v>0.8</v>
      </c>
      <c r="S50" s="537" t="str">
        <f>点検表!Y179</f>
        <v>厨　房</v>
      </c>
      <c r="T50" s="302">
        <f>点検表!Z179</f>
        <v>5.3062309423378639E-4</v>
      </c>
      <c r="U50" s="532">
        <f>点検表!AA179</f>
        <v>0.1</v>
      </c>
      <c r="V50" s="186">
        <f>点検表!AB179</f>
        <v>1</v>
      </c>
      <c r="W50" s="567">
        <f>点検表!AC179</f>
        <v>1</v>
      </c>
      <c r="X50" s="269">
        <f>点検表!AD179</f>
        <v>4.2449847538702915E-5</v>
      </c>
      <c r="Y50" s="269">
        <f>点検表!AE179</f>
        <v>1.0612461884675725E-5</v>
      </c>
      <c r="Z50" s="571">
        <f>点検表!AF179</f>
        <v>1.0612461884675725E-5</v>
      </c>
      <c r="AA50"/>
      <c r="AB50"/>
      <c r="AC50"/>
      <c r="AD50"/>
      <c r="AE50"/>
      <c r="AF50"/>
      <c r="AG50"/>
      <c r="AH50"/>
      <c r="AI50"/>
      <c r="AJ50"/>
      <c r="AK5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c r="BK50" s="80"/>
      <c r="BL50" s="80"/>
      <c r="BM50" s="80"/>
      <c r="BN50" s="80"/>
      <c r="BW50" s="80"/>
      <c r="BX50" s="80"/>
      <c r="BY50" s="80"/>
      <c r="BZ50" s="80"/>
      <c r="CA50" s="80"/>
      <c r="CB50" s="80"/>
      <c r="CC50" s="80"/>
      <c r="CD50" s="80"/>
      <c r="CE50" s="80"/>
      <c r="CF50" s="80"/>
    </row>
    <row r="51" spans="1:84" ht="13.65" customHeight="1" x14ac:dyDescent="0.2">
      <c r="A51" s="137"/>
      <c r="B51" s="590"/>
      <c r="C51" s="735"/>
      <c r="D51" s="867"/>
      <c r="E51" s="753"/>
      <c r="F51" s="754"/>
      <c r="G51" s="755"/>
      <c r="H51" s="733"/>
      <c r="I51" s="756" t="str">
        <f>点検表!O180</f>
        <v>外気処理空調機の風量モード切換制御（強中弱等）</v>
      </c>
      <c r="J51" s="722"/>
      <c r="K51" s="723"/>
      <c r="L51" s="723"/>
      <c r="M51" s="724"/>
      <c r="N51" s="734"/>
      <c r="O51" s="226"/>
      <c r="P51" s="80"/>
      <c r="Q51" s="80"/>
      <c r="R51" s="186">
        <f>点検表!X180</f>
        <v>0.8</v>
      </c>
      <c r="S51" s="537" t="str">
        <f>点検表!Y180</f>
        <v>厨　房</v>
      </c>
      <c r="T51" s="302">
        <f>点検表!Z180</f>
        <v>5.3062309423378639E-4</v>
      </c>
      <c r="U51" s="532">
        <f>点検表!AA180</f>
        <v>3.7999999999999999E-2</v>
      </c>
      <c r="V51" s="186">
        <f>点検表!AB180</f>
        <v>1</v>
      </c>
      <c r="W51" s="567">
        <f>点検表!AC180</f>
        <v>1</v>
      </c>
      <c r="X51" s="269">
        <f>点検表!AD180</f>
        <v>1.6130942064707107E-5</v>
      </c>
      <c r="Y51" s="269">
        <f>点検表!AE180</f>
        <v>4.032735516176775E-6</v>
      </c>
      <c r="Z51" s="571">
        <f>点検表!AF180</f>
        <v>4.032735516176775E-6</v>
      </c>
      <c r="AA51"/>
      <c r="AB51"/>
      <c r="AC51"/>
      <c r="AD51"/>
      <c r="AE51"/>
      <c r="AF51"/>
      <c r="AG51"/>
      <c r="AH51"/>
      <c r="AI51"/>
      <c r="AJ51"/>
      <c r="AK51"/>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c r="BK51" s="80"/>
      <c r="BL51" s="80"/>
      <c r="BM51" s="80"/>
      <c r="BN51" s="80"/>
      <c r="BW51" s="80"/>
      <c r="BX51" s="80"/>
      <c r="BY51" s="80"/>
      <c r="BZ51" s="80"/>
      <c r="CA51" s="80"/>
      <c r="CB51" s="80"/>
      <c r="CC51" s="80"/>
      <c r="CD51" s="80"/>
      <c r="CE51" s="80"/>
      <c r="CF51" s="80"/>
    </row>
    <row r="52" spans="1:84" ht="13.65" customHeight="1" x14ac:dyDescent="0.2">
      <c r="A52" s="137"/>
      <c r="B52" s="590"/>
      <c r="C52" s="735"/>
      <c r="D52" s="868"/>
      <c r="E52" s="740">
        <f>点検表!C181</f>
        <v>36</v>
      </c>
      <c r="F52" s="748" t="str">
        <f>点検表!D181</f>
        <v>Ⅱ</v>
      </c>
      <c r="G52" s="744" t="str">
        <f>点検表!E181</f>
        <v>2a.22</v>
      </c>
      <c r="H52" s="745" t="str">
        <f>点検表!F181</f>
        <v>ファンの手動調整用インバータの導入</v>
      </c>
      <c r="I52" s="721"/>
      <c r="J52" s="722"/>
      <c r="K52" s="723"/>
      <c r="L52" s="723"/>
      <c r="M52" s="724"/>
      <c r="N52" s="725" t="str">
        <f>点検表!T181</f>
        <v>C</v>
      </c>
      <c r="O52" s="226"/>
      <c r="P52" s="80"/>
      <c r="Q52" s="80"/>
      <c r="R52" s="186">
        <f>点検表!X181</f>
        <v>0.5</v>
      </c>
      <c r="S52" s="540" t="str">
        <f>点検表!Y181</f>
        <v>換　気</v>
      </c>
      <c r="T52" s="302">
        <f>点検表!Z181</f>
        <v>3.8767115788334125E-2</v>
      </c>
      <c r="U52" s="531">
        <f>点検表!AA181</f>
        <v>0.01</v>
      </c>
      <c r="V52" s="186">
        <f>点検表!AB181</f>
        <v>1</v>
      </c>
      <c r="W52" s="567">
        <f>点検表!AC181</f>
        <v>1</v>
      </c>
      <c r="X52" s="269">
        <f>点検表!AD181</f>
        <v>1.9383557894167062E-4</v>
      </c>
      <c r="Y52" s="269">
        <f>点検表!AE181</f>
        <v>1.9383557894167062E-4</v>
      </c>
      <c r="Z52" s="571">
        <f>点検表!AF181</f>
        <v>1.9383557894167062E-4</v>
      </c>
      <c r="AA52"/>
      <c r="AB52"/>
      <c r="AC52"/>
      <c r="AD52"/>
      <c r="AE52"/>
      <c r="AF52"/>
      <c r="AG52"/>
      <c r="AH52"/>
      <c r="AI52"/>
      <c r="AJ52"/>
      <c r="AK52"/>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W52" s="80"/>
      <c r="BX52" s="80"/>
      <c r="BY52" s="80"/>
      <c r="BZ52" s="80"/>
      <c r="CA52" s="80"/>
      <c r="CB52" s="80"/>
      <c r="CC52" s="80"/>
      <c r="CD52" s="80"/>
      <c r="CE52" s="80"/>
      <c r="CF52" s="80"/>
    </row>
    <row r="53" spans="1:84" ht="13.65" customHeight="1" x14ac:dyDescent="0.2">
      <c r="A53" s="137"/>
      <c r="B53" s="590"/>
      <c r="C53" s="735"/>
      <c r="D53" s="866" t="s">
        <v>1273</v>
      </c>
      <c r="E53" s="742">
        <f>点検表!C182</f>
        <v>37</v>
      </c>
      <c r="F53" s="743" t="str">
        <f>点検表!D182</f>
        <v>Ⅲ</v>
      </c>
      <c r="G53" s="719" t="str">
        <f>点検表!E182</f>
        <v>3a.2</v>
      </c>
      <c r="H53" s="720" t="str">
        <f>点検表!F182</f>
        <v>室使用開始時の空調起動時間の
適正化</v>
      </c>
      <c r="I53" s="721"/>
      <c r="J53" s="722"/>
      <c r="K53" s="723"/>
      <c r="L53" s="723"/>
      <c r="M53" s="724"/>
      <c r="N53" s="725" t="str">
        <f>点検表!T182</f>
        <v>-</v>
      </c>
      <c r="O53" s="226"/>
      <c r="P53" s="80"/>
      <c r="Q53" s="80"/>
      <c r="R53" s="186">
        <f>点検表!X182</f>
        <v>1</v>
      </c>
      <c r="S53" s="537" t="str">
        <f>点検表!Y182</f>
        <v>一般空調</v>
      </c>
      <c r="T53" s="302">
        <f>点検表!Z182</f>
        <v>4.6286809523143346E-2</v>
      </c>
      <c r="U53" s="532">
        <f>点検表!AA182</f>
        <v>3.8999999999999998E-3</v>
      </c>
      <c r="V53" s="186">
        <f>点検表!AB182</f>
        <v>1</v>
      </c>
      <c r="W53" s="567">
        <f>点検表!AC182</f>
        <v>1</v>
      </c>
      <c r="X53" s="269">
        <f>点検表!AD182</f>
        <v>1.8051855714025904E-4</v>
      </c>
      <c r="Y53" s="269">
        <f>点検表!AE182</f>
        <v>0</v>
      </c>
      <c r="Z53" s="571">
        <f>点検表!AF182</f>
        <v>0</v>
      </c>
      <c r="AA53"/>
      <c r="AB53"/>
      <c r="AC53"/>
      <c r="AD53"/>
      <c r="AE53"/>
      <c r="AF53"/>
      <c r="AG53"/>
      <c r="AH53"/>
      <c r="AI53"/>
      <c r="AJ53"/>
      <c r="AK53"/>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c r="BK53" s="80"/>
      <c r="BL53" s="80"/>
      <c r="BM53" s="80"/>
      <c r="BN53" s="80"/>
      <c r="BW53" s="80"/>
      <c r="BX53" s="80"/>
      <c r="BY53" s="80"/>
      <c r="BZ53" s="80"/>
      <c r="CA53" s="80"/>
      <c r="CB53" s="80"/>
      <c r="CC53" s="80"/>
      <c r="CD53" s="80"/>
      <c r="CE53" s="80"/>
      <c r="CF53" s="80"/>
    </row>
    <row r="54" spans="1:84" ht="13.65" customHeight="1" x14ac:dyDescent="0.2">
      <c r="A54" s="137"/>
      <c r="B54" s="590"/>
      <c r="C54" s="735"/>
      <c r="D54" s="867"/>
      <c r="E54" s="742">
        <f>点検表!C183</f>
        <v>38</v>
      </c>
      <c r="F54" s="757" t="str">
        <f>点検表!D183</f>
        <v>Ⅲ</v>
      </c>
      <c r="G54" s="744" t="s">
        <v>1279</v>
      </c>
      <c r="H54" s="745" t="str">
        <f>点検表!F183</f>
        <v>夏季居室の室内温度の適正化
・クールビズの実施</v>
      </c>
      <c r="I54" s="721"/>
      <c r="J54" s="722"/>
      <c r="K54" s="723"/>
      <c r="L54" s="723"/>
      <c r="M54" s="724"/>
      <c r="N54" s="725" t="str">
        <f>点検表!T183</f>
        <v>C</v>
      </c>
      <c r="O54" s="226"/>
      <c r="P54" s="80"/>
      <c r="Q54" s="80"/>
      <c r="R54" s="186">
        <f>点検表!X184</f>
        <v>0.9</v>
      </c>
      <c r="S54" s="537" t="str">
        <f>点検表!Y184</f>
        <v>一般空調</v>
      </c>
      <c r="T54" s="302">
        <f>点検表!Z184</f>
        <v>4.6286809523143346E-2</v>
      </c>
      <c r="U54" s="532">
        <f>点検表!AA184</f>
        <v>1.1399999999999999E-2</v>
      </c>
      <c r="V54" s="186">
        <f>点検表!AB184</f>
        <v>1</v>
      </c>
      <c r="W54" s="567">
        <f>点検表!AC184</f>
        <v>1</v>
      </c>
      <c r="X54" s="269">
        <f>点検表!AD184</f>
        <v>4.7490266570745067E-4</v>
      </c>
      <c r="Y54" s="269">
        <f>点検表!AE184</f>
        <v>5.2766962856383399E-5</v>
      </c>
      <c r="Z54" s="571">
        <f>点検表!AF184</f>
        <v>5.2766962856383399E-5</v>
      </c>
      <c r="AA54"/>
      <c r="AB54"/>
      <c r="AC54"/>
      <c r="AD54"/>
      <c r="AE54"/>
      <c r="AF54"/>
      <c r="AG54"/>
      <c r="AH54"/>
      <c r="AI54"/>
      <c r="AJ54"/>
      <c r="AK54"/>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W54" s="80"/>
      <c r="BX54" s="80"/>
      <c r="BY54" s="80"/>
      <c r="BZ54" s="80"/>
      <c r="CA54" s="80"/>
      <c r="CB54" s="80"/>
      <c r="CC54" s="80"/>
      <c r="CD54" s="80"/>
      <c r="CE54" s="80"/>
      <c r="CF54" s="80"/>
    </row>
    <row r="55" spans="1:84" ht="13.65" customHeight="1" x14ac:dyDescent="0.2">
      <c r="A55" s="137"/>
      <c r="B55" s="590"/>
      <c r="C55" s="735"/>
      <c r="D55" s="867"/>
      <c r="E55" s="742">
        <f>点検表!C190</f>
        <v>39</v>
      </c>
      <c r="F55" s="743" t="str">
        <f>点検表!D190</f>
        <v>Ⅲ</v>
      </c>
      <c r="G55" s="719" t="str">
        <f>点検表!E190</f>
        <v>3a.3</v>
      </c>
      <c r="H55" s="720" t="str">
        <f>点検表!F190</f>
        <v>換気ファンの間欠運転の実施</v>
      </c>
      <c r="I55" s="721"/>
      <c r="J55" s="722"/>
      <c r="K55" s="723"/>
      <c r="L55" s="723"/>
      <c r="M55" s="724"/>
      <c r="N55" s="725" t="str">
        <f>点検表!T190</f>
        <v>C</v>
      </c>
      <c r="O55" s="226"/>
      <c r="P55" s="80"/>
      <c r="Q55" s="80"/>
      <c r="R55" s="186">
        <f>点検表!X190</f>
        <v>0</v>
      </c>
      <c r="S55" s="533" t="str">
        <f>点検表!Y190</f>
        <v>換　気</v>
      </c>
      <c r="T55" s="302">
        <f>点検表!Z190</f>
        <v>3.8767115788334125E-2</v>
      </c>
      <c r="U55" s="532">
        <f>点検表!AA190</f>
        <v>0.05</v>
      </c>
      <c r="V55" s="186">
        <f>点検表!AB190</f>
        <v>1</v>
      </c>
      <c r="W55" s="567">
        <f>点検表!AC190</f>
        <v>1</v>
      </c>
      <c r="X55" s="269">
        <f>点検表!AD190</f>
        <v>0</v>
      </c>
      <c r="Y55" s="269">
        <f>点検表!AE190</f>
        <v>1.9383557894167064E-3</v>
      </c>
      <c r="Z55" s="571">
        <f>点検表!AF190</f>
        <v>1.9383557894167064E-3</v>
      </c>
      <c r="AA55"/>
      <c r="AB55"/>
      <c r="AC55"/>
      <c r="AD55"/>
      <c r="AE55"/>
      <c r="AF55"/>
      <c r="AG55"/>
      <c r="AH55"/>
      <c r="AI55"/>
      <c r="AJ55"/>
      <c r="AK55"/>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W55" s="80"/>
      <c r="BX55" s="80"/>
      <c r="BY55" s="80"/>
      <c r="BZ55" s="80"/>
      <c r="CA55" s="80"/>
      <c r="CB55" s="80"/>
      <c r="CC55" s="80"/>
      <c r="CD55" s="80"/>
      <c r="CE55" s="80"/>
      <c r="CF55" s="80"/>
    </row>
    <row r="56" spans="1:84" ht="13.65" customHeight="1" x14ac:dyDescent="0.2">
      <c r="A56" s="137"/>
      <c r="B56" s="590"/>
      <c r="C56" s="735"/>
      <c r="D56" s="867"/>
      <c r="E56" s="742">
        <f>点検表!C191</f>
        <v>40</v>
      </c>
      <c r="F56" s="743" t="str">
        <f>点検表!D191</f>
        <v>Ⅲ</v>
      </c>
      <c r="G56" s="719" t="str">
        <f>点検表!E191</f>
        <v>3a.7</v>
      </c>
      <c r="H56" s="720" t="str">
        <f>点検表!F191</f>
        <v>居室以外の室内温度の緩和</v>
      </c>
      <c r="I56" s="721"/>
      <c r="J56" s="722"/>
      <c r="K56" s="723"/>
      <c r="L56" s="723"/>
      <c r="M56" s="724"/>
      <c r="N56" s="725" t="str">
        <f>点検表!T191</f>
        <v>-</v>
      </c>
      <c r="O56" s="226"/>
      <c r="P56" s="80"/>
      <c r="Q56" s="80"/>
      <c r="R56" s="535" t="str">
        <f>点検表!X191</f>
        <v>-</v>
      </c>
      <c r="S56" s="533" t="str">
        <f>点検表!Y191</f>
        <v>一般空調</v>
      </c>
      <c r="T56" s="302">
        <f>点検表!Z191</f>
        <v>4.6286809523143346E-2</v>
      </c>
      <c r="U56" s="532">
        <f>点検表!AA191</f>
        <v>1.5E-3</v>
      </c>
      <c r="V56" s="186">
        <f>点検表!AB191</f>
        <v>1</v>
      </c>
      <c r="W56" s="567">
        <f>点検表!AC191</f>
        <v>1</v>
      </c>
      <c r="X56" s="269" t="str">
        <f>点検表!AD191</f>
        <v>-</v>
      </c>
      <c r="Y56" s="269">
        <f>点検表!AE191</f>
        <v>0</v>
      </c>
      <c r="Z56" s="571">
        <f>点検表!AF191</f>
        <v>0</v>
      </c>
      <c r="AA56"/>
      <c r="AB56"/>
      <c r="AC56"/>
      <c r="AD56"/>
      <c r="AE56"/>
      <c r="AF56"/>
      <c r="AG56"/>
      <c r="AH56"/>
      <c r="AI56"/>
      <c r="AJ56"/>
      <c r="AK56"/>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c r="BK56" s="80"/>
      <c r="BL56" s="80"/>
      <c r="BM56" s="80"/>
      <c r="BN56" s="80"/>
      <c r="BW56" s="80"/>
      <c r="BX56" s="80"/>
      <c r="BY56" s="80"/>
      <c r="BZ56" s="80"/>
      <c r="CA56" s="80"/>
      <c r="CB56" s="80"/>
      <c r="CC56" s="80"/>
      <c r="CD56" s="80"/>
      <c r="CE56" s="80"/>
      <c r="CF56" s="80"/>
    </row>
    <row r="57" spans="1:84" ht="13.65" customHeight="1" x14ac:dyDescent="0.2">
      <c r="A57" s="137"/>
      <c r="B57" s="590"/>
      <c r="C57" s="735"/>
      <c r="D57" s="867"/>
      <c r="E57" s="742">
        <f>点検表!C192</f>
        <v>41</v>
      </c>
      <c r="F57" s="743" t="str">
        <f>点検表!D192</f>
        <v>Ⅲ</v>
      </c>
      <c r="G57" s="719" t="str">
        <f>点検表!E192</f>
        <v>3a.5</v>
      </c>
      <c r="H57" s="720" t="str">
        <f>点検表!F192</f>
        <v>エレベータ機械室・電気室の室内設定温度の適正化</v>
      </c>
      <c r="I57" s="721"/>
      <c r="J57" s="722"/>
      <c r="K57" s="723"/>
      <c r="L57" s="723"/>
      <c r="M57" s="724"/>
      <c r="N57" s="725" t="str">
        <f>点検表!T192</f>
        <v>-</v>
      </c>
      <c r="O57" s="226"/>
      <c r="P57" s="80"/>
      <c r="Q57" s="80"/>
      <c r="R57" s="186">
        <f>点検表!X192</f>
        <v>1</v>
      </c>
      <c r="S57" s="533" t="str">
        <f>点検表!Y192</f>
        <v>換　気</v>
      </c>
      <c r="T57" s="302">
        <f>点検表!Z192</f>
        <v>3.8767115788334125E-2</v>
      </c>
      <c r="U57" s="531">
        <f>点検表!AA192</f>
        <v>8.9999999999999993E-3</v>
      </c>
      <c r="V57" s="186">
        <f>点検表!AB192</f>
        <v>1</v>
      </c>
      <c r="W57" s="567">
        <f>点検表!AC192</f>
        <v>1</v>
      </c>
      <c r="X57" s="269">
        <f>点検表!AD192</f>
        <v>3.4890404209500709E-4</v>
      </c>
      <c r="Y57" s="269">
        <f>点検表!AE192</f>
        <v>0</v>
      </c>
      <c r="Z57" s="571">
        <f>点検表!AF192</f>
        <v>0</v>
      </c>
      <c r="AA57"/>
      <c r="AB57"/>
      <c r="AC57"/>
      <c r="AD57"/>
      <c r="AE57"/>
      <c r="AF57"/>
      <c r="AG57"/>
      <c r="AH57"/>
      <c r="AI57"/>
      <c r="AJ57"/>
      <c r="AK57"/>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c r="BK57" s="80"/>
      <c r="BL57" s="80"/>
      <c r="BM57" s="80"/>
      <c r="BN57" s="80"/>
      <c r="BW57" s="80"/>
      <c r="BX57" s="80"/>
      <c r="BY57" s="80"/>
      <c r="BZ57" s="80"/>
      <c r="CA57" s="80"/>
      <c r="CB57" s="80"/>
      <c r="CC57" s="80"/>
      <c r="CD57" s="80"/>
      <c r="CE57" s="80"/>
      <c r="CF57" s="80"/>
    </row>
    <row r="58" spans="1:84" ht="13.65" customHeight="1" x14ac:dyDescent="0.2">
      <c r="A58" s="137"/>
      <c r="B58" s="590"/>
      <c r="C58" s="735"/>
      <c r="D58" s="867"/>
      <c r="E58" s="742">
        <f>点検表!C193</f>
        <v>42</v>
      </c>
      <c r="F58" s="748" t="str">
        <f>点検表!D193</f>
        <v>Ⅲ</v>
      </c>
      <c r="G58" s="744" t="str">
        <f>点検表!E193</f>
        <v>4a.1</v>
      </c>
      <c r="H58" s="745" t="str">
        <f>点検表!F193</f>
        <v>空調機等のフィルターの清浄</v>
      </c>
      <c r="I58" s="721"/>
      <c r="J58" s="722"/>
      <c r="K58" s="723"/>
      <c r="L58" s="723"/>
      <c r="M58" s="724"/>
      <c r="N58" s="725" t="str">
        <f>点検表!T193</f>
        <v>C</v>
      </c>
      <c r="O58" s="226"/>
      <c r="P58" s="80"/>
      <c r="Q58" s="80"/>
      <c r="R58" s="186">
        <f>点検表!X193</f>
        <v>0.8</v>
      </c>
      <c r="S58" s="533" t="str">
        <f>点検表!Y193</f>
        <v>一般空調</v>
      </c>
      <c r="T58" s="302">
        <f>点検表!Z193</f>
        <v>4.6286809523143346E-2</v>
      </c>
      <c r="U58" s="531">
        <f>点検表!AA193</f>
        <v>1E-3</v>
      </c>
      <c r="V58" s="186">
        <f>点検表!AB193</f>
        <v>1</v>
      </c>
      <c r="W58" s="567">
        <f>点検表!AC193</f>
        <v>1</v>
      </c>
      <c r="X58" s="269">
        <f>点検表!AD193</f>
        <v>3.7029447618514676E-5</v>
      </c>
      <c r="Y58" s="269">
        <f>点検表!AE193</f>
        <v>9.2573619046286674E-6</v>
      </c>
      <c r="Z58" s="571">
        <f>点検表!AF193</f>
        <v>9.2573619046286674E-6</v>
      </c>
      <c r="AA58"/>
      <c r="AB58"/>
      <c r="AC58"/>
      <c r="AD58"/>
      <c r="AE58"/>
      <c r="AF58"/>
      <c r="AG58"/>
      <c r="AH58"/>
      <c r="AI58"/>
      <c r="AJ58"/>
      <c r="AK58"/>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c r="BK58" s="80"/>
      <c r="BL58" s="80"/>
      <c r="BM58" s="80"/>
      <c r="BN58" s="80"/>
      <c r="BW58" s="80"/>
      <c r="BX58" s="80"/>
      <c r="BY58" s="80"/>
      <c r="BZ58" s="80"/>
      <c r="CA58" s="80"/>
      <c r="CB58" s="80"/>
      <c r="CC58" s="80"/>
      <c r="CD58" s="80"/>
      <c r="CE58" s="80"/>
      <c r="CF58" s="80"/>
    </row>
    <row r="59" spans="1:84" ht="13.65" customHeight="1" x14ac:dyDescent="0.2">
      <c r="A59" s="137"/>
      <c r="B59" s="590"/>
      <c r="C59" s="747"/>
      <c r="D59" s="868"/>
      <c r="E59" s="742">
        <f>点検表!C194</f>
        <v>43</v>
      </c>
      <c r="F59" s="748" t="str">
        <f>点検表!D194</f>
        <v>Ⅲ</v>
      </c>
      <c r="G59" s="719" t="str">
        <f>点検表!E194</f>
        <v>4a.6</v>
      </c>
      <c r="H59" s="720" t="str">
        <f>点検表!F194</f>
        <v>省エネファンベルトへの交換</v>
      </c>
      <c r="I59" s="721"/>
      <c r="J59" s="722"/>
      <c r="K59" s="723"/>
      <c r="L59" s="723"/>
      <c r="M59" s="724"/>
      <c r="N59" s="725" t="str">
        <f>点検表!T194</f>
        <v>-</v>
      </c>
      <c r="O59" s="226"/>
      <c r="P59" s="80"/>
      <c r="Q59" s="80"/>
      <c r="R59" s="186" t="str">
        <f>点検表!X194</f>
        <v>-</v>
      </c>
      <c r="S59" s="533" t="str">
        <f>点検表!Y194</f>
        <v>換　気</v>
      </c>
      <c r="T59" s="302">
        <f>点検表!Z194</f>
        <v>3.8767115788334125E-2</v>
      </c>
      <c r="U59" s="532">
        <f>点検表!AA194</f>
        <v>2.7E-2</v>
      </c>
      <c r="V59" s="186">
        <f>点検表!AB194</f>
        <v>1</v>
      </c>
      <c r="W59" s="567">
        <f>点検表!AC194</f>
        <v>1</v>
      </c>
      <c r="X59" s="269" t="str">
        <f>点検表!AD194</f>
        <v>-</v>
      </c>
      <c r="Y59" s="269">
        <f>点検表!AE194</f>
        <v>0</v>
      </c>
      <c r="Z59" s="571">
        <f>点検表!AF194</f>
        <v>0</v>
      </c>
      <c r="AA59"/>
      <c r="AB59"/>
      <c r="AC59"/>
      <c r="AD59"/>
      <c r="AE59"/>
      <c r="AF59"/>
      <c r="AG59"/>
      <c r="AH59"/>
      <c r="AI59"/>
      <c r="AJ59"/>
      <c r="AK59"/>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W59" s="80"/>
      <c r="BX59" s="80"/>
      <c r="BY59" s="80"/>
      <c r="BZ59" s="80"/>
      <c r="CA59" s="80"/>
      <c r="CB59" s="80"/>
      <c r="CC59" s="80"/>
      <c r="CD59" s="80"/>
      <c r="CE59" s="80"/>
      <c r="CF59" s="80"/>
    </row>
    <row r="60" spans="1:84" ht="13.65" customHeight="1" x14ac:dyDescent="0.2">
      <c r="A60" s="137"/>
      <c r="B60" s="590"/>
      <c r="C60" s="872" t="s">
        <v>1292</v>
      </c>
      <c r="D60" s="866" t="s">
        <v>1278</v>
      </c>
      <c r="E60" s="758">
        <f>点検表!C197</f>
        <v>44</v>
      </c>
      <c r="F60" s="749" t="str">
        <f>点検表!D197</f>
        <v>Ⅱ</v>
      </c>
      <c r="G60" s="874" t="str">
        <f>点検表!E197</f>
        <v>2b.1
2b.6
2b.7</v>
      </c>
      <c r="H60" s="729" t="str">
        <f>点検表!F197</f>
        <v>高効率照明及び省エネ制御の導入</v>
      </c>
      <c r="I60" s="759" t="s">
        <v>803</v>
      </c>
      <c r="J60" s="752"/>
      <c r="K60" s="120"/>
      <c r="L60" s="120"/>
      <c r="M60" s="121"/>
      <c r="N60" s="730" t="str">
        <f>点検表!T197</f>
        <v>A</v>
      </c>
      <c r="O60" s="226"/>
      <c r="P60" s="80"/>
      <c r="Q60" s="80"/>
      <c r="R60" s="567">
        <f>点検表!X202</f>
        <v>0.59924380748957862</v>
      </c>
      <c r="S60" s="537" t="str">
        <f>点検表!Y202</f>
        <v>照　明</v>
      </c>
      <c r="T60" s="302">
        <f>点検表!Z202</f>
        <v>9.2538856041146755E-2</v>
      </c>
      <c r="U60" s="532">
        <f>点検表!AA202</f>
        <v>0.7</v>
      </c>
      <c r="V60" s="186">
        <f>点検表!AB202</f>
        <v>1</v>
      </c>
      <c r="W60" s="567">
        <f>点検表!AC202</f>
        <v>1</v>
      </c>
      <c r="X60" s="269">
        <f>点検表!AD202</f>
        <v>3.8817335504378742E-2</v>
      </c>
      <c r="Y60" s="269">
        <f>点検表!AE202</f>
        <v>2.5959863724423982E-2</v>
      </c>
      <c r="Z60" s="571">
        <f>点検表!AF202</f>
        <v>3.6961186558274886E-3</v>
      </c>
      <c r="AA60"/>
      <c r="AB60"/>
      <c r="AC60"/>
      <c r="AD60"/>
      <c r="AE60"/>
      <c r="AF60"/>
      <c r="AG60"/>
      <c r="AH60"/>
      <c r="AI60"/>
      <c r="AJ60"/>
      <c r="AK6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c r="BK60" s="80"/>
      <c r="BL60" s="80"/>
      <c r="BM60" s="80"/>
      <c r="BN60" s="80"/>
      <c r="BW60" s="80"/>
      <c r="BX60" s="80"/>
      <c r="BY60" s="80"/>
      <c r="BZ60" s="80"/>
      <c r="CA60" s="80"/>
      <c r="CB60" s="80"/>
      <c r="CC60" s="80"/>
      <c r="CD60" s="80"/>
      <c r="CE60" s="80"/>
      <c r="CF60" s="80"/>
    </row>
    <row r="61" spans="1:84" ht="13.65" customHeight="1" x14ac:dyDescent="0.2">
      <c r="A61" s="137"/>
      <c r="B61" s="590"/>
      <c r="C61" s="873"/>
      <c r="D61" s="867"/>
      <c r="E61" s="760"/>
      <c r="F61" s="761"/>
      <c r="G61" s="875"/>
      <c r="H61" s="738"/>
      <c r="I61" s="720" t="s">
        <v>804</v>
      </c>
      <c r="J61" s="722"/>
      <c r="K61" s="723"/>
      <c r="L61" s="723"/>
      <c r="M61" s="724"/>
      <c r="N61" s="730"/>
      <c r="O61" s="226"/>
      <c r="P61" s="80"/>
      <c r="Q61" s="80"/>
      <c r="R61" s="567">
        <f>点検表!X203</f>
        <v>1.718227856822958E-2</v>
      </c>
      <c r="S61" s="537" t="str">
        <f>点検表!Y203</f>
        <v>照　明</v>
      </c>
      <c r="T61" s="160">
        <f>点検表!Z203</f>
        <v>9.2538856041146755E-2</v>
      </c>
      <c r="U61" s="532">
        <f>点検表!AA203</f>
        <v>0.3</v>
      </c>
      <c r="V61" s="95">
        <f>点検表!AB203</f>
        <v>1</v>
      </c>
      <c r="W61" s="567">
        <f>点検表!AC203</f>
        <v>1</v>
      </c>
      <c r="X61" s="269">
        <f>点検表!AD203</f>
        <v>4.7700852086528348E-4</v>
      </c>
      <c r="Y61" s="269">
        <f>点検表!AE203</f>
        <v>2.7284648291478739E-2</v>
      </c>
      <c r="Z61" s="586">
        <f>点検表!AF203</f>
        <v>4.2903668649455435E-3</v>
      </c>
      <c r="AA61"/>
      <c r="AB61"/>
      <c r="AC61"/>
      <c r="AD61"/>
      <c r="AE61"/>
      <c r="AF61"/>
      <c r="AG61"/>
      <c r="AH61"/>
      <c r="AI61"/>
      <c r="AJ61"/>
      <c r="AK61"/>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c r="BK61" s="80"/>
      <c r="BL61" s="80"/>
      <c r="BM61" s="80"/>
      <c r="BN61" s="80"/>
      <c r="BW61" s="80"/>
      <c r="BX61" s="80"/>
      <c r="BY61" s="80"/>
      <c r="BZ61" s="80"/>
      <c r="CA61" s="80"/>
      <c r="CB61" s="80"/>
      <c r="CC61" s="80"/>
      <c r="CD61" s="80"/>
      <c r="CE61" s="80"/>
      <c r="CF61" s="80"/>
    </row>
    <row r="62" spans="1:84" ht="13.65" customHeight="1" x14ac:dyDescent="0.2">
      <c r="A62" s="137"/>
      <c r="B62" s="590"/>
      <c r="C62" s="735"/>
      <c r="D62" s="867"/>
      <c r="E62" s="762"/>
      <c r="F62" s="763"/>
      <c r="G62" s="875"/>
      <c r="H62" s="596"/>
      <c r="I62" s="720" t="str">
        <f>点検表!O204</f>
        <v>初期照度補正制御</v>
      </c>
      <c r="J62" s="722"/>
      <c r="K62" s="723"/>
      <c r="L62" s="723"/>
      <c r="M62" s="724"/>
      <c r="N62" s="730"/>
      <c r="O62" s="226"/>
      <c r="P62" s="80"/>
      <c r="Q62" s="80"/>
      <c r="R62" s="570">
        <f>点検表!X204</f>
        <v>1.718227856822958E-2</v>
      </c>
      <c r="S62" s="537" t="str">
        <f>点検表!Y204</f>
        <v>照　明</v>
      </c>
      <c r="T62" s="302">
        <f>点検表!Z204</f>
        <v>9.2538856041146755E-2</v>
      </c>
      <c r="U62" s="532">
        <f>点検表!AA204</f>
        <v>0.105</v>
      </c>
      <c r="V62" s="186">
        <f>点検表!AB204</f>
        <v>1</v>
      </c>
      <c r="W62" s="569">
        <f>点検表!AC204</f>
        <v>1</v>
      </c>
      <c r="X62" s="269">
        <f>点検表!AD204</f>
        <v>1.6695298230284922E-4</v>
      </c>
      <c r="Y62" s="269">
        <f>点検表!AE204</f>
        <v>9.5496269020175582E-3</v>
      </c>
      <c r="Z62" s="572">
        <f>点検表!AF204</f>
        <v>1.50162840273094E-3</v>
      </c>
      <c r="AA62"/>
      <c r="AB62"/>
      <c r="AC62"/>
      <c r="AD62"/>
      <c r="AE62"/>
      <c r="AF62"/>
      <c r="AG62"/>
      <c r="AH62"/>
      <c r="AI62"/>
      <c r="AJ62"/>
      <c r="AK62"/>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W62" s="80"/>
      <c r="BX62" s="80"/>
      <c r="BY62" s="80"/>
      <c r="BZ62" s="80"/>
      <c r="CA62" s="80"/>
      <c r="CB62" s="80"/>
      <c r="CC62" s="80"/>
      <c r="CD62" s="80"/>
      <c r="CE62" s="80"/>
      <c r="CF62" s="80"/>
    </row>
    <row r="63" spans="1:84" ht="13.65" customHeight="1" x14ac:dyDescent="0.2">
      <c r="A63" s="137"/>
      <c r="B63" s="590"/>
      <c r="C63" s="735"/>
      <c r="D63" s="867"/>
      <c r="E63" s="764"/>
      <c r="F63" s="754"/>
      <c r="G63" s="876"/>
      <c r="H63" s="588"/>
      <c r="I63" s="720" t="str">
        <f>点検表!O205</f>
        <v>昼光利用制御</v>
      </c>
      <c r="J63" s="722"/>
      <c r="K63" s="723"/>
      <c r="L63" s="723"/>
      <c r="M63" s="724"/>
      <c r="N63" s="734"/>
      <c r="O63" s="226"/>
      <c r="P63" s="80"/>
      <c r="Q63" s="80"/>
      <c r="R63" s="570">
        <f>点検表!X205</f>
        <v>1.2229992765356391E-2</v>
      </c>
      <c r="S63" s="537" t="str">
        <f>点検表!Y205</f>
        <v>照　明</v>
      </c>
      <c r="T63" s="302">
        <f>点検表!Z205</f>
        <v>9.2538856041146755E-2</v>
      </c>
      <c r="U63" s="532">
        <f>点検表!AA205</f>
        <v>0.08</v>
      </c>
      <c r="V63" s="186">
        <f>点検表!AB205</f>
        <v>1</v>
      </c>
      <c r="W63" s="569">
        <f>点検表!AC205</f>
        <v>1</v>
      </c>
      <c r="X63" s="269">
        <f>点検表!AD205</f>
        <v>9.0539963191806514E-5</v>
      </c>
      <c r="Y63" s="269">
        <f>点検表!AE205</f>
        <v>7.3125685200999338E-3</v>
      </c>
      <c r="Z63" s="572">
        <f>点検表!AF205</f>
        <v>1.1169996022320618E-3</v>
      </c>
      <c r="AA63"/>
      <c r="AB63"/>
      <c r="AC63"/>
      <c r="AD63"/>
      <c r="AE63"/>
      <c r="AF63"/>
      <c r="AG63"/>
      <c r="AH63"/>
      <c r="AI63"/>
      <c r="AJ63"/>
      <c r="AK63"/>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c r="BK63" s="80"/>
      <c r="BL63" s="80"/>
      <c r="BM63" s="80"/>
      <c r="BN63" s="80"/>
      <c r="BW63" s="80"/>
      <c r="BX63" s="80"/>
      <c r="BY63" s="80"/>
      <c r="BZ63" s="80"/>
      <c r="CA63" s="80"/>
      <c r="CB63" s="80"/>
      <c r="CC63" s="80"/>
      <c r="CD63" s="80"/>
      <c r="CE63" s="80"/>
      <c r="CF63" s="80"/>
    </row>
    <row r="64" spans="1:84" ht="13.65" customHeight="1" x14ac:dyDescent="0.2">
      <c r="A64" s="137"/>
      <c r="B64" s="590"/>
      <c r="C64" s="735"/>
      <c r="D64" s="867"/>
      <c r="E64" s="740">
        <f>点検表!C206</f>
        <v>45</v>
      </c>
      <c r="F64" s="748" t="str">
        <f>点検表!D206</f>
        <v>Ⅱ</v>
      </c>
      <c r="G64" s="746" t="str">
        <f>点検表!E206</f>
        <v>2b.2</v>
      </c>
      <c r="H64" s="720" t="str">
        <f>点検表!F206</f>
        <v>高輝度型誘導灯・蓄光型誘導灯の導入</v>
      </c>
      <c r="I64" s="721"/>
      <c r="J64" s="722"/>
      <c r="K64" s="723"/>
      <c r="L64" s="723"/>
      <c r="M64" s="724"/>
      <c r="N64" s="725" t="str">
        <f>点検表!T206</f>
        <v>C</v>
      </c>
      <c r="O64" s="226"/>
      <c r="P64" s="80"/>
      <c r="Q64" s="80"/>
      <c r="R64" s="186">
        <f>点検表!X206</f>
        <v>0.2</v>
      </c>
      <c r="S64" s="537" t="str">
        <f>点検表!Y206</f>
        <v>照　明</v>
      </c>
      <c r="T64" s="302">
        <f>点検表!Z206</f>
        <v>9.2538856041146755E-2</v>
      </c>
      <c r="U64" s="532">
        <f>点検表!AA206</f>
        <v>1.7999999999999999E-2</v>
      </c>
      <c r="V64" s="186">
        <f>点検表!AB206</f>
        <v>1</v>
      </c>
      <c r="W64" s="567">
        <f>点検表!AC206</f>
        <v>1</v>
      </c>
      <c r="X64" s="269">
        <f>点検表!AD206</f>
        <v>3.3313988174812833E-4</v>
      </c>
      <c r="Y64" s="269">
        <f>点検表!AE206</f>
        <v>1.3325595269925133E-3</v>
      </c>
      <c r="Z64" s="571">
        <f>点検表!AF206</f>
        <v>1.3325595269925133E-3</v>
      </c>
      <c r="AA64"/>
      <c r="AB64"/>
      <c r="AC64"/>
      <c r="AD64"/>
      <c r="AE64"/>
      <c r="AF64"/>
      <c r="AG64"/>
      <c r="AH64"/>
      <c r="AI64"/>
      <c r="AJ64"/>
      <c r="AK64"/>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c r="BK64" s="80"/>
      <c r="BL64" s="80"/>
      <c r="BM64" s="80"/>
      <c r="BN64" s="80"/>
      <c r="BW64" s="80"/>
      <c r="BX64" s="80"/>
      <c r="BY64" s="80"/>
      <c r="BZ64" s="80"/>
      <c r="CA64" s="80"/>
      <c r="CB64" s="80"/>
      <c r="CC64" s="80"/>
      <c r="CD64" s="80"/>
      <c r="CE64" s="80"/>
      <c r="CF64" s="80"/>
    </row>
    <row r="65" spans="1:89" ht="13.65" customHeight="1" x14ac:dyDescent="0.2">
      <c r="A65" s="137"/>
      <c r="B65" s="590"/>
      <c r="C65" s="735"/>
      <c r="D65" s="867"/>
      <c r="E65" s="740">
        <f>点検表!C207</f>
        <v>46</v>
      </c>
      <c r="F65" s="748" t="str">
        <f>点検表!D207</f>
        <v>Ⅱ</v>
      </c>
      <c r="G65" s="746" t="str">
        <f>点検表!E207</f>
        <v>1d.1</v>
      </c>
      <c r="H65" s="720" t="str">
        <f>点検表!F207</f>
        <v>高効率変圧器の導入</v>
      </c>
      <c r="I65" s="721"/>
      <c r="J65" s="722"/>
      <c r="K65" s="723"/>
      <c r="L65" s="723"/>
      <c r="M65" s="724"/>
      <c r="N65" s="725" t="str">
        <f>点検表!T207</f>
        <v>C</v>
      </c>
      <c r="O65" s="226"/>
      <c r="P65" s="80"/>
      <c r="Q65" s="80"/>
      <c r="R65" s="583">
        <f>点検表!X209</f>
        <v>0.87428571428571433</v>
      </c>
      <c r="S65" s="537" t="str">
        <f>点検表!Y209</f>
        <v>受変電</v>
      </c>
      <c r="T65" s="302">
        <f>点検表!Z209</f>
        <v>2.710757373394301E-2</v>
      </c>
      <c r="U65" s="532">
        <f>点検表!AA209</f>
        <v>0.2</v>
      </c>
      <c r="V65" s="186">
        <f>点検表!AB209</f>
        <v>1</v>
      </c>
      <c r="W65" s="567">
        <f>点検表!AC209</f>
        <v>1</v>
      </c>
      <c r="X65" s="269">
        <f>点検表!AD209</f>
        <v>4.7399528929066067E-3</v>
      </c>
      <c r="Y65" s="269">
        <f>点検表!AE209</f>
        <v>6.8156185388199551E-4</v>
      </c>
      <c r="Z65" s="571">
        <f>点検表!AF209</f>
        <v>1.2392033706945378E-4</v>
      </c>
      <c r="AA65"/>
      <c r="AB65"/>
      <c r="AC65"/>
      <c r="AD65"/>
      <c r="AE65"/>
      <c r="AF65"/>
      <c r="AG65"/>
      <c r="AH65"/>
      <c r="AI65"/>
      <c r="AJ65"/>
      <c r="AK65"/>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c r="BK65" s="80"/>
      <c r="BL65" s="80"/>
      <c r="BM65" s="80"/>
      <c r="BN65" s="80"/>
      <c r="BW65" s="80"/>
      <c r="BX65" s="80"/>
      <c r="BY65" s="80"/>
      <c r="BZ65" s="80"/>
      <c r="CA65" s="80"/>
      <c r="CB65" s="80"/>
      <c r="CC65" s="80"/>
      <c r="CD65" s="80"/>
      <c r="CE65" s="80"/>
      <c r="CF65" s="80"/>
    </row>
    <row r="66" spans="1:89" ht="13.65" customHeight="1" x14ac:dyDescent="0.2">
      <c r="A66" s="137"/>
      <c r="B66" s="590"/>
      <c r="C66" s="735"/>
      <c r="D66" s="867"/>
      <c r="E66" s="740">
        <f>点検表!C212</f>
        <v>47</v>
      </c>
      <c r="F66" s="748" t="str">
        <f>点検表!D212</f>
        <v>Ⅱ</v>
      </c>
      <c r="G66" s="719" t="str">
        <f>点検表!E212</f>
        <v>2b.4</v>
      </c>
      <c r="H66" s="720" t="str">
        <f>点検表!F212</f>
        <v>照明の人感センサーによる在室検知制御の導入</v>
      </c>
      <c r="I66" s="721"/>
      <c r="J66" s="722"/>
      <c r="K66" s="723"/>
      <c r="L66" s="723"/>
      <c r="M66" s="724"/>
      <c r="N66" s="725" t="str">
        <f>点検表!T212</f>
        <v>C</v>
      </c>
      <c r="O66" s="226"/>
      <c r="P66" s="80"/>
      <c r="Q66" s="80"/>
      <c r="R66" s="186">
        <f>点検表!X213</f>
        <v>0.41000000000000003</v>
      </c>
      <c r="S66" s="537" t="str">
        <f>点検表!Y213</f>
        <v>照　明</v>
      </c>
      <c r="T66" s="302">
        <f>点検表!Z213</f>
        <v>9.2538856041146755E-2</v>
      </c>
      <c r="U66" s="531">
        <f>点検表!AA213</f>
        <v>0.03</v>
      </c>
      <c r="V66" s="186">
        <f>点検表!AB213</f>
        <v>1</v>
      </c>
      <c r="W66" s="567">
        <f>点検表!AC213</f>
        <v>1</v>
      </c>
      <c r="X66" s="269">
        <f>点検表!AD213</f>
        <v>1.1382279293061051E-3</v>
      </c>
      <c r="Y66" s="269">
        <f>点検表!AE213</f>
        <v>1.6379377519282975E-3</v>
      </c>
      <c r="Z66" s="571">
        <f>点検表!AF213</f>
        <v>1.6379377519282975E-3</v>
      </c>
      <c r="AA66"/>
      <c r="AB66"/>
      <c r="AC66"/>
      <c r="AD66"/>
      <c r="AE66"/>
      <c r="AF66"/>
      <c r="AG66"/>
      <c r="AH66"/>
      <c r="AI66"/>
      <c r="AJ66"/>
      <c r="AK66"/>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W66" s="80"/>
      <c r="BX66" s="80"/>
      <c r="BY66" s="80"/>
      <c r="BZ66" s="80"/>
      <c r="CA66" s="80"/>
      <c r="CB66" s="80"/>
      <c r="CC66" s="80"/>
      <c r="CD66" s="80"/>
      <c r="CE66" s="80"/>
      <c r="CF66" s="80"/>
    </row>
    <row r="67" spans="1:89" ht="13.65" customHeight="1" x14ac:dyDescent="0.2">
      <c r="A67" s="137"/>
      <c r="B67" s="590"/>
      <c r="C67" s="735"/>
      <c r="D67" s="868"/>
      <c r="E67" s="740">
        <f>点検表!C218</f>
        <v>48</v>
      </c>
      <c r="F67" s="748" t="str">
        <f>点検表!D218</f>
        <v>Ⅱ</v>
      </c>
      <c r="G67" s="746" t="str">
        <f>点検表!E218</f>
        <v>2b.8</v>
      </c>
      <c r="H67" s="720" t="str">
        <f>点検表!F218</f>
        <v>照明のタイムスケジュール制御の導入</v>
      </c>
      <c r="I67" s="722"/>
      <c r="J67" s="722"/>
      <c r="K67" s="723"/>
      <c r="L67" s="723"/>
      <c r="M67" s="724"/>
      <c r="N67" s="725" t="str">
        <f>点検表!T218</f>
        <v>C</v>
      </c>
      <c r="O67" s="226"/>
      <c r="P67" s="80"/>
      <c r="Q67" s="80"/>
      <c r="R67" s="186">
        <f>点検表!X218</f>
        <v>0</v>
      </c>
      <c r="S67" s="537" t="str">
        <f>点検表!Y218</f>
        <v>照　明</v>
      </c>
      <c r="T67" s="302">
        <f>点検表!Z218</f>
        <v>9.2538856041146755E-2</v>
      </c>
      <c r="U67" s="532">
        <f>点検表!AA218</f>
        <v>2.5000000000000001E-2</v>
      </c>
      <c r="V67" s="186">
        <f>点検表!AB218</f>
        <v>1</v>
      </c>
      <c r="W67" s="567">
        <f>点検表!AC218</f>
        <v>1</v>
      </c>
      <c r="X67" s="269">
        <f>点検表!AD218</f>
        <v>0</v>
      </c>
      <c r="Y67" s="269">
        <f>点検表!AE218</f>
        <v>2.3134714010286691E-3</v>
      </c>
      <c r="Z67" s="571">
        <f>点検表!AF218</f>
        <v>2.3134714010286691E-3</v>
      </c>
      <c r="AA67"/>
      <c r="AB67"/>
      <c r="AC67"/>
      <c r="AD67"/>
      <c r="AE67"/>
      <c r="AF67"/>
      <c r="AG67"/>
      <c r="AH67"/>
      <c r="AI67"/>
      <c r="AJ67"/>
      <c r="AK67"/>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c r="BK67" s="80"/>
      <c r="BL67" s="80"/>
      <c r="BM67" s="80"/>
      <c r="BN67" s="80"/>
      <c r="BW67" s="80"/>
      <c r="BX67" s="80"/>
      <c r="BY67" s="80"/>
      <c r="BZ67" s="80"/>
      <c r="CA67" s="80"/>
      <c r="CB67" s="80"/>
      <c r="CC67" s="80"/>
      <c r="CD67" s="80"/>
      <c r="CE67" s="80"/>
      <c r="CF67" s="80"/>
    </row>
    <row r="68" spans="1:89" ht="13.65" customHeight="1" x14ac:dyDescent="0.2">
      <c r="A68" s="137"/>
      <c r="B68" s="590"/>
      <c r="C68" s="735"/>
      <c r="D68" s="866" t="s">
        <v>1273</v>
      </c>
      <c r="E68" s="742">
        <f>点検表!C219</f>
        <v>49</v>
      </c>
      <c r="F68" s="743" t="str">
        <f>点検表!D219</f>
        <v>Ⅲ</v>
      </c>
      <c r="G68" s="719" t="str">
        <f>点検表!E219</f>
        <v>3b.1</v>
      </c>
      <c r="H68" s="720" t="str">
        <f>点検表!F219</f>
        <v>照度条件の緩和</v>
      </c>
      <c r="I68" s="721"/>
      <c r="J68" s="722"/>
      <c r="K68" s="723"/>
      <c r="L68" s="723"/>
      <c r="M68" s="724"/>
      <c r="N68" s="725" t="str">
        <f>点検表!T219</f>
        <v>C</v>
      </c>
      <c r="O68" s="226"/>
      <c r="P68" s="80"/>
      <c r="Q68" s="80"/>
      <c r="R68" s="535">
        <f>点検表!X220</f>
        <v>0.75</v>
      </c>
      <c r="S68" s="537" t="str">
        <f>点検表!Y220</f>
        <v>照　明</v>
      </c>
      <c r="T68" s="302">
        <f>点検表!Z220</f>
        <v>9.2538856041146755E-2</v>
      </c>
      <c r="U68" s="532">
        <f>点検表!AA220</f>
        <v>0.06</v>
      </c>
      <c r="V68" s="186">
        <f>点検表!AB220</f>
        <v>1</v>
      </c>
      <c r="W68" s="567">
        <f>点検表!AC220</f>
        <v>1</v>
      </c>
      <c r="X68" s="269">
        <f>点検表!AD220</f>
        <v>4.1642485218516042E-3</v>
      </c>
      <c r="Y68" s="269">
        <f>点検表!AE220</f>
        <v>1.3880828406172012E-3</v>
      </c>
      <c r="Z68" s="571">
        <f>点検表!AF220</f>
        <v>1.3880828406172012E-3</v>
      </c>
      <c r="AA68"/>
      <c r="AB68"/>
      <c r="AC68"/>
      <c r="AD68"/>
      <c r="AE68"/>
      <c r="AF68"/>
      <c r="AG68"/>
      <c r="AH68"/>
      <c r="AI68"/>
      <c r="AJ68"/>
      <c r="AK68"/>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c r="BK68" s="80"/>
      <c r="BL68" s="80"/>
      <c r="BM68" s="80"/>
      <c r="BN68" s="80"/>
      <c r="BW68" s="80"/>
      <c r="BX68" s="80"/>
      <c r="BY68" s="80"/>
      <c r="BZ68" s="80"/>
      <c r="CA68" s="80"/>
      <c r="CB68" s="80"/>
      <c r="CC68" s="80"/>
      <c r="CD68" s="80"/>
      <c r="CE68" s="80"/>
      <c r="CF68" s="80"/>
    </row>
    <row r="69" spans="1:89" ht="13.65" customHeight="1" x14ac:dyDescent="0.2">
      <c r="A69" s="137"/>
      <c r="B69" s="590"/>
      <c r="C69" s="747"/>
      <c r="D69" s="867"/>
      <c r="E69" s="740">
        <f>点検表!C222</f>
        <v>50</v>
      </c>
      <c r="F69" s="743" t="str">
        <f>点検表!D222</f>
        <v>Ⅲ</v>
      </c>
      <c r="G69" s="765" t="str">
        <f>点検表!E222</f>
        <v>3b.2</v>
      </c>
      <c r="H69" s="745" t="str">
        <f>点検表!F222</f>
        <v>居室の昼休み及び時間外の消灯及び間引点灯</v>
      </c>
      <c r="I69" s="721"/>
      <c r="J69" s="722"/>
      <c r="K69" s="723"/>
      <c r="L69" s="723"/>
      <c r="M69" s="724"/>
      <c r="N69" s="725" t="str">
        <f>点検表!T222</f>
        <v>-</v>
      </c>
      <c r="O69" s="226"/>
      <c r="P69" s="80"/>
      <c r="Q69" s="80"/>
      <c r="R69" s="535">
        <f>点検表!X223</f>
        <v>1</v>
      </c>
      <c r="S69" s="537" t="str">
        <f>点検表!Y223</f>
        <v>照　明</v>
      </c>
      <c r="T69" s="302">
        <f>点検表!Z223</f>
        <v>9.2538856041146755E-2</v>
      </c>
      <c r="U69" s="532">
        <f>点検表!AA223</f>
        <v>2.5000000000000001E-2</v>
      </c>
      <c r="V69" s="186">
        <f>点検表!AB223</f>
        <v>1</v>
      </c>
      <c r="W69" s="575">
        <f>点検表!AC223</f>
        <v>1</v>
      </c>
      <c r="X69" s="269">
        <f>点検表!AD223</f>
        <v>2.3134714010286691E-3</v>
      </c>
      <c r="Y69" s="269">
        <f>点検表!AE223</f>
        <v>0</v>
      </c>
      <c r="Z69" s="571">
        <f>点検表!AF223</f>
        <v>0</v>
      </c>
      <c r="AA69"/>
      <c r="AB69"/>
      <c r="AC69"/>
      <c r="AD69"/>
      <c r="AE69"/>
      <c r="AF69"/>
      <c r="AG69"/>
      <c r="AH69"/>
      <c r="AI69"/>
      <c r="AJ69"/>
      <c r="AK69"/>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W69" s="80"/>
      <c r="BX69" s="80"/>
      <c r="BY69" s="80"/>
      <c r="BZ69" s="80"/>
      <c r="CA69" s="80"/>
      <c r="CB69" s="80"/>
      <c r="CC69" s="80"/>
      <c r="CD69" s="80"/>
      <c r="CE69" s="80"/>
      <c r="CF69" s="80"/>
    </row>
    <row r="70" spans="1:89" ht="13.65" customHeight="1" x14ac:dyDescent="0.2">
      <c r="A70" s="137"/>
      <c r="B70" s="590"/>
      <c r="C70" s="877" t="str">
        <f>点検表!C225</f>
        <v>給水・給湯設備、衛生設備</v>
      </c>
      <c r="D70" s="866" t="s">
        <v>1278</v>
      </c>
      <c r="E70" s="740">
        <f>点検表!C227</f>
        <v>51</v>
      </c>
      <c r="F70" s="766" t="str">
        <f>点検表!D227</f>
        <v>Ⅱ</v>
      </c>
      <c r="G70" s="746" t="str">
        <f>点検表!E227</f>
        <v>1f.1</v>
      </c>
      <c r="H70" s="720" t="str">
        <f>点検表!F227</f>
        <v>高効率給水ポンプの導入</v>
      </c>
      <c r="I70" s="721"/>
      <c r="J70" s="722"/>
      <c r="K70" s="723"/>
      <c r="L70" s="723"/>
      <c r="M70" s="724"/>
      <c r="N70" s="725" t="str">
        <f>点検表!T227</f>
        <v>C</v>
      </c>
      <c r="O70" s="226"/>
      <c r="P70" s="80"/>
      <c r="Q70" s="80"/>
      <c r="R70" s="186">
        <f>点検表!X228</f>
        <v>0.92981072555205058</v>
      </c>
      <c r="S70" s="537" t="str">
        <f>点検表!Y228</f>
        <v>給排水</v>
      </c>
      <c r="T70" s="302">
        <f>点検表!Z228</f>
        <v>8.2294541160254139E-3</v>
      </c>
      <c r="U70" s="532">
        <f>点検表!AA228</f>
        <v>0.1</v>
      </c>
      <c r="V70" s="186">
        <f>点検表!AB228</f>
        <v>1</v>
      </c>
      <c r="W70" s="567">
        <f>点検表!AC228</f>
        <v>1</v>
      </c>
      <c r="X70" s="269">
        <f>点検表!AD228</f>
        <v>7.6518347025188995E-4</v>
      </c>
      <c r="Y70" s="269">
        <f>点検表!AE228</f>
        <v>5.776194135065148E-5</v>
      </c>
      <c r="Z70" s="571">
        <f>点検表!AF228</f>
        <v>1.1357685097038229E-4</v>
      </c>
      <c r="AA70"/>
      <c r="AB70"/>
      <c r="AC70"/>
      <c r="AD70"/>
      <c r="AE70"/>
      <c r="AF70"/>
      <c r="AG70"/>
      <c r="AH70"/>
      <c r="AI70"/>
      <c r="AJ70"/>
      <c r="AK7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c r="BK70" s="80"/>
      <c r="BL70" s="80"/>
      <c r="BM70" s="80"/>
      <c r="BN70" s="80"/>
      <c r="BW70" s="80"/>
      <c r="BX70" s="80"/>
      <c r="BY70" s="80"/>
      <c r="BZ70" s="80"/>
      <c r="CA70" s="80"/>
      <c r="CB70" s="80"/>
      <c r="CC70" s="80"/>
      <c r="CD70" s="80"/>
      <c r="CE70" s="80"/>
      <c r="CF70" s="80"/>
    </row>
    <row r="71" spans="1:89" ht="13.65" customHeight="1" x14ac:dyDescent="0.2">
      <c r="A71" s="137"/>
      <c r="B71" s="590"/>
      <c r="C71" s="878"/>
      <c r="D71" s="867"/>
      <c r="E71" s="740">
        <f>点検表!C232</f>
        <v>52</v>
      </c>
      <c r="F71" s="766" t="str">
        <f>点検表!D232</f>
        <v>Ⅱ</v>
      </c>
      <c r="G71" s="746" t="str">
        <f>点検表!E232</f>
        <v>2c.1</v>
      </c>
      <c r="H71" s="720" t="str">
        <f>点検表!F232</f>
        <v>大便器の節水器具の導入</v>
      </c>
      <c r="I71" s="721"/>
      <c r="J71" s="722"/>
      <c r="K71" s="723"/>
      <c r="L71" s="723"/>
      <c r="M71" s="724"/>
      <c r="N71" s="725" t="str">
        <f>点検表!T232</f>
        <v>C</v>
      </c>
      <c r="O71" s="226"/>
      <c r="P71" s="80"/>
      <c r="Q71" s="80"/>
      <c r="R71" s="225">
        <f>点検表!X232</f>
        <v>0.8</v>
      </c>
      <c r="S71" s="537" t="str">
        <f>点検表!Y232</f>
        <v>給排水</v>
      </c>
      <c r="T71" s="302">
        <f>点検表!Z232</f>
        <v>8.2294541160254139E-3</v>
      </c>
      <c r="U71" s="531">
        <f>点検表!AA232</f>
        <v>0.2</v>
      </c>
      <c r="V71" s="186">
        <f>点検表!AB232</f>
        <v>1</v>
      </c>
      <c r="W71" s="567">
        <f>点検表!AC232</f>
        <v>1</v>
      </c>
      <c r="X71" s="269">
        <f>点検表!AD232</f>
        <v>1.3167126585640664E-3</v>
      </c>
      <c r="Y71" s="269">
        <f>点検表!AE232</f>
        <v>3.2917816464101649E-4</v>
      </c>
      <c r="Z71" s="571">
        <f>点検表!AF232</f>
        <v>3.2917816464101649E-4</v>
      </c>
      <c r="AA71"/>
      <c r="AB71"/>
      <c r="AC71"/>
      <c r="AD71"/>
      <c r="AE71"/>
      <c r="AF71"/>
      <c r="AG71"/>
      <c r="AH71"/>
      <c r="AI71"/>
      <c r="AJ71"/>
      <c r="AK71"/>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c r="BK71" s="80"/>
      <c r="BL71" s="80"/>
      <c r="BM71" s="80"/>
      <c r="BN71" s="80"/>
      <c r="BW71" s="80"/>
      <c r="BX71" s="80"/>
      <c r="BY71" s="80"/>
      <c r="BZ71" s="80"/>
      <c r="CA71" s="80"/>
      <c r="CB71" s="80"/>
      <c r="CC71" s="80"/>
      <c r="CD71" s="80"/>
      <c r="CE71" s="80"/>
      <c r="CF71" s="80"/>
    </row>
    <row r="72" spans="1:89" ht="13.65" customHeight="1" x14ac:dyDescent="0.2">
      <c r="A72" s="137"/>
      <c r="B72" s="590"/>
      <c r="C72" s="735"/>
      <c r="D72" s="867"/>
      <c r="E72" s="740">
        <f>点検表!C233</f>
        <v>53</v>
      </c>
      <c r="F72" s="766" t="str">
        <f>点検表!D233</f>
        <v>Ⅱ</v>
      </c>
      <c r="G72" s="746" t="str">
        <f>点検表!E233</f>
        <v>2c.5</v>
      </c>
      <c r="H72" s="720" t="str">
        <f>点検表!F233</f>
        <v>自然冷媒ヒートポンプ給湯器の導入</v>
      </c>
      <c r="I72" s="721"/>
      <c r="J72" s="722"/>
      <c r="K72" s="723"/>
      <c r="L72" s="723"/>
      <c r="M72" s="724"/>
      <c r="N72" s="725" t="str">
        <f>点検表!T233</f>
        <v>-</v>
      </c>
      <c r="O72" s="226"/>
      <c r="P72" s="80"/>
      <c r="Q72" s="80"/>
      <c r="R72" s="225" t="str">
        <f>点検表!X233</f>
        <v>-</v>
      </c>
      <c r="S72" s="537" t="str">
        <f>点検表!Y233</f>
        <v>給　湯</v>
      </c>
      <c r="T72" s="302">
        <f>点検表!Z233</f>
        <v>1.0209853180239235E-2</v>
      </c>
      <c r="U72" s="532">
        <f>点検表!AA233</f>
        <v>0.16700000000000001</v>
      </c>
      <c r="V72" s="186">
        <f>点検表!AB233</f>
        <v>1</v>
      </c>
      <c r="W72" s="567">
        <f>点検表!AC233</f>
        <v>1</v>
      </c>
      <c r="X72" s="269" t="str">
        <f>点検表!AD233</f>
        <v>-</v>
      </c>
      <c r="Y72" s="269">
        <f>点検表!AE233</f>
        <v>0</v>
      </c>
      <c r="Z72" s="571">
        <f>点検表!AF233</f>
        <v>0</v>
      </c>
      <c r="AA72"/>
      <c r="AB72"/>
      <c r="AC72"/>
      <c r="AD72"/>
      <c r="AE72"/>
      <c r="AF72"/>
      <c r="AG72"/>
      <c r="AH72"/>
      <c r="AI72"/>
      <c r="AJ72"/>
      <c r="AK72"/>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c r="BK72" s="80"/>
      <c r="BL72" s="80"/>
      <c r="BM72" s="80"/>
      <c r="BN72" s="80"/>
      <c r="BW72" s="80"/>
      <c r="BX72" s="80"/>
      <c r="BY72" s="80"/>
      <c r="BZ72" s="80"/>
      <c r="CA72" s="80"/>
      <c r="CB72" s="80"/>
      <c r="CC72" s="80"/>
      <c r="CD72" s="80"/>
      <c r="CE72" s="80"/>
      <c r="CF72" s="80"/>
    </row>
    <row r="73" spans="1:89" ht="13.65" customHeight="1" x14ac:dyDescent="0.2">
      <c r="A73" s="137"/>
      <c r="B73" s="590"/>
      <c r="C73" s="735"/>
      <c r="D73" s="868"/>
      <c r="E73" s="740">
        <f>点検表!C234</f>
        <v>54</v>
      </c>
      <c r="F73" s="766" t="str">
        <f>点検表!D234</f>
        <v>Ⅱ</v>
      </c>
      <c r="G73" s="746" t="str">
        <f>点検表!E234</f>
        <v>2c.6</v>
      </c>
      <c r="H73" s="720" t="str">
        <f>点検表!F234</f>
        <v>潜熱回収給湯器の導入</v>
      </c>
      <c r="I73" s="721"/>
      <c r="J73" s="722"/>
      <c r="K73" s="723"/>
      <c r="L73" s="723"/>
      <c r="M73" s="724"/>
      <c r="N73" s="725" t="str">
        <f>点検表!T234</f>
        <v>C</v>
      </c>
      <c r="O73" s="226"/>
      <c r="P73" s="80"/>
      <c r="Q73" s="80"/>
      <c r="R73" s="225">
        <f>点検表!X234</f>
        <v>0.5</v>
      </c>
      <c r="S73" s="537" t="str">
        <f>点検表!Y234</f>
        <v>給　湯</v>
      </c>
      <c r="T73" s="302">
        <f>点検表!Z234</f>
        <v>1.0209853180239235E-2</v>
      </c>
      <c r="U73" s="532">
        <f>点検表!AA234</f>
        <v>0.1</v>
      </c>
      <c r="V73" s="186">
        <f>点検表!AB234</f>
        <v>1</v>
      </c>
      <c r="W73" s="567">
        <f>点検表!AC234</f>
        <v>1</v>
      </c>
      <c r="X73" s="269">
        <f>点検表!AD234</f>
        <v>5.1049265901196173E-4</v>
      </c>
      <c r="Y73" s="269">
        <f>点検表!AE234</f>
        <v>5.1049265901196173E-4</v>
      </c>
      <c r="Z73" s="571">
        <f>点検表!AF234</f>
        <v>5.1049265901196173E-4</v>
      </c>
      <c r="AA73"/>
      <c r="AB73"/>
      <c r="AC73"/>
      <c r="AD73"/>
      <c r="AE73"/>
      <c r="AF73"/>
      <c r="AG73"/>
      <c r="AH73"/>
      <c r="AI73"/>
      <c r="AJ73"/>
      <c r="AK73"/>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c r="BK73" s="80"/>
      <c r="BL73" s="80"/>
      <c r="BM73" s="80"/>
      <c r="BN73" s="80"/>
      <c r="BW73" s="80"/>
      <c r="BX73" s="80"/>
      <c r="BY73" s="80"/>
      <c r="BZ73" s="80"/>
      <c r="CA73" s="80"/>
      <c r="CB73" s="80"/>
      <c r="CC73" s="80"/>
      <c r="CD73" s="80"/>
      <c r="CE73" s="80"/>
      <c r="CF73" s="80"/>
    </row>
    <row r="74" spans="1:89" ht="13.65" customHeight="1" x14ac:dyDescent="0.2">
      <c r="A74" s="137"/>
      <c r="B74" s="590"/>
      <c r="C74" s="735"/>
      <c r="D74" s="866" t="s">
        <v>1273</v>
      </c>
      <c r="E74" s="742">
        <f>点検表!C235</f>
        <v>55</v>
      </c>
      <c r="F74" s="743" t="str">
        <f>点検表!D235</f>
        <v>Ⅲ</v>
      </c>
      <c r="G74" s="746" t="str">
        <f>点検表!E235</f>
        <v>3c.1</v>
      </c>
      <c r="H74" s="720" t="str">
        <f>点検表!F235</f>
        <v>洗浄便座暖房の夏季停止</v>
      </c>
      <c r="I74" s="721"/>
      <c r="J74" s="722"/>
      <c r="K74" s="723"/>
      <c r="L74" s="723"/>
      <c r="M74" s="724"/>
      <c r="N74" s="725" t="str">
        <f>点検表!T235</f>
        <v>-</v>
      </c>
      <c r="O74" s="226"/>
      <c r="P74" s="80"/>
      <c r="Q74" s="80"/>
      <c r="R74" s="581" t="str">
        <f>点検表!X235</f>
        <v>-</v>
      </c>
      <c r="S74" s="537" t="str">
        <f>点検表!Y235</f>
        <v>給排水</v>
      </c>
      <c r="T74" s="302">
        <f>点検表!Z235</f>
        <v>8.2294541160254139E-3</v>
      </c>
      <c r="U74" s="532">
        <f>点検表!AA235</f>
        <v>0.2</v>
      </c>
      <c r="V74" s="186">
        <f>点検表!AB235</f>
        <v>1</v>
      </c>
      <c r="W74" s="567">
        <f>点検表!AC235</f>
        <v>1</v>
      </c>
      <c r="X74" s="269" t="str">
        <f>点検表!AD235</f>
        <v>-</v>
      </c>
      <c r="Y74" s="269">
        <f>点検表!AE235</f>
        <v>0</v>
      </c>
      <c r="Z74" s="571">
        <f>点検表!AF235</f>
        <v>0</v>
      </c>
      <c r="AA74"/>
      <c r="AB74"/>
      <c r="AC74"/>
      <c r="AD74"/>
      <c r="AE74"/>
      <c r="AF74"/>
      <c r="AG74"/>
      <c r="AH74"/>
      <c r="AI74"/>
      <c r="AJ74"/>
      <c r="AK74"/>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c r="BK74" s="80"/>
      <c r="BL74" s="80"/>
      <c r="BM74" s="80"/>
      <c r="BN74" s="80"/>
      <c r="BW74" s="80"/>
      <c r="BX74" s="80"/>
      <c r="BY74" s="80"/>
      <c r="BZ74" s="80"/>
      <c r="CA74" s="80"/>
      <c r="CB74" s="80"/>
      <c r="CC74" s="80"/>
      <c r="CD74" s="80"/>
      <c r="CE74" s="80"/>
      <c r="CF74" s="80"/>
    </row>
    <row r="75" spans="1:89" ht="13.65" customHeight="1" x14ac:dyDescent="0.2">
      <c r="A75" s="137"/>
      <c r="B75" s="590"/>
      <c r="C75" s="735"/>
      <c r="D75" s="867"/>
      <c r="E75" s="758">
        <f>点検表!C236</f>
        <v>56</v>
      </c>
      <c r="F75" s="767" t="str">
        <f>点検表!D236</f>
        <v>Ⅲ</v>
      </c>
      <c r="G75" s="874" t="str">
        <f>点検表!E236</f>
        <v>3c.2
3c.3
3c.4</v>
      </c>
      <c r="H75" s="729" t="str">
        <f>点検表!F236</f>
        <v>給湯設備の省エネ運用</v>
      </c>
      <c r="I75" s="745" t="str">
        <f>点検表!N237</f>
        <v>季節や用途等に応じた給湯温度設定の緩和</v>
      </c>
      <c r="J75" s="722"/>
      <c r="K75" s="723"/>
      <c r="L75" s="723"/>
      <c r="M75" s="724"/>
      <c r="N75" s="768" t="str">
        <f>点検表!T236</f>
        <v>C</v>
      </c>
      <c r="O75" s="226"/>
      <c r="P75" s="80"/>
      <c r="Q75" s="80"/>
      <c r="R75" s="37">
        <f>点検表!X237</f>
        <v>0</v>
      </c>
      <c r="S75" s="537" t="str">
        <f>点検表!Y237</f>
        <v>給　湯</v>
      </c>
      <c r="T75" s="302">
        <f>点検表!Z237</f>
        <v>1.0209853180239235E-2</v>
      </c>
      <c r="U75" s="532">
        <f>点検表!AA237</f>
        <v>0.05</v>
      </c>
      <c r="V75" s="186">
        <f>点検表!AB237</f>
        <v>1</v>
      </c>
      <c r="W75" s="567">
        <f>点検表!AC237</f>
        <v>1</v>
      </c>
      <c r="X75" s="269">
        <f>点検表!AD237</f>
        <v>0</v>
      </c>
      <c r="Y75" s="269">
        <f>点検表!AE237</f>
        <v>5.1049265901196173E-4</v>
      </c>
      <c r="Z75" s="571">
        <f>点検表!AF237</f>
        <v>5.1049265901196173E-4</v>
      </c>
      <c r="AA75"/>
      <c r="AB75"/>
      <c r="AC75"/>
      <c r="AD75"/>
      <c r="AE75"/>
      <c r="AF75"/>
      <c r="AG75"/>
      <c r="AH75"/>
      <c r="AI75"/>
      <c r="AJ75"/>
      <c r="AK75"/>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c r="BK75" s="80"/>
      <c r="BL75" s="80"/>
      <c r="BM75" s="80"/>
      <c r="BN75" s="80"/>
      <c r="BW75" s="80"/>
      <c r="BX75" s="80"/>
      <c r="BY75" s="80"/>
      <c r="BZ75" s="80"/>
      <c r="CA75" s="80"/>
      <c r="CB75" s="80"/>
      <c r="CC75" s="80"/>
      <c r="CD75" s="80"/>
      <c r="CE75" s="80"/>
      <c r="CF75" s="80"/>
    </row>
    <row r="76" spans="1:89" ht="13.65" customHeight="1" x14ac:dyDescent="0.2">
      <c r="A76" s="137"/>
      <c r="B76" s="590"/>
      <c r="C76" s="735"/>
      <c r="D76" s="867"/>
      <c r="E76" s="760"/>
      <c r="F76" s="769"/>
      <c r="G76" s="875"/>
      <c r="H76" s="738"/>
      <c r="I76" s="745" t="str">
        <f>点検表!N238</f>
        <v>貯湯式電気温水器の夜間・休日の電源停止</v>
      </c>
      <c r="J76" s="722"/>
      <c r="K76" s="723"/>
      <c r="L76" s="723"/>
      <c r="M76" s="724"/>
      <c r="N76" s="730"/>
      <c r="O76" s="226"/>
      <c r="P76" s="80"/>
      <c r="Q76" s="80"/>
      <c r="R76" s="37">
        <f>点検表!X238</f>
        <v>1</v>
      </c>
      <c r="S76" s="537" t="str">
        <f>点検表!Y238</f>
        <v>給　湯</v>
      </c>
      <c r="T76" s="302">
        <f>点検表!Z238</f>
        <v>1.0209853180239235E-2</v>
      </c>
      <c r="U76" s="532">
        <f>点検表!AA238</f>
        <v>0.05</v>
      </c>
      <c r="V76" s="186">
        <f>点検表!AB238</f>
        <v>1</v>
      </c>
      <c r="W76" s="567">
        <f>点検表!AC238</f>
        <v>1</v>
      </c>
      <c r="X76" s="269">
        <f>点検表!AD238</f>
        <v>5.1049265901196173E-4</v>
      </c>
      <c r="Y76" s="269">
        <f>点検表!AE238</f>
        <v>0</v>
      </c>
      <c r="Z76" s="571">
        <f>点検表!AF238</f>
        <v>0</v>
      </c>
      <c r="AA76"/>
      <c r="AB76"/>
      <c r="AC76"/>
      <c r="AD76"/>
      <c r="AE76"/>
      <c r="AF76"/>
      <c r="AG76"/>
      <c r="AH76"/>
      <c r="AI76"/>
      <c r="AJ76"/>
      <c r="AK76"/>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c r="BK76" s="80"/>
      <c r="BL76" s="80"/>
      <c r="BM76" s="80"/>
      <c r="BN76" s="80"/>
      <c r="BW76" s="80"/>
      <c r="BX76" s="80"/>
      <c r="BY76" s="80"/>
      <c r="BZ76" s="80"/>
      <c r="CA76" s="80"/>
      <c r="CB76" s="80"/>
      <c r="CC76" s="80"/>
      <c r="CD76" s="80"/>
      <c r="CE76" s="80"/>
      <c r="CF76" s="80"/>
    </row>
    <row r="77" spans="1:89" ht="13.65" customHeight="1" x14ac:dyDescent="0.2">
      <c r="A77" s="137"/>
      <c r="B77" s="590"/>
      <c r="C77" s="747"/>
      <c r="D77" s="868"/>
      <c r="E77" s="770"/>
      <c r="F77" s="771"/>
      <c r="G77" s="876"/>
      <c r="H77" s="733"/>
      <c r="I77" s="745" t="str">
        <f>点検表!N239</f>
        <v>便所洗面給湯の給湯中止又は給湯期間の短縮</v>
      </c>
      <c r="J77" s="722"/>
      <c r="K77" s="723"/>
      <c r="L77" s="723"/>
      <c r="M77" s="724"/>
      <c r="N77" s="734"/>
      <c r="O77" s="226"/>
      <c r="P77" s="80"/>
      <c r="Q77" s="80"/>
      <c r="R77" s="581">
        <f>点検表!X239</f>
        <v>1</v>
      </c>
      <c r="S77" s="537" t="str">
        <f>点検表!Y239</f>
        <v>給　湯</v>
      </c>
      <c r="T77" s="302">
        <f>点検表!Z239</f>
        <v>1.0209853180239235E-2</v>
      </c>
      <c r="U77" s="532">
        <f>点検表!AA239</f>
        <v>0.1</v>
      </c>
      <c r="V77" s="186">
        <f>点検表!AB239</f>
        <v>1</v>
      </c>
      <c r="W77" s="567">
        <f>点検表!AC239</f>
        <v>1</v>
      </c>
      <c r="X77" s="269">
        <f>点検表!AD239</f>
        <v>1.0209853180239235E-3</v>
      </c>
      <c r="Y77" s="269">
        <f>点検表!AE239</f>
        <v>0</v>
      </c>
      <c r="Z77" s="571">
        <f>点検表!AF239</f>
        <v>0</v>
      </c>
      <c r="AA77"/>
      <c r="AB77"/>
      <c r="AC77"/>
      <c r="AD77"/>
      <c r="AE77"/>
      <c r="AF77"/>
      <c r="AG77"/>
      <c r="AH77"/>
      <c r="AI77"/>
      <c r="AJ77"/>
      <c r="AK77"/>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c r="BK77" s="80"/>
      <c r="BL77" s="80"/>
      <c r="BM77" s="80"/>
      <c r="BN77" s="80"/>
      <c r="BW77" s="80"/>
      <c r="BX77" s="80"/>
      <c r="BY77" s="80"/>
      <c r="BZ77" s="80"/>
      <c r="CA77" s="80"/>
      <c r="CB77" s="80"/>
      <c r="CC77" s="80"/>
      <c r="CD77" s="80"/>
      <c r="CE77" s="80"/>
      <c r="CF77" s="80"/>
    </row>
    <row r="78" spans="1:89" ht="13.65" customHeight="1" x14ac:dyDescent="0.2">
      <c r="A78" s="137"/>
      <c r="B78" s="590"/>
      <c r="C78" s="715" t="str">
        <f>点検表!C240</f>
        <v>昇降機設備</v>
      </c>
      <c r="D78" s="866" t="s">
        <v>1278</v>
      </c>
      <c r="E78" s="749">
        <f>点検表!C242</f>
        <v>57</v>
      </c>
      <c r="F78" s="749" t="str">
        <f>点検表!D242</f>
        <v>Ⅱ</v>
      </c>
      <c r="G78" s="885" t="str">
        <f>点検表!E242</f>
        <v>2d.1
2d.4</v>
      </c>
      <c r="H78" s="729" t="str">
        <f>点検表!F242</f>
        <v>エレベーターの省エネ制御の導入</v>
      </c>
      <c r="I78" s="720" t="str">
        <f>点検表!O244</f>
        <v>エレベーターの可変電圧可変周波数制御方式</v>
      </c>
      <c r="J78" s="722"/>
      <c r="K78" s="723"/>
      <c r="L78" s="723"/>
      <c r="M78" s="724"/>
      <c r="N78" s="768" t="str">
        <f>点検表!T242</f>
        <v>C</v>
      </c>
      <c r="O78" s="226"/>
      <c r="P78" s="80"/>
      <c r="Q78" s="80"/>
      <c r="R78" s="186">
        <f>点検表!X244</f>
        <v>0.97784453623732637</v>
      </c>
      <c r="S78" s="537" t="str">
        <f>点検表!Y244</f>
        <v>昇降機</v>
      </c>
      <c r="T78" s="302">
        <f>点検表!Z244</f>
        <v>7.6964464792532493E-4</v>
      </c>
      <c r="U78" s="532">
        <f>点検表!AA244</f>
        <v>0.5</v>
      </c>
      <c r="V78" s="186">
        <f>点検表!AB244</f>
        <v>1</v>
      </c>
      <c r="W78" s="567">
        <f>点検表!AC244</f>
        <v>1</v>
      </c>
      <c r="X78" s="269">
        <f>点検表!AD244</f>
        <v>3.7629640690903986E-4</v>
      </c>
      <c r="Y78" s="269">
        <f>点検表!AE244</f>
        <v>8.5259170536226208E-6</v>
      </c>
      <c r="Z78" s="571">
        <f>点検表!AF244</f>
        <v>0</v>
      </c>
      <c r="AA78"/>
      <c r="AB78"/>
      <c r="AC78"/>
      <c r="AD78"/>
      <c r="AE78"/>
      <c r="AF78"/>
      <c r="AG78"/>
      <c r="AH78"/>
      <c r="AI78"/>
      <c r="AJ78"/>
      <c r="AK78"/>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c r="BK78" s="80"/>
      <c r="BL78" s="80"/>
      <c r="BM78" s="80"/>
      <c r="BN78" s="80"/>
      <c r="BW78" s="80"/>
      <c r="BX78" s="80"/>
      <c r="BY78" s="80"/>
      <c r="BZ78" s="80"/>
      <c r="CA78" s="80"/>
      <c r="CB78" s="80"/>
      <c r="CC78" s="80"/>
      <c r="CD78" s="80"/>
      <c r="CE78" s="80"/>
      <c r="CF78" s="80"/>
    </row>
    <row r="79" spans="1:89" ht="13.65" customHeight="1" x14ac:dyDescent="0.2">
      <c r="A79" s="137"/>
      <c r="B79" s="590"/>
      <c r="C79" s="735"/>
      <c r="D79" s="868"/>
      <c r="E79" s="761"/>
      <c r="F79" s="763"/>
      <c r="G79" s="887"/>
      <c r="H79" s="772"/>
      <c r="I79" s="720" t="str">
        <f>点検表!O245</f>
        <v xml:space="preserve">エレベーターの電力回生制御
</v>
      </c>
      <c r="J79" s="722"/>
      <c r="K79" s="723"/>
      <c r="L79" s="723"/>
      <c r="M79" s="724"/>
      <c r="N79" s="730"/>
      <c r="O79" s="226"/>
      <c r="P79" s="80"/>
      <c r="Q79" s="80"/>
      <c r="R79" s="186">
        <f>点検表!X245</f>
        <v>0.74652647390161475</v>
      </c>
      <c r="S79" s="537" t="str">
        <f>点検表!Y245</f>
        <v>昇降機</v>
      </c>
      <c r="T79" s="302">
        <f>点検表!Z245</f>
        <v>7.6964464792532493E-4</v>
      </c>
      <c r="U79" s="532">
        <f>点検表!AA245</f>
        <v>0.111</v>
      </c>
      <c r="V79" s="186">
        <f>点検表!AB245</f>
        <v>1</v>
      </c>
      <c r="W79" s="567">
        <f>点検表!AC245</f>
        <v>1</v>
      </c>
      <c r="X79" s="269">
        <f>点検表!AD245</f>
        <v>6.3776171674196621E-5</v>
      </c>
      <c r="Y79" s="269">
        <f>点検表!AE245</f>
        <v>2.1654384245514441E-5</v>
      </c>
      <c r="Z79" s="571">
        <f>点検表!AF245</f>
        <v>1.8093441058474293E-5</v>
      </c>
      <c r="AA79"/>
      <c r="AB79"/>
      <c r="AC79"/>
      <c r="AD79"/>
      <c r="AE79"/>
      <c r="AF79"/>
      <c r="AG79"/>
      <c r="AH79"/>
      <c r="AI79"/>
      <c r="AJ79"/>
      <c r="AK79"/>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c r="BK79" s="80"/>
      <c r="BL79" s="80"/>
      <c r="BM79" s="80"/>
      <c r="BN79" s="80"/>
      <c r="BW79" s="80"/>
      <c r="BX79" s="80"/>
      <c r="BY79" s="80"/>
      <c r="BZ79" s="80"/>
      <c r="CA79" s="80"/>
      <c r="CB79" s="80"/>
      <c r="CC79" s="80"/>
      <c r="CD79" s="80"/>
      <c r="CE79" s="80"/>
      <c r="CF79" s="80"/>
    </row>
    <row r="80" spans="1:89" s="323" customFormat="1" ht="13.65" customHeight="1" x14ac:dyDescent="0.2">
      <c r="A80" s="321"/>
      <c r="B80" s="590"/>
      <c r="C80" s="715" t="str">
        <f>点検表!C246</f>
        <v>圧縮空気供給設備</v>
      </c>
      <c r="D80" s="869" t="s">
        <v>1278</v>
      </c>
      <c r="E80" s="740">
        <f>点検表!C248</f>
        <v>58</v>
      </c>
      <c r="F80" s="748" t="str">
        <f>点検表!D248</f>
        <v>Ⅱ</v>
      </c>
      <c r="G80" s="746" t="str">
        <f>点検表!E248</f>
        <v>1e.1</v>
      </c>
      <c r="H80" s="720" t="str">
        <f>点検表!F248</f>
        <v>高効率エアコンプレッサーの導入</v>
      </c>
      <c r="I80" s="721"/>
      <c r="J80" s="722"/>
      <c r="K80" s="773"/>
      <c r="L80" s="773"/>
      <c r="M80" s="774"/>
      <c r="N80" s="725" t="str">
        <f>点検表!T248</f>
        <v>C</v>
      </c>
      <c r="O80" s="326"/>
      <c r="R80" s="186">
        <f>点検表!X249</f>
        <v>0.28363636363636363</v>
      </c>
      <c r="S80" s="537" t="str">
        <f>点検表!Y249</f>
        <v>圧縮空気</v>
      </c>
      <c r="T80" s="302">
        <f>点検表!Z249</f>
        <v>8.4086549594229523E-3</v>
      </c>
      <c r="U80" s="532">
        <f>点検表!AA249</f>
        <v>0.25</v>
      </c>
      <c r="V80" s="186">
        <f>点検表!AB249</f>
        <v>1</v>
      </c>
      <c r="W80" s="567">
        <f>点検表!AC249</f>
        <v>1</v>
      </c>
      <c r="X80" s="269">
        <f>点検表!AD249</f>
        <v>5.9625007894090025E-4</v>
      </c>
      <c r="Y80" s="269">
        <f>点検表!AE249</f>
        <v>1.5059136609148376E-3</v>
      </c>
      <c r="Z80" s="571">
        <f>点検表!AF249</f>
        <v>8.7144242306746945E-4</v>
      </c>
      <c r="AA80"/>
      <c r="AB80"/>
      <c r="AC80"/>
      <c r="AD80"/>
      <c r="AE80"/>
      <c r="AF80"/>
      <c r="AG80"/>
      <c r="AH80"/>
      <c r="AI80"/>
      <c r="AJ80"/>
      <c r="AK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c r="CE80" s="80"/>
      <c r="CF80" s="80"/>
      <c r="CG80" s="80"/>
      <c r="CH80" s="80"/>
      <c r="CI80" s="80"/>
      <c r="CJ80" s="80"/>
      <c r="CK80" s="80"/>
    </row>
    <row r="81" spans="1:89" s="323" customFormat="1" ht="13.65" customHeight="1" x14ac:dyDescent="0.2">
      <c r="A81" s="321"/>
      <c r="B81" s="590"/>
      <c r="C81" s="775"/>
      <c r="D81" s="870"/>
      <c r="E81" s="740">
        <f>点検表!C258</f>
        <v>59</v>
      </c>
      <c r="F81" s="748" t="str">
        <f>点検表!D258</f>
        <v>Ⅱ</v>
      </c>
      <c r="G81" s="746" t="str">
        <f>点検表!E258</f>
        <v>1e.2</v>
      </c>
      <c r="H81" s="720" t="str">
        <f>点検表!F258</f>
        <v>エアコンプレッサーの台数制御の導入</v>
      </c>
      <c r="I81" s="721"/>
      <c r="J81" s="722"/>
      <c r="K81" s="773"/>
      <c r="L81" s="773"/>
      <c r="M81" s="774"/>
      <c r="N81" s="725" t="str">
        <f>点検表!T258</f>
        <v>-</v>
      </c>
      <c r="O81" s="326"/>
      <c r="R81" s="186">
        <f>点検表!X258</f>
        <v>1</v>
      </c>
      <c r="S81" s="537" t="str">
        <f>点検表!Y258</f>
        <v>圧縮空気</v>
      </c>
      <c r="T81" s="302">
        <f>点検表!Z258</f>
        <v>8.4086549594229523E-3</v>
      </c>
      <c r="U81" s="532">
        <f>点検表!AA258</f>
        <v>0.1</v>
      </c>
      <c r="V81" s="186">
        <f>点検表!AB258</f>
        <v>1</v>
      </c>
      <c r="W81" s="567">
        <f>点検表!AC258</f>
        <v>1</v>
      </c>
      <c r="X81" s="269">
        <f>点検表!AD258</f>
        <v>8.4086549594229525E-4</v>
      </c>
      <c r="Y81" s="269">
        <f>点検表!AE258</f>
        <v>0</v>
      </c>
      <c r="Z81" s="571">
        <f>点検表!AF258</f>
        <v>0</v>
      </c>
      <c r="AA81"/>
      <c r="AB81"/>
      <c r="AC81"/>
      <c r="AD81"/>
      <c r="AE81"/>
      <c r="AF81"/>
      <c r="AG81"/>
      <c r="AH81"/>
      <c r="AI81"/>
      <c r="AJ81"/>
      <c r="AK81"/>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c r="BK81" s="80"/>
      <c r="BL81" s="80"/>
      <c r="BM81" s="80"/>
      <c r="BN81" s="80"/>
      <c r="BO81" s="80"/>
      <c r="BP81" s="80"/>
      <c r="BQ81" s="80"/>
      <c r="BR81" s="80"/>
      <c r="BS81" s="80"/>
      <c r="BT81" s="80"/>
      <c r="BU81" s="80"/>
      <c r="BV81" s="80"/>
      <c r="BW81" s="80"/>
      <c r="BX81" s="80"/>
      <c r="BY81" s="80"/>
      <c r="BZ81" s="80"/>
      <c r="CA81" s="80"/>
      <c r="CB81" s="80"/>
      <c r="CC81" s="80"/>
      <c r="CD81" s="80"/>
      <c r="CE81" s="80"/>
      <c r="CF81" s="80"/>
      <c r="CG81" s="80"/>
      <c r="CH81" s="80"/>
      <c r="CI81" s="80"/>
      <c r="CJ81" s="80"/>
      <c r="CK81" s="80"/>
    </row>
    <row r="82" spans="1:89" s="323" customFormat="1" ht="13.65" customHeight="1" x14ac:dyDescent="0.2">
      <c r="A82" s="321"/>
      <c r="B82" s="590"/>
      <c r="C82" s="776"/>
      <c r="D82" s="871"/>
      <c r="E82" s="740">
        <f>点検表!C259</f>
        <v>60</v>
      </c>
      <c r="F82" s="748" t="str">
        <f>点検表!D259</f>
        <v>Ⅲ</v>
      </c>
      <c r="G82" s="746" t="str">
        <f>点検表!E259</f>
        <v>2e.2</v>
      </c>
      <c r="H82" s="720" t="str">
        <f>点検表!F259</f>
        <v>エアコンプレッサー吸込みフィルターの清掃</v>
      </c>
      <c r="I82" s="721"/>
      <c r="J82" s="722"/>
      <c r="K82" s="773"/>
      <c r="L82" s="773"/>
      <c r="M82" s="774"/>
      <c r="N82" s="725" t="str">
        <f>点検表!T259</f>
        <v>-</v>
      </c>
      <c r="O82" s="326"/>
      <c r="R82" s="186">
        <f>点検表!X259</f>
        <v>1</v>
      </c>
      <c r="S82" s="537" t="str">
        <f>点検表!Y259</f>
        <v>圧縮空気</v>
      </c>
      <c r="T82" s="302">
        <f>点検表!Z259</f>
        <v>8.4086549594229523E-3</v>
      </c>
      <c r="U82" s="532">
        <f>点検表!AA259</f>
        <v>1E-3</v>
      </c>
      <c r="V82" s="186">
        <f>点検表!AB259</f>
        <v>1</v>
      </c>
      <c r="W82" s="567">
        <f>点検表!AC259</f>
        <v>1</v>
      </c>
      <c r="X82" s="269">
        <f>点検表!AD259</f>
        <v>8.4086549594229526E-6</v>
      </c>
      <c r="Y82" s="269">
        <f>点検表!AE259</f>
        <v>0</v>
      </c>
      <c r="Z82" s="571">
        <f>点検表!AF259</f>
        <v>0</v>
      </c>
      <c r="AA82"/>
      <c r="AB82"/>
      <c r="AC82"/>
      <c r="AD82"/>
      <c r="AE82"/>
      <c r="AF82"/>
      <c r="AG82"/>
      <c r="AH82"/>
      <c r="AI82"/>
      <c r="AJ82"/>
      <c r="AK82"/>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c r="BK82" s="80"/>
      <c r="BL82" s="80"/>
      <c r="BM82" s="80"/>
      <c r="BN82" s="80"/>
      <c r="BO82" s="80"/>
      <c r="BP82" s="80"/>
      <c r="BQ82" s="80"/>
      <c r="BR82" s="80"/>
      <c r="BS82" s="80"/>
      <c r="BT82" s="80"/>
      <c r="BU82" s="80"/>
      <c r="BV82" s="80"/>
      <c r="BW82" s="80"/>
      <c r="BX82" s="80"/>
      <c r="BY82" s="80"/>
      <c r="BZ82" s="80"/>
      <c r="CA82" s="80"/>
      <c r="CB82" s="80"/>
      <c r="CC82" s="80"/>
      <c r="CD82" s="80"/>
      <c r="CE82" s="80"/>
      <c r="CF82" s="80"/>
      <c r="CG82" s="80"/>
      <c r="CH82" s="80"/>
      <c r="CI82" s="80"/>
      <c r="CJ82" s="80"/>
      <c r="CK82" s="80"/>
    </row>
    <row r="83" spans="1:89" s="323" customFormat="1" ht="13.65" customHeight="1" x14ac:dyDescent="0.2">
      <c r="A83" s="321"/>
      <c r="B83" s="590"/>
      <c r="C83" s="715" t="str">
        <f>点検表!C260</f>
        <v>電動力応用設備</v>
      </c>
      <c r="D83" s="866" t="s">
        <v>1278</v>
      </c>
      <c r="E83" s="777">
        <f>点検表!C262</f>
        <v>61</v>
      </c>
      <c r="F83" s="778" t="str">
        <f>点検表!D262</f>
        <v>Ⅱ</v>
      </c>
      <c r="G83" s="874" t="str">
        <f>点検表!E262</f>
        <v>5e.1
5e.4
5e.8
5e.9</v>
      </c>
      <c r="H83" s="885" t="str">
        <f>点検表!F262</f>
        <v>生産プロセスにおける電動機の
省エネ制御及び高効率ポンプ・ブロワ・ファンの導入</v>
      </c>
      <c r="I83" s="720" t="str">
        <f>点検表!O263</f>
        <v>複数電動機の台数制御</v>
      </c>
      <c r="J83" s="722"/>
      <c r="K83" s="773"/>
      <c r="L83" s="773"/>
      <c r="M83" s="774"/>
      <c r="N83" s="768" t="str">
        <f>点検表!T262</f>
        <v>C</v>
      </c>
      <c r="O83" s="326"/>
      <c r="R83" s="186">
        <f>点検表!X263</f>
        <v>0</v>
      </c>
      <c r="S83" s="537" t="str">
        <f>点検表!Y263</f>
        <v>電動力応用</v>
      </c>
      <c r="T83" s="302">
        <f>点検表!Z263</f>
        <v>2.2974467102248506E-3</v>
      </c>
      <c r="U83" s="532">
        <f>点検表!AA263</f>
        <v>0.1</v>
      </c>
      <c r="V83" s="186">
        <f>点検表!AB263</f>
        <v>1</v>
      </c>
      <c r="W83" s="567">
        <f>点検表!AC263</f>
        <v>1</v>
      </c>
      <c r="X83" s="269">
        <f>点検表!AD263</f>
        <v>0</v>
      </c>
      <c r="Y83" s="269">
        <f>点検表!AE263</f>
        <v>2.2974467102248507E-4</v>
      </c>
      <c r="Z83" s="571">
        <f>点検表!AF263</f>
        <v>2.2974467102248507E-4</v>
      </c>
      <c r="AA83"/>
      <c r="AB83"/>
      <c r="AC83"/>
      <c r="AD83"/>
      <c r="AE83"/>
      <c r="AF83"/>
      <c r="AG83"/>
      <c r="AH83"/>
      <c r="AI83"/>
      <c r="AJ83"/>
      <c r="AK83"/>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c r="BK83" s="80"/>
      <c r="BL83" s="80"/>
      <c r="BM83" s="80"/>
      <c r="BN83" s="80"/>
      <c r="BO83" s="80"/>
      <c r="BP83" s="80"/>
      <c r="BQ83" s="80"/>
      <c r="BR83" s="80"/>
      <c r="BS83" s="80"/>
      <c r="BT83" s="80"/>
      <c r="BU83" s="80"/>
      <c r="BV83" s="80"/>
      <c r="BW83" s="80"/>
      <c r="BX83" s="80"/>
      <c r="BY83" s="80"/>
      <c r="BZ83" s="80"/>
      <c r="CA83" s="80"/>
      <c r="CB83" s="80"/>
      <c r="CC83" s="80"/>
      <c r="CD83" s="80"/>
      <c r="CE83" s="80"/>
      <c r="CF83" s="80"/>
      <c r="CG83" s="80"/>
      <c r="CH83" s="80"/>
      <c r="CI83" s="80"/>
      <c r="CJ83" s="80"/>
      <c r="CK83" s="80"/>
    </row>
    <row r="84" spans="1:89" s="323" customFormat="1" ht="13.65" customHeight="1" x14ac:dyDescent="0.2">
      <c r="A84" s="321"/>
      <c r="B84" s="590"/>
      <c r="C84" s="775"/>
      <c r="D84" s="867"/>
      <c r="E84" s="761"/>
      <c r="F84" s="763"/>
      <c r="G84" s="875"/>
      <c r="H84" s="886"/>
      <c r="I84" s="720" t="str">
        <f>点検表!O264</f>
        <v>電動機の回転数制御</v>
      </c>
      <c r="J84" s="722"/>
      <c r="K84" s="773"/>
      <c r="L84" s="773"/>
      <c r="M84" s="774"/>
      <c r="N84" s="730"/>
      <c r="O84" s="326"/>
      <c r="R84" s="186">
        <f>点検表!X264</f>
        <v>0</v>
      </c>
      <c r="S84" s="537" t="str">
        <f>点検表!Y264</f>
        <v>電動力応用</v>
      </c>
      <c r="T84" s="302">
        <f>点検表!Z264</f>
        <v>2.2974467102248506E-3</v>
      </c>
      <c r="U84" s="532">
        <f>点検表!AA264</f>
        <v>0.2</v>
      </c>
      <c r="V84" s="186">
        <f>点検表!AB264</f>
        <v>1</v>
      </c>
      <c r="W84" s="567">
        <f>点検表!AC264</f>
        <v>1</v>
      </c>
      <c r="X84" s="269">
        <f>点検表!AD264</f>
        <v>0</v>
      </c>
      <c r="Y84" s="269">
        <f>点検表!AE264</f>
        <v>4.5948934204497014E-4</v>
      </c>
      <c r="Z84" s="571">
        <f>点検表!AF264</f>
        <v>4.5948934204497014E-4</v>
      </c>
      <c r="AA84"/>
      <c r="AB84"/>
      <c r="AC84"/>
      <c r="AD84"/>
      <c r="AE84"/>
      <c r="AF84"/>
      <c r="AG84"/>
      <c r="AH84"/>
      <c r="AI84"/>
      <c r="AJ84"/>
      <c r="AK84"/>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c r="BK84" s="80"/>
      <c r="BL84" s="80"/>
      <c r="BM84" s="80"/>
      <c r="BN84" s="80"/>
      <c r="BO84" s="80"/>
      <c r="BP84" s="80"/>
      <c r="BQ84" s="80"/>
      <c r="BR84" s="80"/>
      <c r="BS84" s="80"/>
      <c r="BT84" s="80"/>
      <c r="BU84" s="80"/>
      <c r="BV84" s="80"/>
      <c r="BW84" s="80"/>
      <c r="BX84" s="80"/>
      <c r="BY84" s="80"/>
      <c r="BZ84" s="80"/>
      <c r="CA84" s="80"/>
      <c r="CB84" s="80"/>
      <c r="CC84" s="80"/>
      <c r="CD84" s="80"/>
      <c r="CE84" s="80"/>
      <c r="CF84" s="80"/>
      <c r="CG84" s="80"/>
      <c r="CH84" s="80"/>
      <c r="CI84" s="80"/>
      <c r="CJ84" s="80"/>
      <c r="CK84" s="80"/>
    </row>
    <row r="85" spans="1:89" s="323" customFormat="1" ht="13.65" customHeight="1" x14ac:dyDescent="0.2">
      <c r="A85" s="321"/>
      <c r="B85" s="590"/>
      <c r="C85" s="775"/>
      <c r="D85" s="867"/>
      <c r="E85" s="761"/>
      <c r="F85" s="763"/>
      <c r="G85" s="875"/>
      <c r="H85" s="886"/>
      <c r="I85" s="720" t="str">
        <f>点検表!O265</f>
        <v>高効率
ポンプ</v>
      </c>
      <c r="J85" s="722"/>
      <c r="K85" s="773"/>
      <c r="L85" s="773"/>
      <c r="M85" s="774"/>
      <c r="N85" s="730"/>
      <c r="O85" s="326"/>
      <c r="R85" s="186">
        <f>点検表!X265</f>
        <v>0.8</v>
      </c>
      <c r="S85" s="537" t="str">
        <f>点検表!Y265</f>
        <v>電動力応用</v>
      </c>
      <c r="T85" s="302">
        <f>点検表!Z265</f>
        <v>2.2974467102248506E-3</v>
      </c>
      <c r="U85" s="532">
        <f>点検表!AA265</f>
        <v>0.03</v>
      </c>
      <c r="V85" s="186">
        <f>点検表!AB265</f>
        <v>1</v>
      </c>
      <c r="W85" s="567">
        <f>点検表!AC265</f>
        <v>1</v>
      </c>
      <c r="X85" s="269">
        <f>点検表!AD265</f>
        <v>5.5138721045396418E-5</v>
      </c>
      <c r="Y85" s="269">
        <f>点検表!AE265</f>
        <v>1.3784680261349101E-5</v>
      </c>
      <c r="Z85" s="571">
        <f>点検表!AF265</f>
        <v>6.8923401306745515E-5</v>
      </c>
      <c r="AA85"/>
      <c r="AB85"/>
      <c r="AC85"/>
      <c r="AD85"/>
      <c r="AE85"/>
      <c r="AF85"/>
      <c r="AG85"/>
      <c r="AH85"/>
      <c r="AI85"/>
      <c r="AJ85"/>
      <c r="AK85"/>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c r="BK85" s="80"/>
      <c r="BL85" s="80"/>
      <c r="BM85" s="80"/>
      <c r="BN85" s="80"/>
      <c r="BO85" s="80"/>
      <c r="BP85" s="80"/>
      <c r="BQ85" s="80"/>
      <c r="BR85" s="80"/>
      <c r="BS85" s="80"/>
      <c r="BT85" s="80"/>
      <c r="BU85" s="80"/>
      <c r="BV85" s="80"/>
      <c r="BW85" s="80"/>
      <c r="BX85" s="80"/>
      <c r="BY85" s="80"/>
      <c r="BZ85" s="80"/>
      <c r="CA85" s="80"/>
      <c r="CB85" s="80"/>
      <c r="CC85" s="80"/>
      <c r="CD85" s="80"/>
      <c r="CE85" s="80"/>
      <c r="CF85" s="80"/>
      <c r="CG85" s="80"/>
      <c r="CH85" s="80"/>
      <c r="CI85" s="80"/>
      <c r="CJ85" s="80"/>
      <c r="CK85" s="80"/>
    </row>
    <row r="86" spans="1:89" s="323" customFormat="1" ht="13.65" customHeight="1" x14ac:dyDescent="0.2">
      <c r="A86" s="321"/>
      <c r="B86" s="590"/>
      <c r="C86" s="775"/>
      <c r="D86" s="867"/>
      <c r="E86" s="753"/>
      <c r="F86" s="754"/>
      <c r="G86" s="876"/>
      <c r="H86" s="779"/>
      <c r="I86" s="720" t="str">
        <f>点検表!O268</f>
        <v>高効率ブロワ・ファン</v>
      </c>
      <c r="J86" s="722"/>
      <c r="K86" s="773"/>
      <c r="L86" s="773"/>
      <c r="M86" s="774"/>
      <c r="N86" s="734"/>
      <c r="O86" s="326"/>
      <c r="R86" s="186">
        <f>点検表!X268</f>
        <v>1</v>
      </c>
      <c r="S86" s="537" t="str">
        <f>点検表!Y268</f>
        <v>電動力応用</v>
      </c>
      <c r="T86" s="302">
        <f>点検表!Z268</f>
        <v>2.2974467102248506E-3</v>
      </c>
      <c r="U86" s="532">
        <f>点検表!AA268</f>
        <v>4.4999999999999998E-2</v>
      </c>
      <c r="V86" s="186">
        <f>点検表!AB268</f>
        <v>1</v>
      </c>
      <c r="W86" s="567">
        <f>点検表!AC268</f>
        <v>1</v>
      </c>
      <c r="X86" s="269">
        <f>点検表!AD268</f>
        <v>1.0338510196011827E-4</v>
      </c>
      <c r="Y86" s="269">
        <f>点検表!AE268</f>
        <v>0</v>
      </c>
      <c r="Z86" s="571">
        <f>点検表!AF268</f>
        <v>0</v>
      </c>
      <c r="AA86"/>
      <c r="AB86"/>
      <c r="AC86"/>
      <c r="AD86"/>
      <c r="AE86"/>
      <c r="AF86"/>
      <c r="AG86"/>
      <c r="AH86"/>
      <c r="AI86"/>
      <c r="AJ86"/>
      <c r="AK86"/>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c r="BK86" s="80"/>
      <c r="BL86" s="80"/>
      <c r="BM86" s="80"/>
      <c r="BN86" s="80"/>
      <c r="BO86" s="80"/>
      <c r="BP86" s="80"/>
      <c r="BQ86" s="80"/>
      <c r="BR86" s="80"/>
      <c r="BS86" s="80"/>
      <c r="BT86" s="80"/>
      <c r="BU86" s="80"/>
      <c r="BV86" s="80"/>
      <c r="BW86" s="80"/>
      <c r="BX86" s="80"/>
      <c r="BY86" s="80"/>
      <c r="BZ86" s="80"/>
      <c r="CA86" s="80"/>
      <c r="CB86" s="80"/>
      <c r="CC86" s="80"/>
      <c r="CD86" s="80"/>
      <c r="CE86" s="80"/>
      <c r="CF86" s="80"/>
      <c r="CG86" s="80"/>
      <c r="CH86" s="80"/>
      <c r="CI86" s="80"/>
      <c r="CJ86" s="80"/>
      <c r="CK86" s="80"/>
    </row>
    <row r="87" spans="1:89" s="323" customFormat="1" ht="13.65" customHeight="1" x14ac:dyDescent="0.2">
      <c r="A87" s="321"/>
      <c r="B87" s="590"/>
      <c r="C87" s="776"/>
      <c r="D87" s="868"/>
      <c r="E87" s="740">
        <f>点検表!C272</f>
        <v>62</v>
      </c>
      <c r="F87" s="748" t="str">
        <f>点検表!D272</f>
        <v>Ⅱ</v>
      </c>
      <c r="G87" s="746" t="str">
        <f>点検表!E272</f>
        <v>5e.10</v>
      </c>
      <c r="H87" s="720" t="str">
        <f>点検表!F272</f>
        <v>油圧・空圧駆動アクチュエータの電動化</v>
      </c>
      <c r="I87" s="721"/>
      <c r="J87" s="722"/>
      <c r="K87" s="773"/>
      <c r="L87" s="773"/>
      <c r="M87" s="774"/>
      <c r="N87" s="725" t="str">
        <f>点検表!T272</f>
        <v>C</v>
      </c>
      <c r="O87" s="326"/>
      <c r="R87" s="186">
        <f>点検表!X272</f>
        <v>0.8</v>
      </c>
      <c r="S87" s="537" t="str">
        <f>点検表!Y272</f>
        <v>電動力応用</v>
      </c>
      <c r="T87" s="302">
        <f>点検表!Z272</f>
        <v>2.2974467102248506E-3</v>
      </c>
      <c r="U87" s="532">
        <f>点検表!AA272</f>
        <v>4.0000000000000001E-3</v>
      </c>
      <c r="V87" s="186">
        <f>点検表!AB272</f>
        <v>1</v>
      </c>
      <c r="W87" s="567">
        <f>点検表!AC272</f>
        <v>1</v>
      </c>
      <c r="X87" s="269">
        <f>点検表!AD272</f>
        <v>7.3518294727195221E-6</v>
      </c>
      <c r="Y87" s="269">
        <f>点検表!AE272</f>
        <v>1.8379573681798801E-6</v>
      </c>
      <c r="Z87" s="571">
        <f>点検表!AF272</f>
        <v>1.8379573681798801E-6</v>
      </c>
      <c r="AA87"/>
      <c r="AB87"/>
      <c r="AC87"/>
      <c r="AD87"/>
      <c r="AE87"/>
      <c r="AF87"/>
      <c r="AG87"/>
      <c r="AH87"/>
      <c r="AI87"/>
      <c r="AJ87"/>
      <c r="AK87"/>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c r="BK87" s="80"/>
      <c r="BL87" s="80"/>
      <c r="BM87" s="80"/>
      <c r="BN87" s="80"/>
      <c r="BO87" s="80"/>
      <c r="BP87" s="80"/>
      <c r="BQ87" s="80"/>
      <c r="BR87" s="80"/>
      <c r="BS87" s="80"/>
      <c r="BT87" s="80"/>
      <c r="BU87" s="80"/>
      <c r="BV87" s="80"/>
      <c r="BW87" s="80"/>
      <c r="BX87" s="80"/>
      <c r="BY87" s="80"/>
      <c r="BZ87" s="80"/>
      <c r="CA87" s="80"/>
      <c r="CB87" s="80"/>
      <c r="CC87" s="80"/>
      <c r="CD87" s="80"/>
      <c r="CE87" s="80"/>
      <c r="CF87" s="80"/>
      <c r="CG87" s="80"/>
      <c r="CH87" s="80"/>
      <c r="CI87" s="80"/>
      <c r="CJ87" s="80"/>
      <c r="CK87" s="80"/>
    </row>
    <row r="88" spans="1:89" s="323" customFormat="1" ht="13.65" customHeight="1" x14ac:dyDescent="0.2">
      <c r="A88" s="321"/>
      <c r="B88" s="590"/>
      <c r="C88" s="715" t="str">
        <f>点検表!C273</f>
        <v>特殊空調設備</v>
      </c>
      <c r="D88" s="869" t="s">
        <v>1278</v>
      </c>
      <c r="E88" s="740">
        <f>点検表!C275</f>
        <v>63</v>
      </c>
      <c r="F88" s="748" t="str">
        <f>点検表!D275</f>
        <v>Ⅱ</v>
      </c>
      <c r="G88" s="746" t="str">
        <f>点検表!E275</f>
        <v>5f.1</v>
      </c>
      <c r="H88" s="720" t="str">
        <f>点検表!F275</f>
        <v>クリーンルームのローカルリターン方式の導入</v>
      </c>
      <c r="I88" s="721"/>
      <c r="J88" s="722"/>
      <c r="K88" s="773"/>
      <c r="L88" s="773"/>
      <c r="M88" s="774"/>
      <c r="N88" s="725" t="str">
        <f>点検表!T275</f>
        <v>C</v>
      </c>
      <c r="O88" s="326"/>
      <c r="R88" s="186">
        <f>点検表!X275</f>
        <v>0.8</v>
      </c>
      <c r="S88" s="537" t="str">
        <f>点検表!Y275</f>
        <v>特殊空調</v>
      </c>
      <c r="T88" s="302">
        <f>点検表!Z275</f>
        <v>9.0395797749849002E-2</v>
      </c>
      <c r="U88" s="532">
        <f>点検表!AA275</f>
        <v>0.05</v>
      </c>
      <c r="V88" s="186">
        <f>点検表!AB275</f>
        <v>1</v>
      </c>
      <c r="W88" s="567">
        <f>点検表!AC275</f>
        <v>1</v>
      </c>
      <c r="X88" s="269">
        <f>点検表!AD275</f>
        <v>3.6158319099939603E-3</v>
      </c>
      <c r="Y88" s="269">
        <f>点検表!AE275</f>
        <v>9.0395797749848986E-4</v>
      </c>
      <c r="Z88" s="571">
        <f>点検表!AF275</f>
        <v>9.0395797749848986E-4</v>
      </c>
      <c r="AA88"/>
      <c r="AB88"/>
      <c r="AC88"/>
      <c r="AD88"/>
      <c r="AE88"/>
      <c r="AF88"/>
      <c r="AG88"/>
      <c r="AH88"/>
      <c r="AI88"/>
      <c r="AJ88"/>
      <c r="AK88"/>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c r="BK88" s="80"/>
      <c r="BL88" s="80"/>
      <c r="BM88" s="80"/>
      <c r="BN88" s="80"/>
      <c r="BO88" s="80"/>
      <c r="BP88" s="80"/>
      <c r="BQ88" s="80"/>
      <c r="BR88" s="80"/>
      <c r="BS88" s="80"/>
      <c r="BT88" s="80"/>
      <c r="BU88" s="80"/>
      <c r="BV88" s="80"/>
      <c r="BW88" s="80"/>
      <c r="BX88" s="80"/>
      <c r="BY88" s="80"/>
      <c r="BZ88" s="80"/>
      <c r="CA88" s="80"/>
      <c r="CB88" s="80"/>
      <c r="CC88" s="80"/>
      <c r="CD88" s="80"/>
      <c r="CE88" s="80"/>
      <c r="CF88" s="80"/>
      <c r="CG88" s="80"/>
      <c r="CH88" s="80"/>
      <c r="CI88" s="80"/>
      <c r="CJ88" s="80"/>
      <c r="CK88" s="80"/>
    </row>
    <row r="89" spans="1:89" s="323" customFormat="1" ht="13.65" customHeight="1" x14ac:dyDescent="0.2">
      <c r="A89" s="321"/>
      <c r="B89" s="590"/>
      <c r="C89" s="775"/>
      <c r="D89" s="870"/>
      <c r="E89" s="740">
        <f>点検表!C276</f>
        <v>64</v>
      </c>
      <c r="F89" s="748" t="str">
        <f>点検表!D276</f>
        <v>Ⅱ</v>
      </c>
      <c r="G89" s="746" t="str">
        <f>点検表!E276</f>
        <v>5f.3</v>
      </c>
      <c r="H89" s="720" t="str">
        <f>点検表!F276</f>
        <v>ファンフィルタユニットの台数制御
の導入</v>
      </c>
      <c r="I89" s="721"/>
      <c r="J89" s="722"/>
      <c r="K89" s="773"/>
      <c r="L89" s="773"/>
      <c r="M89" s="774"/>
      <c r="N89" s="725" t="str">
        <f>点検表!T276</f>
        <v>C</v>
      </c>
      <c r="O89" s="326"/>
      <c r="R89" s="186">
        <f>点検表!X276</f>
        <v>0.8</v>
      </c>
      <c r="S89" s="537" t="str">
        <f>点検表!Y276</f>
        <v>特殊空調</v>
      </c>
      <c r="T89" s="302">
        <f>点検表!Z276</f>
        <v>9.0395797749849002E-2</v>
      </c>
      <c r="U89" s="532">
        <f>点検表!AA276</f>
        <v>1.4999999999999999E-2</v>
      </c>
      <c r="V89" s="186">
        <f>点検表!AB276</f>
        <v>1</v>
      </c>
      <c r="W89" s="567">
        <f>点検表!AC276</f>
        <v>1</v>
      </c>
      <c r="X89" s="269">
        <f>点検表!AD276</f>
        <v>1.084749572998188E-3</v>
      </c>
      <c r="Y89" s="269">
        <f>点検表!AE276</f>
        <v>2.7118739324954696E-4</v>
      </c>
      <c r="Z89" s="571">
        <f>点検表!AF276</f>
        <v>2.7118739324954696E-4</v>
      </c>
      <c r="AA89"/>
      <c r="AB89"/>
      <c r="AC89"/>
      <c r="AD89"/>
      <c r="AE89"/>
      <c r="AF89"/>
      <c r="AG89"/>
      <c r="AH89"/>
      <c r="AI89"/>
      <c r="AJ89"/>
      <c r="AK89"/>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c r="BK89" s="80"/>
      <c r="BL89" s="80"/>
      <c r="BM89" s="80"/>
      <c r="BN89" s="80"/>
      <c r="BO89" s="80"/>
      <c r="BP89" s="80"/>
      <c r="BQ89" s="80"/>
      <c r="BR89" s="80"/>
      <c r="BS89" s="80"/>
      <c r="BT89" s="80"/>
      <c r="BU89" s="80"/>
      <c r="BV89" s="80"/>
      <c r="BW89" s="80"/>
      <c r="BX89" s="80"/>
      <c r="BY89" s="80"/>
      <c r="BZ89" s="80"/>
      <c r="CA89" s="80"/>
      <c r="CB89" s="80"/>
      <c r="CC89" s="80"/>
      <c r="CD89" s="80"/>
      <c r="CE89" s="80"/>
      <c r="CF89" s="80"/>
      <c r="CG89" s="80"/>
      <c r="CH89" s="80"/>
      <c r="CI89" s="80"/>
      <c r="CJ89" s="80"/>
      <c r="CK89" s="80"/>
    </row>
    <row r="90" spans="1:89" s="323" customFormat="1" ht="13.65" customHeight="1" x14ac:dyDescent="0.2">
      <c r="A90" s="321"/>
      <c r="B90" s="590"/>
      <c r="C90" s="775"/>
      <c r="D90" s="870"/>
      <c r="E90" s="740">
        <f>点検表!C277</f>
        <v>65</v>
      </c>
      <c r="F90" s="748" t="str">
        <f>点検表!D277</f>
        <v>Ⅱ</v>
      </c>
      <c r="G90" s="746" t="str">
        <f>点検表!E277</f>
        <v>5f.9</v>
      </c>
      <c r="H90" s="720" t="str">
        <f>点検表!F277</f>
        <v>高効率冷凍・冷蔵設備の導入</v>
      </c>
      <c r="I90" s="721"/>
      <c r="J90" s="722"/>
      <c r="K90" s="773"/>
      <c r="L90" s="773"/>
      <c r="M90" s="774"/>
      <c r="N90" s="725" t="str">
        <f>点検表!T277</f>
        <v>-</v>
      </c>
      <c r="O90" s="326"/>
      <c r="R90" s="186">
        <f>点検表!X279</f>
        <v>0.04</v>
      </c>
      <c r="S90" s="537" t="str">
        <f>点検表!Y279</f>
        <v>冷凍・冷蔵</v>
      </c>
      <c r="T90" s="302">
        <f>点検表!Z279</f>
        <v>0</v>
      </c>
      <c r="U90" s="532">
        <f>点検表!AA279</f>
        <v>0.3</v>
      </c>
      <c r="V90" s="186">
        <f>点検表!AB279</f>
        <v>1</v>
      </c>
      <c r="W90" s="567">
        <f>点検表!AC279</f>
        <v>1</v>
      </c>
      <c r="X90" s="269">
        <f>点検表!AD279</f>
        <v>0</v>
      </c>
      <c r="Y90" s="269">
        <f>点検表!AE279</f>
        <v>0</v>
      </c>
      <c r="Z90" s="571">
        <f>点検表!AF279</f>
        <v>0</v>
      </c>
      <c r="AA90"/>
      <c r="AB90"/>
      <c r="AC90"/>
      <c r="AD90"/>
      <c r="AE90"/>
      <c r="AF90"/>
      <c r="AG90"/>
      <c r="AH90"/>
      <c r="AI90"/>
      <c r="AJ90"/>
      <c r="AK9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c r="BK90" s="80"/>
      <c r="BL90" s="80"/>
      <c r="BM90" s="80"/>
      <c r="BN90" s="80"/>
      <c r="BO90" s="80"/>
      <c r="BP90" s="80"/>
      <c r="BQ90" s="80"/>
      <c r="BR90" s="80"/>
      <c r="BS90" s="80"/>
      <c r="BT90" s="80"/>
      <c r="BU90" s="80"/>
      <c r="BV90" s="80"/>
      <c r="BW90" s="80"/>
      <c r="BX90" s="80"/>
      <c r="BY90" s="80"/>
      <c r="BZ90" s="80"/>
      <c r="CA90" s="80"/>
      <c r="CB90" s="80"/>
      <c r="CC90" s="80"/>
      <c r="CD90" s="80"/>
      <c r="CE90" s="80"/>
      <c r="CF90" s="80"/>
      <c r="CG90" s="80"/>
      <c r="CH90" s="80"/>
      <c r="CI90" s="80"/>
      <c r="CJ90" s="80"/>
      <c r="CK90" s="80"/>
    </row>
    <row r="91" spans="1:89" s="323" customFormat="1" ht="13.65" customHeight="1" x14ac:dyDescent="0.2">
      <c r="A91" s="321"/>
      <c r="B91" s="590"/>
      <c r="C91" s="780"/>
      <c r="D91" s="871"/>
      <c r="E91" s="740">
        <f>点検表!C286</f>
        <v>66</v>
      </c>
      <c r="F91" s="748" t="str">
        <f>点検表!D286</f>
        <v>Ⅱ</v>
      </c>
      <c r="G91" s="746" t="str">
        <f>点検表!E286</f>
        <v>5f.19</v>
      </c>
      <c r="H91" s="720" t="str">
        <f>点検表!F286</f>
        <v>ドラフトチャンバーの換気量可変制御システムの導入</v>
      </c>
      <c r="I91" s="721"/>
      <c r="J91" s="722"/>
      <c r="K91" s="773"/>
      <c r="L91" s="773"/>
      <c r="M91" s="774"/>
      <c r="N91" s="725" t="str">
        <f>点検表!T286</f>
        <v>C</v>
      </c>
      <c r="O91" s="326"/>
      <c r="R91" s="186">
        <f>点検表!X286</f>
        <v>0.8</v>
      </c>
      <c r="S91" s="537" t="str">
        <f>点検表!Y286</f>
        <v>特殊空調</v>
      </c>
      <c r="T91" s="302">
        <f>点検表!Z286</f>
        <v>9.0395797749849002E-2</v>
      </c>
      <c r="U91" s="532">
        <f>点検表!AA286</f>
        <v>5.0000000000000001E-3</v>
      </c>
      <c r="V91" s="186">
        <f>点検表!AB286</f>
        <v>1</v>
      </c>
      <c r="W91" s="567">
        <f>点検表!AC286</f>
        <v>1</v>
      </c>
      <c r="X91" s="269">
        <f>点検表!AD286</f>
        <v>3.61583190999396E-4</v>
      </c>
      <c r="Y91" s="269">
        <f>点検表!AE286</f>
        <v>9.0395797749848986E-5</v>
      </c>
      <c r="Z91" s="571">
        <f>点検表!AF286</f>
        <v>9.0395797749848986E-5</v>
      </c>
      <c r="AA91"/>
      <c r="AB91"/>
      <c r="AC91"/>
      <c r="AD91"/>
      <c r="AE91"/>
      <c r="AF91"/>
      <c r="AG91"/>
      <c r="AH91"/>
      <c r="AI91"/>
      <c r="AJ91"/>
      <c r="AK91"/>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c r="BK91" s="80"/>
      <c r="BL91" s="80"/>
      <c r="BM91" s="80"/>
      <c r="BN91" s="80"/>
      <c r="BO91" s="80"/>
      <c r="BP91" s="80"/>
      <c r="BQ91" s="80"/>
      <c r="BR91" s="80"/>
      <c r="BS91" s="80"/>
      <c r="BT91" s="80"/>
      <c r="BU91" s="80"/>
      <c r="BV91" s="80"/>
      <c r="BW91" s="80"/>
      <c r="BX91" s="80"/>
      <c r="BY91" s="80"/>
      <c r="BZ91" s="80"/>
      <c r="CA91" s="80"/>
      <c r="CB91" s="80"/>
      <c r="CC91" s="80"/>
      <c r="CD91" s="80"/>
      <c r="CE91" s="80"/>
      <c r="CF91" s="80"/>
      <c r="CG91" s="80"/>
      <c r="CH91" s="80"/>
      <c r="CI91" s="80"/>
      <c r="CJ91" s="80"/>
      <c r="CK91" s="80"/>
    </row>
    <row r="92" spans="1:89" customFormat="1" ht="8.25" customHeight="1" x14ac:dyDescent="0.2">
      <c r="B92" s="591"/>
      <c r="C92" s="592"/>
      <c r="D92" s="592"/>
      <c r="E92" s="593"/>
      <c r="F92" s="593"/>
      <c r="G92" s="593"/>
      <c r="H92" s="438"/>
      <c r="I92" s="587"/>
      <c r="J92" s="587"/>
      <c r="K92" s="200"/>
      <c r="L92" s="200"/>
      <c r="M92" s="200"/>
      <c r="N92" s="200"/>
      <c r="O92" s="283"/>
      <c r="P92" s="33"/>
      <c r="Q92" s="33"/>
      <c r="R92" s="33"/>
      <c r="S92" s="33"/>
      <c r="T92" s="33"/>
      <c r="U92" s="33"/>
      <c r="V92" s="33"/>
      <c r="W92" s="33"/>
      <c r="X92" s="33"/>
      <c r="Y92" s="33"/>
      <c r="Z92" s="33"/>
      <c r="AA92" s="33"/>
      <c r="AB92" s="33"/>
      <c r="AC92" s="33"/>
    </row>
    <row r="93" spans="1:89" customFormat="1" ht="6" customHeight="1" x14ac:dyDescent="0.2">
      <c r="E93" s="563"/>
      <c r="F93" s="563"/>
      <c r="G93" s="563"/>
    </row>
    <row r="94" spans="1:89" customFormat="1" ht="14.25" hidden="1" customHeight="1" x14ac:dyDescent="0.2"/>
    <row r="95" spans="1:89" customFormat="1" ht="14.25" hidden="1" customHeight="1" x14ac:dyDescent="0.2"/>
    <row r="96" spans="1:89" customFormat="1" ht="14.25" hidden="1" customHeight="1" x14ac:dyDescent="0.2"/>
    <row r="97" customFormat="1" ht="14.25" hidden="1" customHeight="1" x14ac:dyDescent="0.2"/>
    <row r="98" customFormat="1" ht="14.25" hidden="1" customHeight="1" x14ac:dyDescent="0.2"/>
    <row r="99" customFormat="1" ht="14.25" hidden="1" customHeight="1" x14ac:dyDescent="0.2"/>
    <row r="100" customFormat="1" ht="14.25" hidden="1" customHeight="1" x14ac:dyDescent="0.2"/>
    <row r="101" customFormat="1" ht="14.25" hidden="1" customHeight="1" x14ac:dyDescent="0.2"/>
    <row r="102" customFormat="1" ht="14.25" hidden="1" customHeight="1" x14ac:dyDescent="0.2"/>
    <row r="103" customFormat="1" ht="14.25" hidden="1" customHeight="1" x14ac:dyDescent="0.2"/>
    <row r="104" customFormat="1" ht="14.25" hidden="1" customHeight="1" x14ac:dyDescent="0.2"/>
    <row r="105" customFormat="1" ht="14.25" hidden="1" customHeight="1" x14ac:dyDescent="0.2"/>
    <row r="106" customFormat="1" ht="14.25" hidden="1" customHeight="1" x14ac:dyDescent="0.2"/>
    <row r="107" customFormat="1" ht="14.25" hidden="1" customHeight="1" x14ac:dyDescent="0.2"/>
    <row r="108" customFormat="1" ht="14.25" hidden="1" customHeight="1" x14ac:dyDescent="0.2"/>
    <row r="109" customFormat="1" ht="14.25" hidden="1" customHeight="1" x14ac:dyDescent="0.2"/>
    <row r="110" customFormat="1" ht="14.25" hidden="1" customHeight="1" x14ac:dyDescent="0.2"/>
    <row r="111" customFormat="1" ht="14.25" hidden="1" customHeight="1" x14ac:dyDescent="0.2"/>
    <row r="112" customFormat="1" ht="14.25" hidden="1" customHeight="1" x14ac:dyDescent="0.2"/>
    <row r="113" customFormat="1" ht="14.25" hidden="1" customHeight="1" x14ac:dyDescent="0.2"/>
    <row r="114" customFormat="1" ht="14.25" hidden="1" customHeight="1" x14ac:dyDescent="0.2"/>
    <row r="115" customFormat="1" ht="14.25" hidden="1" customHeight="1" x14ac:dyDescent="0.2"/>
    <row r="116" customFormat="1" ht="14.25" hidden="1" customHeight="1" x14ac:dyDescent="0.2"/>
    <row r="117" customFormat="1" ht="14.25" hidden="1" customHeight="1" x14ac:dyDescent="0.2"/>
    <row r="118" customFormat="1" ht="14.25" hidden="1" customHeight="1" x14ac:dyDescent="0.2"/>
    <row r="119" customFormat="1" ht="14.25" hidden="1" customHeight="1" x14ac:dyDescent="0.2"/>
    <row r="120" customFormat="1" ht="14.25" hidden="1" customHeight="1" x14ac:dyDescent="0.2"/>
    <row r="121" customFormat="1" ht="14.25" hidden="1" customHeight="1" x14ac:dyDescent="0.2"/>
    <row r="122" customFormat="1" ht="14.25" hidden="1" customHeight="1" x14ac:dyDescent="0.2"/>
    <row r="123" customFormat="1" ht="14.25" hidden="1" customHeight="1" x14ac:dyDescent="0.2"/>
    <row r="124" customFormat="1" ht="14.25" hidden="1" customHeight="1" x14ac:dyDescent="0.2"/>
    <row r="125" customFormat="1" ht="14.25" hidden="1" customHeight="1" x14ac:dyDescent="0.2"/>
    <row r="126" customFormat="1" ht="14.25" hidden="1" customHeight="1" x14ac:dyDescent="0.2"/>
    <row r="127" customFormat="1" ht="14.25" hidden="1" customHeight="1" x14ac:dyDescent="0.2"/>
    <row r="128" customFormat="1" ht="14.25" hidden="1" customHeight="1" x14ac:dyDescent="0.2"/>
    <row r="129" customFormat="1" ht="14.25" hidden="1" customHeight="1" x14ac:dyDescent="0.2"/>
    <row r="130" customFormat="1" ht="14.25" hidden="1" customHeight="1" x14ac:dyDescent="0.2"/>
    <row r="131" customFormat="1" ht="14.25" hidden="1" customHeight="1" x14ac:dyDescent="0.2"/>
    <row r="132" customFormat="1" ht="14.25" hidden="1" customHeight="1" x14ac:dyDescent="0.2"/>
    <row r="133" customFormat="1" ht="14.25" hidden="1" customHeight="1" x14ac:dyDescent="0.2"/>
    <row r="134" customFormat="1" ht="14.25" hidden="1" customHeight="1" x14ac:dyDescent="0.2"/>
    <row r="135" customFormat="1" ht="14.25" hidden="1" customHeight="1" x14ac:dyDescent="0.2"/>
    <row r="136" customFormat="1" ht="14.25" hidden="1" customHeight="1" x14ac:dyDescent="0.2"/>
    <row r="137" customFormat="1" ht="14.25" hidden="1" customHeight="1" x14ac:dyDescent="0.2"/>
    <row r="138" customFormat="1" ht="14.25" hidden="1" customHeight="1" x14ac:dyDescent="0.2"/>
    <row r="139" customFormat="1" ht="14.25" hidden="1" customHeight="1" x14ac:dyDescent="0.2"/>
    <row r="140" customFormat="1" ht="14.25" hidden="1" customHeight="1" x14ac:dyDescent="0.2"/>
    <row r="141" customFormat="1" ht="14.25" hidden="1" customHeight="1" x14ac:dyDescent="0.2"/>
    <row r="142" customFormat="1" ht="14.25" hidden="1" customHeight="1" x14ac:dyDescent="0.2"/>
    <row r="143" customFormat="1" ht="14.25" hidden="1" customHeight="1" x14ac:dyDescent="0.2"/>
    <row r="144" customFormat="1" ht="14.25" hidden="1" customHeight="1" x14ac:dyDescent="0.2"/>
    <row r="145" customFormat="1" ht="14.25" hidden="1" customHeight="1" x14ac:dyDescent="0.2"/>
    <row r="146" customFormat="1" ht="14.25" hidden="1" customHeight="1" x14ac:dyDescent="0.2"/>
    <row r="147" customFormat="1" ht="14.25" hidden="1" customHeight="1" x14ac:dyDescent="0.2"/>
    <row r="148" customFormat="1" ht="14.25" hidden="1" customHeight="1" x14ac:dyDescent="0.2"/>
    <row r="149" customFormat="1" ht="14.25" hidden="1" customHeight="1" x14ac:dyDescent="0.2"/>
    <row r="150" customFormat="1" ht="14.25" hidden="1" customHeight="1" x14ac:dyDescent="0.2"/>
    <row r="151" customFormat="1" ht="14.25" hidden="1" customHeight="1" x14ac:dyDescent="0.2"/>
    <row r="152" customFormat="1" ht="14.25" hidden="1" customHeight="1" x14ac:dyDescent="0.2"/>
    <row r="153" customFormat="1" ht="14.25" hidden="1" customHeight="1" x14ac:dyDescent="0.2"/>
    <row r="154" customFormat="1" ht="14.25" hidden="1" customHeight="1" x14ac:dyDescent="0.2"/>
    <row r="155" customFormat="1" ht="14.25" hidden="1" customHeight="1" x14ac:dyDescent="0.2"/>
    <row r="156" customFormat="1" ht="14.25" hidden="1" customHeight="1" x14ac:dyDescent="0.2"/>
    <row r="157" customFormat="1" ht="14.25" hidden="1" customHeight="1" x14ac:dyDescent="0.2"/>
    <row r="158" customFormat="1" ht="14.25" hidden="1" customHeight="1" x14ac:dyDescent="0.2"/>
    <row r="159" customFormat="1" ht="14.25" hidden="1" customHeight="1" x14ac:dyDescent="0.2"/>
    <row r="160" customFormat="1" ht="14.25" hidden="1" customHeight="1" x14ac:dyDescent="0.2"/>
    <row r="161" customFormat="1" ht="14.25" hidden="1" customHeight="1" x14ac:dyDescent="0.2"/>
    <row r="162" customFormat="1" ht="14.25" hidden="1" customHeight="1" x14ac:dyDescent="0.2"/>
    <row r="163" customFormat="1" ht="14.25" hidden="1" customHeight="1" x14ac:dyDescent="0.2"/>
    <row r="164" customFormat="1" ht="14.25" hidden="1" customHeight="1" x14ac:dyDescent="0.2"/>
    <row r="165" customFormat="1" ht="14.25" hidden="1" customHeight="1" x14ac:dyDescent="0.2"/>
    <row r="166" customFormat="1" ht="14.25" hidden="1" customHeight="1" x14ac:dyDescent="0.2"/>
    <row r="167" customFormat="1" ht="14.25" hidden="1" customHeight="1" x14ac:dyDescent="0.2"/>
    <row r="168" customFormat="1" ht="14.25" hidden="1" customHeight="1" x14ac:dyDescent="0.2"/>
    <row r="169" customFormat="1" ht="14.25" hidden="1" customHeight="1" x14ac:dyDescent="0.2"/>
    <row r="170" customFormat="1" ht="14.25" hidden="1" customHeight="1" x14ac:dyDescent="0.2"/>
    <row r="171" customFormat="1" ht="14.25" hidden="1" customHeight="1" x14ac:dyDescent="0.2"/>
    <row r="172" customFormat="1" ht="14.25" hidden="1" customHeight="1" x14ac:dyDescent="0.2"/>
    <row r="173" customFormat="1" ht="14.25" hidden="1" customHeight="1" x14ac:dyDescent="0.2"/>
    <row r="174" customFormat="1" ht="14.25" hidden="1" customHeight="1" x14ac:dyDescent="0.2"/>
    <row r="175" customFormat="1" ht="14.25" hidden="1" customHeight="1" x14ac:dyDescent="0.2"/>
    <row r="176" customFormat="1" ht="14.25" hidden="1" customHeight="1" x14ac:dyDescent="0.2"/>
    <row r="177" customFormat="1" ht="14.25" hidden="1" customHeight="1" x14ac:dyDescent="0.2"/>
    <row r="178" customFormat="1" ht="14.25" hidden="1" customHeight="1" x14ac:dyDescent="0.2"/>
    <row r="179" customFormat="1" ht="14.25" hidden="1" customHeight="1" x14ac:dyDescent="0.2"/>
    <row r="180" customFormat="1" ht="14.25" hidden="1" customHeight="1" x14ac:dyDescent="0.2"/>
    <row r="181" customFormat="1" ht="14.25" hidden="1" customHeight="1" x14ac:dyDescent="0.2"/>
    <row r="182" customFormat="1" ht="14.25" hidden="1" customHeight="1" x14ac:dyDescent="0.2"/>
    <row r="183" customFormat="1" ht="14.25" hidden="1" customHeight="1" x14ac:dyDescent="0.2"/>
    <row r="184" customFormat="1" ht="14.25" hidden="1" customHeight="1" x14ac:dyDescent="0.2"/>
    <row r="185" customFormat="1" ht="14.25" hidden="1" customHeight="1" x14ac:dyDescent="0.2"/>
    <row r="186" customFormat="1" ht="14.25" hidden="1" customHeight="1" x14ac:dyDescent="0.2"/>
    <row r="187" customFormat="1" ht="14.25" hidden="1" customHeight="1" x14ac:dyDescent="0.2"/>
    <row r="188" customFormat="1" ht="14.25" hidden="1" customHeight="1" x14ac:dyDescent="0.2"/>
    <row r="189" customFormat="1" ht="14.25" hidden="1" customHeight="1" x14ac:dyDescent="0.2"/>
    <row r="190" customFormat="1" ht="14.25" hidden="1" customHeight="1" x14ac:dyDescent="0.2"/>
    <row r="191" customFormat="1" ht="14.25" hidden="1" customHeight="1" x14ac:dyDescent="0.2"/>
    <row r="192" customFormat="1" ht="14.25" hidden="1" customHeight="1" x14ac:dyDescent="0.2"/>
    <row r="193" customFormat="1" ht="14.25" hidden="1" customHeight="1" x14ac:dyDescent="0.2"/>
    <row r="194" customFormat="1" ht="14.25" hidden="1" customHeight="1" x14ac:dyDescent="0.2"/>
    <row r="195" customFormat="1" ht="14.25" hidden="1" customHeight="1" x14ac:dyDescent="0.2"/>
    <row r="196" customFormat="1" ht="14.25" hidden="1" customHeight="1" x14ac:dyDescent="0.2"/>
    <row r="197" customFormat="1" ht="14.25" hidden="1" customHeight="1" x14ac:dyDescent="0.2"/>
    <row r="198" customFormat="1" ht="14.25" hidden="1" customHeight="1" x14ac:dyDescent="0.2"/>
    <row r="199" customFormat="1" ht="14.25" hidden="1" customHeight="1" x14ac:dyDescent="0.2"/>
    <row r="200" customFormat="1" ht="14.25" hidden="1" customHeight="1" x14ac:dyDescent="0.2"/>
    <row r="201" customFormat="1" ht="14.25" hidden="1" customHeight="1" x14ac:dyDescent="0.2"/>
    <row r="202" customFormat="1" ht="14.25" hidden="1" customHeight="1" x14ac:dyDescent="0.2"/>
    <row r="203" customFormat="1" ht="14.25" hidden="1" customHeight="1" x14ac:dyDescent="0.2"/>
    <row r="204" customFormat="1" ht="14.25" hidden="1" customHeight="1" x14ac:dyDescent="0.2"/>
    <row r="205" customFormat="1" ht="14.25" hidden="1" customHeight="1" x14ac:dyDescent="0.2"/>
    <row r="206" customFormat="1" ht="14.25" hidden="1" customHeight="1" x14ac:dyDescent="0.2"/>
    <row r="207" customFormat="1" ht="14.25" hidden="1" customHeight="1" x14ac:dyDescent="0.2"/>
    <row r="208" customFormat="1" ht="14.25" hidden="1" customHeight="1" x14ac:dyDescent="0.2"/>
    <row r="209" customFormat="1" ht="14.25" hidden="1" customHeight="1" x14ac:dyDescent="0.2"/>
    <row r="210" customFormat="1" ht="14.25" hidden="1" customHeight="1" x14ac:dyDescent="0.2"/>
    <row r="211" customFormat="1" ht="14.25" hidden="1" customHeight="1" x14ac:dyDescent="0.2"/>
    <row r="212" customFormat="1" ht="14.25" hidden="1" customHeight="1" x14ac:dyDescent="0.2"/>
    <row r="213" customFormat="1" ht="14.25" hidden="1" customHeight="1" x14ac:dyDescent="0.2"/>
    <row r="214" customFormat="1" ht="14.25" hidden="1" customHeight="1" x14ac:dyDescent="0.2"/>
    <row r="215" customFormat="1" ht="14.25" hidden="1" customHeight="1" x14ac:dyDescent="0.2"/>
    <row r="216" customFormat="1" ht="14.25" hidden="1" customHeight="1" x14ac:dyDescent="0.2"/>
    <row r="217" customFormat="1" ht="14.25" hidden="1" customHeight="1" x14ac:dyDescent="0.2"/>
    <row r="218" customFormat="1" ht="14.25" hidden="1" customHeight="1" x14ac:dyDescent="0.2"/>
    <row r="219" customFormat="1" ht="14.25" hidden="1" customHeight="1" x14ac:dyDescent="0.2"/>
    <row r="220" customFormat="1" ht="14.25" hidden="1" customHeight="1" x14ac:dyDescent="0.2"/>
    <row r="221" customFormat="1" ht="14.25" hidden="1" customHeight="1" x14ac:dyDescent="0.2"/>
    <row r="222" customFormat="1" ht="14.25" hidden="1" customHeight="1" x14ac:dyDescent="0.2"/>
    <row r="223" customFormat="1" ht="14.25" hidden="1" customHeight="1" x14ac:dyDescent="0.2"/>
    <row r="224" customFormat="1" ht="14.25" hidden="1" customHeight="1" x14ac:dyDescent="0.2"/>
    <row r="225" customFormat="1" ht="14.25" hidden="1" customHeight="1" x14ac:dyDescent="0.2"/>
    <row r="226" customFormat="1" ht="14.25" hidden="1" customHeight="1" x14ac:dyDescent="0.2"/>
    <row r="227" customFormat="1" ht="14.25" hidden="1" customHeight="1" x14ac:dyDescent="0.2"/>
    <row r="228" customFormat="1" ht="14.25" hidden="1" customHeight="1" x14ac:dyDescent="0.2"/>
    <row r="229" customFormat="1" ht="14.25" hidden="1" customHeight="1" x14ac:dyDescent="0.2"/>
    <row r="230" customFormat="1" ht="14.25" hidden="1" customHeight="1" x14ac:dyDescent="0.2"/>
    <row r="231" customFormat="1" ht="14.25" hidden="1" customHeight="1" x14ac:dyDescent="0.2"/>
    <row r="232" customFormat="1" ht="14.25" hidden="1" customHeight="1" x14ac:dyDescent="0.2"/>
    <row r="233" customFormat="1" ht="14.25" hidden="1" customHeight="1" x14ac:dyDescent="0.2"/>
    <row r="234" customFormat="1" ht="14.25" hidden="1" customHeight="1" x14ac:dyDescent="0.2"/>
    <row r="235" customFormat="1" ht="14.25" hidden="1" customHeight="1" x14ac:dyDescent="0.2"/>
    <row r="236" customFormat="1" ht="14.25" hidden="1" customHeight="1" x14ac:dyDescent="0.2"/>
    <row r="237" customFormat="1" ht="14.25" hidden="1" customHeight="1" x14ac:dyDescent="0.2"/>
    <row r="238" customFormat="1" ht="14.25" hidden="1" customHeight="1" x14ac:dyDescent="0.2"/>
    <row r="239" customFormat="1" ht="14.25" hidden="1" customHeight="1" x14ac:dyDescent="0.2"/>
    <row r="240" customFormat="1" ht="14.25" hidden="1" customHeight="1" x14ac:dyDescent="0.2"/>
    <row r="241" customFormat="1" ht="14.25" hidden="1" customHeight="1" x14ac:dyDescent="0.2"/>
    <row r="242" customFormat="1" ht="14.25" hidden="1" customHeight="1" x14ac:dyDescent="0.2"/>
    <row r="243" customFormat="1" ht="14.25" hidden="1" customHeight="1" x14ac:dyDescent="0.2"/>
    <row r="244" customFormat="1" ht="14.25" hidden="1" customHeight="1" x14ac:dyDescent="0.2"/>
    <row r="245" customFormat="1" ht="14.25" hidden="1" customHeight="1" x14ac:dyDescent="0.2"/>
    <row r="246" customFormat="1" ht="14.25" hidden="1" customHeight="1" x14ac:dyDescent="0.2"/>
    <row r="247" customFormat="1" ht="14.25" hidden="1" customHeight="1" x14ac:dyDescent="0.2"/>
    <row r="248" customFormat="1" ht="14.25" hidden="1" customHeight="1" x14ac:dyDescent="0.2"/>
    <row r="249" customFormat="1" ht="14.25" hidden="1" customHeight="1" x14ac:dyDescent="0.2"/>
    <row r="250" customFormat="1" ht="14.25" hidden="1" customHeight="1" x14ac:dyDescent="0.2"/>
    <row r="251" customFormat="1" ht="14.25" hidden="1" customHeight="1" x14ac:dyDescent="0.2"/>
    <row r="252" customFormat="1" ht="14.25" hidden="1" customHeight="1" x14ac:dyDescent="0.2"/>
    <row r="253" customFormat="1" ht="14.25" hidden="1" customHeight="1" x14ac:dyDescent="0.2"/>
    <row r="254" customFormat="1" ht="14.25" hidden="1" customHeight="1" x14ac:dyDescent="0.2"/>
    <row r="255" customFormat="1" ht="14.25" hidden="1" customHeight="1" x14ac:dyDescent="0.2"/>
    <row r="256" customFormat="1" ht="14.25" hidden="1" customHeight="1" x14ac:dyDescent="0.2"/>
    <row r="257" customFormat="1" ht="14.25" hidden="1" customHeight="1" x14ac:dyDescent="0.2"/>
    <row r="258" customFormat="1" ht="14.25" hidden="1" customHeight="1" x14ac:dyDescent="0.2"/>
    <row r="259" customFormat="1" ht="14.25" hidden="1" customHeight="1" x14ac:dyDescent="0.2"/>
    <row r="260" customFormat="1" ht="14.25" hidden="1" customHeight="1" x14ac:dyDescent="0.2"/>
    <row r="261" customFormat="1" ht="14.25" hidden="1" customHeight="1" x14ac:dyDescent="0.2"/>
    <row r="262" customFormat="1" ht="14.25" hidden="1" customHeight="1" x14ac:dyDescent="0.2"/>
    <row r="263" customFormat="1" ht="14.25" hidden="1" customHeight="1" x14ac:dyDescent="0.2"/>
    <row r="264" customFormat="1" ht="14.25" hidden="1" customHeight="1" x14ac:dyDescent="0.2"/>
    <row r="265" customFormat="1" ht="14.25" hidden="1" customHeight="1" x14ac:dyDescent="0.2"/>
    <row r="266" customFormat="1" ht="14.25" hidden="1" customHeight="1" x14ac:dyDescent="0.2"/>
    <row r="267" customFormat="1" ht="14.25" hidden="1" customHeight="1" x14ac:dyDescent="0.2"/>
    <row r="268" customFormat="1" ht="14.25" hidden="1" customHeight="1" x14ac:dyDescent="0.2"/>
    <row r="269" customFormat="1" ht="14.25" hidden="1" customHeight="1" x14ac:dyDescent="0.2"/>
    <row r="270" customFormat="1" ht="14.25" hidden="1" customHeight="1" x14ac:dyDescent="0.2"/>
    <row r="271" customFormat="1" ht="14.25" hidden="1" customHeight="1" x14ac:dyDescent="0.2"/>
    <row r="272" customFormat="1" ht="14.25" hidden="1" customHeight="1" x14ac:dyDescent="0.2"/>
    <row r="273" customFormat="1" ht="14.25" hidden="1" customHeight="1" x14ac:dyDescent="0.2"/>
    <row r="274" customFormat="1" ht="14.25" hidden="1" customHeight="1" x14ac:dyDescent="0.2"/>
    <row r="275" customFormat="1" ht="14.25" hidden="1" customHeight="1" x14ac:dyDescent="0.2"/>
    <row r="276" customFormat="1" ht="14.25" hidden="1" customHeight="1" x14ac:dyDescent="0.2"/>
    <row r="277" customFormat="1" ht="14.25" hidden="1" customHeight="1" x14ac:dyDescent="0.2"/>
    <row r="278" customFormat="1" ht="14.25" hidden="1" customHeight="1" x14ac:dyDescent="0.2"/>
    <row r="279" customFormat="1" ht="14.25" hidden="1" customHeight="1" x14ac:dyDescent="0.2"/>
    <row r="280" customFormat="1" ht="14.25" hidden="1" customHeight="1" x14ac:dyDescent="0.2"/>
    <row r="281" customFormat="1" ht="14.25" hidden="1" customHeight="1" x14ac:dyDescent="0.2"/>
    <row r="282" customFormat="1" ht="14.25" hidden="1" customHeight="1" x14ac:dyDescent="0.2"/>
    <row r="283" customFormat="1" ht="14.25" hidden="1" customHeight="1" x14ac:dyDescent="0.2"/>
    <row r="284" customFormat="1" ht="14.25" hidden="1" customHeight="1" x14ac:dyDescent="0.2"/>
    <row r="285" customFormat="1" ht="14.25" hidden="1" customHeight="1" x14ac:dyDescent="0.2"/>
    <row r="286" customFormat="1" ht="14.25" hidden="1" customHeight="1" x14ac:dyDescent="0.2"/>
    <row r="287" customFormat="1" ht="14.25" hidden="1" customHeight="1" x14ac:dyDescent="0.2"/>
    <row r="288" customFormat="1" ht="14.25" hidden="1" customHeight="1" x14ac:dyDescent="0.2"/>
    <row r="289" customFormat="1" ht="14.25" hidden="1" customHeight="1" x14ac:dyDescent="0.2"/>
    <row r="290" customFormat="1" ht="14.25" hidden="1" customHeight="1" x14ac:dyDescent="0.2"/>
    <row r="291" customFormat="1" ht="14.25" hidden="1" customHeight="1" x14ac:dyDescent="0.2"/>
    <row r="292" customFormat="1" ht="14.25" hidden="1" customHeight="1" x14ac:dyDescent="0.2"/>
    <row r="293" customFormat="1" ht="14.25" hidden="1" customHeight="1" x14ac:dyDescent="0.2"/>
    <row r="294" customFormat="1" ht="14.25" hidden="1" customHeight="1" x14ac:dyDescent="0.2"/>
    <row r="295" customFormat="1" ht="14.25" hidden="1" customHeight="1" x14ac:dyDescent="0.2"/>
    <row r="296" customFormat="1" ht="14.25" hidden="1" customHeight="1" x14ac:dyDescent="0.2"/>
    <row r="297" customFormat="1" ht="14.25" hidden="1" customHeight="1" x14ac:dyDescent="0.2"/>
    <row r="298" customFormat="1" ht="14.25" hidden="1" customHeight="1" x14ac:dyDescent="0.2"/>
    <row r="299" customFormat="1" ht="14.25" hidden="1" customHeight="1" x14ac:dyDescent="0.2"/>
    <row r="300" customFormat="1" ht="14.25" hidden="1" customHeight="1" x14ac:dyDescent="0.2"/>
    <row r="301" customFormat="1" ht="14.25" hidden="1" customHeight="1" x14ac:dyDescent="0.2"/>
    <row r="302" customFormat="1" ht="14.25" hidden="1" customHeight="1" x14ac:dyDescent="0.2"/>
    <row r="303" customFormat="1" ht="14.25" hidden="1" customHeight="1" x14ac:dyDescent="0.2"/>
    <row r="304" customFormat="1" ht="14.25" hidden="1" customHeight="1" x14ac:dyDescent="0.2"/>
    <row r="305" customFormat="1" ht="14.25" hidden="1" customHeight="1" x14ac:dyDescent="0.2"/>
    <row r="306" customFormat="1" ht="14.25" hidden="1" customHeight="1" x14ac:dyDescent="0.2"/>
    <row r="307" customFormat="1" ht="14.25" hidden="1" customHeight="1" x14ac:dyDescent="0.2"/>
    <row r="308" customFormat="1" ht="14.25" hidden="1" customHeight="1" x14ac:dyDescent="0.2"/>
    <row r="309" customFormat="1" ht="14.25" hidden="1" customHeight="1" x14ac:dyDescent="0.2"/>
    <row r="310" customFormat="1" ht="14.25" hidden="1" customHeight="1" x14ac:dyDescent="0.2"/>
    <row r="311" customFormat="1" ht="14.25" hidden="1" customHeight="1" x14ac:dyDescent="0.2"/>
    <row r="312" customFormat="1" ht="14.25" hidden="1" customHeight="1" x14ac:dyDescent="0.2"/>
    <row r="313" customFormat="1" ht="14.25" hidden="1" customHeight="1" x14ac:dyDescent="0.2"/>
    <row r="314" customFormat="1" ht="14.25" hidden="1" customHeight="1" x14ac:dyDescent="0.2"/>
    <row r="315" customFormat="1" ht="14.25" hidden="1" customHeight="1" x14ac:dyDescent="0.2"/>
    <row r="316" customFormat="1" ht="14.25" hidden="1" customHeight="1" x14ac:dyDescent="0.2"/>
    <row r="317" customFormat="1" ht="14.25" hidden="1" customHeight="1" x14ac:dyDescent="0.2"/>
    <row r="318" customFormat="1" ht="14.25" hidden="1" customHeight="1" x14ac:dyDescent="0.2"/>
    <row r="319" customFormat="1" ht="14.25" hidden="1" customHeight="1" x14ac:dyDescent="0.2"/>
    <row r="320" customFormat="1" ht="14.25" hidden="1" customHeight="1" x14ac:dyDescent="0.2"/>
    <row r="321" customFormat="1" ht="14.25" hidden="1" customHeight="1" x14ac:dyDescent="0.2"/>
    <row r="322" customFormat="1" ht="14.25" hidden="1" customHeight="1" x14ac:dyDescent="0.2"/>
    <row r="323" customFormat="1" ht="14.25" hidden="1" customHeight="1" x14ac:dyDescent="0.2"/>
    <row r="324" customFormat="1" ht="14.25" hidden="1" customHeight="1" x14ac:dyDescent="0.2"/>
    <row r="325" customFormat="1" ht="14.25" hidden="1" customHeight="1" x14ac:dyDescent="0.2"/>
    <row r="326" customFormat="1" ht="14.25" hidden="1" customHeight="1" x14ac:dyDescent="0.2"/>
    <row r="327" customFormat="1" ht="14.25" hidden="1" customHeight="1" x14ac:dyDescent="0.2"/>
    <row r="328" customFormat="1" ht="14.25" hidden="1" customHeight="1" x14ac:dyDescent="0.2"/>
    <row r="329" customFormat="1" ht="14.25" hidden="1" customHeight="1" x14ac:dyDescent="0.2"/>
    <row r="330" customFormat="1" ht="14.25" hidden="1" customHeight="1" x14ac:dyDescent="0.2"/>
    <row r="331" customFormat="1" ht="14.25" hidden="1" customHeight="1" x14ac:dyDescent="0.2"/>
    <row r="332" customFormat="1" ht="14.25" hidden="1" customHeight="1" x14ac:dyDescent="0.2"/>
    <row r="333" customFormat="1" ht="14.25" hidden="1" customHeight="1" x14ac:dyDescent="0.2"/>
    <row r="334" customFormat="1" ht="14.25" hidden="1" customHeight="1" x14ac:dyDescent="0.2"/>
    <row r="335" customFormat="1" ht="14.25" hidden="1" customHeight="1" x14ac:dyDescent="0.2"/>
    <row r="336" customFormat="1" ht="14.25" hidden="1" customHeight="1" x14ac:dyDescent="0.2"/>
    <row r="337" customFormat="1" ht="14.25" hidden="1" customHeight="1" x14ac:dyDescent="0.2"/>
    <row r="338" customFormat="1" ht="14.25" hidden="1" customHeight="1" x14ac:dyDescent="0.2"/>
    <row r="339" customFormat="1" ht="14.25" hidden="1" customHeight="1" x14ac:dyDescent="0.2"/>
    <row r="340" customFormat="1" ht="14.25" hidden="1" customHeight="1" x14ac:dyDescent="0.2"/>
    <row r="341" customFormat="1" ht="14.25" hidden="1" customHeight="1" x14ac:dyDescent="0.2"/>
    <row r="342" customFormat="1" ht="14.25" hidden="1" customHeight="1" x14ac:dyDescent="0.2"/>
    <row r="343" customFormat="1" ht="14.25" hidden="1" customHeight="1" x14ac:dyDescent="0.2"/>
    <row r="344" customFormat="1" ht="14.25" hidden="1" customHeight="1" x14ac:dyDescent="0.2"/>
    <row r="345" customFormat="1" ht="14.25" hidden="1" customHeight="1" x14ac:dyDescent="0.2"/>
    <row r="346" customFormat="1" ht="14.25" hidden="1" customHeight="1" x14ac:dyDescent="0.2"/>
    <row r="347" customFormat="1" ht="14.25" hidden="1" customHeight="1" x14ac:dyDescent="0.2"/>
    <row r="348" customFormat="1" ht="14.25" hidden="1" customHeight="1" x14ac:dyDescent="0.2"/>
    <row r="349" customFormat="1" ht="14.25" hidden="1" customHeight="1" x14ac:dyDescent="0.2"/>
    <row r="350" customFormat="1" ht="14.25" hidden="1" customHeight="1" x14ac:dyDescent="0.2"/>
    <row r="351" customFormat="1" ht="14.25" hidden="1" customHeight="1" x14ac:dyDescent="0.2"/>
    <row r="352" customFormat="1" ht="14.25" hidden="1" customHeight="1" x14ac:dyDescent="0.2"/>
    <row r="353" customFormat="1" ht="14.25" hidden="1" customHeight="1" x14ac:dyDescent="0.2"/>
    <row r="354" customFormat="1" ht="14.25" hidden="1" customHeight="1" x14ac:dyDescent="0.2"/>
    <row r="355" customFormat="1" ht="14.25" hidden="1" customHeight="1" x14ac:dyDescent="0.2"/>
    <row r="356" customFormat="1" ht="14.25" hidden="1" customHeight="1" x14ac:dyDescent="0.2"/>
    <row r="357" customFormat="1" ht="14.25" hidden="1" customHeight="1" x14ac:dyDescent="0.2"/>
    <row r="358" customFormat="1" ht="14.25" hidden="1" customHeight="1" x14ac:dyDescent="0.2"/>
    <row r="359" customFormat="1" ht="14.25" hidden="1" customHeight="1" x14ac:dyDescent="0.2"/>
    <row r="360" customFormat="1" ht="14.25" hidden="1" customHeight="1" x14ac:dyDescent="0.2"/>
    <row r="361" customFormat="1" ht="14.25" hidden="1" customHeight="1" x14ac:dyDescent="0.2"/>
    <row r="362" customFormat="1" ht="14.25" hidden="1" customHeight="1" x14ac:dyDescent="0.2"/>
    <row r="363" customFormat="1" ht="14.25" hidden="1" customHeight="1" x14ac:dyDescent="0.2"/>
    <row r="364" customFormat="1" ht="14.25" hidden="1" customHeight="1" x14ac:dyDescent="0.2"/>
    <row r="365" customFormat="1" ht="14.25" hidden="1" customHeight="1" x14ac:dyDescent="0.2"/>
    <row r="366" customFormat="1" ht="14.25" hidden="1" customHeight="1" x14ac:dyDescent="0.2"/>
    <row r="367" customFormat="1" ht="14.25" hidden="1" customHeight="1" x14ac:dyDescent="0.2"/>
    <row r="368" customFormat="1" ht="14.25" hidden="1" customHeight="1" x14ac:dyDescent="0.2"/>
    <row r="369" customFormat="1" ht="14.25" hidden="1" customHeight="1" x14ac:dyDescent="0.2"/>
    <row r="370" customFormat="1" ht="14.25" hidden="1" customHeight="1" x14ac:dyDescent="0.2"/>
    <row r="371" customFormat="1" ht="14.25" hidden="1" customHeight="1" x14ac:dyDescent="0.2"/>
    <row r="372" customFormat="1" ht="14.25" hidden="1" customHeight="1" x14ac:dyDescent="0.2"/>
    <row r="373" customFormat="1" ht="14.25" hidden="1" customHeight="1" x14ac:dyDescent="0.2"/>
    <row r="374" customFormat="1" ht="14.25" hidden="1" customHeight="1" x14ac:dyDescent="0.2"/>
    <row r="375" customFormat="1" ht="14.25" hidden="1" customHeight="1" x14ac:dyDescent="0.2"/>
    <row r="376" customFormat="1" ht="14.25" hidden="1" customHeight="1" x14ac:dyDescent="0.2"/>
    <row r="377" customFormat="1" ht="14.25" hidden="1" customHeight="1" x14ac:dyDescent="0.2"/>
    <row r="378" customFormat="1" ht="14.25" hidden="1" customHeight="1" x14ac:dyDescent="0.2"/>
    <row r="379" customFormat="1" ht="14.25" hidden="1" customHeight="1" x14ac:dyDescent="0.2"/>
    <row r="380" customFormat="1" ht="14.25" hidden="1" customHeight="1" x14ac:dyDescent="0.2"/>
    <row r="381" customFormat="1" ht="14.25" hidden="1" customHeight="1" x14ac:dyDescent="0.2"/>
    <row r="382" customFormat="1" ht="14.25" hidden="1" customHeight="1" x14ac:dyDescent="0.2"/>
    <row r="383" customFormat="1" ht="14.25" hidden="1" customHeight="1" x14ac:dyDescent="0.2"/>
    <row r="384" customFormat="1" ht="14.25" hidden="1" customHeight="1" x14ac:dyDescent="0.2"/>
    <row r="385" customFormat="1" ht="14.25" hidden="1" customHeight="1" x14ac:dyDescent="0.2"/>
    <row r="386" customFormat="1" ht="14.25" hidden="1" customHeight="1" x14ac:dyDescent="0.2"/>
    <row r="387" customFormat="1" ht="14.25" hidden="1" customHeight="1" x14ac:dyDescent="0.2"/>
    <row r="388" customFormat="1" ht="14.25" hidden="1" customHeight="1" x14ac:dyDescent="0.2"/>
    <row r="389" customFormat="1" ht="14.25" hidden="1" customHeight="1" x14ac:dyDescent="0.2"/>
    <row r="390" customFormat="1" ht="14.25" hidden="1" customHeight="1" x14ac:dyDescent="0.2"/>
    <row r="391" customFormat="1" ht="14.25" hidden="1" customHeight="1" x14ac:dyDescent="0.2"/>
    <row r="392" customFormat="1" ht="14.25" hidden="1" customHeight="1" x14ac:dyDescent="0.2"/>
    <row r="393" customFormat="1" ht="14.25" hidden="1" customHeight="1" x14ac:dyDescent="0.2"/>
    <row r="394" customFormat="1" ht="14.25" hidden="1" customHeight="1" x14ac:dyDescent="0.2"/>
    <row r="395" customFormat="1" ht="14.25" hidden="1" customHeight="1" x14ac:dyDescent="0.2"/>
    <row r="396" customFormat="1" ht="14.25" hidden="1" customHeight="1" x14ac:dyDescent="0.2"/>
    <row r="397" customFormat="1" ht="14.25" hidden="1" customHeight="1" x14ac:dyDescent="0.2"/>
    <row r="398" customFormat="1" ht="14.25" hidden="1" customHeight="1" x14ac:dyDescent="0.2"/>
    <row r="399" customFormat="1" ht="14.25" hidden="1" customHeight="1" x14ac:dyDescent="0.2"/>
    <row r="400" customFormat="1" ht="14.25" hidden="1" customHeight="1" x14ac:dyDescent="0.2"/>
    <row r="401" customFormat="1" ht="14.25" hidden="1" customHeight="1" x14ac:dyDescent="0.2"/>
    <row r="402" customFormat="1" ht="14.25" hidden="1" customHeight="1" x14ac:dyDescent="0.2"/>
    <row r="403" customFormat="1" ht="14.25" hidden="1" customHeight="1" x14ac:dyDescent="0.2"/>
    <row r="404" customFormat="1" ht="14.25" hidden="1" customHeight="1" x14ac:dyDescent="0.2"/>
    <row r="405" customFormat="1" ht="14.25" hidden="1" customHeight="1" x14ac:dyDescent="0.2"/>
    <row r="406" customFormat="1" ht="14.25" hidden="1" customHeight="1" x14ac:dyDescent="0.2"/>
    <row r="407" customFormat="1" ht="14.25" hidden="1" customHeight="1" x14ac:dyDescent="0.2"/>
    <row r="408" customFormat="1" ht="14.25" hidden="1" customHeight="1" x14ac:dyDescent="0.2"/>
    <row r="409" customFormat="1" ht="14.25" hidden="1" customHeight="1" x14ac:dyDescent="0.2"/>
    <row r="410" customFormat="1" ht="14.25" hidden="1" customHeight="1" x14ac:dyDescent="0.2"/>
    <row r="411" customFormat="1" ht="14.25" hidden="1" customHeight="1" x14ac:dyDescent="0.2"/>
    <row r="412" customFormat="1" ht="14.25" hidden="1" customHeight="1" x14ac:dyDescent="0.2"/>
    <row r="413" customFormat="1" ht="14.25" hidden="1" customHeight="1" x14ac:dyDescent="0.2"/>
    <row r="414" customFormat="1" ht="14.25" hidden="1" customHeight="1" x14ac:dyDescent="0.2"/>
    <row r="415" customFormat="1" ht="14.25" hidden="1" customHeight="1" x14ac:dyDescent="0.2"/>
    <row r="416" customFormat="1" ht="14.25" hidden="1" customHeight="1" x14ac:dyDescent="0.2"/>
    <row r="417" customFormat="1" ht="14.25" hidden="1" customHeight="1" x14ac:dyDescent="0.2"/>
    <row r="418" customFormat="1" ht="14.25" hidden="1" customHeight="1" x14ac:dyDescent="0.2"/>
    <row r="419" customFormat="1" ht="14.25" hidden="1" customHeight="1" x14ac:dyDescent="0.2"/>
    <row r="420" customFormat="1" ht="14.25" hidden="1" customHeight="1" x14ac:dyDescent="0.2"/>
    <row r="421" customFormat="1" ht="14.25" hidden="1" customHeight="1" x14ac:dyDescent="0.2"/>
    <row r="422" customFormat="1" ht="14.25" hidden="1" customHeight="1" x14ac:dyDescent="0.2"/>
    <row r="423" customFormat="1" ht="14.25" hidden="1" customHeight="1" x14ac:dyDescent="0.2"/>
    <row r="424" customFormat="1" ht="14.25" hidden="1" customHeight="1" x14ac:dyDescent="0.2"/>
    <row r="425" customFormat="1" ht="14.25" hidden="1" customHeight="1" x14ac:dyDescent="0.2"/>
    <row r="426" customFormat="1" ht="14.25" hidden="1" customHeight="1" x14ac:dyDescent="0.2"/>
    <row r="427" customFormat="1" ht="14.25" hidden="1" customHeight="1" x14ac:dyDescent="0.2"/>
    <row r="428" customFormat="1" ht="14.25" hidden="1" customHeight="1" x14ac:dyDescent="0.2"/>
    <row r="429" customFormat="1" ht="14.25" hidden="1" customHeight="1" x14ac:dyDescent="0.2"/>
    <row r="430" customFormat="1" ht="14.25" hidden="1" customHeight="1" x14ac:dyDescent="0.2"/>
    <row r="431" customFormat="1" ht="14.25" hidden="1" customHeight="1" x14ac:dyDescent="0.2"/>
    <row r="432" customFormat="1" ht="14.25" hidden="1" customHeight="1" x14ac:dyDescent="0.2"/>
    <row r="433" customFormat="1" ht="14.25" hidden="1" customHeight="1" x14ac:dyDescent="0.2"/>
    <row r="434" customFormat="1" ht="14.25" hidden="1" customHeight="1" x14ac:dyDescent="0.2"/>
    <row r="435" customFormat="1" ht="14.25" hidden="1" customHeight="1" x14ac:dyDescent="0.2"/>
    <row r="436" customFormat="1" ht="14.25" hidden="1" customHeight="1" x14ac:dyDescent="0.2"/>
    <row r="437" customFormat="1" ht="14.25" hidden="1" customHeight="1" x14ac:dyDescent="0.2"/>
    <row r="438" customFormat="1" ht="14.25" hidden="1" customHeight="1" x14ac:dyDescent="0.2"/>
    <row r="439" customFormat="1" ht="14.25" hidden="1" customHeight="1" x14ac:dyDescent="0.2"/>
    <row r="440" customFormat="1" ht="14.25" hidden="1" customHeight="1" x14ac:dyDescent="0.2"/>
    <row r="441" customFormat="1" ht="14.25" hidden="1" customHeight="1" x14ac:dyDescent="0.2"/>
    <row r="442" customFormat="1" ht="14.25" hidden="1" customHeight="1" x14ac:dyDescent="0.2"/>
    <row r="443" customFormat="1" ht="14.25" hidden="1" customHeight="1" x14ac:dyDescent="0.2"/>
    <row r="444" customFormat="1" ht="14.25" hidden="1" customHeight="1" x14ac:dyDescent="0.2"/>
    <row r="445" customFormat="1" ht="14.25" hidden="1" customHeight="1" x14ac:dyDescent="0.2"/>
    <row r="446" customFormat="1" ht="14.25" hidden="1" customHeight="1" x14ac:dyDescent="0.2"/>
    <row r="447" customFormat="1" ht="14.25" hidden="1" customHeight="1" x14ac:dyDescent="0.2"/>
    <row r="448" customFormat="1" ht="14.25" hidden="1" customHeight="1" x14ac:dyDescent="0.2"/>
    <row r="449" customFormat="1" ht="14.25" hidden="1" customHeight="1" x14ac:dyDescent="0.2"/>
    <row r="450" customFormat="1" ht="14.25" hidden="1" customHeight="1" x14ac:dyDescent="0.2"/>
    <row r="451" customFormat="1" ht="14.25" hidden="1" customHeight="1" x14ac:dyDescent="0.2"/>
    <row r="452" customFormat="1" ht="14.25" hidden="1" customHeight="1" x14ac:dyDescent="0.2"/>
    <row r="453" customFormat="1" ht="14.25" hidden="1" customHeight="1" x14ac:dyDescent="0.2"/>
    <row r="454" customFormat="1" ht="14.25" hidden="1" customHeight="1" x14ac:dyDescent="0.2"/>
    <row r="455" customFormat="1" ht="14.25" hidden="1" customHeight="1" x14ac:dyDescent="0.2"/>
    <row r="456" customFormat="1" ht="14.25" hidden="1" customHeight="1" x14ac:dyDescent="0.2"/>
    <row r="457" customFormat="1" ht="14.25" hidden="1" customHeight="1" x14ac:dyDescent="0.2"/>
    <row r="458" customFormat="1" ht="14.25" hidden="1" customHeight="1" x14ac:dyDescent="0.2"/>
    <row r="459" customFormat="1" ht="14.25" hidden="1" customHeight="1" x14ac:dyDescent="0.2"/>
    <row r="460" customFormat="1" ht="14.25" hidden="1" customHeight="1" x14ac:dyDescent="0.2"/>
    <row r="461" customFormat="1" ht="14.25" hidden="1" customHeight="1" x14ac:dyDescent="0.2"/>
    <row r="462" customFormat="1" ht="14.25" hidden="1" customHeight="1" x14ac:dyDescent="0.2"/>
    <row r="463" customFormat="1" ht="14.25" hidden="1" customHeight="1" x14ac:dyDescent="0.2"/>
    <row r="464" customFormat="1" ht="14.25" hidden="1" customHeight="1" x14ac:dyDescent="0.2"/>
    <row r="465" customFormat="1" ht="14.25" hidden="1" customHeight="1" x14ac:dyDescent="0.2"/>
    <row r="466" customFormat="1" ht="14.25" hidden="1" customHeight="1" x14ac:dyDescent="0.2"/>
    <row r="467" customFormat="1" ht="14.25" hidden="1" customHeight="1" x14ac:dyDescent="0.2"/>
    <row r="468" customFormat="1" ht="14.25" hidden="1" customHeight="1" x14ac:dyDescent="0.2"/>
    <row r="469" customFormat="1" ht="14.25" hidden="1" customHeight="1" x14ac:dyDescent="0.2"/>
    <row r="470" customFormat="1" ht="14.25" hidden="1" customHeight="1" x14ac:dyDescent="0.2"/>
    <row r="471" customFormat="1" ht="14.25" hidden="1" customHeight="1" x14ac:dyDescent="0.2"/>
    <row r="472" customFormat="1" ht="14.25" hidden="1" customHeight="1" x14ac:dyDescent="0.2"/>
    <row r="473" customFormat="1" ht="14.25" hidden="1" customHeight="1" x14ac:dyDescent="0.2"/>
    <row r="474" customFormat="1" ht="14.25" hidden="1" customHeight="1" x14ac:dyDescent="0.2"/>
    <row r="475" customFormat="1" ht="14.25" hidden="1" customHeight="1" x14ac:dyDescent="0.2"/>
    <row r="476" customFormat="1" ht="14.25" hidden="1" customHeight="1" x14ac:dyDescent="0.2"/>
    <row r="477" customFormat="1" ht="14.25" hidden="1" customHeight="1" x14ac:dyDescent="0.2"/>
    <row r="478" customFormat="1" ht="14.25" hidden="1" customHeight="1" x14ac:dyDescent="0.2"/>
    <row r="479" customFormat="1" ht="14.25" hidden="1" customHeight="1" x14ac:dyDescent="0.2"/>
    <row r="480" customFormat="1" ht="14.25" hidden="1" customHeight="1" x14ac:dyDescent="0.2"/>
    <row r="481" customFormat="1" ht="14.25" hidden="1" customHeight="1" x14ac:dyDescent="0.2"/>
    <row r="482" customFormat="1" ht="14.25" hidden="1" customHeight="1" x14ac:dyDescent="0.2"/>
    <row r="483" customFormat="1" ht="14.25" hidden="1" customHeight="1" x14ac:dyDescent="0.2"/>
    <row r="484" customFormat="1" ht="14.25" hidden="1" customHeight="1" x14ac:dyDescent="0.2"/>
    <row r="485" customFormat="1" ht="14.25" hidden="1" customHeight="1" x14ac:dyDescent="0.2"/>
    <row r="486" customFormat="1" ht="14.25" hidden="1" customHeight="1" x14ac:dyDescent="0.2"/>
    <row r="487" customFormat="1" ht="14.25" hidden="1" customHeight="1" x14ac:dyDescent="0.2"/>
    <row r="488" customFormat="1" ht="14.25" hidden="1" customHeight="1" x14ac:dyDescent="0.2"/>
    <row r="489" customFormat="1" ht="14.25" hidden="1" customHeight="1" x14ac:dyDescent="0.2"/>
    <row r="490" customFormat="1" ht="14.25" hidden="1" customHeight="1" x14ac:dyDescent="0.2"/>
    <row r="491" customFormat="1" ht="14.25" hidden="1" customHeight="1" x14ac:dyDescent="0.2"/>
    <row r="492" customFormat="1" ht="14.25" hidden="1" customHeight="1" x14ac:dyDescent="0.2"/>
    <row r="493" customFormat="1" ht="14.25" hidden="1" customHeight="1" x14ac:dyDescent="0.2"/>
    <row r="494" customFormat="1" ht="14.25" hidden="1" customHeight="1" x14ac:dyDescent="0.2"/>
    <row r="495" customFormat="1" ht="14.25" hidden="1" customHeight="1" x14ac:dyDescent="0.2"/>
    <row r="496" customFormat="1" ht="14.25" hidden="1" customHeight="1" x14ac:dyDescent="0.2"/>
    <row r="497" customFormat="1" ht="14.25" hidden="1" customHeight="1" x14ac:dyDescent="0.2"/>
    <row r="498" customFormat="1" ht="14.25" hidden="1" customHeight="1" x14ac:dyDescent="0.2"/>
    <row r="499" customFormat="1" ht="14.25" hidden="1" customHeight="1" x14ac:dyDescent="0.2"/>
    <row r="500" customFormat="1" ht="14.25" hidden="1" customHeight="1" x14ac:dyDescent="0.2"/>
    <row r="501" customFormat="1" ht="14.25" hidden="1" customHeight="1" x14ac:dyDescent="0.2"/>
    <row r="502" customFormat="1" ht="14.25" hidden="1" customHeight="1" x14ac:dyDescent="0.2"/>
    <row r="503" customFormat="1" ht="14.25" hidden="1" customHeight="1" x14ac:dyDescent="0.2"/>
    <row r="504" customFormat="1" ht="14.25" hidden="1" customHeight="1" x14ac:dyDescent="0.2"/>
    <row r="505" customFormat="1" ht="14.25" hidden="1" customHeight="1" x14ac:dyDescent="0.2"/>
    <row r="506" customFormat="1" ht="14.25" hidden="1" customHeight="1" x14ac:dyDescent="0.2"/>
    <row r="507" customFormat="1" ht="14.25" hidden="1" customHeight="1" x14ac:dyDescent="0.2"/>
    <row r="508" customFormat="1" ht="14.25" hidden="1" customHeight="1" x14ac:dyDescent="0.2"/>
    <row r="509" customFormat="1" ht="14.25" hidden="1" customHeight="1" x14ac:dyDescent="0.2"/>
    <row r="510" customFormat="1" ht="14.25" hidden="1" customHeight="1" x14ac:dyDescent="0.2"/>
    <row r="511" customFormat="1" ht="14.25" hidden="1" customHeight="1" x14ac:dyDescent="0.2"/>
    <row r="512" customFormat="1" ht="14.25" hidden="1" customHeight="1" x14ac:dyDescent="0.2"/>
    <row r="513" customFormat="1" ht="14.25" hidden="1" customHeight="1" x14ac:dyDescent="0.2"/>
    <row r="514" customFormat="1" ht="14.25" hidden="1" customHeight="1" x14ac:dyDescent="0.2"/>
    <row r="515" customFormat="1" ht="14.25" hidden="1" customHeight="1" x14ac:dyDescent="0.2"/>
    <row r="516" customFormat="1" ht="14.25" hidden="1" customHeight="1" x14ac:dyDescent="0.2"/>
    <row r="517" customFormat="1" ht="14.25" hidden="1" customHeight="1" x14ac:dyDescent="0.2"/>
    <row r="518" customFormat="1" ht="14.25" hidden="1" customHeight="1" x14ac:dyDescent="0.2"/>
    <row r="519" customFormat="1" ht="14.25" hidden="1" customHeight="1" x14ac:dyDescent="0.2"/>
    <row r="520" customFormat="1" ht="14.25" hidden="1" customHeight="1" x14ac:dyDescent="0.2"/>
    <row r="521" customFormat="1" ht="14.25" hidden="1" customHeight="1" x14ac:dyDescent="0.2"/>
    <row r="522" customFormat="1" ht="14.25" hidden="1" customHeight="1" x14ac:dyDescent="0.2"/>
    <row r="523" customFormat="1" ht="14.25" hidden="1" customHeight="1" x14ac:dyDescent="0.2"/>
    <row r="524" customFormat="1" ht="14.25" hidden="1" customHeight="1" x14ac:dyDescent="0.2"/>
    <row r="525" customFormat="1" ht="14.25" hidden="1" customHeight="1" x14ac:dyDescent="0.2"/>
    <row r="526" customFormat="1" ht="14.25" hidden="1" customHeight="1" x14ac:dyDescent="0.2"/>
    <row r="527" customFormat="1" ht="14.25" hidden="1" customHeight="1" x14ac:dyDescent="0.2"/>
    <row r="528" customFormat="1" ht="14.25" hidden="1" customHeight="1" x14ac:dyDescent="0.2"/>
    <row r="529" customFormat="1" ht="14.25" hidden="1" customHeight="1" x14ac:dyDescent="0.2"/>
    <row r="530" customFormat="1" ht="14.25" hidden="1" customHeight="1" x14ac:dyDescent="0.2"/>
    <row r="531" customFormat="1" ht="14.25" hidden="1" customHeight="1" x14ac:dyDescent="0.2"/>
    <row r="532" customFormat="1" ht="14.25" hidden="1" customHeight="1" x14ac:dyDescent="0.2"/>
    <row r="533" customFormat="1" ht="14.25" hidden="1" customHeight="1" x14ac:dyDescent="0.2"/>
    <row r="534" customFormat="1" ht="14.25" hidden="1" customHeight="1" x14ac:dyDescent="0.2"/>
    <row r="535" customFormat="1" ht="14.25" hidden="1" customHeight="1" x14ac:dyDescent="0.2"/>
    <row r="536" customFormat="1" ht="14.25" hidden="1" customHeight="1" x14ac:dyDescent="0.2"/>
    <row r="537" customFormat="1" ht="14.25" hidden="1" customHeight="1" x14ac:dyDescent="0.2"/>
    <row r="538" customFormat="1" ht="14.25" hidden="1" customHeight="1" x14ac:dyDescent="0.2"/>
    <row r="539" customFormat="1" ht="14.25" hidden="1" customHeight="1" x14ac:dyDescent="0.2"/>
    <row r="540" customFormat="1" ht="14.25" hidden="1" customHeight="1" x14ac:dyDescent="0.2"/>
    <row r="541" customFormat="1" ht="14.25" hidden="1" customHeight="1" x14ac:dyDescent="0.2"/>
    <row r="542" customFormat="1" ht="14.25" hidden="1" customHeight="1" x14ac:dyDescent="0.2"/>
    <row r="543" customFormat="1" ht="14.25" hidden="1" customHeight="1" x14ac:dyDescent="0.2"/>
    <row r="544" customFormat="1" ht="14.25" hidden="1" customHeight="1" x14ac:dyDescent="0.2"/>
    <row r="545" customFormat="1" ht="14.25" hidden="1" customHeight="1" x14ac:dyDescent="0.2"/>
    <row r="546" customFormat="1" ht="14.25" hidden="1" customHeight="1" x14ac:dyDescent="0.2"/>
    <row r="547" customFormat="1" ht="14.25" hidden="1" customHeight="1" x14ac:dyDescent="0.2"/>
    <row r="548" customFormat="1" ht="14.25" hidden="1" customHeight="1" x14ac:dyDescent="0.2"/>
    <row r="549" customFormat="1" ht="14.25" hidden="1" customHeight="1" x14ac:dyDescent="0.2"/>
    <row r="550" customFormat="1" ht="14.25" hidden="1" customHeight="1" x14ac:dyDescent="0.2"/>
    <row r="551" customFormat="1" ht="14.25" hidden="1" customHeight="1" x14ac:dyDescent="0.2"/>
    <row r="552" customFormat="1" ht="14.25" hidden="1" customHeight="1" x14ac:dyDescent="0.2"/>
    <row r="553" customFormat="1" ht="14.25" hidden="1" customHeight="1" x14ac:dyDescent="0.2"/>
    <row r="554" customFormat="1" ht="14.25" hidden="1" customHeight="1" x14ac:dyDescent="0.2"/>
    <row r="555" customFormat="1" ht="14.25" hidden="1" customHeight="1" x14ac:dyDescent="0.2"/>
    <row r="556" customFormat="1" ht="14.25" hidden="1" customHeight="1" x14ac:dyDescent="0.2"/>
    <row r="557" customFormat="1" ht="14.25" hidden="1" customHeight="1" x14ac:dyDescent="0.2"/>
    <row r="558" customFormat="1" ht="14.25" hidden="1" customHeight="1" x14ac:dyDescent="0.2"/>
    <row r="559" customFormat="1" ht="14.25" hidden="1" customHeight="1" x14ac:dyDescent="0.2"/>
    <row r="560" customFormat="1" ht="14.25" hidden="1" customHeight="1" x14ac:dyDescent="0.2"/>
    <row r="561" customFormat="1" ht="14.25" hidden="1" customHeight="1" x14ac:dyDescent="0.2"/>
    <row r="562" customFormat="1" ht="14.25" hidden="1" customHeight="1" x14ac:dyDescent="0.2"/>
    <row r="563" customFormat="1" ht="14.25" hidden="1" customHeight="1" x14ac:dyDescent="0.2"/>
    <row r="564" customFormat="1" ht="14.25" hidden="1" customHeight="1" x14ac:dyDescent="0.2"/>
    <row r="565" customFormat="1" ht="14.25" hidden="1" customHeight="1" x14ac:dyDescent="0.2"/>
    <row r="566" customFormat="1" ht="14.25" hidden="1" customHeight="1" x14ac:dyDescent="0.2"/>
    <row r="567" customFormat="1" ht="14.25" hidden="1" customHeight="1" x14ac:dyDescent="0.2"/>
    <row r="568" customFormat="1" ht="14.25" hidden="1" customHeight="1" x14ac:dyDescent="0.2"/>
    <row r="569" customFormat="1" ht="14.25" hidden="1" customHeight="1" x14ac:dyDescent="0.2"/>
    <row r="570" customFormat="1" ht="14.25" hidden="1" customHeight="1" x14ac:dyDescent="0.2"/>
    <row r="571" customFormat="1" ht="14.25" hidden="1" customHeight="1" x14ac:dyDescent="0.2"/>
    <row r="572" customFormat="1" ht="14.25" hidden="1" customHeight="1" x14ac:dyDescent="0.2"/>
    <row r="573" customFormat="1" ht="14.25" hidden="1" customHeight="1" x14ac:dyDescent="0.2"/>
    <row r="574" customFormat="1" ht="14.25" hidden="1" customHeight="1" x14ac:dyDescent="0.2"/>
    <row r="575" customFormat="1" ht="14.25" hidden="1" customHeight="1" x14ac:dyDescent="0.2"/>
    <row r="576" customFormat="1" ht="14.25" hidden="1" customHeight="1" x14ac:dyDescent="0.2"/>
    <row r="577" customFormat="1" ht="14.25" hidden="1" customHeight="1" x14ac:dyDescent="0.2"/>
    <row r="578" customFormat="1" ht="14.25" hidden="1" customHeight="1" x14ac:dyDescent="0.2"/>
    <row r="579" customFormat="1" ht="14.25" hidden="1" customHeight="1" x14ac:dyDescent="0.2"/>
    <row r="580" customFormat="1" ht="14.25" hidden="1" customHeight="1" x14ac:dyDescent="0.2"/>
    <row r="581" customFormat="1" ht="14.25" hidden="1" customHeight="1" x14ac:dyDescent="0.2"/>
    <row r="582" customFormat="1" ht="14.25" hidden="1" customHeight="1" x14ac:dyDescent="0.2"/>
    <row r="583" customFormat="1" ht="14.25" hidden="1" customHeight="1" x14ac:dyDescent="0.2"/>
    <row r="584" customFormat="1" ht="14.25" hidden="1" customHeight="1" x14ac:dyDescent="0.2"/>
    <row r="585" customFormat="1" ht="14.25" hidden="1" customHeight="1" x14ac:dyDescent="0.2"/>
    <row r="586" customFormat="1" ht="14.25" hidden="1" customHeight="1" x14ac:dyDescent="0.2"/>
    <row r="587" customFormat="1" ht="14.25" hidden="1" customHeight="1" x14ac:dyDescent="0.2"/>
    <row r="588" customFormat="1" ht="14.25" hidden="1" customHeight="1" x14ac:dyDescent="0.2"/>
    <row r="589" customFormat="1" ht="14.25" hidden="1" customHeight="1" x14ac:dyDescent="0.2"/>
    <row r="590" customFormat="1" ht="14.25" hidden="1" customHeight="1" x14ac:dyDescent="0.2"/>
    <row r="591" customFormat="1" ht="14.25" hidden="1" customHeight="1" x14ac:dyDescent="0.2"/>
    <row r="592" customFormat="1" ht="14.25" hidden="1" customHeight="1" x14ac:dyDescent="0.2"/>
    <row r="593" customFormat="1" ht="14.25" hidden="1" customHeight="1" x14ac:dyDescent="0.2"/>
    <row r="594" customFormat="1" ht="14.25" hidden="1" customHeight="1" x14ac:dyDescent="0.2"/>
    <row r="595" customFormat="1" ht="14.25" hidden="1" customHeight="1" x14ac:dyDescent="0.2"/>
    <row r="596" customFormat="1" ht="14.25" hidden="1" customHeight="1" x14ac:dyDescent="0.2"/>
    <row r="597" customFormat="1" ht="14.25" hidden="1" customHeight="1" x14ac:dyDescent="0.2"/>
    <row r="598" customFormat="1" ht="14.25" hidden="1" customHeight="1" x14ac:dyDescent="0.2"/>
    <row r="599" customFormat="1" ht="14.25" hidden="1" customHeight="1" x14ac:dyDescent="0.2"/>
    <row r="600" customFormat="1" ht="14.25" hidden="1" customHeight="1" x14ac:dyDescent="0.2"/>
    <row r="601" customFormat="1" ht="14.25" hidden="1" customHeight="1" x14ac:dyDescent="0.2"/>
    <row r="602" customFormat="1" ht="14.25" hidden="1" customHeight="1" x14ac:dyDescent="0.2"/>
    <row r="603" customFormat="1" ht="14.25" hidden="1" customHeight="1" x14ac:dyDescent="0.2"/>
    <row r="604" customFormat="1" ht="14.25" hidden="1" customHeight="1" x14ac:dyDescent="0.2"/>
    <row r="605" customFormat="1" ht="14.25" hidden="1" customHeight="1" x14ac:dyDescent="0.2"/>
    <row r="606" customFormat="1" ht="14.25" hidden="1" customHeight="1" x14ac:dyDescent="0.2"/>
    <row r="607" customFormat="1" ht="14.25" hidden="1" customHeight="1" x14ac:dyDescent="0.2"/>
    <row r="608" customFormat="1" ht="14.25" hidden="1" customHeight="1" x14ac:dyDescent="0.2"/>
    <row r="609" customFormat="1" ht="14.25" hidden="1" customHeight="1" x14ac:dyDescent="0.2"/>
    <row r="610" customFormat="1" ht="14.25" hidden="1" customHeight="1" x14ac:dyDescent="0.2"/>
    <row r="611" customFormat="1" ht="14.25" hidden="1" customHeight="1" x14ac:dyDescent="0.2"/>
    <row r="612" customFormat="1" ht="14.25" hidden="1" customHeight="1" x14ac:dyDescent="0.2"/>
    <row r="613" customFormat="1" ht="14.25" hidden="1" customHeight="1" x14ac:dyDescent="0.2"/>
    <row r="614" customFormat="1" ht="14.25" hidden="1" customHeight="1" x14ac:dyDescent="0.2"/>
    <row r="615" customFormat="1" ht="14.25" hidden="1" customHeight="1" x14ac:dyDescent="0.2"/>
    <row r="616" customFormat="1" ht="14.25" hidden="1" customHeight="1" x14ac:dyDescent="0.2"/>
    <row r="617" customFormat="1" ht="14.25" hidden="1" customHeight="1" x14ac:dyDescent="0.2"/>
    <row r="618" customFormat="1" ht="14.25" hidden="1" customHeight="1" x14ac:dyDescent="0.2"/>
    <row r="619" customFormat="1" ht="14.25" hidden="1" customHeight="1" x14ac:dyDescent="0.2"/>
    <row r="620" customFormat="1" ht="14.25" hidden="1" customHeight="1" x14ac:dyDescent="0.2"/>
    <row r="621" customFormat="1" ht="14.25" hidden="1" customHeight="1" x14ac:dyDescent="0.2"/>
    <row r="622" customFormat="1" ht="14.25" hidden="1" customHeight="1" x14ac:dyDescent="0.2"/>
    <row r="623" customFormat="1" ht="14.25" hidden="1" customHeight="1" x14ac:dyDescent="0.2"/>
    <row r="624" customFormat="1" ht="14.25" hidden="1" customHeight="1" x14ac:dyDescent="0.2"/>
    <row r="625" customFormat="1" ht="14.25" hidden="1" customHeight="1" x14ac:dyDescent="0.2"/>
    <row r="626" customFormat="1" ht="14.25" hidden="1" customHeight="1" x14ac:dyDescent="0.2"/>
    <row r="627" customFormat="1" ht="14.25" hidden="1" customHeight="1" x14ac:dyDescent="0.2"/>
    <row r="628" customFormat="1" ht="14.25" hidden="1" customHeight="1" x14ac:dyDescent="0.2"/>
    <row r="629" customFormat="1" ht="14.25" hidden="1" customHeight="1" x14ac:dyDescent="0.2"/>
    <row r="630" customFormat="1" ht="14.25" hidden="1" customHeight="1" x14ac:dyDescent="0.2"/>
    <row r="631" customFormat="1" ht="14.25" hidden="1" customHeight="1" x14ac:dyDescent="0.2"/>
    <row r="632" customFormat="1" ht="14.25" hidden="1" customHeight="1" x14ac:dyDescent="0.2"/>
    <row r="633" customFormat="1" ht="14.25" hidden="1" customHeight="1" x14ac:dyDescent="0.2"/>
    <row r="634" customFormat="1" ht="14.25" hidden="1" customHeight="1" x14ac:dyDescent="0.2"/>
    <row r="635" customFormat="1" ht="14.25" hidden="1" customHeight="1" x14ac:dyDescent="0.2"/>
    <row r="636" customFormat="1" ht="14.25" hidden="1" customHeight="1" x14ac:dyDescent="0.2"/>
    <row r="637" customFormat="1" ht="14.25" hidden="1" customHeight="1" x14ac:dyDescent="0.2"/>
    <row r="638" customFormat="1" ht="14.25" hidden="1" customHeight="1" x14ac:dyDescent="0.2"/>
    <row r="639" customFormat="1" ht="14.25" hidden="1" customHeight="1" x14ac:dyDescent="0.2"/>
    <row r="640" customFormat="1" ht="14.25" hidden="1" customHeight="1" x14ac:dyDescent="0.2"/>
    <row r="641" customFormat="1" ht="14.25" hidden="1" customHeight="1" x14ac:dyDescent="0.2"/>
    <row r="642" customFormat="1" ht="14.25" hidden="1" customHeight="1" x14ac:dyDescent="0.2"/>
    <row r="643" customFormat="1" ht="14.25" hidden="1" customHeight="1" x14ac:dyDescent="0.2"/>
    <row r="644" customFormat="1" ht="14.25" hidden="1" customHeight="1" x14ac:dyDescent="0.2"/>
    <row r="645" customFormat="1" ht="14.25" hidden="1" customHeight="1" x14ac:dyDescent="0.2"/>
    <row r="646" customFormat="1" ht="14.25" hidden="1" customHeight="1" x14ac:dyDescent="0.2"/>
    <row r="647" customFormat="1" ht="14.25" hidden="1" customHeight="1" x14ac:dyDescent="0.2"/>
    <row r="648" customFormat="1" ht="14.25" hidden="1" customHeight="1" x14ac:dyDescent="0.2"/>
    <row r="649" customFormat="1" ht="14.25" hidden="1" customHeight="1" x14ac:dyDescent="0.2"/>
    <row r="650" customFormat="1" ht="14.25" hidden="1" customHeight="1" x14ac:dyDescent="0.2"/>
    <row r="651" customFormat="1" ht="14.25" hidden="1" customHeight="1" x14ac:dyDescent="0.2"/>
    <row r="652" customFormat="1" ht="14.25" hidden="1" customHeight="1" x14ac:dyDescent="0.2"/>
    <row r="653" customFormat="1" ht="14.25" hidden="1" customHeight="1" x14ac:dyDescent="0.2"/>
    <row r="654" customFormat="1" ht="14.25" hidden="1" customHeight="1" x14ac:dyDescent="0.2"/>
    <row r="655" customFormat="1" ht="14.25" hidden="1" customHeight="1" x14ac:dyDescent="0.2"/>
    <row r="656" customFormat="1" ht="14.25" hidden="1" customHeight="1" x14ac:dyDescent="0.2"/>
    <row r="657" customFormat="1" ht="14.25" hidden="1" customHeight="1" x14ac:dyDescent="0.2"/>
    <row r="658" customFormat="1" ht="14.25" hidden="1" customHeight="1" x14ac:dyDescent="0.2"/>
    <row r="659" customFormat="1" ht="14.25" hidden="1" customHeight="1" x14ac:dyDescent="0.2"/>
    <row r="660" customFormat="1" ht="14.25" hidden="1" customHeight="1" x14ac:dyDescent="0.2"/>
    <row r="661" customFormat="1" ht="14.25" hidden="1" customHeight="1" x14ac:dyDescent="0.2"/>
    <row r="662" customFormat="1" ht="14.25" hidden="1" customHeight="1" x14ac:dyDescent="0.2"/>
    <row r="663" customFormat="1" ht="14.25" hidden="1" customHeight="1" x14ac:dyDescent="0.2"/>
    <row r="664" customFormat="1" ht="14.25" hidden="1" customHeight="1" x14ac:dyDescent="0.2"/>
    <row r="665" customFormat="1" ht="14.25" hidden="1" customHeight="1" x14ac:dyDescent="0.2"/>
    <row r="666" customFormat="1" ht="14.25" hidden="1" customHeight="1" x14ac:dyDescent="0.2"/>
    <row r="667" customFormat="1" ht="14.25" hidden="1" customHeight="1" x14ac:dyDescent="0.2"/>
    <row r="668" customFormat="1" ht="14.25" hidden="1" customHeight="1" x14ac:dyDescent="0.2"/>
    <row r="669" customFormat="1" ht="14.25" hidden="1" customHeight="1" x14ac:dyDescent="0.2"/>
    <row r="670" customFormat="1" ht="14.25" hidden="1" customHeight="1" x14ac:dyDescent="0.2"/>
    <row r="671" customFormat="1" ht="14.25" hidden="1" customHeight="1" x14ac:dyDescent="0.2"/>
    <row r="672" customFormat="1" ht="14.25" hidden="1" customHeight="1" x14ac:dyDescent="0.2"/>
    <row r="673" customFormat="1" ht="14.25" hidden="1" customHeight="1" x14ac:dyDescent="0.2"/>
    <row r="674" customFormat="1" ht="14.25" hidden="1" customHeight="1" x14ac:dyDescent="0.2"/>
    <row r="675" customFormat="1" ht="14.25" hidden="1" customHeight="1" x14ac:dyDescent="0.2"/>
    <row r="676" customFormat="1" ht="14.25" hidden="1" customHeight="1" x14ac:dyDescent="0.2"/>
    <row r="677" customFormat="1" ht="14.25" hidden="1" customHeight="1" x14ac:dyDescent="0.2"/>
    <row r="678" customFormat="1" ht="14.25" hidden="1" customHeight="1" x14ac:dyDescent="0.2"/>
    <row r="679" customFormat="1" ht="14.25" hidden="1" customHeight="1" x14ac:dyDescent="0.2"/>
    <row r="680" customFormat="1" ht="14.25" hidden="1" customHeight="1" x14ac:dyDescent="0.2"/>
    <row r="681" customFormat="1" ht="14.25" hidden="1" customHeight="1" x14ac:dyDescent="0.2"/>
    <row r="682" customFormat="1" ht="14.25" hidden="1" customHeight="1" x14ac:dyDescent="0.2"/>
    <row r="683" customFormat="1" ht="14.25" hidden="1" customHeight="1" x14ac:dyDescent="0.2"/>
    <row r="684" customFormat="1" ht="14.25" hidden="1" customHeight="1" x14ac:dyDescent="0.2"/>
    <row r="685" customFormat="1" ht="14.25" hidden="1" customHeight="1" x14ac:dyDescent="0.2"/>
    <row r="686" customFormat="1" ht="14.25" hidden="1" customHeight="1" x14ac:dyDescent="0.2"/>
    <row r="687" customFormat="1" ht="14.25" hidden="1" customHeight="1" x14ac:dyDescent="0.2"/>
    <row r="688" customFormat="1" ht="14.25" hidden="1" customHeight="1" x14ac:dyDescent="0.2"/>
    <row r="689" customFormat="1" ht="14.25" hidden="1" customHeight="1" x14ac:dyDescent="0.2"/>
    <row r="690" customFormat="1" ht="14.25" hidden="1" customHeight="1" x14ac:dyDescent="0.2"/>
    <row r="691" customFormat="1" ht="14.25" hidden="1" customHeight="1" x14ac:dyDescent="0.2"/>
    <row r="692" customFormat="1" ht="14.25" hidden="1" customHeight="1" x14ac:dyDescent="0.2"/>
    <row r="693" customFormat="1" ht="14.25" hidden="1" customHeight="1" x14ac:dyDescent="0.2"/>
    <row r="694" customFormat="1" ht="14.25" hidden="1" customHeight="1" x14ac:dyDescent="0.2"/>
    <row r="695" customFormat="1" ht="14.25" hidden="1" customHeight="1" x14ac:dyDescent="0.2"/>
    <row r="696" customFormat="1" ht="14.25" hidden="1" customHeight="1" x14ac:dyDescent="0.2"/>
    <row r="697" customFormat="1" ht="14.25" hidden="1" customHeight="1" x14ac:dyDescent="0.2"/>
    <row r="698" customFormat="1" ht="14.25" hidden="1" customHeight="1" x14ac:dyDescent="0.2"/>
    <row r="699" customFormat="1" ht="14.25" hidden="1" customHeight="1" x14ac:dyDescent="0.2"/>
    <row r="700" customFormat="1" ht="14.25" hidden="1" customHeight="1" x14ac:dyDescent="0.2"/>
    <row r="701" customFormat="1" ht="14.25" hidden="1" customHeight="1" x14ac:dyDescent="0.2"/>
    <row r="702" customFormat="1" ht="14.25" hidden="1" customHeight="1" x14ac:dyDescent="0.2"/>
    <row r="703" customFormat="1" ht="14.25" hidden="1" customHeight="1" x14ac:dyDescent="0.2"/>
    <row r="704" customFormat="1" ht="14.25" hidden="1" customHeight="1" x14ac:dyDescent="0.2"/>
    <row r="705" customFormat="1" ht="14.25" hidden="1" customHeight="1" x14ac:dyDescent="0.2"/>
    <row r="706" customFormat="1" ht="14.25" hidden="1" customHeight="1" x14ac:dyDescent="0.2"/>
    <row r="707" customFormat="1" ht="14.25" hidden="1" customHeight="1" x14ac:dyDescent="0.2"/>
    <row r="708" customFormat="1" ht="14.25" hidden="1" customHeight="1" x14ac:dyDescent="0.2"/>
    <row r="709" customFormat="1" ht="14.25" hidden="1" customHeight="1" x14ac:dyDescent="0.2"/>
    <row r="710" customFormat="1" ht="14.25" hidden="1" customHeight="1" x14ac:dyDescent="0.2"/>
    <row r="711" customFormat="1" ht="14.25" hidden="1" customHeight="1" x14ac:dyDescent="0.2"/>
    <row r="712" customFormat="1" ht="14.25" hidden="1" customHeight="1" x14ac:dyDescent="0.2"/>
    <row r="713" customFormat="1" ht="14.25" hidden="1" customHeight="1" x14ac:dyDescent="0.2"/>
    <row r="714" customFormat="1" ht="14.25" hidden="1" customHeight="1" x14ac:dyDescent="0.2"/>
    <row r="715" customFormat="1" ht="14.25" hidden="1" customHeight="1" x14ac:dyDescent="0.2"/>
    <row r="716" customFormat="1" ht="14.25" hidden="1" customHeight="1" x14ac:dyDescent="0.2"/>
    <row r="717" customFormat="1" ht="14.25" hidden="1" customHeight="1" x14ac:dyDescent="0.2"/>
    <row r="718" customFormat="1" ht="14.25" hidden="1" customHeight="1" x14ac:dyDescent="0.2"/>
    <row r="719" customFormat="1" ht="14.25" hidden="1" customHeight="1" x14ac:dyDescent="0.2"/>
    <row r="720" customFormat="1" ht="14.25" hidden="1" customHeight="1" x14ac:dyDescent="0.2"/>
    <row r="721" customFormat="1" ht="14.25" hidden="1" customHeight="1" x14ac:dyDescent="0.2"/>
    <row r="722" customFormat="1" ht="14.25" hidden="1" customHeight="1" x14ac:dyDescent="0.2"/>
    <row r="723" customFormat="1" ht="14.25" hidden="1" customHeight="1" x14ac:dyDescent="0.2"/>
    <row r="724" customFormat="1" ht="14.25" hidden="1" customHeight="1" x14ac:dyDescent="0.2"/>
    <row r="725" customFormat="1" ht="14.25" hidden="1" customHeight="1" x14ac:dyDescent="0.2"/>
    <row r="726" customFormat="1" ht="14.25" hidden="1" customHeight="1" x14ac:dyDescent="0.2"/>
    <row r="727" customFormat="1" ht="14.25" hidden="1" customHeight="1" x14ac:dyDescent="0.2"/>
    <row r="728" customFormat="1" ht="14.25" hidden="1" customHeight="1" x14ac:dyDescent="0.2"/>
    <row r="729" customFormat="1" ht="14.25" hidden="1" customHeight="1" x14ac:dyDescent="0.2"/>
    <row r="730" customFormat="1" ht="14.25" hidden="1" customHeight="1" x14ac:dyDescent="0.2"/>
    <row r="731" customFormat="1" ht="14.25" hidden="1" customHeight="1" x14ac:dyDescent="0.2"/>
    <row r="732" customFormat="1" ht="14.25" hidden="1" customHeight="1" x14ac:dyDescent="0.2"/>
    <row r="733" customFormat="1" ht="14.25" hidden="1" customHeight="1" x14ac:dyDescent="0.2"/>
    <row r="734" customFormat="1" ht="14.25" hidden="1" customHeight="1" x14ac:dyDescent="0.2"/>
    <row r="735" customFormat="1" ht="14.25" hidden="1" customHeight="1" x14ac:dyDescent="0.2"/>
    <row r="736" customFormat="1" ht="14.25" hidden="1" customHeight="1" x14ac:dyDescent="0.2"/>
    <row r="737" customFormat="1" ht="14.25" hidden="1" customHeight="1" x14ac:dyDescent="0.2"/>
    <row r="738" customFormat="1" ht="14.25" hidden="1" customHeight="1" x14ac:dyDescent="0.2"/>
    <row r="739" customFormat="1" ht="14.25" hidden="1" customHeight="1" x14ac:dyDescent="0.2"/>
    <row r="740" customFormat="1" ht="14.25" hidden="1" customHeight="1" x14ac:dyDescent="0.2"/>
    <row r="741" customFormat="1" ht="14.25" hidden="1" customHeight="1" x14ac:dyDescent="0.2"/>
    <row r="742" customFormat="1" ht="14.25" hidden="1" customHeight="1" x14ac:dyDescent="0.2"/>
    <row r="743" customFormat="1" ht="14.25" hidden="1" customHeight="1" x14ac:dyDescent="0.2"/>
    <row r="744" customFormat="1" ht="14.25" hidden="1" customHeight="1" x14ac:dyDescent="0.2"/>
    <row r="745" customFormat="1" ht="14.25" hidden="1" customHeight="1" x14ac:dyDescent="0.2"/>
    <row r="746" customFormat="1" ht="14.25" hidden="1" customHeight="1" x14ac:dyDescent="0.2"/>
    <row r="747" customFormat="1" ht="14.25" hidden="1" customHeight="1" x14ac:dyDescent="0.2"/>
    <row r="748" customFormat="1" ht="14.25" hidden="1" customHeight="1" x14ac:dyDescent="0.2"/>
    <row r="749" customFormat="1" ht="14.25" hidden="1" customHeight="1" x14ac:dyDescent="0.2"/>
    <row r="750" customFormat="1" ht="14.25" hidden="1" customHeight="1" x14ac:dyDescent="0.2"/>
    <row r="751" customFormat="1" ht="14.25" hidden="1" customHeight="1" x14ac:dyDescent="0.2"/>
    <row r="752" customFormat="1" ht="14.25" hidden="1" customHeight="1" x14ac:dyDescent="0.2"/>
    <row r="753" customFormat="1" ht="14.25" hidden="1" customHeight="1" x14ac:dyDescent="0.2"/>
    <row r="754" customFormat="1" ht="14.25" hidden="1" customHeight="1" x14ac:dyDescent="0.2"/>
    <row r="755" customFormat="1" ht="14.25" hidden="1" customHeight="1" x14ac:dyDescent="0.2"/>
    <row r="756" customFormat="1" ht="14.25" hidden="1" customHeight="1" x14ac:dyDescent="0.2"/>
    <row r="757" customFormat="1" ht="14.25" hidden="1" customHeight="1" x14ac:dyDescent="0.2"/>
    <row r="758" customFormat="1" ht="14.25" hidden="1" customHeight="1" x14ac:dyDescent="0.2"/>
    <row r="759" customFormat="1" ht="14.25" hidden="1" customHeight="1" x14ac:dyDescent="0.2"/>
    <row r="760" customFormat="1" ht="14.25" hidden="1" customHeight="1" x14ac:dyDescent="0.2"/>
    <row r="761" customFormat="1" ht="14.25" hidden="1" customHeight="1" x14ac:dyDescent="0.2"/>
    <row r="762" customFormat="1" ht="14.25" hidden="1" customHeight="1" x14ac:dyDescent="0.2"/>
    <row r="763" customFormat="1" ht="14.25" hidden="1" customHeight="1" x14ac:dyDescent="0.2"/>
    <row r="764" customFormat="1" ht="14.25" hidden="1" customHeight="1" x14ac:dyDescent="0.2"/>
    <row r="765" customFormat="1" ht="14.25" hidden="1" customHeight="1" x14ac:dyDescent="0.2"/>
    <row r="766" customFormat="1" ht="14.25" hidden="1" customHeight="1" x14ac:dyDescent="0.2"/>
    <row r="767" customFormat="1" ht="14.25" hidden="1" customHeight="1" x14ac:dyDescent="0.2"/>
    <row r="768" customFormat="1" ht="14.25" hidden="1" customHeight="1" x14ac:dyDescent="0.2"/>
    <row r="769" customFormat="1" ht="14.25" hidden="1" customHeight="1" x14ac:dyDescent="0.2"/>
    <row r="770" customFormat="1" ht="14.25" hidden="1" customHeight="1" x14ac:dyDescent="0.2"/>
    <row r="771" customFormat="1" ht="14.25" hidden="1" customHeight="1" x14ac:dyDescent="0.2"/>
    <row r="772" customFormat="1" ht="14.25" hidden="1" customHeight="1" x14ac:dyDescent="0.2"/>
    <row r="773" customFormat="1" ht="14.25" hidden="1" customHeight="1" x14ac:dyDescent="0.2"/>
    <row r="774" customFormat="1" ht="14.25" hidden="1" customHeight="1" x14ac:dyDescent="0.2"/>
    <row r="775" customFormat="1" ht="14.25" hidden="1" customHeight="1" x14ac:dyDescent="0.2"/>
    <row r="776" customFormat="1" ht="14.25" hidden="1" customHeight="1" x14ac:dyDescent="0.2"/>
    <row r="777" customFormat="1" ht="14.25" hidden="1" customHeight="1" x14ac:dyDescent="0.2"/>
    <row r="778" customFormat="1" ht="14.25" hidden="1" customHeight="1" x14ac:dyDescent="0.2"/>
    <row r="779" customFormat="1" ht="14.25" hidden="1" customHeight="1" x14ac:dyDescent="0.2"/>
    <row r="780" customFormat="1" ht="14.25" hidden="1" customHeight="1" x14ac:dyDescent="0.2"/>
    <row r="781" customFormat="1" ht="14.25" hidden="1" customHeight="1" x14ac:dyDescent="0.2"/>
    <row r="782" customFormat="1" ht="14.25" hidden="1" customHeight="1" x14ac:dyDescent="0.2"/>
    <row r="783" customFormat="1" ht="14.25" hidden="1" customHeight="1" x14ac:dyDescent="0.2"/>
    <row r="784" customFormat="1" ht="14.25" hidden="1" customHeight="1" x14ac:dyDescent="0.2"/>
    <row r="785" customFormat="1" ht="14.25" hidden="1" customHeight="1" x14ac:dyDescent="0.2"/>
    <row r="786" customFormat="1" ht="14.25" hidden="1" customHeight="1" x14ac:dyDescent="0.2"/>
    <row r="787" customFormat="1" ht="14.25" hidden="1" customHeight="1" x14ac:dyDescent="0.2"/>
    <row r="788" customFormat="1" ht="14.25" hidden="1" customHeight="1" x14ac:dyDescent="0.2"/>
    <row r="789" customFormat="1" ht="14.25" hidden="1" customHeight="1" x14ac:dyDescent="0.2"/>
    <row r="790" customFormat="1" ht="14.25" hidden="1" customHeight="1" x14ac:dyDescent="0.2"/>
    <row r="791" customFormat="1" ht="14.25" hidden="1" customHeight="1" x14ac:dyDescent="0.2"/>
    <row r="792" customFormat="1" ht="14.25" hidden="1" customHeight="1" x14ac:dyDescent="0.2"/>
    <row r="793" customFormat="1" ht="14.25" hidden="1" customHeight="1" x14ac:dyDescent="0.2"/>
    <row r="794" customFormat="1" ht="14.25" hidden="1" customHeight="1" x14ac:dyDescent="0.2"/>
    <row r="795" customFormat="1" ht="14.25" hidden="1" customHeight="1" x14ac:dyDescent="0.2"/>
    <row r="796" customFormat="1" ht="14.25" hidden="1" customHeight="1" x14ac:dyDescent="0.2"/>
    <row r="797" customFormat="1" ht="14.25" hidden="1" customHeight="1" x14ac:dyDescent="0.2"/>
    <row r="798" customFormat="1" ht="14.25" hidden="1" customHeight="1" x14ac:dyDescent="0.2"/>
    <row r="799" customFormat="1" ht="14.25" hidden="1" customHeight="1" x14ac:dyDescent="0.2"/>
    <row r="800" customFormat="1" ht="14.25" hidden="1" customHeight="1" x14ac:dyDescent="0.2"/>
    <row r="801" customFormat="1" ht="14.25" hidden="1" customHeight="1" x14ac:dyDescent="0.2"/>
    <row r="802" customFormat="1" ht="14.25" hidden="1" customHeight="1" x14ac:dyDescent="0.2"/>
    <row r="803" customFormat="1" ht="14.25" hidden="1" customHeight="1" x14ac:dyDescent="0.2"/>
    <row r="804" customFormat="1" ht="14.25" hidden="1" customHeight="1" x14ac:dyDescent="0.2"/>
    <row r="805" customFormat="1" ht="14.25" hidden="1" customHeight="1" x14ac:dyDescent="0.2"/>
    <row r="806" customFormat="1" ht="14.25" hidden="1" customHeight="1" x14ac:dyDescent="0.2"/>
    <row r="807" customFormat="1" ht="14.25" hidden="1" customHeight="1" x14ac:dyDescent="0.2"/>
    <row r="808" customFormat="1" ht="14.25" hidden="1" customHeight="1" x14ac:dyDescent="0.2"/>
    <row r="809" customFormat="1" ht="14.25" hidden="1" customHeight="1" x14ac:dyDescent="0.2"/>
    <row r="810" customFormat="1" ht="14.25" hidden="1" customHeight="1" x14ac:dyDescent="0.2"/>
    <row r="811" customFormat="1" ht="14.25" hidden="1" customHeight="1" x14ac:dyDescent="0.2"/>
    <row r="812" customFormat="1" ht="14.25" hidden="1" customHeight="1" x14ac:dyDescent="0.2"/>
    <row r="813" customFormat="1" ht="14.25" hidden="1" customHeight="1" x14ac:dyDescent="0.2"/>
    <row r="814" customFormat="1" ht="14.25" hidden="1" customHeight="1" x14ac:dyDescent="0.2"/>
    <row r="815" customFormat="1" ht="14.25" hidden="1" customHeight="1" x14ac:dyDescent="0.2"/>
    <row r="816" customFormat="1" ht="14.25" hidden="1" customHeight="1" x14ac:dyDescent="0.2"/>
    <row r="817" customFormat="1" ht="14.25" hidden="1" customHeight="1" x14ac:dyDescent="0.2"/>
    <row r="818" customFormat="1" ht="14.25" hidden="1" customHeight="1" x14ac:dyDescent="0.2"/>
    <row r="819" customFormat="1" ht="14.25" hidden="1" customHeight="1" x14ac:dyDescent="0.2"/>
    <row r="820" customFormat="1" ht="14.25" hidden="1" customHeight="1" x14ac:dyDescent="0.2"/>
    <row r="821" customFormat="1" ht="14.25" hidden="1" customHeight="1" x14ac:dyDescent="0.2"/>
    <row r="822" customFormat="1" ht="14.25" hidden="1" customHeight="1" x14ac:dyDescent="0.2"/>
    <row r="823" customFormat="1" ht="14.25" hidden="1" customHeight="1" x14ac:dyDescent="0.2"/>
    <row r="824" customFormat="1" ht="14.25" hidden="1" customHeight="1" x14ac:dyDescent="0.2"/>
    <row r="825" customFormat="1" ht="14.25" hidden="1" customHeight="1" x14ac:dyDescent="0.2"/>
    <row r="826" customFormat="1" ht="14.25" hidden="1" customHeight="1" x14ac:dyDescent="0.2"/>
    <row r="827" customFormat="1" ht="14.25" hidden="1" customHeight="1" x14ac:dyDescent="0.2"/>
    <row r="828" customFormat="1" ht="14.25" hidden="1" customHeight="1" x14ac:dyDescent="0.2"/>
    <row r="829" customFormat="1" ht="14.25" hidden="1" customHeight="1" x14ac:dyDescent="0.2"/>
    <row r="830" customFormat="1" ht="14.25" hidden="1" customHeight="1" x14ac:dyDescent="0.2"/>
    <row r="831" customFormat="1" ht="14.25" hidden="1" customHeight="1" x14ac:dyDescent="0.2"/>
    <row r="832" customFormat="1" ht="14.25" hidden="1" customHeight="1" x14ac:dyDescent="0.2"/>
    <row r="833" customFormat="1" ht="14.25" hidden="1" customHeight="1" x14ac:dyDescent="0.2"/>
    <row r="834" customFormat="1" ht="14.25" hidden="1" customHeight="1" x14ac:dyDescent="0.2"/>
    <row r="835" customFormat="1" ht="14.25" hidden="1" customHeight="1" x14ac:dyDescent="0.2"/>
    <row r="836" customFormat="1" ht="14.25" hidden="1" customHeight="1" x14ac:dyDescent="0.2"/>
    <row r="837" customFormat="1" ht="14.25" hidden="1" customHeight="1" x14ac:dyDescent="0.2"/>
    <row r="838" customFormat="1" ht="14.25" hidden="1" customHeight="1" x14ac:dyDescent="0.2"/>
    <row r="839" customFormat="1" ht="14.25" hidden="1" customHeight="1" x14ac:dyDescent="0.2"/>
    <row r="840" customFormat="1" ht="14.25" hidden="1" customHeight="1" x14ac:dyDescent="0.2"/>
    <row r="841" customFormat="1" ht="14.25" hidden="1" customHeight="1" x14ac:dyDescent="0.2"/>
    <row r="842" customFormat="1" ht="14.25" hidden="1" customHeight="1" x14ac:dyDescent="0.2"/>
    <row r="843" customFormat="1" ht="14.25" hidden="1" customHeight="1" x14ac:dyDescent="0.2"/>
    <row r="844" customFormat="1" ht="14.25" hidden="1" customHeight="1" x14ac:dyDescent="0.2"/>
    <row r="845" customFormat="1" ht="14.25" hidden="1" customHeight="1" x14ac:dyDescent="0.2"/>
    <row r="846" customFormat="1" ht="14.25" hidden="1" customHeight="1" x14ac:dyDescent="0.2"/>
    <row r="847" customFormat="1" ht="14.25" hidden="1" customHeight="1" x14ac:dyDescent="0.2"/>
    <row r="848" customFormat="1" ht="14.25" hidden="1" customHeight="1" x14ac:dyDescent="0.2"/>
    <row r="849" customFormat="1" ht="14.25" hidden="1" customHeight="1" x14ac:dyDescent="0.2"/>
    <row r="850" customFormat="1" ht="14.25" hidden="1" customHeight="1" x14ac:dyDescent="0.2"/>
    <row r="851" customFormat="1" ht="14.25" hidden="1" customHeight="1" x14ac:dyDescent="0.2"/>
    <row r="852" customFormat="1" ht="14.25" hidden="1" customHeight="1" x14ac:dyDescent="0.2"/>
    <row r="853" customFormat="1" ht="14.25" hidden="1" customHeight="1" x14ac:dyDescent="0.2"/>
    <row r="854" customFormat="1" ht="14.25" hidden="1" customHeight="1" x14ac:dyDescent="0.2"/>
    <row r="855" customFormat="1" ht="14.25" hidden="1" customHeight="1" x14ac:dyDescent="0.2"/>
    <row r="856" customFormat="1" ht="14.25" hidden="1" customHeight="1" x14ac:dyDescent="0.2"/>
    <row r="857" customFormat="1" ht="14.25" hidden="1" customHeight="1" x14ac:dyDescent="0.2"/>
    <row r="858" customFormat="1" ht="14.25" hidden="1" customHeight="1" x14ac:dyDescent="0.2"/>
    <row r="859" customFormat="1" ht="14.25" hidden="1" customHeight="1" x14ac:dyDescent="0.2"/>
    <row r="860" customFormat="1" ht="14.25" hidden="1" customHeight="1" x14ac:dyDescent="0.2"/>
    <row r="861" customFormat="1" ht="14.25" hidden="1" customHeight="1" x14ac:dyDescent="0.2"/>
    <row r="862" customFormat="1" ht="14.25" hidden="1" customHeight="1" x14ac:dyDescent="0.2"/>
    <row r="863" customFormat="1" ht="14.25" hidden="1" customHeight="1" x14ac:dyDescent="0.2"/>
    <row r="864" customFormat="1" ht="14.25" hidden="1" customHeight="1" x14ac:dyDescent="0.2"/>
    <row r="865" customFormat="1" ht="14.25" hidden="1" customHeight="1" x14ac:dyDescent="0.2"/>
    <row r="866" customFormat="1" ht="14.25" hidden="1" customHeight="1" x14ac:dyDescent="0.2"/>
    <row r="867" customFormat="1" ht="14.25" hidden="1" customHeight="1" x14ac:dyDescent="0.2"/>
    <row r="868" customFormat="1" ht="14.25" hidden="1" customHeight="1" x14ac:dyDescent="0.2"/>
    <row r="869" customFormat="1" ht="14.25" hidden="1" customHeight="1" x14ac:dyDescent="0.2"/>
    <row r="870" customFormat="1" ht="14.25" hidden="1" customHeight="1" x14ac:dyDescent="0.2"/>
    <row r="871" customFormat="1" ht="14.25" hidden="1" customHeight="1" x14ac:dyDescent="0.2"/>
    <row r="872" customFormat="1" ht="14.25" hidden="1" customHeight="1" x14ac:dyDescent="0.2"/>
    <row r="873" customFormat="1" ht="14.25" hidden="1" customHeight="1" x14ac:dyDescent="0.2"/>
    <row r="874" customFormat="1" ht="14.25" hidden="1" customHeight="1" x14ac:dyDescent="0.2"/>
    <row r="875" customFormat="1" ht="14.25" hidden="1" customHeight="1" x14ac:dyDescent="0.2"/>
    <row r="876" customFormat="1" ht="14.25" hidden="1" customHeight="1" x14ac:dyDescent="0.2"/>
    <row r="877" customFormat="1" ht="14.25" hidden="1" customHeight="1" x14ac:dyDescent="0.2"/>
    <row r="878" customFormat="1" ht="14.25" hidden="1" customHeight="1" x14ac:dyDescent="0.2"/>
    <row r="879" customFormat="1" ht="14.25" hidden="1" customHeight="1" x14ac:dyDescent="0.2"/>
    <row r="880" customFormat="1" ht="14.25" hidden="1" customHeight="1" x14ac:dyDescent="0.2"/>
    <row r="881" customFormat="1" ht="14.25" hidden="1" customHeight="1" x14ac:dyDescent="0.2"/>
    <row r="882" customFormat="1" ht="14.25" hidden="1" customHeight="1" x14ac:dyDescent="0.2"/>
    <row r="883" customFormat="1" ht="14.25" hidden="1" customHeight="1" x14ac:dyDescent="0.2"/>
    <row r="884" customFormat="1" ht="14.25" hidden="1" customHeight="1" x14ac:dyDescent="0.2"/>
    <row r="885" customFormat="1" ht="14.25" hidden="1" customHeight="1" x14ac:dyDescent="0.2"/>
    <row r="886" customFormat="1" ht="14.25" hidden="1" customHeight="1" x14ac:dyDescent="0.2"/>
    <row r="887" customFormat="1" ht="14.25" hidden="1" customHeight="1" x14ac:dyDescent="0.2"/>
    <row r="888" customFormat="1" ht="14.25" hidden="1" customHeight="1" x14ac:dyDescent="0.2"/>
    <row r="889" customFormat="1" ht="14.25" hidden="1" customHeight="1" x14ac:dyDescent="0.2"/>
    <row r="890" customFormat="1" ht="14.25" hidden="1" customHeight="1" x14ac:dyDescent="0.2"/>
    <row r="891" customFormat="1" ht="14.25" hidden="1" customHeight="1" x14ac:dyDescent="0.2"/>
    <row r="892" customFormat="1" ht="14.25" hidden="1" customHeight="1" x14ac:dyDescent="0.2"/>
    <row r="893" customFormat="1" ht="14.25" hidden="1" customHeight="1" x14ac:dyDescent="0.2"/>
    <row r="894" customFormat="1" ht="14.25" hidden="1" customHeight="1" x14ac:dyDescent="0.2"/>
    <row r="895" customFormat="1" ht="14.25" hidden="1" customHeight="1" x14ac:dyDescent="0.2"/>
    <row r="896" customFormat="1" ht="14.25" hidden="1" customHeight="1" x14ac:dyDescent="0.2"/>
    <row r="897" customFormat="1" ht="14.25" hidden="1" customHeight="1" x14ac:dyDescent="0.2"/>
    <row r="898" customFormat="1" ht="14.25" hidden="1" customHeight="1" x14ac:dyDescent="0.2"/>
    <row r="899" customFormat="1" ht="14.25" hidden="1" customHeight="1" x14ac:dyDescent="0.2"/>
    <row r="900" customFormat="1" ht="14.25" hidden="1" customHeight="1" x14ac:dyDescent="0.2"/>
    <row r="901" customFormat="1" ht="14.25" hidden="1" customHeight="1" x14ac:dyDescent="0.2"/>
    <row r="902" customFormat="1" ht="14.25" hidden="1" customHeight="1" x14ac:dyDescent="0.2"/>
    <row r="903" customFormat="1" ht="14.25" hidden="1" customHeight="1" x14ac:dyDescent="0.2"/>
    <row r="904" customFormat="1" ht="14.25" hidden="1" customHeight="1" x14ac:dyDescent="0.2"/>
    <row r="905" customFormat="1" ht="14.25" hidden="1" customHeight="1" x14ac:dyDescent="0.2"/>
    <row r="906" customFormat="1" ht="14.25" hidden="1" customHeight="1" x14ac:dyDescent="0.2"/>
    <row r="907" customFormat="1" ht="14.25" hidden="1" customHeight="1" x14ac:dyDescent="0.2"/>
    <row r="908" customFormat="1" ht="14.25" hidden="1" customHeight="1" x14ac:dyDescent="0.2"/>
    <row r="909" customFormat="1" ht="14.25" hidden="1" customHeight="1" x14ac:dyDescent="0.2"/>
    <row r="910" customFormat="1" ht="14.25" hidden="1" customHeight="1" x14ac:dyDescent="0.2"/>
    <row r="911" customFormat="1" ht="14.25" hidden="1" customHeight="1" x14ac:dyDescent="0.2"/>
    <row r="912" customFormat="1" ht="14.25" hidden="1" customHeight="1" x14ac:dyDescent="0.2"/>
    <row r="913" customFormat="1" ht="14.25" hidden="1" customHeight="1" x14ac:dyDescent="0.2"/>
    <row r="914" customFormat="1" ht="14.25" hidden="1" customHeight="1" x14ac:dyDescent="0.2"/>
    <row r="915" customFormat="1" ht="14.25" hidden="1" customHeight="1" x14ac:dyDescent="0.2"/>
    <row r="916" customFormat="1" ht="14.25" hidden="1" customHeight="1" x14ac:dyDescent="0.2"/>
    <row r="917" customFormat="1" ht="14.25" hidden="1" customHeight="1" x14ac:dyDescent="0.2"/>
    <row r="918" customFormat="1" ht="14.25" hidden="1" customHeight="1" x14ac:dyDescent="0.2"/>
    <row r="919" customFormat="1" ht="14.25" hidden="1" customHeight="1" x14ac:dyDescent="0.2"/>
    <row r="920" customFormat="1" ht="14.25" hidden="1" customHeight="1" x14ac:dyDescent="0.2"/>
    <row r="921" customFormat="1" ht="14.25" hidden="1" customHeight="1" x14ac:dyDescent="0.2"/>
    <row r="922" customFormat="1" ht="14.25" hidden="1" customHeight="1" x14ac:dyDescent="0.2"/>
    <row r="923" customFormat="1" ht="14.25" hidden="1" customHeight="1" x14ac:dyDescent="0.2"/>
    <row r="924" customFormat="1" ht="14.25" hidden="1" customHeight="1" x14ac:dyDescent="0.2"/>
    <row r="925" customFormat="1" ht="14.25" hidden="1" customHeight="1" x14ac:dyDescent="0.2"/>
    <row r="926" customFormat="1" ht="14.25" hidden="1" customHeight="1" x14ac:dyDescent="0.2"/>
    <row r="927" customFormat="1" ht="14.25" hidden="1" customHeight="1" x14ac:dyDescent="0.2"/>
    <row r="928" customFormat="1" ht="14.25" hidden="1" customHeight="1" x14ac:dyDescent="0.2"/>
    <row r="929" customFormat="1" ht="14.25" hidden="1" customHeight="1" x14ac:dyDescent="0.2"/>
    <row r="930" customFormat="1" ht="14.25" hidden="1" customHeight="1" x14ac:dyDescent="0.2"/>
    <row r="931" customFormat="1" ht="14.25" hidden="1" customHeight="1" x14ac:dyDescent="0.2"/>
    <row r="932" customFormat="1" ht="14.25" hidden="1" customHeight="1" x14ac:dyDescent="0.2"/>
    <row r="933" customFormat="1" ht="14.25" hidden="1" customHeight="1" x14ac:dyDescent="0.2"/>
    <row r="934" customFormat="1" ht="14.25" hidden="1" customHeight="1" x14ac:dyDescent="0.2"/>
    <row r="935" customFormat="1" ht="14.25" hidden="1" customHeight="1" x14ac:dyDescent="0.2"/>
    <row r="936" customFormat="1" ht="14.25" hidden="1" customHeight="1" x14ac:dyDescent="0.2"/>
    <row r="937" customFormat="1" ht="14.25" hidden="1" customHeight="1" x14ac:dyDescent="0.2"/>
    <row r="938" customFormat="1" ht="14.25" hidden="1" customHeight="1" x14ac:dyDescent="0.2"/>
    <row r="939" customFormat="1" ht="14.25" hidden="1" customHeight="1" x14ac:dyDescent="0.2"/>
    <row r="940" customFormat="1" ht="14.25" hidden="1" customHeight="1" x14ac:dyDescent="0.2"/>
    <row r="941" customFormat="1" ht="14.25" hidden="1" customHeight="1" x14ac:dyDescent="0.2"/>
    <row r="942" customFormat="1" ht="14.25" hidden="1" customHeight="1" x14ac:dyDescent="0.2"/>
    <row r="943" customFormat="1" ht="14.25" hidden="1" customHeight="1" x14ac:dyDescent="0.2"/>
    <row r="944" customFormat="1" ht="14.25" hidden="1" customHeight="1" x14ac:dyDescent="0.2"/>
    <row r="945" customFormat="1" ht="14.25" hidden="1" customHeight="1" x14ac:dyDescent="0.2"/>
    <row r="946" customFormat="1" ht="14.25" hidden="1" customHeight="1" x14ac:dyDescent="0.2"/>
    <row r="947" customFormat="1" ht="14.25" hidden="1" customHeight="1" x14ac:dyDescent="0.2"/>
    <row r="948" customFormat="1" ht="14.25" hidden="1" customHeight="1" x14ac:dyDescent="0.2"/>
    <row r="949" customFormat="1" ht="14.25" hidden="1" customHeight="1" x14ac:dyDescent="0.2"/>
    <row r="950" customFormat="1" ht="14.25" hidden="1" customHeight="1" x14ac:dyDescent="0.2"/>
    <row r="951" customFormat="1" ht="14.25" hidden="1" customHeight="1" x14ac:dyDescent="0.2"/>
    <row r="952" customFormat="1" ht="14.25" hidden="1" customHeight="1" x14ac:dyDescent="0.2"/>
    <row r="953" customFormat="1" ht="14.25" hidden="1" customHeight="1" x14ac:dyDescent="0.2"/>
    <row r="954" customFormat="1" ht="14.25" hidden="1" customHeight="1" x14ac:dyDescent="0.2"/>
    <row r="955" customFormat="1" ht="14.25" hidden="1" customHeight="1" x14ac:dyDescent="0.2"/>
    <row r="956" customFormat="1" ht="14.25" hidden="1" customHeight="1" x14ac:dyDescent="0.2"/>
    <row r="957" customFormat="1" ht="14.25" hidden="1" customHeight="1" x14ac:dyDescent="0.2"/>
    <row r="958" customFormat="1" ht="14.25" hidden="1" customHeight="1" x14ac:dyDescent="0.2"/>
    <row r="959" customFormat="1" ht="14.25" hidden="1" customHeight="1" x14ac:dyDescent="0.2"/>
    <row r="960" customFormat="1" ht="14.25" hidden="1" customHeight="1" x14ac:dyDescent="0.2"/>
    <row r="961" customFormat="1" ht="14.25" hidden="1" customHeight="1" x14ac:dyDescent="0.2"/>
    <row r="962" customFormat="1" ht="14.25" hidden="1" customHeight="1" x14ac:dyDescent="0.2"/>
    <row r="963" customFormat="1" ht="14.25" hidden="1" customHeight="1" x14ac:dyDescent="0.2"/>
    <row r="964" customFormat="1" ht="14.25" hidden="1" customHeight="1" x14ac:dyDescent="0.2"/>
    <row r="965" customFormat="1" ht="14.25" hidden="1" customHeight="1" x14ac:dyDescent="0.2"/>
    <row r="966" customFormat="1" ht="14.25" hidden="1" customHeight="1" x14ac:dyDescent="0.2"/>
    <row r="967" customFormat="1" ht="14.25" hidden="1" customHeight="1" x14ac:dyDescent="0.2"/>
    <row r="968" customFormat="1" ht="14.25" hidden="1" customHeight="1" x14ac:dyDescent="0.2"/>
    <row r="969" customFormat="1" ht="14.25" hidden="1" customHeight="1" x14ac:dyDescent="0.2"/>
    <row r="970" customFormat="1" ht="14.25" hidden="1" customHeight="1" x14ac:dyDescent="0.2"/>
    <row r="971" customFormat="1" ht="14.25" hidden="1" customHeight="1" x14ac:dyDescent="0.2"/>
    <row r="972" customFormat="1" ht="14.25" hidden="1" customHeight="1" x14ac:dyDescent="0.2"/>
    <row r="973" customFormat="1" ht="14.25" hidden="1" customHeight="1" x14ac:dyDescent="0.2"/>
    <row r="974" customFormat="1" ht="14.25" hidden="1" customHeight="1" x14ac:dyDescent="0.2"/>
    <row r="975" customFormat="1" ht="14.25" hidden="1" customHeight="1" x14ac:dyDescent="0.2"/>
    <row r="976" customFormat="1" ht="14.25" hidden="1" customHeight="1" x14ac:dyDescent="0.2"/>
    <row r="977" customFormat="1" ht="14.25" hidden="1" customHeight="1" x14ac:dyDescent="0.2"/>
    <row r="978" customFormat="1" ht="14.25" hidden="1" customHeight="1" x14ac:dyDescent="0.2"/>
    <row r="979" customFormat="1" ht="14.25" hidden="1" customHeight="1" x14ac:dyDescent="0.2"/>
    <row r="980" customFormat="1" ht="14.25" hidden="1" customHeight="1" x14ac:dyDescent="0.2"/>
    <row r="981" customFormat="1" ht="14.25" hidden="1" customHeight="1" x14ac:dyDescent="0.2"/>
    <row r="982" customFormat="1" ht="14.25" hidden="1" customHeight="1" x14ac:dyDescent="0.2"/>
    <row r="983" customFormat="1" ht="14.25" hidden="1" customHeight="1" x14ac:dyDescent="0.2"/>
    <row r="984" customFormat="1" ht="14.25" hidden="1" customHeight="1" x14ac:dyDescent="0.2"/>
    <row r="985" customFormat="1" ht="14.25" hidden="1" customHeight="1" x14ac:dyDescent="0.2"/>
    <row r="986" customFormat="1" ht="14.25" hidden="1" customHeight="1" x14ac:dyDescent="0.2"/>
    <row r="987" customFormat="1" ht="14.25" hidden="1" customHeight="1" x14ac:dyDescent="0.2"/>
    <row r="988" customFormat="1" ht="14.25" hidden="1" customHeight="1" x14ac:dyDescent="0.2"/>
    <row r="989" customFormat="1" ht="14.25" hidden="1" customHeight="1" x14ac:dyDescent="0.2"/>
    <row r="990" customFormat="1" ht="14.25" hidden="1" customHeight="1" x14ac:dyDescent="0.2"/>
    <row r="991" customFormat="1" ht="14.25" hidden="1" customHeight="1" x14ac:dyDescent="0.2"/>
    <row r="992" customFormat="1" ht="14.25" hidden="1" customHeight="1" x14ac:dyDescent="0.2"/>
    <row r="993" customFormat="1" ht="14.25" hidden="1" customHeight="1" x14ac:dyDescent="0.2"/>
    <row r="994" customFormat="1" ht="14.25" hidden="1" customHeight="1" x14ac:dyDescent="0.2"/>
    <row r="995" customFormat="1" ht="14.25" hidden="1" customHeight="1" x14ac:dyDescent="0.2"/>
    <row r="996" customFormat="1" ht="14.25" hidden="1" customHeight="1" x14ac:dyDescent="0.2"/>
    <row r="997" customFormat="1" ht="14.25" hidden="1" customHeight="1" x14ac:dyDescent="0.2"/>
    <row r="998" customFormat="1" ht="14.25" hidden="1" customHeight="1" x14ac:dyDescent="0.2"/>
    <row r="999" customFormat="1" ht="14.25" hidden="1" customHeight="1" x14ac:dyDescent="0.2"/>
    <row r="1000" customFormat="1" ht="14.25" hidden="1" customHeight="1" x14ac:dyDescent="0.2"/>
    <row r="1001" customFormat="1" ht="14.25" hidden="1" customHeight="1" x14ac:dyDescent="0.2"/>
    <row r="1002" customFormat="1" ht="14.25" hidden="1" customHeight="1" x14ac:dyDescent="0.2"/>
    <row r="1003" customFormat="1" ht="14.25" hidden="1" customHeight="1" x14ac:dyDescent="0.2"/>
    <row r="1004" customFormat="1" ht="14.25" hidden="1" customHeight="1" x14ac:dyDescent="0.2"/>
    <row r="1005" customFormat="1" ht="14.25" hidden="1" customHeight="1" x14ac:dyDescent="0.2"/>
    <row r="1006" customFormat="1" ht="14.25" hidden="1" customHeight="1" x14ac:dyDescent="0.2"/>
    <row r="1007" customFormat="1" ht="14.25" hidden="1" customHeight="1" x14ac:dyDescent="0.2"/>
    <row r="1008" customFormat="1" ht="14.25" hidden="1" customHeight="1" x14ac:dyDescent="0.2"/>
    <row r="1009" customFormat="1" ht="14.25" hidden="1" customHeight="1" x14ac:dyDescent="0.2"/>
    <row r="1010" customFormat="1" ht="14.25" hidden="1" customHeight="1" x14ac:dyDescent="0.2"/>
    <row r="1011" customFormat="1" ht="14.25" hidden="1" customHeight="1" x14ac:dyDescent="0.2"/>
    <row r="1012" customFormat="1" ht="14.25" hidden="1" customHeight="1" x14ac:dyDescent="0.2"/>
    <row r="1013" customFormat="1" ht="14.25" hidden="1" customHeight="1" x14ac:dyDescent="0.2"/>
    <row r="1014" customFormat="1" ht="14.25" hidden="1" customHeight="1" x14ac:dyDescent="0.2"/>
    <row r="1015" customFormat="1" ht="14.25" hidden="1" customHeight="1" x14ac:dyDescent="0.2"/>
    <row r="1016" customFormat="1" ht="14.25" hidden="1" customHeight="1" x14ac:dyDescent="0.2"/>
    <row r="1017" customFormat="1" ht="14.25" hidden="1" customHeight="1" x14ac:dyDescent="0.2"/>
    <row r="1018" customFormat="1" ht="14.25" hidden="1" customHeight="1" x14ac:dyDescent="0.2"/>
    <row r="1019" customFormat="1" ht="14.25" hidden="1" customHeight="1" x14ac:dyDescent="0.2"/>
    <row r="1020" customFormat="1" ht="14.25" hidden="1" customHeight="1" x14ac:dyDescent="0.2"/>
    <row r="1021" customFormat="1" ht="14.25" hidden="1" customHeight="1" x14ac:dyDescent="0.2"/>
    <row r="1022" customFormat="1" ht="14.25" hidden="1" customHeight="1" x14ac:dyDescent="0.2"/>
    <row r="1023" customFormat="1" ht="14.25" hidden="1" customHeight="1" x14ac:dyDescent="0.2"/>
    <row r="1024" customFormat="1" ht="14.25" hidden="1" customHeight="1" x14ac:dyDescent="0.2"/>
    <row r="1025" customFormat="1" ht="14.25" hidden="1" customHeight="1" x14ac:dyDescent="0.2"/>
    <row r="1026" customFormat="1" ht="14.25" hidden="1" customHeight="1" x14ac:dyDescent="0.2"/>
    <row r="1027" customFormat="1" ht="14.25" hidden="1" customHeight="1" x14ac:dyDescent="0.2"/>
    <row r="1028" customFormat="1" ht="14.25" hidden="1" customHeight="1" x14ac:dyDescent="0.2"/>
    <row r="1029" customFormat="1" ht="14.25" hidden="1" customHeight="1" x14ac:dyDescent="0.2"/>
    <row r="1030" customFormat="1" ht="14.25" hidden="1" customHeight="1" x14ac:dyDescent="0.2"/>
    <row r="1031" customFormat="1" ht="14.25" hidden="1" customHeight="1" x14ac:dyDescent="0.2"/>
    <row r="1032" customFormat="1" ht="14.25" hidden="1" customHeight="1" x14ac:dyDescent="0.2"/>
    <row r="1033" customFormat="1" ht="14.25" hidden="1" customHeight="1" x14ac:dyDescent="0.2"/>
    <row r="1034" customFormat="1" ht="14.25" hidden="1" customHeight="1" x14ac:dyDescent="0.2"/>
    <row r="1035" customFormat="1" ht="14.25" hidden="1" customHeight="1" x14ac:dyDescent="0.2"/>
    <row r="1036" customFormat="1" ht="14.25" hidden="1" customHeight="1" x14ac:dyDescent="0.2"/>
    <row r="1037" customFormat="1" ht="14.25" hidden="1" customHeight="1" x14ac:dyDescent="0.2"/>
    <row r="1038" customFormat="1" ht="14.25" hidden="1" customHeight="1" x14ac:dyDescent="0.2"/>
    <row r="1039" customFormat="1" ht="14.25" hidden="1" customHeight="1" x14ac:dyDescent="0.2"/>
    <row r="1040" customFormat="1" ht="14.25" hidden="1" customHeight="1" x14ac:dyDescent="0.2"/>
    <row r="1041" customFormat="1" ht="14.25" hidden="1" customHeight="1" x14ac:dyDescent="0.2"/>
    <row r="1042" customFormat="1" ht="14.25" hidden="1" customHeight="1" x14ac:dyDescent="0.2"/>
    <row r="1043" customFormat="1" ht="14.25" hidden="1" customHeight="1" x14ac:dyDescent="0.2"/>
    <row r="1044" customFormat="1" ht="14.25" hidden="1" customHeight="1" x14ac:dyDescent="0.2"/>
    <row r="1045" customFormat="1" ht="14.25" hidden="1" customHeight="1" x14ac:dyDescent="0.2"/>
    <row r="1046" customFormat="1" ht="14.25" hidden="1" customHeight="1" x14ac:dyDescent="0.2"/>
    <row r="1047" customFormat="1" ht="14.25" hidden="1" customHeight="1" x14ac:dyDescent="0.2"/>
    <row r="1048" customFormat="1" ht="14.25" hidden="1" customHeight="1" x14ac:dyDescent="0.2"/>
    <row r="1049" customFormat="1" ht="14.25" hidden="1" customHeight="1" x14ac:dyDescent="0.2"/>
    <row r="1050" customFormat="1" ht="14.25" hidden="1" customHeight="1" x14ac:dyDescent="0.2"/>
    <row r="1051" customFormat="1" ht="14.25" hidden="1" customHeight="1" x14ac:dyDescent="0.2"/>
    <row r="1052" customFormat="1" ht="14.25" hidden="1" customHeight="1" x14ac:dyDescent="0.2"/>
    <row r="1053" customFormat="1" ht="14.25" hidden="1" customHeight="1" x14ac:dyDescent="0.2"/>
    <row r="1054" customFormat="1" ht="14.25" hidden="1" customHeight="1" x14ac:dyDescent="0.2"/>
    <row r="1055" customFormat="1" ht="14.25" hidden="1" customHeight="1" x14ac:dyDescent="0.2"/>
    <row r="1056" customFormat="1" ht="14.25" hidden="1" customHeight="1" x14ac:dyDescent="0.2"/>
    <row r="1057" customFormat="1" ht="14.25" hidden="1" customHeight="1" x14ac:dyDescent="0.2"/>
    <row r="1058" customFormat="1" ht="14.25" hidden="1" customHeight="1" x14ac:dyDescent="0.2"/>
    <row r="1059" customFormat="1" ht="14.25" hidden="1" customHeight="1" x14ac:dyDescent="0.2"/>
    <row r="1060" customFormat="1" ht="14.25" hidden="1" customHeight="1" x14ac:dyDescent="0.2"/>
    <row r="1061" customFormat="1" ht="14.25" hidden="1" customHeight="1" x14ac:dyDescent="0.2"/>
    <row r="1062" customFormat="1" ht="14.25" hidden="1" customHeight="1" x14ac:dyDescent="0.2"/>
    <row r="1063" customFormat="1" ht="14.25" hidden="1" customHeight="1" x14ac:dyDescent="0.2"/>
    <row r="1064" customFormat="1" ht="14.25" hidden="1" customHeight="1" x14ac:dyDescent="0.2"/>
    <row r="1065" customFormat="1" ht="14.25" hidden="1" customHeight="1" x14ac:dyDescent="0.2"/>
    <row r="1066" customFormat="1" ht="14.25" hidden="1" customHeight="1" x14ac:dyDescent="0.2"/>
    <row r="1067" customFormat="1" ht="14.25" hidden="1" customHeight="1" x14ac:dyDescent="0.2"/>
    <row r="1068" customFormat="1" ht="14.25" hidden="1" customHeight="1" x14ac:dyDescent="0.2"/>
    <row r="1069" customFormat="1" ht="14.25" hidden="1" customHeight="1" x14ac:dyDescent="0.2"/>
    <row r="1070" customFormat="1" ht="14.25" hidden="1" customHeight="1" x14ac:dyDescent="0.2"/>
    <row r="1071" customFormat="1" ht="14.25" hidden="1" customHeight="1" x14ac:dyDescent="0.2"/>
    <row r="1072" customFormat="1" ht="14.25" hidden="1" customHeight="1" x14ac:dyDescent="0.2"/>
    <row r="1073" customFormat="1" ht="14.25" hidden="1" customHeight="1" x14ac:dyDescent="0.2"/>
    <row r="1074" customFormat="1" ht="14.25" hidden="1" customHeight="1" x14ac:dyDescent="0.2"/>
    <row r="1075" customFormat="1" ht="13.2" hidden="1" x14ac:dyDescent="0.2"/>
    <row r="1076" customFormat="1" ht="13.2" hidden="1" x14ac:dyDescent="0.2"/>
    <row r="1077" customFormat="1" ht="13.2" hidden="1" x14ac:dyDescent="0.2"/>
    <row r="1078" customFormat="1" ht="13.2" hidden="1" x14ac:dyDescent="0.2"/>
    <row r="1079" customFormat="1" ht="13.2" hidden="1" x14ac:dyDescent="0.2"/>
    <row r="1080" customFormat="1" ht="13.2" hidden="1" x14ac:dyDescent="0.2"/>
    <row r="1081" customFormat="1" ht="13.2" hidden="1" x14ac:dyDescent="0.2"/>
    <row r="1082" customFormat="1" ht="13.2" hidden="1" x14ac:dyDescent="0.2"/>
    <row r="1083" customFormat="1" ht="13.2" hidden="1" x14ac:dyDescent="0.2"/>
    <row r="1084" customFormat="1" ht="13.2" hidden="1" x14ac:dyDescent="0.2"/>
    <row r="1085" customFormat="1" ht="13.2" hidden="1" x14ac:dyDescent="0.2"/>
    <row r="1086" customFormat="1" ht="13.2" hidden="1" x14ac:dyDescent="0.2"/>
    <row r="1087" customFormat="1" ht="13.2" hidden="1" x14ac:dyDescent="0.2"/>
    <row r="1088" customFormat="1" ht="13.2" hidden="1" x14ac:dyDescent="0.2"/>
    <row r="1089" customFormat="1" ht="13.2" hidden="1" x14ac:dyDescent="0.2"/>
    <row r="1090" customFormat="1" ht="13.2" hidden="1" x14ac:dyDescent="0.2"/>
    <row r="1091" customFormat="1" ht="13.2" hidden="1" x14ac:dyDescent="0.2"/>
    <row r="1092" customFormat="1" ht="13.2" hidden="1" x14ac:dyDescent="0.2"/>
    <row r="1093" customFormat="1" ht="13.2" hidden="1" x14ac:dyDescent="0.2"/>
    <row r="1094" customFormat="1" ht="13.2" hidden="1" x14ac:dyDescent="0.2"/>
    <row r="1095" customFormat="1" ht="13.2" hidden="1" x14ac:dyDescent="0.2"/>
    <row r="1096" customFormat="1" ht="13.2" hidden="1" x14ac:dyDescent="0.2"/>
    <row r="1097" customFormat="1" ht="13.2" hidden="1" x14ac:dyDescent="0.2"/>
    <row r="1098" customFormat="1" ht="13.2" hidden="1" x14ac:dyDescent="0.2"/>
    <row r="1099" customFormat="1" ht="13.2" hidden="1" x14ac:dyDescent="0.2"/>
    <row r="1100" customFormat="1" ht="13.2" hidden="1" x14ac:dyDescent="0.2"/>
    <row r="1101" customFormat="1" ht="13.2" hidden="1" x14ac:dyDescent="0.2"/>
    <row r="1102" customFormat="1" ht="13.2" hidden="1" x14ac:dyDescent="0.2"/>
    <row r="1103" customFormat="1" ht="13.2" hidden="1" x14ac:dyDescent="0.2"/>
    <row r="1104" customFormat="1" ht="13.2" hidden="1" x14ac:dyDescent="0.2"/>
    <row r="1105" customFormat="1" ht="13.2" hidden="1" x14ac:dyDescent="0.2"/>
    <row r="1106" customFormat="1" ht="13.2" hidden="1" x14ac:dyDescent="0.2"/>
    <row r="1107" customFormat="1" ht="13.2" hidden="1" x14ac:dyDescent="0.2"/>
    <row r="1108" customFormat="1" ht="13.2" hidden="1" x14ac:dyDescent="0.2"/>
    <row r="1109" customFormat="1" ht="13.2" hidden="1" x14ac:dyDescent="0.2"/>
    <row r="1110" customFormat="1" ht="13.2" hidden="1" x14ac:dyDescent="0.2"/>
    <row r="1111" customFormat="1" ht="13.2" hidden="1" x14ac:dyDescent="0.2"/>
    <row r="1112" customFormat="1" ht="13.2" hidden="1" x14ac:dyDescent="0.2"/>
    <row r="1113" customFormat="1" ht="13.2" hidden="1" x14ac:dyDescent="0.2"/>
    <row r="1114" customFormat="1" ht="13.2" hidden="1" x14ac:dyDescent="0.2"/>
    <row r="1115" customFormat="1" ht="13.2" hidden="1" x14ac:dyDescent="0.2"/>
    <row r="1116" customFormat="1" ht="13.2" hidden="1" x14ac:dyDescent="0.2"/>
    <row r="1117" customFormat="1" ht="13.2" hidden="1" x14ac:dyDescent="0.2"/>
    <row r="1118" customFormat="1" ht="13.2" hidden="1" x14ac:dyDescent="0.2"/>
    <row r="1119" customFormat="1" ht="13.2" hidden="1" x14ac:dyDescent="0.2"/>
    <row r="1120" customFormat="1" ht="13.2" hidden="1" x14ac:dyDescent="0.2"/>
    <row r="1121" customFormat="1" ht="13.2" hidden="1" x14ac:dyDescent="0.2"/>
    <row r="1122" customFormat="1" ht="13.2" hidden="1" x14ac:dyDescent="0.2"/>
    <row r="1123" customFormat="1" ht="13.2" hidden="1" x14ac:dyDescent="0.2"/>
    <row r="1124" customFormat="1" ht="13.2" hidden="1" x14ac:dyDescent="0.2"/>
    <row r="1125" customFormat="1" ht="13.2" hidden="1" x14ac:dyDescent="0.2"/>
    <row r="1126" customFormat="1" ht="13.2" hidden="1" x14ac:dyDescent="0.2"/>
    <row r="1127" customFormat="1" ht="13.2" hidden="1" x14ac:dyDescent="0.2"/>
    <row r="1128" customFormat="1" ht="13.2" hidden="1" x14ac:dyDescent="0.2"/>
    <row r="1129" customFormat="1" ht="13.2" hidden="1" x14ac:dyDescent="0.2"/>
    <row r="1130" customFormat="1" ht="13.2" hidden="1" x14ac:dyDescent="0.2"/>
    <row r="1131" customFormat="1" ht="13.2" hidden="1" x14ac:dyDescent="0.2"/>
    <row r="1132" customFormat="1" ht="13.2" hidden="1" x14ac:dyDescent="0.2"/>
    <row r="1133" customFormat="1" ht="13.2" hidden="1" x14ac:dyDescent="0.2"/>
    <row r="1134" customFormat="1" ht="13.2" hidden="1" x14ac:dyDescent="0.2"/>
    <row r="1135" customFormat="1" ht="13.2" hidden="1" x14ac:dyDescent="0.2"/>
    <row r="1136" customFormat="1" ht="13.2" hidden="1" x14ac:dyDescent="0.2"/>
    <row r="1137" customFormat="1" ht="13.2" hidden="1" x14ac:dyDescent="0.2"/>
    <row r="1138" customFormat="1" ht="13.2" hidden="1" x14ac:dyDescent="0.2"/>
    <row r="1139" customFormat="1" ht="13.2" hidden="1" x14ac:dyDescent="0.2"/>
    <row r="1140" customFormat="1" ht="13.2" hidden="1" x14ac:dyDescent="0.2"/>
    <row r="1141" customFormat="1" ht="13.2" hidden="1" x14ac:dyDescent="0.2"/>
    <row r="1142" customFormat="1" ht="13.2" hidden="1" x14ac:dyDescent="0.2"/>
    <row r="1143" customFormat="1" ht="13.2" hidden="1" x14ac:dyDescent="0.2"/>
    <row r="1144" customFormat="1" ht="13.2" hidden="1" x14ac:dyDescent="0.2"/>
    <row r="1145" customFormat="1" ht="13.2" hidden="1" x14ac:dyDescent="0.2"/>
    <row r="1146" customFormat="1" ht="13.2" hidden="1" x14ac:dyDescent="0.2"/>
    <row r="1147" customFormat="1" ht="13.2" hidden="1" x14ac:dyDescent="0.2"/>
    <row r="1148" customFormat="1" ht="13.2" hidden="1" x14ac:dyDescent="0.2"/>
    <row r="1149" customFormat="1" ht="13.2" hidden="1" x14ac:dyDescent="0.2"/>
    <row r="1150" customFormat="1" ht="13.2" hidden="1" x14ac:dyDescent="0.2"/>
    <row r="1151" customFormat="1" ht="13.2" hidden="1" x14ac:dyDescent="0.2"/>
    <row r="1152" customFormat="1" ht="13.2" hidden="1" x14ac:dyDescent="0.2"/>
    <row r="1153" customFormat="1" ht="13.2" hidden="1" x14ac:dyDescent="0.2"/>
    <row r="1154" customFormat="1" ht="13.2" hidden="1" x14ac:dyDescent="0.2"/>
    <row r="1155" customFormat="1" ht="13.2" hidden="1" x14ac:dyDescent="0.2"/>
    <row r="1156" customFormat="1" ht="13.2" hidden="1" x14ac:dyDescent="0.2"/>
    <row r="1157" customFormat="1" ht="13.2" hidden="1" x14ac:dyDescent="0.2"/>
    <row r="1158" customFormat="1" ht="13.2" hidden="1" x14ac:dyDescent="0.2"/>
    <row r="1159" customFormat="1" ht="13.2" hidden="1" x14ac:dyDescent="0.2"/>
    <row r="1160" customFormat="1" ht="13.2" hidden="1" x14ac:dyDescent="0.2"/>
    <row r="1161" customFormat="1" ht="13.2" hidden="1" x14ac:dyDescent="0.2"/>
    <row r="1162" customFormat="1" ht="13.2" hidden="1" x14ac:dyDescent="0.2"/>
    <row r="1163" customFormat="1" ht="13.2" hidden="1" x14ac:dyDescent="0.2"/>
    <row r="1164" customFormat="1" ht="13.2" hidden="1" x14ac:dyDescent="0.2"/>
    <row r="1165" customFormat="1" ht="13.2" hidden="1" x14ac:dyDescent="0.2"/>
    <row r="1166" customFormat="1" ht="13.2" hidden="1" x14ac:dyDescent="0.2"/>
    <row r="1167" customFormat="1" ht="13.2" hidden="1" x14ac:dyDescent="0.2"/>
    <row r="1168" customFormat="1" ht="13.2" hidden="1" x14ac:dyDescent="0.2"/>
    <row r="1169" customFormat="1" ht="13.2" hidden="1" x14ac:dyDescent="0.2"/>
    <row r="1170" customFormat="1" ht="13.2" hidden="1" x14ac:dyDescent="0.2"/>
    <row r="1171" customFormat="1" ht="13.2" hidden="1" x14ac:dyDescent="0.2"/>
    <row r="1172" customFormat="1" ht="13.2" hidden="1" x14ac:dyDescent="0.2"/>
    <row r="1173" customFormat="1" ht="13.2" hidden="1" x14ac:dyDescent="0.2"/>
    <row r="1174" customFormat="1" ht="13.2" hidden="1" x14ac:dyDescent="0.2"/>
    <row r="1175" customFormat="1" ht="13.2" hidden="1" x14ac:dyDescent="0.2"/>
    <row r="1176" customFormat="1" ht="13.2" hidden="1" x14ac:dyDescent="0.2"/>
    <row r="1177" customFormat="1" ht="13.2" hidden="1" x14ac:dyDescent="0.2"/>
    <row r="1178" customFormat="1" ht="13.2" hidden="1" x14ac:dyDescent="0.2"/>
    <row r="1179" customFormat="1" ht="13.2" hidden="1" x14ac:dyDescent="0.2"/>
    <row r="1180" customFormat="1" ht="13.2" hidden="1" x14ac:dyDescent="0.2"/>
    <row r="1181" customFormat="1" ht="13.2" hidden="1" x14ac:dyDescent="0.2"/>
    <row r="1182" customFormat="1" ht="13.2" hidden="1" x14ac:dyDescent="0.2"/>
    <row r="1183" customFormat="1" ht="13.2" hidden="1" x14ac:dyDescent="0.2"/>
    <row r="1184" customFormat="1" ht="13.2" hidden="1" x14ac:dyDescent="0.2"/>
    <row r="1185" customFormat="1" ht="13.2" hidden="1" x14ac:dyDescent="0.2"/>
    <row r="1186" customFormat="1" ht="13.2" hidden="1" x14ac:dyDescent="0.2"/>
    <row r="1187" customFormat="1" ht="13.2" hidden="1" x14ac:dyDescent="0.2"/>
    <row r="1188" customFormat="1" ht="13.2" hidden="1" x14ac:dyDescent="0.2"/>
    <row r="1189" customFormat="1" ht="13.2" hidden="1" x14ac:dyDescent="0.2"/>
    <row r="1190" customFormat="1" ht="13.2" hidden="1" x14ac:dyDescent="0.2"/>
    <row r="1191" customFormat="1" ht="13.2" hidden="1" x14ac:dyDescent="0.2"/>
    <row r="1192" customFormat="1" ht="13.2" hidden="1" x14ac:dyDescent="0.2"/>
    <row r="1193" customFormat="1" ht="13.2" hidden="1" x14ac:dyDescent="0.2"/>
    <row r="1194" customFormat="1" ht="13.2" hidden="1" x14ac:dyDescent="0.2"/>
    <row r="1195" customFormat="1" ht="13.2" hidden="1" x14ac:dyDescent="0.2"/>
    <row r="1196" customFormat="1" ht="13.2" hidden="1" x14ac:dyDescent="0.2"/>
    <row r="1197" customFormat="1" ht="13.2" hidden="1" x14ac:dyDescent="0.2"/>
    <row r="1198" customFormat="1" ht="13.2" hidden="1" x14ac:dyDescent="0.2"/>
    <row r="1199" customFormat="1" ht="13.2" hidden="1" x14ac:dyDescent="0.2"/>
    <row r="1200" customFormat="1" ht="13.2" hidden="1" x14ac:dyDescent="0.2"/>
    <row r="1201" customFormat="1" ht="13.2" hidden="1" x14ac:dyDescent="0.2"/>
    <row r="1202" customFormat="1" ht="13.2" hidden="1" x14ac:dyDescent="0.2"/>
    <row r="1203" customFormat="1" ht="13.2" hidden="1" x14ac:dyDescent="0.2"/>
    <row r="1204" customFormat="1" ht="13.2" hidden="1" x14ac:dyDescent="0.2"/>
    <row r="1205" customFormat="1" ht="13.2" hidden="1" x14ac:dyDescent="0.2"/>
    <row r="1206" customFormat="1" ht="13.2" hidden="1" x14ac:dyDescent="0.2"/>
    <row r="1207" customFormat="1" ht="13.2" hidden="1" x14ac:dyDescent="0.2"/>
    <row r="1208" customFormat="1" ht="13.2" hidden="1" x14ac:dyDescent="0.2"/>
    <row r="1209" customFormat="1" ht="13.2" hidden="1" x14ac:dyDescent="0.2"/>
    <row r="1210" customFormat="1" ht="13.2" hidden="1" x14ac:dyDescent="0.2"/>
    <row r="1211" customFormat="1" ht="13.2" hidden="1" x14ac:dyDescent="0.2"/>
    <row r="1212" customFormat="1" ht="13.2" hidden="1" x14ac:dyDescent="0.2"/>
    <row r="1213" customFormat="1" ht="13.2" hidden="1" x14ac:dyDescent="0.2"/>
    <row r="1214" customFormat="1" ht="13.2" hidden="1" x14ac:dyDescent="0.2"/>
    <row r="1215" customFormat="1" ht="13.2" hidden="1" x14ac:dyDescent="0.2"/>
    <row r="1216" customFormat="1" ht="13.2" hidden="1" x14ac:dyDescent="0.2"/>
    <row r="1217" customFormat="1" ht="13.2" hidden="1" x14ac:dyDescent="0.2"/>
    <row r="1218" customFormat="1" ht="13.2" hidden="1" x14ac:dyDescent="0.2"/>
    <row r="1219" customFormat="1" ht="13.2" hidden="1" x14ac:dyDescent="0.2"/>
    <row r="1220" customFormat="1" ht="13.2" hidden="1" x14ac:dyDescent="0.2"/>
    <row r="1221" customFormat="1" ht="13.2" hidden="1" x14ac:dyDescent="0.2"/>
    <row r="1222" customFormat="1" ht="13.2" hidden="1" x14ac:dyDescent="0.2"/>
    <row r="1223" customFormat="1" ht="13.2" hidden="1" x14ac:dyDescent="0.2"/>
    <row r="1224" customFormat="1" ht="13.2" hidden="1" x14ac:dyDescent="0.2"/>
    <row r="1225" customFormat="1" ht="13.2" hidden="1" x14ac:dyDescent="0.2"/>
    <row r="1226" customFormat="1" ht="13.2" hidden="1" x14ac:dyDescent="0.2"/>
    <row r="1227" customFormat="1" ht="13.2" hidden="1" x14ac:dyDescent="0.2"/>
    <row r="1228" customFormat="1" ht="13.2" hidden="1" x14ac:dyDescent="0.2"/>
    <row r="1229" customFormat="1" ht="13.2" hidden="1" x14ac:dyDescent="0.2"/>
    <row r="1230" customFormat="1" ht="13.2" hidden="1" x14ac:dyDescent="0.2"/>
    <row r="1231" customFormat="1" ht="13.2" hidden="1" x14ac:dyDescent="0.2"/>
    <row r="1232" customFormat="1" ht="13.2" hidden="1" x14ac:dyDescent="0.2"/>
    <row r="1233" customFormat="1" ht="13.2" hidden="1" x14ac:dyDescent="0.2"/>
    <row r="1234" customFormat="1" ht="13.2" hidden="1" x14ac:dyDescent="0.2"/>
    <row r="1235" customFormat="1" ht="13.2" hidden="1" x14ac:dyDescent="0.2"/>
    <row r="1236" customFormat="1" ht="13.2" hidden="1" x14ac:dyDescent="0.2"/>
    <row r="1237" customFormat="1" ht="13.2" hidden="1" x14ac:dyDescent="0.2"/>
    <row r="1238" customFormat="1" ht="13.2" hidden="1" x14ac:dyDescent="0.2"/>
    <row r="1239" customFormat="1" ht="13.2" hidden="1" x14ac:dyDescent="0.2"/>
    <row r="1240" customFormat="1" ht="13.2" hidden="1" x14ac:dyDescent="0.2"/>
    <row r="1241" customFormat="1" ht="13.2" hidden="1" x14ac:dyDescent="0.2"/>
    <row r="1242" customFormat="1" ht="13.2" hidden="1" x14ac:dyDescent="0.2"/>
    <row r="1243" customFormat="1" ht="13.2" hidden="1" x14ac:dyDescent="0.2"/>
    <row r="1244" customFormat="1" ht="13.2" hidden="1" x14ac:dyDescent="0.2"/>
    <row r="1245" customFormat="1" ht="13.2" hidden="1" x14ac:dyDescent="0.2"/>
    <row r="1246" customFormat="1" ht="13.2" hidden="1" x14ac:dyDescent="0.2"/>
    <row r="1247" customFormat="1" ht="13.2" hidden="1" x14ac:dyDescent="0.2"/>
    <row r="1248" customFormat="1" ht="13.2" hidden="1" x14ac:dyDescent="0.2"/>
    <row r="1249" customFormat="1" ht="13.2" hidden="1" x14ac:dyDescent="0.2"/>
    <row r="1250" customFormat="1" ht="13.2" hidden="1" x14ac:dyDescent="0.2"/>
    <row r="1251" customFormat="1" ht="13.2" hidden="1" x14ac:dyDescent="0.2"/>
    <row r="1252" customFormat="1" ht="13.2" hidden="1" x14ac:dyDescent="0.2"/>
    <row r="1253" customFormat="1" ht="13.2" hidden="1" x14ac:dyDescent="0.2"/>
    <row r="1254" customFormat="1" ht="13.2" hidden="1" x14ac:dyDescent="0.2"/>
    <row r="1255" customFormat="1" ht="13.2" hidden="1" x14ac:dyDescent="0.2"/>
    <row r="1256" customFormat="1" ht="13.2" hidden="1" x14ac:dyDescent="0.2"/>
    <row r="1257" customFormat="1" ht="13.2" hidden="1" x14ac:dyDescent="0.2"/>
    <row r="1258" customFormat="1" ht="13.2" hidden="1" x14ac:dyDescent="0.2"/>
    <row r="1259" customFormat="1" ht="13.2" hidden="1" x14ac:dyDescent="0.2"/>
    <row r="1260" customFormat="1" ht="13.2" hidden="1" x14ac:dyDescent="0.2"/>
    <row r="1261" customFormat="1" ht="13.2" hidden="1" x14ac:dyDescent="0.2"/>
    <row r="1262" customFormat="1" ht="13.2" hidden="1" x14ac:dyDescent="0.2"/>
    <row r="1263" customFormat="1" ht="13.2" hidden="1" x14ac:dyDescent="0.2"/>
    <row r="1264" customFormat="1" ht="13.2" hidden="1" x14ac:dyDescent="0.2"/>
    <row r="1265" customFormat="1" ht="13.2" hidden="1" x14ac:dyDescent="0.2"/>
    <row r="1266" customFormat="1" ht="13.2" hidden="1" x14ac:dyDescent="0.2"/>
    <row r="1267" customFormat="1" ht="13.2" hidden="1" x14ac:dyDescent="0.2"/>
    <row r="1268" customFormat="1" ht="13.2" hidden="1" x14ac:dyDescent="0.2"/>
    <row r="1269" customFormat="1" ht="13.2" hidden="1" x14ac:dyDescent="0.2"/>
    <row r="1270" customFormat="1" ht="13.2" hidden="1" x14ac:dyDescent="0.2"/>
    <row r="1271" customFormat="1" ht="13.2" hidden="1" x14ac:dyDescent="0.2"/>
    <row r="1272" customFormat="1" ht="13.2" hidden="1" x14ac:dyDescent="0.2"/>
    <row r="1273" customFormat="1" ht="13.2" hidden="1" x14ac:dyDescent="0.2"/>
    <row r="1274" customFormat="1" ht="13.2" hidden="1" x14ac:dyDescent="0.2"/>
    <row r="1275" customFormat="1" ht="13.2" hidden="1" x14ac:dyDescent="0.2"/>
    <row r="1276" customFormat="1" ht="13.2" hidden="1" x14ac:dyDescent="0.2"/>
    <row r="1277" customFormat="1" ht="13.2" hidden="1" x14ac:dyDescent="0.2"/>
    <row r="1278" customFormat="1" ht="13.2" hidden="1" x14ac:dyDescent="0.2"/>
    <row r="1279" customFormat="1" ht="13.2" hidden="1" x14ac:dyDescent="0.2"/>
    <row r="1280" customFormat="1" ht="13.2" hidden="1" x14ac:dyDescent="0.2"/>
    <row r="1281" customFormat="1" ht="13.2" hidden="1" x14ac:dyDescent="0.2"/>
    <row r="1282" customFormat="1" ht="13.2" hidden="1" x14ac:dyDescent="0.2"/>
    <row r="1283" customFormat="1" ht="13.2" hidden="1" x14ac:dyDescent="0.2"/>
    <row r="1284" customFormat="1" ht="13.2" hidden="1" x14ac:dyDescent="0.2"/>
    <row r="1285" customFormat="1" ht="13.2" hidden="1" x14ac:dyDescent="0.2"/>
    <row r="1286" customFormat="1" ht="13.2" hidden="1" x14ac:dyDescent="0.2"/>
    <row r="1287" customFormat="1" ht="13.2" hidden="1" x14ac:dyDescent="0.2"/>
    <row r="1288" customFormat="1" ht="13.2" hidden="1" x14ac:dyDescent="0.2"/>
    <row r="1289" customFormat="1" ht="13.2" hidden="1" x14ac:dyDescent="0.2"/>
    <row r="1290" customFormat="1" ht="13.2" hidden="1" x14ac:dyDescent="0.2"/>
    <row r="1291" customFormat="1" ht="13.2" hidden="1" x14ac:dyDescent="0.2"/>
    <row r="1292" customFormat="1" ht="13.2" hidden="1" x14ac:dyDescent="0.2"/>
    <row r="1293" customFormat="1" ht="13.2" hidden="1" x14ac:dyDescent="0.2"/>
    <row r="1294" customFormat="1" ht="13.2" hidden="1" x14ac:dyDescent="0.2"/>
    <row r="1295" customFormat="1" ht="13.2" hidden="1" x14ac:dyDescent="0.2"/>
    <row r="1296" customFormat="1" ht="13.2" hidden="1" x14ac:dyDescent="0.2"/>
    <row r="1297" customFormat="1" ht="13.2" hidden="1" x14ac:dyDescent="0.2"/>
    <row r="1298" customFormat="1" ht="13.2" hidden="1" x14ac:dyDescent="0.2"/>
    <row r="1299" customFormat="1" ht="13.2" hidden="1" x14ac:dyDescent="0.2"/>
    <row r="1300" customFormat="1" ht="13.2" hidden="1" x14ac:dyDescent="0.2"/>
    <row r="1301" customFormat="1" ht="13.2" hidden="1" x14ac:dyDescent="0.2"/>
    <row r="1302" customFormat="1" ht="13.2" hidden="1" x14ac:dyDescent="0.2"/>
    <row r="1303" customFormat="1" ht="13.2" hidden="1" x14ac:dyDescent="0.2"/>
    <row r="1304" customFormat="1" ht="13.2" hidden="1" x14ac:dyDescent="0.2"/>
    <row r="1305" customFormat="1" ht="13.2" hidden="1" x14ac:dyDescent="0.2"/>
    <row r="1306" customFormat="1" ht="13.2" hidden="1" x14ac:dyDescent="0.2"/>
    <row r="1307" customFormat="1" ht="13.2" hidden="1" x14ac:dyDescent="0.2"/>
    <row r="1308" customFormat="1" ht="13.2" hidden="1" x14ac:dyDescent="0.2"/>
    <row r="1309" customFormat="1" ht="13.2" hidden="1" x14ac:dyDescent="0.2"/>
    <row r="1310" customFormat="1" ht="13.2" hidden="1" x14ac:dyDescent="0.2"/>
    <row r="1311" customFormat="1" ht="13.2" hidden="1" x14ac:dyDescent="0.2"/>
    <row r="1312" customFormat="1" ht="13.2" hidden="1" x14ac:dyDescent="0.2"/>
    <row r="1313" customFormat="1" ht="13.2" hidden="1" x14ac:dyDescent="0.2"/>
    <row r="1314" customFormat="1" ht="13.2" hidden="1" x14ac:dyDescent="0.2"/>
    <row r="1315" customFormat="1" ht="13.2" hidden="1" x14ac:dyDescent="0.2"/>
    <row r="1316" customFormat="1" ht="13.2" hidden="1" x14ac:dyDescent="0.2"/>
    <row r="1317" customFormat="1" ht="13.2" hidden="1" x14ac:dyDescent="0.2"/>
    <row r="1318" customFormat="1" ht="13.2" hidden="1" x14ac:dyDescent="0.2"/>
    <row r="1319" customFormat="1" ht="13.2" hidden="1" x14ac:dyDescent="0.2"/>
    <row r="1320" customFormat="1" ht="13.2" hidden="1" x14ac:dyDescent="0.2"/>
    <row r="1321" customFormat="1" ht="13.2" hidden="1" x14ac:dyDescent="0.2"/>
    <row r="1322" customFormat="1" ht="13.2" hidden="1" x14ac:dyDescent="0.2"/>
    <row r="1323" customFormat="1" ht="13.2" hidden="1" x14ac:dyDescent="0.2"/>
    <row r="1324" customFormat="1" ht="13.2" hidden="1" x14ac:dyDescent="0.2"/>
    <row r="1325" customFormat="1" ht="13.2" hidden="1" x14ac:dyDescent="0.2"/>
    <row r="1326" customFormat="1" ht="13.2" hidden="1" x14ac:dyDescent="0.2"/>
    <row r="1327" customFormat="1" ht="13.2" hidden="1" x14ac:dyDescent="0.2"/>
    <row r="1328" customFormat="1" ht="13.2" hidden="1" x14ac:dyDescent="0.2"/>
    <row r="1329" customFormat="1" ht="13.2" hidden="1" x14ac:dyDescent="0.2"/>
    <row r="1330" customFormat="1" ht="13.2" hidden="1" x14ac:dyDescent="0.2"/>
    <row r="1331" customFormat="1" ht="13.2" hidden="1" x14ac:dyDescent="0.2"/>
    <row r="1332" customFormat="1" ht="13.2" hidden="1" x14ac:dyDescent="0.2"/>
    <row r="1333" customFormat="1" ht="13.2" hidden="1" x14ac:dyDescent="0.2"/>
    <row r="1334" customFormat="1" ht="13.2" hidden="1" x14ac:dyDescent="0.2"/>
    <row r="1335" customFormat="1" ht="13.2" hidden="1" x14ac:dyDescent="0.2"/>
    <row r="1336" customFormat="1" ht="13.2" hidden="1" x14ac:dyDescent="0.2"/>
    <row r="1337" customFormat="1" ht="13.2" hidden="1" x14ac:dyDescent="0.2"/>
    <row r="1338" customFormat="1" ht="13.2" hidden="1" x14ac:dyDescent="0.2"/>
    <row r="1339" customFormat="1" ht="13.2" hidden="1" x14ac:dyDescent="0.2"/>
    <row r="1340" customFormat="1" ht="13.2" hidden="1" x14ac:dyDescent="0.2"/>
    <row r="1341" customFormat="1" ht="13.2" hidden="1" x14ac:dyDescent="0.2"/>
    <row r="1342" customFormat="1" ht="13.2" hidden="1" x14ac:dyDescent="0.2"/>
    <row r="1343" customFormat="1" ht="13.2" hidden="1" x14ac:dyDescent="0.2"/>
    <row r="1344" customFormat="1" ht="13.2" hidden="1" x14ac:dyDescent="0.2"/>
    <row r="1345" customFormat="1" ht="13.2" hidden="1" x14ac:dyDescent="0.2"/>
    <row r="1346" customFormat="1" ht="13.2" hidden="1" x14ac:dyDescent="0.2"/>
    <row r="1347" customFormat="1" ht="13.2" hidden="1" x14ac:dyDescent="0.2"/>
    <row r="1348" customFormat="1" ht="13.2" hidden="1" x14ac:dyDescent="0.2"/>
    <row r="1349" customFormat="1" ht="13.2" hidden="1" x14ac:dyDescent="0.2"/>
    <row r="1350" customFormat="1" ht="13.2" hidden="1" x14ac:dyDescent="0.2"/>
    <row r="1351" customFormat="1" ht="13.2" hidden="1" x14ac:dyDescent="0.2"/>
    <row r="1352" customFormat="1" ht="13.2" hidden="1" x14ac:dyDescent="0.2"/>
    <row r="1353" customFormat="1" ht="13.2" hidden="1" x14ac:dyDescent="0.2"/>
    <row r="1354" customFormat="1" ht="13.2" hidden="1" x14ac:dyDescent="0.2"/>
    <row r="1355" customFormat="1" ht="13.2" hidden="1" x14ac:dyDescent="0.2"/>
    <row r="1356" customFormat="1" ht="13.2" hidden="1" x14ac:dyDescent="0.2"/>
    <row r="1357" customFormat="1" ht="13.2" hidden="1" x14ac:dyDescent="0.2"/>
    <row r="1358" customFormat="1" ht="13.2" hidden="1" x14ac:dyDescent="0.2"/>
    <row r="1359" customFormat="1" ht="13.2" hidden="1" x14ac:dyDescent="0.2"/>
    <row r="1360" customFormat="1" ht="13.2" hidden="1" x14ac:dyDescent="0.2"/>
    <row r="1361" customFormat="1" ht="13.2" hidden="1" x14ac:dyDescent="0.2"/>
    <row r="1362" customFormat="1" ht="13.2" hidden="1" x14ac:dyDescent="0.2"/>
    <row r="1363" customFormat="1" ht="13.2" hidden="1" x14ac:dyDescent="0.2"/>
    <row r="1364" customFormat="1" ht="13.2" hidden="1" x14ac:dyDescent="0.2"/>
    <row r="1365" customFormat="1" ht="13.2" hidden="1" x14ac:dyDescent="0.2"/>
    <row r="1366" customFormat="1" ht="13.2" hidden="1" x14ac:dyDescent="0.2"/>
    <row r="1367" customFormat="1" ht="13.2" hidden="1" x14ac:dyDescent="0.2"/>
    <row r="1368" customFormat="1" ht="13.2" hidden="1" x14ac:dyDescent="0.2"/>
    <row r="1369" customFormat="1" ht="13.2" hidden="1" x14ac:dyDescent="0.2"/>
    <row r="1370" customFormat="1" ht="13.2" hidden="1" x14ac:dyDescent="0.2"/>
    <row r="1371" customFormat="1" ht="13.2" hidden="1" x14ac:dyDescent="0.2"/>
    <row r="1372" customFormat="1" ht="13.2" hidden="1" x14ac:dyDescent="0.2"/>
    <row r="1373" customFormat="1" ht="13.2" hidden="1" x14ac:dyDescent="0.2"/>
    <row r="1374" customFormat="1" ht="13.2" hidden="1" x14ac:dyDescent="0.2"/>
    <row r="1375" customFormat="1" ht="13.2" hidden="1" x14ac:dyDescent="0.2"/>
    <row r="1376" customFormat="1" ht="13.2" hidden="1" x14ac:dyDescent="0.2"/>
    <row r="1377" customFormat="1" ht="13.2" hidden="1" x14ac:dyDescent="0.2"/>
    <row r="1378" customFormat="1" ht="13.2" hidden="1" x14ac:dyDescent="0.2"/>
    <row r="1379" customFormat="1" ht="13.2" hidden="1" x14ac:dyDescent="0.2"/>
    <row r="1380" customFormat="1" ht="13.2" hidden="1" x14ac:dyDescent="0.2"/>
    <row r="1381" customFormat="1" ht="13.2" hidden="1" x14ac:dyDescent="0.2"/>
    <row r="1382" customFormat="1" ht="13.2" hidden="1" x14ac:dyDescent="0.2"/>
    <row r="1383" customFormat="1" ht="13.2" hidden="1" x14ac:dyDescent="0.2"/>
    <row r="1384" customFormat="1" ht="13.2" hidden="1" x14ac:dyDescent="0.2"/>
    <row r="1385" customFormat="1" ht="13.2" hidden="1" x14ac:dyDescent="0.2"/>
    <row r="1386" customFormat="1" ht="13.2" hidden="1" x14ac:dyDescent="0.2"/>
    <row r="1387" customFormat="1" ht="13.2" hidden="1" x14ac:dyDescent="0.2"/>
    <row r="1388" customFormat="1" ht="13.2" hidden="1" x14ac:dyDescent="0.2"/>
    <row r="1389" customFormat="1" ht="13.2" hidden="1" x14ac:dyDescent="0.2"/>
    <row r="1390" customFormat="1" ht="13.2" hidden="1" x14ac:dyDescent="0.2"/>
    <row r="1391" customFormat="1" ht="13.2" hidden="1" x14ac:dyDescent="0.2"/>
    <row r="1392" customFormat="1" ht="13.2" hidden="1" x14ac:dyDescent="0.2"/>
    <row r="1393" customFormat="1" ht="13.2" hidden="1" x14ac:dyDescent="0.2"/>
    <row r="1394" customFormat="1" ht="13.2" hidden="1" x14ac:dyDescent="0.2"/>
    <row r="1395" customFormat="1" ht="13.2" hidden="1" x14ac:dyDescent="0.2"/>
    <row r="1396" customFormat="1" ht="13.2" hidden="1" x14ac:dyDescent="0.2"/>
    <row r="1397" customFormat="1" ht="13.2" hidden="1" x14ac:dyDescent="0.2"/>
    <row r="1398" customFormat="1" ht="13.2" hidden="1" x14ac:dyDescent="0.2"/>
    <row r="1399" customFormat="1" ht="13.2" hidden="1" x14ac:dyDescent="0.2"/>
    <row r="1400" customFormat="1" ht="13.2" hidden="1" x14ac:dyDescent="0.2"/>
    <row r="1401" customFormat="1" ht="13.2" hidden="1" x14ac:dyDescent="0.2"/>
    <row r="1402" customFormat="1" ht="13.2" hidden="1" x14ac:dyDescent="0.2"/>
    <row r="1403" customFormat="1" ht="13.2" hidden="1" x14ac:dyDescent="0.2"/>
    <row r="1404" customFormat="1" ht="13.2" hidden="1" x14ac:dyDescent="0.2"/>
    <row r="1405" customFormat="1" ht="13.2" hidden="1" x14ac:dyDescent="0.2"/>
    <row r="1406" customFormat="1" ht="13.2" hidden="1" x14ac:dyDescent="0.2"/>
    <row r="1407" customFormat="1" ht="13.2" hidden="1" x14ac:dyDescent="0.2"/>
    <row r="1408" customFormat="1" ht="13.2" hidden="1" x14ac:dyDescent="0.2"/>
    <row r="1409" customFormat="1" ht="13.2" hidden="1" x14ac:dyDescent="0.2"/>
    <row r="1410" customFormat="1" ht="13.2" hidden="1" x14ac:dyDescent="0.2"/>
    <row r="1411" customFormat="1" ht="13.2" hidden="1" x14ac:dyDescent="0.2"/>
    <row r="1412" customFormat="1" ht="13.2" hidden="1" x14ac:dyDescent="0.2"/>
    <row r="1413" customFormat="1" ht="13.2" hidden="1" x14ac:dyDescent="0.2"/>
    <row r="1414" customFormat="1" ht="13.2" hidden="1" x14ac:dyDescent="0.2"/>
    <row r="1415" customFormat="1" ht="13.2" hidden="1" x14ac:dyDescent="0.2"/>
    <row r="1416" customFormat="1" ht="13.2" hidden="1" x14ac:dyDescent="0.2"/>
    <row r="1417" customFormat="1" ht="13.2" hidden="1" x14ac:dyDescent="0.2"/>
    <row r="1418" customFormat="1" ht="13.2" hidden="1" x14ac:dyDescent="0.2"/>
    <row r="1419" customFormat="1" ht="13.2" hidden="1" x14ac:dyDescent="0.2"/>
    <row r="1420" customFormat="1" ht="13.2" hidden="1" x14ac:dyDescent="0.2"/>
    <row r="1421" customFormat="1" ht="13.2" hidden="1" x14ac:dyDescent="0.2"/>
    <row r="1422" customFormat="1" ht="13.2" hidden="1" x14ac:dyDescent="0.2"/>
    <row r="1423" customFormat="1" ht="13.2" hidden="1" x14ac:dyDescent="0.2"/>
    <row r="1424" customFormat="1" ht="13.2" hidden="1" x14ac:dyDescent="0.2"/>
    <row r="1425" customFormat="1" ht="13.2" hidden="1" x14ac:dyDescent="0.2"/>
    <row r="1426" customFormat="1" ht="13.2" hidden="1" x14ac:dyDescent="0.2"/>
    <row r="1427" customFormat="1" ht="13.2" hidden="1" x14ac:dyDescent="0.2"/>
    <row r="1428" customFormat="1" ht="13.2" hidden="1" x14ac:dyDescent="0.2"/>
    <row r="1429" customFormat="1" ht="13.2" hidden="1" x14ac:dyDescent="0.2"/>
    <row r="1430" customFormat="1" ht="13.2" hidden="1" x14ac:dyDescent="0.2"/>
    <row r="1431" customFormat="1" ht="13.2" hidden="1" x14ac:dyDescent="0.2"/>
    <row r="1432" customFormat="1" ht="13.2" hidden="1" x14ac:dyDescent="0.2"/>
    <row r="1433" customFormat="1" ht="13.2" hidden="1" x14ac:dyDescent="0.2"/>
    <row r="1434" customFormat="1" ht="13.2" hidden="1" x14ac:dyDescent="0.2"/>
    <row r="1435" customFormat="1" ht="13.2" hidden="1" x14ac:dyDescent="0.2"/>
    <row r="1436" customFormat="1" ht="13.2" hidden="1" x14ac:dyDescent="0.2"/>
    <row r="1437" customFormat="1" ht="13.2" hidden="1" x14ac:dyDescent="0.2"/>
    <row r="1438" customFormat="1" ht="13.2" hidden="1" x14ac:dyDescent="0.2"/>
    <row r="1439" customFormat="1" ht="13.2" hidden="1" x14ac:dyDescent="0.2"/>
    <row r="1440" customFormat="1" ht="13.2" hidden="1" x14ac:dyDescent="0.2"/>
    <row r="1441" customFormat="1" ht="13.2" hidden="1" x14ac:dyDescent="0.2"/>
    <row r="1442" customFormat="1" ht="13.2" hidden="1" x14ac:dyDescent="0.2"/>
    <row r="1443" customFormat="1" ht="13.2" hidden="1" x14ac:dyDescent="0.2"/>
    <row r="1444" customFormat="1" ht="13.2" hidden="1" x14ac:dyDescent="0.2"/>
    <row r="1445" customFormat="1" ht="13.2" hidden="1" x14ac:dyDescent="0.2"/>
    <row r="1446" customFormat="1" ht="13.2" hidden="1" x14ac:dyDescent="0.2"/>
    <row r="1447" customFormat="1" ht="13.2" hidden="1" x14ac:dyDescent="0.2"/>
    <row r="1448" customFormat="1" ht="13.2" hidden="1" x14ac:dyDescent="0.2"/>
    <row r="1449" customFormat="1" ht="13.2" hidden="1" x14ac:dyDescent="0.2"/>
    <row r="1450" customFormat="1" ht="13.2" hidden="1" x14ac:dyDescent="0.2"/>
    <row r="1451" customFormat="1" ht="13.2" hidden="1" x14ac:dyDescent="0.2"/>
    <row r="1452" customFormat="1" ht="13.2" hidden="1" x14ac:dyDescent="0.2"/>
    <row r="1453" customFormat="1" ht="13.2" hidden="1" x14ac:dyDescent="0.2"/>
    <row r="1454" customFormat="1" ht="13.2" hidden="1" x14ac:dyDescent="0.2"/>
    <row r="1455" customFormat="1" ht="13.2" hidden="1" x14ac:dyDescent="0.2"/>
    <row r="1456" customFormat="1" ht="13.2" hidden="1" x14ac:dyDescent="0.2"/>
    <row r="1457" customFormat="1" ht="13.2" hidden="1" x14ac:dyDescent="0.2"/>
    <row r="1458" customFormat="1" ht="13.2" hidden="1" x14ac:dyDescent="0.2"/>
    <row r="1459" customFormat="1" ht="13.2" hidden="1" x14ac:dyDescent="0.2"/>
    <row r="1460" customFormat="1" ht="13.2" hidden="1" x14ac:dyDescent="0.2"/>
    <row r="1461" customFormat="1" ht="13.2" hidden="1" x14ac:dyDescent="0.2"/>
    <row r="1462" customFormat="1" ht="13.2" hidden="1" x14ac:dyDescent="0.2"/>
    <row r="1463" customFormat="1" ht="13.2" hidden="1" x14ac:dyDescent="0.2"/>
    <row r="1464" customFormat="1" ht="13.2" hidden="1" x14ac:dyDescent="0.2"/>
    <row r="1465" customFormat="1" ht="13.2" hidden="1" x14ac:dyDescent="0.2"/>
    <row r="1466" customFormat="1" ht="13.2" hidden="1" x14ac:dyDescent="0.2"/>
    <row r="1467" customFormat="1" ht="13.2" hidden="1" x14ac:dyDescent="0.2"/>
    <row r="1468" customFormat="1" ht="13.2" hidden="1" x14ac:dyDescent="0.2"/>
    <row r="1469" customFormat="1" ht="13.2" hidden="1" x14ac:dyDescent="0.2"/>
    <row r="1470" customFormat="1" ht="13.2" hidden="1" x14ac:dyDescent="0.2"/>
    <row r="1471" customFormat="1" ht="13.2" hidden="1" x14ac:dyDescent="0.2"/>
    <row r="1472" customFormat="1" ht="13.2" hidden="1" x14ac:dyDescent="0.2"/>
    <row r="1473" customFormat="1" ht="13.2" hidden="1" x14ac:dyDescent="0.2"/>
    <row r="1474" customFormat="1" ht="13.2" hidden="1" x14ac:dyDescent="0.2"/>
    <row r="1475" customFormat="1" ht="13.2" hidden="1" x14ac:dyDescent="0.2"/>
    <row r="1476" customFormat="1" ht="13.2" hidden="1" x14ac:dyDescent="0.2"/>
    <row r="1477" customFormat="1" ht="13.2" hidden="1" x14ac:dyDescent="0.2"/>
    <row r="1478" customFormat="1" ht="13.2" hidden="1" x14ac:dyDescent="0.2"/>
    <row r="1479" customFormat="1" ht="13.2" hidden="1" x14ac:dyDescent="0.2"/>
    <row r="1480" customFormat="1" ht="13.2" hidden="1" x14ac:dyDescent="0.2"/>
    <row r="1481" customFormat="1" ht="13.2" hidden="1" x14ac:dyDescent="0.2"/>
    <row r="1482" customFormat="1" ht="13.2" hidden="1" x14ac:dyDescent="0.2"/>
    <row r="1483" customFormat="1" ht="13.2" hidden="1" x14ac:dyDescent="0.2"/>
    <row r="1484" customFormat="1" ht="13.2" hidden="1" x14ac:dyDescent="0.2"/>
    <row r="1485" customFormat="1" ht="13.2" hidden="1" x14ac:dyDescent="0.2"/>
    <row r="1486" customFormat="1" ht="13.2" hidden="1" x14ac:dyDescent="0.2"/>
    <row r="1487" customFormat="1" ht="13.2" hidden="1" x14ac:dyDescent="0.2"/>
    <row r="1488" customFormat="1" ht="13.2" hidden="1" x14ac:dyDescent="0.2"/>
    <row r="1489" customFormat="1" ht="13.2" hidden="1" x14ac:dyDescent="0.2"/>
    <row r="1490" customFormat="1" ht="13.2" hidden="1" x14ac:dyDescent="0.2"/>
    <row r="1491" customFormat="1" ht="13.2" hidden="1" x14ac:dyDescent="0.2"/>
    <row r="1492" customFormat="1" ht="13.2" hidden="1" x14ac:dyDescent="0.2"/>
    <row r="1493" customFormat="1" ht="13.2" hidden="1" x14ac:dyDescent="0.2"/>
    <row r="1494" customFormat="1" ht="13.2" hidden="1" x14ac:dyDescent="0.2"/>
    <row r="1495" customFormat="1" ht="13.2" hidden="1" x14ac:dyDescent="0.2"/>
    <row r="1496" customFormat="1" ht="13.2" hidden="1" x14ac:dyDescent="0.2"/>
    <row r="1497" customFormat="1" ht="13.2" hidden="1" x14ac:dyDescent="0.2"/>
    <row r="1498" customFormat="1" ht="13.2" hidden="1" x14ac:dyDescent="0.2"/>
    <row r="1499" customFormat="1" ht="13.2" hidden="1" x14ac:dyDescent="0.2"/>
    <row r="1500" customFormat="1" ht="13.2" hidden="1" x14ac:dyDescent="0.2"/>
    <row r="1501" customFormat="1" ht="13.2" hidden="1" x14ac:dyDescent="0.2"/>
    <row r="1502" customFormat="1" ht="13.2" hidden="1" x14ac:dyDescent="0.2"/>
    <row r="1503" customFormat="1" ht="13.2" hidden="1" x14ac:dyDescent="0.2"/>
    <row r="1504" customFormat="1" ht="13.2" hidden="1" x14ac:dyDescent="0.2"/>
    <row r="1505" customFormat="1" ht="13.2" hidden="1" x14ac:dyDescent="0.2"/>
    <row r="1506" customFormat="1" ht="13.2" hidden="1" x14ac:dyDescent="0.2"/>
    <row r="1507" customFormat="1" ht="13.2" hidden="1" x14ac:dyDescent="0.2"/>
    <row r="1508" customFormat="1" ht="13.2" hidden="1" x14ac:dyDescent="0.2"/>
    <row r="1509" customFormat="1" ht="13.2" hidden="1" x14ac:dyDescent="0.2"/>
    <row r="1510" customFormat="1" ht="13.2" hidden="1" x14ac:dyDescent="0.2"/>
    <row r="1511" customFormat="1" ht="13.2" hidden="1" x14ac:dyDescent="0.2"/>
    <row r="1512" customFormat="1" ht="13.2" hidden="1" x14ac:dyDescent="0.2"/>
    <row r="1513" customFormat="1" ht="13.2" hidden="1" x14ac:dyDescent="0.2"/>
    <row r="1514" customFormat="1" ht="13.2" hidden="1" x14ac:dyDescent="0.2"/>
    <row r="1515" customFormat="1" ht="13.2" hidden="1" x14ac:dyDescent="0.2"/>
    <row r="1516" customFormat="1" ht="13.2" hidden="1" x14ac:dyDescent="0.2"/>
    <row r="1517" customFormat="1" ht="13.2" hidden="1" x14ac:dyDescent="0.2"/>
    <row r="1518" customFormat="1" ht="13.2" hidden="1" x14ac:dyDescent="0.2"/>
    <row r="1519" customFormat="1" ht="13.2" hidden="1" x14ac:dyDescent="0.2"/>
    <row r="1520" customFormat="1" ht="13.2" hidden="1" x14ac:dyDescent="0.2"/>
    <row r="1521" customFormat="1" ht="13.2" hidden="1" x14ac:dyDescent="0.2"/>
    <row r="1522" customFormat="1" ht="13.2" hidden="1" x14ac:dyDescent="0.2"/>
    <row r="1523" customFormat="1" ht="13.2" hidden="1" x14ac:dyDescent="0.2"/>
    <row r="1524" customFormat="1" ht="13.2" hidden="1" x14ac:dyDescent="0.2"/>
    <row r="1525" customFormat="1" ht="13.2" hidden="1" x14ac:dyDescent="0.2"/>
    <row r="1526" customFormat="1" ht="13.2" hidden="1" x14ac:dyDescent="0.2"/>
    <row r="1527" customFormat="1" ht="13.2" hidden="1" x14ac:dyDescent="0.2"/>
    <row r="1528" customFormat="1" ht="13.2" hidden="1" x14ac:dyDescent="0.2"/>
    <row r="1529" customFormat="1" ht="13.2" hidden="1" x14ac:dyDescent="0.2"/>
    <row r="1530" customFormat="1" ht="13.2" hidden="1" x14ac:dyDescent="0.2"/>
    <row r="1531" customFormat="1" ht="13.2" hidden="1" x14ac:dyDescent="0.2"/>
    <row r="1532" customFormat="1" ht="13.2" hidden="1" x14ac:dyDescent="0.2"/>
    <row r="1533" customFormat="1" ht="13.2" hidden="1" x14ac:dyDescent="0.2"/>
    <row r="1534" customFormat="1" ht="13.2" hidden="1" x14ac:dyDescent="0.2"/>
    <row r="1535" customFormat="1" ht="13.2" hidden="1" x14ac:dyDescent="0.2"/>
    <row r="1536" customFormat="1" ht="13.2" hidden="1" x14ac:dyDescent="0.2"/>
    <row r="1537" customFormat="1" ht="13.2" hidden="1" x14ac:dyDescent="0.2"/>
    <row r="1538" customFormat="1" ht="13.2" hidden="1" x14ac:dyDescent="0.2"/>
    <row r="1539" customFormat="1" ht="13.2" hidden="1" x14ac:dyDescent="0.2"/>
    <row r="1540" customFormat="1" ht="13.2" hidden="1" x14ac:dyDescent="0.2"/>
    <row r="1541" customFormat="1" ht="13.2" hidden="1" x14ac:dyDescent="0.2"/>
    <row r="1542" customFormat="1" ht="13.2" hidden="1" x14ac:dyDescent="0.2"/>
    <row r="1543" customFormat="1" ht="13.2" hidden="1" x14ac:dyDescent="0.2"/>
    <row r="1544" customFormat="1" ht="13.2" hidden="1" x14ac:dyDescent="0.2"/>
    <row r="1545" customFormat="1" ht="13.2" hidden="1" x14ac:dyDescent="0.2"/>
    <row r="1546" customFormat="1" ht="13.2" hidden="1" x14ac:dyDescent="0.2"/>
    <row r="1547" customFormat="1" ht="13.2" hidden="1" x14ac:dyDescent="0.2"/>
    <row r="1548" customFormat="1" ht="13.2" hidden="1" x14ac:dyDescent="0.2"/>
    <row r="1549" customFormat="1" ht="13.2" hidden="1" x14ac:dyDescent="0.2"/>
    <row r="1550" customFormat="1" ht="13.2" hidden="1" x14ac:dyDescent="0.2"/>
    <row r="1551" customFormat="1" ht="13.2" hidden="1" x14ac:dyDescent="0.2"/>
    <row r="1552" customFormat="1" ht="13.2" hidden="1" x14ac:dyDescent="0.2"/>
    <row r="1553" customFormat="1" ht="13.2" hidden="1" x14ac:dyDescent="0.2"/>
    <row r="1554" customFormat="1" ht="13.2" hidden="1" x14ac:dyDescent="0.2"/>
    <row r="1555" customFormat="1" ht="13.2" hidden="1" x14ac:dyDescent="0.2"/>
    <row r="1556" customFormat="1" ht="13.2" hidden="1" x14ac:dyDescent="0.2"/>
    <row r="1557" customFormat="1" ht="13.2" hidden="1" x14ac:dyDescent="0.2"/>
    <row r="1558" customFormat="1" ht="13.2" hidden="1" x14ac:dyDescent="0.2"/>
    <row r="1559" customFormat="1" ht="13.2" hidden="1" x14ac:dyDescent="0.2"/>
    <row r="1560" customFormat="1" ht="13.2" hidden="1" x14ac:dyDescent="0.2"/>
    <row r="1561" customFormat="1" ht="13.2" hidden="1" x14ac:dyDescent="0.2"/>
    <row r="1562" customFormat="1" ht="13.2" hidden="1" x14ac:dyDescent="0.2"/>
    <row r="1563" customFormat="1" ht="13.2" hidden="1" x14ac:dyDescent="0.2"/>
    <row r="1564" customFormat="1" ht="13.2" hidden="1" x14ac:dyDescent="0.2"/>
    <row r="1565" customFormat="1" ht="13.2" hidden="1" x14ac:dyDescent="0.2"/>
    <row r="1566" customFormat="1" ht="13.2" hidden="1" x14ac:dyDescent="0.2"/>
    <row r="1567" customFormat="1" ht="13.2" hidden="1" x14ac:dyDescent="0.2"/>
    <row r="1568" customFormat="1" ht="13.2" hidden="1" x14ac:dyDescent="0.2"/>
    <row r="1569" customFormat="1" ht="13.2" hidden="1" x14ac:dyDescent="0.2"/>
    <row r="1570" customFormat="1" ht="13.2" hidden="1" x14ac:dyDescent="0.2"/>
    <row r="1571" customFormat="1" ht="13.2" hidden="1" x14ac:dyDescent="0.2"/>
    <row r="1572" customFormat="1" ht="13.2" hidden="1" x14ac:dyDescent="0.2"/>
    <row r="1573" customFormat="1" ht="13.2" hidden="1" x14ac:dyDescent="0.2"/>
    <row r="1574" customFormat="1" ht="13.2" hidden="1" x14ac:dyDescent="0.2"/>
    <row r="1575" customFormat="1" ht="13.2" hidden="1" x14ac:dyDescent="0.2"/>
    <row r="1576" customFormat="1" ht="13.2" hidden="1" x14ac:dyDescent="0.2"/>
    <row r="1577" customFormat="1" ht="13.2" hidden="1" x14ac:dyDescent="0.2"/>
    <row r="1578" customFormat="1" ht="13.2" hidden="1" x14ac:dyDescent="0.2"/>
    <row r="1579" customFormat="1" ht="13.2" hidden="1" x14ac:dyDescent="0.2"/>
    <row r="1580" customFormat="1" ht="13.2" hidden="1" x14ac:dyDescent="0.2"/>
    <row r="1581" customFormat="1" ht="13.2" hidden="1" x14ac:dyDescent="0.2"/>
    <row r="1582" customFormat="1" ht="13.2" hidden="1" x14ac:dyDescent="0.2"/>
    <row r="1583" customFormat="1" ht="13.2" hidden="1" x14ac:dyDescent="0.2"/>
    <row r="1584" customFormat="1" ht="13.2" hidden="1" x14ac:dyDescent="0.2"/>
    <row r="1585" customFormat="1" ht="13.2" hidden="1" x14ac:dyDescent="0.2"/>
    <row r="1586" customFormat="1" ht="13.2" hidden="1" x14ac:dyDescent="0.2"/>
    <row r="1587" customFormat="1" ht="13.2" hidden="1" x14ac:dyDescent="0.2"/>
    <row r="1588" customFormat="1" ht="13.2" hidden="1" x14ac:dyDescent="0.2"/>
    <row r="1589" customFormat="1" ht="13.2" hidden="1" x14ac:dyDescent="0.2"/>
    <row r="1590" customFormat="1" ht="13.2" hidden="1" x14ac:dyDescent="0.2"/>
    <row r="1591" customFormat="1" ht="13.2" hidden="1" x14ac:dyDescent="0.2"/>
    <row r="1592" customFormat="1" ht="13.2" hidden="1" x14ac:dyDescent="0.2"/>
    <row r="1593" customFormat="1" ht="13.2" hidden="1" x14ac:dyDescent="0.2"/>
    <row r="1594" customFormat="1" ht="13.2" hidden="1" x14ac:dyDescent="0.2"/>
    <row r="1595" customFormat="1" ht="13.2" hidden="1" x14ac:dyDescent="0.2"/>
    <row r="1596" customFormat="1" ht="13.2" hidden="1" x14ac:dyDescent="0.2"/>
    <row r="1597" customFormat="1" ht="13.2" hidden="1" x14ac:dyDescent="0.2"/>
    <row r="1598" customFormat="1" ht="13.2" hidden="1" x14ac:dyDescent="0.2"/>
    <row r="1599" customFormat="1" ht="13.2" hidden="1" x14ac:dyDescent="0.2"/>
    <row r="1600" customFormat="1" ht="13.2" hidden="1" x14ac:dyDescent="0.2"/>
    <row r="1601" customFormat="1" ht="13.2" hidden="1" x14ac:dyDescent="0.2"/>
    <row r="1602" customFormat="1" ht="13.2" hidden="1" x14ac:dyDescent="0.2"/>
    <row r="1603" customFormat="1" ht="13.2" hidden="1" x14ac:dyDescent="0.2"/>
    <row r="1604" customFormat="1" ht="13.2" hidden="1" x14ac:dyDescent="0.2"/>
    <row r="1605" customFormat="1" ht="13.2" hidden="1" x14ac:dyDescent="0.2"/>
    <row r="1606" customFormat="1" ht="13.2" hidden="1" x14ac:dyDescent="0.2"/>
    <row r="1607" customFormat="1" ht="13.2" hidden="1" x14ac:dyDescent="0.2"/>
    <row r="1608" customFormat="1" ht="13.2" hidden="1" x14ac:dyDescent="0.2"/>
    <row r="1609" customFormat="1" ht="13.2" hidden="1" x14ac:dyDescent="0.2"/>
    <row r="1610" customFormat="1" ht="13.2" hidden="1" x14ac:dyDescent="0.2"/>
    <row r="1611" customFormat="1" ht="13.2" hidden="1" x14ac:dyDescent="0.2"/>
    <row r="1612" customFormat="1" ht="13.2" hidden="1" x14ac:dyDescent="0.2"/>
    <row r="1613" customFormat="1" ht="13.2" hidden="1" x14ac:dyDescent="0.2"/>
    <row r="1614" customFormat="1" ht="13.2" hidden="1" x14ac:dyDescent="0.2"/>
    <row r="1615" customFormat="1" ht="13.2" hidden="1" x14ac:dyDescent="0.2"/>
    <row r="1616" customFormat="1" ht="13.2" hidden="1" x14ac:dyDescent="0.2"/>
    <row r="1617" customFormat="1" ht="13.2" hidden="1" x14ac:dyDescent="0.2"/>
    <row r="1618" customFormat="1" ht="13.2" hidden="1" x14ac:dyDescent="0.2"/>
    <row r="1619" customFormat="1" ht="13.2" hidden="1" x14ac:dyDescent="0.2"/>
    <row r="1620" customFormat="1" ht="13.2" hidden="1" x14ac:dyDescent="0.2"/>
    <row r="1621" customFormat="1" ht="13.2" hidden="1" x14ac:dyDescent="0.2"/>
    <row r="1622" customFormat="1" ht="13.2" hidden="1" x14ac:dyDescent="0.2"/>
    <row r="1623" customFormat="1" ht="13.2" hidden="1" x14ac:dyDescent="0.2"/>
    <row r="1624" customFormat="1" ht="13.2" hidden="1" x14ac:dyDescent="0.2"/>
    <row r="1625" customFormat="1" ht="13.2" hidden="1" x14ac:dyDescent="0.2"/>
    <row r="1626" customFormat="1" ht="13.2" hidden="1" x14ac:dyDescent="0.2"/>
    <row r="1627" customFormat="1" ht="13.2" hidden="1" x14ac:dyDescent="0.2"/>
    <row r="1628" customFormat="1" ht="13.2" hidden="1" x14ac:dyDescent="0.2"/>
    <row r="1629" customFormat="1" ht="13.2" hidden="1" x14ac:dyDescent="0.2"/>
    <row r="1630" customFormat="1" ht="13.2" hidden="1" x14ac:dyDescent="0.2"/>
    <row r="1631" customFormat="1" ht="13.2" hidden="1" x14ac:dyDescent="0.2"/>
    <row r="1632" customFormat="1" ht="13.2" hidden="1" x14ac:dyDescent="0.2"/>
    <row r="1633" customFormat="1" ht="13.2" hidden="1" x14ac:dyDescent="0.2"/>
    <row r="1634" customFormat="1" ht="13.2" hidden="1" x14ac:dyDescent="0.2"/>
    <row r="1635" customFormat="1" ht="13.2" hidden="1" x14ac:dyDescent="0.2"/>
    <row r="1636" customFormat="1" ht="13.2" hidden="1" x14ac:dyDescent="0.2"/>
    <row r="1637" customFormat="1" ht="13.2" hidden="1" x14ac:dyDescent="0.2"/>
    <row r="1638" customFormat="1" ht="13.2" hidden="1" x14ac:dyDescent="0.2"/>
    <row r="1639" customFormat="1" ht="13.2" hidden="1" x14ac:dyDescent="0.2"/>
    <row r="1640" customFormat="1" ht="13.2" hidden="1" x14ac:dyDescent="0.2"/>
    <row r="1641" customFormat="1" ht="13.2" hidden="1" x14ac:dyDescent="0.2"/>
    <row r="1642" customFormat="1" ht="13.2" hidden="1" x14ac:dyDescent="0.2"/>
    <row r="1643" customFormat="1" ht="13.2" hidden="1" x14ac:dyDescent="0.2"/>
    <row r="1644" customFormat="1" ht="13.2" hidden="1" x14ac:dyDescent="0.2"/>
    <row r="1645" customFormat="1" ht="13.2" hidden="1" x14ac:dyDescent="0.2"/>
    <row r="1646" customFormat="1" ht="13.2" hidden="1" x14ac:dyDescent="0.2"/>
    <row r="1647" customFormat="1" ht="13.2" hidden="1" x14ac:dyDescent="0.2"/>
    <row r="1648" customFormat="1" ht="13.2" hidden="1" x14ac:dyDescent="0.2"/>
    <row r="1649" customFormat="1" ht="13.2" hidden="1" x14ac:dyDescent="0.2"/>
    <row r="1650" customFormat="1" ht="13.2" hidden="1" x14ac:dyDescent="0.2"/>
    <row r="1651" customFormat="1" ht="13.2" hidden="1" x14ac:dyDescent="0.2"/>
    <row r="1652" customFormat="1" ht="13.2" hidden="1" x14ac:dyDescent="0.2"/>
    <row r="1653" customFormat="1" ht="13.2" hidden="1" x14ac:dyDescent="0.2"/>
    <row r="1654" customFormat="1" ht="13.2" hidden="1" x14ac:dyDescent="0.2"/>
    <row r="1655" customFormat="1" ht="13.2" hidden="1" x14ac:dyDescent="0.2"/>
    <row r="1656" customFormat="1" ht="13.2" hidden="1" x14ac:dyDescent="0.2"/>
    <row r="1657" customFormat="1" ht="13.2" hidden="1" x14ac:dyDescent="0.2"/>
    <row r="1658" customFormat="1" ht="13.2" hidden="1" x14ac:dyDescent="0.2"/>
    <row r="1659" customFormat="1" ht="13.2" hidden="1" x14ac:dyDescent="0.2"/>
    <row r="1660" customFormat="1" ht="13.2" hidden="1" x14ac:dyDescent="0.2"/>
    <row r="1661" customFormat="1" ht="13.2" hidden="1" x14ac:dyDescent="0.2"/>
    <row r="1662" customFormat="1" ht="13.2" hidden="1" x14ac:dyDescent="0.2"/>
    <row r="1663" customFormat="1" ht="13.2" hidden="1" x14ac:dyDescent="0.2"/>
    <row r="1664" customFormat="1" ht="13.2" hidden="1" x14ac:dyDescent="0.2"/>
    <row r="1665" customFormat="1" ht="13.2" hidden="1" x14ac:dyDescent="0.2"/>
    <row r="1666" customFormat="1" ht="13.2" hidden="1" x14ac:dyDescent="0.2"/>
    <row r="1667" customFormat="1" ht="13.2" hidden="1" x14ac:dyDescent="0.2"/>
    <row r="1668" customFormat="1" ht="13.2" hidden="1" x14ac:dyDescent="0.2"/>
    <row r="1669" customFormat="1" ht="13.2" hidden="1" x14ac:dyDescent="0.2"/>
    <row r="1670" customFormat="1" ht="13.2" hidden="1" x14ac:dyDescent="0.2"/>
    <row r="1671" customFormat="1" ht="13.2" hidden="1" x14ac:dyDescent="0.2"/>
    <row r="1672" customFormat="1" ht="13.2" hidden="1" x14ac:dyDescent="0.2"/>
    <row r="1673" customFormat="1" ht="13.2" hidden="1" x14ac:dyDescent="0.2"/>
    <row r="1674" customFormat="1" ht="13.2" hidden="1" x14ac:dyDescent="0.2"/>
    <row r="1675" customFormat="1" ht="13.2" hidden="1" x14ac:dyDescent="0.2"/>
    <row r="1676" customFormat="1" ht="13.2" hidden="1" x14ac:dyDescent="0.2"/>
    <row r="1677" customFormat="1" ht="13.2" hidden="1" x14ac:dyDescent="0.2"/>
    <row r="1678" customFormat="1" ht="13.2" hidden="1" x14ac:dyDescent="0.2"/>
    <row r="1679" customFormat="1" ht="13.2" hidden="1" x14ac:dyDescent="0.2"/>
    <row r="1680" customFormat="1" ht="13.2" hidden="1" x14ac:dyDescent="0.2"/>
    <row r="1681" customFormat="1" ht="13.2" hidden="1" x14ac:dyDescent="0.2"/>
    <row r="1682" customFormat="1" ht="13.2" hidden="1" x14ac:dyDescent="0.2"/>
    <row r="1683" customFormat="1" ht="13.2" hidden="1" x14ac:dyDescent="0.2"/>
    <row r="1684" customFormat="1" ht="13.2" hidden="1" x14ac:dyDescent="0.2"/>
    <row r="1685" customFormat="1" ht="13.2" hidden="1" x14ac:dyDescent="0.2"/>
    <row r="1686" customFormat="1" ht="13.2" hidden="1" x14ac:dyDescent="0.2"/>
    <row r="1687" customFormat="1" ht="13.2" hidden="1" x14ac:dyDescent="0.2"/>
    <row r="1688" customFormat="1" ht="13.2" hidden="1" x14ac:dyDescent="0.2"/>
    <row r="1689" customFormat="1" ht="13.2" hidden="1" x14ac:dyDescent="0.2"/>
    <row r="1690" customFormat="1" ht="13.2" hidden="1" x14ac:dyDescent="0.2"/>
    <row r="1691" customFormat="1" ht="13.2" hidden="1" x14ac:dyDescent="0.2"/>
    <row r="1692" customFormat="1" ht="13.2" hidden="1" x14ac:dyDescent="0.2"/>
    <row r="1693" customFormat="1" ht="13.2" hidden="1" x14ac:dyDescent="0.2"/>
    <row r="1694" customFormat="1" ht="13.2" hidden="1" x14ac:dyDescent="0.2"/>
    <row r="1695" customFormat="1" ht="13.2" hidden="1" x14ac:dyDescent="0.2"/>
    <row r="1696" customFormat="1" ht="13.2" hidden="1" x14ac:dyDescent="0.2"/>
    <row r="1697" customFormat="1" ht="13.2" hidden="1" x14ac:dyDescent="0.2"/>
    <row r="1698" customFormat="1" ht="13.2" hidden="1" x14ac:dyDescent="0.2"/>
    <row r="1699" customFormat="1" ht="13.2" hidden="1" x14ac:dyDescent="0.2"/>
    <row r="1700" customFormat="1" ht="13.2" hidden="1" x14ac:dyDescent="0.2"/>
    <row r="1701" customFormat="1" ht="13.2" hidden="1" x14ac:dyDescent="0.2"/>
    <row r="1702" customFormat="1" ht="13.2" hidden="1" x14ac:dyDescent="0.2"/>
    <row r="1703" customFormat="1" ht="13.2" hidden="1" x14ac:dyDescent="0.2"/>
    <row r="1704" customFormat="1" ht="13.2" hidden="1" x14ac:dyDescent="0.2"/>
    <row r="1705" customFormat="1" ht="13.2" hidden="1" x14ac:dyDescent="0.2"/>
    <row r="1706" customFormat="1" ht="13.2" hidden="1" x14ac:dyDescent="0.2"/>
    <row r="1707" customFormat="1" ht="13.2" hidden="1" x14ac:dyDescent="0.2"/>
    <row r="1708" customFormat="1" ht="13.2" hidden="1" x14ac:dyDescent="0.2"/>
    <row r="1709" customFormat="1" ht="13.2" hidden="1" x14ac:dyDescent="0.2"/>
    <row r="1710" customFormat="1" ht="13.2" hidden="1" x14ac:dyDescent="0.2"/>
    <row r="1711" customFormat="1" ht="13.2" hidden="1" x14ac:dyDescent="0.2"/>
    <row r="1712" customFormat="1" ht="13.2" hidden="1" x14ac:dyDescent="0.2"/>
    <row r="1713" customFormat="1" ht="13.2" hidden="1" x14ac:dyDescent="0.2"/>
    <row r="1714" customFormat="1" ht="13.2" hidden="1" x14ac:dyDescent="0.2"/>
    <row r="1715" customFormat="1" ht="13.2" hidden="1" x14ac:dyDescent="0.2"/>
    <row r="1716" customFormat="1" ht="13.2" hidden="1" x14ac:dyDescent="0.2"/>
    <row r="1717" customFormat="1" ht="13.2" hidden="1" x14ac:dyDescent="0.2"/>
    <row r="1718" customFormat="1" ht="13.2" hidden="1" x14ac:dyDescent="0.2"/>
    <row r="1719" customFormat="1" ht="13.2" hidden="1" x14ac:dyDescent="0.2"/>
    <row r="1720" customFormat="1" ht="13.2" hidden="1" x14ac:dyDescent="0.2"/>
    <row r="1721" customFormat="1" ht="13.2" hidden="1" x14ac:dyDescent="0.2"/>
    <row r="1722" customFormat="1" ht="13.2" hidden="1" x14ac:dyDescent="0.2"/>
    <row r="1723" customFormat="1" ht="13.2" hidden="1" x14ac:dyDescent="0.2"/>
    <row r="1724" customFormat="1" ht="13.2" hidden="1" x14ac:dyDescent="0.2"/>
    <row r="1725" customFormat="1" ht="13.2" hidden="1" x14ac:dyDescent="0.2"/>
    <row r="1726" customFormat="1" ht="13.2" hidden="1" x14ac:dyDescent="0.2"/>
    <row r="1727" customFormat="1" ht="13.2" hidden="1" x14ac:dyDescent="0.2"/>
    <row r="1728" customFormat="1" ht="13.2" hidden="1" x14ac:dyDescent="0.2"/>
    <row r="1729" customFormat="1" ht="13.2" hidden="1" x14ac:dyDescent="0.2"/>
    <row r="1730" customFormat="1" ht="13.2" hidden="1" x14ac:dyDescent="0.2"/>
    <row r="1731" customFormat="1" ht="13.2" hidden="1" x14ac:dyDescent="0.2"/>
    <row r="1732" customFormat="1" ht="13.2" hidden="1" x14ac:dyDescent="0.2"/>
    <row r="1733" customFormat="1" ht="13.2" hidden="1" x14ac:dyDescent="0.2"/>
    <row r="1734" customFormat="1" ht="13.2" hidden="1" x14ac:dyDescent="0.2"/>
    <row r="1735" customFormat="1" ht="13.2" hidden="1" x14ac:dyDescent="0.2"/>
    <row r="1736" customFormat="1" ht="13.2" hidden="1" x14ac:dyDescent="0.2"/>
    <row r="1737" customFormat="1" ht="13.2" hidden="1" x14ac:dyDescent="0.2"/>
    <row r="1738" customFormat="1" ht="13.2" hidden="1" x14ac:dyDescent="0.2"/>
    <row r="1739" customFormat="1" ht="13.2" hidden="1" x14ac:dyDescent="0.2"/>
    <row r="1740" customFormat="1" ht="13.2" hidden="1" x14ac:dyDescent="0.2"/>
    <row r="1741" customFormat="1" ht="13.2" hidden="1" x14ac:dyDescent="0.2"/>
    <row r="1742" customFormat="1" ht="13.2" hidden="1" x14ac:dyDescent="0.2"/>
    <row r="1743" customFormat="1" ht="13.2" hidden="1" x14ac:dyDescent="0.2"/>
    <row r="1744" customFormat="1" ht="13.2" hidden="1" x14ac:dyDescent="0.2"/>
    <row r="1745" customFormat="1" ht="13.2" hidden="1" x14ac:dyDescent="0.2"/>
    <row r="1746" customFormat="1" ht="13.2" hidden="1" x14ac:dyDescent="0.2"/>
    <row r="1747" customFormat="1" ht="13.2" hidden="1" x14ac:dyDescent="0.2"/>
    <row r="1748" customFormat="1" ht="13.2" hidden="1" x14ac:dyDescent="0.2"/>
    <row r="1749" customFormat="1" ht="13.2" hidden="1" x14ac:dyDescent="0.2"/>
    <row r="1750" customFormat="1" ht="13.2" hidden="1" x14ac:dyDescent="0.2"/>
    <row r="1751" customFormat="1" ht="13.2" hidden="1" x14ac:dyDescent="0.2"/>
    <row r="1752" customFormat="1" ht="13.2" hidden="1" x14ac:dyDescent="0.2"/>
    <row r="1753" customFormat="1" ht="13.2" hidden="1" x14ac:dyDescent="0.2"/>
    <row r="1754" customFormat="1" ht="13.2" hidden="1" x14ac:dyDescent="0.2"/>
    <row r="1755" customFormat="1" ht="13.2" hidden="1" x14ac:dyDescent="0.2"/>
    <row r="1756" customFormat="1" ht="13.2" hidden="1" x14ac:dyDescent="0.2"/>
    <row r="1757" customFormat="1" ht="13.2" hidden="1" x14ac:dyDescent="0.2"/>
    <row r="1758" customFormat="1" ht="13.2" hidden="1" x14ac:dyDescent="0.2"/>
    <row r="1759" customFormat="1" ht="13.2" hidden="1" x14ac:dyDescent="0.2"/>
    <row r="1760" customFormat="1" ht="13.2" hidden="1" x14ac:dyDescent="0.2"/>
    <row r="1761" customFormat="1" ht="13.2" hidden="1" x14ac:dyDescent="0.2"/>
    <row r="1762" customFormat="1" ht="13.2" hidden="1" x14ac:dyDescent="0.2"/>
    <row r="1763" customFormat="1" ht="13.2" hidden="1" x14ac:dyDescent="0.2"/>
    <row r="1764" customFormat="1" ht="13.2" hidden="1" x14ac:dyDescent="0.2"/>
    <row r="1765" customFormat="1" ht="13.2" hidden="1" x14ac:dyDescent="0.2"/>
    <row r="1766" customFormat="1" ht="13.2" hidden="1" x14ac:dyDescent="0.2"/>
    <row r="1767" customFormat="1" ht="13.2" hidden="1" x14ac:dyDescent="0.2"/>
    <row r="1768" customFormat="1" ht="13.2" hidden="1" x14ac:dyDescent="0.2"/>
    <row r="1769" customFormat="1" ht="13.2" hidden="1" x14ac:dyDescent="0.2"/>
    <row r="1770" customFormat="1" ht="13.2" hidden="1" x14ac:dyDescent="0.2"/>
    <row r="1771" customFormat="1" ht="13.2" hidden="1" x14ac:dyDescent="0.2"/>
    <row r="1772" customFormat="1" ht="13.2" hidden="1" x14ac:dyDescent="0.2"/>
    <row r="1773" customFormat="1" ht="13.2" hidden="1" x14ac:dyDescent="0.2"/>
    <row r="1774" customFormat="1" ht="13.2" hidden="1" x14ac:dyDescent="0.2"/>
    <row r="1775" customFormat="1" ht="13.2" hidden="1" x14ac:dyDescent="0.2"/>
    <row r="1776" customFormat="1" ht="13.2" hidden="1" x14ac:dyDescent="0.2"/>
    <row r="1777" customFormat="1" ht="13.2" hidden="1" x14ac:dyDescent="0.2"/>
    <row r="1778" customFormat="1" ht="13.2" hidden="1" x14ac:dyDescent="0.2"/>
    <row r="1779" customFormat="1" ht="13.2" hidden="1" x14ac:dyDescent="0.2"/>
    <row r="1780" customFormat="1" ht="13.2" hidden="1" x14ac:dyDescent="0.2"/>
    <row r="1781" customFormat="1" ht="13.2" hidden="1" x14ac:dyDescent="0.2"/>
    <row r="1782" customFormat="1" ht="13.2" hidden="1" x14ac:dyDescent="0.2"/>
    <row r="1783" customFormat="1" ht="13.2" hidden="1" x14ac:dyDescent="0.2"/>
    <row r="1784" customFormat="1" ht="13.2" hidden="1" x14ac:dyDescent="0.2"/>
    <row r="1785" customFormat="1" ht="13.2" hidden="1" x14ac:dyDescent="0.2"/>
    <row r="1786" customFormat="1" ht="13.2" hidden="1" x14ac:dyDescent="0.2"/>
    <row r="1787" customFormat="1" ht="13.2" hidden="1" x14ac:dyDescent="0.2"/>
    <row r="1788" customFormat="1" ht="13.2" hidden="1" x14ac:dyDescent="0.2"/>
    <row r="1789" customFormat="1" ht="13.2" hidden="1" x14ac:dyDescent="0.2"/>
    <row r="1790" customFormat="1" ht="13.2" hidden="1" x14ac:dyDescent="0.2"/>
    <row r="1791" customFormat="1" ht="13.2" hidden="1" x14ac:dyDescent="0.2"/>
    <row r="1792" customFormat="1" ht="13.2" hidden="1" x14ac:dyDescent="0.2"/>
    <row r="1793" customFormat="1" ht="13.2" hidden="1" x14ac:dyDescent="0.2"/>
    <row r="1794" customFormat="1" ht="13.2" hidden="1" x14ac:dyDescent="0.2"/>
    <row r="1795" customFormat="1" ht="13.2" hidden="1" x14ac:dyDescent="0.2"/>
    <row r="1796" customFormat="1" ht="13.2" hidden="1" x14ac:dyDescent="0.2"/>
    <row r="1797" customFormat="1" ht="13.2" hidden="1" x14ac:dyDescent="0.2"/>
    <row r="1798" customFormat="1" ht="13.2" hidden="1" x14ac:dyDescent="0.2"/>
    <row r="1799" customFormat="1" ht="13.2" hidden="1" x14ac:dyDescent="0.2"/>
    <row r="1800" customFormat="1" ht="13.2" hidden="1" x14ac:dyDescent="0.2"/>
    <row r="1801" customFormat="1" ht="13.2" hidden="1" x14ac:dyDescent="0.2"/>
    <row r="1802" customFormat="1" ht="13.2" hidden="1" x14ac:dyDescent="0.2"/>
    <row r="1803" customFormat="1" ht="13.2" hidden="1" x14ac:dyDescent="0.2"/>
    <row r="1804" customFormat="1" ht="13.2" hidden="1" x14ac:dyDescent="0.2"/>
    <row r="1805" customFormat="1" ht="13.2" hidden="1" x14ac:dyDescent="0.2"/>
    <row r="1806" customFormat="1" ht="13.2" hidden="1" x14ac:dyDescent="0.2"/>
    <row r="1807" customFormat="1" ht="13.2" hidden="1" x14ac:dyDescent="0.2"/>
    <row r="1808" customFormat="1" ht="13.2" hidden="1" x14ac:dyDescent="0.2"/>
    <row r="1809" customFormat="1" ht="13.2" hidden="1" x14ac:dyDescent="0.2"/>
    <row r="1810" customFormat="1" ht="13.2" hidden="1" x14ac:dyDescent="0.2"/>
    <row r="1811" customFormat="1" ht="13.2" hidden="1" x14ac:dyDescent="0.2"/>
    <row r="1812" customFormat="1" ht="13.2" hidden="1" x14ac:dyDescent="0.2"/>
    <row r="1813" customFormat="1" ht="13.2" hidden="1" x14ac:dyDescent="0.2"/>
    <row r="1814" customFormat="1" ht="13.2" hidden="1" x14ac:dyDescent="0.2"/>
    <row r="1815" customFormat="1" ht="13.2" hidden="1" x14ac:dyDescent="0.2"/>
    <row r="1816" customFormat="1" ht="13.2" hidden="1" x14ac:dyDescent="0.2"/>
    <row r="1817" customFormat="1" ht="13.2" hidden="1" x14ac:dyDescent="0.2"/>
    <row r="1818" customFormat="1" ht="13.2" hidden="1" x14ac:dyDescent="0.2"/>
    <row r="1819" customFormat="1" ht="13.2" hidden="1" x14ac:dyDescent="0.2"/>
    <row r="1820" customFormat="1" ht="13.2" hidden="1" x14ac:dyDescent="0.2"/>
    <row r="1821" customFormat="1" ht="13.2" hidden="1" x14ac:dyDescent="0.2"/>
    <row r="1822" customFormat="1" ht="13.2" hidden="1" x14ac:dyDescent="0.2"/>
    <row r="1823" customFormat="1" ht="13.2" hidden="1" x14ac:dyDescent="0.2"/>
    <row r="1824" customFormat="1" ht="13.2" hidden="1" x14ac:dyDescent="0.2"/>
    <row r="1825" customFormat="1" ht="13.2" hidden="1" x14ac:dyDescent="0.2"/>
    <row r="1826" customFormat="1" ht="13.2" hidden="1" x14ac:dyDescent="0.2"/>
    <row r="1827" customFormat="1" ht="13.2" hidden="1" x14ac:dyDescent="0.2"/>
    <row r="1828" customFormat="1" ht="13.2" hidden="1" x14ac:dyDescent="0.2"/>
    <row r="1829" customFormat="1" ht="13.2" hidden="1" x14ac:dyDescent="0.2"/>
    <row r="1830" customFormat="1" ht="13.2" hidden="1" x14ac:dyDescent="0.2"/>
    <row r="1831" customFormat="1" ht="13.2" hidden="1" x14ac:dyDescent="0.2"/>
    <row r="1832" customFormat="1" ht="13.2" hidden="1" x14ac:dyDescent="0.2"/>
    <row r="1833" customFormat="1" ht="13.2" hidden="1" x14ac:dyDescent="0.2"/>
    <row r="1834" customFormat="1" ht="13.2" hidden="1" x14ac:dyDescent="0.2"/>
    <row r="1835" customFormat="1" ht="13.2" hidden="1" x14ac:dyDescent="0.2"/>
    <row r="1836" customFormat="1" ht="13.2" hidden="1" x14ac:dyDescent="0.2"/>
    <row r="1837" customFormat="1" ht="13.2" hidden="1" x14ac:dyDescent="0.2"/>
    <row r="1838" customFormat="1" ht="13.2" hidden="1" x14ac:dyDescent="0.2"/>
    <row r="1839" customFormat="1" ht="13.2" hidden="1" x14ac:dyDescent="0.2"/>
    <row r="1840" customFormat="1" ht="13.2" hidden="1" x14ac:dyDescent="0.2"/>
    <row r="1841" customFormat="1" ht="13.2" hidden="1" x14ac:dyDescent="0.2"/>
    <row r="1842" customFormat="1" ht="13.2" hidden="1" x14ac:dyDescent="0.2"/>
    <row r="1843" customFormat="1" ht="13.2" hidden="1" x14ac:dyDescent="0.2"/>
    <row r="1844" customFormat="1" ht="13.2" hidden="1" x14ac:dyDescent="0.2"/>
    <row r="1845" customFormat="1" ht="13.2" hidden="1" x14ac:dyDescent="0.2"/>
    <row r="1846" customFormat="1" ht="13.2" hidden="1" x14ac:dyDescent="0.2"/>
    <row r="1847" customFormat="1" ht="13.2" hidden="1" x14ac:dyDescent="0.2"/>
    <row r="1848" customFormat="1" ht="13.2" hidden="1" x14ac:dyDescent="0.2"/>
    <row r="1849" customFormat="1" ht="13.2" hidden="1" x14ac:dyDescent="0.2"/>
    <row r="1850" customFormat="1" ht="13.2" hidden="1" x14ac:dyDescent="0.2"/>
    <row r="1851" customFormat="1" ht="13.2" hidden="1" x14ac:dyDescent="0.2"/>
    <row r="1852" customFormat="1" ht="13.2" hidden="1" x14ac:dyDescent="0.2"/>
    <row r="1853" customFormat="1" ht="13.2" hidden="1" x14ac:dyDescent="0.2"/>
    <row r="1854" customFormat="1" ht="13.2" hidden="1" x14ac:dyDescent="0.2"/>
    <row r="1855" customFormat="1" ht="13.2" hidden="1" x14ac:dyDescent="0.2"/>
    <row r="1856" customFormat="1" ht="13.2" hidden="1" x14ac:dyDescent="0.2"/>
    <row r="1857" customFormat="1" ht="13.2" hidden="1" x14ac:dyDescent="0.2"/>
    <row r="1858" customFormat="1" ht="13.2" hidden="1" x14ac:dyDescent="0.2"/>
    <row r="1859" customFormat="1" ht="13.2" hidden="1" x14ac:dyDescent="0.2"/>
    <row r="1860" customFormat="1" ht="13.2" hidden="1" x14ac:dyDescent="0.2"/>
    <row r="1861" customFormat="1" ht="13.2" hidden="1" x14ac:dyDescent="0.2"/>
    <row r="1862" customFormat="1" ht="13.2" hidden="1" x14ac:dyDescent="0.2"/>
    <row r="1863" customFormat="1" ht="13.2" hidden="1" x14ac:dyDescent="0.2"/>
    <row r="1864" customFormat="1" ht="13.2" hidden="1" x14ac:dyDescent="0.2"/>
    <row r="1865" customFormat="1" ht="13.2" hidden="1" x14ac:dyDescent="0.2"/>
    <row r="1866" customFormat="1" ht="13.2" hidden="1" x14ac:dyDescent="0.2"/>
    <row r="1867" customFormat="1" ht="13.2" hidden="1" x14ac:dyDescent="0.2"/>
    <row r="1868" customFormat="1" ht="13.2" hidden="1" x14ac:dyDescent="0.2"/>
    <row r="1869" customFormat="1" ht="13.2" hidden="1" x14ac:dyDescent="0.2"/>
    <row r="1870" customFormat="1" ht="13.2" hidden="1" x14ac:dyDescent="0.2"/>
    <row r="1871" customFormat="1" ht="13.2" hidden="1" x14ac:dyDescent="0.2"/>
    <row r="1872" customFormat="1" ht="13.2" hidden="1" x14ac:dyDescent="0.2"/>
    <row r="1873" customFormat="1" ht="13.2" hidden="1" x14ac:dyDescent="0.2"/>
    <row r="1874" customFormat="1" ht="13.2" hidden="1" x14ac:dyDescent="0.2"/>
    <row r="1875" customFormat="1" ht="13.2" hidden="1" x14ac:dyDescent="0.2"/>
    <row r="1876" customFormat="1" ht="13.2" hidden="1" x14ac:dyDescent="0.2"/>
    <row r="1877" customFormat="1" ht="13.2" hidden="1" x14ac:dyDescent="0.2"/>
    <row r="1878" customFormat="1" ht="13.2" hidden="1" x14ac:dyDescent="0.2"/>
    <row r="1879" customFormat="1" ht="13.2" hidden="1" x14ac:dyDescent="0.2"/>
    <row r="1880" customFormat="1" ht="13.2" hidden="1" x14ac:dyDescent="0.2"/>
    <row r="1881" customFormat="1" ht="13.2" hidden="1" x14ac:dyDescent="0.2"/>
    <row r="1882" customFormat="1" ht="13.2" hidden="1" x14ac:dyDescent="0.2"/>
    <row r="1883" customFormat="1" ht="13.2" hidden="1" x14ac:dyDescent="0.2"/>
    <row r="1884" customFormat="1" ht="13.2" hidden="1" x14ac:dyDescent="0.2"/>
    <row r="1885" customFormat="1" ht="13.2" hidden="1" x14ac:dyDescent="0.2"/>
    <row r="1886" customFormat="1" ht="13.2" hidden="1" x14ac:dyDescent="0.2"/>
    <row r="1887" customFormat="1" ht="13.2" hidden="1" x14ac:dyDescent="0.2"/>
    <row r="1888" customFormat="1" ht="13.2" hidden="1" x14ac:dyDescent="0.2"/>
    <row r="1889" customFormat="1" ht="13.2" hidden="1" x14ac:dyDescent="0.2"/>
    <row r="1890" customFormat="1" ht="13.2" hidden="1" x14ac:dyDescent="0.2"/>
    <row r="1891" customFormat="1" ht="13.2" hidden="1" x14ac:dyDescent="0.2"/>
    <row r="1892" customFormat="1" ht="13.2" hidden="1" x14ac:dyDescent="0.2"/>
    <row r="1893" customFormat="1" ht="13.2" hidden="1" x14ac:dyDescent="0.2"/>
    <row r="1894" customFormat="1" ht="13.2" hidden="1" x14ac:dyDescent="0.2"/>
    <row r="1895" customFormat="1" ht="13.2" hidden="1" x14ac:dyDescent="0.2"/>
    <row r="1896" customFormat="1" ht="13.2" hidden="1" x14ac:dyDescent="0.2"/>
    <row r="1897" customFormat="1" ht="13.2" hidden="1" x14ac:dyDescent="0.2"/>
    <row r="1898" customFormat="1" ht="13.2" hidden="1" x14ac:dyDescent="0.2"/>
    <row r="1899" customFormat="1" ht="13.2" hidden="1" x14ac:dyDescent="0.2"/>
    <row r="1900" customFormat="1" ht="13.2" hidden="1" x14ac:dyDescent="0.2"/>
    <row r="1901" customFormat="1" ht="13.2" hidden="1" x14ac:dyDescent="0.2"/>
    <row r="1902" customFormat="1" ht="13.2" hidden="1" x14ac:dyDescent="0.2"/>
    <row r="1903" customFormat="1" ht="13.2" hidden="1" x14ac:dyDescent="0.2"/>
    <row r="1904" customFormat="1" ht="13.2" hidden="1" x14ac:dyDescent="0.2"/>
    <row r="1905" customFormat="1" ht="13.2" hidden="1" x14ac:dyDescent="0.2"/>
    <row r="1906" customFormat="1" ht="13.2" hidden="1" x14ac:dyDescent="0.2"/>
    <row r="1907" customFormat="1" ht="13.2" hidden="1" x14ac:dyDescent="0.2"/>
    <row r="1908" customFormat="1" ht="13.2" hidden="1" x14ac:dyDescent="0.2"/>
    <row r="1909" customFormat="1" ht="13.2" hidden="1" x14ac:dyDescent="0.2"/>
    <row r="1910" customFormat="1" ht="13.2" hidden="1" x14ac:dyDescent="0.2"/>
    <row r="1911" customFormat="1" ht="13.2" hidden="1" x14ac:dyDescent="0.2"/>
    <row r="1912" customFormat="1" ht="13.2" hidden="1" x14ac:dyDescent="0.2"/>
    <row r="1913" customFormat="1" ht="13.2" hidden="1" x14ac:dyDescent="0.2"/>
    <row r="1914" customFormat="1" ht="13.2" hidden="1" x14ac:dyDescent="0.2"/>
    <row r="1915" customFormat="1" ht="13.2" hidden="1" x14ac:dyDescent="0.2"/>
    <row r="1916" customFormat="1" ht="13.2" hidden="1" x14ac:dyDescent="0.2"/>
    <row r="1917" customFormat="1" ht="13.2" hidden="1" x14ac:dyDescent="0.2"/>
    <row r="1918" customFormat="1" ht="13.2" hidden="1" x14ac:dyDescent="0.2"/>
    <row r="1919" customFormat="1" ht="13.2" hidden="1" x14ac:dyDescent="0.2"/>
    <row r="1920" customFormat="1" ht="13.2" hidden="1" x14ac:dyDescent="0.2"/>
    <row r="1921" customFormat="1" ht="13.2" hidden="1" x14ac:dyDescent="0.2"/>
    <row r="1922" customFormat="1" ht="13.2" hidden="1" x14ac:dyDescent="0.2"/>
    <row r="1923" customFormat="1" ht="13.2" hidden="1" x14ac:dyDescent="0.2"/>
    <row r="1924" customFormat="1" ht="13.2" hidden="1" x14ac:dyDescent="0.2"/>
    <row r="1925" customFormat="1" ht="13.2" hidden="1" x14ac:dyDescent="0.2"/>
    <row r="1926" customFormat="1" ht="13.2" hidden="1" x14ac:dyDescent="0.2"/>
    <row r="1927" customFormat="1" ht="13.2" hidden="1" x14ac:dyDescent="0.2"/>
    <row r="1928" customFormat="1" ht="13.2" hidden="1" x14ac:dyDescent="0.2"/>
    <row r="1929" customFormat="1" ht="13.2" hidden="1" x14ac:dyDescent="0.2"/>
    <row r="1930" customFormat="1" ht="13.2" hidden="1" x14ac:dyDescent="0.2"/>
    <row r="1931" customFormat="1" ht="13.2" hidden="1" x14ac:dyDescent="0.2"/>
    <row r="1932" customFormat="1" ht="13.2" hidden="1" x14ac:dyDescent="0.2"/>
    <row r="1933" customFormat="1" ht="13.2" hidden="1" x14ac:dyDescent="0.2"/>
    <row r="1934" customFormat="1" ht="13.2" hidden="1" x14ac:dyDescent="0.2"/>
    <row r="1935" customFormat="1" ht="13.2" hidden="1" x14ac:dyDescent="0.2"/>
    <row r="1936" customFormat="1" ht="13.2" hidden="1" x14ac:dyDescent="0.2"/>
    <row r="1937" customFormat="1" ht="13.2" hidden="1" x14ac:dyDescent="0.2"/>
    <row r="1938" customFormat="1" ht="13.2" hidden="1" x14ac:dyDescent="0.2"/>
    <row r="1939" customFormat="1" ht="13.2" hidden="1" x14ac:dyDescent="0.2"/>
    <row r="1940" customFormat="1" ht="13.2" hidden="1" x14ac:dyDescent="0.2"/>
    <row r="1941" customFormat="1" ht="13.2" hidden="1" x14ac:dyDescent="0.2"/>
    <row r="1942" customFormat="1" ht="13.2" hidden="1" x14ac:dyDescent="0.2"/>
    <row r="1943" customFormat="1" ht="13.2" hidden="1" x14ac:dyDescent="0.2"/>
    <row r="1944" customFormat="1" ht="13.2" hidden="1" x14ac:dyDescent="0.2"/>
    <row r="1945" customFormat="1" ht="13.2" hidden="1" x14ac:dyDescent="0.2"/>
    <row r="1946" customFormat="1" ht="13.2" hidden="1" x14ac:dyDescent="0.2"/>
    <row r="1947" customFormat="1" ht="13.2" hidden="1" x14ac:dyDescent="0.2"/>
    <row r="1948" customFormat="1" ht="13.2" hidden="1" x14ac:dyDescent="0.2"/>
    <row r="1949" customFormat="1" ht="13.2" hidden="1" x14ac:dyDescent="0.2"/>
    <row r="1950" customFormat="1" ht="13.2" hidden="1" x14ac:dyDescent="0.2"/>
    <row r="1951" customFormat="1" ht="13.2" hidden="1" x14ac:dyDescent="0.2"/>
    <row r="1952" customFormat="1" ht="13.2" hidden="1" x14ac:dyDescent="0.2"/>
    <row r="1953" customFormat="1" ht="13.2" hidden="1" x14ac:dyDescent="0.2"/>
    <row r="1954" customFormat="1" ht="13.2" hidden="1" x14ac:dyDescent="0.2"/>
    <row r="1955" customFormat="1" ht="13.2" hidden="1" x14ac:dyDescent="0.2"/>
    <row r="1956" customFormat="1" ht="13.2" hidden="1" x14ac:dyDescent="0.2"/>
    <row r="1957" customFormat="1" ht="13.2" hidden="1" x14ac:dyDescent="0.2"/>
    <row r="1958" customFormat="1" ht="13.2" hidden="1" x14ac:dyDescent="0.2"/>
    <row r="1959" customFormat="1" ht="13.2" hidden="1" x14ac:dyDescent="0.2"/>
    <row r="1960" customFormat="1" ht="13.2" hidden="1" x14ac:dyDescent="0.2"/>
    <row r="1961" customFormat="1" ht="13.2" hidden="1" x14ac:dyDescent="0.2"/>
    <row r="1962" customFormat="1" ht="13.2" hidden="1" x14ac:dyDescent="0.2"/>
    <row r="1963" customFormat="1" ht="13.2" hidden="1" x14ac:dyDescent="0.2"/>
    <row r="1964" customFormat="1" ht="13.2" hidden="1" x14ac:dyDescent="0.2"/>
    <row r="1965" customFormat="1" ht="13.2" hidden="1" x14ac:dyDescent="0.2"/>
    <row r="1966" customFormat="1" ht="13.2" hidden="1" x14ac:dyDescent="0.2"/>
    <row r="1967" customFormat="1" ht="13.2" hidden="1" x14ac:dyDescent="0.2"/>
    <row r="1968" customFormat="1" ht="13.2" hidden="1" x14ac:dyDescent="0.2"/>
    <row r="1969" customFormat="1" ht="13.2" hidden="1" x14ac:dyDescent="0.2"/>
    <row r="1970" customFormat="1" ht="13.2" hidden="1" x14ac:dyDescent="0.2"/>
    <row r="1971" customFormat="1" ht="13.2" hidden="1" x14ac:dyDescent="0.2"/>
    <row r="1972" customFormat="1" ht="13.2" hidden="1" x14ac:dyDescent="0.2"/>
    <row r="1973" customFormat="1" ht="13.2" hidden="1" x14ac:dyDescent="0.2"/>
    <row r="1974" customFormat="1" ht="13.2" hidden="1" x14ac:dyDescent="0.2"/>
    <row r="1975" customFormat="1" ht="13.2" hidden="1" x14ac:dyDescent="0.2"/>
    <row r="1976" customFormat="1" ht="13.2" hidden="1" x14ac:dyDescent="0.2"/>
    <row r="1977" customFormat="1" ht="13.2" hidden="1" x14ac:dyDescent="0.2"/>
    <row r="1978" customFormat="1" ht="13.2" hidden="1" x14ac:dyDescent="0.2"/>
    <row r="1979" customFormat="1" ht="13.2" hidden="1" x14ac:dyDescent="0.2"/>
    <row r="1980" customFormat="1" ht="13.2" hidden="1" x14ac:dyDescent="0.2"/>
    <row r="1981" customFormat="1" ht="13.2" hidden="1" x14ac:dyDescent="0.2"/>
    <row r="1982" customFormat="1" ht="13.2" hidden="1" x14ac:dyDescent="0.2"/>
    <row r="1983" customFormat="1" ht="13.2" hidden="1" x14ac:dyDescent="0.2"/>
    <row r="1984" customFormat="1" ht="13.2" hidden="1" x14ac:dyDescent="0.2"/>
    <row r="1985" customFormat="1" ht="13.2" hidden="1" x14ac:dyDescent="0.2"/>
    <row r="1986" customFormat="1" ht="13.2" hidden="1" x14ac:dyDescent="0.2"/>
    <row r="1987" customFormat="1" ht="13.2" hidden="1" x14ac:dyDescent="0.2"/>
    <row r="1988" customFormat="1" ht="13.2" hidden="1" x14ac:dyDescent="0.2"/>
    <row r="1989" customFormat="1" ht="13.2" hidden="1" x14ac:dyDescent="0.2"/>
    <row r="1990" customFormat="1" ht="13.2" hidden="1" x14ac:dyDescent="0.2"/>
    <row r="1991" customFormat="1" ht="13.2" hidden="1" x14ac:dyDescent="0.2"/>
    <row r="1992" customFormat="1" ht="13.2" hidden="1" x14ac:dyDescent="0.2"/>
    <row r="1993" customFormat="1" ht="13.2" hidden="1" x14ac:dyDescent="0.2"/>
    <row r="1994" customFormat="1" ht="13.2" hidden="1" x14ac:dyDescent="0.2"/>
    <row r="1995" customFormat="1" ht="13.2" hidden="1" x14ac:dyDescent="0.2"/>
    <row r="1996" customFormat="1" ht="13.2" hidden="1" x14ac:dyDescent="0.2"/>
    <row r="1997" customFormat="1" ht="13.2" hidden="1" x14ac:dyDescent="0.2"/>
    <row r="1998" customFormat="1" ht="13.2" hidden="1" x14ac:dyDescent="0.2"/>
    <row r="1999" customFormat="1" ht="13.2" hidden="1" x14ac:dyDescent="0.2"/>
    <row r="2000" customFormat="1" ht="13.2" hidden="1" x14ac:dyDescent="0.2"/>
    <row r="2001" customFormat="1" ht="13.2" hidden="1" x14ac:dyDescent="0.2"/>
    <row r="2002" customFormat="1" ht="13.2" hidden="1" x14ac:dyDescent="0.2"/>
    <row r="2003" customFormat="1" ht="13.2" hidden="1" x14ac:dyDescent="0.2"/>
    <row r="2004" customFormat="1" ht="13.2" hidden="1" x14ac:dyDescent="0.2"/>
    <row r="2005" customFormat="1" ht="13.2" hidden="1" x14ac:dyDescent="0.2"/>
    <row r="2006" customFormat="1" ht="13.2" hidden="1" x14ac:dyDescent="0.2"/>
    <row r="2007" customFormat="1" ht="13.2" hidden="1" x14ac:dyDescent="0.2"/>
    <row r="2008" customFormat="1" ht="13.2" hidden="1" x14ac:dyDescent="0.2"/>
    <row r="2009" customFormat="1" ht="13.2" hidden="1" x14ac:dyDescent="0.2"/>
    <row r="2010" customFormat="1" ht="13.2" hidden="1" x14ac:dyDescent="0.2"/>
    <row r="2011" customFormat="1" ht="13.2" hidden="1" x14ac:dyDescent="0.2"/>
    <row r="2012" customFormat="1" ht="13.2" hidden="1" x14ac:dyDescent="0.2"/>
    <row r="2013" customFormat="1" ht="13.2" hidden="1" x14ac:dyDescent="0.2"/>
    <row r="2014" customFormat="1" ht="13.2" hidden="1" x14ac:dyDescent="0.2"/>
    <row r="2015" customFormat="1" ht="13.2" hidden="1" x14ac:dyDescent="0.2"/>
    <row r="2016" customFormat="1" ht="13.2" hidden="1" x14ac:dyDescent="0.2"/>
    <row r="2017" customFormat="1" ht="13.2" hidden="1" x14ac:dyDescent="0.2"/>
    <row r="2018" customFormat="1" ht="13.2" hidden="1" x14ac:dyDescent="0.2"/>
    <row r="2019" customFormat="1" ht="13.2" hidden="1" x14ac:dyDescent="0.2"/>
    <row r="2020" customFormat="1" ht="13.2" hidden="1" x14ac:dyDescent="0.2"/>
    <row r="2021" customFormat="1" ht="13.2" hidden="1" x14ac:dyDescent="0.2"/>
    <row r="2022" customFormat="1" ht="13.2" hidden="1" x14ac:dyDescent="0.2"/>
    <row r="2023" customFormat="1" ht="13.2" hidden="1" x14ac:dyDescent="0.2"/>
    <row r="2024" customFormat="1" ht="13.2" hidden="1" x14ac:dyDescent="0.2"/>
    <row r="2025" customFormat="1" ht="13.2" hidden="1" x14ac:dyDescent="0.2"/>
    <row r="2026" customFormat="1" ht="13.2" hidden="1" x14ac:dyDescent="0.2"/>
    <row r="2027" customFormat="1" ht="13.2" hidden="1" x14ac:dyDescent="0.2"/>
    <row r="2028" customFormat="1" ht="13.2" hidden="1" x14ac:dyDescent="0.2"/>
    <row r="2029" customFormat="1" ht="13.2" hidden="1" x14ac:dyDescent="0.2"/>
    <row r="2030" customFormat="1" ht="13.2" hidden="1" x14ac:dyDescent="0.2"/>
    <row r="2031" customFormat="1" ht="13.2" hidden="1" x14ac:dyDescent="0.2"/>
    <row r="2032" customFormat="1" ht="13.2" hidden="1" x14ac:dyDescent="0.2"/>
    <row r="2033" customFormat="1" ht="13.2" hidden="1" x14ac:dyDescent="0.2"/>
    <row r="2034" customFormat="1" ht="13.2" hidden="1" x14ac:dyDescent="0.2"/>
    <row r="2035" customFormat="1" ht="13.2" hidden="1" x14ac:dyDescent="0.2"/>
    <row r="2036" customFormat="1" ht="13.2" hidden="1" x14ac:dyDescent="0.2"/>
    <row r="2037" customFormat="1" ht="13.2" hidden="1" x14ac:dyDescent="0.2"/>
    <row r="2038" customFormat="1" ht="13.2" hidden="1" x14ac:dyDescent="0.2"/>
    <row r="2039" customFormat="1" ht="13.2" hidden="1" x14ac:dyDescent="0.2"/>
    <row r="2040" customFormat="1" ht="13.2" hidden="1" x14ac:dyDescent="0.2"/>
    <row r="2041" customFormat="1" ht="13.2" hidden="1" x14ac:dyDescent="0.2"/>
    <row r="2042" customFormat="1" ht="13.2" hidden="1" x14ac:dyDescent="0.2"/>
    <row r="2043" customFormat="1" ht="13.2" hidden="1" x14ac:dyDescent="0.2"/>
    <row r="2044" customFormat="1" ht="13.2" hidden="1" x14ac:dyDescent="0.2"/>
    <row r="2045" customFormat="1" ht="13.2" hidden="1" x14ac:dyDescent="0.2"/>
    <row r="2046" customFormat="1" ht="13.2" hidden="1" x14ac:dyDescent="0.2"/>
    <row r="2047" customFormat="1" ht="13.2" hidden="1" x14ac:dyDescent="0.2"/>
    <row r="2048" customFormat="1" ht="13.2" hidden="1" x14ac:dyDescent="0.2"/>
    <row r="2049" customFormat="1" ht="13.2" hidden="1" x14ac:dyDescent="0.2"/>
    <row r="2050" customFormat="1" ht="13.2" hidden="1" x14ac:dyDescent="0.2"/>
    <row r="2051" customFormat="1" ht="13.2" hidden="1" x14ac:dyDescent="0.2"/>
    <row r="2052" customFormat="1" ht="13.2" hidden="1" x14ac:dyDescent="0.2"/>
    <row r="2053" customFormat="1" ht="13.2" hidden="1" x14ac:dyDescent="0.2"/>
    <row r="2054" customFormat="1" ht="13.2" hidden="1" x14ac:dyDescent="0.2"/>
    <row r="2055" customFormat="1" ht="13.2" hidden="1" x14ac:dyDescent="0.2"/>
    <row r="2056" customFormat="1" ht="13.2" hidden="1" x14ac:dyDescent="0.2"/>
    <row r="2057" customFormat="1" ht="13.2" hidden="1" x14ac:dyDescent="0.2"/>
    <row r="2058" customFormat="1" ht="13.2" hidden="1" x14ac:dyDescent="0.2"/>
    <row r="2059" customFormat="1" ht="13.2" hidden="1" x14ac:dyDescent="0.2"/>
    <row r="2060" customFormat="1" ht="13.2" hidden="1" x14ac:dyDescent="0.2"/>
    <row r="2061" customFormat="1" ht="13.2" hidden="1" x14ac:dyDescent="0.2"/>
    <row r="2062" customFormat="1" ht="13.2" hidden="1" x14ac:dyDescent="0.2"/>
    <row r="2063" customFormat="1" ht="13.2" hidden="1" x14ac:dyDescent="0.2"/>
    <row r="2064" customFormat="1" ht="13.2" hidden="1" x14ac:dyDescent="0.2"/>
    <row r="2065" customFormat="1" ht="13.2" hidden="1" x14ac:dyDescent="0.2"/>
    <row r="2066" customFormat="1" ht="13.2" hidden="1" x14ac:dyDescent="0.2"/>
    <row r="2067" customFormat="1" ht="13.2" hidden="1" x14ac:dyDescent="0.2"/>
    <row r="2068" customFormat="1" ht="13.2" hidden="1" x14ac:dyDescent="0.2"/>
    <row r="2069" customFormat="1" ht="13.2" hidden="1" x14ac:dyDescent="0.2"/>
    <row r="2070" customFormat="1" ht="13.2" hidden="1" x14ac:dyDescent="0.2"/>
    <row r="2071" customFormat="1" ht="13.2" hidden="1" x14ac:dyDescent="0.2"/>
    <row r="2072" customFormat="1" ht="13.2" hidden="1" x14ac:dyDescent="0.2"/>
    <row r="2073" customFormat="1" ht="13.2" hidden="1" x14ac:dyDescent="0.2"/>
    <row r="2074" customFormat="1" ht="13.2" hidden="1" x14ac:dyDescent="0.2"/>
    <row r="2075" customFormat="1" ht="13.2" hidden="1" x14ac:dyDescent="0.2"/>
    <row r="2076" customFormat="1" ht="13.2" hidden="1" x14ac:dyDescent="0.2"/>
    <row r="2077" customFormat="1" ht="13.2" hidden="1" x14ac:dyDescent="0.2"/>
    <row r="2078" customFormat="1" ht="13.2" hidden="1" x14ac:dyDescent="0.2"/>
    <row r="2079" customFormat="1" ht="13.2" hidden="1" x14ac:dyDescent="0.2"/>
    <row r="2080" customFormat="1" ht="13.2" hidden="1" x14ac:dyDescent="0.2"/>
    <row r="2081" customFormat="1" ht="13.2" hidden="1" x14ac:dyDescent="0.2"/>
    <row r="2082" customFormat="1" ht="13.2" hidden="1" x14ac:dyDescent="0.2"/>
    <row r="2083" customFormat="1" ht="13.2" hidden="1" x14ac:dyDescent="0.2"/>
    <row r="2084" customFormat="1" ht="13.2" hidden="1" x14ac:dyDescent="0.2"/>
    <row r="2085" customFormat="1" ht="13.2" hidden="1" x14ac:dyDescent="0.2"/>
    <row r="2086" customFormat="1" ht="13.2" hidden="1" x14ac:dyDescent="0.2"/>
    <row r="2087" customFormat="1" ht="13.2" hidden="1" x14ac:dyDescent="0.2"/>
    <row r="2088" customFormat="1" ht="13.2" hidden="1" x14ac:dyDescent="0.2"/>
    <row r="2089" customFormat="1" ht="13.2" hidden="1" x14ac:dyDescent="0.2"/>
    <row r="2090" customFormat="1" ht="13.2" hidden="1" x14ac:dyDescent="0.2"/>
    <row r="2091" customFormat="1" ht="13.2" hidden="1" x14ac:dyDescent="0.2"/>
    <row r="2092" customFormat="1" ht="13.2" hidden="1" x14ac:dyDescent="0.2"/>
    <row r="2093" customFormat="1" ht="13.2" hidden="1" x14ac:dyDescent="0.2"/>
    <row r="2094" customFormat="1" ht="13.2" hidden="1" x14ac:dyDescent="0.2"/>
    <row r="2095" customFormat="1" ht="13.2" hidden="1" x14ac:dyDescent="0.2"/>
    <row r="2096" customFormat="1" ht="13.2" hidden="1" x14ac:dyDescent="0.2"/>
    <row r="2097" customFormat="1" ht="13.2" hidden="1" x14ac:dyDescent="0.2"/>
    <row r="2098" customFormat="1" ht="13.2" hidden="1" x14ac:dyDescent="0.2"/>
    <row r="2099" customFormat="1" ht="13.2" hidden="1" x14ac:dyDescent="0.2"/>
    <row r="2100" customFormat="1" ht="13.2" hidden="1" x14ac:dyDescent="0.2"/>
    <row r="2101" customFormat="1" ht="13.2" hidden="1" x14ac:dyDescent="0.2"/>
    <row r="2102" customFormat="1" ht="13.2" hidden="1" x14ac:dyDescent="0.2"/>
    <row r="2103" customFormat="1" ht="13.2" hidden="1" x14ac:dyDescent="0.2"/>
    <row r="2104" customFormat="1" ht="13.2" hidden="1" x14ac:dyDescent="0.2"/>
    <row r="2105" customFormat="1" ht="13.2" hidden="1" x14ac:dyDescent="0.2"/>
    <row r="2106" customFormat="1" ht="13.2" hidden="1" x14ac:dyDescent="0.2"/>
    <row r="2107" customFormat="1" ht="13.2" hidden="1" x14ac:dyDescent="0.2"/>
    <row r="2108" customFormat="1" ht="13.2" hidden="1" x14ac:dyDescent="0.2"/>
    <row r="2109" customFormat="1" ht="13.2" hidden="1" x14ac:dyDescent="0.2"/>
    <row r="2110" customFormat="1" ht="13.2" hidden="1" x14ac:dyDescent="0.2"/>
    <row r="2111" customFormat="1" ht="13.2" hidden="1" x14ac:dyDescent="0.2"/>
    <row r="2112" customFormat="1" ht="13.2" hidden="1" x14ac:dyDescent="0.2"/>
    <row r="2113" customFormat="1" ht="13.2" hidden="1" x14ac:dyDescent="0.2"/>
    <row r="2114" customFormat="1" ht="13.2" hidden="1" x14ac:dyDescent="0.2"/>
    <row r="2115" customFormat="1" ht="13.2" hidden="1" x14ac:dyDescent="0.2"/>
    <row r="2116" customFormat="1" ht="13.2" hidden="1" x14ac:dyDescent="0.2"/>
    <row r="2117" customFormat="1" ht="13.2" hidden="1" x14ac:dyDescent="0.2"/>
    <row r="2118" customFormat="1" ht="13.2" hidden="1" x14ac:dyDescent="0.2"/>
    <row r="2119" customFormat="1" ht="13.2" hidden="1" x14ac:dyDescent="0.2"/>
    <row r="2120" customFormat="1" ht="13.2" hidden="1" x14ac:dyDescent="0.2"/>
    <row r="2121" customFormat="1" ht="13.2" hidden="1" x14ac:dyDescent="0.2"/>
    <row r="2122" customFormat="1" ht="13.2" hidden="1" x14ac:dyDescent="0.2"/>
    <row r="2123" customFormat="1" ht="13.2" hidden="1" x14ac:dyDescent="0.2"/>
    <row r="2124" customFormat="1" ht="13.2" hidden="1" x14ac:dyDescent="0.2"/>
    <row r="2125" customFormat="1" ht="13.2" hidden="1" x14ac:dyDescent="0.2"/>
    <row r="2126" customFormat="1" ht="13.2" hidden="1" x14ac:dyDescent="0.2"/>
    <row r="2127" customFormat="1" ht="13.2" hidden="1" x14ac:dyDescent="0.2"/>
    <row r="2128" customFormat="1" ht="13.2" hidden="1" x14ac:dyDescent="0.2"/>
    <row r="2129" customFormat="1" ht="13.2" hidden="1" x14ac:dyDescent="0.2"/>
    <row r="2130" customFormat="1" ht="13.2" hidden="1" x14ac:dyDescent="0.2"/>
    <row r="2131" customFormat="1" ht="13.2" hidden="1" x14ac:dyDescent="0.2"/>
    <row r="2132" customFormat="1" ht="13.2" hidden="1" x14ac:dyDescent="0.2"/>
    <row r="2133" customFormat="1" ht="13.2" hidden="1" x14ac:dyDescent="0.2"/>
    <row r="2134" customFormat="1" ht="13.2" hidden="1" x14ac:dyDescent="0.2"/>
    <row r="2135" customFormat="1" ht="13.2" hidden="1" x14ac:dyDescent="0.2"/>
    <row r="2136" customFormat="1" ht="13.2" hidden="1" x14ac:dyDescent="0.2"/>
    <row r="2137" customFormat="1" ht="13.2" hidden="1" x14ac:dyDescent="0.2"/>
    <row r="2138" customFormat="1" ht="13.2" hidden="1" x14ac:dyDescent="0.2"/>
    <row r="2139" customFormat="1" ht="13.2" hidden="1" x14ac:dyDescent="0.2"/>
    <row r="2140" customFormat="1" ht="13.2" hidden="1" x14ac:dyDescent="0.2"/>
    <row r="2141" customFormat="1" ht="13.2" hidden="1" x14ac:dyDescent="0.2"/>
    <row r="2142" customFormat="1" ht="13.2" hidden="1" x14ac:dyDescent="0.2"/>
    <row r="2143" customFormat="1" ht="13.2" hidden="1" x14ac:dyDescent="0.2"/>
    <row r="2144" customFormat="1" ht="13.2" hidden="1" x14ac:dyDescent="0.2"/>
    <row r="2145" customFormat="1" ht="13.2" hidden="1" x14ac:dyDescent="0.2"/>
    <row r="2146" customFormat="1" ht="13.2" hidden="1" x14ac:dyDescent="0.2"/>
    <row r="2147" customFormat="1" ht="13.2" hidden="1" x14ac:dyDescent="0.2"/>
    <row r="2148" customFormat="1" ht="13.2" hidden="1" x14ac:dyDescent="0.2"/>
    <row r="2149" customFormat="1" ht="13.2" hidden="1" x14ac:dyDescent="0.2"/>
    <row r="2150" customFormat="1" ht="13.2" hidden="1" x14ac:dyDescent="0.2"/>
    <row r="2151" customFormat="1" ht="13.2" hidden="1" x14ac:dyDescent="0.2"/>
    <row r="2152" customFormat="1" ht="13.2" hidden="1" x14ac:dyDescent="0.2"/>
    <row r="2153" customFormat="1" ht="13.2" hidden="1" x14ac:dyDescent="0.2"/>
    <row r="2154" customFormat="1" ht="13.2" hidden="1" x14ac:dyDescent="0.2"/>
    <row r="2155" customFormat="1" ht="13.2" hidden="1" x14ac:dyDescent="0.2"/>
    <row r="2156" customFormat="1" ht="13.2" hidden="1" x14ac:dyDescent="0.2"/>
    <row r="2157" customFormat="1" ht="13.2" hidden="1" x14ac:dyDescent="0.2"/>
    <row r="2158" customFormat="1" ht="13.2" hidden="1" x14ac:dyDescent="0.2"/>
    <row r="2159" customFormat="1" ht="13.2" hidden="1" x14ac:dyDescent="0.2"/>
    <row r="2160" customFormat="1" ht="13.2" hidden="1" x14ac:dyDescent="0.2"/>
    <row r="2161" customFormat="1" ht="13.2" hidden="1" x14ac:dyDescent="0.2"/>
    <row r="2162" customFormat="1" ht="13.2" hidden="1" x14ac:dyDescent="0.2"/>
    <row r="2163" customFormat="1" ht="13.2" hidden="1" x14ac:dyDescent="0.2"/>
    <row r="2164" customFormat="1" ht="13.2" hidden="1" x14ac:dyDescent="0.2"/>
    <row r="2165" customFormat="1" ht="13.2" hidden="1" x14ac:dyDescent="0.2"/>
    <row r="2166" customFormat="1" ht="13.2" hidden="1" x14ac:dyDescent="0.2"/>
    <row r="2167" customFormat="1" ht="13.2" hidden="1" x14ac:dyDescent="0.2"/>
    <row r="2168" customFormat="1" ht="13.2" hidden="1" x14ac:dyDescent="0.2"/>
    <row r="2169" customFormat="1" ht="13.2" hidden="1" x14ac:dyDescent="0.2"/>
    <row r="2170" customFormat="1" ht="13.2" hidden="1" x14ac:dyDescent="0.2"/>
    <row r="2171" customFormat="1" ht="13.2" hidden="1" x14ac:dyDescent="0.2"/>
    <row r="2172" customFormat="1" ht="13.2" hidden="1" x14ac:dyDescent="0.2"/>
    <row r="2173" customFormat="1" ht="13.2" hidden="1" x14ac:dyDescent="0.2"/>
    <row r="2174" customFormat="1" ht="13.2" hidden="1" x14ac:dyDescent="0.2"/>
    <row r="2175" customFormat="1" ht="13.2" hidden="1" x14ac:dyDescent="0.2"/>
    <row r="2176" customFormat="1" ht="13.2" hidden="1" x14ac:dyDescent="0.2"/>
    <row r="2177" customFormat="1" ht="13.2" hidden="1" x14ac:dyDescent="0.2"/>
    <row r="2178" customFormat="1" ht="13.2" hidden="1" x14ac:dyDescent="0.2"/>
    <row r="2179" customFormat="1" ht="13.2" hidden="1" x14ac:dyDescent="0.2"/>
    <row r="2180" customFormat="1" ht="13.2" hidden="1" x14ac:dyDescent="0.2"/>
    <row r="2181" customFormat="1" ht="13.2" hidden="1" x14ac:dyDescent="0.2"/>
    <row r="2182" customFormat="1" ht="13.2" hidden="1" x14ac:dyDescent="0.2"/>
    <row r="2183" customFormat="1" ht="13.2" hidden="1" x14ac:dyDescent="0.2"/>
    <row r="2184" customFormat="1" ht="13.2" hidden="1" x14ac:dyDescent="0.2"/>
    <row r="2185" customFormat="1" ht="13.2" hidden="1" x14ac:dyDescent="0.2"/>
    <row r="2186" customFormat="1" ht="13.2" hidden="1" x14ac:dyDescent="0.2"/>
    <row r="2187" customFormat="1" ht="13.2" hidden="1" x14ac:dyDescent="0.2"/>
    <row r="2188" customFormat="1" ht="13.2" hidden="1" x14ac:dyDescent="0.2"/>
    <row r="2189" customFormat="1" ht="13.2" hidden="1" x14ac:dyDescent="0.2"/>
    <row r="2190" customFormat="1" ht="13.2" hidden="1" x14ac:dyDescent="0.2"/>
    <row r="2191" customFormat="1" ht="13.2" hidden="1" x14ac:dyDescent="0.2"/>
    <row r="2192" customFormat="1" ht="13.2" hidden="1" x14ac:dyDescent="0.2"/>
    <row r="2193" customFormat="1" ht="13.2" hidden="1" x14ac:dyDescent="0.2"/>
    <row r="2194" customFormat="1" ht="13.2" hidden="1" x14ac:dyDescent="0.2"/>
    <row r="2195" customFormat="1" ht="13.2" hidden="1" x14ac:dyDescent="0.2"/>
    <row r="2196" customFormat="1" ht="13.2" hidden="1" x14ac:dyDescent="0.2"/>
    <row r="2197" customFormat="1" ht="13.2" hidden="1" x14ac:dyDescent="0.2"/>
    <row r="2198" customFormat="1" ht="13.2" hidden="1" x14ac:dyDescent="0.2"/>
    <row r="2199" customFormat="1" ht="13.2" hidden="1" x14ac:dyDescent="0.2"/>
    <row r="2200" customFormat="1" ht="13.2" hidden="1" x14ac:dyDescent="0.2"/>
    <row r="2201" customFormat="1" ht="13.2" hidden="1" x14ac:dyDescent="0.2"/>
    <row r="2202" customFormat="1" ht="13.2" hidden="1" x14ac:dyDescent="0.2"/>
    <row r="2203" customFormat="1" ht="13.2" hidden="1" x14ac:dyDescent="0.2"/>
    <row r="2204" customFormat="1" ht="13.2" hidden="1" x14ac:dyDescent="0.2"/>
    <row r="2205" customFormat="1" ht="13.2" hidden="1" x14ac:dyDescent="0.2"/>
    <row r="2206" customFormat="1" ht="13.2" hidden="1" x14ac:dyDescent="0.2"/>
    <row r="2207" customFormat="1" ht="13.2" hidden="1" x14ac:dyDescent="0.2"/>
    <row r="2208" customFormat="1" ht="13.2" hidden="1" x14ac:dyDescent="0.2"/>
    <row r="2209" customFormat="1" ht="13.2" hidden="1" x14ac:dyDescent="0.2"/>
    <row r="2210" customFormat="1" ht="13.2" hidden="1" x14ac:dyDescent="0.2"/>
    <row r="2211" customFormat="1" ht="13.2" hidden="1" x14ac:dyDescent="0.2"/>
    <row r="2212" customFormat="1" ht="13.2" hidden="1" x14ac:dyDescent="0.2"/>
    <row r="2213" customFormat="1" ht="13.2" hidden="1" x14ac:dyDescent="0.2"/>
    <row r="2214" customFormat="1" ht="13.2" hidden="1" x14ac:dyDescent="0.2"/>
    <row r="2215" customFormat="1" ht="13.2" hidden="1" x14ac:dyDescent="0.2"/>
    <row r="2216" customFormat="1" ht="13.2" hidden="1" x14ac:dyDescent="0.2"/>
    <row r="2217" customFormat="1" ht="13.2" hidden="1" x14ac:dyDescent="0.2"/>
    <row r="2218" customFormat="1" ht="13.2" hidden="1" x14ac:dyDescent="0.2"/>
    <row r="2219" customFormat="1" ht="13.2" hidden="1" x14ac:dyDescent="0.2"/>
    <row r="2220" customFormat="1" ht="13.2" hidden="1" x14ac:dyDescent="0.2"/>
    <row r="2221" customFormat="1" ht="13.2" hidden="1" x14ac:dyDescent="0.2"/>
    <row r="2222" customFormat="1" ht="13.2" hidden="1" x14ac:dyDescent="0.2"/>
    <row r="2223" customFormat="1" ht="13.2" hidden="1" x14ac:dyDescent="0.2"/>
    <row r="2224" customFormat="1" ht="13.2" hidden="1" x14ac:dyDescent="0.2"/>
    <row r="2225" customFormat="1" ht="13.2" hidden="1" x14ac:dyDescent="0.2"/>
    <row r="2226" customFormat="1" ht="13.2" hidden="1" x14ac:dyDescent="0.2"/>
    <row r="2227" customFormat="1" ht="13.2" hidden="1" x14ac:dyDescent="0.2"/>
    <row r="2228" customFormat="1" ht="13.2" hidden="1" x14ac:dyDescent="0.2"/>
    <row r="2229" customFormat="1" ht="13.2" hidden="1" x14ac:dyDescent="0.2"/>
    <row r="2230" customFormat="1" ht="13.2" hidden="1" x14ac:dyDescent="0.2"/>
    <row r="2231" customFormat="1" ht="13.2" hidden="1" x14ac:dyDescent="0.2"/>
    <row r="2232" customFormat="1" ht="13.2" hidden="1" x14ac:dyDescent="0.2"/>
    <row r="2233" customFormat="1" ht="13.2" hidden="1" x14ac:dyDescent="0.2"/>
    <row r="2234" customFormat="1" ht="13.2" hidden="1" x14ac:dyDescent="0.2"/>
    <row r="2235" customFormat="1" ht="13.2" hidden="1" x14ac:dyDescent="0.2"/>
    <row r="2236" customFormat="1" ht="13.2" hidden="1" x14ac:dyDescent="0.2"/>
    <row r="2237" customFormat="1" ht="13.2" hidden="1" x14ac:dyDescent="0.2"/>
    <row r="2238" customFormat="1" ht="13.2" hidden="1" x14ac:dyDescent="0.2"/>
    <row r="2239" customFormat="1" ht="13.2" hidden="1" x14ac:dyDescent="0.2"/>
    <row r="2240" customFormat="1" ht="13.2" hidden="1" x14ac:dyDescent="0.2"/>
    <row r="2241" customFormat="1" ht="13.2" hidden="1" x14ac:dyDescent="0.2"/>
    <row r="2242" customFormat="1" ht="13.2" hidden="1" x14ac:dyDescent="0.2"/>
    <row r="2243" customFormat="1" ht="13.2" hidden="1" x14ac:dyDescent="0.2"/>
    <row r="2244" customFormat="1" ht="13.2" hidden="1" x14ac:dyDescent="0.2"/>
    <row r="2245" customFormat="1" ht="13.2" hidden="1" x14ac:dyDescent="0.2"/>
    <row r="2246" customFormat="1" ht="13.2" hidden="1" x14ac:dyDescent="0.2"/>
    <row r="2247" customFormat="1" ht="13.2" hidden="1" x14ac:dyDescent="0.2"/>
    <row r="2248" customFormat="1" ht="13.2" hidden="1" x14ac:dyDescent="0.2"/>
    <row r="2249" customFormat="1" ht="13.2" hidden="1" x14ac:dyDescent="0.2"/>
    <row r="2250" customFormat="1" ht="13.2" hidden="1" x14ac:dyDescent="0.2"/>
    <row r="2251" customFormat="1" ht="13.2" hidden="1" x14ac:dyDescent="0.2"/>
    <row r="2252" customFormat="1" ht="13.2" hidden="1" x14ac:dyDescent="0.2"/>
    <row r="2253" customFormat="1" ht="13.2" hidden="1" x14ac:dyDescent="0.2"/>
    <row r="2254" customFormat="1" ht="13.2" hidden="1" x14ac:dyDescent="0.2"/>
    <row r="2255" customFormat="1" ht="13.2" hidden="1" x14ac:dyDescent="0.2"/>
    <row r="2256" customFormat="1" ht="13.2" hidden="1" x14ac:dyDescent="0.2"/>
    <row r="2257" customFormat="1" ht="13.2" hidden="1" x14ac:dyDescent="0.2"/>
    <row r="2258" customFormat="1" ht="13.2" hidden="1" x14ac:dyDescent="0.2"/>
    <row r="2259" customFormat="1" ht="13.2" hidden="1" x14ac:dyDescent="0.2"/>
    <row r="2260" customFormat="1" ht="13.2" hidden="1" x14ac:dyDescent="0.2"/>
    <row r="2261" customFormat="1" ht="13.2" hidden="1" x14ac:dyDescent="0.2"/>
    <row r="2262" customFormat="1" ht="13.2" hidden="1" x14ac:dyDescent="0.2"/>
    <row r="2263" customFormat="1" ht="13.2" hidden="1" x14ac:dyDescent="0.2"/>
    <row r="2264" customFormat="1" ht="13.2" hidden="1" x14ac:dyDescent="0.2"/>
    <row r="2265" customFormat="1" ht="13.2" hidden="1" x14ac:dyDescent="0.2"/>
    <row r="2266" customFormat="1" ht="13.2" hidden="1" x14ac:dyDescent="0.2"/>
    <row r="2267" customFormat="1" ht="13.2" hidden="1" x14ac:dyDescent="0.2"/>
    <row r="2268" customFormat="1" ht="13.2" hidden="1" x14ac:dyDescent="0.2"/>
    <row r="2269" customFormat="1" ht="13.2" hidden="1" x14ac:dyDescent="0.2"/>
    <row r="2270" customFormat="1" ht="13.2" hidden="1" x14ac:dyDescent="0.2"/>
    <row r="2271" customFormat="1" ht="13.2" hidden="1" x14ac:dyDescent="0.2"/>
    <row r="2272" customFormat="1" ht="13.2" hidden="1" x14ac:dyDescent="0.2"/>
    <row r="2273" customFormat="1" ht="13.2" hidden="1" x14ac:dyDescent="0.2"/>
    <row r="2274" customFormat="1" ht="13.2" hidden="1" x14ac:dyDescent="0.2"/>
    <row r="2275" customFormat="1" ht="13.2" hidden="1" x14ac:dyDescent="0.2"/>
    <row r="2276" customFormat="1" ht="13.2" hidden="1" x14ac:dyDescent="0.2"/>
    <row r="2277" customFormat="1" ht="13.2" hidden="1" x14ac:dyDescent="0.2"/>
    <row r="2278" customFormat="1" ht="13.2" hidden="1" x14ac:dyDescent="0.2"/>
    <row r="2279" customFormat="1" ht="13.2" hidden="1" x14ac:dyDescent="0.2"/>
    <row r="2280" customFormat="1" ht="13.2" hidden="1" x14ac:dyDescent="0.2"/>
    <row r="2281" customFormat="1" ht="13.2" hidden="1" x14ac:dyDescent="0.2"/>
    <row r="2282" customFormat="1" ht="13.2" hidden="1" x14ac:dyDescent="0.2"/>
    <row r="2283" customFormat="1" ht="13.2" hidden="1" x14ac:dyDescent="0.2"/>
    <row r="2284" customFormat="1" ht="13.2" hidden="1" x14ac:dyDescent="0.2"/>
    <row r="2285" customFormat="1" ht="13.2" hidden="1" x14ac:dyDescent="0.2"/>
    <row r="2286" customFormat="1" ht="13.2" hidden="1" x14ac:dyDescent="0.2"/>
    <row r="2287" customFormat="1" ht="13.2" hidden="1" x14ac:dyDescent="0.2"/>
    <row r="2288" customFormat="1" ht="13.2" hidden="1" x14ac:dyDescent="0.2"/>
    <row r="2289" customFormat="1" ht="13.2" hidden="1" x14ac:dyDescent="0.2"/>
    <row r="2290" customFormat="1" ht="13.2" hidden="1" x14ac:dyDescent="0.2"/>
    <row r="2291" customFormat="1" ht="13.2" hidden="1" x14ac:dyDescent="0.2"/>
    <row r="2292" customFormat="1" ht="13.2" hidden="1" x14ac:dyDescent="0.2"/>
    <row r="2293" customFormat="1" ht="13.2" hidden="1" x14ac:dyDescent="0.2"/>
    <row r="2294" customFormat="1" ht="13.2" hidden="1" x14ac:dyDescent="0.2"/>
    <row r="2295" customFormat="1" ht="13.2" hidden="1" x14ac:dyDescent="0.2"/>
    <row r="2296" customFormat="1" ht="13.2" hidden="1" x14ac:dyDescent="0.2"/>
    <row r="2297" customFormat="1" ht="13.2" hidden="1" x14ac:dyDescent="0.2"/>
    <row r="2298" customFormat="1" ht="13.2" hidden="1" x14ac:dyDescent="0.2"/>
    <row r="2299" customFormat="1" ht="13.2" hidden="1" x14ac:dyDescent="0.2"/>
    <row r="2300" customFormat="1" ht="13.2" hidden="1" x14ac:dyDescent="0.2"/>
    <row r="2301" customFormat="1" ht="13.2" hidden="1" x14ac:dyDescent="0.2"/>
    <row r="2302" customFormat="1" ht="13.2" hidden="1" x14ac:dyDescent="0.2"/>
    <row r="2303" customFormat="1" ht="13.2" hidden="1" x14ac:dyDescent="0.2"/>
    <row r="2304" customFormat="1" ht="13.2" hidden="1" x14ac:dyDescent="0.2"/>
    <row r="2305" customFormat="1" ht="13.2" hidden="1" x14ac:dyDescent="0.2"/>
    <row r="2306" customFormat="1" ht="13.2" hidden="1" x14ac:dyDescent="0.2"/>
    <row r="2307" customFormat="1" ht="13.2" hidden="1" x14ac:dyDescent="0.2"/>
    <row r="2308" customFormat="1" ht="13.2" hidden="1" x14ac:dyDescent="0.2"/>
    <row r="2309" customFormat="1" ht="13.2" hidden="1" x14ac:dyDescent="0.2"/>
    <row r="2310" customFormat="1" ht="13.2" hidden="1" x14ac:dyDescent="0.2"/>
    <row r="2311" customFormat="1" ht="13.2" hidden="1" x14ac:dyDescent="0.2"/>
    <row r="2312" customFormat="1" ht="13.2" hidden="1" x14ac:dyDescent="0.2"/>
    <row r="2313" customFormat="1" ht="13.2" hidden="1" x14ac:dyDescent="0.2"/>
    <row r="2314" customFormat="1" ht="13.2" hidden="1" x14ac:dyDescent="0.2"/>
    <row r="2315" customFormat="1" ht="13.2" hidden="1" x14ac:dyDescent="0.2"/>
    <row r="2316" customFormat="1" ht="13.2" hidden="1" x14ac:dyDescent="0.2"/>
    <row r="2317" customFormat="1" ht="13.2" hidden="1" x14ac:dyDescent="0.2"/>
    <row r="2318" customFormat="1" ht="13.2" hidden="1" x14ac:dyDescent="0.2"/>
    <row r="2319" customFormat="1" ht="13.2" hidden="1" x14ac:dyDescent="0.2"/>
    <row r="2320" customFormat="1" ht="13.2" hidden="1" x14ac:dyDescent="0.2"/>
    <row r="2321" customFormat="1" ht="13.2" hidden="1" x14ac:dyDescent="0.2"/>
    <row r="2322" customFormat="1" ht="13.2" hidden="1" x14ac:dyDescent="0.2"/>
    <row r="2323" customFormat="1" ht="13.2" hidden="1" x14ac:dyDescent="0.2"/>
    <row r="2324" customFormat="1" ht="13.2" hidden="1" x14ac:dyDescent="0.2"/>
    <row r="2325" customFormat="1" ht="13.2" hidden="1" x14ac:dyDescent="0.2"/>
    <row r="2326" customFormat="1" ht="13.2" hidden="1" x14ac:dyDescent="0.2"/>
    <row r="2327" customFormat="1" ht="13.2" hidden="1" x14ac:dyDescent="0.2"/>
    <row r="2328" customFormat="1" ht="13.2" hidden="1" x14ac:dyDescent="0.2"/>
    <row r="2329" customFormat="1" ht="13.2" hidden="1" x14ac:dyDescent="0.2"/>
    <row r="2330" customFormat="1" ht="13.2" hidden="1" x14ac:dyDescent="0.2"/>
    <row r="2331" customFormat="1" ht="13.2" hidden="1" x14ac:dyDescent="0.2"/>
    <row r="2332" customFormat="1" ht="13.2" hidden="1" x14ac:dyDescent="0.2"/>
    <row r="2333" customFormat="1" ht="13.2" hidden="1" x14ac:dyDescent="0.2"/>
    <row r="2334" customFormat="1" ht="13.2" hidden="1" x14ac:dyDescent="0.2"/>
    <row r="2335" customFormat="1" ht="13.2" hidden="1" x14ac:dyDescent="0.2"/>
    <row r="2336" customFormat="1" ht="13.2" hidden="1" x14ac:dyDescent="0.2"/>
    <row r="2337" customFormat="1" ht="13.2" hidden="1" x14ac:dyDescent="0.2"/>
    <row r="2338" customFormat="1" ht="13.2" hidden="1" x14ac:dyDescent="0.2"/>
    <row r="2339" customFormat="1" ht="13.2" hidden="1" x14ac:dyDescent="0.2"/>
    <row r="2340" customFormat="1" ht="13.2" hidden="1" x14ac:dyDescent="0.2"/>
    <row r="2341" customFormat="1" ht="13.2" hidden="1" x14ac:dyDescent="0.2"/>
    <row r="2342" customFormat="1" ht="13.2" hidden="1" x14ac:dyDescent="0.2"/>
    <row r="2343" customFormat="1" ht="13.2" hidden="1" x14ac:dyDescent="0.2"/>
    <row r="2344" customFormat="1" ht="13.2" hidden="1" x14ac:dyDescent="0.2"/>
    <row r="2345" customFormat="1" ht="13.2" hidden="1" x14ac:dyDescent="0.2"/>
    <row r="2346" customFormat="1" ht="13.2" hidden="1" x14ac:dyDescent="0.2"/>
    <row r="2347" customFormat="1" ht="13.2" hidden="1" x14ac:dyDescent="0.2"/>
    <row r="2348" customFormat="1" ht="13.2" hidden="1" x14ac:dyDescent="0.2"/>
    <row r="2349" customFormat="1" ht="13.2" hidden="1" x14ac:dyDescent="0.2"/>
    <row r="2350" customFormat="1" ht="13.2" hidden="1" x14ac:dyDescent="0.2"/>
    <row r="2351" customFormat="1" ht="13.2" hidden="1" x14ac:dyDescent="0.2"/>
    <row r="2352" customFormat="1" ht="13.2" hidden="1" x14ac:dyDescent="0.2"/>
    <row r="2353" customFormat="1" ht="13.2" hidden="1" x14ac:dyDescent="0.2"/>
    <row r="2354" customFormat="1" ht="13.2" hidden="1" x14ac:dyDescent="0.2"/>
    <row r="2355" customFormat="1" ht="13.2" hidden="1" x14ac:dyDescent="0.2"/>
    <row r="2356" customFormat="1" ht="13.2" hidden="1" x14ac:dyDescent="0.2"/>
    <row r="2357" customFormat="1" ht="13.2" hidden="1" x14ac:dyDescent="0.2"/>
    <row r="2358" customFormat="1" ht="13.2" hidden="1" x14ac:dyDescent="0.2"/>
    <row r="2359" customFormat="1" ht="13.2" hidden="1" x14ac:dyDescent="0.2"/>
    <row r="2360" customFormat="1" ht="13.2" hidden="1" x14ac:dyDescent="0.2"/>
    <row r="2361" customFormat="1" ht="13.2" hidden="1" x14ac:dyDescent="0.2"/>
    <row r="2362" customFormat="1" ht="13.2" hidden="1" x14ac:dyDescent="0.2"/>
    <row r="2363" customFormat="1" ht="13.2" hidden="1" x14ac:dyDescent="0.2"/>
    <row r="2364" customFormat="1" ht="13.2" hidden="1" x14ac:dyDescent="0.2"/>
    <row r="2365" customFormat="1" ht="13.2" hidden="1" x14ac:dyDescent="0.2"/>
    <row r="2366" customFormat="1" ht="13.2" hidden="1" x14ac:dyDescent="0.2"/>
    <row r="2367" customFormat="1" ht="13.2" hidden="1" x14ac:dyDescent="0.2"/>
    <row r="2368" customFormat="1" ht="13.2" hidden="1" x14ac:dyDescent="0.2"/>
    <row r="2369" customFormat="1" ht="13.2" hidden="1" x14ac:dyDescent="0.2"/>
    <row r="2370" customFormat="1" ht="13.2" hidden="1" x14ac:dyDescent="0.2"/>
    <row r="2371" customFormat="1" ht="13.2" hidden="1" x14ac:dyDescent="0.2"/>
    <row r="2372" customFormat="1" ht="13.2" hidden="1" x14ac:dyDescent="0.2"/>
    <row r="2373" customFormat="1" ht="13.2" hidden="1" x14ac:dyDescent="0.2"/>
    <row r="2374" customFormat="1" ht="13.2" hidden="1" x14ac:dyDescent="0.2"/>
    <row r="2375" customFormat="1" ht="13.2" hidden="1" x14ac:dyDescent="0.2"/>
    <row r="2376" customFormat="1" ht="13.2" hidden="1" x14ac:dyDescent="0.2"/>
    <row r="2377" customFormat="1" ht="13.2" hidden="1" x14ac:dyDescent="0.2"/>
    <row r="2378" customFormat="1" ht="13.2" hidden="1" x14ac:dyDescent="0.2"/>
    <row r="2379" customFormat="1" ht="13.2" hidden="1" x14ac:dyDescent="0.2"/>
    <row r="2380" customFormat="1" ht="13.2" hidden="1" x14ac:dyDescent="0.2"/>
    <row r="2381" customFormat="1" ht="13.2" hidden="1" x14ac:dyDescent="0.2"/>
    <row r="2382" customFormat="1" ht="13.2" hidden="1" x14ac:dyDescent="0.2"/>
    <row r="2383" customFormat="1" ht="13.2" hidden="1" x14ac:dyDescent="0.2"/>
    <row r="2384" customFormat="1" ht="13.2" hidden="1" x14ac:dyDescent="0.2"/>
    <row r="2385" customFormat="1" ht="13.2" hidden="1" x14ac:dyDescent="0.2"/>
    <row r="2386" customFormat="1" ht="13.2" hidden="1" x14ac:dyDescent="0.2"/>
    <row r="2387" customFormat="1" ht="13.2" hidden="1" x14ac:dyDescent="0.2"/>
    <row r="2388" customFormat="1" ht="13.2" hidden="1" x14ac:dyDescent="0.2"/>
    <row r="2389" customFormat="1" ht="13.2" hidden="1" x14ac:dyDescent="0.2"/>
    <row r="2390" customFormat="1" ht="13.2" hidden="1" x14ac:dyDescent="0.2"/>
    <row r="2391" customFormat="1" ht="13.2" hidden="1" x14ac:dyDescent="0.2"/>
    <row r="2392" customFormat="1" ht="13.2" hidden="1" x14ac:dyDescent="0.2"/>
    <row r="2393" customFormat="1" ht="13.2" hidden="1" x14ac:dyDescent="0.2"/>
    <row r="2394" customFormat="1" ht="13.2" hidden="1" x14ac:dyDescent="0.2"/>
    <row r="2395" customFormat="1" ht="13.2" hidden="1" x14ac:dyDescent="0.2"/>
    <row r="2396" customFormat="1" ht="13.2" hidden="1" x14ac:dyDescent="0.2"/>
    <row r="2397" customFormat="1" ht="13.2" hidden="1" x14ac:dyDescent="0.2"/>
    <row r="2398" customFormat="1" ht="13.2" hidden="1" x14ac:dyDescent="0.2"/>
    <row r="2399" customFormat="1" ht="13.2" hidden="1" x14ac:dyDescent="0.2"/>
    <row r="2400" customFormat="1" ht="13.2" hidden="1" x14ac:dyDescent="0.2"/>
    <row r="2401" customFormat="1" ht="13.2" hidden="1" x14ac:dyDescent="0.2"/>
    <row r="2402" customFormat="1" ht="13.2" hidden="1" x14ac:dyDescent="0.2"/>
    <row r="2403" customFormat="1" ht="13.2" hidden="1" x14ac:dyDescent="0.2"/>
    <row r="2404" customFormat="1" ht="13.2" hidden="1" x14ac:dyDescent="0.2"/>
    <row r="2405" customFormat="1" ht="13.2" hidden="1" x14ac:dyDescent="0.2"/>
    <row r="2406" customFormat="1" ht="13.2" hidden="1" x14ac:dyDescent="0.2"/>
    <row r="2407" customFormat="1" ht="13.2" hidden="1" x14ac:dyDescent="0.2"/>
    <row r="2408" customFormat="1" ht="13.2" hidden="1" x14ac:dyDescent="0.2"/>
    <row r="2409" customFormat="1" ht="13.2" hidden="1" x14ac:dyDescent="0.2"/>
    <row r="2410" customFormat="1" ht="13.2" hidden="1" x14ac:dyDescent="0.2"/>
    <row r="2411" customFormat="1" ht="13.2" hidden="1" x14ac:dyDescent="0.2"/>
    <row r="2412" customFormat="1" ht="13.2" hidden="1" x14ac:dyDescent="0.2"/>
    <row r="2413" customFormat="1" ht="13.2" hidden="1" x14ac:dyDescent="0.2"/>
    <row r="2414" customFormat="1" ht="13.2" hidden="1" x14ac:dyDescent="0.2"/>
    <row r="2415" customFormat="1" ht="13.2" hidden="1" x14ac:dyDescent="0.2"/>
    <row r="2416" customFormat="1" ht="13.2" hidden="1" x14ac:dyDescent="0.2"/>
    <row r="2417" customFormat="1" ht="13.2" hidden="1" x14ac:dyDescent="0.2"/>
    <row r="2418" customFormat="1" ht="13.2" hidden="1" x14ac:dyDescent="0.2"/>
    <row r="2419" customFormat="1" ht="13.2" hidden="1" x14ac:dyDescent="0.2"/>
    <row r="2420" customFormat="1" ht="13.2" hidden="1" x14ac:dyDescent="0.2"/>
    <row r="2421" customFormat="1" ht="13.2" hidden="1" x14ac:dyDescent="0.2"/>
    <row r="2422" customFormat="1" ht="13.2" hidden="1" x14ac:dyDescent="0.2"/>
    <row r="2423" customFormat="1" ht="13.2" hidden="1" x14ac:dyDescent="0.2"/>
    <row r="2424" customFormat="1" ht="13.2" hidden="1" x14ac:dyDescent="0.2"/>
    <row r="2425" customFormat="1" ht="13.2" hidden="1" x14ac:dyDescent="0.2"/>
    <row r="2426" customFormat="1" ht="13.2" hidden="1" x14ac:dyDescent="0.2"/>
    <row r="2427" customFormat="1" ht="13.2" hidden="1" x14ac:dyDescent="0.2"/>
    <row r="2428" customFormat="1" ht="13.2" hidden="1" x14ac:dyDescent="0.2"/>
    <row r="2429" customFormat="1" ht="13.2" hidden="1" x14ac:dyDescent="0.2"/>
    <row r="2430" customFormat="1" ht="13.2" hidden="1" x14ac:dyDescent="0.2"/>
    <row r="2431" customFormat="1" ht="13.2" hidden="1" x14ac:dyDescent="0.2"/>
    <row r="2432" customFormat="1" ht="13.2" hidden="1" x14ac:dyDescent="0.2"/>
    <row r="2433" customFormat="1" ht="13.2" hidden="1" x14ac:dyDescent="0.2"/>
    <row r="2434" customFormat="1" ht="13.2" hidden="1" x14ac:dyDescent="0.2"/>
    <row r="2435" customFormat="1" ht="13.2" hidden="1" x14ac:dyDescent="0.2"/>
    <row r="2436" customFormat="1" ht="13.2" hidden="1" x14ac:dyDescent="0.2"/>
    <row r="2437" customFormat="1" ht="13.2" hidden="1" x14ac:dyDescent="0.2"/>
    <row r="2438" customFormat="1" ht="13.2" hidden="1" x14ac:dyDescent="0.2"/>
    <row r="2439" customFormat="1" ht="13.2" hidden="1" x14ac:dyDescent="0.2"/>
    <row r="2440" customFormat="1" ht="13.2" hidden="1" x14ac:dyDescent="0.2"/>
    <row r="2441" customFormat="1" ht="13.2" hidden="1" x14ac:dyDescent="0.2"/>
    <row r="2442" customFormat="1" ht="13.2" hidden="1" x14ac:dyDescent="0.2"/>
    <row r="2443" customFormat="1" ht="13.2" hidden="1" x14ac:dyDescent="0.2"/>
    <row r="2444" customFormat="1" ht="13.2" hidden="1" x14ac:dyDescent="0.2"/>
    <row r="2445" customFormat="1" ht="13.2" hidden="1" x14ac:dyDescent="0.2"/>
    <row r="2446" customFormat="1" ht="13.2" hidden="1" x14ac:dyDescent="0.2"/>
    <row r="2447" customFormat="1" ht="13.2" hidden="1" x14ac:dyDescent="0.2"/>
    <row r="2448" customFormat="1" ht="13.2" hidden="1" x14ac:dyDescent="0.2"/>
    <row r="2449" customFormat="1" ht="13.2" hidden="1" x14ac:dyDescent="0.2"/>
    <row r="2450" customFormat="1" ht="13.2" hidden="1" x14ac:dyDescent="0.2"/>
    <row r="2451" customFormat="1" ht="13.2" hidden="1" x14ac:dyDescent="0.2"/>
    <row r="2452" customFormat="1" ht="13.2" hidden="1" x14ac:dyDescent="0.2"/>
    <row r="2453" customFormat="1" ht="13.2" hidden="1" x14ac:dyDescent="0.2"/>
    <row r="2454" customFormat="1" ht="13.2" hidden="1" x14ac:dyDescent="0.2"/>
    <row r="2455" customFormat="1" ht="13.2" hidden="1" x14ac:dyDescent="0.2"/>
    <row r="2456" customFormat="1" ht="13.2" hidden="1" x14ac:dyDescent="0.2"/>
    <row r="2457" customFormat="1" ht="13.2" hidden="1" x14ac:dyDescent="0.2"/>
    <row r="2458" customFormat="1" ht="13.2" hidden="1" x14ac:dyDescent="0.2"/>
    <row r="2459" customFormat="1" ht="13.2" hidden="1" x14ac:dyDescent="0.2"/>
    <row r="2460" customFormat="1" ht="13.2" hidden="1" x14ac:dyDescent="0.2"/>
    <row r="2461" customFormat="1" ht="13.2" hidden="1" x14ac:dyDescent="0.2"/>
    <row r="2462" customFormat="1" ht="13.2" hidden="1" x14ac:dyDescent="0.2"/>
    <row r="2463" customFormat="1" ht="13.2" hidden="1" x14ac:dyDescent="0.2"/>
    <row r="2464" customFormat="1" ht="13.2" hidden="1" x14ac:dyDescent="0.2"/>
    <row r="2465" customFormat="1" ht="13.2" hidden="1" x14ac:dyDescent="0.2"/>
    <row r="2466" customFormat="1" ht="13.2" hidden="1" x14ac:dyDescent="0.2"/>
    <row r="2467" customFormat="1" ht="13.2" hidden="1" x14ac:dyDescent="0.2"/>
    <row r="2468" customFormat="1" ht="13.2" hidden="1" x14ac:dyDescent="0.2"/>
    <row r="2469" customFormat="1" ht="13.2" hidden="1" x14ac:dyDescent="0.2"/>
    <row r="2470" customFormat="1" ht="13.2" hidden="1" x14ac:dyDescent="0.2"/>
    <row r="2471" customFormat="1" ht="13.2" hidden="1" x14ac:dyDescent="0.2"/>
    <row r="2472" customFormat="1" ht="13.2" hidden="1" x14ac:dyDescent="0.2"/>
    <row r="2473" customFormat="1" ht="13.2" hidden="1" x14ac:dyDescent="0.2"/>
    <row r="2474" customFormat="1" ht="13.2" hidden="1" x14ac:dyDescent="0.2"/>
    <row r="2475" customFormat="1" ht="13.2" hidden="1" x14ac:dyDescent="0.2"/>
    <row r="2476" customFormat="1" ht="13.2" hidden="1" x14ac:dyDescent="0.2"/>
    <row r="2477" customFormat="1" ht="13.2" hidden="1" x14ac:dyDescent="0.2"/>
    <row r="2478" customFormat="1" ht="13.2" hidden="1" x14ac:dyDescent="0.2"/>
    <row r="2479" customFormat="1" ht="13.2" hidden="1" x14ac:dyDescent="0.2"/>
    <row r="2480" customFormat="1" ht="13.2" hidden="1" x14ac:dyDescent="0.2"/>
    <row r="2481" customFormat="1" ht="13.2" hidden="1" x14ac:dyDescent="0.2"/>
    <row r="2482" customFormat="1" ht="13.2" hidden="1" x14ac:dyDescent="0.2"/>
    <row r="2483" customFormat="1" ht="13.2" hidden="1" x14ac:dyDescent="0.2"/>
    <row r="2484" customFormat="1" ht="13.2" hidden="1" x14ac:dyDescent="0.2"/>
    <row r="2485" customFormat="1" ht="13.2" hidden="1" x14ac:dyDescent="0.2"/>
    <row r="2486" customFormat="1" ht="13.2" hidden="1" x14ac:dyDescent="0.2"/>
    <row r="2487" customFormat="1" ht="13.2" hidden="1" x14ac:dyDescent="0.2"/>
    <row r="2488" customFormat="1" ht="13.2" hidden="1" x14ac:dyDescent="0.2"/>
    <row r="2489" customFormat="1" ht="13.2" hidden="1" x14ac:dyDescent="0.2"/>
    <row r="2490" customFormat="1" ht="13.2" hidden="1" x14ac:dyDescent="0.2"/>
    <row r="2491" customFormat="1" ht="13.2" hidden="1" x14ac:dyDescent="0.2"/>
    <row r="2492" customFormat="1" ht="13.2" hidden="1" x14ac:dyDescent="0.2"/>
    <row r="2493" customFormat="1" ht="13.2" hidden="1" x14ac:dyDescent="0.2"/>
    <row r="2494" customFormat="1" ht="13.2" hidden="1" x14ac:dyDescent="0.2"/>
    <row r="2495" customFormat="1" ht="13.2" hidden="1" x14ac:dyDescent="0.2"/>
    <row r="2496" customFormat="1" ht="13.2" hidden="1" x14ac:dyDescent="0.2"/>
    <row r="2497" customFormat="1" ht="13.2" hidden="1" x14ac:dyDescent="0.2"/>
    <row r="2498" customFormat="1" ht="13.2" hidden="1" x14ac:dyDescent="0.2"/>
    <row r="2499" customFormat="1" ht="13.2" hidden="1" x14ac:dyDescent="0.2"/>
    <row r="2500" customFormat="1" ht="13.2" hidden="1" x14ac:dyDescent="0.2"/>
    <row r="2501" customFormat="1" ht="13.2" hidden="1" x14ac:dyDescent="0.2"/>
    <row r="2502" customFormat="1" ht="13.2" hidden="1" x14ac:dyDescent="0.2"/>
    <row r="2503" customFormat="1" ht="13.2" hidden="1" x14ac:dyDescent="0.2"/>
    <row r="2504" customFormat="1" ht="13.2" hidden="1" x14ac:dyDescent="0.2"/>
    <row r="2505" customFormat="1" ht="13.2" hidden="1" x14ac:dyDescent="0.2"/>
    <row r="2506" customFormat="1" ht="13.2" hidden="1" x14ac:dyDescent="0.2"/>
    <row r="2507" customFormat="1" ht="13.2" hidden="1" x14ac:dyDescent="0.2"/>
    <row r="2508" customFormat="1" ht="13.2" hidden="1" x14ac:dyDescent="0.2"/>
    <row r="2509" customFormat="1" ht="13.2" hidden="1" x14ac:dyDescent="0.2"/>
    <row r="2510" customFormat="1" ht="13.2" hidden="1" x14ac:dyDescent="0.2"/>
    <row r="2511" customFormat="1" ht="13.2" hidden="1" x14ac:dyDescent="0.2"/>
    <row r="2512" customFormat="1" ht="13.2" hidden="1" x14ac:dyDescent="0.2"/>
    <row r="2513" customFormat="1" ht="13.2" hidden="1" x14ac:dyDescent="0.2"/>
    <row r="2514" customFormat="1" ht="13.2" hidden="1" x14ac:dyDescent="0.2"/>
    <row r="2515" customFormat="1" ht="13.2" hidden="1" x14ac:dyDescent="0.2"/>
    <row r="2516" customFormat="1" ht="13.2" hidden="1" x14ac:dyDescent="0.2"/>
    <row r="2517" customFormat="1" ht="13.2" hidden="1" x14ac:dyDescent="0.2"/>
    <row r="2518" customFormat="1" ht="13.2" hidden="1" x14ac:dyDescent="0.2"/>
    <row r="2519" customFormat="1" ht="13.2" hidden="1" x14ac:dyDescent="0.2"/>
    <row r="2520" customFormat="1" ht="13.2" hidden="1" x14ac:dyDescent="0.2"/>
    <row r="2521" customFormat="1" ht="13.2" hidden="1" x14ac:dyDescent="0.2"/>
    <row r="2522" customFormat="1" ht="13.2" hidden="1" x14ac:dyDescent="0.2"/>
    <row r="2523" customFormat="1" ht="13.2" hidden="1" x14ac:dyDescent="0.2"/>
    <row r="2524" customFormat="1" ht="13.2" hidden="1" x14ac:dyDescent="0.2"/>
    <row r="2525" customFormat="1" ht="13.2" hidden="1" x14ac:dyDescent="0.2"/>
    <row r="2526" customFormat="1" ht="13.2" hidden="1" x14ac:dyDescent="0.2"/>
    <row r="2527" customFormat="1" ht="13.2" hidden="1" x14ac:dyDescent="0.2"/>
    <row r="2528" customFormat="1" ht="13.2" hidden="1" x14ac:dyDescent="0.2"/>
    <row r="2529" customFormat="1" ht="13.2" hidden="1" x14ac:dyDescent="0.2"/>
    <row r="2530" customFormat="1" ht="13.2" hidden="1" x14ac:dyDescent="0.2"/>
    <row r="2531" customFormat="1" ht="13.2" hidden="1" x14ac:dyDescent="0.2"/>
    <row r="2532" customFormat="1" ht="13.2" hidden="1" x14ac:dyDescent="0.2"/>
    <row r="2533" customFormat="1" ht="13.2" hidden="1" x14ac:dyDescent="0.2"/>
    <row r="2534" customFormat="1" ht="13.2" hidden="1" x14ac:dyDescent="0.2"/>
    <row r="2535" customFormat="1" ht="13.2" hidden="1" x14ac:dyDescent="0.2"/>
    <row r="2536" customFormat="1" ht="13.2" hidden="1" x14ac:dyDescent="0.2"/>
    <row r="2537" customFormat="1" ht="13.2" hidden="1" x14ac:dyDescent="0.2"/>
    <row r="2538" customFormat="1" ht="13.2" hidden="1" x14ac:dyDescent="0.2"/>
    <row r="2539" customFormat="1" ht="13.2" hidden="1" x14ac:dyDescent="0.2"/>
    <row r="2540" customFormat="1" ht="13.2" hidden="1" x14ac:dyDescent="0.2"/>
    <row r="2541" customFormat="1" ht="13.2" hidden="1" x14ac:dyDescent="0.2"/>
    <row r="2542" customFormat="1" ht="13.2" hidden="1" x14ac:dyDescent="0.2"/>
    <row r="2543" customFormat="1" ht="13.2" hidden="1" x14ac:dyDescent="0.2"/>
    <row r="2544" customFormat="1" ht="13.2" hidden="1" x14ac:dyDescent="0.2"/>
    <row r="2545" customFormat="1" ht="13.2" hidden="1" x14ac:dyDescent="0.2"/>
    <row r="2546" customFormat="1" ht="13.2" hidden="1" x14ac:dyDescent="0.2"/>
    <row r="2547" customFormat="1" ht="13.2" hidden="1" x14ac:dyDescent="0.2"/>
    <row r="2548" customFormat="1" ht="13.2" hidden="1" x14ac:dyDescent="0.2"/>
    <row r="2549" customFormat="1" ht="13.2" hidden="1" x14ac:dyDescent="0.2"/>
    <row r="2550" customFormat="1" ht="13.2" hidden="1" x14ac:dyDescent="0.2"/>
    <row r="2551" customFormat="1" ht="13.2" hidden="1" x14ac:dyDescent="0.2"/>
    <row r="2552" customFormat="1" ht="13.2" hidden="1" x14ac:dyDescent="0.2"/>
    <row r="2553" customFormat="1" ht="13.2" hidden="1" x14ac:dyDescent="0.2"/>
    <row r="2554" customFormat="1" ht="13.2" hidden="1" x14ac:dyDescent="0.2"/>
    <row r="2555" customFormat="1" ht="13.2" hidden="1" x14ac:dyDescent="0.2"/>
    <row r="2556" customFormat="1" ht="13.2" hidden="1" x14ac:dyDescent="0.2"/>
    <row r="2557" customFormat="1" ht="13.2" hidden="1" x14ac:dyDescent="0.2"/>
    <row r="2558" customFormat="1" ht="13.2" hidden="1" x14ac:dyDescent="0.2"/>
    <row r="2559" customFormat="1" ht="13.2" hidden="1" x14ac:dyDescent="0.2"/>
    <row r="2560" customFormat="1" ht="13.2" hidden="1" x14ac:dyDescent="0.2"/>
    <row r="2561" customFormat="1" ht="13.2" hidden="1" x14ac:dyDescent="0.2"/>
    <row r="2562" customFormat="1" ht="13.2" hidden="1" x14ac:dyDescent="0.2"/>
    <row r="2563" customFormat="1" ht="13.2" hidden="1" x14ac:dyDescent="0.2"/>
    <row r="2564" customFormat="1" ht="13.2" hidden="1" x14ac:dyDescent="0.2"/>
    <row r="2565" customFormat="1" ht="13.2" hidden="1" x14ac:dyDescent="0.2"/>
    <row r="2566" customFormat="1" ht="13.2" hidden="1" x14ac:dyDescent="0.2"/>
    <row r="2567" customFormat="1" ht="13.2" hidden="1" x14ac:dyDescent="0.2"/>
    <row r="2568" customFormat="1" ht="13.2" hidden="1" x14ac:dyDescent="0.2"/>
    <row r="2569" customFormat="1" ht="13.2" hidden="1" x14ac:dyDescent="0.2"/>
    <row r="2570" customFormat="1" ht="13.2" hidden="1" x14ac:dyDescent="0.2"/>
    <row r="2571" customFormat="1" ht="13.2" hidden="1" x14ac:dyDescent="0.2"/>
    <row r="2572" customFormat="1" ht="13.2" hidden="1" x14ac:dyDescent="0.2"/>
    <row r="2573" customFormat="1" ht="13.2" hidden="1" x14ac:dyDescent="0.2"/>
    <row r="2574" customFormat="1" ht="13.2" hidden="1" x14ac:dyDescent="0.2"/>
    <row r="2575" customFormat="1" ht="13.2" hidden="1" x14ac:dyDescent="0.2"/>
    <row r="2576" customFormat="1" ht="13.2" hidden="1" x14ac:dyDescent="0.2"/>
    <row r="2577" customFormat="1" ht="13.2" hidden="1" x14ac:dyDescent="0.2"/>
    <row r="2578" customFormat="1" ht="13.2" hidden="1" x14ac:dyDescent="0.2"/>
    <row r="2579" customFormat="1" ht="13.2" hidden="1" x14ac:dyDescent="0.2"/>
    <row r="2580" customFormat="1" ht="13.2" hidden="1" x14ac:dyDescent="0.2"/>
    <row r="2581" customFormat="1" ht="13.2" hidden="1" x14ac:dyDescent="0.2"/>
    <row r="2582" customFormat="1" ht="13.2" hidden="1" x14ac:dyDescent="0.2"/>
    <row r="2583" customFormat="1" ht="13.2" hidden="1" x14ac:dyDescent="0.2"/>
    <row r="2584" customFormat="1" ht="13.2" hidden="1" x14ac:dyDescent="0.2"/>
    <row r="2585" customFormat="1" ht="13.2" hidden="1" x14ac:dyDescent="0.2"/>
    <row r="2586" customFormat="1" ht="13.2" hidden="1" x14ac:dyDescent="0.2"/>
    <row r="2587" customFormat="1" ht="13.2" hidden="1" x14ac:dyDescent="0.2"/>
    <row r="2588" customFormat="1" ht="13.2" hidden="1" x14ac:dyDescent="0.2"/>
    <row r="2589" customFormat="1" ht="13.2" hidden="1" x14ac:dyDescent="0.2"/>
    <row r="2590" customFormat="1" ht="13.2" hidden="1" x14ac:dyDescent="0.2"/>
    <row r="2591" customFormat="1" ht="13.2" hidden="1" x14ac:dyDescent="0.2"/>
    <row r="2592" customFormat="1" ht="13.2" hidden="1" x14ac:dyDescent="0.2"/>
    <row r="2593" customFormat="1" ht="13.2" hidden="1" x14ac:dyDescent="0.2"/>
    <row r="2594" customFormat="1" ht="13.2" hidden="1" x14ac:dyDescent="0.2"/>
    <row r="2595" customFormat="1" ht="13.2" hidden="1" x14ac:dyDescent="0.2"/>
    <row r="2596" customFormat="1" ht="13.2" hidden="1" x14ac:dyDescent="0.2"/>
    <row r="2597" customFormat="1" ht="13.2" hidden="1" x14ac:dyDescent="0.2"/>
    <row r="2598" customFormat="1" ht="13.2" hidden="1" x14ac:dyDescent="0.2"/>
    <row r="2599" customFormat="1" ht="13.2" hidden="1" x14ac:dyDescent="0.2"/>
    <row r="2600" customFormat="1" ht="13.2" hidden="1" x14ac:dyDescent="0.2"/>
    <row r="2601" customFormat="1" ht="13.2" hidden="1" x14ac:dyDescent="0.2"/>
    <row r="2602" customFormat="1" ht="13.2" hidden="1" x14ac:dyDescent="0.2"/>
    <row r="2603" customFormat="1" ht="13.2" hidden="1" x14ac:dyDescent="0.2"/>
    <row r="2604" customFormat="1" ht="13.2" hidden="1" x14ac:dyDescent="0.2"/>
    <row r="2605" customFormat="1" ht="13.2" hidden="1" x14ac:dyDescent="0.2"/>
    <row r="2606" customFormat="1" ht="13.2" hidden="1" x14ac:dyDescent="0.2"/>
    <row r="2607" customFormat="1" ht="13.2" hidden="1" x14ac:dyDescent="0.2"/>
    <row r="2608" customFormat="1" ht="13.2" hidden="1" x14ac:dyDescent="0.2"/>
    <row r="2609" customFormat="1" ht="13.2" hidden="1" x14ac:dyDescent="0.2"/>
    <row r="2610" customFormat="1" ht="13.2" hidden="1" x14ac:dyDescent="0.2"/>
    <row r="2611" customFormat="1" ht="13.2" hidden="1" x14ac:dyDescent="0.2"/>
    <row r="2612" customFormat="1" ht="13.2" hidden="1" x14ac:dyDescent="0.2"/>
    <row r="2613" customFormat="1" ht="13.2" hidden="1" x14ac:dyDescent="0.2"/>
    <row r="2614" customFormat="1" ht="13.2" hidden="1" x14ac:dyDescent="0.2"/>
    <row r="2615" customFormat="1" ht="13.2" hidden="1" x14ac:dyDescent="0.2"/>
    <row r="2616" customFormat="1" ht="13.2" hidden="1" x14ac:dyDescent="0.2"/>
    <row r="2617" customFormat="1" ht="13.2" hidden="1" x14ac:dyDescent="0.2"/>
    <row r="2618" customFormat="1" ht="13.2" hidden="1" x14ac:dyDescent="0.2"/>
    <row r="2619" customFormat="1" ht="13.2" hidden="1" x14ac:dyDescent="0.2"/>
    <row r="2620" customFormat="1" ht="13.2" hidden="1" x14ac:dyDescent="0.2"/>
    <row r="2621" customFormat="1" ht="13.2" hidden="1" x14ac:dyDescent="0.2"/>
    <row r="2622" customFormat="1" ht="13.2" hidden="1" x14ac:dyDescent="0.2"/>
    <row r="2623" customFormat="1" ht="13.2" hidden="1" x14ac:dyDescent="0.2"/>
    <row r="2624" customFormat="1" ht="13.2" hidden="1" x14ac:dyDescent="0.2"/>
    <row r="2625" customFormat="1" ht="13.2" hidden="1" x14ac:dyDescent="0.2"/>
    <row r="2626" customFormat="1" ht="13.2" hidden="1" x14ac:dyDescent="0.2"/>
    <row r="2627" customFormat="1" ht="13.2" hidden="1" x14ac:dyDescent="0.2"/>
    <row r="2628" customFormat="1" ht="13.2" hidden="1" x14ac:dyDescent="0.2"/>
    <row r="2629" customFormat="1" ht="13.2" hidden="1" x14ac:dyDescent="0.2"/>
    <row r="2630" customFormat="1" ht="13.2" hidden="1" x14ac:dyDescent="0.2"/>
    <row r="2631" customFormat="1" ht="13.2" hidden="1" x14ac:dyDescent="0.2"/>
    <row r="2632" customFormat="1" ht="13.2" hidden="1" x14ac:dyDescent="0.2"/>
    <row r="2633" customFormat="1" ht="13.2" hidden="1" x14ac:dyDescent="0.2"/>
    <row r="2634" customFormat="1" ht="13.2" hidden="1" x14ac:dyDescent="0.2"/>
    <row r="2635" customFormat="1" ht="13.2" hidden="1" x14ac:dyDescent="0.2"/>
    <row r="2636" customFormat="1" ht="13.2" hidden="1" x14ac:dyDescent="0.2"/>
    <row r="2637" customFormat="1" ht="13.2" hidden="1" x14ac:dyDescent="0.2"/>
    <row r="2638" customFormat="1" ht="13.2" hidden="1" x14ac:dyDescent="0.2"/>
    <row r="2639" customFormat="1" ht="13.2" hidden="1" x14ac:dyDescent="0.2"/>
    <row r="2640" customFormat="1" ht="13.2" hidden="1" x14ac:dyDescent="0.2"/>
    <row r="2641" customFormat="1" ht="13.2" hidden="1" x14ac:dyDescent="0.2"/>
    <row r="2642" customFormat="1" ht="13.2" hidden="1" x14ac:dyDescent="0.2"/>
    <row r="2643" customFormat="1" ht="13.2" hidden="1" x14ac:dyDescent="0.2"/>
    <row r="2644" customFormat="1" ht="13.2" hidden="1" x14ac:dyDescent="0.2"/>
    <row r="2645" customFormat="1" ht="13.2" hidden="1" x14ac:dyDescent="0.2"/>
    <row r="2646" customFormat="1" ht="13.2" hidden="1" x14ac:dyDescent="0.2"/>
    <row r="2647" customFormat="1" ht="13.2" hidden="1" x14ac:dyDescent="0.2"/>
    <row r="2648" customFormat="1" ht="13.2" hidden="1" x14ac:dyDescent="0.2"/>
    <row r="2649" customFormat="1" ht="13.2" hidden="1" x14ac:dyDescent="0.2"/>
    <row r="2650" customFormat="1" ht="13.2" hidden="1" x14ac:dyDescent="0.2"/>
    <row r="2651" customFormat="1" ht="13.2" hidden="1" x14ac:dyDescent="0.2"/>
    <row r="2652" customFormat="1" ht="13.2" hidden="1" x14ac:dyDescent="0.2"/>
    <row r="2653" customFormat="1" ht="13.2" hidden="1" x14ac:dyDescent="0.2"/>
    <row r="2654" customFormat="1" ht="13.2" hidden="1" x14ac:dyDescent="0.2"/>
    <row r="2655" customFormat="1" ht="13.2" hidden="1" x14ac:dyDescent="0.2"/>
    <row r="2656" customFormat="1" ht="13.2" hidden="1" x14ac:dyDescent="0.2"/>
    <row r="2657" customFormat="1" ht="13.2" hidden="1" x14ac:dyDescent="0.2"/>
    <row r="2658" customFormat="1" ht="13.2" hidden="1" x14ac:dyDescent="0.2"/>
    <row r="2659" customFormat="1" ht="13.2" hidden="1" x14ac:dyDescent="0.2"/>
    <row r="2660" customFormat="1" ht="13.2" hidden="1" x14ac:dyDescent="0.2"/>
    <row r="2661" customFormat="1" ht="13.2" hidden="1" x14ac:dyDescent="0.2"/>
    <row r="2662" customFormat="1" ht="13.2" hidden="1" x14ac:dyDescent="0.2"/>
    <row r="2663" customFormat="1" ht="13.2" hidden="1" x14ac:dyDescent="0.2"/>
    <row r="2664" customFormat="1" ht="13.2" hidden="1" x14ac:dyDescent="0.2"/>
    <row r="2665" customFormat="1" ht="13.2" hidden="1" x14ac:dyDescent="0.2"/>
    <row r="2666" customFormat="1" ht="13.2" hidden="1" x14ac:dyDescent="0.2"/>
    <row r="2667" customFormat="1" ht="13.2" hidden="1" x14ac:dyDescent="0.2"/>
    <row r="2668" customFormat="1" ht="13.2" hidden="1" x14ac:dyDescent="0.2"/>
    <row r="2669" customFormat="1" ht="13.2" hidden="1" x14ac:dyDescent="0.2"/>
    <row r="2670" customFormat="1" ht="13.2" hidden="1" x14ac:dyDescent="0.2"/>
    <row r="2671" customFormat="1" ht="13.2" hidden="1" x14ac:dyDescent="0.2"/>
    <row r="2672" customFormat="1" ht="13.2" hidden="1" x14ac:dyDescent="0.2"/>
    <row r="2673" customFormat="1" ht="13.2" hidden="1" x14ac:dyDescent="0.2"/>
    <row r="2674" customFormat="1" ht="13.2" hidden="1" x14ac:dyDescent="0.2"/>
    <row r="2675" customFormat="1" ht="13.2" hidden="1" x14ac:dyDescent="0.2"/>
    <row r="2676" customFormat="1" ht="13.2" hidden="1" x14ac:dyDescent="0.2"/>
    <row r="2677" customFormat="1" ht="13.2" hidden="1" x14ac:dyDescent="0.2"/>
    <row r="2678" customFormat="1" ht="13.2" hidden="1" x14ac:dyDescent="0.2"/>
    <row r="2679" customFormat="1" ht="13.2" hidden="1" x14ac:dyDescent="0.2"/>
    <row r="2680" customFormat="1" ht="13.2" hidden="1" x14ac:dyDescent="0.2"/>
    <row r="2681" customFormat="1" ht="13.2" hidden="1" x14ac:dyDescent="0.2"/>
    <row r="2682" customFormat="1" ht="13.2" hidden="1" x14ac:dyDescent="0.2"/>
    <row r="2683" customFormat="1" ht="13.2" hidden="1" x14ac:dyDescent="0.2"/>
    <row r="2684" customFormat="1" ht="13.2" hidden="1" x14ac:dyDescent="0.2"/>
    <row r="2685" customFormat="1" ht="13.2" hidden="1" x14ac:dyDescent="0.2"/>
    <row r="2686" customFormat="1" ht="13.2" hidden="1" x14ac:dyDescent="0.2"/>
    <row r="2687" customFormat="1" ht="13.2" hidden="1" x14ac:dyDescent="0.2"/>
    <row r="2688" customFormat="1" ht="13.2" hidden="1" x14ac:dyDescent="0.2"/>
    <row r="2689" customFormat="1" ht="13.2" hidden="1" x14ac:dyDescent="0.2"/>
    <row r="2690" customFormat="1" ht="13.2" hidden="1" x14ac:dyDescent="0.2"/>
    <row r="2691" customFormat="1" ht="13.2" hidden="1" x14ac:dyDescent="0.2"/>
    <row r="2692" customFormat="1" ht="13.2" hidden="1" x14ac:dyDescent="0.2"/>
    <row r="2693" customFormat="1" ht="13.2" hidden="1" x14ac:dyDescent="0.2"/>
    <row r="2694" customFormat="1" ht="13.2" hidden="1" x14ac:dyDescent="0.2"/>
    <row r="2695" customFormat="1" ht="13.2" hidden="1" x14ac:dyDescent="0.2"/>
    <row r="2696" customFormat="1" ht="13.2" hidden="1" x14ac:dyDescent="0.2"/>
    <row r="2697" customFormat="1" ht="13.2" hidden="1" x14ac:dyDescent="0.2"/>
    <row r="2698" customFormat="1" ht="13.2" hidden="1" x14ac:dyDescent="0.2"/>
    <row r="2699" customFormat="1" ht="13.2" hidden="1" x14ac:dyDescent="0.2"/>
    <row r="2700" customFormat="1" ht="13.2" hidden="1" x14ac:dyDescent="0.2"/>
    <row r="2701" customFormat="1" ht="13.2" hidden="1" x14ac:dyDescent="0.2"/>
    <row r="2702" customFormat="1" ht="13.2" hidden="1" x14ac:dyDescent="0.2"/>
    <row r="2703" customFormat="1" ht="13.2" hidden="1" x14ac:dyDescent="0.2"/>
    <row r="2704" customFormat="1" ht="13.2" hidden="1" x14ac:dyDescent="0.2"/>
    <row r="2705" customFormat="1" ht="13.2" hidden="1" x14ac:dyDescent="0.2"/>
    <row r="2706" customFormat="1" ht="13.2" hidden="1" x14ac:dyDescent="0.2"/>
    <row r="2707" customFormat="1" ht="13.2" hidden="1" x14ac:dyDescent="0.2"/>
    <row r="2708" customFormat="1" ht="13.2" hidden="1" x14ac:dyDescent="0.2"/>
    <row r="2709" customFormat="1" ht="13.2" hidden="1" x14ac:dyDescent="0.2"/>
    <row r="2710" customFormat="1" ht="13.2" hidden="1" x14ac:dyDescent="0.2"/>
    <row r="2711" customFormat="1" ht="13.2" hidden="1" x14ac:dyDescent="0.2"/>
    <row r="2712" customFormat="1" ht="13.2" hidden="1" x14ac:dyDescent="0.2"/>
    <row r="2713" customFormat="1" ht="13.2" hidden="1" x14ac:dyDescent="0.2"/>
    <row r="2714" customFormat="1" ht="13.2" hidden="1" x14ac:dyDescent="0.2"/>
    <row r="2715" customFormat="1" ht="13.2" hidden="1" x14ac:dyDescent="0.2"/>
    <row r="2716" customFormat="1" ht="13.2" hidden="1" x14ac:dyDescent="0.2"/>
    <row r="2717" customFormat="1" ht="13.2" hidden="1" x14ac:dyDescent="0.2"/>
    <row r="2718" customFormat="1" ht="13.2" hidden="1" x14ac:dyDescent="0.2"/>
    <row r="2719" customFormat="1" ht="13.2" hidden="1" x14ac:dyDescent="0.2"/>
    <row r="2720" customFormat="1" ht="13.2" hidden="1" x14ac:dyDescent="0.2"/>
    <row r="2721" customFormat="1" ht="13.2" hidden="1" x14ac:dyDescent="0.2"/>
    <row r="2722" customFormat="1" ht="13.2" hidden="1" x14ac:dyDescent="0.2"/>
    <row r="2723" customFormat="1" ht="13.2" hidden="1" x14ac:dyDescent="0.2"/>
    <row r="2724" customFormat="1" ht="13.2" hidden="1" x14ac:dyDescent="0.2"/>
    <row r="2725" customFormat="1" ht="13.2" hidden="1" x14ac:dyDescent="0.2"/>
    <row r="2726" customFormat="1" ht="13.2" hidden="1" x14ac:dyDescent="0.2"/>
    <row r="2727" customFormat="1" ht="13.2" hidden="1" x14ac:dyDescent="0.2"/>
    <row r="2728" customFormat="1" ht="13.2" hidden="1" x14ac:dyDescent="0.2"/>
    <row r="2729" customFormat="1" ht="13.2" hidden="1" x14ac:dyDescent="0.2"/>
    <row r="2730" customFormat="1" ht="13.2" hidden="1" x14ac:dyDescent="0.2"/>
    <row r="2731" customFormat="1" ht="13.2" hidden="1" x14ac:dyDescent="0.2"/>
    <row r="2732" customFormat="1" ht="13.2" hidden="1" x14ac:dyDescent="0.2"/>
    <row r="2733" customFormat="1" ht="13.2" hidden="1" x14ac:dyDescent="0.2"/>
    <row r="2734" customFormat="1" ht="13.2" hidden="1" x14ac:dyDescent="0.2"/>
    <row r="2735" customFormat="1" ht="13.2" hidden="1" x14ac:dyDescent="0.2"/>
    <row r="2736" customFormat="1" ht="13.2" hidden="1" x14ac:dyDescent="0.2"/>
    <row r="2737" customFormat="1" ht="13.2" hidden="1" x14ac:dyDescent="0.2"/>
    <row r="2738" customFormat="1" ht="13.2" hidden="1" x14ac:dyDescent="0.2"/>
    <row r="2739" customFormat="1" ht="13.2" hidden="1" x14ac:dyDescent="0.2"/>
    <row r="2740" customFormat="1" ht="13.2" hidden="1" x14ac:dyDescent="0.2"/>
    <row r="2741" customFormat="1" ht="13.2" hidden="1" x14ac:dyDescent="0.2"/>
    <row r="2742" customFormat="1" ht="13.2" hidden="1" x14ac:dyDescent="0.2"/>
    <row r="2743" customFormat="1" ht="13.2" hidden="1" x14ac:dyDescent="0.2"/>
    <row r="2744" customFormat="1" ht="13.2" hidden="1" x14ac:dyDescent="0.2"/>
    <row r="2745" customFormat="1" ht="13.2" hidden="1" x14ac:dyDescent="0.2"/>
    <row r="2746" customFormat="1" ht="13.2" hidden="1" x14ac:dyDescent="0.2"/>
    <row r="2747" customFormat="1" ht="13.2" hidden="1" x14ac:dyDescent="0.2"/>
    <row r="2748" customFormat="1" ht="13.2" hidden="1" x14ac:dyDescent="0.2"/>
    <row r="2749" customFormat="1" ht="13.2" hidden="1" x14ac:dyDescent="0.2"/>
    <row r="2750" customFormat="1" ht="13.2" hidden="1" x14ac:dyDescent="0.2"/>
    <row r="2751" customFormat="1" ht="13.2" hidden="1" x14ac:dyDescent="0.2"/>
    <row r="2752" customFormat="1" ht="13.2" hidden="1" x14ac:dyDescent="0.2"/>
    <row r="2753" customFormat="1" ht="13.2" hidden="1" x14ac:dyDescent="0.2"/>
    <row r="2754" customFormat="1" ht="13.2" hidden="1" x14ac:dyDescent="0.2"/>
    <row r="2755" customFormat="1" ht="13.2" hidden="1" x14ac:dyDescent="0.2"/>
    <row r="2756" customFormat="1" ht="13.2" hidden="1" x14ac:dyDescent="0.2"/>
    <row r="2757" customFormat="1" ht="13.2" hidden="1" x14ac:dyDescent="0.2"/>
    <row r="2758" customFormat="1" ht="13.2" hidden="1" x14ac:dyDescent="0.2"/>
    <row r="2759" customFormat="1" ht="13.2" hidden="1" x14ac:dyDescent="0.2"/>
    <row r="2760" customFormat="1" ht="13.2" hidden="1" x14ac:dyDescent="0.2"/>
    <row r="2761" customFormat="1" ht="13.2" hidden="1" x14ac:dyDescent="0.2"/>
    <row r="2762" customFormat="1" ht="13.2" hidden="1" x14ac:dyDescent="0.2"/>
    <row r="2763" customFormat="1" ht="13.2" hidden="1" x14ac:dyDescent="0.2"/>
    <row r="2764" customFormat="1" ht="13.2" hidden="1" x14ac:dyDescent="0.2"/>
    <row r="2765" customFormat="1" ht="13.2" hidden="1" x14ac:dyDescent="0.2"/>
    <row r="2766" customFormat="1" ht="13.2" hidden="1" x14ac:dyDescent="0.2"/>
    <row r="2767" customFormat="1" ht="13.2" hidden="1" x14ac:dyDescent="0.2"/>
    <row r="2768" customFormat="1" ht="13.2" hidden="1" x14ac:dyDescent="0.2"/>
    <row r="2769" customFormat="1" ht="13.2" hidden="1" x14ac:dyDescent="0.2"/>
    <row r="2770" customFormat="1" ht="13.2" hidden="1" x14ac:dyDescent="0.2"/>
    <row r="2771" customFormat="1" ht="13.2" hidden="1" x14ac:dyDescent="0.2"/>
    <row r="2772" customFormat="1" ht="13.2" hidden="1" x14ac:dyDescent="0.2"/>
    <row r="2773" customFormat="1" ht="13.2" hidden="1" x14ac:dyDescent="0.2"/>
    <row r="2774" customFormat="1" ht="13.2" hidden="1" x14ac:dyDescent="0.2"/>
    <row r="2775" customFormat="1" ht="13.2" hidden="1" x14ac:dyDescent="0.2"/>
    <row r="2776" customFormat="1" ht="13.2" hidden="1" x14ac:dyDescent="0.2"/>
    <row r="2777" customFormat="1" ht="13.2" hidden="1" x14ac:dyDescent="0.2"/>
    <row r="2778" customFormat="1" ht="13.2" hidden="1" x14ac:dyDescent="0.2"/>
    <row r="2779" customFormat="1" ht="13.2" hidden="1" x14ac:dyDescent="0.2"/>
    <row r="2780" customFormat="1" ht="13.2" hidden="1" x14ac:dyDescent="0.2"/>
    <row r="2781" customFormat="1" ht="13.2" hidden="1" x14ac:dyDescent="0.2"/>
    <row r="2782" customFormat="1" ht="13.2" hidden="1" x14ac:dyDescent="0.2"/>
    <row r="2783" customFormat="1" ht="13.2" hidden="1" x14ac:dyDescent="0.2"/>
    <row r="2784" customFormat="1" ht="13.2" hidden="1" x14ac:dyDescent="0.2"/>
    <row r="2785" customFormat="1" ht="13.2" hidden="1" x14ac:dyDescent="0.2"/>
    <row r="2786" customFormat="1" ht="13.2" hidden="1" x14ac:dyDescent="0.2"/>
    <row r="2787" customFormat="1" ht="13.2" hidden="1" x14ac:dyDescent="0.2"/>
    <row r="2788" customFormat="1" ht="13.2" hidden="1" x14ac:dyDescent="0.2"/>
    <row r="2789" customFormat="1" ht="13.2" hidden="1" x14ac:dyDescent="0.2"/>
    <row r="2790" customFormat="1" ht="13.2" hidden="1" x14ac:dyDescent="0.2"/>
    <row r="2791" customFormat="1" ht="13.2" hidden="1" x14ac:dyDescent="0.2"/>
    <row r="2792" customFormat="1" ht="13.2" hidden="1" x14ac:dyDescent="0.2"/>
    <row r="2793" customFormat="1" ht="13.2" hidden="1" x14ac:dyDescent="0.2"/>
    <row r="2794" customFormat="1" ht="13.2" hidden="1" x14ac:dyDescent="0.2"/>
    <row r="2795" customFormat="1" ht="13.2" hidden="1" x14ac:dyDescent="0.2"/>
    <row r="2796" customFormat="1" ht="13.2" hidden="1" x14ac:dyDescent="0.2"/>
    <row r="2797" customFormat="1" ht="13.2" hidden="1" x14ac:dyDescent="0.2"/>
    <row r="2798" customFormat="1" ht="13.2" hidden="1" x14ac:dyDescent="0.2"/>
    <row r="2799" customFormat="1" ht="13.2" hidden="1" x14ac:dyDescent="0.2"/>
    <row r="2800" customFormat="1" ht="13.2" hidden="1" x14ac:dyDescent="0.2"/>
    <row r="2801" customFormat="1" ht="13.2" hidden="1" x14ac:dyDescent="0.2"/>
    <row r="2802" customFormat="1" ht="13.2" hidden="1" x14ac:dyDescent="0.2"/>
    <row r="2803" customFormat="1" ht="13.2" hidden="1" x14ac:dyDescent="0.2"/>
    <row r="2804" customFormat="1" ht="13.2" hidden="1" x14ac:dyDescent="0.2"/>
    <row r="2805" customFormat="1" ht="13.2" hidden="1" x14ac:dyDescent="0.2"/>
    <row r="2806" customFormat="1" ht="13.2" hidden="1" x14ac:dyDescent="0.2"/>
    <row r="2807" customFormat="1" ht="13.2" hidden="1" x14ac:dyDescent="0.2"/>
    <row r="2808" customFormat="1" ht="13.2" hidden="1" x14ac:dyDescent="0.2"/>
    <row r="2809" customFormat="1" ht="13.2" hidden="1" x14ac:dyDescent="0.2"/>
    <row r="2810" customFormat="1" ht="13.2" hidden="1" x14ac:dyDescent="0.2"/>
    <row r="2811" customFormat="1" ht="13.2" hidden="1" x14ac:dyDescent="0.2"/>
    <row r="2812" customFormat="1" ht="13.2" hidden="1" x14ac:dyDescent="0.2"/>
    <row r="2813" customFormat="1" ht="13.2" hidden="1" x14ac:dyDescent="0.2"/>
    <row r="2814" customFormat="1" ht="13.2" hidden="1" x14ac:dyDescent="0.2"/>
    <row r="2815" customFormat="1" ht="13.2" hidden="1" x14ac:dyDescent="0.2"/>
    <row r="2816" customFormat="1" ht="13.2" hidden="1" x14ac:dyDescent="0.2"/>
    <row r="2817" customFormat="1" ht="13.2" hidden="1" x14ac:dyDescent="0.2"/>
    <row r="2818" customFormat="1" ht="13.2" hidden="1" x14ac:dyDescent="0.2"/>
    <row r="2819" customFormat="1" ht="13.2" hidden="1" x14ac:dyDescent="0.2"/>
    <row r="2820" customFormat="1" ht="13.2" hidden="1" x14ac:dyDescent="0.2"/>
    <row r="2821" customFormat="1" ht="13.2" hidden="1" x14ac:dyDescent="0.2"/>
    <row r="2822" customFormat="1" ht="13.2" hidden="1" x14ac:dyDescent="0.2"/>
    <row r="2823" customFormat="1" ht="13.2" hidden="1" x14ac:dyDescent="0.2"/>
    <row r="2824" customFormat="1" ht="13.2" hidden="1" x14ac:dyDescent="0.2"/>
    <row r="2825" customFormat="1" ht="13.2" hidden="1" x14ac:dyDescent="0.2"/>
    <row r="2826" customFormat="1" ht="13.2" hidden="1" x14ac:dyDescent="0.2"/>
    <row r="2827" customFormat="1" ht="13.2" hidden="1" x14ac:dyDescent="0.2"/>
    <row r="2828" customFormat="1" ht="13.2" hidden="1" x14ac:dyDescent="0.2"/>
    <row r="2829" customFormat="1" ht="13.2" hidden="1" x14ac:dyDescent="0.2"/>
    <row r="2830" customFormat="1" ht="13.2" hidden="1" x14ac:dyDescent="0.2"/>
    <row r="2831" customFormat="1" ht="13.2" hidden="1" x14ac:dyDescent="0.2"/>
    <row r="2832" customFormat="1" ht="13.2" hidden="1" x14ac:dyDescent="0.2"/>
    <row r="2833" customFormat="1" ht="13.2" hidden="1" x14ac:dyDescent="0.2"/>
    <row r="2834" customFormat="1" ht="13.2" hidden="1" x14ac:dyDescent="0.2"/>
    <row r="2835" customFormat="1" ht="13.2" hidden="1" x14ac:dyDescent="0.2"/>
    <row r="2836" customFormat="1" ht="13.2" hidden="1" x14ac:dyDescent="0.2"/>
    <row r="2837" customFormat="1" ht="13.2" hidden="1" x14ac:dyDescent="0.2"/>
    <row r="2838" customFormat="1" ht="13.2" hidden="1" x14ac:dyDescent="0.2"/>
    <row r="2839" customFormat="1" ht="13.2" hidden="1" x14ac:dyDescent="0.2"/>
    <row r="2840" customFormat="1" ht="13.2" hidden="1" x14ac:dyDescent="0.2"/>
    <row r="2841" customFormat="1" ht="13.2" hidden="1" x14ac:dyDescent="0.2"/>
    <row r="2842" customFormat="1" ht="13.2" hidden="1" x14ac:dyDescent="0.2"/>
    <row r="2843" customFormat="1" ht="13.2" hidden="1" x14ac:dyDescent="0.2"/>
    <row r="2844" customFormat="1" ht="13.2" hidden="1" x14ac:dyDescent="0.2"/>
    <row r="2845" customFormat="1" ht="13.2" hidden="1" x14ac:dyDescent="0.2"/>
    <row r="2846" customFormat="1" ht="13.2" hidden="1" x14ac:dyDescent="0.2"/>
    <row r="2847" customFormat="1" ht="13.2" hidden="1" x14ac:dyDescent="0.2"/>
    <row r="2848" customFormat="1" ht="13.2" hidden="1" x14ac:dyDescent="0.2"/>
    <row r="2849" customFormat="1" ht="13.2" hidden="1" x14ac:dyDescent="0.2"/>
    <row r="2850" customFormat="1" ht="13.2" hidden="1" x14ac:dyDescent="0.2"/>
    <row r="2851" customFormat="1" ht="13.2" hidden="1" x14ac:dyDescent="0.2"/>
    <row r="2852" customFormat="1" ht="13.2" hidden="1" x14ac:dyDescent="0.2"/>
    <row r="2853" customFormat="1" ht="13.2" hidden="1" x14ac:dyDescent="0.2"/>
    <row r="2854" customFormat="1" ht="13.2" hidden="1" x14ac:dyDescent="0.2"/>
    <row r="2855" customFormat="1" ht="13.2" hidden="1" x14ac:dyDescent="0.2"/>
    <row r="2856" customFormat="1" ht="13.2" hidden="1" x14ac:dyDescent="0.2"/>
    <row r="2857" customFormat="1" ht="13.2" hidden="1" x14ac:dyDescent="0.2"/>
    <row r="2858" customFormat="1" ht="13.2" hidden="1" x14ac:dyDescent="0.2"/>
    <row r="2859" customFormat="1" ht="13.2" hidden="1" x14ac:dyDescent="0.2"/>
    <row r="2860" customFormat="1" ht="13.2" hidden="1" x14ac:dyDescent="0.2"/>
    <row r="2861" customFormat="1" ht="13.2" hidden="1" x14ac:dyDescent="0.2"/>
    <row r="2862" customFormat="1" ht="13.2" hidden="1" x14ac:dyDescent="0.2"/>
    <row r="2863" customFormat="1" ht="13.2" hidden="1" x14ac:dyDescent="0.2"/>
    <row r="2864" customFormat="1" ht="13.2" hidden="1" x14ac:dyDescent="0.2"/>
    <row r="2865" customFormat="1" ht="13.2" hidden="1" x14ac:dyDescent="0.2"/>
    <row r="2866" customFormat="1" ht="13.2" hidden="1" x14ac:dyDescent="0.2"/>
    <row r="2867" customFormat="1" ht="13.2" hidden="1" x14ac:dyDescent="0.2"/>
    <row r="2868" customFormat="1" ht="13.2" hidden="1" x14ac:dyDescent="0.2"/>
    <row r="2869" customFormat="1" ht="13.2" hidden="1" x14ac:dyDescent="0.2"/>
    <row r="2870" customFormat="1" ht="13.2" hidden="1" x14ac:dyDescent="0.2"/>
    <row r="2871" customFormat="1" ht="13.2" hidden="1" x14ac:dyDescent="0.2"/>
    <row r="2872" customFormat="1" ht="13.2" hidden="1" x14ac:dyDescent="0.2"/>
    <row r="2873" customFormat="1" ht="13.2" hidden="1" x14ac:dyDescent="0.2"/>
    <row r="2874" customFormat="1" ht="13.2" hidden="1" x14ac:dyDescent="0.2"/>
    <row r="2875" customFormat="1" ht="13.2" hidden="1" x14ac:dyDescent="0.2"/>
    <row r="2876" customFormat="1" ht="13.2" hidden="1" x14ac:dyDescent="0.2"/>
    <row r="2877" customFormat="1" ht="13.2" hidden="1" x14ac:dyDescent="0.2"/>
    <row r="2878" customFormat="1" ht="13.2" hidden="1" x14ac:dyDescent="0.2"/>
    <row r="2879" customFormat="1" ht="13.2" hidden="1" x14ac:dyDescent="0.2"/>
    <row r="2880" customFormat="1" ht="13.2" hidden="1" x14ac:dyDescent="0.2"/>
    <row r="2881" customFormat="1" ht="13.2" hidden="1" x14ac:dyDescent="0.2"/>
    <row r="2882" customFormat="1" ht="13.2" hidden="1" x14ac:dyDescent="0.2"/>
    <row r="2883" customFormat="1" ht="13.2" hidden="1" x14ac:dyDescent="0.2"/>
    <row r="2884" customFormat="1" ht="13.2" hidden="1" x14ac:dyDescent="0.2"/>
    <row r="2885" customFormat="1" ht="13.2" hidden="1" x14ac:dyDescent="0.2"/>
    <row r="2886" customFormat="1" ht="13.2" hidden="1" x14ac:dyDescent="0.2"/>
    <row r="2887" customFormat="1" ht="13.2" hidden="1" x14ac:dyDescent="0.2"/>
    <row r="2888" customFormat="1" ht="13.2" hidden="1" x14ac:dyDescent="0.2"/>
    <row r="2889" customFormat="1" ht="13.2" hidden="1" x14ac:dyDescent="0.2"/>
    <row r="2890" customFormat="1" ht="13.2" hidden="1" x14ac:dyDescent="0.2"/>
    <row r="2891" customFormat="1" ht="13.2" hidden="1" x14ac:dyDescent="0.2"/>
    <row r="2892" customFormat="1" ht="13.2" hidden="1" x14ac:dyDescent="0.2"/>
    <row r="2893" customFormat="1" ht="13.2" hidden="1" x14ac:dyDescent="0.2"/>
    <row r="2894" customFormat="1" ht="13.2" hidden="1" x14ac:dyDescent="0.2"/>
    <row r="2895" customFormat="1" ht="13.2" hidden="1" x14ac:dyDescent="0.2"/>
    <row r="2896" customFormat="1" ht="13.2" hidden="1" x14ac:dyDescent="0.2"/>
    <row r="2897" customFormat="1" ht="13.2" hidden="1" x14ac:dyDescent="0.2"/>
    <row r="2898" customFormat="1" ht="13.2" hidden="1" x14ac:dyDescent="0.2"/>
    <row r="2899" customFormat="1" ht="13.2" hidden="1" x14ac:dyDescent="0.2"/>
    <row r="2900" customFormat="1" ht="13.2" hidden="1" x14ac:dyDescent="0.2"/>
    <row r="2901" customFormat="1" ht="13.2" hidden="1" x14ac:dyDescent="0.2"/>
    <row r="2902" customFormat="1" ht="13.2" hidden="1" x14ac:dyDescent="0.2"/>
    <row r="2903" customFormat="1" ht="13.2" hidden="1" x14ac:dyDescent="0.2"/>
    <row r="2904" customFormat="1" ht="13.2" hidden="1" x14ac:dyDescent="0.2"/>
    <row r="2905" customFormat="1" ht="13.2" hidden="1" x14ac:dyDescent="0.2"/>
    <row r="2906" customFormat="1" ht="13.2" hidden="1" x14ac:dyDescent="0.2"/>
    <row r="2907" customFormat="1" ht="13.2" hidden="1" x14ac:dyDescent="0.2"/>
    <row r="2908" customFormat="1" ht="13.2" hidden="1" x14ac:dyDescent="0.2"/>
    <row r="2909" customFormat="1" ht="13.2" hidden="1" x14ac:dyDescent="0.2"/>
    <row r="2910" customFormat="1" ht="13.2" hidden="1" x14ac:dyDescent="0.2"/>
    <row r="2911" customFormat="1" ht="13.2" hidden="1" x14ac:dyDescent="0.2"/>
    <row r="2912" customFormat="1" ht="13.2" hidden="1" x14ac:dyDescent="0.2"/>
    <row r="2913" customFormat="1" ht="13.2" hidden="1" x14ac:dyDescent="0.2"/>
    <row r="2914" customFormat="1" ht="13.2" hidden="1" x14ac:dyDescent="0.2"/>
    <row r="2915" customFormat="1" ht="13.2" hidden="1" x14ac:dyDescent="0.2"/>
    <row r="2916" customFormat="1" ht="13.2" hidden="1" x14ac:dyDescent="0.2"/>
    <row r="2917" customFormat="1" ht="13.2" hidden="1" x14ac:dyDescent="0.2"/>
    <row r="2918" customFormat="1" ht="13.2" hidden="1" x14ac:dyDescent="0.2"/>
    <row r="2919" customFormat="1" ht="13.2" hidden="1" x14ac:dyDescent="0.2"/>
    <row r="2920" customFormat="1" ht="13.2" hidden="1" x14ac:dyDescent="0.2"/>
    <row r="2921" customFormat="1" ht="13.2" hidden="1" x14ac:dyDescent="0.2"/>
    <row r="2922" customFormat="1" ht="13.2" hidden="1" x14ac:dyDescent="0.2"/>
    <row r="2923" customFormat="1" ht="13.2" hidden="1" x14ac:dyDescent="0.2"/>
    <row r="2924" customFormat="1" ht="13.2" hidden="1" x14ac:dyDescent="0.2"/>
    <row r="2925" customFormat="1" ht="13.2" hidden="1" x14ac:dyDescent="0.2"/>
    <row r="2926" customFormat="1" ht="13.2" hidden="1" x14ac:dyDescent="0.2"/>
    <row r="2927" customFormat="1" ht="13.2" hidden="1" x14ac:dyDescent="0.2"/>
    <row r="2928" customFormat="1" ht="13.2" hidden="1" x14ac:dyDescent="0.2"/>
    <row r="2929" customFormat="1" ht="13.2" hidden="1" x14ac:dyDescent="0.2"/>
    <row r="2930" customFormat="1" ht="13.2" hidden="1" x14ac:dyDescent="0.2"/>
    <row r="2931" customFormat="1" ht="13.2" hidden="1" x14ac:dyDescent="0.2"/>
    <row r="2932" customFormat="1" ht="13.2" hidden="1" x14ac:dyDescent="0.2"/>
    <row r="2933" customFormat="1" ht="13.2" hidden="1" x14ac:dyDescent="0.2"/>
    <row r="2934" customFormat="1" ht="13.2" hidden="1" x14ac:dyDescent="0.2"/>
    <row r="2935" customFormat="1" ht="13.2" hidden="1" x14ac:dyDescent="0.2"/>
    <row r="2936" customFormat="1" ht="13.2" hidden="1" x14ac:dyDescent="0.2"/>
    <row r="2937" customFormat="1" ht="13.2" hidden="1" x14ac:dyDescent="0.2"/>
    <row r="2938" customFormat="1" ht="13.2" hidden="1" x14ac:dyDescent="0.2"/>
    <row r="2939" customFormat="1" ht="13.2" hidden="1" x14ac:dyDescent="0.2"/>
    <row r="2940" customFormat="1" ht="13.2" hidden="1" x14ac:dyDescent="0.2"/>
    <row r="2941" customFormat="1" ht="13.2" hidden="1" x14ac:dyDescent="0.2"/>
    <row r="2942" customFormat="1" ht="13.2" hidden="1" x14ac:dyDescent="0.2"/>
    <row r="2943" customFormat="1" ht="13.2" hidden="1" x14ac:dyDescent="0.2"/>
    <row r="2944" customFormat="1" ht="13.2" hidden="1" x14ac:dyDescent="0.2"/>
    <row r="2945" customFormat="1" ht="13.2" hidden="1" x14ac:dyDescent="0.2"/>
    <row r="2946" customFormat="1" ht="13.2" hidden="1" x14ac:dyDescent="0.2"/>
    <row r="2947" customFormat="1" ht="13.2" hidden="1" x14ac:dyDescent="0.2"/>
    <row r="2948" customFormat="1" ht="13.2" hidden="1" x14ac:dyDescent="0.2"/>
    <row r="2949" customFormat="1" ht="13.2" hidden="1" x14ac:dyDescent="0.2"/>
    <row r="2950" customFormat="1" ht="13.2" hidden="1" x14ac:dyDescent="0.2"/>
    <row r="2951" customFormat="1" ht="13.2" hidden="1" x14ac:dyDescent="0.2"/>
    <row r="2952" customFormat="1" ht="13.2" hidden="1" x14ac:dyDescent="0.2"/>
    <row r="2953" customFormat="1" ht="13.2" hidden="1" x14ac:dyDescent="0.2"/>
    <row r="2954" customFormat="1" ht="13.2" hidden="1" x14ac:dyDescent="0.2"/>
    <row r="2955" customFormat="1" ht="13.2" hidden="1" x14ac:dyDescent="0.2"/>
    <row r="2956" customFormat="1" ht="13.2" hidden="1" x14ac:dyDescent="0.2"/>
    <row r="2957" customFormat="1" ht="13.2" hidden="1" x14ac:dyDescent="0.2"/>
    <row r="2958" customFormat="1" ht="13.2" hidden="1" x14ac:dyDescent="0.2"/>
    <row r="2959" customFormat="1" ht="13.2" hidden="1" x14ac:dyDescent="0.2"/>
    <row r="2960" customFormat="1" ht="13.2" hidden="1" x14ac:dyDescent="0.2"/>
    <row r="2961" customFormat="1" ht="13.2" hidden="1" x14ac:dyDescent="0.2"/>
    <row r="2962" customFormat="1" ht="13.2" hidden="1" x14ac:dyDescent="0.2"/>
    <row r="2963" customFormat="1" ht="13.2" hidden="1" x14ac:dyDescent="0.2"/>
    <row r="2964" customFormat="1" ht="13.2" hidden="1" x14ac:dyDescent="0.2"/>
    <row r="2965" customFormat="1" ht="13.2" hidden="1" x14ac:dyDescent="0.2"/>
    <row r="2966" customFormat="1" ht="13.2" hidden="1" x14ac:dyDescent="0.2"/>
    <row r="2967" customFormat="1" ht="13.2" hidden="1" x14ac:dyDescent="0.2"/>
    <row r="2968" customFormat="1" ht="13.2" hidden="1" x14ac:dyDescent="0.2"/>
    <row r="2969" customFormat="1" ht="13.2" hidden="1" x14ac:dyDescent="0.2"/>
    <row r="2970" customFormat="1" ht="13.2" hidden="1" x14ac:dyDescent="0.2"/>
    <row r="2971" customFormat="1" ht="13.2" hidden="1" x14ac:dyDescent="0.2"/>
    <row r="2972" customFormat="1" ht="13.2" hidden="1" x14ac:dyDescent="0.2"/>
    <row r="2973" customFormat="1" ht="13.2" hidden="1" x14ac:dyDescent="0.2"/>
    <row r="2974" customFormat="1" ht="13.2" hidden="1" x14ac:dyDescent="0.2"/>
    <row r="2975" customFormat="1" ht="13.2" hidden="1" x14ac:dyDescent="0.2"/>
    <row r="2976" customFormat="1" ht="13.2" hidden="1" x14ac:dyDescent="0.2"/>
    <row r="2977" customFormat="1" ht="13.2" hidden="1" x14ac:dyDescent="0.2"/>
    <row r="2978" customFormat="1" ht="13.2" hidden="1" x14ac:dyDescent="0.2"/>
    <row r="2979" customFormat="1" ht="13.2" hidden="1" x14ac:dyDescent="0.2"/>
    <row r="2980" customFormat="1" ht="13.2" hidden="1" x14ac:dyDescent="0.2"/>
    <row r="2981" customFormat="1" ht="13.2" hidden="1" x14ac:dyDescent="0.2"/>
    <row r="2982" customFormat="1" ht="13.2" hidden="1" x14ac:dyDescent="0.2"/>
    <row r="2983" customFormat="1" ht="13.2" hidden="1" x14ac:dyDescent="0.2"/>
    <row r="2984" customFormat="1" ht="13.2" hidden="1" x14ac:dyDescent="0.2"/>
    <row r="2985" customFormat="1" ht="13.2" hidden="1" x14ac:dyDescent="0.2"/>
    <row r="2986" customFormat="1" ht="13.2" hidden="1" x14ac:dyDescent="0.2"/>
    <row r="2987" customFormat="1" ht="13.2" hidden="1" x14ac:dyDescent="0.2"/>
    <row r="2988" customFormat="1" ht="13.2" hidden="1" x14ac:dyDescent="0.2"/>
    <row r="2989" customFormat="1" ht="13.2" hidden="1" x14ac:dyDescent="0.2"/>
    <row r="2990" customFormat="1" ht="13.2" hidden="1" x14ac:dyDescent="0.2"/>
    <row r="2991" customFormat="1" ht="13.2" hidden="1" x14ac:dyDescent="0.2"/>
    <row r="2992" customFormat="1" ht="13.2" hidden="1" x14ac:dyDescent="0.2"/>
    <row r="2993" customFormat="1" ht="13.2" hidden="1" x14ac:dyDescent="0.2"/>
    <row r="2994" customFormat="1" ht="13.2" hidden="1" x14ac:dyDescent="0.2"/>
    <row r="2995" customFormat="1" ht="13.2" hidden="1" x14ac:dyDescent="0.2"/>
    <row r="2996" customFormat="1" ht="13.2" hidden="1" x14ac:dyDescent="0.2"/>
    <row r="2997" customFormat="1" ht="13.2" hidden="1" x14ac:dyDescent="0.2"/>
    <row r="2998" customFormat="1" ht="13.2" hidden="1" x14ac:dyDescent="0.2"/>
    <row r="2999" customFormat="1" ht="13.2" hidden="1" x14ac:dyDescent="0.2"/>
    <row r="3000" customFormat="1" ht="13.2" hidden="1" x14ac:dyDescent="0.2"/>
    <row r="3001" customFormat="1" ht="13.2" hidden="1" x14ac:dyDescent="0.2"/>
    <row r="3002" customFormat="1" ht="13.2" hidden="1" x14ac:dyDescent="0.2"/>
    <row r="3003" customFormat="1" ht="13.2" hidden="1" x14ac:dyDescent="0.2"/>
    <row r="3004" customFormat="1" ht="13.2" hidden="1" x14ac:dyDescent="0.2"/>
    <row r="3005" customFormat="1" ht="13.2" hidden="1" x14ac:dyDescent="0.2"/>
    <row r="3006" customFormat="1" ht="13.2" hidden="1" x14ac:dyDescent="0.2"/>
    <row r="3007" customFormat="1" ht="13.2" hidden="1" x14ac:dyDescent="0.2"/>
    <row r="3008" customFormat="1" ht="13.2" hidden="1" x14ac:dyDescent="0.2"/>
    <row r="3009" customFormat="1" ht="13.2" hidden="1" x14ac:dyDescent="0.2"/>
    <row r="3010" customFormat="1" ht="13.2" hidden="1" x14ac:dyDescent="0.2"/>
    <row r="3011" customFormat="1" ht="13.2" hidden="1" x14ac:dyDescent="0.2"/>
    <row r="3012" customFormat="1" ht="13.2" hidden="1" x14ac:dyDescent="0.2"/>
    <row r="3013" customFormat="1" ht="13.2" hidden="1" x14ac:dyDescent="0.2"/>
    <row r="3014" customFormat="1" ht="13.2" hidden="1" x14ac:dyDescent="0.2"/>
    <row r="3015" customFormat="1" ht="13.2" hidden="1" x14ac:dyDescent="0.2"/>
    <row r="3016" customFormat="1" ht="13.2" hidden="1" x14ac:dyDescent="0.2"/>
    <row r="3017" customFormat="1" ht="13.2" hidden="1" x14ac:dyDescent="0.2"/>
    <row r="3018" customFormat="1" ht="13.2" hidden="1" x14ac:dyDescent="0.2"/>
    <row r="3019" customFormat="1" ht="13.2" hidden="1" x14ac:dyDescent="0.2"/>
    <row r="3020" customFormat="1" ht="13.2" hidden="1" x14ac:dyDescent="0.2"/>
    <row r="3021" customFormat="1" ht="13.2" hidden="1" x14ac:dyDescent="0.2"/>
    <row r="3022" customFormat="1" ht="13.2" hidden="1" x14ac:dyDescent="0.2"/>
    <row r="3023" customFormat="1" ht="13.2" hidden="1" x14ac:dyDescent="0.2"/>
    <row r="3024" customFormat="1" ht="13.2" hidden="1" x14ac:dyDescent="0.2"/>
    <row r="3025" customFormat="1" ht="13.2" hidden="1" x14ac:dyDescent="0.2"/>
    <row r="3026" customFormat="1" ht="13.2" hidden="1" x14ac:dyDescent="0.2"/>
    <row r="3027" customFormat="1" ht="13.2" hidden="1" x14ac:dyDescent="0.2"/>
    <row r="3028" customFormat="1" ht="13.2" hidden="1" x14ac:dyDescent="0.2"/>
    <row r="3029" customFormat="1" ht="13.2" hidden="1" x14ac:dyDescent="0.2"/>
    <row r="3030" customFormat="1" ht="13.2" hidden="1" x14ac:dyDescent="0.2"/>
    <row r="3031" customFormat="1" ht="13.2" hidden="1" x14ac:dyDescent="0.2"/>
    <row r="3032" customFormat="1" ht="13.2" hidden="1" x14ac:dyDescent="0.2"/>
    <row r="3033" customFormat="1" ht="13.2" hidden="1" x14ac:dyDescent="0.2"/>
    <row r="3034" customFormat="1" ht="13.2" hidden="1" x14ac:dyDescent="0.2"/>
    <row r="3035" customFormat="1" ht="13.2" hidden="1" x14ac:dyDescent="0.2"/>
    <row r="3036" customFormat="1" ht="13.2" hidden="1" x14ac:dyDescent="0.2"/>
    <row r="3037" customFormat="1" ht="13.2" hidden="1" x14ac:dyDescent="0.2"/>
    <row r="3038" customFormat="1" ht="13.2" hidden="1" x14ac:dyDescent="0.2"/>
    <row r="3039" customFormat="1" ht="13.2" hidden="1" x14ac:dyDescent="0.2"/>
    <row r="3040" customFormat="1" ht="13.2" hidden="1" x14ac:dyDescent="0.2"/>
    <row r="3041" customFormat="1" ht="13.2" hidden="1" x14ac:dyDescent="0.2"/>
    <row r="3042" customFormat="1" ht="13.2" hidden="1" x14ac:dyDescent="0.2"/>
    <row r="3043" customFormat="1" ht="13.2" hidden="1" x14ac:dyDescent="0.2"/>
    <row r="3044" customFormat="1" ht="13.2" hidden="1" x14ac:dyDescent="0.2"/>
    <row r="3045" customFormat="1" ht="13.2" hidden="1" x14ac:dyDescent="0.2"/>
    <row r="3046" customFormat="1" ht="13.2" hidden="1" x14ac:dyDescent="0.2"/>
    <row r="3047" customFormat="1" ht="13.2" hidden="1" x14ac:dyDescent="0.2"/>
    <row r="3048" customFormat="1" ht="13.2" hidden="1" x14ac:dyDescent="0.2"/>
    <row r="3049" customFormat="1" ht="13.2" hidden="1" x14ac:dyDescent="0.2"/>
    <row r="3050" customFormat="1" ht="13.2" hidden="1" x14ac:dyDescent="0.2"/>
    <row r="3051" customFormat="1" ht="13.2" hidden="1" x14ac:dyDescent="0.2"/>
    <row r="3052" customFormat="1" ht="13.2" hidden="1" x14ac:dyDescent="0.2"/>
    <row r="3053" customFormat="1" ht="13.2" hidden="1" x14ac:dyDescent="0.2"/>
    <row r="3054" customFormat="1" ht="13.2" hidden="1" x14ac:dyDescent="0.2"/>
    <row r="3055" customFormat="1" ht="13.2" hidden="1" x14ac:dyDescent="0.2"/>
    <row r="3056" customFormat="1" ht="13.2" hidden="1" x14ac:dyDescent="0.2"/>
    <row r="3057" customFormat="1" ht="13.2" hidden="1" x14ac:dyDescent="0.2"/>
    <row r="3058" customFormat="1" ht="13.2" hidden="1" x14ac:dyDescent="0.2"/>
    <row r="3059" customFormat="1" ht="13.2" hidden="1" x14ac:dyDescent="0.2"/>
    <row r="3060" customFormat="1" ht="13.2" hidden="1" x14ac:dyDescent="0.2"/>
    <row r="3061" customFormat="1" ht="13.2" hidden="1" x14ac:dyDescent="0.2"/>
    <row r="3062" customFormat="1" ht="13.2" hidden="1" x14ac:dyDescent="0.2"/>
    <row r="3063" customFormat="1" ht="13.2" hidden="1" x14ac:dyDescent="0.2"/>
    <row r="3064" customFormat="1" ht="13.2" hidden="1" x14ac:dyDescent="0.2"/>
    <row r="3065" customFormat="1" ht="13.2" hidden="1" x14ac:dyDescent="0.2"/>
    <row r="3066" customFormat="1" ht="13.2" hidden="1" x14ac:dyDescent="0.2"/>
    <row r="3067" customFormat="1" ht="13.2" hidden="1" x14ac:dyDescent="0.2"/>
    <row r="3068" customFormat="1" ht="13.2" hidden="1" x14ac:dyDescent="0.2"/>
    <row r="3069" customFormat="1" ht="13.2" hidden="1" x14ac:dyDescent="0.2"/>
    <row r="3070" customFormat="1" ht="13.2" hidden="1" x14ac:dyDescent="0.2"/>
    <row r="3071" customFormat="1" ht="13.2" hidden="1" x14ac:dyDescent="0.2"/>
    <row r="3072" customFormat="1" ht="13.2" hidden="1" x14ac:dyDescent="0.2"/>
    <row r="3073" customFormat="1" ht="13.2" hidden="1" x14ac:dyDescent="0.2"/>
    <row r="3074" customFormat="1" ht="13.2" hidden="1" x14ac:dyDescent="0.2"/>
    <row r="3075" customFormat="1" ht="13.2" hidden="1" x14ac:dyDescent="0.2"/>
    <row r="3076" customFormat="1" ht="13.2" hidden="1" x14ac:dyDescent="0.2"/>
    <row r="3077" customFormat="1" ht="13.2" hidden="1" x14ac:dyDescent="0.2"/>
    <row r="3078" customFormat="1" ht="13.2" hidden="1" x14ac:dyDescent="0.2"/>
    <row r="3079" customFormat="1" ht="13.2" hidden="1" x14ac:dyDescent="0.2"/>
    <row r="3080" customFormat="1" ht="13.2" hidden="1" x14ac:dyDescent="0.2"/>
    <row r="3081" customFormat="1" ht="13.2" hidden="1" x14ac:dyDescent="0.2"/>
    <row r="3082" customFormat="1" ht="13.2" hidden="1" x14ac:dyDescent="0.2"/>
    <row r="3083" customFormat="1" ht="13.2" hidden="1" x14ac:dyDescent="0.2"/>
    <row r="3084" customFormat="1" ht="13.2" hidden="1" x14ac:dyDescent="0.2"/>
    <row r="3085" customFormat="1" ht="13.2" hidden="1" x14ac:dyDescent="0.2"/>
    <row r="3086" customFormat="1" ht="13.2" hidden="1" x14ac:dyDescent="0.2"/>
    <row r="3087" customFormat="1" ht="13.2" hidden="1" x14ac:dyDescent="0.2"/>
    <row r="3088" customFormat="1" ht="13.2" hidden="1" x14ac:dyDescent="0.2"/>
    <row r="3089" customFormat="1" ht="13.2" hidden="1" x14ac:dyDescent="0.2"/>
    <row r="3090" customFormat="1" ht="13.2" hidden="1" x14ac:dyDescent="0.2"/>
    <row r="3091" customFormat="1" ht="13.2" hidden="1" x14ac:dyDescent="0.2"/>
    <row r="3092" customFormat="1" ht="13.2" hidden="1" x14ac:dyDescent="0.2"/>
    <row r="3093" customFormat="1" ht="13.2" hidden="1" x14ac:dyDescent="0.2"/>
    <row r="3094" customFormat="1" ht="13.2" hidden="1" x14ac:dyDescent="0.2"/>
    <row r="3095" customFormat="1" ht="13.2" hidden="1" x14ac:dyDescent="0.2"/>
    <row r="3096" customFormat="1" ht="13.2" hidden="1" x14ac:dyDescent="0.2"/>
    <row r="3097" customFormat="1" ht="13.2" hidden="1" x14ac:dyDescent="0.2"/>
    <row r="3098" customFormat="1" ht="13.2" hidden="1" x14ac:dyDescent="0.2"/>
    <row r="3099" customFormat="1" ht="13.2" hidden="1" x14ac:dyDescent="0.2"/>
    <row r="3100" customFormat="1" ht="13.2" hidden="1" x14ac:dyDescent="0.2"/>
    <row r="3101" customFormat="1" ht="13.2" hidden="1" x14ac:dyDescent="0.2"/>
    <row r="3102" customFormat="1" ht="13.2" hidden="1" x14ac:dyDescent="0.2"/>
    <row r="3103" customFormat="1" ht="13.2" hidden="1" x14ac:dyDescent="0.2"/>
    <row r="3104" customFormat="1" ht="13.2" hidden="1" x14ac:dyDescent="0.2"/>
    <row r="3105" customFormat="1" ht="13.2" hidden="1" x14ac:dyDescent="0.2"/>
    <row r="3106" customFormat="1" ht="13.2" hidden="1" x14ac:dyDescent="0.2"/>
    <row r="3107" customFormat="1" ht="13.2" hidden="1" x14ac:dyDescent="0.2"/>
    <row r="3108" customFormat="1" ht="13.2" hidden="1" x14ac:dyDescent="0.2"/>
    <row r="3109" customFormat="1" ht="13.2" hidden="1" x14ac:dyDescent="0.2"/>
    <row r="3110" customFormat="1" ht="13.2" hidden="1" x14ac:dyDescent="0.2"/>
    <row r="3111" customFormat="1" ht="13.2" hidden="1" x14ac:dyDescent="0.2"/>
    <row r="3112" customFormat="1" ht="13.2" hidden="1" x14ac:dyDescent="0.2"/>
    <row r="3113" customFormat="1" ht="13.2" hidden="1" x14ac:dyDescent="0.2"/>
    <row r="3114" customFormat="1" ht="13.2" hidden="1" x14ac:dyDescent="0.2"/>
    <row r="3115" customFormat="1" ht="13.2" hidden="1" x14ac:dyDescent="0.2"/>
    <row r="3116" customFormat="1" ht="13.2" hidden="1" x14ac:dyDescent="0.2"/>
    <row r="3117" customFormat="1" ht="13.2" hidden="1" x14ac:dyDescent="0.2"/>
    <row r="3118" customFormat="1" ht="13.2" hidden="1" x14ac:dyDescent="0.2"/>
    <row r="3119" customFormat="1" ht="13.2" hidden="1" x14ac:dyDescent="0.2"/>
    <row r="3120" customFormat="1" ht="13.2" hidden="1" x14ac:dyDescent="0.2"/>
    <row r="3121" customFormat="1" ht="13.2" hidden="1" x14ac:dyDescent="0.2"/>
    <row r="3122" customFormat="1" ht="13.2" hidden="1" x14ac:dyDescent="0.2"/>
    <row r="3123" customFormat="1" ht="13.2" hidden="1" x14ac:dyDescent="0.2"/>
    <row r="3124" customFormat="1" ht="13.2" hidden="1" x14ac:dyDescent="0.2"/>
    <row r="3125" customFormat="1" ht="13.2" hidden="1" x14ac:dyDescent="0.2"/>
    <row r="3126" customFormat="1" ht="13.2" hidden="1" x14ac:dyDescent="0.2"/>
    <row r="3127" customFormat="1" ht="13.2" hidden="1" x14ac:dyDescent="0.2"/>
    <row r="3128" customFormat="1" ht="13.2" hidden="1" x14ac:dyDescent="0.2"/>
    <row r="3129" customFormat="1" ht="13.2" hidden="1" x14ac:dyDescent="0.2"/>
    <row r="3130" customFormat="1" ht="13.2" hidden="1" x14ac:dyDescent="0.2"/>
    <row r="3131" customFormat="1" ht="13.2" hidden="1" x14ac:dyDescent="0.2"/>
    <row r="3132" customFormat="1" ht="13.2" hidden="1" x14ac:dyDescent="0.2"/>
    <row r="3133" customFormat="1" ht="13.2" hidden="1" x14ac:dyDescent="0.2"/>
    <row r="3134" customFormat="1" ht="13.2" hidden="1" x14ac:dyDescent="0.2"/>
    <row r="3135" customFormat="1" ht="13.2" hidden="1" x14ac:dyDescent="0.2"/>
    <row r="3136" customFormat="1" ht="13.2" hidden="1" x14ac:dyDescent="0.2"/>
    <row r="3137" customFormat="1" ht="13.2" hidden="1" x14ac:dyDescent="0.2"/>
    <row r="3138" customFormat="1" ht="13.2" hidden="1" x14ac:dyDescent="0.2"/>
    <row r="3139" customFormat="1" ht="13.2" hidden="1" x14ac:dyDescent="0.2"/>
    <row r="3140" customFormat="1" ht="13.2" hidden="1" x14ac:dyDescent="0.2"/>
    <row r="3141" customFormat="1" ht="13.2" hidden="1" x14ac:dyDescent="0.2"/>
    <row r="3142" customFormat="1" ht="13.2" hidden="1" x14ac:dyDescent="0.2"/>
    <row r="3143" customFormat="1" ht="13.2" hidden="1" x14ac:dyDescent="0.2"/>
    <row r="3144" customFormat="1" ht="13.2" hidden="1" x14ac:dyDescent="0.2"/>
    <row r="3145" customFormat="1" ht="13.2" hidden="1" x14ac:dyDescent="0.2"/>
    <row r="3146" customFormat="1" ht="13.2" hidden="1" x14ac:dyDescent="0.2"/>
    <row r="3147" customFormat="1" ht="13.2" hidden="1" x14ac:dyDescent="0.2"/>
    <row r="3148" customFormat="1" ht="13.2" hidden="1" x14ac:dyDescent="0.2"/>
    <row r="3149" customFormat="1" ht="13.2" hidden="1" x14ac:dyDescent="0.2"/>
    <row r="3150" customFormat="1" ht="13.2" hidden="1" x14ac:dyDescent="0.2"/>
    <row r="3151" customFormat="1" ht="13.2" hidden="1" x14ac:dyDescent="0.2"/>
    <row r="3152" customFormat="1" ht="13.2" hidden="1" x14ac:dyDescent="0.2"/>
    <row r="3153" customFormat="1" ht="13.2" hidden="1" x14ac:dyDescent="0.2"/>
    <row r="3154" customFormat="1" ht="13.2" hidden="1" x14ac:dyDescent="0.2"/>
    <row r="3155" customFormat="1" ht="13.2" hidden="1" x14ac:dyDescent="0.2"/>
    <row r="3156" customFormat="1" ht="13.2" hidden="1" x14ac:dyDescent="0.2"/>
    <row r="3157" customFormat="1" ht="13.2" hidden="1" x14ac:dyDescent="0.2"/>
    <row r="3158" customFormat="1" ht="13.2" hidden="1" x14ac:dyDescent="0.2"/>
    <row r="3159" customFormat="1" ht="13.2" hidden="1" x14ac:dyDescent="0.2"/>
    <row r="3160" customFormat="1" ht="13.2" hidden="1" x14ac:dyDescent="0.2"/>
    <row r="3161" customFormat="1" ht="13.2" hidden="1" x14ac:dyDescent="0.2"/>
    <row r="3162" customFormat="1" ht="13.2" hidden="1" x14ac:dyDescent="0.2"/>
    <row r="3163" customFormat="1" ht="13.2" hidden="1" x14ac:dyDescent="0.2"/>
    <row r="3164" customFormat="1" ht="13.2" hidden="1" x14ac:dyDescent="0.2"/>
    <row r="3165" customFormat="1" ht="13.2" hidden="1" x14ac:dyDescent="0.2"/>
    <row r="3166" customFormat="1" ht="13.2" hidden="1" x14ac:dyDescent="0.2"/>
    <row r="3167" customFormat="1" ht="13.2" hidden="1" x14ac:dyDescent="0.2"/>
    <row r="3168" customFormat="1" ht="13.2" hidden="1" x14ac:dyDescent="0.2"/>
    <row r="3169" customFormat="1" ht="13.2" hidden="1" x14ac:dyDescent="0.2"/>
    <row r="3170" customFormat="1" ht="13.2" hidden="1" x14ac:dyDescent="0.2"/>
    <row r="3171" customFormat="1" ht="13.2" hidden="1" x14ac:dyDescent="0.2"/>
    <row r="3172" customFormat="1" ht="13.2" hidden="1" x14ac:dyDescent="0.2"/>
    <row r="3173" customFormat="1" ht="13.2" hidden="1" x14ac:dyDescent="0.2"/>
    <row r="3174" customFormat="1" ht="13.2" hidden="1" x14ac:dyDescent="0.2"/>
    <row r="3175" customFormat="1" ht="13.2" hidden="1" x14ac:dyDescent="0.2"/>
    <row r="3176" customFormat="1" ht="13.2" hidden="1" x14ac:dyDescent="0.2"/>
    <row r="3177" customFormat="1" ht="13.2" hidden="1" x14ac:dyDescent="0.2"/>
    <row r="3178" customFormat="1" ht="13.2" hidden="1" x14ac:dyDescent="0.2"/>
    <row r="3179" customFormat="1" ht="13.2" hidden="1" x14ac:dyDescent="0.2"/>
    <row r="3180" customFormat="1" ht="13.2" hidden="1" x14ac:dyDescent="0.2"/>
    <row r="3181" customFormat="1" ht="13.2" hidden="1" x14ac:dyDescent="0.2"/>
    <row r="3182" customFormat="1" ht="13.2" hidden="1" x14ac:dyDescent="0.2"/>
    <row r="3183" customFormat="1" ht="13.2" hidden="1" x14ac:dyDescent="0.2"/>
    <row r="3184" customFormat="1" ht="13.2" hidden="1" x14ac:dyDescent="0.2"/>
    <row r="3185" customFormat="1" ht="13.2" hidden="1" x14ac:dyDescent="0.2"/>
    <row r="3186" customFormat="1" ht="13.2" hidden="1" x14ac:dyDescent="0.2"/>
    <row r="3187" customFormat="1" ht="13.2" hidden="1" x14ac:dyDescent="0.2"/>
    <row r="3188" customFormat="1" ht="13.2" hidden="1" x14ac:dyDescent="0.2"/>
    <row r="3189" customFormat="1" ht="13.2" hidden="1" x14ac:dyDescent="0.2"/>
    <row r="3190" customFormat="1" ht="13.2" hidden="1" x14ac:dyDescent="0.2"/>
    <row r="3191" customFormat="1" ht="13.2" hidden="1" x14ac:dyDescent="0.2"/>
    <row r="3192" customFormat="1" ht="13.2" hidden="1" x14ac:dyDescent="0.2"/>
    <row r="3193" customFormat="1" ht="13.2" hidden="1" x14ac:dyDescent="0.2"/>
    <row r="3194" customFormat="1" ht="13.2" hidden="1" x14ac:dyDescent="0.2"/>
    <row r="3195" customFormat="1" ht="13.2" hidden="1" x14ac:dyDescent="0.2"/>
    <row r="3196" customFormat="1" ht="13.2" hidden="1" x14ac:dyDescent="0.2"/>
    <row r="3197" customFormat="1" ht="13.2" hidden="1" x14ac:dyDescent="0.2"/>
    <row r="3198" customFormat="1" ht="13.2" hidden="1" x14ac:dyDescent="0.2"/>
    <row r="3199" customFormat="1" ht="13.2" hidden="1" x14ac:dyDescent="0.2"/>
    <row r="3200" customFormat="1" ht="13.2" hidden="1" x14ac:dyDescent="0.2"/>
    <row r="3201" customFormat="1" ht="13.2" hidden="1" x14ac:dyDescent="0.2"/>
    <row r="3202" customFormat="1" ht="13.2" hidden="1" x14ac:dyDescent="0.2"/>
    <row r="3203" customFormat="1" ht="13.2" hidden="1" x14ac:dyDescent="0.2"/>
    <row r="3204" customFormat="1" ht="13.2" hidden="1" x14ac:dyDescent="0.2"/>
    <row r="3205" customFormat="1" ht="13.2" hidden="1" x14ac:dyDescent="0.2"/>
    <row r="3206" customFormat="1" ht="13.2" hidden="1" x14ac:dyDescent="0.2"/>
    <row r="3207" customFormat="1" ht="13.2" hidden="1" x14ac:dyDescent="0.2"/>
    <row r="3208" customFormat="1" ht="13.2" hidden="1" x14ac:dyDescent="0.2"/>
    <row r="3209" customFormat="1" ht="13.2" hidden="1" x14ac:dyDescent="0.2"/>
    <row r="3210" customFormat="1" ht="13.2" hidden="1" x14ac:dyDescent="0.2"/>
    <row r="3211" customFormat="1" ht="13.2" hidden="1" x14ac:dyDescent="0.2"/>
    <row r="3212" customFormat="1" ht="13.2" hidden="1" x14ac:dyDescent="0.2"/>
    <row r="3213" customFormat="1" ht="13.2" hidden="1" x14ac:dyDescent="0.2"/>
    <row r="3214" customFormat="1" ht="13.2" hidden="1" x14ac:dyDescent="0.2"/>
    <row r="3215" customFormat="1" ht="13.2" hidden="1" x14ac:dyDescent="0.2"/>
    <row r="3216" customFormat="1" ht="13.2" hidden="1" x14ac:dyDescent="0.2"/>
    <row r="3217" customFormat="1" ht="13.2" hidden="1" x14ac:dyDescent="0.2"/>
    <row r="3218" customFormat="1" ht="13.2" hidden="1" x14ac:dyDescent="0.2"/>
    <row r="3219" customFormat="1" ht="13.2" hidden="1" x14ac:dyDescent="0.2"/>
    <row r="3220" customFormat="1" ht="13.2" hidden="1" x14ac:dyDescent="0.2"/>
    <row r="3221" customFormat="1" ht="13.2" hidden="1" x14ac:dyDescent="0.2"/>
    <row r="3222" customFormat="1" ht="13.2" hidden="1" x14ac:dyDescent="0.2"/>
    <row r="3223" customFormat="1" ht="13.2" hidden="1" x14ac:dyDescent="0.2"/>
    <row r="3224" customFormat="1" ht="13.2" hidden="1" x14ac:dyDescent="0.2"/>
    <row r="3225" customFormat="1" ht="13.2" hidden="1" x14ac:dyDescent="0.2"/>
    <row r="3226" customFormat="1" ht="13.2" hidden="1" x14ac:dyDescent="0.2"/>
    <row r="3227" customFormat="1" ht="13.2" hidden="1" x14ac:dyDescent="0.2"/>
    <row r="3228" customFormat="1" ht="13.2" hidden="1" x14ac:dyDescent="0.2"/>
    <row r="3229" customFormat="1" ht="13.2" hidden="1" x14ac:dyDescent="0.2"/>
    <row r="3230" customFormat="1" ht="13.2" hidden="1" x14ac:dyDescent="0.2"/>
    <row r="3231" customFormat="1" ht="13.2" hidden="1" x14ac:dyDescent="0.2"/>
    <row r="3232" customFormat="1" ht="13.2" hidden="1" x14ac:dyDescent="0.2"/>
    <row r="3233" customFormat="1" ht="13.2" hidden="1" x14ac:dyDescent="0.2"/>
    <row r="3234" customFormat="1" ht="13.2" hidden="1" x14ac:dyDescent="0.2"/>
    <row r="3235" customFormat="1" ht="13.2" hidden="1" x14ac:dyDescent="0.2"/>
    <row r="3236" customFormat="1" ht="13.2" hidden="1" x14ac:dyDescent="0.2"/>
    <row r="3237" customFormat="1" ht="13.2" hidden="1" x14ac:dyDescent="0.2"/>
    <row r="3238" customFormat="1" ht="13.2" hidden="1" x14ac:dyDescent="0.2"/>
    <row r="3239" customFormat="1" ht="13.2" hidden="1" x14ac:dyDescent="0.2"/>
    <row r="3240" customFormat="1" ht="13.2" hidden="1" x14ac:dyDescent="0.2"/>
    <row r="3241" customFormat="1" ht="13.2" hidden="1" x14ac:dyDescent="0.2"/>
    <row r="3242" customFormat="1" ht="13.2" hidden="1" x14ac:dyDescent="0.2"/>
    <row r="3243" customFormat="1" ht="13.2" hidden="1" x14ac:dyDescent="0.2"/>
    <row r="3244" customFormat="1" ht="13.2" hidden="1" x14ac:dyDescent="0.2"/>
    <row r="3245" customFormat="1" ht="13.2" hidden="1" x14ac:dyDescent="0.2"/>
    <row r="3246" customFormat="1" ht="13.2" hidden="1" x14ac:dyDescent="0.2"/>
    <row r="3247" customFormat="1" ht="13.2" hidden="1" x14ac:dyDescent="0.2"/>
    <row r="3248" customFormat="1" ht="13.2" hidden="1" x14ac:dyDescent="0.2"/>
    <row r="3249" customFormat="1" ht="13.2" hidden="1" x14ac:dyDescent="0.2"/>
    <row r="3250" customFormat="1" ht="13.2" hidden="1" x14ac:dyDescent="0.2"/>
    <row r="3251" customFormat="1" ht="13.2" hidden="1" x14ac:dyDescent="0.2"/>
    <row r="3252" customFormat="1" ht="13.2" hidden="1" x14ac:dyDescent="0.2"/>
    <row r="3253" customFormat="1" ht="13.2" hidden="1" x14ac:dyDescent="0.2"/>
    <row r="3254" customFormat="1" ht="13.2" hidden="1" x14ac:dyDescent="0.2"/>
    <row r="3255" customFormat="1" ht="13.2" hidden="1" x14ac:dyDescent="0.2"/>
    <row r="3256" customFormat="1" ht="13.2" hidden="1" x14ac:dyDescent="0.2"/>
    <row r="3257" customFormat="1" ht="13.2" hidden="1" x14ac:dyDescent="0.2"/>
    <row r="3258" customFormat="1" ht="13.2" hidden="1" x14ac:dyDescent="0.2"/>
    <row r="3259" customFormat="1" ht="13.2" hidden="1" x14ac:dyDescent="0.2"/>
    <row r="3260" customFormat="1" ht="13.2" hidden="1" x14ac:dyDescent="0.2"/>
    <row r="3261" customFormat="1" ht="13.2" hidden="1" x14ac:dyDescent="0.2"/>
    <row r="3262" customFormat="1" ht="13.2" hidden="1" x14ac:dyDescent="0.2"/>
    <row r="3263" customFormat="1" ht="13.2" hidden="1" x14ac:dyDescent="0.2"/>
    <row r="3264" customFormat="1" ht="13.2" hidden="1" x14ac:dyDescent="0.2"/>
    <row r="3265" customFormat="1" ht="13.2" hidden="1" x14ac:dyDescent="0.2"/>
    <row r="3266" customFormat="1" ht="13.2" hidden="1" x14ac:dyDescent="0.2"/>
    <row r="3267" customFormat="1" ht="13.2" hidden="1" x14ac:dyDescent="0.2"/>
    <row r="3268" customFormat="1" ht="13.2" hidden="1" x14ac:dyDescent="0.2"/>
    <row r="3269" customFormat="1" ht="13.2" hidden="1" x14ac:dyDescent="0.2"/>
    <row r="3270" customFormat="1" ht="13.2" hidden="1" x14ac:dyDescent="0.2"/>
    <row r="3271" customFormat="1" ht="13.2" hidden="1" x14ac:dyDescent="0.2"/>
    <row r="3272" customFormat="1" ht="13.2" hidden="1" x14ac:dyDescent="0.2"/>
    <row r="3273" customFormat="1" ht="13.2" hidden="1" x14ac:dyDescent="0.2"/>
    <row r="3274" customFormat="1" ht="13.2" hidden="1" x14ac:dyDescent="0.2"/>
    <row r="3275" customFormat="1" ht="13.2" hidden="1" x14ac:dyDescent="0.2"/>
    <row r="3276" customFormat="1" ht="13.2" hidden="1" x14ac:dyDescent="0.2"/>
    <row r="3277" customFormat="1" ht="13.2" hidden="1" x14ac:dyDescent="0.2"/>
    <row r="3278" customFormat="1" ht="13.2" hidden="1" x14ac:dyDescent="0.2"/>
    <row r="3279" customFormat="1" ht="13.2" hidden="1" x14ac:dyDescent="0.2"/>
    <row r="3280" customFormat="1" ht="13.2" hidden="1" x14ac:dyDescent="0.2"/>
    <row r="3281" customFormat="1" ht="13.2" hidden="1" x14ac:dyDescent="0.2"/>
    <row r="3282" customFormat="1" ht="13.2" hidden="1" x14ac:dyDescent="0.2"/>
    <row r="3283" customFormat="1" ht="13.2" hidden="1" x14ac:dyDescent="0.2"/>
    <row r="3284" customFormat="1" ht="13.2" hidden="1" x14ac:dyDescent="0.2"/>
    <row r="3285" customFormat="1" ht="13.2" hidden="1" x14ac:dyDescent="0.2"/>
    <row r="3286" customFormat="1" ht="13.2" hidden="1" x14ac:dyDescent="0.2"/>
    <row r="3287" customFormat="1" ht="13.2" hidden="1" x14ac:dyDescent="0.2"/>
    <row r="3288" customFormat="1" ht="13.2" hidden="1" x14ac:dyDescent="0.2"/>
    <row r="3289" customFormat="1" ht="13.2" hidden="1" x14ac:dyDescent="0.2"/>
    <row r="3290" customFormat="1" ht="13.2" hidden="1" x14ac:dyDescent="0.2"/>
    <row r="3291" customFormat="1" ht="13.2" hidden="1" x14ac:dyDescent="0.2"/>
    <row r="3292" customFormat="1" ht="13.2" hidden="1" x14ac:dyDescent="0.2"/>
    <row r="3293" customFormat="1" ht="13.2" hidden="1" x14ac:dyDescent="0.2"/>
    <row r="3294" customFormat="1" ht="13.2" hidden="1" x14ac:dyDescent="0.2"/>
    <row r="3295" customFormat="1" ht="13.2" hidden="1" x14ac:dyDescent="0.2"/>
    <row r="3296" customFormat="1" ht="13.2" hidden="1" x14ac:dyDescent="0.2"/>
    <row r="3297" customFormat="1" ht="13.2" hidden="1" x14ac:dyDescent="0.2"/>
    <row r="3298" customFormat="1" ht="13.2" hidden="1" x14ac:dyDescent="0.2"/>
    <row r="3299" customFormat="1" ht="13.2" hidden="1" x14ac:dyDescent="0.2"/>
    <row r="3300" customFormat="1" ht="13.2" hidden="1" x14ac:dyDescent="0.2"/>
    <row r="3301" customFormat="1" ht="13.2" hidden="1" x14ac:dyDescent="0.2"/>
    <row r="3302" customFormat="1" ht="13.2" hidden="1" x14ac:dyDescent="0.2"/>
    <row r="3303" customFormat="1" ht="13.2" hidden="1" x14ac:dyDescent="0.2"/>
    <row r="3304" customFormat="1" ht="13.2" hidden="1" x14ac:dyDescent="0.2"/>
    <row r="3305" customFormat="1" ht="13.2" hidden="1" x14ac:dyDescent="0.2"/>
    <row r="3306" customFormat="1" ht="13.2" hidden="1" x14ac:dyDescent="0.2"/>
    <row r="3307" customFormat="1" ht="13.2" hidden="1" x14ac:dyDescent="0.2"/>
    <row r="3308" customFormat="1" ht="13.2" hidden="1" x14ac:dyDescent="0.2"/>
    <row r="3309" customFormat="1" ht="13.2" hidden="1" x14ac:dyDescent="0.2"/>
    <row r="3310" customFormat="1" ht="13.2" hidden="1" x14ac:dyDescent="0.2"/>
    <row r="3311" customFormat="1" ht="13.2" hidden="1" x14ac:dyDescent="0.2"/>
    <row r="3312" customFormat="1" ht="13.2" hidden="1" x14ac:dyDescent="0.2"/>
    <row r="3313" customFormat="1" ht="13.2" hidden="1" x14ac:dyDescent="0.2"/>
    <row r="3314" customFormat="1" ht="13.2" hidden="1" x14ac:dyDescent="0.2"/>
    <row r="3315" customFormat="1" ht="13.2" hidden="1" x14ac:dyDescent="0.2"/>
    <row r="3316" customFormat="1" ht="13.2" hidden="1" x14ac:dyDescent="0.2"/>
    <row r="3317" customFormat="1" ht="13.2" hidden="1" x14ac:dyDescent="0.2"/>
    <row r="3318" customFormat="1" ht="13.2" hidden="1" x14ac:dyDescent="0.2"/>
    <row r="3319" customFormat="1" ht="13.2" hidden="1" x14ac:dyDescent="0.2"/>
    <row r="3320" customFormat="1" ht="13.2" hidden="1" x14ac:dyDescent="0.2"/>
    <row r="3321" customFormat="1" ht="13.2" hidden="1" x14ac:dyDescent="0.2"/>
    <row r="3322" customFormat="1" ht="13.2" hidden="1" x14ac:dyDescent="0.2"/>
    <row r="3323" customFormat="1" ht="13.2" hidden="1" x14ac:dyDescent="0.2"/>
    <row r="3324" customFormat="1" ht="13.2" hidden="1" x14ac:dyDescent="0.2"/>
    <row r="3325" customFormat="1" ht="13.2" hidden="1" x14ac:dyDescent="0.2"/>
    <row r="3326" customFormat="1" ht="13.2" hidden="1" x14ac:dyDescent="0.2"/>
    <row r="3327" customFormat="1" ht="13.2" hidden="1" x14ac:dyDescent="0.2"/>
    <row r="3328" customFormat="1" ht="13.2" hidden="1" x14ac:dyDescent="0.2"/>
    <row r="3329" customFormat="1" ht="13.2" hidden="1" x14ac:dyDescent="0.2"/>
    <row r="3330" customFormat="1" ht="13.2" hidden="1" x14ac:dyDescent="0.2"/>
    <row r="3331" customFormat="1" ht="13.2" hidden="1" x14ac:dyDescent="0.2"/>
    <row r="3332" customFormat="1" ht="13.2" hidden="1" x14ac:dyDescent="0.2"/>
    <row r="3333" customFormat="1" ht="13.2" hidden="1" x14ac:dyDescent="0.2"/>
    <row r="3334" customFormat="1" ht="13.2" hidden="1" x14ac:dyDescent="0.2"/>
    <row r="3335" customFormat="1" ht="13.2" hidden="1" x14ac:dyDescent="0.2"/>
    <row r="3336" customFormat="1" ht="13.2" hidden="1" x14ac:dyDescent="0.2"/>
    <row r="3337" customFormat="1" ht="13.2" hidden="1" x14ac:dyDescent="0.2"/>
    <row r="3338" customFormat="1" ht="13.2" hidden="1" x14ac:dyDescent="0.2"/>
    <row r="3339" customFormat="1" ht="13.2" hidden="1" x14ac:dyDescent="0.2"/>
    <row r="3340" customFormat="1" ht="13.2" hidden="1" x14ac:dyDescent="0.2"/>
    <row r="3341" customFormat="1" ht="13.2" hidden="1" x14ac:dyDescent="0.2"/>
    <row r="3342" customFormat="1" ht="13.2" hidden="1" x14ac:dyDescent="0.2"/>
    <row r="3343" customFormat="1" ht="13.2" hidden="1" x14ac:dyDescent="0.2"/>
    <row r="3344" customFormat="1" ht="13.2" hidden="1" x14ac:dyDescent="0.2"/>
    <row r="3345" customFormat="1" ht="13.2" hidden="1" x14ac:dyDescent="0.2"/>
    <row r="3346" customFormat="1" ht="13.2" hidden="1" x14ac:dyDescent="0.2"/>
    <row r="3347" customFormat="1" ht="13.2" hidden="1" x14ac:dyDescent="0.2"/>
    <row r="3348" customFormat="1" ht="13.2" hidden="1" x14ac:dyDescent="0.2"/>
    <row r="3349" customFormat="1" ht="13.2" hidden="1" x14ac:dyDescent="0.2"/>
    <row r="3350" customFormat="1" ht="13.2" hidden="1" x14ac:dyDescent="0.2"/>
    <row r="3351" customFormat="1" ht="13.2" hidden="1" x14ac:dyDescent="0.2"/>
    <row r="3352" customFormat="1" ht="13.2" hidden="1" x14ac:dyDescent="0.2"/>
    <row r="3353" customFormat="1" ht="13.2" hidden="1" x14ac:dyDescent="0.2"/>
    <row r="3354" customFormat="1" ht="13.2" hidden="1" x14ac:dyDescent="0.2"/>
    <row r="3355" customFormat="1" ht="13.2" hidden="1" x14ac:dyDescent="0.2"/>
    <row r="3356" customFormat="1" ht="13.2" hidden="1" x14ac:dyDescent="0.2"/>
    <row r="3357" customFormat="1" ht="13.2" hidden="1" x14ac:dyDescent="0.2"/>
    <row r="3358" customFormat="1" ht="13.2" hidden="1" x14ac:dyDescent="0.2"/>
    <row r="3359" customFormat="1" ht="13.2" hidden="1" x14ac:dyDescent="0.2"/>
    <row r="3360" customFormat="1" ht="13.2" hidden="1" x14ac:dyDescent="0.2"/>
    <row r="3361" customFormat="1" ht="13.2" hidden="1" x14ac:dyDescent="0.2"/>
    <row r="3362" customFormat="1" ht="13.2" hidden="1" x14ac:dyDescent="0.2"/>
    <row r="3363" customFormat="1" ht="13.2" hidden="1" x14ac:dyDescent="0.2"/>
    <row r="3364" customFormat="1" ht="13.2" hidden="1" x14ac:dyDescent="0.2"/>
    <row r="3365" customFormat="1" ht="13.2" hidden="1" x14ac:dyDescent="0.2"/>
    <row r="3366" customFormat="1" ht="13.2" hidden="1" x14ac:dyDescent="0.2"/>
    <row r="3367" customFormat="1" ht="13.2" hidden="1" x14ac:dyDescent="0.2"/>
    <row r="3368" customFormat="1" ht="13.2" hidden="1" x14ac:dyDescent="0.2"/>
    <row r="3369" customFormat="1" ht="13.2" hidden="1" x14ac:dyDescent="0.2"/>
    <row r="3370" customFormat="1" ht="13.2" hidden="1" x14ac:dyDescent="0.2"/>
    <row r="3371" customFormat="1" ht="13.2" hidden="1" x14ac:dyDescent="0.2"/>
    <row r="3372" customFormat="1" ht="13.2" hidden="1" x14ac:dyDescent="0.2"/>
    <row r="3373" customFormat="1" ht="13.2" hidden="1" x14ac:dyDescent="0.2"/>
    <row r="3374" customFormat="1" ht="13.2" hidden="1" x14ac:dyDescent="0.2"/>
    <row r="3375" customFormat="1" ht="13.2" hidden="1" x14ac:dyDescent="0.2"/>
    <row r="3376" customFormat="1" ht="13.2" hidden="1" x14ac:dyDescent="0.2"/>
    <row r="3377" customFormat="1" ht="13.2" hidden="1" x14ac:dyDescent="0.2"/>
    <row r="3378" customFormat="1" ht="13.2" hidden="1" x14ac:dyDescent="0.2"/>
    <row r="3379" customFormat="1" ht="13.2" hidden="1" x14ac:dyDescent="0.2"/>
    <row r="3380" customFormat="1" ht="13.2" hidden="1" x14ac:dyDescent="0.2"/>
    <row r="3381" customFormat="1" ht="13.2" hidden="1" x14ac:dyDescent="0.2"/>
    <row r="3382" customFormat="1" ht="13.2" hidden="1" x14ac:dyDescent="0.2"/>
    <row r="3383" customFormat="1" ht="13.2" hidden="1" x14ac:dyDescent="0.2"/>
    <row r="3384" customFormat="1" ht="13.2" hidden="1" x14ac:dyDescent="0.2"/>
    <row r="3385" customFormat="1" ht="13.2" hidden="1" x14ac:dyDescent="0.2"/>
    <row r="3386" customFormat="1" ht="13.2" hidden="1" x14ac:dyDescent="0.2"/>
    <row r="3387" customFormat="1" ht="13.2" hidden="1" x14ac:dyDescent="0.2"/>
    <row r="3388" customFormat="1" ht="13.2" hidden="1" x14ac:dyDescent="0.2"/>
    <row r="3389" customFormat="1" ht="13.2" hidden="1" x14ac:dyDescent="0.2"/>
    <row r="3390" customFormat="1" ht="13.2" hidden="1" x14ac:dyDescent="0.2"/>
    <row r="3391" customFormat="1" ht="13.2" hidden="1" x14ac:dyDescent="0.2"/>
    <row r="3392" customFormat="1" ht="13.2" hidden="1" x14ac:dyDescent="0.2"/>
    <row r="3393" customFormat="1" ht="13.2" hidden="1" x14ac:dyDescent="0.2"/>
    <row r="3394" customFormat="1" ht="13.2" hidden="1" x14ac:dyDescent="0.2"/>
    <row r="3395" customFormat="1" ht="13.2" hidden="1" x14ac:dyDescent="0.2"/>
    <row r="3396" customFormat="1" ht="13.2" hidden="1" x14ac:dyDescent="0.2"/>
    <row r="3397" customFormat="1" ht="13.2" hidden="1" x14ac:dyDescent="0.2"/>
    <row r="3398" customFormat="1" ht="13.2" hidden="1" x14ac:dyDescent="0.2"/>
    <row r="3399" customFormat="1" ht="13.2" hidden="1" x14ac:dyDescent="0.2"/>
    <row r="3400" customFormat="1" ht="13.2" hidden="1" x14ac:dyDescent="0.2"/>
    <row r="3401" customFormat="1" ht="13.2" hidden="1" x14ac:dyDescent="0.2"/>
    <row r="3402" customFormat="1" ht="13.2" hidden="1" x14ac:dyDescent="0.2"/>
    <row r="3403" customFormat="1" ht="13.2" hidden="1" x14ac:dyDescent="0.2"/>
    <row r="3404" customFormat="1" ht="13.2" hidden="1" x14ac:dyDescent="0.2"/>
    <row r="3405" customFormat="1" ht="13.2" hidden="1" x14ac:dyDescent="0.2"/>
    <row r="3406" customFormat="1" ht="13.2" hidden="1" x14ac:dyDescent="0.2"/>
    <row r="3407" customFormat="1" ht="13.2" hidden="1" x14ac:dyDescent="0.2"/>
    <row r="3408" customFormat="1" ht="13.2" hidden="1" x14ac:dyDescent="0.2"/>
    <row r="3409" customFormat="1" ht="13.2" hidden="1" x14ac:dyDescent="0.2"/>
    <row r="3410" customFormat="1" ht="13.2" hidden="1" x14ac:dyDescent="0.2"/>
    <row r="3411" customFormat="1" ht="13.2" hidden="1" x14ac:dyDescent="0.2"/>
    <row r="3412" customFormat="1" ht="13.2" hidden="1" x14ac:dyDescent="0.2"/>
    <row r="3413" customFormat="1" ht="13.2" hidden="1" x14ac:dyDescent="0.2"/>
    <row r="3414" customFormat="1" ht="13.2" hidden="1" x14ac:dyDescent="0.2"/>
    <row r="3415" customFormat="1" ht="13.2" hidden="1" x14ac:dyDescent="0.2"/>
    <row r="3416" customFormat="1" ht="13.2" hidden="1" x14ac:dyDescent="0.2"/>
    <row r="3417" customFormat="1" ht="13.2" hidden="1" x14ac:dyDescent="0.2"/>
    <row r="3418" customFormat="1" ht="13.2" hidden="1" x14ac:dyDescent="0.2"/>
    <row r="3419" customFormat="1" ht="13.2" hidden="1" x14ac:dyDescent="0.2"/>
    <row r="3420" customFormat="1" ht="13.2" hidden="1" x14ac:dyDescent="0.2"/>
    <row r="3421" customFormat="1" ht="13.2" hidden="1" x14ac:dyDescent="0.2"/>
    <row r="3422" customFormat="1" ht="13.2" hidden="1" x14ac:dyDescent="0.2"/>
    <row r="3423" customFormat="1" ht="13.2" hidden="1" x14ac:dyDescent="0.2"/>
    <row r="3424" customFormat="1" ht="13.2" hidden="1" x14ac:dyDescent="0.2"/>
    <row r="3425" customFormat="1" ht="13.2" hidden="1" x14ac:dyDescent="0.2"/>
    <row r="3426" customFormat="1" ht="13.2" hidden="1" x14ac:dyDescent="0.2"/>
    <row r="3427" customFormat="1" ht="13.2" hidden="1" x14ac:dyDescent="0.2"/>
    <row r="3428" customFormat="1" ht="13.2" hidden="1" x14ac:dyDescent="0.2"/>
    <row r="3429" customFormat="1" ht="13.2" hidden="1" x14ac:dyDescent="0.2"/>
    <row r="3430" customFormat="1" ht="13.2" hidden="1" x14ac:dyDescent="0.2"/>
    <row r="3431" customFormat="1" ht="13.2" hidden="1" x14ac:dyDescent="0.2"/>
    <row r="3432" customFormat="1" ht="13.2" hidden="1" x14ac:dyDescent="0.2"/>
    <row r="3433" customFormat="1" ht="13.2" hidden="1" x14ac:dyDescent="0.2"/>
    <row r="3434" customFormat="1" ht="13.2" hidden="1" x14ac:dyDescent="0.2"/>
    <row r="3435" customFormat="1" ht="13.2" hidden="1" x14ac:dyDescent="0.2"/>
    <row r="3436" customFormat="1" ht="13.2" hidden="1" x14ac:dyDescent="0.2"/>
    <row r="3437" customFormat="1" ht="13.2" hidden="1" x14ac:dyDescent="0.2"/>
    <row r="3438" customFormat="1" ht="13.2" hidden="1" x14ac:dyDescent="0.2"/>
    <row r="3439" customFormat="1" ht="13.2" hidden="1" x14ac:dyDescent="0.2"/>
    <row r="3440" customFormat="1" ht="13.2" hidden="1" x14ac:dyDescent="0.2"/>
    <row r="3441" customFormat="1" ht="13.2" hidden="1" x14ac:dyDescent="0.2"/>
    <row r="3442" customFormat="1" ht="13.2" hidden="1" x14ac:dyDescent="0.2"/>
    <row r="3443" customFormat="1" ht="13.2" hidden="1" x14ac:dyDescent="0.2"/>
    <row r="3444" customFormat="1" ht="13.2" hidden="1" x14ac:dyDescent="0.2"/>
    <row r="3445" customFormat="1" ht="13.2" hidden="1" x14ac:dyDescent="0.2"/>
    <row r="3446" customFormat="1" ht="13.2" hidden="1" x14ac:dyDescent="0.2"/>
    <row r="3447" customFormat="1" ht="13.2" hidden="1" x14ac:dyDescent="0.2"/>
    <row r="3448" customFormat="1" ht="13.2" hidden="1" x14ac:dyDescent="0.2"/>
    <row r="3449" customFormat="1" ht="13.2" hidden="1" x14ac:dyDescent="0.2"/>
    <row r="3450" customFormat="1" ht="13.2" hidden="1" x14ac:dyDescent="0.2"/>
    <row r="3451" customFormat="1" ht="13.2" hidden="1" x14ac:dyDescent="0.2"/>
    <row r="3452" customFormat="1" ht="13.2" hidden="1" x14ac:dyDescent="0.2"/>
    <row r="3453" customFormat="1" ht="13.2" hidden="1" x14ac:dyDescent="0.2"/>
    <row r="3454" customFormat="1" ht="13.2" hidden="1" x14ac:dyDescent="0.2"/>
    <row r="3455" customFormat="1" ht="13.2" hidden="1" x14ac:dyDescent="0.2"/>
    <row r="3456" customFormat="1" ht="13.2" hidden="1" x14ac:dyDescent="0.2"/>
    <row r="3457" customFormat="1" ht="13.2" hidden="1" x14ac:dyDescent="0.2"/>
    <row r="3458" customFormat="1" ht="13.2" hidden="1" x14ac:dyDescent="0.2"/>
    <row r="3459" customFormat="1" ht="13.2" hidden="1" x14ac:dyDescent="0.2"/>
    <row r="3460" customFormat="1" ht="13.2" hidden="1" x14ac:dyDescent="0.2"/>
    <row r="3461" customFormat="1" ht="13.2" hidden="1" x14ac:dyDescent="0.2"/>
    <row r="3462" customFormat="1" ht="13.2" hidden="1" x14ac:dyDescent="0.2"/>
    <row r="3463" customFormat="1" ht="13.2" hidden="1" x14ac:dyDescent="0.2"/>
    <row r="3464" customFormat="1" ht="13.2" hidden="1" x14ac:dyDescent="0.2"/>
    <row r="3465" customFormat="1" ht="13.2" hidden="1" x14ac:dyDescent="0.2"/>
    <row r="3466" customFormat="1" ht="13.2" hidden="1" x14ac:dyDescent="0.2"/>
    <row r="3467" customFormat="1" ht="13.2" hidden="1" x14ac:dyDescent="0.2"/>
    <row r="3468" customFormat="1" ht="13.2" hidden="1" x14ac:dyDescent="0.2"/>
    <row r="3469" customFormat="1" ht="13.2" hidden="1" x14ac:dyDescent="0.2"/>
    <row r="3470" customFormat="1" ht="13.2" hidden="1" x14ac:dyDescent="0.2"/>
    <row r="3471" customFormat="1" ht="13.2" hidden="1" x14ac:dyDescent="0.2"/>
    <row r="3472" customFormat="1" ht="13.2" hidden="1" x14ac:dyDescent="0.2"/>
    <row r="3473" customFormat="1" ht="13.2" hidden="1" x14ac:dyDescent="0.2"/>
    <row r="3474" customFormat="1" ht="13.2" hidden="1" x14ac:dyDescent="0.2"/>
    <row r="3475" customFormat="1" ht="13.2" hidden="1" x14ac:dyDescent="0.2"/>
    <row r="3476" customFormat="1" ht="13.2" hidden="1" x14ac:dyDescent="0.2"/>
    <row r="3477" customFormat="1" ht="13.2" hidden="1" x14ac:dyDescent="0.2"/>
    <row r="3478" customFormat="1" ht="13.2" hidden="1" x14ac:dyDescent="0.2"/>
    <row r="3479" customFormat="1" ht="13.2" hidden="1" x14ac:dyDescent="0.2"/>
    <row r="3480" customFormat="1" ht="13.2" hidden="1" x14ac:dyDescent="0.2"/>
    <row r="3481" customFormat="1" ht="13.2" hidden="1" x14ac:dyDescent="0.2"/>
    <row r="3482" customFormat="1" ht="13.2" hidden="1" x14ac:dyDescent="0.2"/>
    <row r="3483" customFormat="1" ht="13.2" hidden="1" x14ac:dyDescent="0.2"/>
    <row r="3484" customFormat="1" ht="13.2" hidden="1" x14ac:dyDescent="0.2"/>
    <row r="3485" customFormat="1" ht="13.2" hidden="1" x14ac:dyDescent="0.2"/>
    <row r="3486" customFormat="1" ht="13.2" hidden="1" x14ac:dyDescent="0.2"/>
    <row r="3487" customFormat="1" ht="13.2" hidden="1" x14ac:dyDescent="0.2"/>
    <row r="3488" customFormat="1" ht="13.2" hidden="1" x14ac:dyDescent="0.2"/>
    <row r="3489" customFormat="1" ht="13.2" hidden="1" x14ac:dyDescent="0.2"/>
    <row r="3490" customFormat="1" ht="13.2" hidden="1" x14ac:dyDescent="0.2"/>
    <row r="3491" customFormat="1" ht="13.2" hidden="1" x14ac:dyDescent="0.2"/>
    <row r="3492" customFormat="1" ht="13.2" hidden="1" x14ac:dyDescent="0.2"/>
    <row r="3493" customFormat="1" ht="13.2" hidden="1" x14ac:dyDescent="0.2"/>
    <row r="3494" customFormat="1" ht="13.2" hidden="1" x14ac:dyDescent="0.2"/>
    <row r="3495" customFormat="1" ht="13.2" hidden="1" x14ac:dyDescent="0.2"/>
    <row r="3496" customFormat="1" ht="13.2" hidden="1" x14ac:dyDescent="0.2"/>
    <row r="3497" customFormat="1" ht="13.2" hidden="1" x14ac:dyDescent="0.2"/>
    <row r="3498" customFormat="1" ht="13.2" hidden="1" x14ac:dyDescent="0.2"/>
    <row r="3499" customFormat="1" ht="13.2" hidden="1" x14ac:dyDescent="0.2"/>
    <row r="3500" customFormat="1" ht="13.2" hidden="1" x14ac:dyDescent="0.2"/>
    <row r="3501" customFormat="1" ht="13.2" hidden="1" x14ac:dyDescent="0.2"/>
    <row r="3502" customFormat="1" ht="13.2" hidden="1" x14ac:dyDescent="0.2"/>
    <row r="3503" customFormat="1" ht="13.2" hidden="1" x14ac:dyDescent="0.2"/>
    <row r="3504" customFormat="1" ht="13.2" hidden="1" x14ac:dyDescent="0.2"/>
    <row r="3505" customFormat="1" ht="13.2" hidden="1" x14ac:dyDescent="0.2"/>
    <row r="3506" customFormat="1" ht="13.2" hidden="1" x14ac:dyDescent="0.2"/>
    <row r="3507" customFormat="1" ht="13.2" hidden="1" x14ac:dyDescent="0.2"/>
    <row r="3508" customFormat="1" ht="13.2" hidden="1" x14ac:dyDescent="0.2"/>
    <row r="3509" customFormat="1" ht="13.2" hidden="1" x14ac:dyDescent="0.2"/>
    <row r="3510" customFormat="1" ht="13.2" hidden="1" x14ac:dyDescent="0.2"/>
    <row r="3511" customFormat="1" ht="13.2" hidden="1" x14ac:dyDescent="0.2"/>
    <row r="3512" customFormat="1" ht="13.2" hidden="1" x14ac:dyDescent="0.2"/>
    <row r="3513" customFormat="1" ht="13.2" hidden="1" x14ac:dyDescent="0.2"/>
    <row r="3514" customFormat="1" ht="13.2" hidden="1" x14ac:dyDescent="0.2"/>
    <row r="3515" customFormat="1" ht="13.2" hidden="1" x14ac:dyDescent="0.2"/>
    <row r="3516" customFormat="1" ht="13.2" hidden="1" x14ac:dyDescent="0.2"/>
    <row r="3517" customFormat="1" ht="13.2" hidden="1" x14ac:dyDescent="0.2"/>
    <row r="3518" customFormat="1" ht="13.2" hidden="1" x14ac:dyDescent="0.2"/>
    <row r="3519" customFormat="1" ht="13.2" hidden="1" x14ac:dyDescent="0.2"/>
    <row r="3520" customFormat="1" ht="13.2" hidden="1" x14ac:dyDescent="0.2"/>
    <row r="3521" customFormat="1" ht="13.2" hidden="1" x14ac:dyDescent="0.2"/>
    <row r="3522" customFormat="1" ht="13.2" hidden="1" x14ac:dyDescent="0.2"/>
    <row r="3523" customFormat="1" ht="13.2" hidden="1" x14ac:dyDescent="0.2"/>
    <row r="3524" customFormat="1" ht="13.2" hidden="1" x14ac:dyDescent="0.2"/>
    <row r="3525" customFormat="1" ht="13.2" hidden="1" x14ac:dyDescent="0.2"/>
    <row r="3526" customFormat="1" ht="13.2" hidden="1" x14ac:dyDescent="0.2"/>
    <row r="3527" customFormat="1" ht="13.2" hidden="1" x14ac:dyDescent="0.2"/>
    <row r="3528" customFormat="1" ht="13.2" hidden="1" x14ac:dyDescent="0.2"/>
    <row r="3529" customFormat="1" ht="13.2" hidden="1" x14ac:dyDescent="0.2"/>
    <row r="3530" customFormat="1" ht="13.2" hidden="1" x14ac:dyDescent="0.2"/>
    <row r="3531" customFormat="1" ht="13.2" hidden="1" x14ac:dyDescent="0.2"/>
    <row r="3532" customFormat="1" ht="13.2" hidden="1" x14ac:dyDescent="0.2"/>
    <row r="3533" customFormat="1" ht="13.2" hidden="1" x14ac:dyDescent="0.2"/>
    <row r="3534" customFormat="1" ht="13.2" hidden="1" x14ac:dyDescent="0.2"/>
    <row r="3535" customFormat="1" ht="13.2" hidden="1" x14ac:dyDescent="0.2"/>
    <row r="3536" customFormat="1" ht="13.2" hidden="1" x14ac:dyDescent="0.2"/>
    <row r="3537" customFormat="1" ht="13.2" hidden="1" x14ac:dyDescent="0.2"/>
    <row r="3538" customFormat="1" ht="13.2" hidden="1" x14ac:dyDescent="0.2"/>
    <row r="3539" customFormat="1" ht="13.2" hidden="1" x14ac:dyDescent="0.2"/>
    <row r="3540" customFormat="1" ht="13.2" hidden="1" x14ac:dyDescent="0.2"/>
    <row r="3541" customFormat="1" ht="13.2" hidden="1" x14ac:dyDescent="0.2"/>
    <row r="3542" customFormat="1" ht="13.2" hidden="1" x14ac:dyDescent="0.2"/>
    <row r="3543" customFormat="1" ht="13.2" hidden="1" x14ac:dyDescent="0.2"/>
    <row r="3544" customFormat="1" ht="13.2" hidden="1" x14ac:dyDescent="0.2"/>
    <row r="3545" customFormat="1" ht="13.2" hidden="1" x14ac:dyDescent="0.2"/>
    <row r="3546" customFormat="1" ht="13.2" hidden="1" x14ac:dyDescent="0.2"/>
    <row r="3547" customFormat="1" ht="13.2" hidden="1" x14ac:dyDescent="0.2"/>
    <row r="3548" customFormat="1" ht="13.2" hidden="1" x14ac:dyDescent="0.2"/>
    <row r="3549" customFormat="1" ht="13.2" hidden="1" x14ac:dyDescent="0.2"/>
    <row r="3550" customFormat="1" ht="13.2" hidden="1" x14ac:dyDescent="0.2"/>
    <row r="3551" customFormat="1" ht="13.2" hidden="1" x14ac:dyDescent="0.2"/>
    <row r="3552" customFormat="1" ht="13.2" hidden="1" x14ac:dyDescent="0.2"/>
    <row r="3553" customFormat="1" ht="13.2" hidden="1" x14ac:dyDescent="0.2"/>
    <row r="3554" customFormat="1" ht="13.2" hidden="1" x14ac:dyDescent="0.2"/>
    <row r="3555" customFormat="1" ht="13.2" hidden="1" x14ac:dyDescent="0.2"/>
    <row r="3556" customFormat="1" ht="13.2" hidden="1" x14ac:dyDescent="0.2"/>
    <row r="3557" customFormat="1" ht="13.2" hidden="1" x14ac:dyDescent="0.2"/>
    <row r="3558" customFormat="1" ht="13.2" hidden="1" x14ac:dyDescent="0.2"/>
    <row r="3559" customFormat="1" ht="13.2" hidden="1" x14ac:dyDescent="0.2"/>
    <row r="3560" customFormat="1" ht="13.2" hidden="1" x14ac:dyDescent="0.2"/>
    <row r="3561" customFormat="1" ht="13.2" hidden="1" x14ac:dyDescent="0.2"/>
    <row r="3562" customFormat="1" ht="13.2" hidden="1" x14ac:dyDescent="0.2"/>
    <row r="3563" customFormat="1" ht="13.2" hidden="1" x14ac:dyDescent="0.2"/>
    <row r="3564" customFormat="1" ht="13.2" hidden="1" x14ac:dyDescent="0.2"/>
    <row r="3565" customFormat="1" ht="13.2" hidden="1" x14ac:dyDescent="0.2"/>
    <row r="3566" customFormat="1" ht="13.2" hidden="1" x14ac:dyDescent="0.2"/>
    <row r="3567" customFormat="1" ht="13.2" hidden="1" x14ac:dyDescent="0.2"/>
    <row r="3568" customFormat="1" ht="13.2" hidden="1" x14ac:dyDescent="0.2"/>
    <row r="3569" customFormat="1" ht="13.2" hidden="1" x14ac:dyDescent="0.2"/>
    <row r="3570" customFormat="1" ht="13.2" hidden="1" x14ac:dyDescent="0.2"/>
    <row r="3571" customFormat="1" ht="13.2" hidden="1" x14ac:dyDescent="0.2"/>
    <row r="3572" customFormat="1" ht="13.2" hidden="1" x14ac:dyDescent="0.2"/>
    <row r="3573" customFormat="1" ht="13.2" hidden="1" x14ac:dyDescent="0.2"/>
    <row r="3574" customFormat="1" ht="13.2" hidden="1" x14ac:dyDescent="0.2"/>
    <row r="3575" customFormat="1" ht="13.2" hidden="1" x14ac:dyDescent="0.2"/>
    <row r="3576" customFormat="1" ht="13.2" hidden="1" x14ac:dyDescent="0.2"/>
    <row r="3577" customFormat="1" ht="13.2" hidden="1" x14ac:dyDescent="0.2"/>
    <row r="3578" customFormat="1" ht="13.2" hidden="1" x14ac:dyDescent="0.2"/>
    <row r="3579" customFormat="1" ht="13.2" hidden="1" x14ac:dyDescent="0.2"/>
    <row r="3580" customFormat="1" ht="13.2" hidden="1" x14ac:dyDescent="0.2"/>
    <row r="3581" customFormat="1" ht="13.2" hidden="1" x14ac:dyDescent="0.2"/>
    <row r="3582" customFormat="1" ht="13.2" hidden="1" x14ac:dyDescent="0.2"/>
    <row r="3583" customFormat="1" ht="13.2" hidden="1" x14ac:dyDescent="0.2"/>
    <row r="3584" customFormat="1" ht="13.2" hidden="1" x14ac:dyDescent="0.2"/>
    <row r="3585" customFormat="1" ht="13.2" hidden="1" x14ac:dyDescent="0.2"/>
    <row r="3586" customFormat="1" ht="13.2" hidden="1" x14ac:dyDescent="0.2"/>
    <row r="3587" customFormat="1" ht="13.2" hidden="1" x14ac:dyDescent="0.2"/>
    <row r="3588" customFormat="1" ht="13.2" hidden="1" x14ac:dyDescent="0.2"/>
    <row r="3589" customFormat="1" ht="13.2" hidden="1" x14ac:dyDescent="0.2"/>
    <row r="3590" customFormat="1" ht="13.2" hidden="1" x14ac:dyDescent="0.2"/>
    <row r="3591" customFormat="1" ht="13.2" hidden="1" x14ac:dyDescent="0.2"/>
    <row r="3592" customFormat="1" ht="13.2" hidden="1" x14ac:dyDescent="0.2"/>
    <row r="3593" customFormat="1" ht="13.2" hidden="1" x14ac:dyDescent="0.2"/>
    <row r="3594" customFormat="1" ht="13.2" hidden="1" x14ac:dyDescent="0.2"/>
    <row r="3595" customFormat="1" ht="13.2" hidden="1" x14ac:dyDescent="0.2"/>
    <row r="3596" customFormat="1" ht="13.2" hidden="1" x14ac:dyDescent="0.2"/>
    <row r="3597" customFormat="1" ht="13.2" hidden="1" x14ac:dyDescent="0.2"/>
    <row r="3598" customFormat="1" ht="13.2" hidden="1" x14ac:dyDescent="0.2"/>
    <row r="3599" customFormat="1" ht="13.2" hidden="1" x14ac:dyDescent="0.2"/>
    <row r="3600" customFormat="1" ht="13.2" hidden="1" x14ac:dyDescent="0.2"/>
    <row r="3601" customFormat="1" ht="13.2" hidden="1" x14ac:dyDescent="0.2"/>
    <row r="3602" customFormat="1" ht="13.2" hidden="1" x14ac:dyDescent="0.2"/>
    <row r="3603" customFormat="1" ht="13.2" hidden="1" x14ac:dyDescent="0.2"/>
    <row r="3604" customFormat="1" ht="13.2" hidden="1" x14ac:dyDescent="0.2"/>
    <row r="3605" customFormat="1" ht="13.2" hidden="1" x14ac:dyDescent="0.2"/>
    <row r="3606" customFormat="1" ht="13.2" hidden="1" x14ac:dyDescent="0.2"/>
    <row r="3607" customFormat="1" ht="13.2" hidden="1" x14ac:dyDescent="0.2"/>
    <row r="3608" customFormat="1" ht="13.2" hidden="1" x14ac:dyDescent="0.2"/>
    <row r="3609" customFormat="1" ht="13.2" hidden="1" x14ac:dyDescent="0.2"/>
    <row r="3610" customFormat="1" ht="13.2" hidden="1" x14ac:dyDescent="0.2"/>
    <row r="3611" customFormat="1" ht="13.2" hidden="1" x14ac:dyDescent="0.2"/>
    <row r="3612" customFormat="1" ht="13.2" hidden="1" x14ac:dyDescent="0.2"/>
    <row r="3613" customFormat="1" ht="13.2" hidden="1" x14ac:dyDescent="0.2"/>
    <row r="3614" customFormat="1" ht="13.2" hidden="1" x14ac:dyDescent="0.2"/>
    <row r="3615" customFormat="1" ht="13.2" hidden="1" x14ac:dyDescent="0.2"/>
    <row r="3616" customFormat="1" ht="13.2" hidden="1" x14ac:dyDescent="0.2"/>
    <row r="3617" customFormat="1" ht="13.2" hidden="1" x14ac:dyDescent="0.2"/>
    <row r="3618" customFormat="1" ht="13.2" hidden="1" x14ac:dyDescent="0.2"/>
    <row r="3619" customFormat="1" ht="13.2" hidden="1" x14ac:dyDescent="0.2"/>
    <row r="3620" customFormat="1" ht="13.2" hidden="1" x14ac:dyDescent="0.2"/>
    <row r="3621" customFormat="1" ht="13.2" hidden="1" x14ac:dyDescent="0.2"/>
    <row r="3622" customFormat="1" ht="13.2" hidden="1" x14ac:dyDescent="0.2"/>
    <row r="3623" customFormat="1" ht="13.2" hidden="1" x14ac:dyDescent="0.2"/>
    <row r="3624" customFormat="1" ht="13.2" hidden="1" x14ac:dyDescent="0.2"/>
    <row r="3625" customFormat="1" ht="13.2" hidden="1" x14ac:dyDescent="0.2"/>
    <row r="3626" customFormat="1" ht="13.2" hidden="1" x14ac:dyDescent="0.2"/>
    <row r="3627" customFormat="1" ht="13.2" hidden="1" x14ac:dyDescent="0.2"/>
    <row r="3628" customFormat="1" ht="13.2" hidden="1" x14ac:dyDescent="0.2"/>
    <row r="3629" customFormat="1" ht="13.2" hidden="1" x14ac:dyDescent="0.2"/>
    <row r="3630" customFormat="1" ht="13.2" hidden="1" x14ac:dyDescent="0.2"/>
    <row r="3631" customFormat="1" ht="13.2" hidden="1" x14ac:dyDescent="0.2"/>
    <row r="3632" customFormat="1" ht="13.2" hidden="1" x14ac:dyDescent="0.2"/>
    <row r="3633" customFormat="1" ht="13.2" hidden="1" x14ac:dyDescent="0.2"/>
    <row r="3634" customFormat="1" ht="13.2" hidden="1" x14ac:dyDescent="0.2"/>
    <row r="3635" customFormat="1" ht="13.2" hidden="1" x14ac:dyDescent="0.2"/>
    <row r="3636" customFormat="1" ht="13.2" hidden="1" x14ac:dyDescent="0.2"/>
    <row r="3637" customFormat="1" ht="13.2" hidden="1" x14ac:dyDescent="0.2"/>
    <row r="3638" customFormat="1" ht="13.2" hidden="1" x14ac:dyDescent="0.2"/>
    <row r="3639" customFormat="1" ht="13.2" hidden="1" x14ac:dyDescent="0.2"/>
    <row r="3640" customFormat="1" ht="13.2" hidden="1" x14ac:dyDescent="0.2"/>
    <row r="3641" customFormat="1" ht="13.2" hidden="1" x14ac:dyDescent="0.2"/>
    <row r="3642" customFormat="1" ht="13.2" hidden="1" x14ac:dyDescent="0.2"/>
    <row r="3643" customFormat="1" ht="13.2" hidden="1" x14ac:dyDescent="0.2"/>
    <row r="3644" customFormat="1" ht="13.2" hidden="1" x14ac:dyDescent="0.2"/>
    <row r="3645" customFormat="1" ht="13.2" hidden="1" x14ac:dyDescent="0.2"/>
    <row r="3646" customFormat="1" ht="13.2" hidden="1" x14ac:dyDescent="0.2"/>
    <row r="3647" customFormat="1" ht="13.2" hidden="1" x14ac:dyDescent="0.2"/>
    <row r="3648" customFormat="1" ht="13.2" hidden="1" x14ac:dyDescent="0.2"/>
    <row r="3649" customFormat="1" ht="13.2" hidden="1" x14ac:dyDescent="0.2"/>
    <row r="3650" customFormat="1" ht="13.2" hidden="1" x14ac:dyDescent="0.2"/>
    <row r="3651" customFormat="1" ht="13.2" hidden="1" x14ac:dyDescent="0.2"/>
    <row r="3652" customFormat="1" ht="13.2" hidden="1" x14ac:dyDescent="0.2"/>
    <row r="3653" customFormat="1" ht="13.2" hidden="1" x14ac:dyDescent="0.2"/>
    <row r="3654" customFormat="1" ht="13.2" hidden="1" x14ac:dyDescent="0.2"/>
    <row r="3655" customFormat="1" ht="13.2" hidden="1" x14ac:dyDescent="0.2"/>
    <row r="3656" customFormat="1" ht="13.2" hidden="1" x14ac:dyDescent="0.2"/>
    <row r="3657" customFormat="1" ht="13.2" hidden="1" x14ac:dyDescent="0.2"/>
    <row r="3658" customFormat="1" ht="13.2" hidden="1" x14ac:dyDescent="0.2"/>
    <row r="3659" customFormat="1" ht="13.2" hidden="1" x14ac:dyDescent="0.2"/>
    <row r="3660" customFormat="1" ht="13.2" hidden="1" x14ac:dyDescent="0.2"/>
    <row r="3661" customFormat="1" ht="13.2" hidden="1" x14ac:dyDescent="0.2"/>
    <row r="3662" customFormat="1" ht="13.2" hidden="1" x14ac:dyDescent="0.2"/>
    <row r="3663" customFormat="1" ht="13.2" hidden="1" x14ac:dyDescent="0.2"/>
    <row r="3664" customFormat="1" ht="13.2" hidden="1" x14ac:dyDescent="0.2"/>
    <row r="3665" customFormat="1" ht="13.2" hidden="1" x14ac:dyDescent="0.2"/>
    <row r="3666" customFormat="1" ht="13.2" hidden="1" x14ac:dyDescent="0.2"/>
    <row r="3667" customFormat="1" ht="13.2" hidden="1" x14ac:dyDescent="0.2"/>
    <row r="3668" customFormat="1" ht="13.2" hidden="1" x14ac:dyDescent="0.2"/>
    <row r="3669" customFormat="1" ht="13.2" hidden="1" x14ac:dyDescent="0.2"/>
    <row r="3670" customFormat="1" ht="13.2" hidden="1" x14ac:dyDescent="0.2"/>
    <row r="3671" customFormat="1" ht="13.2" hidden="1" x14ac:dyDescent="0.2"/>
    <row r="3672" customFormat="1" ht="13.2" hidden="1" x14ac:dyDescent="0.2"/>
    <row r="3673" customFormat="1" ht="13.2" hidden="1" x14ac:dyDescent="0.2"/>
    <row r="3674" customFormat="1" ht="13.2" hidden="1" x14ac:dyDescent="0.2"/>
    <row r="3675" customFormat="1" ht="13.2" hidden="1" x14ac:dyDescent="0.2"/>
    <row r="3676" customFormat="1" ht="13.2" hidden="1" x14ac:dyDescent="0.2"/>
    <row r="3677" customFormat="1" ht="13.2" hidden="1" x14ac:dyDescent="0.2"/>
    <row r="3678" customFormat="1" ht="13.2" hidden="1" x14ac:dyDescent="0.2"/>
    <row r="3679" customFormat="1" ht="13.2" hidden="1" x14ac:dyDescent="0.2"/>
    <row r="3680" customFormat="1" ht="13.2" hidden="1" x14ac:dyDescent="0.2"/>
    <row r="3681" customFormat="1" ht="13.2" hidden="1" x14ac:dyDescent="0.2"/>
    <row r="3682" customFormat="1" ht="13.2" hidden="1" x14ac:dyDescent="0.2"/>
    <row r="3683" customFormat="1" ht="13.2" hidden="1" x14ac:dyDescent="0.2"/>
    <row r="3684" customFormat="1" ht="13.2" hidden="1" x14ac:dyDescent="0.2"/>
    <row r="3685" customFormat="1" ht="13.2" hidden="1" x14ac:dyDescent="0.2"/>
    <row r="3686" customFormat="1" ht="13.2" hidden="1" x14ac:dyDescent="0.2"/>
    <row r="3687" customFormat="1" ht="13.2" hidden="1" x14ac:dyDescent="0.2"/>
    <row r="3688" customFormat="1" ht="13.2" hidden="1" x14ac:dyDescent="0.2"/>
    <row r="3689" customFormat="1" ht="13.2" hidden="1" x14ac:dyDescent="0.2"/>
    <row r="3690" customFormat="1" ht="13.2" hidden="1" x14ac:dyDescent="0.2"/>
    <row r="3691" customFormat="1" ht="13.2" hidden="1" x14ac:dyDescent="0.2"/>
    <row r="3692" customFormat="1" ht="13.2" hidden="1" x14ac:dyDescent="0.2"/>
    <row r="3693" customFormat="1" ht="13.2" hidden="1" x14ac:dyDescent="0.2"/>
    <row r="3694" customFormat="1" ht="13.2" hidden="1" x14ac:dyDescent="0.2"/>
    <row r="3695" customFormat="1" ht="13.2" hidden="1" x14ac:dyDescent="0.2"/>
    <row r="3696" customFormat="1" ht="13.2" hidden="1" x14ac:dyDescent="0.2"/>
    <row r="3697" customFormat="1" ht="13.2" hidden="1" x14ac:dyDescent="0.2"/>
    <row r="3698" customFormat="1" ht="13.2" hidden="1" x14ac:dyDescent="0.2"/>
    <row r="3699" customFormat="1" ht="13.2" hidden="1" x14ac:dyDescent="0.2"/>
    <row r="3700" customFormat="1" ht="13.2" hidden="1" x14ac:dyDescent="0.2"/>
    <row r="3701" customFormat="1" ht="13.2" hidden="1" x14ac:dyDescent="0.2"/>
    <row r="3702" customFormat="1" ht="13.2" hidden="1" x14ac:dyDescent="0.2"/>
    <row r="3703" customFormat="1" ht="13.2" hidden="1" x14ac:dyDescent="0.2"/>
    <row r="3704" customFormat="1" ht="13.2" hidden="1" x14ac:dyDescent="0.2"/>
    <row r="3705" customFormat="1" ht="13.2" hidden="1" x14ac:dyDescent="0.2"/>
    <row r="3706" customFormat="1" ht="13.2" hidden="1" x14ac:dyDescent="0.2"/>
    <row r="3707" customFormat="1" ht="13.2" hidden="1" x14ac:dyDescent="0.2"/>
    <row r="3708" customFormat="1" ht="13.2" hidden="1" x14ac:dyDescent="0.2"/>
    <row r="3709" customFormat="1" ht="13.2" hidden="1" x14ac:dyDescent="0.2"/>
    <row r="3710" customFormat="1" ht="13.2" hidden="1" x14ac:dyDescent="0.2"/>
    <row r="3711" customFormat="1" ht="13.2" hidden="1" x14ac:dyDescent="0.2"/>
    <row r="3712" customFormat="1" ht="13.2" hidden="1" x14ac:dyDescent="0.2"/>
    <row r="3713" customFormat="1" ht="13.2" hidden="1" x14ac:dyDescent="0.2"/>
    <row r="3714" customFormat="1" ht="13.2" hidden="1" x14ac:dyDescent="0.2"/>
    <row r="3715" customFormat="1" ht="13.2" hidden="1" x14ac:dyDescent="0.2"/>
    <row r="3716" customFormat="1" ht="13.2" hidden="1" x14ac:dyDescent="0.2"/>
    <row r="3717" customFormat="1" ht="13.2" hidden="1" x14ac:dyDescent="0.2"/>
    <row r="3718" customFormat="1" ht="13.2" hidden="1" x14ac:dyDescent="0.2"/>
    <row r="3719" customFormat="1" ht="13.2" hidden="1" x14ac:dyDescent="0.2"/>
    <row r="3720" customFormat="1" ht="13.2" hidden="1" x14ac:dyDescent="0.2"/>
    <row r="3721" customFormat="1" ht="13.2" hidden="1" x14ac:dyDescent="0.2"/>
    <row r="3722" customFormat="1" ht="13.2" hidden="1" x14ac:dyDescent="0.2"/>
    <row r="3723" customFormat="1" ht="13.2" hidden="1" x14ac:dyDescent="0.2"/>
    <row r="3724" customFormat="1" ht="13.2" hidden="1" x14ac:dyDescent="0.2"/>
    <row r="3725" customFormat="1" ht="13.2" hidden="1" x14ac:dyDescent="0.2"/>
    <row r="3726" customFormat="1" ht="13.2" hidden="1" x14ac:dyDescent="0.2"/>
    <row r="3727" customFormat="1" ht="13.2" hidden="1" x14ac:dyDescent="0.2"/>
    <row r="3728" customFormat="1" ht="13.2" hidden="1" x14ac:dyDescent="0.2"/>
    <row r="3729" customFormat="1" ht="13.2" hidden="1" x14ac:dyDescent="0.2"/>
    <row r="3730" customFormat="1" ht="13.2" hidden="1" x14ac:dyDescent="0.2"/>
    <row r="3731" customFormat="1" ht="13.2" hidden="1" x14ac:dyDescent="0.2"/>
    <row r="3732" customFormat="1" ht="13.2" hidden="1" x14ac:dyDescent="0.2"/>
    <row r="3733" customFormat="1" ht="13.2" hidden="1" x14ac:dyDescent="0.2"/>
    <row r="3734" customFormat="1" ht="13.2" hidden="1" x14ac:dyDescent="0.2"/>
    <row r="3735" customFormat="1" ht="13.2" hidden="1" x14ac:dyDescent="0.2"/>
    <row r="3736" customFormat="1" ht="13.2" hidden="1" x14ac:dyDescent="0.2"/>
    <row r="3737" customFormat="1" ht="13.2" hidden="1" x14ac:dyDescent="0.2"/>
    <row r="3738" customFormat="1" ht="13.2" hidden="1" x14ac:dyDescent="0.2"/>
    <row r="3739" customFormat="1" ht="13.2" hidden="1" x14ac:dyDescent="0.2"/>
    <row r="3740" customFormat="1" ht="13.2" hidden="1" x14ac:dyDescent="0.2"/>
    <row r="3741" customFormat="1" ht="13.2" hidden="1" x14ac:dyDescent="0.2"/>
    <row r="3742" customFormat="1" ht="13.2" hidden="1" x14ac:dyDescent="0.2"/>
    <row r="3743" customFormat="1" ht="13.2" hidden="1" x14ac:dyDescent="0.2"/>
    <row r="3744" customFormat="1" ht="13.2" hidden="1" x14ac:dyDescent="0.2"/>
    <row r="3745" customFormat="1" ht="13.2" hidden="1" x14ac:dyDescent="0.2"/>
    <row r="3746" customFormat="1" ht="13.2" hidden="1" x14ac:dyDescent="0.2"/>
    <row r="3747" customFormat="1" ht="13.2" hidden="1" x14ac:dyDescent="0.2"/>
    <row r="3748" customFormat="1" ht="13.2" hidden="1" x14ac:dyDescent="0.2"/>
    <row r="3749" customFormat="1" ht="13.2" hidden="1" x14ac:dyDescent="0.2"/>
    <row r="3750" customFormat="1" ht="13.2" hidden="1" x14ac:dyDescent="0.2"/>
    <row r="3751" customFormat="1" ht="13.2" hidden="1" x14ac:dyDescent="0.2"/>
    <row r="3752" customFormat="1" ht="13.2" hidden="1" x14ac:dyDescent="0.2"/>
    <row r="3753" customFormat="1" ht="13.2" hidden="1" x14ac:dyDescent="0.2"/>
    <row r="3754" customFormat="1" ht="13.2" hidden="1" x14ac:dyDescent="0.2"/>
    <row r="3755" customFormat="1" ht="13.2" hidden="1" x14ac:dyDescent="0.2"/>
    <row r="3756" customFormat="1" ht="13.2" hidden="1" x14ac:dyDescent="0.2"/>
    <row r="3757" customFormat="1" ht="13.2" hidden="1" x14ac:dyDescent="0.2"/>
    <row r="3758" customFormat="1" ht="13.2" hidden="1" x14ac:dyDescent="0.2"/>
    <row r="3759" customFormat="1" ht="13.2" hidden="1" x14ac:dyDescent="0.2"/>
    <row r="3760" customFormat="1" ht="13.2" hidden="1" x14ac:dyDescent="0.2"/>
    <row r="3761" customFormat="1" ht="13.2" hidden="1" x14ac:dyDescent="0.2"/>
    <row r="3762" customFormat="1" ht="13.2" hidden="1" x14ac:dyDescent="0.2"/>
    <row r="3763" customFormat="1" ht="13.2" hidden="1" x14ac:dyDescent="0.2"/>
    <row r="3764" customFormat="1" ht="13.2" hidden="1" x14ac:dyDescent="0.2"/>
    <row r="3765" customFormat="1" ht="13.2" hidden="1" x14ac:dyDescent="0.2"/>
    <row r="3766" customFormat="1" ht="13.2" hidden="1" x14ac:dyDescent="0.2"/>
    <row r="3767" customFormat="1" ht="13.2" hidden="1" x14ac:dyDescent="0.2"/>
    <row r="3768" customFormat="1" ht="13.2" hidden="1" x14ac:dyDescent="0.2"/>
    <row r="3769" customFormat="1" ht="13.2" hidden="1" x14ac:dyDescent="0.2"/>
    <row r="3770" customFormat="1" ht="13.2" hidden="1" x14ac:dyDescent="0.2"/>
    <row r="3771" customFormat="1" ht="13.2" hidden="1" x14ac:dyDescent="0.2"/>
    <row r="3772" customFormat="1" ht="13.2" hidden="1" x14ac:dyDescent="0.2"/>
    <row r="3773" customFormat="1" ht="13.2" hidden="1" x14ac:dyDescent="0.2"/>
    <row r="3774" customFormat="1" ht="13.2" hidden="1" x14ac:dyDescent="0.2"/>
    <row r="3775" customFormat="1" ht="13.2" hidden="1" x14ac:dyDescent="0.2"/>
    <row r="3776" customFormat="1" ht="13.2" hidden="1" x14ac:dyDescent="0.2"/>
    <row r="3777" customFormat="1" ht="13.2" hidden="1" x14ac:dyDescent="0.2"/>
    <row r="3778" customFormat="1" ht="13.2" hidden="1" x14ac:dyDescent="0.2"/>
    <row r="3779" customFormat="1" ht="13.2" hidden="1" x14ac:dyDescent="0.2"/>
    <row r="3780" customFormat="1" ht="13.2" hidden="1" x14ac:dyDescent="0.2"/>
    <row r="3781" customFormat="1" ht="13.2" hidden="1" x14ac:dyDescent="0.2"/>
    <row r="3782" customFormat="1" ht="13.2" hidden="1" x14ac:dyDescent="0.2"/>
    <row r="3783" customFormat="1" ht="13.2" hidden="1" x14ac:dyDescent="0.2"/>
    <row r="3784" customFormat="1" ht="13.2" hidden="1" x14ac:dyDescent="0.2"/>
    <row r="3785" customFormat="1" ht="13.2" hidden="1" x14ac:dyDescent="0.2"/>
    <row r="3786" customFormat="1" ht="13.2" hidden="1" x14ac:dyDescent="0.2"/>
    <row r="3787" customFormat="1" ht="13.2" hidden="1" x14ac:dyDescent="0.2"/>
    <row r="3788" customFormat="1" ht="13.2" hidden="1" x14ac:dyDescent="0.2"/>
    <row r="3789" customFormat="1" ht="13.2" hidden="1" x14ac:dyDescent="0.2"/>
    <row r="3790" customFormat="1" ht="13.2" hidden="1" x14ac:dyDescent="0.2"/>
    <row r="3791" customFormat="1" ht="13.2" hidden="1" x14ac:dyDescent="0.2"/>
    <row r="3792" customFormat="1" ht="13.2" hidden="1" x14ac:dyDescent="0.2"/>
    <row r="3793" customFormat="1" ht="13.2" hidden="1" x14ac:dyDescent="0.2"/>
    <row r="3794" customFormat="1" ht="13.2" hidden="1" x14ac:dyDescent="0.2"/>
    <row r="3795" customFormat="1" ht="13.2" hidden="1" x14ac:dyDescent="0.2"/>
    <row r="3796" customFormat="1" ht="13.2" hidden="1" x14ac:dyDescent="0.2"/>
    <row r="3797" customFormat="1" ht="13.2" hidden="1" x14ac:dyDescent="0.2"/>
    <row r="3798" customFormat="1" ht="13.2" hidden="1" x14ac:dyDescent="0.2"/>
    <row r="3799" customFormat="1" ht="13.2" hidden="1" x14ac:dyDescent="0.2"/>
    <row r="3800" customFormat="1" ht="13.2" hidden="1" x14ac:dyDescent="0.2"/>
    <row r="3801" customFormat="1" ht="13.2" hidden="1" x14ac:dyDescent="0.2"/>
    <row r="3802" customFormat="1" ht="13.2" hidden="1" x14ac:dyDescent="0.2"/>
    <row r="3803" customFormat="1" ht="13.2" hidden="1" x14ac:dyDescent="0.2"/>
    <row r="3804" customFormat="1" ht="13.2" hidden="1" x14ac:dyDescent="0.2"/>
    <row r="3805" customFormat="1" ht="13.2" hidden="1" x14ac:dyDescent="0.2"/>
    <row r="3806" customFormat="1" ht="13.2" hidden="1" x14ac:dyDescent="0.2"/>
    <row r="3807" customFormat="1" ht="13.2" hidden="1" x14ac:dyDescent="0.2"/>
    <row r="3808" customFormat="1" ht="13.2" hidden="1" x14ac:dyDescent="0.2"/>
    <row r="3809" customFormat="1" ht="13.2" hidden="1" x14ac:dyDescent="0.2"/>
    <row r="3810" customFormat="1" ht="13.2" hidden="1" x14ac:dyDescent="0.2"/>
    <row r="3811" customFormat="1" ht="13.2" hidden="1" x14ac:dyDescent="0.2"/>
    <row r="3812" customFormat="1" ht="13.2" hidden="1" x14ac:dyDescent="0.2"/>
    <row r="3813" customFormat="1" ht="13.2" hidden="1" x14ac:dyDescent="0.2"/>
    <row r="3814" customFormat="1" ht="13.2" hidden="1" x14ac:dyDescent="0.2"/>
    <row r="3815" customFormat="1" ht="13.2" hidden="1" x14ac:dyDescent="0.2"/>
    <row r="3816" customFormat="1" ht="13.2" hidden="1" x14ac:dyDescent="0.2"/>
    <row r="3817" customFormat="1" ht="13.2" hidden="1" x14ac:dyDescent="0.2"/>
    <row r="3818" customFormat="1" ht="13.2" hidden="1" x14ac:dyDescent="0.2"/>
    <row r="3819" customFormat="1" ht="13.2" hidden="1" x14ac:dyDescent="0.2"/>
    <row r="3820" customFormat="1" ht="13.2" hidden="1" x14ac:dyDescent="0.2"/>
    <row r="3821" customFormat="1" ht="13.2" hidden="1" x14ac:dyDescent="0.2"/>
    <row r="3822" customFormat="1" ht="13.2" hidden="1" x14ac:dyDescent="0.2"/>
    <row r="3823" customFormat="1" ht="13.2" hidden="1" x14ac:dyDescent="0.2"/>
    <row r="3824" customFormat="1" ht="13.2" hidden="1" x14ac:dyDescent="0.2"/>
    <row r="3825" customFormat="1" ht="13.2" hidden="1" x14ac:dyDescent="0.2"/>
    <row r="3826" customFormat="1" ht="13.2" hidden="1" x14ac:dyDescent="0.2"/>
    <row r="3827" customFormat="1" ht="13.2" hidden="1" x14ac:dyDescent="0.2"/>
    <row r="3828" customFormat="1" ht="13.2" hidden="1" x14ac:dyDescent="0.2"/>
    <row r="3829" customFormat="1" ht="13.2" hidden="1" x14ac:dyDescent="0.2"/>
    <row r="3830" customFormat="1" ht="13.2" hidden="1" x14ac:dyDescent="0.2"/>
    <row r="3831" customFormat="1" ht="13.2" hidden="1" x14ac:dyDescent="0.2"/>
    <row r="3832" customFormat="1" ht="13.2" hidden="1" x14ac:dyDescent="0.2"/>
    <row r="3833" customFormat="1" ht="13.2" hidden="1" x14ac:dyDescent="0.2"/>
    <row r="3834" customFormat="1" ht="13.2" hidden="1" x14ac:dyDescent="0.2"/>
    <row r="3835" customFormat="1" ht="13.2" hidden="1" x14ac:dyDescent="0.2"/>
    <row r="3836" customFormat="1" ht="13.2" hidden="1" x14ac:dyDescent="0.2"/>
    <row r="3837" customFormat="1" ht="13.2" hidden="1" x14ac:dyDescent="0.2"/>
    <row r="3838" customFormat="1" ht="13.2" hidden="1" x14ac:dyDescent="0.2"/>
    <row r="3839" customFormat="1" ht="13.2" hidden="1" x14ac:dyDescent="0.2"/>
    <row r="3840" customFormat="1" ht="13.2" hidden="1" x14ac:dyDescent="0.2"/>
    <row r="3841" customFormat="1" ht="13.2" hidden="1" x14ac:dyDescent="0.2"/>
    <row r="3842" customFormat="1" ht="13.2" hidden="1" x14ac:dyDescent="0.2"/>
    <row r="3843" customFormat="1" ht="13.2" hidden="1" x14ac:dyDescent="0.2"/>
    <row r="3844" customFormat="1" ht="13.2" hidden="1" x14ac:dyDescent="0.2"/>
    <row r="3845" customFormat="1" ht="13.2" hidden="1" x14ac:dyDescent="0.2"/>
    <row r="3846" customFormat="1" ht="13.2" hidden="1" x14ac:dyDescent="0.2"/>
    <row r="3847" customFormat="1" ht="13.2" hidden="1" x14ac:dyDescent="0.2"/>
    <row r="3848" customFormat="1" ht="13.2" hidden="1" x14ac:dyDescent="0.2"/>
    <row r="3849" customFormat="1" ht="13.2" hidden="1" x14ac:dyDescent="0.2"/>
    <row r="3850" customFormat="1" ht="13.2" hidden="1" x14ac:dyDescent="0.2"/>
    <row r="3851" customFormat="1" ht="13.2" hidden="1" x14ac:dyDescent="0.2"/>
    <row r="3852" customFormat="1" ht="13.2" hidden="1" x14ac:dyDescent="0.2"/>
    <row r="3853" customFormat="1" ht="13.2" hidden="1" x14ac:dyDescent="0.2"/>
    <row r="3854" customFormat="1" ht="13.2" hidden="1" x14ac:dyDescent="0.2"/>
    <row r="3855" customFormat="1" ht="13.2" hidden="1" x14ac:dyDescent="0.2"/>
    <row r="3856" customFormat="1" ht="13.2" hidden="1" x14ac:dyDescent="0.2"/>
    <row r="3857" customFormat="1" ht="13.2" hidden="1" x14ac:dyDescent="0.2"/>
    <row r="3858" customFormat="1" ht="13.2" hidden="1" x14ac:dyDescent="0.2"/>
    <row r="3859" customFormat="1" ht="13.2" hidden="1" x14ac:dyDescent="0.2"/>
    <row r="3860" customFormat="1" ht="13.2" hidden="1" x14ac:dyDescent="0.2"/>
    <row r="3861" customFormat="1" ht="13.2" hidden="1" x14ac:dyDescent="0.2"/>
    <row r="3862" customFormat="1" ht="13.2" hidden="1" x14ac:dyDescent="0.2"/>
    <row r="3863" customFormat="1" ht="13.2" hidden="1" x14ac:dyDescent="0.2"/>
    <row r="3864" customFormat="1" ht="13.2" hidden="1" x14ac:dyDescent="0.2"/>
    <row r="3865" customFormat="1" ht="13.2" hidden="1" x14ac:dyDescent="0.2"/>
    <row r="3866" customFormat="1" ht="13.2" hidden="1" x14ac:dyDescent="0.2"/>
    <row r="3867" customFormat="1" ht="13.2" hidden="1" x14ac:dyDescent="0.2"/>
    <row r="3868" customFormat="1" ht="13.2" hidden="1" x14ac:dyDescent="0.2"/>
    <row r="3869" customFormat="1" ht="13.2" hidden="1" x14ac:dyDescent="0.2"/>
    <row r="3870" customFormat="1" ht="13.2" hidden="1" x14ac:dyDescent="0.2"/>
    <row r="3871" customFormat="1" ht="13.2" hidden="1" x14ac:dyDescent="0.2"/>
    <row r="3872" customFormat="1" ht="13.2" hidden="1" x14ac:dyDescent="0.2"/>
    <row r="3873" customFormat="1" ht="13.2" hidden="1" x14ac:dyDescent="0.2"/>
    <row r="3874" customFormat="1" ht="13.2" hidden="1" x14ac:dyDescent="0.2"/>
    <row r="3875" customFormat="1" ht="13.2" hidden="1" x14ac:dyDescent="0.2"/>
    <row r="3876" customFormat="1" ht="13.2" hidden="1" x14ac:dyDescent="0.2"/>
    <row r="3877" customFormat="1" ht="13.2" hidden="1" x14ac:dyDescent="0.2"/>
    <row r="3878" customFormat="1" ht="13.2" hidden="1" x14ac:dyDescent="0.2"/>
    <row r="3879" customFormat="1" ht="13.2" hidden="1" x14ac:dyDescent="0.2"/>
    <row r="3880" customFormat="1" ht="13.2" hidden="1" x14ac:dyDescent="0.2"/>
    <row r="3881" customFormat="1" ht="13.2" hidden="1" x14ac:dyDescent="0.2"/>
    <row r="3882" customFormat="1" ht="13.2" hidden="1" x14ac:dyDescent="0.2"/>
    <row r="3883" customFormat="1" ht="13.2" hidden="1" x14ac:dyDescent="0.2"/>
    <row r="3884" customFormat="1" ht="13.2" hidden="1" x14ac:dyDescent="0.2"/>
    <row r="3885" customFormat="1" ht="13.2" hidden="1" x14ac:dyDescent="0.2"/>
    <row r="3886" customFormat="1" ht="13.2" hidden="1" x14ac:dyDescent="0.2"/>
    <row r="3887" customFormat="1" ht="13.2" hidden="1" x14ac:dyDescent="0.2"/>
    <row r="3888" customFormat="1" ht="13.2" hidden="1" x14ac:dyDescent="0.2"/>
    <row r="3889" customFormat="1" ht="13.2" hidden="1" x14ac:dyDescent="0.2"/>
    <row r="3890" customFormat="1" ht="13.2" hidden="1" x14ac:dyDescent="0.2"/>
    <row r="3891" customFormat="1" ht="13.2" hidden="1" x14ac:dyDescent="0.2"/>
    <row r="3892" customFormat="1" ht="13.2" hidden="1" x14ac:dyDescent="0.2"/>
    <row r="3893" customFormat="1" ht="13.2" hidden="1" x14ac:dyDescent="0.2"/>
    <row r="3894" customFormat="1" ht="13.2" hidden="1" x14ac:dyDescent="0.2"/>
    <row r="3895" customFormat="1" ht="13.2" hidden="1" x14ac:dyDescent="0.2"/>
    <row r="3896" customFormat="1" ht="13.2" hidden="1" x14ac:dyDescent="0.2"/>
    <row r="3897" customFormat="1" ht="13.2" hidden="1" x14ac:dyDescent="0.2"/>
    <row r="3898" customFormat="1" ht="13.2" hidden="1" x14ac:dyDescent="0.2"/>
    <row r="3899" customFormat="1" ht="13.2" hidden="1" x14ac:dyDescent="0.2"/>
    <row r="3900" customFormat="1" ht="13.2" hidden="1" x14ac:dyDescent="0.2"/>
    <row r="3901" customFormat="1" ht="13.2" hidden="1" x14ac:dyDescent="0.2"/>
    <row r="3902" customFormat="1" ht="13.2" hidden="1" x14ac:dyDescent="0.2"/>
    <row r="3903" customFormat="1" ht="13.2" hidden="1" x14ac:dyDescent="0.2"/>
    <row r="3904" customFormat="1" ht="13.2" hidden="1" x14ac:dyDescent="0.2"/>
    <row r="3905" customFormat="1" ht="13.2" hidden="1" x14ac:dyDescent="0.2"/>
    <row r="3906" customFormat="1" ht="13.2" hidden="1" x14ac:dyDescent="0.2"/>
    <row r="3907" customFormat="1" ht="13.2" hidden="1" x14ac:dyDescent="0.2"/>
    <row r="3908" customFormat="1" ht="13.2" hidden="1" x14ac:dyDescent="0.2"/>
    <row r="3909" customFormat="1" ht="13.2" hidden="1" x14ac:dyDescent="0.2"/>
    <row r="3910" customFormat="1" ht="13.2" hidden="1" x14ac:dyDescent="0.2"/>
    <row r="3911" customFormat="1" ht="13.2" hidden="1" x14ac:dyDescent="0.2"/>
    <row r="3912" customFormat="1" ht="13.2" hidden="1" x14ac:dyDescent="0.2"/>
    <row r="3913" customFormat="1" ht="13.2" hidden="1" x14ac:dyDescent="0.2"/>
    <row r="3914" customFormat="1" ht="13.2" hidden="1" x14ac:dyDescent="0.2"/>
    <row r="3915" customFormat="1" ht="13.2" hidden="1" x14ac:dyDescent="0.2"/>
    <row r="3916" customFormat="1" ht="13.2" hidden="1" x14ac:dyDescent="0.2"/>
    <row r="3917" customFormat="1" ht="13.2" hidden="1" x14ac:dyDescent="0.2"/>
    <row r="3918" customFormat="1" ht="13.2" hidden="1" x14ac:dyDescent="0.2"/>
    <row r="3919" customFormat="1" ht="13.2" hidden="1" x14ac:dyDescent="0.2"/>
    <row r="3920" customFormat="1" ht="13.2" hidden="1" x14ac:dyDescent="0.2"/>
    <row r="3921" customFormat="1" ht="13.2" hidden="1" x14ac:dyDescent="0.2"/>
    <row r="3922" customFormat="1" ht="13.2" hidden="1" x14ac:dyDescent="0.2"/>
    <row r="3923" customFormat="1" ht="13.2" hidden="1" x14ac:dyDescent="0.2"/>
    <row r="3924" customFormat="1" ht="13.2" hidden="1" x14ac:dyDescent="0.2"/>
    <row r="3925" customFormat="1" ht="13.2" hidden="1" x14ac:dyDescent="0.2"/>
    <row r="3926" customFormat="1" ht="13.2" hidden="1" x14ac:dyDescent="0.2"/>
    <row r="3927" customFormat="1" ht="13.2" hidden="1" x14ac:dyDescent="0.2"/>
    <row r="3928" customFormat="1" ht="13.2" hidden="1" x14ac:dyDescent="0.2"/>
    <row r="3929" customFormat="1" ht="13.2" hidden="1" x14ac:dyDescent="0.2"/>
    <row r="3930" customFormat="1" ht="13.2" hidden="1" x14ac:dyDescent="0.2"/>
    <row r="3931" customFormat="1" ht="13.2" hidden="1" x14ac:dyDescent="0.2"/>
    <row r="3932" customFormat="1" ht="13.2" hidden="1" x14ac:dyDescent="0.2"/>
    <row r="3933" customFormat="1" ht="13.2" hidden="1" x14ac:dyDescent="0.2"/>
    <row r="3934" customFormat="1" ht="13.2" hidden="1" x14ac:dyDescent="0.2"/>
    <row r="3935" customFormat="1" ht="13.2" hidden="1" x14ac:dyDescent="0.2"/>
    <row r="3936" customFormat="1" ht="13.2" hidden="1" x14ac:dyDescent="0.2"/>
    <row r="3937" customFormat="1" ht="13.2" hidden="1" x14ac:dyDescent="0.2"/>
    <row r="3938" customFormat="1" ht="13.2" hidden="1" x14ac:dyDescent="0.2"/>
    <row r="3939" customFormat="1" ht="13.2" hidden="1" x14ac:dyDescent="0.2"/>
    <row r="3940" customFormat="1" ht="13.2" hidden="1" x14ac:dyDescent="0.2"/>
    <row r="3941" customFormat="1" ht="13.2" hidden="1" x14ac:dyDescent="0.2"/>
    <row r="3942" customFormat="1" ht="13.2" hidden="1" x14ac:dyDescent="0.2"/>
    <row r="3943" customFormat="1" ht="13.2" hidden="1" x14ac:dyDescent="0.2"/>
    <row r="3944" customFormat="1" ht="13.2" hidden="1" x14ac:dyDescent="0.2"/>
    <row r="3945" customFormat="1" ht="13.2" hidden="1" x14ac:dyDescent="0.2"/>
    <row r="3946" customFormat="1" ht="13.2" hidden="1" x14ac:dyDescent="0.2"/>
    <row r="3947" customFormat="1" ht="13.2" hidden="1" x14ac:dyDescent="0.2"/>
    <row r="3948" customFormat="1" ht="13.2" hidden="1" x14ac:dyDescent="0.2"/>
    <row r="3949" customFormat="1" ht="13.2" hidden="1" x14ac:dyDescent="0.2"/>
    <row r="3950" customFormat="1" ht="13.2" hidden="1" x14ac:dyDescent="0.2"/>
    <row r="3951" customFormat="1" ht="13.2" hidden="1" x14ac:dyDescent="0.2"/>
    <row r="3952" customFormat="1" ht="13.2" hidden="1" x14ac:dyDescent="0.2"/>
    <row r="3953" customFormat="1" ht="13.2" hidden="1" x14ac:dyDescent="0.2"/>
    <row r="3954" customFormat="1" ht="13.2" hidden="1" x14ac:dyDescent="0.2"/>
    <row r="3955" customFormat="1" ht="13.2" hidden="1" x14ac:dyDescent="0.2"/>
    <row r="3956" customFormat="1" ht="13.2" hidden="1" x14ac:dyDescent="0.2"/>
    <row r="3957" customFormat="1" ht="13.2" hidden="1" x14ac:dyDescent="0.2"/>
    <row r="3958" customFormat="1" ht="13.2" hidden="1" x14ac:dyDescent="0.2"/>
    <row r="3959" customFormat="1" ht="13.2" hidden="1" x14ac:dyDescent="0.2"/>
    <row r="3960" customFormat="1" ht="13.2" hidden="1" x14ac:dyDescent="0.2"/>
    <row r="3961" customFormat="1" ht="13.2" hidden="1" x14ac:dyDescent="0.2"/>
    <row r="3962" customFormat="1" ht="13.2" hidden="1" x14ac:dyDescent="0.2"/>
    <row r="3963" customFormat="1" ht="13.2" hidden="1" x14ac:dyDescent="0.2"/>
    <row r="3964" customFormat="1" ht="13.2" hidden="1" x14ac:dyDescent="0.2"/>
    <row r="3965" customFormat="1" ht="13.2" hidden="1" x14ac:dyDescent="0.2"/>
    <row r="3966" customFormat="1" ht="13.2" hidden="1" x14ac:dyDescent="0.2"/>
    <row r="3967" customFormat="1" ht="13.2" hidden="1" x14ac:dyDescent="0.2"/>
    <row r="3968" customFormat="1" ht="13.2" hidden="1" x14ac:dyDescent="0.2"/>
    <row r="3969" customFormat="1" ht="13.2" hidden="1" x14ac:dyDescent="0.2"/>
    <row r="3970" customFormat="1" ht="13.2" hidden="1" x14ac:dyDescent="0.2"/>
    <row r="3971" customFormat="1" ht="13.2" hidden="1" x14ac:dyDescent="0.2"/>
    <row r="3972" customFormat="1" ht="13.2" hidden="1" x14ac:dyDescent="0.2"/>
    <row r="3973" customFormat="1" ht="13.2" hidden="1" x14ac:dyDescent="0.2"/>
    <row r="3974" customFormat="1" ht="13.2" hidden="1" x14ac:dyDescent="0.2"/>
    <row r="3975" customFormat="1" ht="13.2" hidden="1" x14ac:dyDescent="0.2"/>
    <row r="3976" customFormat="1" ht="13.2" hidden="1" x14ac:dyDescent="0.2"/>
    <row r="3977" customFormat="1" ht="13.2" hidden="1" x14ac:dyDescent="0.2"/>
    <row r="3978" customFormat="1" ht="13.2" hidden="1" x14ac:dyDescent="0.2"/>
    <row r="3979" customFormat="1" ht="13.2" hidden="1" x14ac:dyDescent="0.2"/>
    <row r="3980" customFormat="1" ht="13.2" hidden="1" x14ac:dyDescent="0.2"/>
    <row r="3981" customFormat="1" ht="13.2" hidden="1" x14ac:dyDescent="0.2"/>
    <row r="3982" customFormat="1" ht="13.2" hidden="1" x14ac:dyDescent="0.2"/>
    <row r="3983" customFormat="1" ht="13.2" hidden="1" x14ac:dyDescent="0.2"/>
    <row r="3984" customFormat="1" ht="13.2" hidden="1" x14ac:dyDescent="0.2"/>
    <row r="3985" customFormat="1" ht="13.2" hidden="1" x14ac:dyDescent="0.2"/>
    <row r="3986" customFormat="1" ht="13.2" hidden="1" x14ac:dyDescent="0.2"/>
    <row r="3987" customFormat="1" ht="13.2" hidden="1" x14ac:dyDescent="0.2"/>
    <row r="3988" customFormat="1" ht="13.2" hidden="1" x14ac:dyDescent="0.2"/>
    <row r="3989" customFormat="1" ht="13.2" hidden="1" x14ac:dyDescent="0.2"/>
    <row r="3990" customFormat="1" ht="13.2" hidden="1" x14ac:dyDescent="0.2"/>
    <row r="3991" customFormat="1" ht="13.2" hidden="1" x14ac:dyDescent="0.2"/>
    <row r="3992" customFormat="1" ht="13.2" hidden="1" x14ac:dyDescent="0.2"/>
    <row r="3993" customFormat="1" ht="13.2" hidden="1" x14ac:dyDescent="0.2"/>
    <row r="3994" customFormat="1" ht="13.2" hidden="1" x14ac:dyDescent="0.2"/>
    <row r="3995" customFormat="1" ht="13.2" hidden="1" x14ac:dyDescent="0.2"/>
    <row r="3996" customFormat="1" ht="13.2" hidden="1" x14ac:dyDescent="0.2"/>
    <row r="3997" customFormat="1" ht="13.2" hidden="1" x14ac:dyDescent="0.2"/>
    <row r="3998" customFormat="1" ht="13.2" hidden="1" x14ac:dyDescent="0.2"/>
    <row r="3999" customFormat="1" ht="13.2" hidden="1" x14ac:dyDescent="0.2"/>
    <row r="4000" customFormat="1" ht="13.2" hidden="1" x14ac:dyDescent="0.2"/>
    <row r="4001" customFormat="1" ht="13.2" hidden="1" x14ac:dyDescent="0.2"/>
    <row r="4002" customFormat="1" ht="13.2" hidden="1" x14ac:dyDescent="0.2"/>
    <row r="4003" customFormat="1" ht="13.2" hidden="1" x14ac:dyDescent="0.2"/>
    <row r="4004" customFormat="1" ht="13.2" hidden="1" x14ac:dyDescent="0.2"/>
    <row r="4005" customFormat="1" ht="13.2" hidden="1" x14ac:dyDescent="0.2"/>
    <row r="4006" customFormat="1" ht="13.2" hidden="1" x14ac:dyDescent="0.2"/>
    <row r="4007" customFormat="1" ht="13.2" hidden="1" x14ac:dyDescent="0.2"/>
    <row r="4008" customFormat="1" ht="13.2" hidden="1" x14ac:dyDescent="0.2"/>
    <row r="4009" customFormat="1" ht="13.2" hidden="1" x14ac:dyDescent="0.2"/>
    <row r="4010" customFormat="1" ht="13.2" hidden="1" x14ac:dyDescent="0.2"/>
    <row r="4011" customFormat="1" ht="13.2" hidden="1" x14ac:dyDescent="0.2"/>
    <row r="4012" customFormat="1" ht="13.2" hidden="1" x14ac:dyDescent="0.2"/>
    <row r="4013" customFormat="1" ht="13.2" hidden="1" x14ac:dyDescent="0.2"/>
    <row r="4014" customFormat="1" ht="13.2" hidden="1" x14ac:dyDescent="0.2"/>
    <row r="4015" customFormat="1" ht="13.2" hidden="1" x14ac:dyDescent="0.2"/>
    <row r="4016" customFormat="1" ht="13.2" hidden="1" x14ac:dyDescent="0.2"/>
    <row r="4017" customFormat="1" ht="13.2" hidden="1" x14ac:dyDescent="0.2"/>
    <row r="4018" customFormat="1" ht="13.2" hidden="1" x14ac:dyDescent="0.2"/>
    <row r="4019" customFormat="1" ht="13.2" hidden="1" x14ac:dyDescent="0.2"/>
    <row r="4020" customFormat="1" ht="13.2" hidden="1" x14ac:dyDescent="0.2"/>
    <row r="4021" customFormat="1" ht="13.2" hidden="1" x14ac:dyDescent="0.2"/>
    <row r="4022" customFormat="1" ht="13.2" hidden="1" x14ac:dyDescent="0.2"/>
    <row r="4023" customFormat="1" ht="13.2" hidden="1" x14ac:dyDescent="0.2"/>
    <row r="4024" customFormat="1" ht="13.2" hidden="1" x14ac:dyDescent="0.2"/>
    <row r="4025" customFormat="1" ht="13.2" hidden="1" x14ac:dyDescent="0.2"/>
    <row r="4026" customFormat="1" ht="13.2" hidden="1" x14ac:dyDescent="0.2"/>
    <row r="4027" customFormat="1" ht="13.2" hidden="1" x14ac:dyDescent="0.2"/>
    <row r="4028" customFormat="1" ht="13.2" hidden="1" x14ac:dyDescent="0.2"/>
    <row r="4029" customFormat="1" ht="13.2" hidden="1" x14ac:dyDescent="0.2"/>
    <row r="4030" customFormat="1" ht="13.2" hidden="1" x14ac:dyDescent="0.2"/>
    <row r="4031" customFormat="1" ht="13.2" hidden="1" x14ac:dyDescent="0.2"/>
    <row r="4032" customFormat="1" ht="13.2" hidden="1" x14ac:dyDescent="0.2"/>
    <row r="4033" customFormat="1" ht="13.2" hidden="1" x14ac:dyDescent="0.2"/>
    <row r="4034" customFormat="1" ht="13.2" hidden="1" x14ac:dyDescent="0.2"/>
    <row r="4035" customFormat="1" ht="13.2" hidden="1" x14ac:dyDescent="0.2"/>
    <row r="4036" customFormat="1" ht="13.2" hidden="1" x14ac:dyDescent="0.2"/>
    <row r="4037" customFormat="1" ht="13.2" hidden="1" x14ac:dyDescent="0.2"/>
    <row r="4038" customFormat="1" ht="13.2" hidden="1" x14ac:dyDescent="0.2"/>
    <row r="4039" customFormat="1" ht="13.2" hidden="1" x14ac:dyDescent="0.2"/>
    <row r="4040" customFormat="1" ht="13.2" hidden="1" x14ac:dyDescent="0.2"/>
    <row r="4041" customFormat="1" ht="13.2" hidden="1" x14ac:dyDescent="0.2"/>
    <row r="4042" customFormat="1" ht="13.2" hidden="1" x14ac:dyDescent="0.2"/>
    <row r="4043" customFormat="1" ht="13.2" hidden="1" x14ac:dyDescent="0.2"/>
    <row r="4044" customFormat="1" ht="13.2" hidden="1" x14ac:dyDescent="0.2"/>
    <row r="4045" customFormat="1" ht="13.2" hidden="1" x14ac:dyDescent="0.2"/>
    <row r="4046" customFormat="1" ht="13.2" hidden="1" x14ac:dyDescent="0.2"/>
    <row r="4047" customFormat="1" ht="13.2" hidden="1" x14ac:dyDescent="0.2"/>
    <row r="4048" customFormat="1" ht="13.2" hidden="1" x14ac:dyDescent="0.2"/>
    <row r="4049" customFormat="1" ht="13.2" hidden="1" x14ac:dyDescent="0.2"/>
    <row r="4050" customFormat="1" ht="13.2" hidden="1" x14ac:dyDescent="0.2"/>
    <row r="4051" customFormat="1" ht="13.2" hidden="1" x14ac:dyDescent="0.2"/>
    <row r="4052" customFormat="1" ht="13.2" hidden="1" x14ac:dyDescent="0.2"/>
    <row r="4053" customFormat="1" ht="13.2" hidden="1" x14ac:dyDescent="0.2"/>
    <row r="4054" customFormat="1" ht="13.2" hidden="1" x14ac:dyDescent="0.2"/>
    <row r="4055" customFormat="1" ht="13.2" hidden="1" x14ac:dyDescent="0.2"/>
    <row r="4056" customFormat="1" ht="13.2" hidden="1" x14ac:dyDescent="0.2"/>
    <row r="4057" customFormat="1" ht="13.2" hidden="1" x14ac:dyDescent="0.2"/>
    <row r="4058" customFormat="1" ht="13.2" hidden="1" x14ac:dyDescent="0.2"/>
    <row r="4059" customFormat="1" ht="13.2" hidden="1" x14ac:dyDescent="0.2"/>
    <row r="4060" customFormat="1" ht="13.2" hidden="1" x14ac:dyDescent="0.2"/>
    <row r="4061" customFormat="1" ht="13.2" hidden="1" x14ac:dyDescent="0.2"/>
    <row r="4062" customFormat="1" ht="13.2" hidden="1" x14ac:dyDescent="0.2"/>
    <row r="4063" customFormat="1" ht="13.2" hidden="1" x14ac:dyDescent="0.2"/>
    <row r="4064" customFormat="1" ht="13.2" hidden="1" x14ac:dyDescent="0.2"/>
    <row r="4065" customFormat="1" ht="13.2" hidden="1" x14ac:dyDescent="0.2"/>
    <row r="4066" customFormat="1" ht="13.2" hidden="1" x14ac:dyDescent="0.2"/>
    <row r="4067" customFormat="1" ht="13.2" hidden="1" x14ac:dyDescent="0.2"/>
    <row r="4068" customFormat="1" ht="13.2" hidden="1" x14ac:dyDescent="0.2"/>
    <row r="4069" customFormat="1" ht="13.2" hidden="1" x14ac:dyDescent="0.2"/>
    <row r="4070" customFormat="1" ht="13.2" hidden="1" x14ac:dyDescent="0.2"/>
    <row r="4071" customFormat="1" ht="13.2" hidden="1" x14ac:dyDescent="0.2"/>
    <row r="4072" customFormat="1" ht="13.2" hidden="1" x14ac:dyDescent="0.2"/>
    <row r="4073" customFormat="1" ht="13.2" hidden="1" x14ac:dyDescent="0.2"/>
    <row r="4074" customFormat="1" ht="13.2" hidden="1" x14ac:dyDescent="0.2"/>
    <row r="4075" customFormat="1" ht="13.2" hidden="1" x14ac:dyDescent="0.2"/>
    <row r="4076" customFormat="1" ht="13.2" hidden="1" x14ac:dyDescent="0.2"/>
    <row r="4077" customFormat="1" ht="13.2" hidden="1" x14ac:dyDescent="0.2"/>
    <row r="4078" customFormat="1" ht="13.2" hidden="1" x14ac:dyDescent="0.2"/>
    <row r="4079" customFormat="1" ht="13.2" hidden="1" x14ac:dyDescent="0.2"/>
    <row r="4080" customFormat="1" ht="13.2" hidden="1" x14ac:dyDescent="0.2"/>
    <row r="4081" customFormat="1" ht="13.2" hidden="1" x14ac:dyDescent="0.2"/>
    <row r="4082" customFormat="1" ht="13.2" hidden="1" x14ac:dyDescent="0.2"/>
    <row r="4083" customFormat="1" ht="13.2" hidden="1" x14ac:dyDescent="0.2"/>
    <row r="4084" customFormat="1" ht="13.2" hidden="1" x14ac:dyDescent="0.2"/>
    <row r="4085" customFormat="1" ht="13.2" hidden="1" x14ac:dyDescent="0.2"/>
    <row r="4086" customFormat="1" ht="13.2" hidden="1" x14ac:dyDescent="0.2"/>
    <row r="4087" customFormat="1" ht="13.2" hidden="1" x14ac:dyDescent="0.2"/>
    <row r="4088" customFormat="1" ht="13.2" hidden="1" x14ac:dyDescent="0.2"/>
    <row r="4089" customFormat="1" ht="13.2" hidden="1" x14ac:dyDescent="0.2"/>
    <row r="4090" customFormat="1" ht="13.2" hidden="1" x14ac:dyDescent="0.2"/>
    <row r="4091" customFormat="1" ht="13.2" hidden="1" x14ac:dyDescent="0.2"/>
    <row r="4092" customFormat="1" ht="13.2" hidden="1" x14ac:dyDescent="0.2"/>
    <row r="4093" customFormat="1" ht="13.2" hidden="1" x14ac:dyDescent="0.2"/>
    <row r="4094" customFormat="1" ht="13.2" hidden="1" x14ac:dyDescent="0.2"/>
    <row r="4095" customFormat="1" ht="13.2" hidden="1" x14ac:dyDescent="0.2"/>
    <row r="4096" customFormat="1" ht="13.2" hidden="1" x14ac:dyDescent="0.2"/>
    <row r="4097" customFormat="1" ht="13.2" hidden="1" x14ac:dyDescent="0.2"/>
    <row r="4098" customFormat="1" ht="13.2" hidden="1" x14ac:dyDescent="0.2"/>
    <row r="4099" customFormat="1" ht="13.2" hidden="1" x14ac:dyDescent="0.2"/>
    <row r="4100" customFormat="1" ht="13.2" hidden="1" x14ac:dyDescent="0.2"/>
    <row r="4101" customFormat="1" ht="13.2" hidden="1" x14ac:dyDescent="0.2"/>
    <row r="4102" customFormat="1" ht="13.2" hidden="1" x14ac:dyDescent="0.2"/>
    <row r="4103" customFormat="1" ht="13.2" hidden="1" x14ac:dyDescent="0.2"/>
    <row r="4104" customFormat="1" ht="13.2" hidden="1" x14ac:dyDescent="0.2"/>
    <row r="4105" customFormat="1" ht="13.2" hidden="1" x14ac:dyDescent="0.2"/>
    <row r="4106" customFormat="1" ht="13.2" hidden="1" x14ac:dyDescent="0.2"/>
    <row r="4107" customFormat="1" ht="13.2" hidden="1" x14ac:dyDescent="0.2"/>
    <row r="4108" customFormat="1" ht="13.2" hidden="1" x14ac:dyDescent="0.2"/>
    <row r="4109" customFormat="1" ht="13.2" hidden="1" x14ac:dyDescent="0.2"/>
    <row r="4110" customFormat="1" ht="13.2" hidden="1" x14ac:dyDescent="0.2"/>
    <row r="4111" customFormat="1" ht="13.2" hidden="1" x14ac:dyDescent="0.2"/>
    <row r="4112" customFormat="1" ht="13.2" hidden="1" x14ac:dyDescent="0.2"/>
    <row r="4113" customFormat="1" ht="13.2" hidden="1" x14ac:dyDescent="0.2"/>
    <row r="4114" customFormat="1" ht="13.2" hidden="1" x14ac:dyDescent="0.2"/>
    <row r="4115" customFormat="1" ht="13.2" hidden="1" x14ac:dyDescent="0.2"/>
    <row r="4116" customFormat="1" ht="13.2" hidden="1" x14ac:dyDescent="0.2"/>
    <row r="4117" customFormat="1" ht="13.2" hidden="1" x14ac:dyDescent="0.2"/>
    <row r="4118" customFormat="1" ht="13.2" hidden="1" x14ac:dyDescent="0.2"/>
    <row r="4119" customFormat="1" ht="13.2" hidden="1" x14ac:dyDescent="0.2"/>
    <row r="4120" customFormat="1" ht="13.2" hidden="1" x14ac:dyDescent="0.2"/>
    <row r="4121" customFormat="1" ht="13.2" hidden="1" x14ac:dyDescent="0.2"/>
    <row r="4122" customFormat="1" ht="13.2" hidden="1" x14ac:dyDescent="0.2"/>
    <row r="4123" customFormat="1" ht="13.2" hidden="1" x14ac:dyDescent="0.2"/>
    <row r="4124" customFormat="1" ht="13.2" hidden="1" x14ac:dyDescent="0.2"/>
    <row r="4125" customFormat="1" ht="13.2" hidden="1" x14ac:dyDescent="0.2"/>
    <row r="4126" customFormat="1" ht="13.2" hidden="1" x14ac:dyDescent="0.2"/>
    <row r="4127" customFormat="1" ht="13.2" hidden="1" x14ac:dyDescent="0.2"/>
    <row r="4128" customFormat="1" ht="13.2" hidden="1" x14ac:dyDescent="0.2"/>
    <row r="4129" customFormat="1" ht="13.2" hidden="1" x14ac:dyDescent="0.2"/>
    <row r="4130" customFormat="1" ht="13.2" hidden="1" x14ac:dyDescent="0.2"/>
    <row r="4131" customFormat="1" ht="13.2" hidden="1" x14ac:dyDescent="0.2"/>
    <row r="4132" customFormat="1" ht="13.2" hidden="1" x14ac:dyDescent="0.2"/>
    <row r="4133" customFormat="1" ht="13.2" hidden="1" x14ac:dyDescent="0.2"/>
    <row r="4134" customFormat="1" ht="13.2" hidden="1" x14ac:dyDescent="0.2"/>
    <row r="4135" customFormat="1" ht="13.2" hidden="1" x14ac:dyDescent="0.2"/>
    <row r="4136" customFormat="1" ht="13.2" hidden="1" x14ac:dyDescent="0.2"/>
    <row r="4137" customFormat="1" ht="13.2" hidden="1" x14ac:dyDescent="0.2"/>
    <row r="4138" customFormat="1" ht="13.2" hidden="1" x14ac:dyDescent="0.2"/>
    <row r="4139" customFormat="1" ht="13.2" hidden="1" x14ac:dyDescent="0.2"/>
    <row r="4140" customFormat="1" ht="13.2" hidden="1" x14ac:dyDescent="0.2"/>
    <row r="4141" customFormat="1" ht="13.2" hidden="1" x14ac:dyDescent="0.2"/>
    <row r="4142" customFormat="1" ht="13.2" hidden="1" x14ac:dyDescent="0.2"/>
    <row r="4143" customFormat="1" ht="13.2" hidden="1" x14ac:dyDescent="0.2"/>
    <row r="4144" customFormat="1" ht="13.2" hidden="1" x14ac:dyDescent="0.2"/>
    <row r="4145" customFormat="1" ht="13.2" hidden="1" x14ac:dyDescent="0.2"/>
    <row r="4146" customFormat="1" ht="13.2" hidden="1" x14ac:dyDescent="0.2"/>
    <row r="4147" customFormat="1" ht="13.2" hidden="1" x14ac:dyDescent="0.2"/>
    <row r="4148" customFormat="1" ht="13.2" hidden="1" x14ac:dyDescent="0.2"/>
    <row r="4149" customFormat="1" ht="13.2" hidden="1" x14ac:dyDescent="0.2"/>
    <row r="4150" customFormat="1" ht="13.2" hidden="1" x14ac:dyDescent="0.2"/>
    <row r="4151" customFormat="1" ht="13.2" hidden="1" x14ac:dyDescent="0.2"/>
    <row r="4152" customFormat="1" ht="13.2" hidden="1" x14ac:dyDescent="0.2"/>
    <row r="4153" customFormat="1" ht="13.2" hidden="1" x14ac:dyDescent="0.2"/>
    <row r="4154" customFormat="1" ht="13.2" hidden="1" x14ac:dyDescent="0.2"/>
    <row r="4155" customFormat="1" ht="13.2" hidden="1" x14ac:dyDescent="0.2"/>
    <row r="4156" customFormat="1" ht="13.2" hidden="1" x14ac:dyDescent="0.2"/>
    <row r="4157" customFormat="1" ht="13.2" hidden="1" x14ac:dyDescent="0.2"/>
    <row r="4158" customFormat="1" ht="13.2" hidden="1" x14ac:dyDescent="0.2"/>
    <row r="4159" customFormat="1" ht="13.2" hidden="1" x14ac:dyDescent="0.2"/>
    <row r="4160" customFormat="1" ht="13.2" hidden="1" x14ac:dyDescent="0.2"/>
    <row r="4161" customFormat="1" ht="13.2" hidden="1" x14ac:dyDescent="0.2"/>
    <row r="4162" customFormat="1" ht="13.2" hidden="1" x14ac:dyDescent="0.2"/>
    <row r="4163" customFormat="1" ht="13.2" hidden="1" x14ac:dyDescent="0.2"/>
    <row r="4164" customFormat="1" ht="13.2" hidden="1" x14ac:dyDescent="0.2"/>
    <row r="4165" customFormat="1" ht="13.2" hidden="1" x14ac:dyDescent="0.2"/>
    <row r="4166" customFormat="1" ht="13.2" hidden="1" x14ac:dyDescent="0.2"/>
    <row r="4167" customFormat="1" ht="13.2" hidden="1" x14ac:dyDescent="0.2"/>
    <row r="4168" customFormat="1" ht="13.2" hidden="1" x14ac:dyDescent="0.2"/>
    <row r="4169" customFormat="1" ht="13.2" hidden="1" x14ac:dyDescent="0.2"/>
    <row r="4170" customFormat="1" ht="13.2" hidden="1" x14ac:dyDescent="0.2"/>
    <row r="4171" customFormat="1" ht="13.2" hidden="1" x14ac:dyDescent="0.2"/>
    <row r="4172" customFormat="1" ht="13.2" hidden="1" x14ac:dyDescent="0.2"/>
    <row r="4173" customFormat="1" ht="13.2" hidden="1" x14ac:dyDescent="0.2"/>
    <row r="4174" customFormat="1" ht="13.2" hidden="1" x14ac:dyDescent="0.2"/>
    <row r="4175" customFormat="1" ht="13.2" hidden="1" x14ac:dyDescent="0.2"/>
    <row r="4176" customFormat="1" ht="13.2" hidden="1" x14ac:dyDescent="0.2"/>
    <row r="4177" customFormat="1" ht="13.2" hidden="1" x14ac:dyDescent="0.2"/>
    <row r="4178" customFormat="1" ht="13.2" hidden="1" x14ac:dyDescent="0.2"/>
    <row r="4179" customFormat="1" ht="13.2" hidden="1" x14ac:dyDescent="0.2"/>
    <row r="4180" customFormat="1" ht="13.2" hidden="1" x14ac:dyDescent="0.2"/>
    <row r="4181" customFormat="1" ht="13.2" hidden="1" x14ac:dyDescent="0.2"/>
    <row r="4182" customFormat="1" ht="13.2" hidden="1" x14ac:dyDescent="0.2"/>
    <row r="4183" customFormat="1" ht="13.2" hidden="1" x14ac:dyDescent="0.2"/>
    <row r="4184" customFormat="1" ht="13.2" hidden="1" x14ac:dyDescent="0.2"/>
    <row r="4185" customFormat="1" ht="13.2" hidden="1" x14ac:dyDescent="0.2"/>
    <row r="4186" customFormat="1" ht="13.2" hidden="1" x14ac:dyDescent="0.2"/>
    <row r="4187" customFormat="1" ht="13.2" hidden="1" x14ac:dyDescent="0.2"/>
    <row r="4188" customFormat="1" ht="13.2" hidden="1" x14ac:dyDescent="0.2"/>
    <row r="4189" customFormat="1" ht="13.2" hidden="1" x14ac:dyDescent="0.2"/>
    <row r="4190" customFormat="1" ht="13.2" hidden="1" x14ac:dyDescent="0.2"/>
    <row r="4191" customFormat="1" ht="13.2" hidden="1" x14ac:dyDescent="0.2"/>
    <row r="4192" customFormat="1" ht="13.2" hidden="1" x14ac:dyDescent="0.2"/>
    <row r="4193" customFormat="1" ht="13.2" hidden="1" x14ac:dyDescent="0.2"/>
    <row r="4194" customFormat="1" ht="13.2" hidden="1" x14ac:dyDescent="0.2"/>
    <row r="4195" customFormat="1" ht="13.2" hidden="1" x14ac:dyDescent="0.2"/>
    <row r="4196" customFormat="1" ht="13.2" hidden="1" x14ac:dyDescent="0.2"/>
    <row r="4197" customFormat="1" ht="13.2" hidden="1" x14ac:dyDescent="0.2"/>
    <row r="4198" customFormat="1" ht="13.2" hidden="1" x14ac:dyDescent="0.2"/>
    <row r="4199" customFormat="1" ht="13.2" hidden="1" x14ac:dyDescent="0.2"/>
    <row r="4200" customFormat="1" ht="13.2" hidden="1" x14ac:dyDescent="0.2"/>
    <row r="4201" customFormat="1" ht="13.2" hidden="1" x14ac:dyDescent="0.2"/>
    <row r="4202" customFormat="1" ht="13.2" hidden="1" x14ac:dyDescent="0.2"/>
    <row r="4203" customFormat="1" ht="13.2" hidden="1" x14ac:dyDescent="0.2"/>
    <row r="4204" customFormat="1" ht="13.2" hidden="1" x14ac:dyDescent="0.2"/>
    <row r="4205" customFormat="1" ht="13.2" hidden="1" x14ac:dyDescent="0.2"/>
    <row r="4206" customFormat="1" ht="13.2" hidden="1" x14ac:dyDescent="0.2"/>
    <row r="4207" customFormat="1" ht="13.2" hidden="1" x14ac:dyDescent="0.2"/>
    <row r="4208" customFormat="1" ht="13.2" hidden="1" x14ac:dyDescent="0.2"/>
    <row r="4209" customFormat="1" ht="13.2" hidden="1" x14ac:dyDescent="0.2"/>
    <row r="4210" customFormat="1" ht="13.2" hidden="1" x14ac:dyDescent="0.2"/>
    <row r="4211" customFormat="1" ht="13.2" hidden="1" x14ac:dyDescent="0.2"/>
    <row r="4212" customFormat="1" ht="13.2" hidden="1" x14ac:dyDescent="0.2"/>
    <row r="4213" customFormat="1" ht="13.2" hidden="1" x14ac:dyDescent="0.2"/>
    <row r="4214" customFormat="1" ht="13.2" hidden="1" x14ac:dyDescent="0.2"/>
    <row r="4215" customFormat="1" ht="13.2" hidden="1" x14ac:dyDescent="0.2"/>
    <row r="4216" customFormat="1" ht="13.2" hidden="1" x14ac:dyDescent="0.2"/>
    <row r="4217" customFormat="1" ht="13.2" hidden="1" x14ac:dyDescent="0.2"/>
    <row r="4218" customFormat="1" ht="13.2" hidden="1" x14ac:dyDescent="0.2"/>
    <row r="4219" customFormat="1" ht="13.2" hidden="1" x14ac:dyDescent="0.2"/>
    <row r="4220" customFormat="1" ht="13.2" hidden="1" x14ac:dyDescent="0.2"/>
    <row r="4221" customFormat="1" ht="13.2" hidden="1" x14ac:dyDescent="0.2"/>
    <row r="4222" customFormat="1" ht="13.2" hidden="1" x14ac:dyDescent="0.2"/>
    <row r="4223" customFormat="1" ht="13.2" hidden="1" x14ac:dyDescent="0.2"/>
    <row r="4224" customFormat="1" ht="13.2" hidden="1" x14ac:dyDescent="0.2"/>
    <row r="4225" customFormat="1" ht="13.2" hidden="1" x14ac:dyDescent="0.2"/>
    <row r="4226" customFormat="1" ht="13.2" hidden="1" x14ac:dyDescent="0.2"/>
    <row r="4227" customFormat="1" ht="13.2" hidden="1" x14ac:dyDescent="0.2"/>
    <row r="4228" customFormat="1" ht="13.2" hidden="1" x14ac:dyDescent="0.2"/>
    <row r="4229" customFormat="1" ht="13.2" hidden="1" x14ac:dyDescent="0.2"/>
    <row r="4230" customFormat="1" ht="13.2" hidden="1" x14ac:dyDescent="0.2"/>
    <row r="4231" customFormat="1" ht="13.2" hidden="1" x14ac:dyDescent="0.2"/>
    <row r="4232" customFormat="1" ht="13.2" hidden="1" x14ac:dyDescent="0.2"/>
    <row r="4233" customFormat="1" ht="13.2" hidden="1" x14ac:dyDescent="0.2"/>
    <row r="4234" customFormat="1" ht="13.2" hidden="1" x14ac:dyDescent="0.2"/>
    <row r="4235" customFormat="1" ht="13.2" hidden="1" x14ac:dyDescent="0.2"/>
    <row r="4236" customFormat="1" ht="13.2" hidden="1" x14ac:dyDescent="0.2"/>
    <row r="4237" customFormat="1" ht="13.2" hidden="1" x14ac:dyDescent="0.2"/>
    <row r="4238" customFormat="1" ht="13.2" hidden="1" x14ac:dyDescent="0.2"/>
    <row r="4239" customFormat="1" ht="13.2" hidden="1" x14ac:dyDescent="0.2"/>
    <row r="4240" customFormat="1" ht="13.2" hidden="1" x14ac:dyDescent="0.2"/>
    <row r="4241" customFormat="1" ht="13.2" hidden="1" x14ac:dyDescent="0.2"/>
    <row r="4242" customFormat="1" ht="13.2" hidden="1" x14ac:dyDescent="0.2"/>
    <row r="4243" customFormat="1" ht="13.2" hidden="1" x14ac:dyDescent="0.2"/>
    <row r="4244" customFormat="1" ht="13.2" hidden="1" x14ac:dyDescent="0.2"/>
    <row r="4245" customFormat="1" ht="13.2" hidden="1" x14ac:dyDescent="0.2"/>
    <row r="4246" customFormat="1" ht="13.2" hidden="1" x14ac:dyDescent="0.2"/>
    <row r="4247" customFormat="1" ht="13.2" hidden="1" x14ac:dyDescent="0.2"/>
    <row r="4248" customFormat="1" ht="13.2" hidden="1" x14ac:dyDescent="0.2"/>
    <row r="4249" customFormat="1" ht="13.2" hidden="1" x14ac:dyDescent="0.2"/>
    <row r="4250" customFormat="1" ht="13.2" hidden="1" x14ac:dyDescent="0.2"/>
    <row r="4251" customFormat="1" ht="13.2" hidden="1" x14ac:dyDescent="0.2"/>
    <row r="4252" customFormat="1" ht="13.2" hidden="1" x14ac:dyDescent="0.2"/>
    <row r="4253" customFormat="1" ht="13.2" hidden="1" x14ac:dyDescent="0.2"/>
    <row r="4254" customFormat="1" ht="13.2" hidden="1" x14ac:dyDescent="0.2"/>
    <row r="4255" customFormat="1" ht="13.2" hidden="1" x14ac:dyDescent="0.2"/>
    <row r="4256" customFormat="1" ht="13.2" hidden="1" x14ac:dyDescent="0.2"/>
    <row r="4257" customFormat="1" ht="13.2" hidden="1" x14ac:dyDescent="0.2"/>
    <row r="4258" customFormat="1" ht="13.2" hidden="1" x14ac:dyDescent="0.2"/>
    <row r="4259" customFormat="1" ht="13.2" hidden="1" x14ac:dyDescent="0.2"/>
    <row r="4260" customFormat="1" ht="13.2" hidden="1" x14ac:dyDescent="0.2"/>
    <row r="4261" customFormat="1" ht="13.2" hidden="1" x14ac:dyDescent="0.2"/>
    <row r="4262" customFormat="1" ht="13.2" hidden="1" x14ac:dyDescent="0.2"/>
    <row r="4263" customFormat="1" ht="13.2" hidden="1" x14ac:dyDescent="0.2"/>
    <row r="4264" customFormat="1" ht="13.2" hidden="1" x14ac:dyDescent="0.2"/>
    <row r="4265" customFormat="1" ht="13.2" hidden="1" x14ac:dyDescent="0.2"/>
    <row r="4266" customFormat="1" ht="13.2" hidden="1" x14ac:dyDescent="0.2"/>
    <row r="4267" customFormat="1" ht="13.2" hidden="1" x14ac:dyDescent="0.2"/>
    <row r="4268" customFormat="1" ht="13.2" hidden="1" x14ac:dyDescent="0.2"/>
    <row r="4269" customFormat="1" ht="13.2" hidden="1" x14ac:dyDescent="0.2"/>
    <row r="4270" customFormat="1" ht="13.2" hidden="1" x14ac:dyDescent="0.2"/>
    <row r="4271" customFormat="1" ht="13.2" hidden="1" x14ac:dyDescent="0.2"/>
    <row r="4272" customFormat="1" ht="13.2" hidden="1" x14ac:dyDescent="0.2"/>
    <row r="4273" customFormat="1" ht="13.2" hidden="1" x14ac:dyDescent="0.2"/>
    <row r="4274" customFormat="1" ht="13.2" hidden="1" x14ac:dyDescent="0.2"/>
    <row r="4275" customFormat="1" ht="13.2" hidden="1" x14ac:dyDescent="0.2"/>
    <row r="4276" customFormat="1" ht="13.2" hidden="1" x14ac:dyDescent="0.2"/>
    <row r="4277" customFormat="1" ht="13.2" hidden="1" x14ac:dyDescent="0.2"/>
    <row r="4278" customFormat="1" ht="13.2" hidden="1" x14ac:dyDescent="0.2"/>
    <row r="4279" customFormat="1" ht="13.2" hidden="1" x14ac:dyDescent="0.2"/>
    <row r="4280" customFormat="1" ht="13.2" hidden="1" x14ac:dyDescent="0.2"/>
    <row r="4281" customFormat="1" ht="13.2" hidden="1" x14ac:dyDescent="0.2"/>
    <row r="4282" customFormat="1" ht="13.2" hidden="1" x14ac:dyDescent="0.2"/>
    <row r="4283" customFormat="1" ht="13.2" hidden="1" x14ac:dyDescent="0.2"/>
    <row r="4284" customFormat="1" ht="13.2" hidden="1" x14ac:dyDescent="0.2"/>
    <row r="4285" customFormat="1" ht="13.2" hidden="1" x14ac:dyDescent="0.2"/>
    <row r="4286" customFormat="1" ht="13.2" hidden="1" x14ac:dyDescent="0.2"/>
    <row r="4287" customFormat="1" ht="13.2" hidden="1" x14ac:dyDescent="0.2"/>
    <row r="4288" customFormat="1" ht="13.2" hidden="1" x14ac:dyDescent="0.2"/>
    <row r="4289" customFormat="1" ht="13.2" hidden="1" x14ac:dyDescent="0.2"/>
    <row r="4290" customFormat="1" ht="13.2" hidden="1" x14ac:dyDescent="0.2"/>
    <row r="4291" customFormat="1" ht="13.2" hidden="1" x14ac:dyDescent="0.2"/>
    <row r="4292" customFormat="1" ht="13.2" hidden="1" x14ac:dyDescent="0.2"/>
    <row r="4293" customFormat="1" ht="13.2" hidden="1" x14ac:dyDescent="0.2"/>
    <row r="4294" customFormat="1" ht="13.2" hidden="1" x14ac:dyDescent="0.2"/>
    <row r="4295" customFormat="1" ht="13.2" hidden="1" x14ac:dyDescent="0.2"/>
    <row r="4296" customFormat="1" ht="13.2" hidden="1" x14ac:dyDescent="0.2"/>
    <row r="4297" customFormat="1" ht="13.2" hidden="1" x14ac:dyDescent="0.2"/>
    <row r="4298" customFormat="1" ht="13.2" hidden="1" x14ac:dyDescent="0.2"/>
    <row r="4299" customFormat="1" ht="13.2" hidden="1" x14ac:dyDescent="0.2"/>
    <row r="4300" customFormat="1" ht="13.2" hidden="1" x14ac:dyDescent="0.2"/>
    <row r="4301" customFormat="1" ht="13.2" hidden="1" x14ac:dyDescent="0.2"/>
    <row r="4302" customFormat="1" ht="13.2" hidden="1" x14ac:dyDescent="0.2"/>
    <row r="4303" customFormat="1" ht="13.2" hidden="1" x14ac:dyDescent="0.2"/>
    <row r="4304" customFormat="1" ht="13.2" hidden="1" x14ac:dyDescent="0.2"/>
    <row r="4305" customFormat="1" ht="13.2" hidden="1" x14ac:dyDescent="0.2"/>
    <row r="4306" customFormat="1" ht="13.2" hidden="1" x14ac:dyDescent="0.2"/>
    <row r="4307" customFormat="1" ht="13.2" hidden="1" x14ac:dyDescent="0.2"/>
    <row r="4308" customFormat="1" ht="13.2" hidden="1" x14ac:dyDescent="0.2"/>
    <row r="4309" customFormat="1" ht="13.2" hidden="1" x14ac:dyDescent="0.2"/>
    <row r="4310" customFormat="1" ht="13.2" hidden="1" x14ac:dyDescent="0.2"/>
    <row r="4311" customFormat="1" ht="13.2" hidden="1" x14ac:dyDescent="0.2"/>
    <row r="4312" customFormat="1" ht="13.2" hidden="1" x14ac:dyDescent="0.2"/>
    <row r="4313" customFormat="1" ht="13.2" hidden="1" x14ac:dyDescent="0.2"/>
    <row r="4314" customFormat="1" ht="13.2" hidden="1" x14ac:dyDescent="0.2"/>
    <row r="4315" customFormat="1" ht="13.2" hidden="1" x14ac:dyDescent="0.2"/>
    <row r="4316" customFormat="1" ht="13.2" hidden="1" x14ac:dyDescent="0.2"/>
    <row r="4317" customFormat="1" ht="13.2" hidden="1" x14ac:dyDescent="0.2"/>
    <row r="4318" customFormat="1" ht="13.2" hidden="1" x14ac:dyDescent="0.2"/>
    <row r="4319" customFormat="1" ht="13.2" hidden="1" x14ac:dyDescent="0.2"/>
    <row r="4320" customFormat="1" ht="13.2" hidden="1" x14ac:dyDescent="0.2"/>
    <row r="4321" customFormat="1" ht="13.2" hidden="1" x14ac:dyDescent="0.2"/>
    <row r="4322" customFormat="1" ht="13.2" hidden="1" x14ac:dyDescent="0.2"/>
    <row r="4323" customFormat="1" ht="13.2" hidden="1" x14ac:dyDescent="0.2"/>
    <row r="4324" customFormat="1" ht="13.2" hidden="1" x14ac:dyDescent="0.2"/>
    <row r="4325" customFormat="1" ht="13.2" hidden="1" x14ac:dyDescent="0.2"/>
    <row r="4326" customFormat="1" ht="13.2" hidden="1" x14ac:dyDescent="0.2"/>
    <row r="4327" customFormat="1" ht="13.2" hidden="1" x14ac:dyDescent="0.2"/>
    <row r="4328" customFormat="1" ht="13.2" hidden="1" x14ac:dyDescent="0.2"/>
    <row r="4329" customFormat="1" ht="13.2" hidden="1" x14ac:dyDescent="0.2"/>
    <row r="4330" customFormat="1" ht="13.2" hidden="1" x14ac:dyDescent="0.2"/>
    <row r="4331" customFormat="1" ht="13.2" hidden="1" x14ac:dyDescent="0.2"/>
    <row r="4332" customFormat="1" ht="13.2" hidden="1" x14ac:dyDescent="0.2"/>
    <row r="4333" customFormat="1" ht="13.2" hidden="1" x14ac:dyDescent="0.2"/>
    <row r="4334" customFormat="1" ht="13.2" hidden="1" x14ac:dyDescent="0.2"/>
    <row r="4335" customFormat="1" ht="13.2" hidden="1" x14ac:dyDescent="0.2"/>
    <row r="4336" customFormat="1" ht="13.2" hidden="1" x14ac:dyDescent="0.2"/>
    <row r="4337" customFormat="1" ht="13.2" hidden="1" x14ac:dyDescent="0.2"/>
    <row r="4338" customFormat="1" ht="13.2" hidden="1" x14ac:dyDescent="0.2"/>
    <row r="4339" customFormat="1" ht="13.2" hidden="1" x14ac:dyDescent="0.2"/>
    <row r="4340" customFormat="1" ht="13.2" hidden="1" x14ac:dyDescent="0.2"/>
    <row r="4341" customFormat="1" ht="13.2" hidden="1" x14ac:dyDescent="0.2"/>
    <row r="4342" customFormat="1" ht="13.2" hidden="1" x14ac:dyDescent="0.2"/>
    <row r="4343" customFormat="1" ht="13.2" hidden="1" x14ac:dyDescent="0.2"/>
    <row r="4344" customFormat="1" ht="13.2" hidden="1" x14ac:dyDescent="0.2"/>
    <row r="4345" customFormat="1" ht="13.2" hidden="1" x14ac:dyDescent="0.2"/>
    <row r="4346" customFormat="1" ht="13.2" hidden="1" x14ac:dyDescent="0.2"/>
    <row r="4347" customFormat="1" ht="13.2" hidden="1" x14ac:dyDescent="0.2"/>
    <row r="4348" customFormat="1" ht="13.2" hidden="1" x14ac:dyDescent="0.2"/>
    <row r="4349" customFormat="1" ht="13.2" hidden="1" x14ac:dyDescent="0.2"/>
    <row r="4350" customFormat="1" ht="13.2" hidden="1" x14ac:dyDescent="0.2"/>
    <row r="4351" customFormat="1" ht="13.2" hidden="1" x14ac:dyDescent="0.2"/>
    <row r="4352" customFormat="1" ht="13.2" hidden="1" x14ac:dyDescent="0.2"/>
    <row r="4353" customFormat="1" ht="13.2" hidden="1" x14ac:dyDescent="0.2"/>
    <row r="4354" customFormat="1" ht="13.2" hidden="1" x14ac:dyDescent="0.2"/>
    <row r="4355" customFormat="1" ht="13.2" hidden="1" x14ac:dyDescent="0.2"/>
    <row r="4356" customFormat="1" ht="13.2" hidden="1" x14ac:dyDescent="0.2"/>
    <row r="4357" customFormat="1" ht="13.2" hidden="1" x14ac:dyDescent="0.2"/>
    <row r="4358" customFormat="1" ht="13.2" hidden="1" x14ac:dyDescent="0.2"/>
    <row r="4359" customFormat="1" ht="13.2" hidden="1" x14ac:dyDescent="0.2"/>
    <row r="4360" customFormat="1" ht="13.2" hidden="1" x14ac:dyDescent="0.2"/>
    <row r="4361" customFormat="1" ht="13.2" hidden="1" x14ac:dyDescent="0.2"/>
    <row r="4362" customFormat="1" ht="13.2" hidden="1" x14ac:dyDescent="0.2"/>
    <row r="4363" customFormat="1" ht="13.2" hidden="1" x14ac:dyDescent="0.2"/>
    <row r="4364" customFormat="1" ht="13.2" hidden="1" x14ac:dyDescent="0.2"/>
    <row r="4365" customFormat="1" ht="13.2" hidden="1" x14ac:dyDescent="0.2"/>
    <row r="4366" customFormat="1" ht="13.2" hidden="1" x14ac:dyDescent="0.2"/>
    <row r="4367" customFormat="1" ht="13.2" hidden="1" x14ac:dyDescent="0.2"/>
    <row r="4368" customFormat="1" ht="13.2" hidden="1" x14ac:dyDescent="0.2"/>
    <row r="4369" customFormat="1" ht="13.2" hidden="1" x14ac:dyDescent="0.2"/>
    <row r="4370" customFormat="1" ht="13.2" hidden="1" x14ac:dyDescent="0.2"/>
    <row r="4371" customFormat="1" ht="13.2" hidden="1" x14ac:dyDescent="0.2"/>
    <row r="4372" customFormat="1" ht="13.2" hidden="1" x14ac:dyDescent="0.2"/>
    <row r="4373" customFormat="1" ht="13.2" hidden="1" x14ac:dyDescent="0.2"/>
    <row r="4374" customFormat="1" ht="13.2" hidden="1" x14ac:dyDescent="0.2"/>
    <row r="4375" customFormat="1" ht="13.2" hidden="1" x14ac:dyDescent="0.2"/>
    <row r="4376" customFormat="1" ht="13.2" hidden="1" x14ac:dyDescent="0.2"/>
    <row r="4377" customFormat="1" ht="13.2" hidden="1" x14ac:dyDescent="0.2"/>
    <row r="4378" customFormat="1" ht="13.2" hidden="1" x14ac:dyDescent="0.2"/>
    <row r="4379" customFormat="1" ht="13.2" hidden="1" x14ac:dyDescent="0.2"/>
    <row r="4380" customFormat="1" ht="13.2" hidden="1" x14ac:dyDescent="0.2"/>
    <row r="4381" customFormat="1" ht="13.2" hidden="1" x14ac:dyDescent="0.2"/>
    <row r="4382" customFormat="1" ht="13.2" hidden="1" x14ac:dyDescent="0.2"/>
    <row r="4383" customFormat="1" ht="13.2" hidden="1" x14ac:dyDescent="0.2"/>
    <row r="4384" customFormat="1" ht="13.2" hidden="1" x14ac:dyDescent="0.2"/>
    <row r="4385" customFormat="1" ht="13.2" hidden="1" x14ac:dyDescent="0.2"/>
    <row r="4386" customFormat="1" ht="13.2" hidden="1" x14ac:dyDescent="0.2"/>
    <row r="4387" customFormat="1" ht="13.2" hidden="1" x14ac:dyDescent="0.2"/>
    <row r="4388" customFormat="1" ht="13.2" hidden="1" x14ac:dyDescent="0.2"/>
    <row r="4389" customFormat="1" ht="13.2" hidden="1" x14ac:dyDescent="0.2"/>
    <row r="4390" customFormat="1" ht="13.2" hidden="1" x14ac:dyDescent="0.2"/>
    <row r="4391" customFormat="1" ht="13.2" hidden="1" x14ac:dyDescent="0.2"/>
    <row r="4392" customFormat="1" ht="13.2" hidden="1" x14ac:dyDescent="0.2"/>
    <row r="4393" customFormat="1" ht="13.2" hidden="1" x14ac:dyDescent="0.2"/>
    <row r="4394" customFormat="1" ht="13.2" hidden="1" x14ac:dyDescent="0.2"/>
    <row r="4395" customFormat="1" ht="13.2" hidden="1" x14ac:dyDescent="0.2"/>
    <row r="4396" customFormat="1" ht="13.2" hidden="1" x14ac:dyDescent="0.2"/>
    <row r="4397" customFormat="1" ht="13.2" hidden="1" x14ac:dyDescent="0.2"/>
    <row r="4398" customFormat="1" ht="13.2" hidden="1" x14ac:dyDescent="0.2"/>
    <row r="4399" customFormat="1" ht="13.2" hidden="1" x14ac:dyDescent="0.2"/>
    <row r="4400" customFormat="1" ht="13.2" hidden="1" x14ac:dyDescent="0.2"/>
    <row r="4401" customFormat="1" ht="13.2" hidden="1" x14ac:dyDescent="0.2"/>
    <row r="4402" customFormat="1" ht="13.2" hidden="1" x14ac:dyDescent="0.2"/>
    <row r="4403" customFormat="1" ht="13.2" hidden="1" x14ac:dyDescent="0.2"/>
    <row r="4404" customFormat="1" ht="13.2" hidden="1" x14ac:dyDescent="0.2"/>
    <row r="4405" customFormat="1" ht="13.2" hidden="1" x14ac:dyDescent="0.2"/>
    <row r="4406" customFormat="1" ht="13.2" hidden="1" x14ac:dyDescent="0.2"/>
    <row r="4407" customFormat="1" ht="13.2" hidden="1" x14ac:dyDescent="0.2"/>
    <row r="4408" customFormat="1" ht="13.2" hidden="1" x14ac:dyDescent="0.2"/>
    <row r="4409" customFormat="1" ht="13.2" hidden="1" x14ac:dyDescent="0.2"/>
    <row r="4410" customFormat="1" ht="13.2" hidden="1" x14ac:dyDescent="0.2"/>
    <row r="4411" customFormat="1" ht="13.2" hidden="1" x14ac:dyDescent="0.2"/>
    <row r="4412" customFormat="1" ht="13.2" hidden="1" x14ac:dyDescent="0.2"/>
    <row r="4413" customFormat="1" ht="13.2" hidden="1" x14ac:dyDescent="0.2"/>
    <row r="4414" customFormat="1" ht="13.2" hidden="1" x14ac:dyDescent="0.2"/>
    <row r="4415" customFormat="1" ht="13.2" hidden="1" x14ac:dyDescent="0.2"/>
    <row r="4416" customFormat="1" ht="13.2" hidden="1" x14ac:dyDescent="0.2"/>
    <row r="4417" customFormat="1" ht="13.2" hidden="1" x14ac:dyDescent="0.2"/>
    <row r="4418" customFormat="1" ht="13.2" hidden="1" x14ac:dyDescent="0.2"/>
    <row r="4419" customFormat="1" ht="13.2" hidden="1" x14ac:dyDescent="0.2"/>
    <row r="4420" customFormat="1" ht="13.2" hidden="1" x14ac:dyDescent="0.2"/>
    <row r="4421" customFormat="1" ht="13.2" hidden="1" x14ac:dyDescent="0.2"/>
    <row r="4422" customFormat="1" ht="13.2" hidden="1" x14ac:dyDescent="0.2"/>
    <row r="4423" customFormat="1" ht="13.2" hidden="1" x14ac:dyDescent="0.2"/>
    <row r="4424" customFormat="1" ht="13.2" hidden="1" x14ac:dyDescent="0.2"/>
    <row r="4425" customFormat="1" ht="13.2" hidden="1" x14ac:dyDescent="0.2"/>
    <row r="4426" customFormat="1" ht="13.2" hidden="1" x14ac:dyDescent="0.2"/>
    <row r="4427" customFormat="1" ht="13.2" hidden="1" x14ac:dyDescent="0.2"/>
    <row r="4428" customFormat="1" ht="13.2" hidden="1" x14ac:dyDescent="0.2"/>
    <row r="4429" customFormat="1" ht="13.2" hidden="1" x14ac:dyDescent="0.2"/>
    <row r="4430" customFormat="1" ht="13.2" hidden="1" x14ac:dyDescent="0.2"/>
    <row r="4431" customFormat="1" ht="13.2" hidden="1" x14ac:dyDescent="0.2"/>
    <row r="4432" customFormat="1" ht="13.2" hidden="1" x14ac:dyDescent="0.2"/>
    <row r="4433" customFormat="1" ht="13.2" hidden="1" x14ac:dyDescent="0.2"/>
    <row r="4434" customFormat="1" ht="13.2" hidden="1" x14ac:dyDescent="0.2"/>
    <row r="4435" customFormat="1" ht="13.2" hidden="1" x14ac:dyDescent="0.2"/>
    <row r="4436" customFormat="1" ht="13.2" hidden="1" x14ac:dyDescent="0.2"/>
    <row r="4437" customFormat="1" ht="13.2" hidden="1" x14ac:dyDescent="0.2"/>
    <row r="4438" customFormat="1" ht="13.2" hidden="1" x14ac:dyDescent="0.2"/>
    <row r="4439" customFormat="1" ht="13.2" hidden="1" x14ac:dyDescent="0.2"/>
    <row r="4440" customFormat="1" ht="13.2" hidden="1" x14ac:dyDescent="0.2"/>
    <row r="4441" customFormat="1" ht="13.2" hidden="1" x14ac:dyDescent="0.2"/>
    <row r="4442" customFormat="1" ht="13.2" hidden="1" x14ac:dyDescent="0.2"/>
    <row r="4443" customFormat="1" ht="13.2" hidden="1" x14ac:dyDescent="0.2"/>
    <row r="4444" customFormat="1" ht="13.2" hidden="1" x14ac:dyDescent="0.2"/>
    <row r="4445" customFormat="1" ht="13.2" hidden="1" x14ac:dyDescent="0.2"/>
    <row r="4446" customFormat="1" ht="13.2" hidden="1" x14ac:dyDescent="0.2"/>
    <row r="4447" customFormat="1" ht="13.2" hidden="1" x14ac:dyDescent="0.2"/>
    <row r="4448" customFormat="1" ht="13.2" hidden="1" x14ac:dyDescent="0.2"/>
    <row r="4449" customFormat="1" ht="13.2" hidden="1" x14ac:dyDescent="0.2"/>
    <row r="4450" customFormat="1" ht="13.2" hidden="1" x14ac:dyDescent="0.2"/>
    <row r="4451" customFormat="1" ht="13.2" hidden="1" x14ac:dyDescent="0.2"/>
    <row r="4452" customFormat="1" ht="13.2" hidden="1" x14ac:dyDescent="0.2"/>
    <row r="4453" customFormat="1" ht="13.2" hidden="1" x14ac:dyDescent="0.2"/>
    <row r="4454" customFormat="1" ht="13.2" hidden="1" x14ac:dyDescent="0.2"/>
    <row r="4455" customFormat="1" ht="13.2" hidden="1" x14ac:dyDescent="0.2"/>
    <row r="4456" customFormat="1" ht="13.2" hidden="1" x14ac:dyDescent="0.2"/>
    <row r="4457" customFormat="1" ht="13.2" hidden="1" x14ac:dyDescent="0.2"/>
    <row r="4458" customFormat="1" ht="13.2" hidden="1" x14ac:dyDescent="0.2"/>
    <row r="4459" customFormat="1" ht="13.2" hidden="1" x14ac:dyDescent="0.2"/>
    <row r="4460" customFormat="1" ht="13.2" hidden="1" x14ac:dyDescent="0.2"/>
    <row r="4461" customFormat="1" ht="13.2" hidden="1" x14ac:dyDescent="0.2"/>
    <row r="4462" customFormat="1" ht="13.2" hidden="1" x14ac:dyDescent="0.2"/>
    <row r="4463" customFormat="1" ht="13.2" hidden="1" x14ac:dyDescent="0.2"/>
    <row r="4464" customFormat="1" ht="13.2" hidden="1" x14ac:dyDescent="0.2"/>
    <row r="4465" customFormat="1" ht="13.2" hidden="1" x14ac:dyDescent="0.2"/>
    <row r="4466" customFormat="1" ht="13.2" hidden="1" x14ac:dyDescent="0.2"/>
    <row r="4467" customFormat="1" ht="13.2" hidden="1" x14ac:dyDescent="0.2"/>
    <row r="4468" customFormat="1" ht="13.2" hidden="1" x14ac:dyDescent="0.2"/>
    <row r="4469" customFormat="1" ht="13.2" hidden="1" x14ac:dyDescent="0.2"/>
    <row r="4470" customFormat="1" ht="13.2" hidden="1" x14ac:dyDescent="0.2"/>
    <row r="4471" customFormat="1" ht="13.2" hidden="1" x14ac:dyDescent="0.2"/>
    <row r="4472" customFormat="1" ht="13.2" hidden="1" x14ac:dyDescent="0.2"/>
    <row r="4473" customFormat="1" ht="13.2" hidden="1" x14ac:dyDescent="0.2"/>
    <row r="4474" customFormat="1" ht="13.2" hidden="1" x14ac:dyDescent="0.2"/>
    <row r="4475" customFormat="1" ht="13.2" hidden="1" x14ac:dyDescent="0.2"/>
    <row r="4476" customFormat="1" ht="13.2" hidden="1" x14ac:dyDescent="0.2"/>
    <row r="4477" customFormat="1" ht="13.2" hidden="1" x14ac:dyDescent="0.2"/>
    <row r="4478" customFormat="1" ht="13.2" hidden="1" x14ac:dyDescent="0.2"/>
    <row r="4479" customFormat="1" ht="13.2" hidden="1" x14ac:dyDescent="0.2"/>
    <row r="4480" customFormat="1" ht="13.2" hidden="1" x14ac:dyDescent="0.2"/>
    <row r="4481" customFormat="1" ht="13.2" hidden="1" x14ac:dyDescent="0.2"/>
    <row r="4482" customFormat="1" ht="13.2" hidden="1" x14ac:dyDescent="0.2"/>
    <row r="4483" customFormat="1" ht="13.2" hidden="1" x14ac:dyDescent="0.2"/>
    <row r="4484" customFormat="1" ht="13.2" hidden="1" x14ac:dyDescent="0.2"/>
    <row r="4485" customFormat="1" ht="13.2" hidden="1" x14ac:dyDescent="0.2"/>
    <row r="4486" customFormat="1" ht="13.2" hidden="1" x14ac:dyDescent="0.2"/>
    <row r="4487" customFormat="1" ht="13.2" hidden="1" x14ac:dyDescent="0.2"/>
    <row r="4488" customFormat="1" ht="13.2" hidden="1" x14ac:dyDescent="0.2"/>
    <row r="4489" customFormat="1" ht="13.2" hidden="1" x14ac:dyDescent="0.2"/>
    <row r="4490" customFormat="1" ht="13.2" hidden="1" x14ac:dyDescent="0.2"/>
    <row r="4491" customFormat="1" ht="13.2" hidden="1" x14ac:dyDescent="0.2"/>
    <row r="4492" customFormat="1" ht="13.2" hidden="1" x14ac:dyDescent="0.2"/>
    <row r="4493" customFormat="1" ht="13.2" hidden="1" x14ac:dyDescent="0.2"/>
    <row r="4494" customFormat="1" ht="13.2" hidden="1" x14ac:dyDescent="0.2"/>
    <row r="4495" customFormat="1" ht="13.2" hidden="1" x14ac:dyDescent="0.2"/>
    <row r="4496" customFormat="1" ht="13.2" hidden="1" x14ac:dyDescent="0.2"/>
    <row r="4497" customFormat="1" ht="13.2" hidden="1" x14ac:dyDescent="0.2"/>
    <row r="4498" customFormat="1" ht="13.2" hidden="1" x14ac:dyDescent="0.2"/>
    <row r="4499" customFormat="1" ht="13.2" hidden="1" x14ac:dyDescent="0.2"/>
    <row r="4500" customFormat="1" ht="13.2" hidden="1" x14ac:dyDescent="0.2"/>
    <row r="4501" customFormat="1" ht="13.2" hidden="1" x14ac:dyDescent="0.2"/>
    <row r="4502" customFormat="1" ht="13.2" hidden="1" x14ac:dyDescent="0.2"/>
    <row r="4503" customFormat="1" ht="13.2" hidden="1" x14ac:dyDescent="0.2"/>
    <row r="4504" customFormat="1" ht="13.2" hidden="1" x14ac:dyDescent="0.2"/>
    <row r="4505" customFormat="1" ht="13.2" hidden="1" x14ac:dyDescent="0.2"/>
    <row r="4506" customFormat="1" ht="13.2" hidden="1" x14ac:dyDescent="0.2"/>
    <row r="4507" customFormat="1" ht="13.2" hidden="1" x14ac:dyDescent="0.2"/>
    <row r="4508" customFormat="1" ht="13.2" hidden="1" x14ac:dyDescent="0.2"/>
    <row r="4509" customFormat="1" ht="13.2" hidden="1" x14ac:dyDescent="0.2"/>
    <row r="4510" customFormat="1" ht="13.2" hidden="1" x14ac:dyDescent="0.2"/>
    <row r="4511" customFormat="1" ht="13.2" hidden="1" x14ac:dyDescent="0.2"/>
    <row r="4512" customFormat="1" ht="13.2" hidden="1" x14ac:dyDescent="0.2"/>
    <row r="4513" customFormat="1" ht="13.2" hidden="1" x14ac:dyDescent="0.2"/>
    <row r="4514" customFormat="1" ht="13.2" hidden="1" x14ac:dyDescent="0.2"/>
    <row r="4515" customFormat="1" ht="13.2" hidden="1" x14ac:dyDescent="0.2"/>
    <row r="4516" customFormat="1" ht="13.2" hidden="1" x14ac:dyDescent="0.2"/>
    <row r="4517" customFormat="1" ht="13.2" hidden="1" x14ac:dyDescent="0.2"/>
    <row r="4518" customFormat="1" ht="13.2" hidden="1" x14ac:dyDescent="0.2"/>
    <row r="4519" customFormat="1" ht="13.2" hidden="1" x14ac:dyDescent="0.2"/>
    <row r="4520" customFormat="1" ht="13.2" hidden="1" x14ac:dyDescent="0.2"/>
    <row r="4521" customFormat="1" ht="13.2" hidden="1" x14ac:dyDescent="0.2"/>
    <row r="4522" customFormat="1" ht="13.2" hidden="1" x14ac:dyDescent="0.2"/>
    <row r="4523" customFormat="1" ht="13.2" hidden="1" x14ac:dyDescent="0.2"/>
    <row r="4524" customFormat="1" ht="13.2" hidden="1" x14ac:dyDescent="0.2"/>
    <row r="4525" customFormat="1" ht="13.2" hidden="1" x14ac:dyDescent="0.2"/>
    <row r="4526" customFormat="1" ht="13.2" hidden="1" x14ac:dyDescent="0.2"/>
    <row r="4527" customFormat="1" ht="13.2" hidden="1" x14ac:dyDescent="0.2"/>
    <row r="4528" customFormat="1" ht="13.2" hidden="1" x14ac:dyDescent="0.2"/>
    <row r="4529" customFormat="1" ht="13.2" hidden="1" x14ac:dyDescent="0.2"/>
    <row r="4530" customFormat="1" ht="13.2" hidden="1" x14ac:dyDescent="0.2"/>
    <row r="4531" customFormat="1" ht="13.2" hidden="1" x14ac:dyDescent="0.2"/>
    <row r="4532" customFormat="1" ht="13.2" hidden="1" x14ac:dyDescent="0.2"/>
    <row r="4533" customFormat="1" ht="13.2" hidden="1" x14ac:dyDescent="0.2"/>
    <row r="4534" customFormat="1" ht="13.2" hidden="1" x14ac:dyDescent="0.2"/>
    <row r="4535" customFormat="1" ht="13.2" hidden="1" x14ac:dyDescent="0.2"/>
    <row r="4536" customFormat="1" ht="13.2" hidden="1" x14ac:dyDescent="0.2"/>
    <row r="4537" customFormat="1" ht="13.2" hidden="1" x14ac:dyDescent="0.2"/>
    <row r="4538" customFormat="1" ht="13.2" hidden="1" x14ac:dyDescent="0.2"/>
    <row r="4539" customFormat="1" ht="13.2" hidden="1" x14ac:dyDescent="0.2"/>
    <row r="4540" customFormat="1" ht="13.2" hidden="1" x14ac:dyDescent="0.2"/>
    <row r="4541" customFormat="1" ht="13.2" hidden="1" x14ac:dyDescent="0.2"/>
    <row r="4542" customFormat="1" ht="13.2" hidden="1" x14ac:dyDescent="0.2"/>
    <row r="4543" customFormat="1" ht="13.2" hidden="1" x14ac:dyDescent="0.2"/>
    <row r="4544" customFormat="1" ht="13.2" hidden="1" x14ac:dyDescent="0.2"/>
    <row r="4545" customFormat="1" ht="13.2" hidden="1" x14ac:dyDescent="0.2"/>
    <row r="4546" customFormat="1" ht="13.2" hidden="1" x14ac:dyDescent="0.2"/>
    <row r="4547" customFormat="1" ht="13.2" hidden="1" x14ac:dyDescent="0.2"/>
    <row r="4548" customFormat="1" ht="13.2" hidden="1" x14ac:dyDescent="0.2"/>
    <row r="4549" customFormat="1" ht="13.2" hidden="1" x14ac:dyDescent="0.2"/>
    <row r="4550" customFormat="1" ht="13.2" hidden="1" x14ac:dyDescent="0.2"/>
    <row r="4551" customFormat="1" ht="13.2" hidden="1" x14ac:dyDescent="0.2"/>
    <row r="4552" customFormat="1" ht="13.2" hidden="1" x14ac:dyDescent="0.2"/>
    <row r="4553" customFormat="1" ht="13.2" hidden="1" x14ac:dyDescent="0.2"/>
    <row r="4554" customFormat="1" ht="13.2" hidden="1" x14ac:dyDescent="0.2"/>
    <row r="4555" customFormat="1" ht="13.2" hidden="1" x14ac:dyDescent="0.2"/>
    <row r="4556" customFormat="1" ht="13.2" hidden="1" x14ac:dyDescent="0.2"/>
    <row r="4557" customFormat="1" ht="13.2" hidden="1" x14ac:dyDescent="0.2"/>
    <row r="4558" customFormat="1" ht="13.2" hidden="1" x14ac:dyDescent="0.2"/>
    <row r="4559" customFormat="1" ht="13.2" hidden="1" x14ac:dyDescent="0.2"/>
    <row r="4560" customFormat="1" ht="13.2" hidden="1" x14ac:dyDescent="0.2"/>
    <row r="4561" customFormat="1" ht="13.2" hidden="1" x14ac:dyDescent="0.2"/>
    <row r="4562" customFormat="1" ht="13.2" hidden="1" x14ac:dyDescent="0.2"/>
    <row r="4563" customFormat="1" ht="13.2" hidden="1" x14ac:dyDescent="0.2"/>
    <row r="4564" customFormat="1" ht="13.2" hidden="1" x14ac:dyDescent="0.2"/>
    <row r="4565" customFormat="1" ht="13.2" hidden="1" x14ac:dyDescent="0.2"/>
    <row r="4566" customFormat="1" ht="13.2" hidden="1" x14ac:dyDescent="0.2"/>
    <row r="4567" customFormat="1" ht="13.2" hidden="1" x14ac:dyDescent="0.2"/>
    <row r="4568" customFormat="1" ht="13.2" hidden="1" x14ac:dyDescent="0.2"/>
    <row r="4569" customFormat="1" ht="13.2" hidden="1" x14ac:dyDescent="0.2"/>
    <row r="4570" customFormat="1" ht="13.2" hidden="1" x14ac:dyDescent="0.2"/>
    <row r="4571" customFormat="1" ht="13.2" hidden="1" x14ac:dyDescent="0.2"/>
    <row r="4572" customFormat="1" ht="13.2" hidden="1" x14ac:dyDescent="0.2"/>
    <row r="4573" customFormat="1" ht="13.2" hidden="1" x14ac:dyDescent="0.2"/>
    <row r="4574" customFormat="1" ht="13.2" hidden="1" x14ac:dyDescent="0.2"/>
    <row r="4575" customFormat="1" ht="13.2" hidden="1" x14ac:dyDescent="0.2"/>
    <row r="4576" customFormat="1" ht="13.2" hidden="1" x14ac:dyDescent="0.2"/>
    <row r="4577" customFormat="1" ht="13.2" hidden="1" x14ac:dyDescent="0.2"/>
    <row r="4578" customFormat="1" ht="13.2" hidden="1" x14ac:dyDescent="0.2"/>
    <row r="4579" customFormat="1" ht="13.2" hidden="1" x14ac:dyDescent="0.2"/>
    <row r="4580" customFormat="1" ht="13.2" hidden="1" x14ac:dyDescent="0.2"/>
    <row r="4581" customFormat="1" ht="13.2" hidden="1" x14ac:dyDescent="0.2"/>
    <row r="4582" customFormat="1" ht="13.2" hidden="1" x14ac:dyDescent="0.2"/>
    <row r="4583" customFormat="1" ht="13.2" hidden="1" x14ac:dyDescent="0.2"/>
    <row r="4584" customFormat="1" ht="13.2" hidden="1" x14ac:dyDescent="0.2"/>
    <row r="4585" customFormat="1" ht="13.2" hidden="1" x14ac:dyDescent="0.2"/>
    <row r="4586" customFormat="1" ht="13.2" hidden="1" x14ac:dyDescent="0.2"/>
    <row r="4587" customFormat="1" ht="13.2" hidden="1" x14ac:dyDescent="0.2"/>
    <row r="4588" customFormat="1" ht="13.2" hidden="1" x14ac:dyDescent="0.2"/>
    <row r="4589" customFormat="1" ht="13.2" hidden="1" x14ac:dyDescent="0.2"/>
    <row r="4590" customFormat="1" ht="13.2" hidden="1" x14ac:dyDescent="0.2"/>
    <row r="4591" customFormat="1" ht="13.2" hidden="1" x14ac:dyDescent="0.2"/>
    <row r="4592" customFormat="1" ht="13.2" hidden="1" x14ac:dyDescent="0.2"/>
    <row r="4593" customFormat="1" ht="13.2" hidden="1" x14ac:dyDescent="0.2"/>
    <row r="4594" customFormat="1" ht="13.2" hidden="1" x14ac:dyDescent="0.2"/>
    <row r="4595" customFormat="1" ht="13.2" hidden="1" x14ac:dyDescent="0.2"/>
    <row r="4596" customFormat="1" ht="13.2" hidden="1" x14ac:dyDescent="0.2"/>
    <row r="4597" customFormat="1" ht="13.2" hidden="1" x14ac:dyDescent="0.2"/>
    <row r="4598" customFormat="1" ht="13.2" hidden="1" x14ac:dyDescent="0.2"/>
    <row r="4599" customFormat="1" ht="13.2" hidden="1" x14ac:dyDescent="0.2"/>
    <row r="4600" customFormat="1" ht="13.2" hidden="1" x14ac:dyDescent="0.2"/>
    <row r="4601" customFormat="1" ht="13.2" hidden="1" x14ac:dyDescent="0.2"/>
    <row r="4602" customFormat="1" ht="13.2" hidden="1" x14ac:dyDescent="0.2"/>
    <row r="4603" customFormat="1" ht="13.2" hidden="1" x14ac:dyDescent="0.2"/>
    <row r="4604" customFormat="1" ht="13.2" hidden="1" x14ac:dyDescent="0.2"/>
    <row r="4605" customFormat="1" ht="13.2" hidden="1" x14ac:dyDescent="0.2"/>
    <row r="4606" customFormat="1" ht="13.2" hidden="1" x14ac:dyDescent="0.2"/>
    <row r="4607" customFormat="1" ht="13.2" hidden="1" x14ac:dyDescent="0.2"/>
    <row r="4608" customFormat="1" ht="13.2" hidden="1" x14ac:dyDescent="0.2"/>
    <row r="4609" customFormat="1" ht="13.2" hidden="1" x14ac:dyDescent="0.2"/>
    <row r="4610" customFormat="1" ht="13.2" hidden="1" x14ac:dyDescent="0.2"/>
    <row r="4611" customFormat="1" ht="13.2" hidden="1" x14ac:dyDescent="0.2"/>
    <row r="4612" customFormat="1" ht="13.2" hidden="1" x14ac:dyDescent="0.2"/>
    <row r="4613" customFormat="1" ht="13.2" hidden="1" x14ac:dyDescent="0.2"/>
    <row r="4614" customFormat="1" ht="13.2" hidden="1" x14ac:dyDescent="0.2"/>
    <row r="4615" customFormat="1" ht="13.2" hidden="1" x14ac:dyDescent="0.2"/>
    <row r="4616" customFormat="1" ht="13.2" hidden="1" x14ac:dyDescent="0.2"/>
    <row r="4617" customFormat="1" ht="13.2" hidden="1" x14ac:dyDescent="0.2"/>
    <row r="4618" customFormat="1" ht="13.2" hidden="1" x14ac:dyDescent="0.2"/>
    <row r="4619" customFormat="1" ht="13.2" hidden="1" x14ac:dyDescent="0.2"/>
    <row r="4620" customFormat="1" ht="13.2" hidden="1" x14ac:dyDescent="0.2"/>
    <row r="4621" customFormat="1" ht="13.2" hidden="1" x14ac:dyDescent="0.2"/>
    <row r="4622" customFormat="1" ht="13.2" hidden="1" x14ac:dyDescent="0.2"/>
    <row r="4623" customFormat="1" ht="13.2" hidden="1" x14ac:dyDescent="0.2"/>
    <row r="4624" customFormat="1" ht="13.2" hidden="1" x14ac:dyDescent="0.2"/>
    <row r="4625" customFormat="1" ht="13.2" hidden="1" x14ac:dyDescent="0.2"/>
    <row r="4626" customFormat="1" ht="13.2" hidden="1" x14ac:dyDescent="0.2"/>
    <row r="4627" customFormat="1" ht="13.2" hidden="1" x14ac:dyDescent="0.2"/>
    <row r="4628" customFormat="1" ht="13.2" hidden="1" x14ac:dyDescent="0.2"/>
    <row r="4629" customFormat="1" ht="13.2" hidden="1" x14ac:dyDescent="0.2"/>
    <row r="4630" customFormat="1" ht="13.2" hidden="1" x14ac:dyDescent="0.2"/>
    <row r="4631" customFormat="1" ht="13.2" hidden="1" x14ac:dyDescent="0.2"/>
    <row r="4632" customFormat="1" ht="13.2" hidden="1" x14ac:dyDescent="0.2"/>
    <row r="4633" customFormat="1" ht="13.2" hidden="1" x14ac:dyDescent="0.2"/>
    <row r="4634" customFormat="1" ht="13.2" hidden="1" x14ac:dyDescent="0.2"/>
    <row r="4635" customFormat="1" ht="13.2" hidden="1" x14ac:dyDescent="0.2"/>
    <row r="4636" customFormat="1" ht="13.2" hidden="1" x14ac:dyDescent="0.2"/>
    <row r="4637" customFormat="1" ht="13.2" hidden="1" x14ac:dyDescent="0.2"/>
    <row r="4638" customFormat="1" ht="13.2" hidden="1" x14ac:dyDescent="0.2"/>
    <row r="4639" customFormat="1" ht="13.2" hidden="1" x14ac:dyDescent="0.2"/>
    <row r="4640" customFormat="1" ht="13.2" hidden="1" x14ac:dyDescent="0.2"/>
    <row r="4641" customFormat="1" ht="13.2" hidden="1" x14ac:dyDescent="0.2"/>
    <row r="4642" customFormat="1" ht="13.2" hidden="1" x14ac:dyDescent="0.2"/>
    <row r="4643" customFormat="1" ht="13.2" hidden="1" x14ac:dyDescent="0.2"/>
    <row r="4644" customFormat="1" ht="13.2" hidden="1" x14ac:dyDescent="0.2"/>
    <row r="4645" customFormat="1" ht="13.2" hidden="1" x14ac:dyDescent="0.2"/>
    <row r="4646" customFormat="1" ht="13.2" hidden="1" x14ac:dyDescent="0.2"/>
    <row r="4647" customFormat="1" ht="13.2" hidden="1" x14ac:dyDescent="0.2"/>
    <row r="4648" customFormat="1" ht="13.2" hidden="1" x14ac:dyDescent="0.2"/>
    <row r="4649" customFormat="1" ht="13.2" hidden="1" x14ac:dyDescent="0.2"/>
    <row r="4650" customFormat="1" ht="13.2" hidden="1" x14ac:dyDescent="0.2"/>
    <row r="4651" customFormat="1" ht="13.2" hidden="1" x14ac:dyDescent="0.2"/>
    <row r="4652" customFormat="1" ht="13.2" hidden="1" x14ac:dyDescent="0.2"/>
    <row r="4653" customFormat="1" ht="13.2" hidden="1" x14ac:dyDescent="0.2"/>
    <row r="4654" customFormat="1" ht="13.2" hidden="1" x14ac:dyDescent="0.2"/>
    <row r="4655" customFormat="1" ht="13.2" hidden="1" x14ac:dyDescent="0.2"/>
    <row r="4656" customFormat="1" ht="13.2" hidden="1" x14ac:dyDescent="0.2"/>
    <row r="4657" customFormat="1" ht="13.2" hidden="1" x14ac:dyDescent="0.2"/>
    <row r="4658" customFormat="1" ht="13.2" hidden="1" x14ac:dyDescent="0.2"/>
    <row r="4659" customFormat="1" ht="13.2" hidden="1" x14ac:dyDescent="0.2"/>
    <row r="4660" customFormat="1" ht="13.2" hidden="1" x14ac:dyDescent="0.2"/>
    <row r="4661" customFormat="1" ht="13.2" hidden="1" x14ac:dyDescent="0.2"/>
    <row r="4662" customFormat="1" ht="13.2" hidden="1" x14ac:dyDescent="0.2"/>
    <row r="4663" customFormat="1" ht="13.2" hidden="1" x14ac:dyDescent="0.2"/>
    <row r="4664" customFormat="1" ht="13.2" hidden="1" x14ac:dyDescent="0.2"/>
    <row r="4665" customFormat="1" ht="13.2" hidden="1" x14ac:dyDescent="0.2"/>
    <row r="4666" customFormat="1" ht="13.2" hidden="1" x14ac:dyDescent="0.2"/>
    <row r="4667" customFormat="1" ht="13.2" hidden="1" x14ac:dyDescent="0.2"/>
    <row r="4668" customFormat="1" ht="13.2" hidden="1" x14ac:dyDescent="0.2"/>
    <row r="4669" customFormat="1" ht="13.2" hidden="1" x14ac:dyDescent="0.2"/>
    <row r="4670" customFormat="1" ht="13.2" hidden="1" x14ac:dyDescent="0.2"/>
    <row r="4671" customFormat="1" ht="13.2" hidden="1" x14ac:dyDescent="0.2"/>
    <row r="4672" customFormat="1" ht="13.2" hidden="1" x14ac:dyDescent="0.2"/>
    <row r="4673" customFormat="1" ht="13.2" hidden="1" x14ac:dyDescent="0.2"/>
    <row r="4674" customFormat="1" ht="13.2" hidden="1" x14ac:dyDescent="0.2"/>
    <row r="4675" customFormat="1" ht="13.2" hidden="1" x14ac:dyDescent="0.2"/>
    <row r="4676" customFormat="1" ht="13.2" hidden="1" x14ac:dyDescent="0.2"/>
    <row r="4677" customFormat="1" ht="13.2" hidden="1" x14ac:dyDescent="0.2"/>
    <row r="4678" customFormat="1" ht="13.2" hidden="1" x14ac:dyDescent="0.2"/>
    <row r="4679" customFormat="1" ht="13.2" hidden="1" x14ac:dyDescent="0.2"/>
    <row r="4680" customFormat="1" ht="13.2" hidden="1" x14ac:dyDescent="0.2"/>
    <row r="4681" customFormat="1" ht="13.2" hidden="1" x14ac:dyDescent="0.2"/>
    <row r="4682" customFormat="1" ht="13.2" hidden="1" x14ac:dyDescent="0.2"/>
    <row r="4683" customFormat="1" ht="13.2" hidden="1" x14ac:dyDescent="0.2"/>
    <row r="4684" customFormat="1" ht="13.2" hidden="1" x14ac:dyDescent="0.2"/>
    <row r="4685" customFormat="1" ht="13.2" hidden="1" x14ac:dyDescent="0.2"/>
    <row r="4686" customFormat="1" ht="13.2" hidden="1" x14ac:dyDescent="0.2"/>
    <row r="4687" customFormat="1" ht="13.2" hidden="1" x14ac:dyDescent="0.2"/>
    <row r="4688" customFormat="1" ht="13.2" hidden="1" x14ac:dyDescent="0.2"/>
    <row r="4689" customFormat="1" ht="13.2" hidden="1" x14ac:dyDescent="0.2"/>
    <row r="4690" customFormat="1" ht="13.2" hidden="1" x14ac:dyDescent="0.2"/>
    <row r="4691" customFormat="1" ht="13.2" hidden="1" x14ac:dyDescent="0.2"/>
    <row r="4692" customFormat="1" ht="13.2" hidden="1" x14ac:dyDescent="0.2"/>
    <row r="4693" customFormat="1" ht="13.2" hidden="1" x14ac:dyDescent="0.2"/>
    <row r="4694" customFormat="1" ht="13.2" hidden="1" x14ac:dyDescent="0.2"/>
    <row r="4695" customFormat="1" ht="13.2" hidden="1" x14ac:dyDescent="0.2"/>
    <row r="4696" customFormat="1" ht="13.2" hidden="1" x14ac:dyDescent="0.2"/>
    <row r="4697" customFormat="1" ht="13.2" hidden="1" x14ac:dyDescent="0.2"/>
    <row r="4698" customFormat="1" ht="13.2" hidden="1" x14ac:dyDescent="0.2"/>
    <row r="4699" customFormat="1" ht="13.2" hidden="1" x14ac:dyDescent="0.2"/>
    <row r="4700" customFormat="1" ht="13.2" hidden="1" x14ac:dyDescent="0.2"/>
    <row r="4701" customFormat="1" ht="13.2" hidden="1" x14ac:dyDescent="0.2"/>
    <row r="4702" customFormat="1" ht="13.2" hidden="1" x14ac:dyDescent="0.2"/>
    <row r="4703" customFormat="1" ht="13.2" hidden="1" x14ac:dyDescent="0.2"/>
    <row r="4704" customFormat="1" ht="13.2" hidden="1" x14ac:dyDescent="0.2"/>
    <row r="4705" customFormat="1" ht="13.2" hidden="1" x14ac:dyDescent="0.2"/>
    <row r="4706" customFormat="1" ht="13.2" hidden="1" x14ac:dyDescent="0.2"/>
    <row r="4707" customFormat="1" ht="13.2" hidden="1" x14ac:dyDescent="0.2"/>
    <row r="4708" customFormat="1" ht="13.2" hidden="1" x14ac:dyDescent="0.2"/>
    <row r="4709" customFormat="1" ht="13.2" hidden="1" x14ac:dyDescent="0.2"/>
    <row r="4710" customFormat="1" ht="13.2" hidden="1" x14ac:dyDescent="0.2"/>
    <row r="4711" customFormat="1" ht="13.2" hidden="1" x14ac:dyDescent="0.2"/>
    <row r="4712" customFormat="1" ht="13.2" hidden="1" x14ac:dyDescent="0.2"/>
    <row r="4713" customFormat="1" ht="13.2" hidden="1" x14ac:dyDescent="0.2"/>
    <row r="4714" customFormat="1" ht="13.2" hidden="1" x14ac:dyDescent="0.2"/>
    <row r="4715" customFormat="1" ht="13.2" hidden="1" x14ac:dyDescent="0.2"/>
    <row r="4716" customFormat="1" ht="13.2" hidden="1" x14ac:dyDescent="0.2"/>
    <row r="4717" customFormat="1" ht="13.2" hidden="1" x14ac:dyDescent="0.2"/>
    <row r="4718" customFormat="1" ht="13.2" hidden="1" x14ac:dyDescent="0.2"/>
    <row r="4719" customFormat="1" ht="13.2" hidden="1" x14ac:dyDescent="0.2"/>
    <row r="4720" customFormat="1" ht="13.2" hidden="1" x14ac:dyDescent="0.2"/>
    <row r="4721" customFormat="1" ht="13.2" hidden="1" x14ac:dyDescent="0.2"/>
    <row r="4722" customFormat="1" ht="13.2" hidden="1" x14ac:dyDescent="0.2"/>
    <row r="4723" customFormat="1" ht="13.2" hidden="1" x14ac:dyDescent="0.2"/>
    <row r="4724" customFormat="1" ht="13.2" hidden="1" x14ac:dyDescent="0.2"/>
    <row r="4725" customFormat="1" ht="13.2" hidden="1" x14ac:dyDescent="0.2"/>
    <row r="4726" customFormat="1" ht="13.2" hidden="1" x14ac:dyDescent="0.2"/>
    <row r="4727" customFormat="1" ht="13.2" hidden="1" x14ac:dyDescent="0.2"/>
    <row r="4728" customFormat="1" ht="13.2" hidden="1" x14ac:dyDescent="0.2"/>
    <row r="4729" customFormat="1" ht="13.2" hidden="1" x14ac:dyDescent="0.2"/>
    <row r="4730" customFormat="1" ht="13.2" hidden="1" x14ac:dyDescent="0.2"/>
    <row r="4731" customFormat="1" ht="13.2" hidden="1" x14ac:dyDescent="0.2"/>
    <row r="4732" customFormat="1" ht="13.2" hidden="1" x14ac:dyDescent="0.2"/>
    <row r="4733" customFormat="1" ht="13.2" hidden="1" x14ac:dyDescent="0.2"/>
    <row r="4734" customFormat="1" ht="13.2" hidden="1" x14ac:dyDescent="0.2"/>
    <row r="4735" customFormat="1" ht="13.2" hidden="1" x14ac:dyDescent="0.2"/>
    <row r="4736" customFormat="1" ht="13.2" hidden="1" x14ac:dyDescent="0.2"/>
    <row r="4737" customFormat="1" ht="13.2" hidden="1" x14ac:dyDescent="0.2"/>
    <row r="4738" customFormat="1" ht="13.2" hidden="1" x14ac:dyDescent="0.2"/>
    <row r="4739" customFormat="1" ht="13.2" hidden="1" x14ac:dyDescent="0.2"/>
    <row r="4740" customFormat="1" ht="13.2" hidden="1" x14ac:dyDescent="0.2"/>
    <row r="4741" customFormat="1" ht="13.2" hidden="1" x14ac:dyDescent="0.2"/>
    <row r="4742" customFormat="1" ht="13.2" hidden="1" x14ac:dyDescent="0.2"/>
    <row r="4743" customFormat="1" ht="13.2" hidden="1" x14ac:dyDescent="0.2"/>
    <row r="4744" customFormat="1" ht="13.2" hidden="1" x14ac:dyDescent="0.2"/>
    <row r="4745" customFormat="1" ht="13.2" hidden="1" x14ac:dyDescent="0.2"/>
    <row r="4746" customFormat="1" ht="13.2" hidden="1" x14ac:dyDescent="0.2"/>
    <row r="4747" customFormat="1" ht="13.2" hidden="1" x14ac:dyDescent="0.2"/>
    <row r="4748" customFormat="1" ht="13.2" hidden="1" x14ac:dyDescent="0.2"/>
    <row r="4749" customFormat="1" ht="13.2" hidden="1" x14ac:dyDescent="0.2"/>
    <row r="4750" customFormat="1" ht="13.2" hidden="1" x14ac:dyDescent="0.2"/>
    <row r="4751" customFormat="1" ht="13.2" hidden="1" x14ac:dyDescent="0.2"/>
    <row r="4752" customFormat="1" ht="13.2" hidden="1" x14ac:dyDescent="0.2"/>
    <row r="4753" customFormat="1" ht="13.2" hidden="1" x14ac:dyDescent="0.2"/>
    <row r="4754" customFormat="1" ht="13.2" hidden="1" x14ac:dyDescent="0.2"/>
    <row r="4755" customFormat="1" ht="13.2" hidden="1" x14ac:dyDescent="0.2"/>
    <row r="4756" customFormat="1" ht="13.2" hidden="1" x14ac:dyDescent="0.2"/>
    <row r="4757" customFormat="1" ht="13.2" hidden="1" x14ac:dyDescent="0.2"/>
    <row r="4758" customFormat="1" ht="13.2" hidden="1" x14ac:dyDescent="0.2"/>
    <row r="4759" customFormat="1" ht="13.2" hidden="1" x14ac:dyDescent="0.2"/>
    <row r="4760" customFormat="1" ht="13.2" hidden="1" x14ac:dyDescent="0.2"/>
    <row r="4761" customFormat="1" ht="13.2" hidden="1" x14ac:dyDescent="0.2"/>
    <row r="4762" customFormat="1" ht="13.2" hidden="1" x14ac:dyDescent="0.2"/>
    <row r="4763" customFormat="1" ht="13.2" hidden="1" x14ac:dyDescent="0.2"/>
    <row r="4764" customFormat="1" ht="13.2" hidden="1" x14ac:dyDescent="0.2"/>
    <row r="4765" customFormat="1" ht="13.2" hidden="1" x14ac:dyDescent="0.2"/>
    <row r="4766" customFormat="1" ht="13.2" hidden="1" x14ac:dyDescent="0.2"/>
    <row r="4767" customFormat="1" ht="13.2" hidden="1" x14ac:dyDescent="0.2"/>
    <row r="4768" customFormat="1" ht="13.2" hidden="1" x14ac:dyDescent="0.2"/>
    <row r="4769" customFormat="1" ht="13.2" hidden="1" x14ac:dyDescent="0.2"/>
    <row r="4770" customFormat="1" ht="13.2" hidden="1" x14ac:dyDescent="0.2"/>
    <row r="4771" customFormat="1" ht="13.2" hidden="1" x14ac:dyDescent="0.2"/>
    <row r="4772" customFormat="1" ht="13.2" hidden="1" x14ac:dyDescent="0.2"/>
    <row r="4773" customFormat="1" ht="13.2" hidden="1" x14ac:dyDescent="0.2"/>
    <row r="4774" customFormat="1" ht="13.2" hidden="1" x14ac:dyDescent="0.2"/>
    <row r="4775" customFormat="1" ht="13.2" hidden="1" x14ac:dyDescent="0.2"/>
    <row r="4776" customFormat="1" ht="13.2" hidden="1" x14ac:dyDescent="0.2"/>
    <row r="4777" customFormat="1" ht="13.2" hidden="1" x14ac:dyDescent="0.2"/>
    <row r="4778" customFormat="1" ht="13.2" hidden="1" x14ac:dyDescent="0.2"/>
    <row r="4779" customFormat="1" ht="13.2" hidden="1" x14ac:dyDescent="0.2"/>
    <row r="4780" customFormat="1" ht="13.2" hidden="1" x14ac:dyDescent="0.2"/>
    <row r="4781" customFormat="1" ht="13.2" hidden="1" x14ac:dyDescent="0.2"/>
    <row r="4782" customFormat="1" ht="13.2" hidden="1" x14ac:dyDescent="0.2"/>
    <row r="4783" customFormat="1" ht="13.2" hidden="1" x14ac:dyDescent="0.2"/>
    <row r="4784" customFormat="1" ht="13.2" hidden="1" x14ac:dyDescent="0.2"/>
    <row r="4785" customFormat="1" ht="13.2" hidden="1" x14ac:dyDescent="0.2"/>
    <row r="4786" customFormat="1" ht="13.2" hidden="1" x14ac:dyDescent="0.2"/>
    <row r="4787" customFormat="1" ht="13.2" hidden="1" x14ac:dyDescent="0.2"/>
    <row r="4788" customFormat="1" ht="13.2" hidden="1" x14ac:dyDescent="0.2"/>
    <row r="4789" customFormat="1" ht="13.2" hidden="1" x14ac:dyDescent="0.2"/>
    <row r="4790" customFormat="1" ht="13.2" hidden="1" x14ac:dyDescent="0.2"/>
    <row r="4791" customFormat="1" ht="13.2" hidden="1" x14ac:dyDescent="0.2"/>
    <row r="4792" customFormat="1" ht="13.2" hidden="1" x14ac:dyDescent="0.2"/>
    <row r="4793" customFormat="1" ht="13.2" hidden="1" x14ac:dyDescent="0.2"/>
    <row r="4794" customFormat="1" ht="13.2" hidden="1" x14ac:dyDescent="0.2"/>
    <row r="4795" customFormat="1" ht="13.2" hidden="1" x14ac:dyDescent="0.2"/>
    <row r="4796" customFormat="1" ht="13.2" hidden="1" x14ac:dyDescent="0.2"/>
    <row r="4797" customFormat="1" ht="13.2" hidden="1" x14ac:dyDescent="0.2"/>
    <row r="4798" customFormat="1" ht="13.2" hidden="1" x14ac:dyDescent="0.2"/>
    <row r="4799" customFormat="1" ht="13.2" hidden="1" x14ac:dyDescent="0.2"/>
    <row r="4800" customFormat="1" ht="13.2" hidden="1" x14ac:dyDescent="0.2"/>
    <row r="4801" customFormat="1" ht="13.2" hidden="1" x14ac:dyDescent="0.2"/>
    <row r="4802" customFormat="1" ht="13.2" hidden="1" x14ac:dyDescent="0.2"/>
    <row r="4803" customFormat="1" ht="13.2" hidden="1" x14ac:dyDescent="0.2"/>
    <row r="4804" customFormat="1" ht="13.2" hidden="1" x14ac:dyDescent="0.2"/>
    <row r="4805" customFormat="1" ht="13.2" hidden="1" x14ac:dyDescent="0.2"/>
    <row r="4806" customFormat="1" ht="13.2" hidden="1" x14ac:dyDescent="0.2"/>
    <row r="4807" customFormat="1" ht="13.2" hidden="1" x14ac:dyDescent="0.2"/>
    <row r="4808" customFormat="1" ht="13.2" hidden="1" x14ac:dyDescent="0.2"/>
    <row r="4809" customFormat="1" ht="13.2" hidden="1" x14ac:dyDescent="0.2"/>
    <row r="4810" customFormat="1" ht="13.2" hidden="1" x14ac:dyDescent="0.2"/>
    <row r="4811" customFormat="1" ht="13.2" hidden="1" x14ac:dyDescent="0.2"/>
    <row r="4812" customFormat="1" ht="13.2" hidden="1" x14ac:dyDescent="0.2"/>
    <row r="4813" customFormat="1" ht="13.2" hidden="1" x14ac:dyDescent="0.2"/>
    <row r="4814" customFormat="1" ht="13.2" hidden="1" x14ac:dyDescent="0.2"/>
    <row r="4815" customFormat="1" ht="13.2" hidden="1" x14ac:dyDescent="0.2"/>
    <row r="4816" customFormat="1" ht="13.2" hidden="1" x14ac:dyDescent="0.2"/>
    <row r="4817" customFormat="1" ht="13.2" hidden="1" x14ac:dyDescent="0.2"/>
    <row r="4818" customFormat="1" ht="13.2" hidden="1" x14ac:dyDescent="0.2"/>
    <row r="4819" customFormat="1" ht="13.2" hidden="1" x14ac:dyDescent="0.2"/>
    <row r="4820" customFormat="1" ht="13.2" hidden="1" x14ac:dyDescent="0.2"/>
    <row r="4821" customFormat="1" ht="13.2" hidden="1" x14ac:dyDescent="0.2"/>
    <row r="4822" customFormat="1" ht="13.2" hidden="1" x14ac:dyDescent="0.2"/>
    <row r="4823" customFormat="1" ht="13.2" hidden="1" x14ac:dyDescent="0.2"/>
    <row r="4824" customFormat="1" ht="13.2" hidden="1" x14ac:dyDescent="0.2"/>
    <row r="4825" customFormat="1" ht="13.2" hidden="1" x14ac:dyDescent="0.2"/>
    <row r="4826" customFormat="1" ht="13.2" hidden="1" x14ac:dyDescent="0.2"/>
    <row r="4827" customFormat="1" ht="13.2" hidden="1" x14ac:dyDescent="0.2"/>
    <row r="4828" customFormat="1" ht="13.2" hidden="1" x14ac:dyDescent="0.2"/>
    <row r="4829" customFormat="1" ht="13.2" hidden="1" x14ac:dyDescent="0.2"/>
    <row r="4830" customFormat="1" ht="13.2" hidden="1" x14ac:dyDescent="0.2"/>
    <row r="4831" customFormat="1" ht="13.2" hidden="1" x14ac:dyDescent="0.2"/>
    <row r="4832" customFormat="1" ht="13.2" hidden="1" x14ac:dyDescent="0.2"/>
    <row r="4833" customFormat="1" ht="13.2" hidden="1" x14ac:dyDescent="0.2"/>
    <row r="4834" customFormat="1" ht="13.2" hidden="1" x14ac:dyDescent="0.2"/>
    <row r="4835" customFormat="1" ht="13.2" hidden="1" x14ac:dyDescent="0.2"/>
    <row r="4836" customFormat="1" ht="13.2" hidden="1" x14ac:dyDescent="0.2"/>
    <row r="4837" customFormat="1" ht="13.2" hidden="1" x14ac:dyDescent="0.2"/>
    <row r="4838" customFormat="1" ht="13.2" hidden="1" x14ac:dyDescent="0.2"/>
    <row r="4839" customFormat="1" ht="13.2" hidden="1" x14ac:dyDescent="0.2"/>
    <row r="4840" customFormat="1" ht="13.2" hidden="1" x14ac:dyDescent="0.2"/>
    <row r="4841" customFormat="1" ht="13.2" hidden="1" x14ac:dyDescent="0.2"/>
    <row r="4842" customFormat="1" ht="13.2" hidden="1" x14ac:dyDescent="0.2"/>
    <row r="4843" customFormat="1" ht="13.2" hidden="1" x14ac:dyDescent="0.2"/>
    <row r="4844" customFormat="1" ht="13.2" hidden="1" x14ac:dyDescent="0.2"/>
    <row r="4845" customFormat="1" ht="13.2" hidden="1" x14ac:dyDescent="0.2"/>
    <row r="4846" customFormat="1" ht="13.2" hidden="1" x14ac:dyDescent="0.2"/>
    <row r="4847" customFormat="1" ht="13.2" hidden="1" x14ac:dyDescent="0.2"/>
    <row r="4848" customFormat="1" ht="13.2" hidden="1" x14ac:dyDescent="0.2"/>
    <row r="4849" customFormat="1" ht="13.2" hidden="1" x14ac:dyDescent="0.2"/>
    <row r="4850" customFormat="1" ht="13.2" hidden="1" x14ac:dyDescent="0.2"/>
    <row r="4851" customFormat="1" ht="13.2" hidden="1" x14ac:dyDescent="0.2"/>
    <row r="4852" customFormat="1" ht="13.2" hidden="1" x14ac:dyDescent="0.2"/>
    <row r="4853" customFormat="1" ht="13.2" hidden="1" x14ac:dyDescent="0.2"/>
    <row r="4854" customFormat="1" ht="13.2" hidden="1" x14ac:dyDescent="0.2"/>
    <row r="4855" customFormat="1" ht="13.2" hidden="1" x14ac:dyDescent="0.2"/>
    <row r="4856" customFormat="1" ht="13.2" hidden="1" x14ac:dyDescent="0.2"/>
    <row r="4857" customFormat="1" ht="13.2" hidden="1" x14ac:dyDescent="0.2"/>
    <row r="4858" customFormat="1" ht="13.2" hidden="1" x14ac:dyDescent="0.2"/>
    <row r="4859" customFormat="1" ht="13.2" hidden="1" x14ac:dyDescent="0.2"/>
    <row r="4860" customFormat="1" ht="13.2" hidden="1" x14ac:dyDescent="0.2"/>
    <row r="4861" customFormat="1" ht="13.2" hidden="1" x14ac:dyDescent="0.2"/>
    <row r="4862" customFormat="1" ht="13.2" hidden="1" x14ac:dyDescent="0.2"/>
    <row r="4863" customFormat="1" ht="13.2" hidden="1" x14ac:dyDescent="0.2"/>
    <row r="4864" customFormat="1" ht="13.2" hidden="1" x14ac:dyDescent="0.2"/>
    <row r="4865" customFormat="1" ht="13.2" hidden="1" x14ac:dyDescent="0.2"/>
    <row r="4866" customFormat="1" ht="13.2" hidden="1" x14ac:dyDescent="0.2"/>
    <row r="4867" customFormat="1" ht="13.2" hidden="1" x14ac:dyDescent="0.2"/>
    <row r="4868" customFormat="1" ht="13.2" hidden="1" x14ac:dyDescent="0.2"/>
    <row r="4869" customFormat="1" ht="13.2" hidden="1" x14ac:dyDescent="0.2"/>
    <row r="4870" customFormat="1" ht="13.2" hidden="1" x14ac:dyDescent="0.2"/>
    <row r="4871" customFormat="1" ht="13.2" hidden="1" x14ac:dyDescent="0.2"/>
    <row r="4872" customFormat="1" ht="13.2" hidden="1" x14ac:dyDescent="0.2"/>
    <row r="4873" customFormat="1" ht="13.2" hidden="1" x14ac:dyDescent="0.2"/>
    <row r="4874" customFormat="1" ht="13.2" hidden="1" x14ac:dyDescent="0.2"/>
    <row r="4875" customFormat="1" ht="13.2" hidden="1" x14ac:dyDescent="0.2"/>
    <row r="4876" customFormat="1" ht="13.2" hidden="1" x14ac:dyDescent="0.2"/>
    <row r="4877" customFormat="1" ht="13.2" hidden="1" x14ac:dyDescent="0.2"/>
    <row r="4878" customFormat="1" ht="13.2" hidden="1" x14ac:dyDescent="0.2"/>
    <row r="4879" customFormat="1" ht="13.2" hidden="1" x14ac:dyDescent="0.2"/>
    <row r="4880" customFormat="1" ht="13.2" hidden="1" x14ac:dyDescent="0.2"/>
    <row r="4881" customFormat="1" ht="13.2" hidden="1" x14ac:dyDescent="0.2"/>
    <row r="4882" customFormat="1" ht="13.2" hidden="1" x14ac:dyDescent="0.2"/>
    <row r="4883" customFormat="1" ht="13.2" hidden="1" x14ac:dyDescent="0.2"/>
    <row r="4884" customFormat="1" ht="13.2" hidden="1" x14ac:dyDescent="0.2"/>
    <row r="4885" customFormat="1" ht="13.2" hidden="1" x14ac:dyDescent="0.2"/>
    <row r="4886" customFormat="1" ht="13.2" hidden="1" x14ac:dyDescent="0.2"/>
    <row r="4887" customFormat="1" ht="13.2" hidden="1" x14ac:dyDescent="0.2"/>
    <row r="4888" customFormat="1" ht="13.2" hidden="1" x14ac:dyDescent="0.2"/>
    <row r="4889" customFormat="1" ht="13.2" hidden="1" x14ac:dyDescent="0.2"/>
    <row r="4890" customFormat="1" ht="13.2" hidden="1" x14ac:dyDescent="0.2"/>
    <row r="4891" customFormat="1" ht="13.2" hidden="1" x14ac:dyDescent="0.2"/>
    <row r="4892" customFormat="1" ht="13.2" hidden="1" x14ac:dyDescent="0.2"/>
    <row r="4893" customFormat="1" ht="13.2" hidden="1" x14ac:dyDescent="0.2"/>
    <row r="4894" customFormat="1" ht="13.2" hidden="1" x14ac:dyDescent="0.2"/>
    <row r="4895" customFormat="1" ht="13.2" hidden="1" x14ac:dyDescent="0.2"/>
    <row r="4896" customFormat="1" ht="13.2" hidden="1" x14ac:dyDescent="0.2"/>
    <row r="4897" customFormat="1" ht="13.2" hidden="1" x14ac:dyDescent="0.2"/>
    <row r="4898" customFormat="1" ht="13.2" hidden="1" x14ac:dyDescent="0.2"/>
    <row r="4899" customFormat="1" ht="13.2" hidden="1" x14ac:dyDescent="0.2"/>
    <row r="4900" customFormat="1" ht="13.2" hidden="1" x14ac:dyDescent="0.2"/>
    <row r="4901" customFormat="1" ht="13.2" hidden="1" x14ac:dyDescent="0.2"/>
    <row r="4902" customFormat="1" ht="13.2" hidden="1" x14ac:dyDescent="0.2"/>
    <row r="4903" customFormat="1" ht="13.2" hidden="1" x14ac:dyDescent="0.2"/>
    <row r="4904" customFormat="1" ht="13.2" hidden="1" x14ac:dyDescent="0.2"/>
    <row r="4905" customFormat="1" ht="13.2" hidden="1" x14ac:dyDescent="0.2"/>
    <row r="4906" customFormat="1" ht="13.2" hidden="1" x14ac:dyDescent="0.2"/>
    <row r="4907" customFormat="1" ht="13.2" hidden="1" x14ac:dyDescent="0.2"/>
    <row r="4908" customFormat="1" ht="13.2" hidden="1" x14ac:dyDescent="0.2"/>
    <row r="4909" customFormat="1" ht="13.2" hidden="1" x14ac:dyDescent="0.2"/>
    <row r="4910" customFormat="1" ht="13.2" hidden="1" x14ac:dyDescent="0.2"/>
    <row r="4911" customFormat="1" ht="13.2" hidden="1" x14ac:dyDescent="0.2"/>
    <row r="4912" customFormat="1" ht="13.2" hidden="1" x14ac:dyDescent="0.2"/>
    <row r="4913" customFormat="1" ht="13.2" hidden="1" x14ac:dyDescent="0.2"/>
    <row r="4914" customFormat="1" ht="13.2" hidden="1" x14ac:dyDescent="0.2"/>
    <row r="4915" customFormat="1" ht="13.2" hidden="1" x14ac:dyDescent="0.2"/>
    <row r="4916" customFormat="1" ht="13.2" hidden="1" x14ac:dyDescent="0.2"/>
    <row r="4917" customFormat="1" ht="13.2" hidden="1" x14ac:dyDescent="0.2"/>
    <row r="4918" customFormat="1" ht="13.2" hidden="1" x14ac:dyDescent="0.2"/>
    <row r="4919" customFormat="1" ht="13.2" hidden="1" x14ac:dyDescent="0.2"/>
    <row r="4920" customFormat="1" ht="13.2" hidden="1" x14ac:dyDescent="0.2"/>
    <row r="4921" customFormat="1" ht="13.2" hidden="1" x14ac:dyDescent="0.2"/>
    <row r="4922" customFormat="1" ht="13.2" hidden="1" x14ac:dyDescent="0.2"/>
    <row r="4923" customFormat="1" ht="13.2" hidden="1" x14ac:dyDescent="0.2"/>
    <row r="4924" customFormat="1" ht="13.2" hidden="1" x14ac:dyDescent="0.2"/>
    <row r="4925" customFormat="1" ht="13.2" hidden="1" x14ac:dyDescent="0.2"/>
    <row r="4926" customFormat="1" ht="13.2" hidden="1" x14ac:dyDescent="0.2"/>
    <row r="4927" customFormat="1" ht="13.2" hidden="1" x14ac:dyDescent="0.2"/>
    <row r="4928" customFormat="1" ht="13.2" hidden="1" x14ac:dyDescent="0.2"/>
    <row r="4929" customFormat="1" ht="13.2" hidden="1" x14ac:dyDescent="0.2"/>
    <row r="4930" customFormat="1" ht="13.2" hidden="1" x14ac:dyDescent="0.2"/>
    <row r="4931" customFormat="1" ht="13.2" hidden="1" x14ac:dyDescent="0.2"/>
    <row r="4932" customFormat="1" ht="13.2" hidden="1" x14ac:dyDescent="0.2"/>
    <row r="4933" customFormat="1" ht="13.2" hidden="1" x14ac:dyDescent="0.2"/>
    <row r="4934" customFormat="1" ht="13.2" hidden="1" x14ac:dyDescent="0.2"/>
    <row r="4935" customFormat="1" ht="13.2" hidden="1" x14ac:dyDescent="0.2"/>
    <row r="4936" customFormat="1" ht="13.2" hidden="1" x14ac:dyDescent="0.2"/>
    <row r="4937" customFormat="1" ht="13.2" hidden="1" x14ac:dyDescent="0.2"/>
    <row r="4938" customFormat="1" ht="13.2" hidden="1" x14ac:dyDescent="0.2"/>
    <row r="4939" customFormat="1" ht="13.2" hidden="1" x14ac:dyDescent="0.2"/>
    <row r="4940" customFormat="1" ht="13.2" hidden="1" x14ac:dyDescent="0.2"/>
    <row r="4941" customFormat="1" ht="13.2" hidden="1" x14ac:dyDescent="0.2"/>
    <row r="4942" customFormat="1" ht="13.2" hidden="1" x14ac:dyDescent="0.2"/>
    <row r="4943" customFormat="1" ht="13.2" hidden="1" x14ac:dyDescent="0.2"/>
    <row r="4944" customFormat="1" ht="13.2" hidden="1" x14ac:dyDescent="0.2"/>
    <row r="4945" customFormat="1" ht="13.2" hidden="1" x14ac:dyDescent="0.2"/>
    <row r="4946" customFormat="1" ht="13.2" hidden="1" x14ac:dyDescent="0.2"/>
    <row r="4947" customFormat="1" ht="13.2" hidden="1" x14ac:dyDescent="0.2"/>
    <row r="4948" customFormat="1" ht="13.2" hidden="1" x14ac:dyDescent="0.2"/>
    <row r="4949" customFormat="1" ht="13.2" hidden="1" x14ac:dyDescent="0.2"/>
    <row r="4950" customFormat="1" ht="13.2" hidden="1" x14ac:dyDescent="0.2"/>
    <row r="4951" customFormat="1" ht="13.2" hidden="1" x14ac:dyDescent="0.2"/>
    <row r="4952" customFormat="1" ht="13.2" hidden="1" x14ac:dyDescent="0.2"/>
    <row r="4953" customFormat="1" ht="13.2" hidden="1" x14ac:dyDescent="0.2"/>
    <row r="4954" customFormat="1" ht="13.2" hidden="1" x14ac:dyDescent="0.2"/>
    <row r="4955" customFormat="1" ht="13.2" hidden="1" x14ac:dyDescent="0.2"/>
    <row r="4956" customFormat="1" ht="13.2" hidden="1" x14ac:dyDescent="0.2"/>
    <row r="4957" customFormat="1" ht="13.2" hidden="1" x14ac:dyDescent="0.2"/>
    <row r="4958" customFormat="1" ht="13.2" hidden="1" x14ac:dyDescent="0.2"/>
    <row r="4959" customFormat="1" ht="13.2" hidden="1" x14ac:dyDescent="0.2"/>
    <row r="4960" customFormat="1" ht="13.2" hidden="1" x14ac:dyDescent="0.2"/>
    <row r="4961" customFormat="1" ht="13.2" hidden="1" x14ac:dyDescent="0.2"/>
    <row r="4962" customFormat="1" ht="13.2" hidden="1" x14ac:dyDescent="0.2"/>
    <row r="4963" customFormat="1" ht="13.2" hidden="1" x14ac:dyDescent="0.2"/>
    <row r="4964" customFormat="1" ht="13.2" hidden="1" x14ac:dyDescent="0.2"/>
    <row r="4965" customFormat="1" ht="13.2" hidden="1" x14ac:dyDescent="0.2"/>
    <row r="4966" customFormat="1" ht="13.2" hidden="1" x14ac:dyDescent="0.2"/>
    <row r="4967" customFormat="1" ht="13.2" hidden="1" x14ac:dyDescent="0.2"/>
    <row r="4968" customFormat="1" ht="13.2" hidden="1" x14ac:dyDescent="0.2"/>
    <row r="4969" customFormat="1" ht="13.2" hidden="1" x14ac:dyDescent="0.2"/>
    <row r="4970" customFormat="1" ht="13.2" hidden="1" x14ac:dyDescent="0.2"/>
    <row r="4971" customFormat="1" ht="13.2" hidden="1" x14ac:dyDescent="0.2"/>
    <row r="4972" customFormat="1" ht="13.2" hidden="1" x14ac:dyDescent="0.2"/>
    <row r="4973" customFormat="1" ht="13.2" hidden="1" x14ac:dyDescent="0.2"/>
    <row r="4974" customFormat="1" ht="13.2" hidden="1" x14ac:dyDescent="0.2"/>
    <row r="4975" customFormat="1" ht="13.2" hidden="1" x14ac:dyDescent="0.2"/>
    <row r="4976" customFormat="1" ht="13.2" hidden="1" x14ac:dyDescent="0.2"/>
    <row r="4977" customFormat="1" ht="13.2" hidden="1" x14ac:dyDescent="0.2"/>
    <row r="4978" customFormat="1" ht="13.2" hidden="1" x14ac:dyDescent="0.2"/>
    <row r="4979" customFormat="1" ht="13.2" hidden="1" x14ac:dyDescent="0.2"/>
    <row r="4980" customFormat="1" ht="13.2" hidden="1" x14ac:dyDescent="0.2"/>
    <row r="4981" customFormat="1" ht="13.2" hidden="1" x14ac:dyDescent="0.2"/>
    <row r="4982" customFormat="1" ht="13.2" hidden="1" x14ac:dyDescent="0.2"/>
    <row r="4983" customFormat="1" ht="13.2" hidden="1" x14ac:dyDescent="0.2"/>
    <row r="4984" customFormat="1" ht="13.2" hidden="1" x14ac:dyDescent="0.2"/>
    <row r="4985" customFormat="1" ht="13.2" hidden="1" x14ac:dyDescent="0.2"/>
    <row r="4986" customFormat="1" ht="13.2" hidden="1" x14ac:dyDescent="0.2"/>
    <row r="4987" customFormat="1" ht="13.2" hidden="1" x14ac:dyDescent="0.2"/>
    <row r="4988" customFormat="1" ht="13.2" hidden="1" x14ac:dyDescent="0.2"/>
    <row r="4989" customFormat="1" ht="13.2" hidden="1" x14ac:dyDescent="0.2"/>
    <row r="4990" customFormat="1" ht="13.2" hidden="1" x14ac:dyDescent="0.2"/>
    <row r="4991" customFormat="1" ht="13.2" hidden="1" x14ac:dyDescent="0.2"/>
    <row r="4992" customFormat="1" ht="13.2" hidden="1" x14ac:dyDescent="0.2"/>
    <row r="4993" customFormat="1" ht="13.2" hidden="1" x14ac:dyDescent="0.2"/>
    <row r="4994" customFormat="1" ht="13.2" hidden="1" x14ac:dyDescent="0.2"/>
    <row r="4995" customFormat="1" ht="13.2" hidden="1" x14ac:dyDescent="0.2"/>
    <row r="4996" customFormat="1" ht="13.2" hidden="1" x14ac:dyDescent="0.2"/>
    <row r="4997" customFormat="1" ht="13.2" hidden="1" x14ac:dyDescent="0.2"/>
    <row r="4998" customFormat="1" ht="13.2" hidden="1" x14ac:dyDescent="0.2"/>
    <row r="4999" customFormat="1" ht="13.2" hidden="1" x14ac:dyDescent="0.2"/>
    <row r="5000" customFormat="1" ht="13.2" hidden="1" x14ac:dyDescent="0.2"/>
    <row r="5001" customFormat="1" ht="13.2" hidden="1" x14ac:dyDescent="0.2"/>
    <row r="5002" customFormat="1" ht="13.2" hidden="1" x14ac:dyDescent="0.2"/>
    <row r="5003" customFormat="1" ht="13.2" hidden="1" x14ac:dyDescent="0.2"/>
    <row r="5004" customFormat="1" ht="13.2" hidden="1" x14ac:dyDescent="0.2"/>
    <row r="5005" customFormat="1" ht="13.2" hidden="1" x14ac:dyDescent="0.2"/>
    <row r="5006" customFormat="1" ht="13.2" hidden="1" x14ac:dyDescent="0.2"/>
    <row r="5007" customFormat="1" ht="13.2" hidden="1" x14ac:dyDescent="0.2"/>
    <row r="5008" customFormat="1" ht="13.2" hidden="1" x14ac:dyDescent="0.2"/>
    <row r="5009" customFormat="1" ht="13.2" hidden="1" x14ac:dyDescent="0.2"/>
    <row r="5010" customFormat="1" ht="13.2" hidden="1" x14ac:dyDescent="0.2"/>
    <row r="5011" customFormat="1" ht="13.2" hidden="1" x14ac:dyDescent="0.2"/>
    <row r="5012" customFormat="1" ht="13.2" hidden="1" x14ac:dyDescent="0.2"/>
    <row r="5013" customFormat="1" ht="13.2" hidden="1" x14ac:dyDescent="0.2"/>
    <row r="5014" customFormat="1" ht="13.2" hidden="1" x14ac:dyDescent="0.2"/>
    <row r="5015" customFormat="1" ht="13.2" hidden="1" x14ac:dyDescent="0.2"/>
    <row r="5016" customFormat="1" ht="13.2" hidden="1" x14ac:dyDescent="0.2"/>
    <row r="5017" customFormat="1" ht="13.2" hidden="1" x14ac:dyDescent="0.2"/>
    <row r="5018" customFormat="1" ht="13.2" hidden="1" x14ac:dyDescent="0.2"/>
    <row r="5019" customFormat="1" ht="13.2" hidden="1" x14ac:dyDescent="0.2"/>
    <row r="5020" customFormat="1" ht="13.2" hidden="1" x14ac:dyDescent="0.2"/>
    <row r="5021" customFormat="1" ht="13.2" hidden="1" x14ac:dyDescent="0.2"/>
    <row r="5022" customFormat="1" ht="13.2" hidden="1" x14ac:dyDescent="0.2"/>
    <row r="5023" customFormat="1" ht="13.2" hidden="1" x14ac:dyDescent="0.2"/>
    <row r="5024" customFormat="1" ht="13.2" hidden="1" x14ac:dyDescent="0.2"/>
    <row r="5025" customFormat="1" ht="13.2" hidden="1" x14ac:dyDescent="0.2"/>
    <row r="5026" customFormat="1" ht="13.2" hidden="1" x14ac:dyDescent="0.2"/>
    <row r="5027" customFormat="1" ht="13.2" hidden="1" x14ac:dyDescent="0.2"/>
    <row r="5028" customFormat="1" ht="13.2" hidden="1" x14ac:dyDescent="0.2"/>
    <row r="5029" customFormat="1" ht="13.2" hidden="1" x14ac:dyDescent="0.2"/>
    <row r="5030" customFormat="1" ht="13.2" hidden="1" x14ac:dyDescent="0.2"/>
    <row r="5031" customFormat="1" ht="13.2" hidden="1" x14ac:dyDescent="0.2"/>
    <row r="5032" customFormat="1" ht="13.2" hidden="1" x14ac:dyDescent="0.2"/>
    <row r="5033" customFormat="1" ht="13.2" hidden="1" x14ac:dyDescent="0.2"/>
    <row r="5034" customFormat="1" ht="13.2" hidden="1" x14ac:dyDescent="0.2"/>
    <row r="5035" customFormat="1" ht="13.2" hidden="1" x14ac:dyDescent="0.2"/>
    <row r="5036" customFormat="1" ht="13.2" hidden="1" x14ac:dyDescent="0.2"/>
    <row r="5037" customFormat="1" ht="13.2" hidden="1" x14ac:dyDescent="0.2"/>
    <row r="5038" customFormat="1" ht="13.2" hidden="1" x14ac:dyDescent="0.2"/>
    <row r="5039" customFormat="1" ht="13.2" hidden="1" x14ac:dyDescent="0.2"/>
    <row r="5040" customFormat="1" ht="13.2" hidden="1" x14ac:dyDescent="0.2"/>
    <row r="5041" customFormat="1" ht="13.2" hidden="1" x14ac:dyDescent="0.2"/>
    <row r="5042" customFormat="1" ht="13.2" hidden="1" x14ac:dyDescent="0.2"/>
    <row r="5043" customFormat="1" ht="13.2" hidden="1" x14ac:dyDescent="0.2"/>
    <row r="5044" customFormat="1" ht="13.2" hidden="1" x14ac:dyDescent="0.2"/>
    <row r="5045" customFormat="1" ht="13.2" hidden="1" x14ac:dyDescent="0.2"/>
    <row r="5046" customFormat="1" ht="13.2" hidden="1" x14ac:dyDescent="0.2"/>
    <row r="5047" customFormat="1" ht="13.2" hidden="1" x14ac:dyDescent="0.2"/>
    <row r="5048" customFormat="1" ht="13.2" hidden="1" x14ac:dyDescent="0.2"/>
    <row r="5049" customFormat="1" ht="13.2" hidden="1" x14ac:dyDescent="0.2"/>
    <row r="5050" customFormat="1" ht="13.2" hidden="1" x14ac:dyDescent="0.2"/>
    <row r="5051" customFormat="1" ht="13.2" hidden="1" x14ac:dyDescent="0.2"/>
    <row r="5052" customFormat="1" ht="13.2" hidden="1" x14ac:dyDescent="0.2"/>
    <row r="5053" customFormat="1" ht="13.2" hidden="1" x14ac:dyDescent="0.2"/>
    <row r="5054" customFormat="1" ht="13.2" hidden="1" x14ac:dyDescent="0.2"/>
    <row r="5055" customFormat="1" ht="13.2" hidden="1" x14ac:dyDescent="0.2"/>
    <row r="5056" customFormat="1" ht="13.2" hidden="1" x14ac:dyDescent="0.2"/>
    <row r="5057" customFormat="1" ht="13.2" hidden="1" x14ac:dyDescent="0.2"/>
    <row r="5058" customFormat="1" ht="13.2" hidden="1" x14ac:dyDescent="0.2"/>
    <row r="5059" customFormat="1" ht="13.2" hidden="1" x14ac:dyDescent="0.2"/>
    <row r="5060" customFormat="1" ht="13.2" hidden="1" x14ac:dyDescent="0.2"/>
    <row r="5061" customFormat="1" ht="13.2" hidden="1" x14ac:dyDescent="0.2"/>
    <row r="5062" customFormat="1" ht="13.2" hidden="1" x14ac:dyDescent="0.2"/>
    <row r="5063" customFormat="1" ht="13.2" hidden="1" x14ac:dyDescent="0.2"/>
    <row r="5064" customFormat="1" ht="13.2" hidden="1" x14ac:dyDescent="0.2"/>
    <row r="5065" customFormat="1" ht="13.2" hidden="1" x14ac:dyDescent="0.2"/>
    <row r="5066" customFormat="1" ht="13.2" hidden="1" x14ac:dyDescent="0.2"/>
    <row r="5067" customFormat="1" ht="13.2" hidden="1" x14ac:dyDescent="0.2"/>
    <row r="5068" customFormat="1" ht="13.2" hidden="1" x14ac:dyDescent="0.2"/>
    <row r="5069" customFormat="1" ht="13.2" hidden="1" x14ac:dyDescent="0.2"/>
    <row r="5070" customFormat="1" ht="13.2" hidden="1" x14ac:dyDescent="0.2"/>
    <row r="5071" customFormat="1" ht="13.2" hidden="1" x14ac:dyDescent="0.2"/>
    <row r="5072" customFormat="1" ht="13.2" hidden="1" x14ac:dyDescent="0.2"/>
    <row r="5073" customFormat="1" ht="13.2" hidden="1" x14ac:dyDescent="0.2"/>
    <row r="5074" customFormat="1" ht="13.2" hidden="1" x14ac:dyDescent="0.2"/>
    <row r="5075" customFormat="1" ht="13.2" hidden="1" x14ac:dyDescent="0.2"/>
    <row r="5076" customFormat="1" ht="13.2" hidden="1" x14ac:dyDescent="0.2"/>
    <row r="5077" customFormat="1" ht="13.2" hidden="1" x14ac:dyDescent="0.2"/>
    <row r="5078" customFormat="1" ht="13.2" hidden="1" x14ac:dyDescent="0.2"/>
    <row r="5079" customFormat="1" ht="13.2" hidden="1" x14ac:dyDescent="0.2"/>
    <row r="5080" customFormat="1" ht="13.2" hidden="1" x14ac:dyDescent="0.2"/>
    <row r="5081" customFormat="1" ht="13.2" hidden="1" x14ac:dyDescent="0.2"/>
    <row r="5082" customFormat="1" ht="13.2" hidden="1" x14ac:dyDescent="0.2"/>
    <row r="5083" customFormat="1" ht="13.2" hidden="1" x14ac:dyDescent="0.2"/>
    <row r="5084" customFormat="1" ht="13.2" hidden="1" x14ac:dyDescent="0.2"/>
    <row r="5085" customFormat="1" ht="13.2" hidden="1" x14ac:dyDescent="0.2"/>
    <row r="5086" customFormat="1" ht="13.2" hidden="1" x14ac:dyDescent="0.2"/>
    <row r="5087" customFormat="1" ht="13.2" hidden="1" x14ac:dyDescent="0.2"/>
    <row r="5088" customFormat="1" ht="13.2" hidden="1" x14ac:dyDescent="0.2"/>
    <row r="5089" customFormat="1" ht="13.2" hidden="1" x14ac:dyDescent="0.2"/>
    <row r="5090" customFormat="1" ht="13.2" hidden="1" x14ac:dyDescent="0.2"/>
    <row r="5091" customFormat="1" ht="13.2" hidden="1" x14ac:dyDescent="0.2"/>
    <row r="5092" customFormat="1" ht="13.2" hidden="1" x14ac:dyDescent="0.2"/>
    <row r="5093" customFormat="1" ht="13.2" hidden="1" x14ac:dyDescent="0.2"/>
    <row r="5094" customFormat="1" ht="13.2" hidden="1" x14ac:dyDescent="0.2"/>
    <row r="5095" customFormat="1" ht="13.2" hidden="1" x14ac:dyDescent="0.2"/>
    <row r="5096" customFormat="1" ht="13.2" hidden="1" x14ac:dyDescent="0.2"/>
    <row r="5097" customFormat="1" ht="13.2" hidden="1" x14ac:dyDescent="0.2"/>
    <row r="5098" customFormat="1" ht="13.2" hidden="1" x14ac:dyDescent="0.2"/>
    <row r="5099" customFormat="1" ht="13.2" hidden="1" x14ac:dyDescent="0.2"/>
    <row r="5100" customFormat="1" ht="13.2" hidden="1" x14ac:dyDescent="0.2"/>
    <row r="5101" customFormat="1" ht="13.2" hidden="1" x14ac:dyDescent="0.2"/>
    <row r="5102" customFormat="1" ht="13.2" hidden="1" x14ac:dyDescent="0.2"/>
    <row r="5103" customFormat="1" ht="13.2" hidden="1" x14ac:dyDescent="0.2"/>
    <row r="5104" customFormat="1" ht="13.2" hidden="1" x14ac:dyDescent="0.2"/>
    <row r="5105" customFormat="1" ht="13.2" hidden="1" x14ac:dyDescent="0.2"/>
    <row r="5106" customFormat="1" ht="13.2" hidden="1" x14ac:dyDescent="0.2"/>
    <row r="5107" customFormat="1" ht="13.2" hidden="1" x14ac:dyDescent="0.2"/>
    <row r="5108" customFormat="1" ht="13.2" hidden="1" x14ac:dyDescent="0.2"/>
    <row r="5109" customFormat="1" ht="13.2" hidden="1" x14ac:dyDescent="0.2"/>
    <row r="5110" customFormat="1" ht="13.2" hidden="1" x14ac:dyDescent="0.2"/>
    <row r="5111" customFormat="1" ht="13.2" hidden="1" x14ac:dyDescent="0.2"/>
    <row r="5112" customFormat="1" ht="13.2" hidden="1" x14ac:dyDescent="0.2"/>
    <row r="5113" customFormat="1" ht="13.2" hidden="1" x14ac:dyDescent="0.2"/>
    <row r="5114" customFormat="1" ht="13.2" hidden="1" x14ac:dyDescent="0.2"/>
    <row r="5115" customFormat="1" ht="13.2" hidden="1" x14ac:dyDescent="0.2"/>
    <row r="5116" customFormat="1" ht="13.2" hidden="1" x14ac:dyDescent="0.2"/>
    <row r="5117" customFormat="1" ht="13.2" hidden="1" x14ac:dyDescent="0.2"/>
    <row r="5118" customFormat="1" ht="13.2" hidden="1" x14ac:dyDescent="0.2"/>
    <row r="5119" customFormat="1" ht="13.2" hidden="1" x14ac:dyDescent="0.2"/>
    <row r="5120" customFormat="1" ht="13.2" hidden="1" x14ac:dyDescent="0.2"/>
    <row r="5121" customFormat="1" ht="13.2" hidden="1" x14ac:dyDescent="0.2"/>
    <row r="5122" customFormat="1" ht="13.2" hidden="1" x14ac:dyDescent="0.2"/>
    <row r="5123" customFormat="1" ht="13.2" hidden="1" x14ac:dyDescent="0.2"/>
    <row r="5124" customFormat="1" ht="13.2" hidden="1" x14ac:dyDescent="0.2"/>
    <row r="5125" customFormat="1" ht="13.2" hidden="1" x14ac:dyDescent="0.2"/>
    <row r="5126" customFormat="1" ht="13.2" hidden="1" x14ac:dyDescent="0.2"/>
    <row r="5127" customFormat="1" ht="13.2" hidden="1" x14ac:dyDescent="0.2"/>
    <row r="5128" customFormat="1" ht="13.2" hidden="1" x14ac:dyDescent="0.2"/>
    <row r="5129" customFormat="1" ht="13.2" hidden="1" x14ac:dyDescent="0.2"/>
    <row r="5130" customFormat="1" ht="13.2" hidden="1" x14ac:dyDescent="0.2"/>
    <row r="5131" customFormat="1" ht="13.2" hidden="1" x14ac:dyDescent="0.2"/>
    <row r="5132" customFormat="1" ht="13.2" hidden="1" x14ac:dyDescent="0.2"/>
    <row r="5133" customFormat="1" ht="13.2" hidden="1" x14ac:dyDescent="0.2"/>
    <row r="5134" customFormat="1" ht="13.2" hidden="1" x14ac:dyDescent="0.2"/>
    <row r="5135" customFormat="1" ht="13.2" hidden="1" x14ac:dyDescent="0.2"/>
    <row r="5136" customFormat="1" ht="13.2" hidden="1" x14ac:dyDescent="0.2"/>
    <row r="5137" customFormat="1" ht="13.2" hidden="1" x14ac:dyDescent="0.2"/>
    <row r="5138" customFormat="1" ht="13.2" hidden="1" x14ac:dyDescent="0.2"/>
    <row r="5139" customFormat="1" ht="13.2" hidden="1" x14ac:dyDescent="0.2"/>
    <row r="5140" customFormat="1" ht="13.2" hidden="1" x14ac:dyDescent="0.2"/>
    <row r="5141" customFormat="1" ht="13.2" hidden="1" x14ac:dyDescent="0.2"/>
    <row r="5142" customFormat="1" ht="13.2" hidden="1" x14ac:dyDescent="0.2"/>
    <row r="5143" customFormat="1" ht="13.2" hidden="1" x14ac:dyDescent="0.2"/>
    <row r="5144" customFormat="1" ht="13.2" hidden="1" x14ac:dyDescent="0.2"/>
    <row r="5145" customFormat="1" ht="13.2" hidden="1" x14ac:dyDescent="0.2"/>
    <row r="5146" customFormat="1" ht="13.2" hidden="1" x14ac:dyDescent="0.2"/>
    <row r="5147" customFormat="1" ht="13.2" hidden="1" x14ac:dyDescent="0.2"/>
    <row r="5148" customFormat="1" ht="13.2" hidden="1" x14ac:dyDescent="0.2"/>
    <row r="5149" customFormat="1" ht="13.2" hidden="1" x14ac:dyDescent="0.2"/>
    <row r="5150" customFormat="1" ht="13.2" hidden="1" x14ac:dyDescent="0.2"/>
    <row r="5151" customFormat="1" ht="13.2" hidden="1" x14ac:dyDescent="0.2"/>
    <row r="5152" customFormat="1" ht="13.2" hidden="1" x14ac:dyDescent="0.2"/>
    <row r="5153" customFormat="1" ht="13.2" hidden="1" x14ac:dyDescent="0.2"/>
    <row r="5154" customFormat="1" ht="13.2" hidden="1" x14ac:dyDescent="0.2"/>
    <row r="5155" customFormat="1" ht="13.2" hidden="1" x14ac:dyDescent="0.2"/>
    <row r="5156" customFormat="1" ht="13.2" hidden="1" x14ac:dyDescent="0.2"/>
    <row r="5157" customFormat="1" ht="13.2" hidden="1" x14ac:dyDescent="0.2"/>
    <row r="5158" customFormat="1" ht="13.2" hidden="1" x14ac:dyDescent="0.2"/>
    <row r="5159" customFormat="1" ht="13.2" hidden="1" x14ac:dyDescent="0.2"/>
    <row r="5160" customFormat="1" ht="13.2" hidden="1" x14ac:dyDescent="0.2"/>
    <row r="5161" customFormat="1" ht="13.2" hidden="1" x14ac:dyDescent="0.2"/>
    <row r="5162" customFormat="1" ht="13.2" hidden="1" x14ac:dyDescent="0.2"/>
    <row r="5163" customFormat="1" ht="13.2" hidden="1" x14ac:dyDescent="0.2"/>
    <row r="5164" customFormat="1" ht="13.2" hidden="1" x14ac:dyDescent="0.2"/>
    <row r="5165" customFormat="1" ht="13.2" hidden="1" x14ac:dyDescent="0.2"/>
    <row r="5166" customFormat="1" ht="13.2" hidden="1" x14ac:dyDescent="0.2"/>
    <row r="5167" customFormat="1" ht="13.2" hidden="1" x14ac:dyDescent="0.2"/>
    <row r="5168" customFormat="1" ht="13.2" hidden="1" x14ac:dyDescent="0.2"/>
    <row r="5169" customFormat="1" ht="13.2" hidden="1" x14ac:dyDescent="0.2"/>
    <row r="5170" customFormat="1" ht="13.2" hidden="1" x14ac:dyDescent="0.2"/>
    <row r="5171" customFormat="1" ht="13.2" hidden="1" x14ac:dyDescent="0.2"/>
    <row r="5172" customFormat="1" ht="13.2" hidden="1" x14ac:dyDescent="0.2"/>
    <row r="5173" customFormat="1" ht="13.2" hidden="1" x14ac:dyDescent="0.2"/>
    <row r="5174" customFormat="1" ht="13.2" hidden="1" x14ac:dyDescent="0.2"/>
    <row r="5175" customFormat="1" ht="13.2" hidden="1" x14ac:dyDescent="0.2"/>
    <row r="5176" customFormat="1" ht="13.2" hidden="1" x14ac:dyDescent="0.2"/>
    <row r="5177" customFormat="1" ht="13.2" hidden="1" x14ac:dyDescent="0.2"/>
    <row r="5178" customFormat="1" ht="13.2" hidden="1" x14ac:dyDescent="0.2"/>
    <row r="5179" customFormat="1" ht="13.2" hidden="1" x14ac:dyDescent="0.2"/>
    <row r="5180" customFormat="1" ht="13.2" hidden="1" x14ac:dyDescent="0.2"/>
    <row r="5181" customFormat="1" ht="13.2" hidden="1" x14ac:dyDescent="0.2"/>
    <row r="5182" customFormat="1" ht="13.2" hidden="1" x14ac:dyDescent="0.2"/>
    <row r="5183" customFormat="1" ht="13.2" hidden="1" x14ac:dyDescent="0.2"/>
    <row r="5184" customFormat="1" ht="13.2" hidden="1" x14ac:dyDescent="0.2"/>
    <row r="5185" customFormat="1" ht="13.2" hidden="1" x14ac:dyDescent="0.2"/>
    <row r="5186" customFormat="1" ht="13.2" hidden="1" x14ac:dyDescent="0.2"/>
    <row r="5187" customFormat="1" ht="13.2" hidden="1" x14ac:dyDescent="0.2"/>
    <row r="5188" customFormat="1" ht="13.2" hidden="1" x14ac:dyDescent="0.2"/>
    <row r="5189" customFormat="1" ht="13.2" hidden="1" x14ac:dyDescent="0.2"/>
    <row r="5190" customFormat="1" ht="13.2" hidden="1" x14ac:dyDescent="0.2"/>
    <row r="5191" customFormat="1" ht="13.2" hidden="1" x14ac:dyDescent="0.2"/>
    <row r="5192" customFormat="1" ht="13.2" hidden="1" x14ac:dyDescent="0.2"/>
    <row r="5193" customFormat="1" ht="13.2" hidden="1" x14ac:dyDescent="0.2"/>
    <row r="5194" customFormat="1" ht="13.2" hidden="1" x14ac:dyDescent="0.2"/>
    <row r="5195" customFormat="1" ht="13.2" hidden="1" x14ac:dyDescent="0.2"/>
    <row r="5196" customFormat="1" ht="13.2" hidden="1" x14ac:dyDescent="0.2"/>
    <row r="5197" customFormat="1" ht="13.2" hidden="1" x14ac:dyDescent="0.2"/>
    <row r="5198" customFormat="1" ht="13.2" hidden="1" x14ac:dyDescent="0.2"/>
    <row r="5199" customFormat="1" ht="13.2" hidden="1" x14ac:dyDescent="0.2"/>
    <row r="5200" customFormat="1" ht="13.2" hidden="1" x14ac:dyDescent="0.2"/>
    <row r="5201" customFormat="1" ht="13.2" hidden="1" x14ac:dyDescent="0.2"/>
    <row r="5202" customFormat="1" ht="13.2" hidden="1" x14ac:dyDescent="0.2"/>
    <row r="5203" customFormat="1" ht="13.2" hidden="1" x14ac:dyDescent="0.2"/>
    <row r="5204" customFormat="1" ht="13.2" hidden="1" x14ac:dyDescent="0.2"/>
    <row r="5205" customFormat="1" ht="13.2" hidden="1" x14ac:dyDescent="0.2"/>
    <row r="5206" customFormat="1" ht="13.2" hidden="1" x14ac:dyDescent="0.2"/>
    <row r="5207" customFormat="1" ht="13.2" hidden="1" x14ac:dyDescent="0.2"/>
    <row r="5208" customFormat="1" ht="13.2" hidden="1" x14ac:dyDescent="0.2"/>
    <row r="5209" customFormat="1" ht="13.2" hidden="1" x14ac:dyDescent="0.2"/>
    <row r="5210" customFormat="1" ht="13.2" hidden="1" x14ac:dyDescent="0.2"/>
    <row r="5211" customFormat="1" ht="13.2" hidden="1" x14ac:dyDescent="0.2"/>
    <row r="5212" customFormat="1" ht="13.2" hidden="1" x14ac:dyDescent="0.2"/>
    <row r="5213" customFormat="1" ht="13.2" hidden="1" x14ac:dyDescent="0.2"/>
    <row r="5214" customFormat="1" ht="13.2" hidden="1" x14ac:dyDescent="0.2"/>
    <row r="5215" customFormat="1" ht="13.2" hidden="1" x14ac:dyDescent="0.2"/>
    <row r="5216" customFormat="1" ht="13.2" hidden="1" x14ac:dyDescent="0.2"/>
    <row r="5217" customFormat="1" ht="13.2" hidden="1" x14ac:dyDescent="0.2"/>
    <row r="5218" customFormat="1" ht="13.2" hidden="1" x14ac:dyDescent="0.2"/>
    <row r="5219" customFormat="1" ht="13.2" hidden="1" x14ac:dyDescent="0.2"/>
    <row r="5220" customFormat="1" ht="13.2" hidden="1" x14ac:dyDescent="0.2"/>
    <row r="5221" customFormat="1" ht="13.2" hidden="1" x14ac:dyDescent="0.2"/>
    <row r="5222" customFormat="1" ht="13.2" hidden="1" x14ac:dyDescent="0.2"/>
    <row r="5223" customFormat="1" ht="13.2" hidden="1" x14ac:dyDescent="0.2"/>
    <row r="5224" customFormat="1" ht="13.2" hidden="1" x14ac:dyDescent="0.2"/>
    <row r="5225" customFormat="1" ht="13.2" hidden="1" x14ac:dyDescent="0.2"/>
    <row r="5226" customFormat="1" ht="13.2" hidden="1" x14ac:dyDescent="0.2"/>
    <row r="5227" customFormat="1" ht="13.2" hidden="1" x14ac:dyDescent="0.2"/>
    <row r="5228" customFormat="1" ht="13.2" hidden="1" x14ac:dyDescent="0.2"/>
    <row r="5229" customFormat="1" ht="13.2" hidden="1" x14ac:dyDescent="0.2"/>
    <row r="5230" customFormat="1" ht="13.2" hidden="1" x14ac:dyDescent="0.2"/>
    <row r="5231" customFormat="1" ht="13.2" hidden="1" x14ac:dyDescent="0.2"/>
    <row r="5232" customFormat="1" ht="13.2" hidden="1" x14ac:dyDescent="0.2"/>
    <row r="5233" customFormat="1" ht="13.2" hidden="1" x14ac:dyDescent="0.2"/>
    <row r="5234" customFormat="1" ht="13.2" hidden="1" x14ac:dyDescent="0.2"/>
    <row r="5235" customFormat="1" ht="13.2" hidden="1" x14ac:dyDescent="0.2"/>
    <row r="5236" customFormat="1" ht="13.2" hidden="1" x14ac:dyDescent="0.2"/>
    <row r="5237" customFormat="1" ht="13.2" hidden="1" x14ac:dyDescent="0.2"/>
    <row r="5238" customFormat="1" ht="13.2" hidden="1" x14ac:dyDescent="0.2"/>
    <row r="5239" customFormat="1" ht="13.2" hidden="1" x14ac:dyDescent="0.2"/>
    <row r="5240" customFormat="1" ht="13.2" hidden="1" x14ac:dyDescent="0.2"/>
    <row r="5241" customFormat="1" ht="13.2" hidden="1" x14ac:dyDescent="0.2"/>
    <row r="5242" customFormat="1" ht="13.2" hidden="1" x14ac:dyDescent="0.2"/>
    <row r="5243" customFormat="1" ht="13.2" hidden="1" x14ac:dyDescent="0.2"/>
    <row r="5244" customFormat="1" ht="13.2" hidden="1" x14ac:dyDescent="0.2"/>
    <row r="5245" customFormat="1" ht="13.2" hidden="1" x14ac:dyDescent="0.2"/>
    <row r="5246" customFormat="1" ht="13.2" hidden="1" x14ac:dyDescent="0.2"/>
    <row r="5247" customFormat="1" ht="13.2" hidden="1" x14ac:dyDescent="0.2"/>
    <row r="5248" customFormat="1" ht="13.2" hidden="1" x14ac:dyDescent="0.2"/>
    <row r="5249" customFormat="1" ht="13.2" hidden="1" x14ac:dyDescent="0.2"/>
    <row r="5250" customFormat="1" ht="13.2" hidden="1" x14ac:dyDescent="0.2"/>
    <row r="5251" customFormat="1" ht="13.2" hidden="1" x14ac:dyDescent="0.2"/>
    <row r="5252" customFormat="1" ht="13.2" hidden="1" x14ac:dyDescent="0.2"/>
    <row r="5253" customFormat="1" ht="13.2" hidden="1" x14ac:dyDescent="0.2"/>
    <row r="5254" customFormat="1" ht="13.2" hidden="1" x14ac:dyDescent="0.2"/>
    <row r="5255" customFormat="1" ht="13.2" hidden="1" x14ac:dyDescent="0.2"/>
    <row r="5256" customFormat="1" ht="13.2" hidden="1" x14ac:dyDescent="0.2"/>
    <row r="5257" customFormat="1" ht="13.2" hidden="1" x14ac:dyDescent="0.2"/>
    <row r="5258" customFormat="1" ht="13.2" hidden="1" x14ac:dyDescent="0.2"/>
    <row r="5259" customFormat="1" ht="13.2" hidden="1" x14ac:dyDescent="0.2"/>
    <row r="5260" customFormat="1" ht="13.2" hidden="1" x14ac:dyDescent="0.2"/>
    <row r="5261" customFormat="1" ht="13.2" hidden="1" x14ac:dyDescent="0.2"/>
    <row r="5262" customFormat="1" ht="13.2" hidden="1" x14ac:dyDescent="0.2"/>
    <row r="5263" customFormat="1" ht="13.2" hidden="1" x14ac:dyDescent="0.2"/>
    <row r="5264" customFormat="1" ht="13.2" hidden="1" x14ac:dyDescent="0.2"/>
    <row r="5265" customFormat="1" ht="13.2" hidden="1" x14ac:dyDescent="0.2"/>
    <row r="5266" customFormat="1" ht="13.2" hidden="1" x14ac:dyDescent="0.2"/>
    <row r="5267" customFormat="1" ht="13.2" hidden="1" x14ac:dyDescent="0.2"/>
    <row r="5268" customFormat="1" ht="13.2" hidden="1" x14ac:dyDescent="0.2"/>
    <row r="5269" customFormat="1" ht="13.2" hidden="1" x14ac:dyDescent="0.2"/>
    <row r="5270" customFormat="1" ht="13.2" hidden="1" x14ac:dyDescent="0.2"/>
    <row r="5271" customFormat="1" ht="13.2" hidden="1" x14ac:dyDescent="0.2"/>
    <row r="5272" customFormat="1" ht="13.2" hidden="1" x14ac:dyDescent="0.2"/>
    <row r="5273" customFormat="1" ht="13.2" hidden="1" x14ac:dyDescent="0.2"/>
    <row r="5274" customFormat="1" ht="13.2" hidden="1" x14ac:dyDescent="0.2"/>
    <row r="5275" customFormat="1" ht="13.2" hidden="1" x14ac:dyDescent="0.2"/>
    <row r="5276" customFormat="1" ht="13.2" hidden="1" x14ac:dyDescent="0.2"/>
    <row r="5277" customFormat="1" ht="13.2" hidden="1" x14ac:dyDescent="0.2"/>
    <row r="5278" customFormat="1" ht="13.2" hidden="1" x14ac:dyDescent="0.2"/>
    <row r="5279" customFormat="1" ht="13.2" hidden="1" x14ac:dyDescent="0.2"/>
    <row r="5280" customFormat="1" ht="13.2" hidden="1" x14ac:dyDescent="0.2"/>
    <row r="5281" customFormat="1" ht="13.2" hidden="1" x14ac:dyDescent="0.2"/>
    <row r="5282" customFormat="1" ht="13.2" hidden="1" x14ac:dyDescent="0.2"/>
    <row r="5283" customFormat="1" ht="13.2" hidden="1" x14ac:dyDescent="0.2"/>
    <row r="5284" customFormat="1" ht="13.2" hidden="1" x14ac:dyDescent="0.2"/>
    <row r="5285" customFormat="1" ht="13.2" hidden="1" x14ac:dyDescent="0.2"/>
    <row r="5286" customFormat="1" ht="13.2" hidden="1" x14ac:dyDescent="0.2"/>
    <row r="5287" customFormat="1" ht="13.2" hidden="1" x14ac:dyDescent="0.2"/>
    <row r="5288" customFormat="1" ht="13.2" hidden="1" x14ac:dyDescent="0.2"/>
    <row r="5289" customFormat="1" ht="13.2" hidden="1" x14ac:dyDescent="0.2"/>
    <row r="5290" customFormat="1" ht="13.2" hidden="1" x14ac:dyDescent="0.2"/>
    <row r="5291" customFormat="1" ht="13.2" hidden="1" x14ac:dyDescent="0.2"/>
    <row r="5292" customFormat="1" ht="13.2" hidden="1" x14ac:dyDescent="0.2"/>
    <row r="5293" customFormat="1" ht="13.2" hidden="1" x14ac:dyDescent="0.2"/>
    <row r="5294" customFormat="1" ht="13.2" hidden="1" x14ac:dyDescent="0.2"/>
    <row r="5295" customFormat="1" ht="13.2" hidden="1" x14ac:dyDescent="0.2"/>
    <row r="5296" customFormat="1" ht="13.2" hidden="1" x14ac:dyDescent="0.2"/>
    <row r="5297" customFormat="1" ht="13.2" hidden="1" x14ac:dyDescent="0.2"/>
    <row r="5298" customFormat="1" ht="13.2" hidden="1" x14ac:dyDescent="0.2"/>
    <row r="5299" customFormat="1" ht="13.2" hidden="1" x14ac:dyDescent="0.2"/>
    <row r="5300" customFormat="1" ht="13.2" hidden="1" x14ac:dyDescent="0.2"/>
    <row r="5301" customFormat="1" ht="13.2" hidden="1" x14ac:dyDescent="0.2"/>
    <row r="5302" customFormat="1" ht="13.2" hidden="1" x14ac:dyDescent="0.2"/>
    <row r="5303" customFormat="1" ht="13.2" hidden="1" x14ac:dyDescent="0.2"/>
    <row r="5304" customFormat="1" ht="13.2" hidden="1" x14ac:dyDescent="0.2"/>
    <row r="5305" customFormat="1" ht="13.2" hidden="1" x14ac:dyDescent="0.2"/>
    <row r="5306" customFormat="1" ht="13.2" hidden="1" x14ac:dyDescent="0.2"/>
    <row r="5307" customFormat="1" ht="13.2" hidden="1" x14ac:dyDescent="0.2"/>
    <row r="5308" customFormat="1" ht="13.2" hidden="1" x14ac:dyDescent="0.2"/>
    <row r="5309" customFormat="1" ht="13.2" hidden="1" x14ac:dyDescent="0.2"/>
    <row r="5310" customFormat="1" ht="13.2" hidden="1" x14ac:dyDescent="0.2"/>
    <row r="5311" customFormat="1" ht="13.2" hidden="1" x14ac:dyDescent="0.2"/>
    <row r="5312" customFormat="1" ht="13.2" hidden="1" x14ac:dyDescent="0.2"/>
    <row r="5313" customFormat="1" ht="13.2" hidden="1" x14ac:dyDescent="0.2"/>
    <row r="5314" customFormat="1" ht="13.2" hidden="1" x14ac:dyDescent="0.2"/>
    <row r="5315" customFormat="1" ht="13.2" hidden="1" x14ac:dyDescent="0.2"/>
    <row r="5316" customFormat="1" ht="13.2" hidden="1" x14ac:dyDescent="0.2"/>
    <row r="5317" customFormat="1" ht="13.2" hidden="1" x14ac:dyDescent="0.2"/>
    <row r="5318" customFormat="1" ht="13.2" hidden="1" x14ac:dyDescent="0.2"/>
    <row r="5319" customFormat="1" ht="13.2" hidden="1" x14ac:dyDescent="0.2"/>
    <row r="5320" customFormat="1" ht="13.2" hidden="1" x14ac:dyDescent="0.2"/>
    <row r="5321" customFormat="1" ht="13.2" hidden="1" x14ac:dyDescent="0.2"/>
    <row r="5322" customFormat="1" ht="13.2" hidden="1" x14ac:dyDescent="0.2"/>
    <row r="5323" customFormat="1" ht="13.2" hidden="1" x14ac:dyDescent="0.2"/>
    <row r="5324" customFormat="1" ht="13.2" hidden="1" x14ac:dyDescent="0.2"/>
    <row r="5325" customFormat="1" ht="13.2" hidden="1" x14ac:dyDescent="0.2"/>
    <row r="5326" customFormat="1" ht="13.2" hidden="1" x14ac:dyDescent="0.2"/>
    <row r="5327" customFormat="1" ht="13.2" hidden="1" x14ac:dyDescent="0.2"/>
    <row r="5328" customFormat="1" ht="13.2" hidden="1" x14ac:dyDescent="0.2"/>
    <row r="5329" customFormat="1" ht="13.2" hidden="1" x14ac:dyDescent="0.2"/>
    <row r="5330" customFormat="1" ht="13.2" hidden="1" x14ac:dyDescent="0.2"/>
    <row r="5331" customFormat="1" ht="13.2" hidden="1" x14ac:dyDescent="0.2"/>
    <row r="5332" customFormat="1" ht="13.2" hidden="1" x14ac:dyDescent="0.2"/>
    <row r="5333" customFormat="1" ht="13.2" hidden="1" x14ac:dyDescent="0.2"/>
    <row r="5334" customFormat="1" ht="13.2" hidden="1" x14ac:dyDescent="0.2"/>
    <row r="5335" customFormat="1" ht="13.2" hidden="1" x14ac:dyDescent="0.2"/>
    <row r="5336" customFormat="1" ht="13.2" hidden="1" x14ac:dyDescent="0.2"/>
    <row r="5337" customFormat="1" ht="13.2" hidden="1" x14ac:dyDescent="0.2"/>
    <row r="5338" customFormat="1" ht="13.2" hidden="1" x14ac:dyDescent="0.2"/>
    <row r="5339" customFormat="1" ht="13.2" hidden="1" x14ac:dyDescent="0.2"/>
    <row r="5340" customFormat="1" ht="13.2" hidden="1" x14ac:dyDescent="0.2"/>
    <row r="5341" customFormat="1" ht="13.2" hidden="1" x14ac:dyDescent="0.2"/>
    <row r="5342" customFormat="1" ht="13.2" hidden="1" x14ac:dyDescent="0.2"/>
    <row r="5343" customFormat="1" ht="13.2" hidden="1" x14ac:dyDescent="0.2"/>
    <row r="5344" customFormat="1" ht="13.2" hidden="1" x14ac:dyDescent="0.2"/>
    <row r="5345" customFormat="1" ht="13.2" hidden="1" x14ac:dyDescent="0.2"/>
    <row r="5346" customFormat="1" ht="13.2" hidden="1" x14ac:dyDescent="0.2"/>
    <row r="5347" customFormat="1" ht="13.2" hidden="1" x14ac:dyDescent="0.2"/>
    <row r="5348" customFormat="1" ht="13.2" hidden="1" x14ac:dyDescent="0.2"/>
    <row r="5349" customFormat="1" ht="13.2" hidden="1" x14ac:dyDescent="0.2"/>
    <row r="5350" customFormat="1" ht="13.2" hidden="1" x14ac:dyDescent="0.2"/>
    <row r="5351" customFormat="1" ht="13.2" hidden="1" x14ac:dyDescent="0.2"/>
    <row r="5352" customFormat="1" ht="13.2" hidden="1" x14ac:dyDescent="0.2"/>
    <row r="5353" customFormat="1" ht="13.2" hidden="1" x14ac:dyDescent="0.2"/>
    <row r="5354" customFormat="1" ht="13.2" hidden="1" x14ac:dyDescent="0.2"/>
    <row r="5355" customFormat="1" ht="13.2" hidden="1" x14ac:dyDescent="0.2"/>
    <row r="5356" customFormat="1" ht="13.2" hidden="1" x14ac:dyDescent="0.2"/>
    <row r="5357" customFormat="1" ht="13.2" hidden="1" x14ac:dyDescent="0.2"/>
    <row r="5358" customFormat="1" ht="13.2" hidden="1" x14ac:dyDescent="0.2"/>
    <row r="5359" customFormat="1" ht="13.2" hidden="1" x14ac:dyDescent="0.2"/>
    <row r="5360" customFormat="1" ht="13.2" hidden="1" x14ac:dyDescent="0.2"/>
    <row r="5361" customFormat="1" ht="13.2" hidden="1" x14ac:dyDescent="0.2"/>
    <row r="5362" customFormat="1" ht="13.2" hidden="1" x14ac:dyDescent="0.2"/>
    <row r="5363" customFormat="1" ht="13.2" hidden="1" x14ac:dyDescent="0.2"/>
    <row r="5364" customFormat="1" ht="13.2" hidden="1" x14ac:dyDescent="0.2"/>
    <row r="5365" customFormat="1" ht="13.2" hidden="1" x14ac:dyDescent="0.2"/>
    <row r="5366" customFormat="1" ht="13.2" hidden="1" x14ac:dyDescent="0.2"/>
    <row r="5367" customFormat="1" ht="13.2" hidden="1" x14ac:dyDescent="0.2"/>
    <row r="5368" customFormat="1" ht="13.2" hidden="1" x14ac:dyDescent="0.2"/>
    <row r="5369" customFormat="1" ht="13.2" hidden="1" x14ac:dyDescent="0.2"/>
    <row r="5370" customFormat="1" ht="13.2" hidden="1" x14ac:dyDescent="0.2"/>
    <row r="5371" customFormat="1" ht="13.2" hidden="1" x14ac:dyDescent="0.2"/>
    <row r="5372" customFormat="1" ht="13.2" hidden="1" x14ac:dyDescent="0.2"/>
    <row r="5373" customFormat="1" ht="13.2" hidden="1" x14ac:dyDescent="0.2"/>
    <row r="5374" customFormat="1" ht="13.2" hidden="1" x14ac:dyDescent="0.2"/>
    <row r="5375" customFormat="1" ht="13.2" hidden="1" x14ac:dyDescent="0.2"/>
    <row r="5376" customFormat="1" ht="13.2" hidden="1" x14ac:dyDescent="0.2"/>
    <row r="5377" customFormat="1" ht="13.2" hidden="1" x14ac:dyDescent="0.2"/>
    <row r="5378" customFormat="1" ht="13.2" hidden="1" x14ac:dyDescent="0.2"/>
    <row r="5379" customFormat="1" ht="13.2" hidden="1" x14ac:dyDescent="0.2"/>
    <row r="5380" customFormat="1" ht="13.2" hidden="1" x14ac:dyDescent="0.2"/>
    <row r="5381" customFormat="1" ht="13.2" hidden="1" x14ac:dyDescent="0.2"/>
    <row r="5382" customFormat="1" ht="13.2" hidden="1" x14ac:dyDescent="0.2"/>
    <row r="5383" customFormat="1" ht="13.2" hidden="1" x14ac:dyDescent="0.2"/>
    <row r="5384" customFormat="1" ht="13.2" hidden="1" x14ac:dyDescent="0.2"/>
    <row r="5385" customFormat="1" ht="13.2" hidden="1" x14ac:dyDescent="0.2"/>
    <row r="5386" customFormat="1" ht="13.2" hidden="1" x14ac:dyDescent="0.2"/>
    <row r="5387" customFormat="1" ht="13.2" hidden="1" x14ac:dyDescent="0.2"/>
    <row r="5388" customFormat="1" ht="13.2" hidden="1" x14ac:dyDescent="0.2"/>
    <row r="5389" customFormat="1" ht="13.2" hidden="1" x14ac:dyDescent="0.2"/>
    <row r="5390" customFormat="1" ht="13.2" hidden="1" x14ac:dyDescent="0.2"/>
    <row r="5391" customFormat="1" ht="13.2" hidden="1" x14ac:dyDescent="0.2"/>
    <row r="5392" customFormat="1" ht="13.2" hidden="1" x14ac:dyDescent="0.2"/>
    <row r="5393" customFormat="1" ht="13.2" hidden="1" x14ac:dyDescent="0.2"/>
    <row r="5394" customFormat="1" ht="13.2" hidden="1" x14ac:dyDescent="0.2"/>
    <row r="5395" customFormat="1" ht="13.2" hidden="1" x14ac:dyDescent="0.2"/>
    <row r="5396" customFormat="1" ht="13.2" hidden="1" x14ac:dyDescent="0.2"/>
    <row r="5397" customFormat="1" ht="13.2" hidden="1" x14ac:dyDescent="0.2"/>
    <row r="5398" customFormat="1" ht="13.2" hidden="1" x14ac:dyDescent="0.2"/>
    <row r="5399" customFormat="1" ht="13.2" hidden="1" x14ac:dyDescent="0.2"/>
    <row r="5400" customFormat="1" ht="13.2" hidden="1" x14ac:dyDescent="0.2"/>
    <row r="5401" customFormat="1" ht="13.2" hidden="1" x14ac:dyDescent="0.2"/>
    <row r="5402" customFormat="1" ht="13.2" hidden="1" x14ac:dyDescent="0.2"/>
    <row r="5403" customFormat="1" ht="13.2" hidden="1" x14ac:dyDescent="0.2"/>
    <row r="5404" customFormat="1" ht="13.2" hidden="1" x14ac:dyDescent="0.2"/>
    <row r="5405" customFormat="1" ht="13.2" hidden="1" x14ac:dyDescent="0.2"/>
    <row r="5406" customFormat="1" ht="13.2" hidden="1" x14ac:dyDescent="0.2"/>
    <row r="5407" customFormat="1" ht="13.2" hidden="1" x14ac:dyDescent="0.2"/>
    <row r="5408" customFormat="1" ht="13.2" hidden="1" x14ac:dyDescent="0.2"/>
    <row r="5409" customFormat="1" ht="13.2" hidden="1" x14ac:dyDescent="0.2"/>
    <row r="5410" customFormat="1" ht="13.2" hidden="1" x14ac:dyDescent="0.2"/>
    <row r="5411" customFormat="1" ht="13.2" hidden="1" x14ac:dyDescent="0.2"/>
    <row r="5412" customFormat="1" ht="13.2" hidden="1" x14ac:dyDescent="0.2"/>
    <row r="5413" customFormat="1" ht="13.2" hidden="1" x14ac:dyDescent="0.2"/>
    <row r="5414" customFormat="1" ht="13.2" hidden="1" x14ac:dyDescent="0.2"/>
    <row r="5415" customFormat="1" ht="13.2" hidden="1" x14ac:dyDescent="0.2"/>
    <row r="5416" customFormat="1" ht="13.2" hidden="1" x14ac:dyDescent="0.2"/>
    <row r="5417" customFormat="1" ht="13.2" hidden="1" x14ac:dyDescent="0.2"/>
    <row r="5418" customFormat="1" ht="13.2" hidden="1" x14ac:dyDescent="0.2"/>
    <row r="5419" customFormat="1" ht="13.2" hidden="1" x14ac:dyDescent="0.2"/>
    <row r="5420" customFormat="1" ht="13.2" hidden="1" x14ac:dyDescent="0.2"/>
    <row r="5421" customFormat="1" ht="13.2" hidden="1" x14ac:dyDescent="0.2"/>
    <row r="5422" customFormat="1" ht="13.2" hidden="1" x14ac:dyDescent="0.2"/>
    <row r="5423" customFormat="1" ht="13.2" hidden="1" x14ac:dyDescent="0.2"/>
    <row r="5424" customFormat="1" ht="13.2" hidden="1" x14ac:dyDescent="0.2"/>
    <row r="5425" customFormat="1" ht="13.2" hidden="1" x14ac:dyDescent="0.2"/>
    <row r="5426" customFormat="1" ht="13.2" hidden="1" x14ac:dyDescent="0.2"/>
    <row r="5427" customFormat="1" ht="13.2" hidden="1" x14ac:dyDescent="0.2"/>
    <row r="5428" customFormat="1" ht="13.2" hidden="1" x14ac:dyDescent="0.2"/>
    <row r="5429" customFormat="1" ht="13.2" hidden="1" x14ac:dyDescent="0.2"/>
    <row r="5430" customFormat="1" ht="13.2" hidden="1" x14ac:dyDescent="0.2"/>
    <row r="5431" customFormat="1" ht="13.2" hidden="1" x14ac:dyDescent="0.2"/>
    <row r="5432" customFormat="1" ht="13.2" hidden="1" x14ac:dyDescent="0.2"/>
    <row r="5433" customFormat="1" ht="13.2" hidden="1" x14ac:dyDescent="0.2"/>
    <row r="5434" customFormat="1" ht="13.2" hidden="1" x14ac:dyDescent="0.2"/>
    <row r="5435" customFormat="1" ht="13.2" hidden="1" x14ac:dyDescent="0.2"/>
    <row r="5436" customFormat="1" ht="13.2" hidden="1" x14ac:dyDescent="0.2"/>
    <row r="5437" customFormat="1" ht="13.2" hidden="1" x14ac:dyDescent="0.2"/>
    <row r="5438" customFormat="1" ht="13.2" hidden="1" x14ac:dyDescent="0.2"/>
    <row r="5439" customFormat="1" ht="13.2" hidden="1" x14ac:dyDescent="0.2"/>
    <row r="5440" customFormat="1" ht="13.2" hidden="1" x14ac:dyDescent="0.2"/>
    <row r="5441" customFormat="1" ht="13.2" hidden="1" x14ac:dyDescent="0.2"/>
    <row r="5442" customFormat="1" ht="13.2" hidden="1" x14ac:dyDescent="0.2"/>
    <row r="5443" customFormat="1" ht="13.2" hidden="1" x14ac:dyDescent="0.2"/>
    <row r="5444" customFormat="1" ht="13.2" hidden="1" x14ac:dyDescent="0.2"/>
    <row r="5445" customFormat="1" ht="13.2" hidden="1" x14ac:dyDescent="0.2"/>
    <row r="5446" customFormat="1" ht="13.2" hidden="1" x14ac:dyDescent="0.2"/>
    <row r="5447" customFormat="1" ht="13.2" hidden="1" x14ac:dyDescent="0.2"/>
    <row r="5448" customFormat="1" ht="13.2" hidden="1" x14ac:dyDescent="0.2"/>
    <row r="5449" customFormat="1" ht="13.2" hidden="1" x14ac:dyDescent="0.2"/>
    <row r="5450" customFormat="1" ht="13.2" hidden="1" x14ac:dyDescent="0.2"/>
    <row r="5451" customFormat="1" ht="13.2" hidden="1" x14ac:dyDescent="0.2"/>
    <row r="5452" customFormat="1" ht="13.2" hidden="1" x14ac:dyDescent="0.2"/>
    <row r="5453" customFormat="1" ht="13.2" hidden="1" x14ac:dyDescent="0.2"/>
    <row r="5454" customFormat="1" ht="13.2" hidden="1" x14ac:dyDescent="0.2"/>
    <row r="5455" customFormat="1" ht="13.2" hidden="1" x14ac:dyDescent="0.2"/>
    <row r="5456" customFormat="1" ht="13.2" hidden="1" x14ac:dyDescent="0.2"/>
    <row r="5457" customFormat="1" ht="13.2" hidden="1" x14ac:dyDescent="0.2"/>
    <row r="5458" customFormat="1" ht="13.2" hidden="1" x14ac:dyDescent="0.2"/>
    <row r="5459" customFormat="1" ht="13.2" hidden="1" x14ac:dyDescent="0.2"/>
    <row r="5460" customFormat="1" ht="13.2" hidden="1" x14ac:dyDescent="0.2"/>
    <row r="5461" customFormat="1" ht="13.2" hidden="1" x14ac:dyDescent="0.2"/>
    <row r="5462" customFormat="1" ht="13.2" hidden="1" x14ac:dyDescent="0.2"/>
    <row r="5463" customFormat="1" ht="13.2" hidden="1" x14ac:dyDescent="0.2"/>
    <row r="5464" customFormat="1" ht="13.2" hidden="1" x14ac:dyDescent="0.2"/>
    <row r="5465" customFormat="1" ht="13.2" hidden="1" x14ac:dyDescent="0.2"/>
    <row r="5466" customFormat="1" ht="13.2" hidden="1" x14ac:dyDescent="0.2"/>
    <row r="5467" customFormat="1" ht="13.2" hidden="1" x14ac:dyDescent="0.2"/>
    <row r="5468" customFormat="1" ht="13.2" hidden="1" x14ac:dyDescent="0.2"/>
    <row r="5469" customFormat="1" ht="13.2" hidden="1" x14ac:dyDescent="0.2"/>
    <row r="5470" customFormat="1" ht="13.2" hidden="1" x14ac:dyDescent="0.2"/>
    <row r="5471" customFormat="1" ht="13.2" hidden="1" x14ac:dyDescent="0.2"/>
    <row r="5472" customFormat="1" ht="13.2" hidden="1" x14ac:dyDescent="0.2"/>
    <row r="5473" customFormat="1" ht="13.2" hidden="1" x14ac:dyDescent="0.2"/>
    <row r="5474" customFormat="1" ht="13.2" hidden="1" x14ac:dyDescent="0.2"/>
    <row r="5475" customFormat="1" ht="13.2" hidden="1" x14ac:dyDescent="0.2"/>
    <row r="5476" customFormat="1" ht="13.2" hidden="1" x14ac:dyDescent="0.2"/>
    <row r="5477" customFormat="1" ht="13.2" hidden="1" x14ac:dyDescent="0.2"/>
    <row r="5478" customFormat="1" ht="13.2" hidden="1" x14ac:dyDescent="0.2"/>
    <row r="5479" customFormat="1" ht="13.2" hidden="1" x14ac:dyDescent="0.2"/>
    <row r="5480" customFormat="1" ht="13.2" hidden="1" x14ac:dyDescent="0.2"/>
    <row r="5481" customFormat="1" ht="13.2" hidden="1" x14ac:dyDescent="0.2"/>
    <row r="5482" customFormat="1" ht="13.2" hidden="1" x14ac:dyDescent="0.2"/>
    <row r="5483" customFormat="1" ht="13.2" hidden="1" x14ac:dyDescent="0.2"/>
    <row r="5484" customFormat="1" ht="13.2" hidden="1" x14ac:dyDescent="0.2"/>
    <row r="5485" customFormat="1" ht="13.2" hidden="1" x14ac:dyDescent="0.2"/>
    <row r="5486" customFormat="1" ht="13.2" hidden="1" x14ac:dyDescent="0.2"/>
    <row r="5487" customFormat="1" ht="13.2" hidden="1" x14ac:dyDescent="0.2"/>
    <row r="5488" customFormat="1" ht="13.2" hidden="1" x14ac:dyDescent="0.2"/>
    <row r="5489" customFormat="1" ht="13.2" hidden="1" x14ac:dyDescent="0.2"/>
    <row r="5490" customFormat="1" ht="13.2" hidden="1" x14ac:dyDescent="0.2"/>
    <row r="5491" customFormat="1" ht="13.2" hidden="1" x14ac:dyDescent="0.2"/>
    <row r="5492" customFormat="1" ht="13.2" hidden="1" x14ac:dyDescent="0.2"/>
    <row r="5493" customFormat="1" ht="13.2" hidden="1" x14ac:dyDescent="0.2"/>
    <row r="5494" customFormat="1" ht="13.2" hidden="1" x14ac:dyDescent="0.2"/>
    <row r="5495" customFormat="1" ht="13.2" hidden="1" x14ac:dyDescent="0.2"/>
    <row r="5496" customFormat="1" ht="13.2" hidden="1" x14ac:dyDescent="0.2"/>
    <row r="5497" customFormat="1" ht="13.2" hidden="1" x14ac:dyDescent="0.2"/>
    <row r="5498" customFormat="1" ht="13.2" hidden="1" x14ac:dyDescent="0.2"/>
    <row r="5499" customFormat="1" ht="13.2" hidden="1" x14ac:dyDescent="0.2"/>
    <row r="5500" customFormat="1" ht="13.2" hidden="1" x14ac:dyDescent="0.2"/>
    <row r="5501" customFormat="1" ht="13.2" hidden="1" x14ac:dyDescent="0.2"/>
    <row r="5502" customFormat="1" ht="13.2" hidden="1" x14ac:dyDescent="0.2"/>
    <row r="5503" customFormat="1" ht="13.2" hidden="1" x14ac:dyDescent="0.2"/>
    <row r="5504" customFormat="1" ht="13.2" hidden="1" x14ac:dyDescent="0.2"/>
    <row r="5505" customFormat="1" ht="13.2" hidden="1" x14ac:dyDescent="0.2"/>
    <row r="5506" customFormat="1" ht="13.2" hidden="1" x14ac:dyDescent="0.2"/>
    <row r="5507" customFormat="1" ht="13.2" hidden="1" x14ac:dyDescent="0.2"/>
    <row r="5508" customFormat="1" ht="13.2" hidden="1" x14ac:dyDescent="0.2"/>
    <row r="5509" customFormat="1" ht="13.2" hidden="1" x14ac:dyDescent="0.2"/>
    <row r="5510" customFormat="1" ht="13.2" hidden="1" x14ac:dyDescent="0.2"/>
    <row r="5511" customFormat="1" ht="13.2" hidden="1" x14ac:dyDescent="0.2"/>
    <row r="5512" customFormat="1" ht="13.2" hidden="1" x14ac:dyDescent="0.2"/>
    <row r="5513" customFormat="1" ht="13.2" hidden="1" x14ac:dyDescent="0.2"/>
    <row r="5514" customFormat="1" ht="13.2" hidden="1" x14ac:dyDescent="0.2"/>
    <row r="5515" customFormat="1" ht="13.2" hidden="1" x14ac:dyDescent="0.2"/>
    <row r="5516" customFormat="1" ht="13.2" hidden="1" x14ac:dyDescent="0.2"/>
    <row r="5517" customFormat="1" ht="13.2" hidden="1" x14ac:dyDescent="0.2"/>
    <row r="5518" customFormat="1" ht="13.2" hidden="1" x14ac:dyDescent="0.2"/>
    <row r="5519" customFormat="1" ht="13.2" hidden="1" x14ac:dyDescent="0.2"/>
    <row r="5520" customFormat="1" ht="13.2" hidden="1" x14ac:dyDescent="0.2"/>
    <row r="5521" customFormat="1" ht="13.2" hidden="1" x14ac:dyDescent="0.2"/>
    <row r="5522" customFormat="1" ht="13.2" hidden="1" x14ac:dyDescent="0.2"/>
    <row r="5523" customFormat="1" ht="13.2" hidden="1" x14ac:dyDescent="0.2"/>
    <row r="5524" customFormat="1" ht="13.2" hidden="1" x14ac:dyDescent="0.2"/>
    <row r="5525" customFormat="1" ht="13.2" hidden="1" x14ac:dyDescent="0.2"/>
    <row r="5526" customFormat="1" ht="13.2" hidden="1" x14ac:dyDescent="0.2"/>
    <row r="5527" customFormat="1" ht="13.2" hidden="1" x14ac:dyDescent="0.2"/>
    <row r="5528" customFormat="1" ht="13.2" hidden="1" x14ac:dyDescent="0.2"/>
    <row r="5529" customFormat="1" ht="13.2" hidden="1" x14ac:dyDescent="0.2"/>
    <row r="5530" customFormat="1" ht="13.2" hidden="1" x14ac:dyDescent="0.2"/>
    <row r="5531" customFormat="1" ht="13.2" hidden="1" x14ac:dyDescent="0.2"/>
    <row r="5532" customFormat="1" ht="13.2" hidden="1" x14ac:dyDescent="0.2"/>
    <row r="5533" customFormat="1" ht="13.2" hidden="1" x14ac:dyDescent="0.2"/>
    <row r="5534" customFormat="1" ht="13.2" hidden="1" x14ac:dyDescent="0.2"/>
    <row r="5535" customFormat="1" ht="13.2" hidden="1" x14ac:dyDescent="0.2"/>
    <row r="5536" customFormat="1" ht="13.2" hidden="1" x14ac:dyDescent="0.2"/>
    <row r="5537" customFormat="1" ht="13.2" hidden="1" x14ac:dyDescent="0.2"/>
    <row r="5538" customFormat="1" ht="13.2" hidden="1" x14ac:dyDescent="0.2"/>
    <row r="5539" customFormat="1" ht="13.2" hidden="1" x14ac:dyDescent="0.2"/>
    <row r="5540" customFormat="1" ht="13.2" hidden="1" x14ac:dyDescent="0.2"/>
    <row r="5541" customFormat="1" ht="13.2" hidden="1" x14ac:dyDescent="0.2"/>
    <row r="5542" customFormat="1" ht="13.2" hidden="1" x14ac:dyDescent="0.2"/>
    <row r="5543" customFormat="1" ht="13.2" hidden="1" x14ac:dyDescent="0.2"/>
    <row r="5544" customFormat="1" ht="13.2" hidden="1" x14ac:dyDescent="0.2"/>
    <row r="5545" customFormat="1" ht="13.2" hidden="1" x14ac:dyDescent="0.2"/>
    <row r="5546" customFormat="1" ht="13.2" hidden="1" x14ac:dyDescent="0.2"/>
    <row r="5547" customFormat="1" ht="13.2" hidden="1" x14ac:dyDescent="0.2"/>
    <row r="5548" customFormat="1" ht="13.2" hidden="1" x14ac:dyDescent="0.2"/>
    <row r="5549" customFormat="1" ht="13.2" hidden="1" x14ac:dyDescent="0.2"/>
    <row r="5550" customFormat="1" ht="13.2" hidden="1" x14ac:dyDescent="0.2"/>
    <row r="5551" customFormat="1" ht="13.2" hidden="1" x14ac:dyDescent="0.2"/>
    <row r="5552" customFormat="1" ht="13.2" hidden="1" x14ac:dyDescent="0.2"/>
    <row r="5553" customFormat="1" ht="13.2" hidden="1" x14ac:dyDescent="0.2"/>
    <row r="5554" customFormat="1" ht="13.2" hidden="1" x14ac:dyDescent="0.2"/>
    <row r="5555" customFormat="1" ht="13.2" hidden="1" x14ac:dyDescent="0.2"/>
    <row r="5556" customFormat="1" ht="13.2" hidden="1" x14ac:dyDescent="0.2"/>
    <row r="5557" customFormat="1" ht="13.2" hidden="1" x14ac:dyDescent="0.2"/>
    <row r="5558" customFormat="1" ht="13.2" hidden="1" x14ac:dyDescent="0.2"/>
    <row r="5559" customFormat="1" ht="13.2" hidden="1" x14ac:dyDescent="0.2"/>
    <row r="5560" customFormat="1" ht="13.2" hidden="1" x14ac:dyDescent="0.2"/>
    <row r="5561" customFormat="1" ht="13.2" hidden="1" x14ac:dyDescent="0.2"/>
    <row r="5562" customFormat="1" ht="13.2" hidden="1" x14ac:dyDescent="0.2"/>
    <row r="5563" customFormat="1" ht="13.2" hidden="1" x14ac:dyDescent="0.2"/>
    <row r="5564" customFormat="1" ht="13.2" hidden="1" x14ac:dyDescent="0.2"/>
    <row r="5565" customFormat="1" ht="13.2" hidden="1" x14ac:dyDescent="0.2"/>
    <row r="5566" customFormat="1" ht="13.2" hidden="1" x14ac:dyDescent="0.2"/>
    <row r="5567" customFormat="1" ht="13.2" hidden="1" x14ac:dyDescent="0.2"/>
    <row r="5568" customFormat="1" ht="13.2" hidden="1" x14ac:dyDescent="0.2"/>
    <row r="5569" customFormat="1" ht="13.2" hidden="1" x14ac:dyDescent="0.2"/>
    <row r="5570" customFormat="1" ht="13.2" hidden="1" x14ac:dyDescent="0.2"/>
    <row r="5571" customFormat="1" ht="13.2" hidden="1" x14ac:dyDescent="0.2"/>
    <row r="5572" customFormat="1" ht="13.2" hidden="1" x14ac:dyDescent="0.2"/>
    <row r="5573" customFormat="1" ht="13.2" hidden="1" x14ac:dyDescent="0.2"/>
    <row r="5574" customFormat="1" ht="13.2" hidden="1" x14ac:dyDescent="0.2"/>
    <row r="5575" customFormat="1" ht="13.2" hidden="1" x14ac:dyDescent="0.2"/>
    <row r="5576" customFormat="1" ht="13.2" hidden="1" x14ac:dyDescent="0.2"/>
    <row r="5577" customFormat="1" ht="13.2" hidden="1" x14ac:dyDescent="0.2"/>
    <row r="5578" customFormat="1" ht="13.2" hidden="1" x14ac:dyDescent="0.2"/>
    <row r="5579" customFormat="1" ht="13.2" hidden="1" x14ac:dyDescent="0.2"/>
    <row r="5580" customFormat="1" ht="13.2" hidden="1" x14ac:dyDescent="0.2"/>
    <row r="5581" customFormat="1" ht="13.2" hidden="1" x14ac:dyDescent="0.2"/>
    <row r="5582" customFormat="1" ht="13.2" hidden="1" x14ac:dyDescent="0.2"/>
    <row r="5583" customFormat="1" ht="13.2" hidden="1" x14ac:dyDescent="0.2"/>
    <row r="5584" customFormat="1" ht="13.2" hidden="1" x14ac:dyDescent="0.2"/>
    <row r="5585" customFormat="1" ht="13.2" hidden="1" x14ac:dyDescent="0.2"/>
    <row r="5586" customFormat="1" ht="13.2" hidden="1" x14ac:dyDescent="0.2"/>
    <row r="5587" customFormat="1" ht="13.2" hidden="1" x14ac:dyDescent="0.2"/>
    <row r="5588" customFormat="1" ht="13.2" hidden="1" x14ac:dyDescent="0.2"/>
    <row r="5589" customFormat="1" ht="13.2" hidden="1" x14ac:dyDescent="0.2"/>
    <row r="5590" customFormat="1" ht="13.2" hidden="1" x14ac:dyDescent="0.2"/>
    <row r="5591" customFormat="1" ht="13.2" hidden="1" x14ac:dyDescent="0.2"/>
    <row r="5592" customFormat="1" ht="13.2" hidden="1" x14ac:dyDescent="0.2"/>
    <row r="5593" customFormat="1" ht="13.2" hidden="1" x14ac:dyDescent="0.2"/>
    <row r="5594" customFormat="1" ht="13.2" hidden="1" x14ac:dyDescent="0.2"/>
    <row r="5595" customFormat="1" ht="13.2" hidden="1" x14ac:dyDescent="0.2"/>
    <row r="5596" customFormat="1" ht="13.2" hidden="1" x14ac:dyDescent="0.2"/>
    <row r="5597" customFormat="1" ht="13.2" hidden="1" x14ac:dyDescent="0.2"/>
    <row r="5598" customFormat="1" ht="13.2" hidden="1" x14ac:dyDescent="0.2"/>
    <row r="5599" customFormat="1" ht="13.2" hidden="1" x14ac:dyDescent="0.2"/>
    <row r="5600" customFormat="1" ht="13.2" hidden="1" x14ac:dyDescent="0.2"/>
    <row r="5601" customFormat="1" ht="13.2" hidden="1" x14ac:dyDescent="0.2"/>
    <row r="5602" customFormat="1" ht="13.2" hidden="1" x14ac:dyDescent="0.2"/>
    <row r="5603" customFormat="1" ht="13.2" hidden="1" x14ac:dyDescent="0.2"/>
    <row r="5604" customFormat="1" ht="13.2" hidden="1" x14ac:dyDescent="0.2"/>
    <row r="5605" customFormat="1" ht="13.2" hidden="1" x14ac:dyDescent="0.2"/>
    <row r="5606" customFormat="1" ht="13.2" hidden="1" x14ac:dyDescent="0.2"/>
    <row r="5607" customFormat="1" ht="13.2" hidden="1" x14ac:dyDescent="0.2"/>
    <row r="5608" customFormat="1" ht="13.2" hidden="1" x14ac:dyDescent="0.2"/>
    <row r="5609" customFormat="1" ht="13.2" hidden="1" x14ac:dyDescent="0.2"/>
    <row r="5610" customFormat="1" ht="13.2" hidden="1" x14ac:dyDescent="0.2"/>
    <row r="5611" customFormat="1" ht="13.2" hidden="1" x14ac:dyDescent="0.2"/>
    <row r="5612" customFormat="1" ht="13.2" hidden="1" x14ac:dyDescent="0.2"/>
    <row r="5613" customFormat="1" ht="13.2" hidden="1" x14ac:dyDescent="0.2"/>
    <row r="5614" customFormat="1" ht="13.2" hidden="1" x14ac:dyDescent="0.2"/>
    <row r="5615" customFormat="1" ht="13.2" hidden="1" x14ac:dyDescent="0.2"/>
    <row r="5616" customFormat="1" ht="13.2" hidden="1" x14ac:dyDescent="0.2"/>
    <row r="5617" customFormat="1" ht="13.2" hidden="1" x14ac:dyDescent="0.2"/>
    <row r="5618" customFormat="1" ht="13.2" hidden="1" x14ac:dyDescent="0.2"/>
    <row r="5619" customFormat="1" ht="13.2" hidden="1" x14ac:dyDescent="0.2"/>
    <row r="5620" customFormat="1" ht="13.2" hidden="1" x14ac:dyDescent="0.2"/>
    <row r="5621" customFormat="1" ht="13.2" hidden="1" x14ac:dyDescent="0.2"/>
    <row r="5622" customFormat="1" ht="13.2" hidden="1" x14ac:dyDescent="0.2"/>
    <row r="5623" customFormat="1" ht="13.2" hidden="1" x14ac:dyDescent="0.2"/>
    <row r="5624" customFormat="1" ht="13.2" hidden="1" x14ac:dyDescent="0.2"/>
    <row r="5625" customFormat="1" ht="13.2" hidden="1" x14ac:dyDescent="0.2"/>
    <row r="5626" customFormat="1" ht="13.2" hidden="1" x14ac:dyDescent="0.2"/>
    <row r="5627" customFormat="1" ht="13.2" hidden="1" x14ac:dyDescent="0.2"/>
    <row r="5628" customFormat="1" ht="13.2" hidden="1" x14ac:dyDescent="0.2"/>
    <row r="5629" customFormat="1" ht="13.2" hidden="1" x14ac:dyDescent="0.2"/>
    <row r="5630" customFormat="1" ht="13.2" hidden="1" x14ac:dyDescent="0.2"/>
    <row r="5631" customFormat="1" ht="13.2" hidden="1" x14ac:dyDescent="0.2"/>
    <row r="5632" customFormat="1" ht="13.2" hidden="1" x14ac:dyDescent="0.2"/>
    <row r="5633" customFormat="1" ht="13.2" hidden="1" x14ac:dyDescent="0.2"/>
    <row r="5634" customFormat="1" ht="13.2" hidden="1" x14ac:dyDescent="0.2"/>
    <row r="5635" customFormat="1" ht="13.2" hidden="1" x14ac:dyDescent="0.2"/>
    <row r="5636" customFormat="1" ht="13.2" hidden="1" x14ac:dyDescent="0.2"/>
    <row r="5637" customFormat="1" ht="13.2" hidden="1" x14ac:dyDescent="0.2"/>
    <row r="5638" customFormat="1" ht="13.2" hidden="1" x14ac:dyDescent="0.2"/>
    <row r="5639" customFormat="1" ht="13.2" hidden="1" x14ac:dyDescent="0.2"/>
    <row r="5640" customFormat="1" ht="13.2" hidden="1" x14ac:dyDescent="0.2"/>
    <row r="5641" customFormat="1" ht="13.2" hidden="1" x14ac:dyDescent="0.2"/>
    <row r="5642" customFormat="1" ht="13.2" hidden="1" x14ac:dyDescent="0.2"/>
    <row r="5643" customFormat="1" ht="13.2" hidden="1" x14ac:dyDescent="0.2"/>
    <row r="5644" customFormat="1" ht="13.2" hidden="1" x14ac:dyDescent="0.2"/>
    <row r="5645" customFormat="1" ht="13.2" hidden="1" x14ac:dyDescent="0.2"/>
    <row r="5646" customFormat="1" ht="13.2" hidden="1" x14ac:dyDescent="0.2"/>
    <row r="5647" customFormat="1" ht="13.2" hidden="1" x14ac:dyDescent="0.2"/>
    <row r="5648" customFormat="1" ht="13.2" hidden="1" x14ac:dyDescent="0.2"/>
    <row r="5649" customFormat="1" ht="13.2" hidden="1" x14ac:dyDescent="0.2"/>
    <row r="5650" customFormat="1" ht="13.2" hidden="1" x14ac:dyDescent="0.2"/>
    <row r="5651" customFormat="1" ht="13.2" hidden="1" x14ac:dyDescent="0.2"/>
    <row r="5652" customFormat="1" ht="13.2" hidden="1" x14ac:dyDescent="0.2"/>
    <row r="5653" customFormat="1" ht="13.2" hidden="1" x14ac:dyDescent="0.2"/>
    <row r="5654" customFormat="1" ht="13.2" hidden="1" x14ac:dyDescent="0.2"/>
    <row r="5655" customFormat="1" ht="13.2" hidden="1" x14ac:dyDescent="0.2"/>
    <row r="5656" customFormat="1" ht="13.2" hidden="1" x14ac:dyDescent="0.2"/>
    <row r="5657" customFormat="1" ht="13.2" hidden="1" x14ac:dyDescent="0.2"/>
    <row r="5658" customFormat="1" ht="13.2" hidden="1" x14ac:dyDescent="0.2"/>
    <row r="5659" customFormat="1" ht="13.2" hidden="1" x14ac:dyDescent="0.2"/>
    <row r="5660" customFormat="1" ht="13.2" hidden="1" x14ac:dyDescent="0.2"/>
    <row r="5661" customFormat="1" ht="13.2" hidden="1" x14ac:dyDescent="0.2"/>
    <row r="5662" customFormat="1" ht="13.2" hidden="1" x14ac:dyDescent="0.2"/>
    <row r="5663" customFormat="1" ht="13.2" hidden="1" x14ac:dyDescent="0.2"/>
    <row r="5664" customFormat="1" ht="13.2" hidden="1" x14ac:dyDescent="0.2"/>
    <row r="5665" customFormat="1" ht="13.2" hidden="1" x14ac:dyDescent="0.2"/>
    <row r="5666" customFormat="1" ht="13.2" hidden="1" x14ac:dyDescent="0.2"/>
    <row r="5667" customFormat="1" ht="13.2" hidden="1" x14ac:dyDescent="0.2"/>
    <row r="5668" customFormat="1" ht="13.2" hidden="1" x14ac:dyDescent="0.2"/>
    <row r="5669" customFormat="1" ht="13.2" hidden="1" x14ac:dyDescent="0.2"/>
    <row r="5670" customFormat="1" ht="13.2" hidden="1" x14ac:dyDescent="0.2"/>
    <row r="5671" customFormat="1" ht="13.2" hidden="1" x14ac:dyDescent="0.2"/>
    <row r="5672" customFormat="1" ht="13.2" hidden="1" x14ac:dyDescent="0.2"/>
    <row r="5673" customFormat="1" ht="13.2" hidden="1" x14ac:dyDescent="0.2"/>
    <row r="5674" customFormat="1" ht="13.2" hidden="1" x14ac:dyDescent="0.2"/>
    <row r="5675" customFormat="1" ht="13.2" hidden="1" x14ac:dyDescent="0.2"/>
    <row r="5676" customFormat="1" ht="13.2" hidden="1" x14ac:dyDescent="0.2"/>
    <row r="5677" customFormat="1" ht="13.2" hidden="1" x14ac:dyDescent="0.2"/>
    <row r="5678" customFormat="1" ht="13.2" hidden="1" x14ac:dyDescent="0.2"/>
    <row r="5679" customFormat="1" ht="13.2" hidden="1" x14ac:dyDescent="0.2"/>
    <row r="5680" customFormat="1" ht="13.2" hidden="1" x14ac:dyDescent="0.2"/>
    <row r="5681" customFormat="1" ht="13.2" hidden="1" x14ac:dyDescent="0.2"/>
    <row r="5682" customFormat="1" ht="13.2" hidden="1" x14ac:dyDescent="0.2"/>
    <row r="5683" customFormat="1" ht="13.2" hidden="1" x14ac:dyDescent="0.2"/>
    <row r="5684" customFormat="1" ht="13.2" hidden="1" x14ac:dyDescent="0.2"/>
    <row r="5685" customFormat="1" ht="13.2" hidden="1" x14ac:dyDescent="0.2"/>
    <row r="5686" customFormat="1" ht="13.2" hidden="1" x14ac:dyDescent="0.2"/>
    <row r="5687" customFormat="1" ht="13.2" hidden="1" x14ac:dyDescent="0.2"/>
    <row r="5688" customFormat="1" ht="13.2" hidden="1" x14ac:dyDescent="0.2"/>
    <row r="5689" customFormat="1" ht="13.2" hidden="1" x14ac:dyDescent="0.2"/>
    <row r="5690" customFormat="1" ht="13.2" hidden="1" x14ac:dyDescent="0.2"/>
    <row r="5691" customFormat="1" ht="13.2" hidden="1" x14ac:dyDescent="0.2"/>
    <row r="5692" customFormat="1" ht="13.2" hidden="1" x14ac:dyDescent="0.2"/>
    <row r="5693" customFormat="1" ht="13.2" hidden="1" x14ac:dyDescent="0.2"/>
    <row r="5694" customFormat="1" ht="13.2" hidden="1" x14ac:dyDescent="0.2"/>
    <row r="5695" customFormat="1" ht="13.2" hidden="1" x14ac:dyDescent="0.2"/>
    <row r="5696" customFormat="1" ht="13.2" hidden="1" x14ac:dyDescent="0.2"/>
    <row r="5697" customFormat="1" ht="13.2" hidden="1" x14ac:dyDescent="0.2"/>
    <row r="5698" customFormat="1" ht="13.2" hidden="1" x14ac:dyDescent="0.2"/>
    <row r="5699" customFormat="1" ht="13.2" hidden="1" x14ac:dyDescent="0.2"/>
    <row r="5700" customFormat="1" ht="13.2" hidden="1" x14ac:dyDescent="0.2"/>
    <row r="5701" customFormat="1" ht="13.2" hidden="1" x14ac:dyDescent="0.2"/>
    <row r="5702" customFormat="1" ht="13.2" hidden="1" x14ac:dyDescent="0.2"/>
    <row r="5703" customFormat="1" ht="13.2" hidden="1" x14ac:dyDescent="0.2"/>
    <row r="5704" customFormat="1" ht="13.2" hidden="1" x14ac:dyDescent="0.2"/>
    <row r="5705" customFormat="1" ht="13.2" hidden="1" x14ac:dyDescent="0.2"/>
    <row r="5706" customFormat="1" ht="13.2" hidden="1" x14ac:dyDescent="0.2"/>
    <row r="5707" customFormat="1" ht="13.2" hidden="1" x14ac:dyDescent="0.2"/>
    <row r="5708" customFormat="1" ht="13.2" hidden="1" x14ac:dyDescent="0.2"/>
    <row r="5709" customFormat="1" ht="13.2" hidden="1" x14ac:dyDescent="0.2"/>
    <row r="5710" customFormat="1" ht="13.2" hidden="1" x14ac:dyDescent="0.2"/>
    <row r="5711" customFormat="1" ht="13.2" hidden="1" x14ac:dyDescent="0.2"/>
    <row r="5712" customFormat="1" ht="13.2" hidden="1" x14ac:dyDescent="0.2"/>
    <row r="5713" customFormat="1" ht="13.2" hidden="1" x14ac:dyDescent="0.2"/>
    <row r="5714" customFormat="1" ht="13.2" hidden="1" x14ac:dyDescent="0.2"/>
    <row r="5715" customFormat="1" ht="13.2" hidden="1" x14ac:dyDescent="0.2"/>
    <row r="5716" customFormat="1" ht="13.2" hidden="1" x14ac:dyDescent="0.2"/>
    <row r="5717" customFormat="1" ht="13.2" hidden="1" x14ac:dyDescent="0.2"/>
    <row r="5718" customFormat="1" ht="13.2" hidden="1" x14ac:dyDescent="0.2"/>
    <row r="5719" customFormat="1" ht="13.2" hidden="1" x14ac:dyDescent="0.2"/>
    <row r="5720" customFormat="1" ht="13.2" hidden="1" x14ac:dyDescent="0.2"/>
    <row r="5721" customFormat="1" ht="13.2" hidden="1" x14ac:dyDescent="0.2"/>
    <row r="5722" customFormat="1" ht="13.2" hidden="1" x14ac:dyDescent="0.2"/>
    <row r="5723" customFormat="1" ht="13.2" hidden="1" x14ac:dyDescent="0.2"/>
    <row r="5724" customFormat="1" ht="13.2" hidden="1" x14ac:dyDescent="0.2"/>
    <row r="5725" customFormat="1" ht="13.2" hidden="1" x14ac:dyDescent="0.2"/>
    <row r="5726" customFormat="1" ht="13.2" hidden="1" x14ac:dyDescent="0.2"/>
    <row r="5727" customFormat="1" ht="13.2" hidden="1" x14ac:dyDescent="0.2"/>
    <row r="5728" customFormat="1" ht="13.2" hidden="1" x14ac:dyDescent="0.2"/>
    <row r="5729" customFormat="1" ht="13.2" hidden="1" x14ac:dyDescent="0.2"/>
    <row r="5730" customFormat="1" ht="13.2" hidden="1" x14ac:dyDescent="0.2"/>
    <row r="5731" customFormat="1" ht="13.2" hidden="1" x14ac:dyDescent="0.2"/>
    <row r="5732" customFormat="1" ht="13.2" hidden="1" x14ac:dyDescent="0.2"/>
    <row r="5733" customFormat="1" ht="13.2" hidden="1" x14ac:dyDescent="0.2"/>
    <row r="5734" customFormat="1" ht="13.2" hidden="1" x14ac:dyDescent="0.2"/>
    <row r="5735" customFormat="1" ht="13.2" hidden="1" x14ac:dyDescent="0.2"/>
    <row r="5736" customFormat="1" ht="13.2" hidden="1" x14ac:dyDescent="0.2"/>
    <row r="5737" customFormat="1" ht="13.2" hidden="1" x14ac:dyDescent="0.2"/>
    <row r="5738" customFormat="1" ht="13.2" hidden="1" x14ac:dyDescent="0.2"/>
    <row r="5739" customFormat="1" ht="13.2" hidden="1" x14ac:dyDescent="0.2"/>
    <row r="5740" customFormat="1" ht="13.2" hidden="1" x14ac:dyDescent="0.2"/>
    <row r="5741" customFormat="1" ht="13.2" hidden="1" x14ac:dyDescent="0.2"/>
    <row r="5742" customFormat="1" ht="13.2" hidden="1" x14ac:dyDescent="0.2"/>
    <row r="5743" customFormat="1" ht="13.2" hidden="1" x14ac:dyDescent="0.2"/>
    <row r="5744" customFormat="1" ht="13.2" hidden="1" x14ac:dyDescent="0.2"/>
    <row r="5745" customFormat="1" ht="13.2" hidden="1" x14ac:dyDescent="0.2"/>
    <row r="5746" customFormat="1" ht="13.2" hidden="1" x14ac:dyDescent="0.2"/>
    <row r="5747" customFormat="1" ht="13.2" hidden="1" x14ac:dyDescent="0.2"/>
    <row r="5748" customFormat="1" ht="13.2" hidden="1" x14ac:dyDescent="0.2"/>
    <row r="5749" customFormat="1" ht="13.2" hidden="1" x14ac:dyDescent="0.2"/>
    <row r="5750" customFormat="1" ht="13.2" hidden="1" x14ac:dyDescent="0.2"/>
    <row r="5751" customFormat="1" ht="13.2" hidden="1" x14ac:dyDescent="0.2"/>
    <row r="5752" customFormat="1" ht="13.2" hidden="1" x14ac:dyDescent="0.2"/>
    <row r="5753" customFormat="1" ht="13.2" hidden="1" x14ac:dyDescent="0.2"/>
    <row r="5754" customFormat="1" ht="13.2" hidden="1" x14ac:dyDescent="0.2"/>
    <row r="5755" customFormat="1" ht="13.2" hidden="1" x14ac:dyDescent="0.2"/>
    <row r="5756" customFormat="1" ht="13.2" hidden="1" x14ac:dyDescent="0.2"/>
    <row r="5757" customFormat="1" ht="13.2" hidden="1" x14ac:dyDescent="0.2"/>
    <row r="5758" customFormat="1" ht="13.2" hidden="1" x14ac:dyDescent="0.2"/>
    <row r="5759" customFormat="1" ht="13.2" hidden="1" x14ac:dyDescent="0.2"/>
    <row r="5760" customFormat="1" ht="13.2" hidden="1" x14ac:dyDescent="0.2"/>
    <row r="5761" customFormat="1" ht="13.2" hidden="1" x14ac:dyDescent="0.2"/>
    <row r="5762" customFormat="1" ht="13.2" hidden="1" x14ac:dyDescent="0.2"/>
    <row r="5763" customFormat="1" ht="13.2" hidden="1" x14ac:dyDescent="0.2"/>
    <row r="5764" customFormat="1" ht="13.2" hidden="1" x14ac:dyDescent="0.2"/>
    <row r="5765" customFormat="1" ht="13.2" hidden="1" x14ac:dyDescent="0.2"/>
    <row r="5766" customFormat="1" ht="13.2" hidden="1" x14ac:dyDescent="0.2"/>
    <row r="5767" customFormat="1" ht="13.2" hidden="1" x14ac:dyDescent="0.2"/>
    <row r="5768" customFormat="1" ht="13.2" hidden="1" x14ac:dyDescent="0.2"/>
    <row r="5769" customFormat="1" ht="13.2" hidden="1" x14ac:dyDescent="0.2"/>
    <row r="5770" customFormat="1" ht="13.2" hidden="1" x14ac:dyDescent="0.2"/>
    <row r="5771" customFormat="1" ht="13.2" hidden="1" x14ac:dyDescent="0.2"/>
    <row r="5772" customFormat="1" ht="13.2" hidden="1" x14ac:dyDescent="0.2"/>
    <row r="5773" customFormat="1" ht="13.2" hidden="1" x14ac:dyDescent="0.2"/>
    <row r="5774" customFormat="1" ht="13.2" hidden="1" x14ac:dyDescent="0.2"/>
    <row r="5775" customFormat="1" ht="13.2" hidden="1" x14ac:dyDescent="0.2"/>
    <row r="5776" customFormat="1" ht="13.2" hidden="1" x14ac:dyDescent="0.2"/>
    <row r="5777" customFormat="1" ht="13.2" hidden="1" x14ac:dyDescent="0.2"/>
    <row r="5778" customFormat="1" ht="13.2" hidden="1" x14ac:dyDescent="0.2"/>
    <row r="5779" customFormat="1" ht="13.2" hidden="1" x14ac:dyDescent="0.2"/>
    <row r="5780" customFormat="1" ht="13.2" hidden="1" x14ac:dyDescent="0.2"/>
    <row r="5781" customFormat="1" ht="13.2" hidden="1" x14ac:dyDescent="0.2"/>
    <row r="5782" customFormat="1" ht="13.2" hidden="1" x14ac:dyDescent="0.2"/>
    <row r="5783" customFormat="1" ht="13.2" hidden="1" x14ac:dyDescent="0.2"/>
    <row r="5784" customFormat="1" ht="13.2" hidden="1" x14ac:dyDescent="0.2"/>
    <row r="5785" customFormat="1" ht="13.2" hidden="1" x14ac:dyDescent="0.2"/>
    <row r="5786" customFormat="1" ht="13.2" hidden="1" x14ac:dyDescent="0.2"/>
    <row r="5787" customFormat="1" ht="13.2" hidden="1" x14ac:dyDescent="0.2"/>
    <row r="5788" customFormat="1" ht="13.2" hidden="1" x14ac:dyDescent="0.2"/>
    <row r="5789" customFormat="1" ht="13.2" hidden="1" x14ac:dyDescent="0.2"/>
    <row r="5790" customFormat="1" ht="13.2" hidden="1" x14ac:dyDescent="0.2"/>
    <row r="5791" customFormat="1" ht="13.2" hidden="1" x14ac:dyDescent="0.2"/>
    <row r="5792" customFormat="1" ht="13.2" hidden="1" x14ac:dyDescent="0.2"/>
    <row r="5793" customFormat="1" ht="13.2" hidden="1" x14ac:dyDescent="0.2"/>
    <row r="5794" customFormat="1" ht="13.2" hidden="1" x14ac:dyDescent="0.2"/>
    <row r="5795" customFormat="1" ht="13.2" hidden="1" x14ac:dyDescent="0.2"/>
    <row r="5796" customFormat="1" ht="13.2" hidden="1" x14ac:dyDescent="0.2"/>
    <row r="5797" customFormat="1" ht="13.2" hidden="1" x14ac:dyDescent="0.2"/>
    <row r="5798" customFormat="1" ht="13.2" hidden="1" x14ac:dyDescent="0.2"/>
    <row r="5799" customFormat="1" ht="13.2" hidden="1" x14ac:dyDescent="0.2"/>
    <row r="5800" customFormat="1" ht="13.2" hidden="1" x14ac:dyDescent="0.2"/>
    <row r="5801" customFormat="1" ht="13.2" hidden="1" x14ac:dyDescent="0.2"/>
    <row r="5802" customFormat="1" ht="13.2" hidden="1" x14ac:dyDescent="0.2"/>
    <row r="5803" customFormat="1" ht="13.2" hidden="1" x14ac:dyDescent="0.2"/>
    <row r="5804" customFormat="1" ht="13.2" hidden="1" x14ac:dyDescent="0.2"/>
    <row r="5805" customFormat="1" ht="13.2" hidden="1" x14ac:dyDescent="0.2"/>
    <row r="5806" customFormat="1" ht="13.2" hidden="1" x14ac:dyDescent="0.2"/>
    <row r="5807" customFormat="1" ht="13.2" hidden="1" x14ac:dyDescent="0.2"/>
    <row r="5808" customFormat="1" ht="13.2" hidden="1" x14ac:dyDescent="0.2"/>
    <row r="5809" customFormat="1" ht="13.2" hidden="1" x14ac:dyDescent="0.2"/>
    <row r="5810" customFormat="1" ht="13.2" hidden="1" x14ac:dyDescent="0.2"/>
    <row r="5811" customFormat="1" ht="13.2" hidden="1" x14ac:dyDescent="0.2"/>
    <row r="5812" customFormat="1" ht="13.2" hidden="1" x14ac:dyDescent="0.2"/>
    <row r="5813" customFormat="1" ht="13.2" hidden="1" x14ac:dyDescent="0.2"/>
    <row r="5814" customFormat="1" ht="13.2" hidden="1" x14ac:dyDescent="0.2"/>
    <row r="5815" customFormat="1" ht="13.2" hidden="1" x14ac:dyDescent="0.2"/>
    <row r="5816" customFormat="1" ht="13.2" hidden="1" x14ac:dyDescent="0.2"/>
    <row r="5817" customFormat="1" ht="13.2" hidden="1" x14ac:dyDescent="0.2"/>
    <row r="5818" customFormat="1" ht="13.2" hidden="1" x14ac:dyDescent="0.2"/>
    <row r="5819" customFormat="1" ht="13.2" hidden="1" x14ac:dyDescent="0.2"/>
    <row r="5820" customFormat="1" ht="13.2" hidden="1" x14ac:dyDescent="0.2"/>
    <row r="5821" customFormat="1" ht="13.2" hidden="1" x14ac:dyDescent="0.2"/>
    <row r="5822" customFormat="1" ht="13.2" hidden="1" x14ac:dyDescent="0.2"/>
    <row r="5823" customFormat="1" ht="13.2" hidden="1" x14ac:dyDescent="0.2"/>
    <row r="5824" customFormat="1" ht="13.2" hidden="1" x14ac:dyDescent="0.2"/>
    <row r="5825" customFormat="1" ht="13.2" hidden="1" x14ac:dyDescent="0.2"/>
    <row r="5826" customFormat="1" ht="13.2" hidden="1" x14ac:dyDescent="0.2"/>
    <row r="5827" customFormat="1" ht="13.2" hidden="1" x14ac:dyDescent="0.2"/>
    <row r="5828" customFormat="1" ht="13.2" hidden="1" x14ac:dyDescent="0.2"/>
    <row r="5829" customFormat="1" ht="13.2" hidden="1" x14ac:dyDescent="0.2"/>
    <row r="5830" customFormat="1" ht="13.2" hidden="1" x14ac:dyDescent="0.2"/>
    <row r="5831" customFormat="1" ht="13.2" hidden="1" x14ac:dyDescent="0.2"/>
    <row r="5832" customFormat="1" ht="13.2" hidden="1" x14ac:dyDescent="0.2"/>
    <row r="5833" customFormat="1" ht="13.2" hidden="1" x14ac:dyDescent="0.2"/>
    <row r="5834" customFormat="1" ht="13.2" hidden="1" x14ac:dyDescent="0.2"/>
    <row r="5835" customFormat="1" ht="13.2" hidden="1" x14ac:dyDescent="0.2"/>
    <row r="5836" customFormat="1" ht="13.2" hidden="1" x14ac:dyDescent="0.2"/>
    <row r="5837" customFormat="1" ht="13.2" hidden="1" x14ac:dyDescent="0.2"/>
    <row r="5838" customFormat="1" ht="13.2" hidden="1" x14ac:dyDescent="0.2"/>
    <row r="5839" customFormat="1" ht="13.2" hidden="1" x14ac:dyDescent="0.2"/>
    <row r="5840" customFormat="1" ht="13.2" hidden="1" x14ac:dyDescent="0.2"/>
    <row r="5841" customFormat="1" ht="13.2" hidden="1" x14ac:dyDescent="0.2"/>
    <row r="5842" customFormat="1" ht="13.2" hidden="1" x14ac:dyDescent="0.2"/>
    <row r="5843" customFormat="1" ht="13.2" hidden="1" x14ac:dyDescent="0.2"/>
    <row r="5844" customFormat="1" ht="13.2" hidden="1" x14ac:dyDescent="0.2"/>
    <row r="5845" customFormat="1" ht="13.2" hidden="1" x14ac:dyDescent="0.2"/>
    <row r="5846" customFormat="1" ht="13.2" hidden="1" x14ac:dyDescent="0.2"/>
    <row r="5847" customFormat="1" ht="13.2" hidden="1" x14ac:dyDescent="0.2"/>
    <row r="5848" customFormat="1" ht="13.2" hidden="1" x14ac:dyDescent="0.2"/>
    <row r="5849" customFormat="1" ht="13.2" hidden="1" x14ac:dyDescent="0.2"/>
    <row r="5850" customFormat="1" ht="13.2" hidden="1" x14ac:dyDescent="0.2"/>
    <row r="5851" customFormat="1" ht="13.2" hidden="1" x14ac:dyDescent="0.2"/>
    <row r="5852" customFormat="1" ht="13.2" hidden="1" x14ac:dyDescent="0.2"/>
    <row r="5853" customFormat="1" ht="13.2" hidden="1" x14ac:dyDescent="0.2"/>
    <row r="5854" customFormat="1" ht="13.2" hidden="1" x14ac:dyDescent="0.2"/>
    <row r="5855" customFormat="1" ht="13.2" hidden="1" x14ac:dyDescent="0.2"/>
    <row r="5856" customFormat="1" ht="13.2" hidden="1" x14ac:dyDescent="0.2"/>
    <row r="5857" customFormat="1" ht="13.2" hidden="1" x14ac:dyDescent="0.2"/>
    <row r="5858" customFormat="1" ht="13.2" hidden="1" x14ac:dyDescent="0.2"/>
    <row r="5859" customFormat="1" ht="13.2" hidden="1" x14ac:dyDescent="0.2"/>
    <row r="5860" customFormat="1" ht="13.2" hidden="1" x14ac:dyDescent="0.2"/>
    <row r="5861" customFormat="1" ht="13.2" hidden="1" x14ac:dyDescent="0.2"/>
    <row r="5862" customFormat="1" ht="13.2" hidden="1" x14ac:dyDescent="0.2"/>
    <row r="5863" customFormat="1" ht="13.2" hidden="1" x14ac:dyDescent="0.2"/>
    <row r="5864" customFormat="1" ht="13.2" hidden="1" x14ac:dyDescent="0.2"/>
    <row r="5865" customFormat="1" ht="13.2" hidden="1" x14ac:dyDescent="0.2"/>
    <row r="5866" customFormat="1" ht="13.2" hidden="1" x14ac:dyDescent="0.2"/>
    <row r="5867" customFormat="1" ht="13.2" hidden="1" x14ac:dyDescent="0.2"/>
    <row r="5868" customFormat="1" ht="13.2" hidden="1" x14ac:dyDescent="0.2"/>
    <row r="5869" customFormat="1" ht="13.2" hidden="1" x14ac:dyDescent="0.2"/>
    <row r="5870" customFormat="1" ht="13.2" hidden="1" x14ac:dyDescent="0.2"/>
    <row r="5871" customFormat="1" ht="13.2" hidden="1" x14ac:dyDescent="0.2"/>
    <row r="5872" customFormat="1" ht="13.2" hidden="1" x14ac:dyDescent="0.2"/>
    <row r="5873" customFormat="1" ht="13.2" hidden="1" x14ac:dyDescent="0.2"/>
    <row r="5874" customFormat="1" ht="13.2" hidden="1" x14ac:dyDescent="0.2"/>
    <row r="5875" customFormat="1" ht="13.2" hidden="1" x14ac:dyDescent="0.2"/>
    <row r="5876" customFormat="1" ht="13.2" hidden="1" x14ac:dyDescent="0.2"/>
    <row r="5877" customFormat="1" ht="13.2" hidden="1" x14ac:dyDescent="0.2"/>
    <row r="5878" customFormat="1" ht="13.2" hidden="1" x14ac:dyDescent="0.2"/>
    <row r="5879" customFormat="1" ht="13.2" hidden="1" x14ac:dyDescent="0.2"/>
    <row r="5880" customFormat="1" ht="13.2" hidden="1" x14ac:dyDescent="0.2"/>
    <row r="5881" customFormat="1" ht="13.2" hidden="1" x14ac:dyDescent="0.2"/>
    <row r="5882" customFormat="1" ht="13.2" hidden="1" x14ac:dyDescent="0.2"/>
    <row r="5883" customFormat="1" ht="13.2" hidden="1" x14ac:dyDescent="0.2"/>
    <row r="5884" customFormat="1" ht="13.2" hidden="1" x14ac:dyDescent="0.2"/>
    <row r="5885" customFormat="1" ht="13.2" hidden="1" x14ac:dyDescent="0.2"/>
    <row r="5886" customFormat="1" ht="13.2" hidden="1" x14ac:dyDescent="0.2"/>
    <row r="5887" customFormat="1" ht="13.2" hidden="1" x14ac:dyDescent="0.2"/>
    <row r="5888" customFormat="1" ht="13.2" hidden="1" x14ac:dyDescent="0.2"/>
    <row r="5889" customFormat="1" ht="13.2" hidden="1" x14ac:dyDescent="0.2"/>
    <row r="5890" customFormat="1" ht="13.2" hidden="1" x14ac:dyDescent="0.2"/>
    <row r="5891" customFormat="1" ht="13.2" hidden="1" x14ac:dyDescent="0.2"/>
    <row r="5892" customFormat="1" ht="13.2" hidden="1" x14ac:dyDescent="0.2"/>
    <row r="5893" customFormat="1" ht="13.2" hidden="1" x14ac:dyDescent="0.2"/>
    <row r="5894" customFormat="1" ht="13.2" hidden="1" x14ac:dyDescent="0.2"/>
    <row r="5895" customFormat="1" ht="13.2" hidden="1" x14ac:dyDescent="0.2"/>
    <row r="5896" customFormat="1" ht="13.2" hidden="1" x14ac:dyDescent="0.2"/>
    <row r="5897" customFormat="1" ht="13.2" hidden="1" x14ac:dyDescent="0.2"/>
    <row r="5898" customFormat="1" ht="13.2" hidden="1" x14ac:dyDescent="0.2"/>
    <row r="5899" customFormat="1" ht="13.2" hidden="1" x14ac:dyDescent="0.2"/>
    <row r="5900" customFormat="1" ht="13.2" hidden="1" x14ac:dyDescent="0.2"/>
    <row r="5901" customFormat="1" ht="13.2" hidden="1" x14ac:dyDescent="0.2"/>
    <row r="5902" customFormat="1" ht="13.2" hidden="1" x14ac:dyDescent="0.2"/>
    <row r="5903" customFormat="1" ht="13.2" hidden="1" x14ac:dyDescent="0.2"/>
    <row r="5904" customFormat="1" ht="13.2" hidden="1" x14ac:dyDescent="0.2"/>
    <row r="5905" customFormat="1" ht="13.2" hidden="1" x14ac:dyDescent="0.2"/>
    <row r="5906" customFormat="1" ht="13.2" hidden="1" x14ac:dyDescent="0.2"/>
    <row r="5907" customFormat="1" ht="13.2" hidden="1" x14ac:dyDescent="0.2"/>
    <row r="5908" customFormat="1" ht="13.2" hidden="1" x14ac:dyDescent="0.2"/>
    <row r="5909" customFormat="1" ht="13.2" hidden="1" x14ac:dyDescent="0.2"/>
    <row r="5910" customFormat="1" ht="13.2" hidden="1" x14ac:dyDescent="0.2"/>
    <row r="5911" customFormat="1" ht="13.2" hidden="1" x14ac:dyDescent="0.2"/>
    <row r="5912" customFormat="1" ht="13.2" hidden="1" x14ac:dyDescent="0.2"/>
    <row r="5913" customFormat="1" ht="13.2" hidden="1" x14ac:dyDescent="0.2"/>
    <row r="5914" customFormat="1" ht="13.2" hidden="1" x14ac:dyDescent="0.2"/>
    <row r="5915" customFormat="1" ht="13.2" hidden="1" x14ac:dyDescent="0.2"/>
    <row r="5916" customFormat="1" ht="13.2" hidden="1" x14ac:dyDescent="0.2"/>
    <row r="5917" customFormat="1" ht="13.2" hidden="1" x14ac:dyDescent="0.2"/>
    <row r="5918" customFormat="1" ht="13.2" hidden="1" x14ac:dyDescent="0.2"/>
    <row r="5919" customFormat="1" ht="13.2" hidden="1" x14ac:dyDescent="0.2"/>
    <row r="5920" customFormat="1" ht="13.2" hidden="1" x14ac:dyDescent="0.2"/>
    <row r="5921" customFormat="1" ht="13.2" hidden="1" x14ac:dyDescent="0.2"/>
    <row r="5922" customFormat="1" ht="13.2" hidden="1" x14ac:dyDescent="0.2"/>
    <row r="5923" customFormat="1" ht="13.2" hidden="1" x14ac:dyDescent="0.2"/>
    <row r="5924" customFormat="1" ht="13.2" hidden="1" x14ac:dyDescent="0.2"/>
    <row r="5925" customFormat="1" ht="13.2" hidden="1" x14ac:dyDescent="0.2"/>
    <row r="5926" customFormat="1" ht="13.2" hidden="1" x14ac:dyDescent="0.2"/>
    <row r="5927" customFormat="1" ht="13.2" hidden="1" x14ac:dyDescent="0.2"/>
    <row r="5928" customFormat="1" ht="13.2" hidden="1" x14ac:dyDescent="0.2"/>
    <row r="5929" customFormat="1" ht="13.2" hidden="1" x14ac:dyDescent="0.2"/>
    <row r="5930" customFormat="1" ht="13.2" hidden="1" x14ac:dyDescent="0.2"/>
    <row r="5931" customFormat="1" ht="13.2" hidden="1" x14ac:dyDescent="0.2"/>
    <row r="5932" customFormat="1" ht="13.2" hidden="1" x14ac:dyDescent="0.2"/>
    <row r="5933" customFormat="1" ht="13.2" hidden="1" x14ac:dyDescent="0.2"/>
    <row r="5934" customFormat="1" ht="13.2" hidden="1" x14ac:dyDescent="0.2"/>
    <row r="5935" customFormat="1" ht="13.2" hidden="1" x14ac:dyDescent="0.2"/>
    <row r="5936" customFormat="1" ht="13.2" hidden="1" x14ac:dyDescent="0.2"/>
    <row r="5937" customFormat="1" ht="13.2" hidden="1" x14ac:dyDescent="0.2"/>
    <row r="5938" customFormat="1" ht="13.2" hidden="1" x14ac:dyDescent="0.2"/>
    <row r="5939" customFormat="1" ht="13.2" hidden="1" x14ac:dyDescent="0.2"/>
    <row r="5940" customFormat="1" ht="13.2" hidden="1" x14ac:dyDescent="0.2"/>
    <row r="5941" customFormat="1" ht="13.2" hidden="1" x14ac:dyDescent="0.2"/>
    <row r="5942" customFormat="1" ht="13.2" hidden="1" x14ac:dyDescent="0.2"/>
    <row r="5943" customFormat="1" ht="13.2" hidden="1" x14ac:dyDescent="0.2"/>
    <row r="5944" customFormat="1" ht="13.2" hidden="1" x14ac:dyDescent="0.2"/>
    <row r="5945" customFormat="1" ht="13.2" hidden="1" x14ac:dyDescent="0.2"/>
    <row r="5946" customFormat="1" ht="13.2" hidden="1" x14ac:dyDescent="0.2"/>
    <row r="5947" customFormat="1" ht="13.2" hidden="1" x14ac:dyDescent="0.2"/>
    <row r="5948" customFormat="1" ht="13.2" hidden="1" x14ac:dyDescent="0.2"/>
    <row r="5949" customFormat="1" ht="13.2" hidden="1" x14ac:dyDescent="0.2"/>
    <row r="5950" customFormat="1" ht="13.2" hidden="1" x14ac:dyDescent="0.2"/>
    <row r="5951" customFormat="1" ht="13.2" hidden="1" x14ac:dyDescent="0.2"/>
    <row r="5952" customFormat="1" ht="13.2" hidden="1" x14ac:dyDescent="0.2"/>
    <row r="5953" customFormat="1" ht="13.2" hidden="1" x14ac:dyDescent="0.2"/>
    <row r="5954" customFormat="1" ht="13.2" hidden="1" x14ac:dyDescent="0.2"/>
    <row r="5955" customFormat="1" ht="13.2" hidden="1" x14ac:dyDescent="0.2"/>
    <row r="5956" customFormat="1" ht="13.2" hidden="1" x14ac:dyDescent="0.2"/>
    <row r="5957" customFormat="1" ht="13.2" hidden="1" x14ac:dyDescent="0.2"/>
    <row r="5958" customFormat="1" ht="13.2" hidden="1" x14ac:dyDescent="0.2"/>
    <row r="5959" customFormat="1" ht="13.2" hidden="1" x14ac:dyDescent="0.2"/>
    <row r="5960" customFormat="1" ht="13.2" hidden="1" x14ac:dyDescent="0.2"/>
    <row r="5961" customFormat="1" ht="13.2" hidden="1" x14ac:dyDescent="0.2"/>
    <row r="5962" customFormat="1" ht="13.2" hidden="1" x14ac:dyDescent="0.2"/>
    <row r="5963" customFormat="1" ht="13.2" hidden="1" x14ac:dyDescent="0.2"/>
    <row r="5964" customFormat="1" ht="13.2" hidden="1" x14ac:dyDescent="0.2"/>
    <row r="5965" customFormat="1" ht="13.2" hidden="1" x14ac:dyDescent="0.2"/>
    <row r="5966" customFormat="1" ht="13.2" hidden="1" x14ac:dyDescent="0.2"/>
    <row r="5967" customFormat="1" ht="13.2" hidden="1" x14ac:dyDescent="0.2"/>
    <row r="5968" customFormat="1" ht="13.2" hidden="1" x14ac:dyDescent="0.2"/>
    <row r="5969" customFormat="1" ht="13.2" hidden="1" x14ac:dyDescent="0.2"/>
    <row r="5970" customFormat="1" ht="13.2" hidden="1" x14ac:dyDescent="0.2"/>
    <row r="5971" customFormat="1" ht="13.2" hidden="1" x14ac:dyDescent="0.2"/>
    <row r="5972" customFormat="1" ht="13.2" hidden="1" x14ac:dyDescent="0.2"/>
    <row r="5973" customFormat="1" ht="13.2" hidden="1" x14ac:dyDescent="0.2"/>
    <row r="5974" customFormat="1" ht="13.2" hidden="1" x14ac:dyDescent="0.2"/>
    <row r="5975" customFormat="1" ht="13.2" hidden="1" x14ac:dyDescent="0.2"/>
    <row r="5976" customFormat="1" ht="13.2" hidden="1" x14ac:dyDescent="0.2"/>
    <row r="5977" customFormat="1" ht="13.2" hidden="1" x14ac:dyDescent="0.2"/>
    <row r="5978" customFormat="1" ht="13.2" hidden="1" x14ac:dyDescent="0.2"/>
    <row r="5979" customFormat="1" ht="13.2" hidden="1" x14ac:dyDescent="0.2"/>
    <row r="5980" customFormat="1" ht="13.2" hidden="1" x14ac:dyDescent="0.2"/>
    <row r="5981" customFormat="1" ht="13.2" hidden="1" x14ac:dyDescent="0.2"/>
    <row r="5982" customFormat="1" ht="13.2" hidden="1" x14ac:dyDescent="0.2"/>
    <row r="5983" customFormat="1" ht="13.2" hidden="1" x14ac:dyDescent="0.2"/>
    <row r="5984" customFormat="1" ht="13.2" hidden="1" x14ac:dyDescent="0.2"/>
    <row r="5985" customFormat="1" ht="13.2" hidden="1" x14ac:dyDescent="0.2"/>
    <row r="5986" customFormat="1" ht="13.2" hidden="1" x14ac:dyDescent="0.2"/>
    <row r="5987" customFormat="1" ht="13.2" hidden="1" x14ac:dyDescent="0.2"/>
    <row r="5988" customFormat="1" ht="13.2" hidden="1" x14ac:dyDescent="0.2"/>
    <row r="5989" customFormat="1" ht="13.2" hidden="1" x14ac:dyDescent="0.2"/>
    <row r="5990" customFormat="1" ht="13.2" hidden="1" x14ac:dyDescent="0.2"/>
    <row r="5991" customFormat="1" ht="13.2" hidden="1" x14ac:dyDescent="0.2"/>
    <row r="5992" customFormat="1" ht="13.2" hidden="1" x14ac:dyDescent="0.2"/>
    <row r="5993" customFormat="1" ht="13.2" hidden="1" x14ac:dyDescent="0.2"/>
    <row r="5994" customFormat="1" ht="13.2" hidden="1" x14ac:dyDescent="0.2"/>
    <row r="5995" customFormat="1" ht="13.2" hidden="1" x14ac:dyDescent="0.2"/>
    <row r="5996" customFormat="1" ht="13.2" hidden="1" x14ac:dyDescent="0.2"/>
    <row r="5997" customFormat="1" ht="13.2" hidden="1" x14ac:dyDescent="0.2"/>
    <row r="5998" customFormat="1" ht="13.2" hidden="1" x14ac:dyDescent="0.2"/>
    <row r="5999" customFormat="1" ht="13.2" hidden="1" x14ac:dyDescent="0.2"/>
    <row r="6000" customFormat="1" ht="13.2" hidden="1" x14ac:dyDescent="0.2"/>
    <row r="6001" customFormat="1" ht="13.2" hidden="1" x14ac:dyDescent="0.2"/>
    <row r="6002" customFormat="1" ht="13.2" hidden="1" x14ac:dyDescent="0.2"/>
    <row r="6003" customFormat="1" ht="13.2" hidden="1" x14ac:dyDescent="0.2"/>
    <row r="6004" customFormat="1" ht="13.2" hidden="1" x14ac:dyDescent="0.2"/>
    <row r="6005" customFormat="1" ht="13.2" hidden="1" x14ac:dyDescent="0.2"/>
    <row r="6006" customFormat="1" ht="13.2" hidden="1" x14ac:dyDescent="0.2"/>
    <row r="6007" customFormat="1" ht="13.2" hidden="1" x14ac:dyDescent="0.2"/>
    <row r="6008" customFormat="1" ht="13.2" hidden="1" x14ac:dyDescent="0.2"/>
    <row r="6009" customFormat="1" ht="13.2" hidden="1" x14ac:dyDescent="0.2"/>
    <row r="6010" customFormat="1" ht="13.2" hidden="1" x14ac:dyDescent="0.2"/>
    <row r="6011" customFormat="1" ht="13.2" hidden="1" x14ac:dyDescent="0.2"/>
    <row r="6012" customFormat="1" ht="13.2" hidden="1" x14ac:dyDescent="0.2"/>
    <row r="6013" customFormat="1" ht="13.2" hidden="1" x14ac:dyDescent="0.2"/>
    <row r="6014" customFormat="1" ht="13.2" hidden="1" x14ac:dyDescent="0.2"/>
    <row r="6015" customFormat="1" ht="13.2" hidden="1" x14ac:dyDescent="0.2"/>
    <row r="6016" customFormat="1" ht="13.2" hidden="1" x14ac:dyDescent="0.2"/>
    <row r="6017" customFormat="1" ht="13.2" hidden="1" x14ac:dyDescent="0.2"/>
    <row r="6018" customFormat="1" ht="13.2" hidden="1" x14ac:dyDescent="0.2"/>
    <row r="6019" customFormat="1" ht="13.2" hidden="1" x14ac:dyDescent="0.2"/>
    <row r="6020" customFormat="1" ht="13.2" hidden="1" x14ac:dyDescent="0.2"/>
    <row r="6021" customFormat="1" ht="13.2" hidden="1" x14ac:dyDescent="0.2"/>
    <row r="6022" customFormat="1" ht="13.2" hidden="1" x14ac:dyDescent="0.2"/>
    <row r="6023" customFormat="1" ht="13.2" hidden="1" x14ac:dyDescent="0.2"/>
    <row r="6024" customFormat="1" ht="13.2" hidden="1" x14ac:dyDescent="0.2"/>
    <row r="6025" customFormat="1" ht="13.2" hidden="1" x14ac:dyDescent="0.2"/>
    <row r="6026" customFormat="1" ht="13.2" hidden="1" x14ac:dyDescent="0.2"/>
    <row r="6027" customFormat="1" ht="13.2" hidden="1" x14ac:dyDescent="0.2"/>
    <row r="6028" customFormat="1" ht="13.2" hidden="1" x14ac:dyDescent="0.2"/>
    <row r="6029" customFormat="1" ht="13.2" hidden="1" x14ac:dyDescent="0.2"/>
    <row r="6030" customFormat="1" ht="13.2" hidden="1" x14ac:dyDescent="0.2"/>
    <row r="6031" customFormat="1" ht="13.2" hidden="1" x14ac:dyDescent="0.2"/>
    <row r="6032" customFormat="1" ht="13.2" hidden="1" x14ac:dyDescent="0.2"/>
    <row r="6033" customFormat="1" ht="13.2" hidden="1" x14ac:dyDescent="0.2"/>
    <row r="6034" customFormat="1" ht="13.2" hidden="1" x14ac:dyDescent="0.2"/>
    <row r="6035" customFormat="1" ht="13.2" hidden="1" x14ac:dyDescent="0.2"/>
    <row r="6036" customFormat="1" ht="13.2" hidden="1" x14ac:dyDescent="0.2"/>
    <row r="6037" customFormat="1" ht="13.2" hidden="1" x14ac:dyDescent="0.2"/>
    <row r="6038" customFormat="1" ht="13.2" hidden="1" x14ac:dyDescent="0.2"/>
    <row r="6039" customFormat="1" ht="13.2" hidden="1" x14ac:dyDescent="0.2"/>
    <row r="6040" customFormat="1" ht="13.2" hidden="1" x14ac:dyDescent="0.2"/>
    <row r="6041" customFormat="1" ht="13.2" hidden="1" x14ac:dyDescent="0.2"/>
    <row r="6042" customFormat="1" ht="13.2" hidden="1" x14ac:dyDescent="0.2"/>
    <row r="6043" customFormat="1" ht="13.2" hidden="1" x14ac:dyDescent="0.2"/>
    <row r="6044" customFormat="1" ht="13.2" hidden="1" x14ac:dyDescent="0.2"/>
    <row r="6045" customFormat="1" ht="13.2" hidden="1" x14ac:dyDescent="0.2"/>
    <row r="6046" customFormat="1" ht="13.2" hidden="1" x14ac:dyDescent="0.2"/>
    <row r="6047" customFormat="1" ht="13.2" hidden="1" x14ac:dyDescent="0.2"/>
    <row r="6048" customFormat="1" ht="13.2" hidden="1" x14ac:dyDescent="0.2"/>
    <row r="6049" customFormat="1" ht="13.2" hidden="1" x14ac:dyDescent="0.2"/>
    <row r="6050" customFormat="1" ht="13.2" hidden="1" x14ac:dyDescent="0.2"/>
    <row r="6051" customFormat="1" ht="13.2" hidden="1" x14ac:dyDescent="0.2"/>
    <row r="6052" customFormat="1" ht="13.2" hidden="1" x14ac:dyDescent="0.2"/>
    <row r="6053" customFormat="1" ht="13.2" hidden="1" x14ac:dyDescent="0.2"/>
    <row r="6054" customFormat="1" ht="13.2" hidden="1" x14ac:dyDescent="0.2"/>
    <row r="6055" customFormat="1" ht="13.2" hidden="1" x14ac:dyDescent="0.2"/>
    <row r="6056" customFormat="1" ht="13.2" hidden="1" x14ac:dyDescent="0.2"/>
    <row r="6057" customFormat="1" ht="13.2" hidden="1" x14ac:dyDescent="0.2"/>
    <row r="6058" customFormat="1" ht="13.2" hidden="1" x14ac:dyDescent="0.2"/>
    <row r="6059" customFormat="1" ht="13.2" hidden="1" x14ac:dyDescent="0.2"/>
    <row r="6060" customFormat="1" ht="13.2" hidden="1" x14ac:dyDescent="0.2"/>
    <row r="6061" customFormat="1" ht="13.2" hidden="1" x14ac:dyDescent="0.2"/>
    <row r="6062" customFormat="1" ht="13.2" hidden="1" x14ac:dyDescent="0.2"/>
    <row r="6063" customFormat="1" ht="13.2" hidden="1" x14ac:dyDescent="0.2"/>
    <row r="6064" customFormat="1" ht="13.2" hidden="1" x14ac:dyDescent="0.2"/>
    <row r="6065" customFormat="1" ht="13.2" hidden="1" x14ac:dyDescent="0.2"/>
    <row r="6066" customFormat="1" ht="13.2" hidden="1" x14ac:dyDescent="0.2"/>
    <row r="6067" customFormat="1" ht="13.2" hidden="1" x14ac:dyDescent="0.2"/>
    <row r="6068" customFormat="1" ht="13.2" hidden="1" x14ac:dyDescent="0.2"/>
    <row r="6069" customFormat="1" ht="13.2" hidden="1" x14ac:dyDescent="0.2"/>
    <row r="6070" customFormat="1" ht="13.2" hidden="1" x14ac:dyDescent="0.2"/>
    <row r="6071" customFormat="1" ht="13.2" hidden="1" x14ac:dyDescent="0.2"/>
    <row r="6072" customFormat="1" ht="13.2" hidden="1" x14ac:dyDescent="0.2"/>
    <row r="6073" customFormat="1" ht="13.2" hidden="1" x14ac:dyDescent="0.2"/>
    <row r="6074" customFormat="1" ht="13.2" hidden="1" x14ac:dyDescent="0.2"/>
    <row r="6075" customFormat="1" ht="13.2" hidden="1" x14ac:dyDescent="0.2"/>
    <row r="6076" customFormat="1" ht="13.2" hidden="1" x14ac:dyDescent="0.2"/>
    <row r="6077" customFormat="1" ht="13.2" hidden="1" x14ac:dyDescent="0.2"/>
    <row r="6078" customFormat="1" ht="13.2" hidden="1" x14ac:dyDescent="0.2"/>
    <row r="6079" customFormat="1" ht="13.2" hidden="1" x14ac:dyDescent="0.2"/>
    <row r="6080" customFormat="1" ht="13.2" hidden="1" x14ac:dyDescent="0.2"/>
    <row r="6081" customFormat="1" ht="13.2" hidden="1" x14ac:dyDescent="0.2"/>
    <row r="6082" customFormat="1" ht="13.2" hidden="1" x14ac:dyDescent="0.2"/>
    <row r="6083" customFormat="1" ht="13.2" hidden="1" x14ac:dyDescent="0.2"/>
    <row r="6084" customFormat="1" ht="13.2" hidden="1" x14ac:dyDescent="0.2"/>
    <row r="6085" customFormat="1" ht="13.2" hidden="1" x14ac:dyDescent="0.2"/>
    <row r="6086" customFormat="1" ht="13.2" hidden="1" x14ac:dyDescent="0.2"/>
    <row r="6087" customFormat="1" ht="13.2" hidden="1" x14ac:dyDescent="0.2"/>
    <row r="6088" customFormat="1" ht="13.2" hidden="1" x14ac:dyDescent="0.2"/>
    <row r="6089" customFormat="1" ht="13.2" hidden="1" x14ac:dyDescent="0.2"/>
    <row r="6090" customFormat="1" ht="13.2" hidden="1" x14ac:dyDescent="0.2"/>
    <row r="6091" customFormat="1" ht="13.2" hidden="1" x14ac:dyDescent="0.2"/>
    <row r="6092" customFormat="1" ht="13.2" hidden="1" x14ac:dyDescent="0.2"/>
    <row r="6093" customFormat="1" ht="13.2" hidden="1" x14ac:dyDescent="0.2"/>
    <row r="6094" customFormat="1" ht="13.2" hidden="1" x14ac:dyDescent="0.2"/>
    <row r="6095" customFormat="1" ht="13.2" hidden="1" x14ac:dyDescent="0.2"/>
    <row r="6096" customFormat="1" ht="13.2" hidden="1" x14ac:dyDescent="0.2"/>
    <row r="6097" customFormat="1" ht="13.2" hidden="1" x14ac:dyDescent="0.2"/>
    <row r="6098" customFormat="1" ht="13.2" hidden="1" x14ac:dyDescent="0.2"/>
    <row r="6099" customFormat="1" ht="13.2" hidden="1" x14ac:dyDescent="0.2"/>
    <row r="6100" customFormat="1" ht="13.2" hidden="1" x14ac:dyDescent="0.2"/>
    <row r="6101" customFormat="1" ht="13.2" hidden="1" x14ac:dyDescent="0.2"/>
    <row r="6102" customFormat="1" ht="13.2" hidden="1" x14ac:dyDescent="0.2"/>
    <row r="6103" customFormat="1" ht="13.2" hidden="1" x14ac:dyDescent="0.2"/>
    <row r="6104" customFormat="1" ht="13.2" hidden="1" x14ac:dyDescent="0.2"/>
    <row r="6105" customFormat="1" ht="13.2" hidden="1" x14ac:dyDescent="0.2"/>
    <row r="6106" customFormat="1" ht="13.2" hidden="1" x14ac:dyDescent="0.2"/>
    <row r="6107" customFormat="1" ht="13.2" hidden="1" x14ac:dyDescent="0.2"/>
    <row r="6108" customFormat="1" ht="13.2" hidden="1" x14ac:dyDescent="0.2"/>
    <row r="6109" customFormat="1" ht="13.2" hidden="1" x14ac:dyDescent="0.2"/>
    <row r="6110" customFormat="1" ht="13.2" hidden="1" x14ac:dyDescent="0.2"/>
    <row r="6111" customFormat="1" ht="13.2" hidden="1" x14ac:dyDescent="0.2"/>
    <row r="6112" customFormat="1" ht="13.2" hidden="1" x14ac:dyDescent="0.2"/>
    <row r="6113" customFormat="1" ht="13.2" hidden="1" x14ac:dyDescent="0.2"/>
    <row r="6114" customFormat="1" ht="13.2" hidden="1" x14ac:dyDescent="0.2"/>
    <row r="6115" customFormat="1" ht="13.2" hidden="1" x14ac:dyDescent="0.2"/>
    <row r="6116" customFormat="1" ht="13.2" hidden="1" x14ac:dyDescent="0.2"/>
    <row r="6117" customFormat="1" ht="13.2" hidden="1" x14ac:dyDescent="0.2"/>
    <row r="6118" customFormat="1" ht="13.2" hidden="1" x14ac:dyDescent="0.2"/>
    <row r="6119" customFormat="1" ht="13.2" hidden="1" x14ac:dyDescent="0.2"/>
    <row r="6120" customFormat="1" ht="13.2" hidden="1" x14ac:dyDescent="0.2"/>
    <row r="6121" customFormat="1" ht="13.2" hidden="1" x14ac:dyDescent="0.2"/>
    <row r="6122" customFormat="1" ht="13.2" hidden="1" x14ac:dyDescent="0.2"/>
    <row r="6123" customFormat="1" ht="13.2" hidden="1" x14ac:dyDescent="0.2"/>
    <row r="6124" customFormat="1" ht="13.2" hidden="1" x14ac:dyDescent="0.2"/>
    <row r="6125" customFormat="1" ht="13.2" hidden="1" x14ac:dyDescent="0.2"/>
    <row r="6126" customFormat="1" ht="13.2" hidden="1" x14ac:dyDescent="0.2"/>
    <row r="6127" customFormat="1" ht="13.2" hidden="1" x14ac:dyDescent="0.2"/>
    <row r="6128" customFormat="1" ht="13.2" hidden="1" x14ac:dyDescent="0.2"/>
    <row r="6129" customFormat="1" ht="13.2" hidden="1" x14ac:dyDescent="0.2"/>
    <row r="6130" customFormat="1" ht="13.2" hidden="1" x14ac:dyDescent="0.2"/>
    <row r="6131" customFormat="1" ht="13.2" hidden="1" x14ac:dyDescent="0.2"/>
    <row r="6132" customFormat="1" ht="13.2" hidden="1" x14ac:dyDescent="0.2"/>
    <row r="6133" customFormat="1" ht="13.2" hidden="1" x14ac:dyDescent="0.2"/>
    <row r="6134" customFormat="1" ht="13.2" hidden="1" x14ac:dyDescent="0.2"/>
    <row r="6135" customFormat="1" ht="13.2" hidden="1" x14ac:dyDescent="0.2"/>
    <row r="6136" customFormat="1" ht="13.2" hidden="1" x14ac:dyDescent="0.2"/>
    <row r="6137" customFormat="1" ht="13.2" hidden="1" x14ac:dyDescent="0.2"/>
    <row r="6138" customFormat="1" ht="13.2" hidden="1" x14ac:dyDescent="0.2"/>
    <row r="6139" customFormat="1" ht="13.2" hidden="1" x14ac:dyDescent="0.2"/>
    <row r="6140" customFormat="1" ht="13.2" hidden="1" x14ac:dyDescent="0.2"/>
    <row r="6141" customFormat="1" ht="13.2" hidden="1" x14ac:dyDescent="0.2"/>
    <row r="6142" customFormat="1" ht="13.2" hidden="1" x14ac:dyDescent="0.2"/>
    <row r="6143" customFormat="1" ht="13.2" hidden="1" x14ac:dyDescent="0.2"/>
    <row r="6144" customFormat="1" ht="13.2" hidden="1" x14ac:dyDescent="0.2"/>
    <row r="6145" customFormat="1" ht="13.2" hidden="1" x14ac:dyDescent="0.2"/>
    <row r="6146" customFormat="1" ht="13.2" hidden="1" x14ac:dyDescent="0.2"/>
    <row r="6147" customFormat="1" ht="13.2" hidden="1" x14ac:dyDescent="0.2"/>
    <row r="6148" customFormat="1" ht="13.2" hidden="1" x14ac:dyDescent="0.2"/>
    <row r="6149" customFormat="1" ht="13.2" hidden="1" x14ac:dyDescent="0.2"/>
    <row r="6150" customFormat="1" ht="13.2" hidden="1" x14ac:dyDescent="0.2"/>
    <row r="6151" customFormat="1" ht="13.2" hidden="1" x14ac:dyDescent="0.2"/>
    <row r="6152" customFormat="1" ht="13.2" hidden="1" x14ac:dyDescent="0.2"/>
    <row r="6153" customFormat="1" ht="13.2" hidden="1" x14ac:dyDescent="0.2"/>
    <row r="6154" customFormat="1" ht="13.2" hidden="1" x14ac:dyDescent="0.2"/>
    <row r="6155" customFormat="1" ht="13.2" hidden="1" x14ac:dyDescent="0.2"/>
    <row r="6156" customFormat="1" ht="13.2" hidden="1" x14ac:dyDescent="0.2"/>
    <row r="6157" customFormat="1" ht="13.2" hidden="1" x14ac:dyDescent="0.2"/>
    <row r="6158" customFormat="1" ht="13.2" hidden="1" x14ac:dyDescent="0.2"/>
    <row r="6159" customFormat="1" ht="13.2" hidden="1" x14ac:dyDescent="0.2"/>
    <row r="6160" customFormat="1" ht="13.2" hidden="1" x14ac:dyDescent="0.2"/>
    <row r="6161" customFormat="1" ht="13.2" hidden="1" x14ac:dyDescent="0.2"/>
    <row r="6162" customFormat="1" ht="13.2" hidden="1" x14ac:dyDescent="0.2"/>
    <row r="6163" customFormat="1" ht="13.2" hidden="1" x14ac:dyDescent="0.2"/>
    <row r="6164" customFormat="1" ht="13.2" hidden="1" x14ac:dyDescent="0.2"/>
    <row r="6165" customFormat="1" ht="13.2" hidden="1" x14ac:dyDescent="0.2"/>
    <row r="6166" customFormat="1" ht="13.2" hidden="1" x14ac:dyDescent="0.2"/>
    <row r="6167" customFormat="1" ht="13.2" hidden="1" x14ac:dyDescent="0.2"/>
    <row r="6168" customFormat="1" ht="13.2" hidden="1" x14ac:dyDescent="0.2"/>
    <row r="6169" customFormat="1" ht="13.2" hidden="1" x14ac:dyDescent="0.2"/>
    <row r="6170" customFormat="1" ht="13.2" hidden="1" x14ac:dyDescent="0.2"/>
    <row r="6171" customFormat="1" ht="13.2" hidden="1" x14ac:dyDescent="0.2"/>
    <row r="6172" customFormat="1" ht="13.2" hidden="1" x14ac:dyDescent="0.2"/>
    <row r="6173" customFormat="1" ht="13.2" hidden="1" x14ac:dyDescent="0.2"/>
    <row r="6174" customFormat="1" ht="13.2" hidden="1" x14ac:dyDescent="0.2"/>
    <row r="6175" customFormat="1" ht="13.2" hidden="1" x14ac:dyDescent="0.2"/>
    <row r="6176" customFormat="1" ht="13.2" hidden="1" x14ac:dyDescent="0.2"/>
    <row r="6177" customFormat="1" ht="13.2" hidden="1" x14ac:dyDescent="0.2"/>
    <row r="6178" customFormat="1" ht="13.2" hidden="1" x14ac:dyDescent="0.2"/>
    <row r="6179" customFormat="1" ht="13.2" hidden="1" x14ac:dyDescent="0.2"/>
    <row r="6180" customFormat="1" ht="13.2" hidden="1" x14ac:dyDescent="0.2"/>
    <row r="6181" customFormat="1" ht="13.2" hidden="1" x14ac:dyDescent="0.2"/>
    <row r="6182" customFormat="1" ht="13.2" hidden="1" x14ac:dyDescent="0.2"/>
    <row r="6183" customFormat="1" ht="13.2" hidden="1" x14ac:dyDescent="0.2"/>
    <row r="6184" customFormat="1" ht="13.2" hidden="1" x14ac:dyDescent="0.2"/>
    <row r="6185" customFormat="1" ht="13.2" hidden="1" x14ac:dyDescent="0.2"/>
    <row r="6186" customFormat="1" ht="13.2" hidden="1" x14ac:dyDescent="0.2"/>
    <row r="6187" customFormat="1" ht="13.2" hidden="1" x14ac:dyDescent="0.2"/>
    <row r="6188" customFormat="1" ht="13.2" hidden="1" x14ac:dyDescent="0.2"/>
    <row r="6189" customFormat="1" ht="13.2" hidden="1" x14ac:dyDescent="0.2"/>
    <row r="6190" customFormat="1" ht="13.2" hidden="1" x14ac:dyDescent="0.2"/>
    <row r="6191" customFormat="1" ht="13.2" hidden="1" x14ac:dyDescent="0.2"/>
    <row r="6192" customFormat="1" ht="13.2" hidden="1" x14ac:dyDescent="0.2"/>
    <row r="6193" customFormat="1" ht="13.2" hidden="1" x14ac:dyDescent="0.2"/>
    <row r="6194" customFormat="1" ht="13.2" hidden="1" x14ac:dyDescent="0.2"/>
    <row r="6195" customFormat="1" ht="13.2" hidden="1" x14ac:dyDescent="0.2"/>
    <row r="6196" customFormat="1" ht="13.2" hidden="1" x14ac:dyDescent="0.2"/>
    <row r="6197" customFormat="1" ht="13.2" hidden="1" x14ac:dyDescent="0.2"/>
    <row r="6198" customFormat="1" ht="13.2" hidden="1" x14ac:dyDescent="0.2"/>
    <row r="6199" customFormat="1" ht="13.2" hidden="1" x14ac:dyDescent="0.2"/>
    <row r="6200" customFormat="1" ht="13.2" hidden="1" x14ac:dyDescent="0.2"/>
    <row r="6201" customFormat="1" ht="13.2" hidden="1" x14ac:dyDescent="0.2"/>
    <row r="6202" customFormat="1" ht="13.2" hidden="1" x14ac:dyDescent="0.2"/>
    <row r="6203" customFormat="1" ht="13.2" hidden="1" x14ac:dyDescent="0.2"/>
    <row r="6204" customFormat="1" ht="13.2" hidden="1" x14ac:dyDescent="0.2"/>
    <row r="6205" customFormat="1" ht="13.2" hidden="1" x14ac:dyDescent="0.2"/>
    <row r="6206" customFormat="1" ht="13.2" hidden="1" x14ac:dyDescent="0.2"/>
    <row r="6207" customFormat="1" ht="13.2" hidden="1" x14ac:dyDescent="0.2"/>
    <row r="6208" customFormat="1" ht="13.2" hidden="1" x14ac:dyDescent="0.2"/>
    <row r="6209" customFormat="1" ht="13.2" hidden="1" x14ac:dyDescent="0.2"/>
    <row r="6210" customFormat="1" ht="13.2" hidden="1" x14ac:dyDescent="0.2"/>
    <row r="6211" customFormat="1" ht="13.2" hidden="1" x14ac:dyDescent="0.2"/>
    <row r="6212" customFormat="1" ht="13.2" hidden="1" x14ac:dyDescent="0.2"/>
    <row r="6213" customFormat="1" ht="13.2" hidden="1" x14ac:dyDescent="0.2"/>
    <row r="6214" customFormat="1" ht="13.2" hidden="1" x14ac:dyDescent="0.2"/>
    <row r="6215" customFormat="1" ht="13.2" hidden="1" x14ac:dyDescent="0.2"/>
    <row r="6216" customFormat="1" ht="13.2" hidden="1" x14ac:dyDescent="0.2"/>
    <row r="6217" customFormat="1" ht="13.2" hidden="1" x14ac:dyDescent="0.2"/>
    <row r="6218" customFormat="1" ht="13.2" hidden="1" x14ac:dyDescent="0.2"/>
    <row r="6219" customFormat="1" ht="13.2" hidden="1" x14ac:dyDescent="0.2"/>
    <row r="6220" customFormat="1" ht="13.2" hidden="1" x14ac:dyDescent="0.2"/>
    <row r="6221" customFormat="1" ht="13.2" hidden="1" x14ac:dyDescent="0.2"/>
    <row r="6222" customFormat="1" ht="13.2" hidden="1" x14ac:dyDescent="0.2"/>
    <row r="6223" customFormat="1" ht="13.2" hidden="1" x14ac:dyDescent="0.2"/>
    <row r="6224" customFormat="1" ht="13.2" hidden="1" x14ac:dyDescent="0.2"/>
    <row r="6225" customFormat="1" ht="13.2" hidden="1" x14ac:dyDescent="0.2"/>
    <row r="6226" customFormat="1" ht="13.2" hidden="1" x14ac:dyDescent="0.2"/>
    <row r="6227" customFormat="1" ht="13.2" hidden="1" x14ac:dyDescent="0.2"/>
    <row r="6228" customFormat="1" ht="13.2" hidden="1" x14ac:dyDescent="0.2"/>
    <row r="6229" customFormat="1" ht="13.2" hidden="1" x14ac:dyDescent="0.2"/>
    <row r="6230" customFormat="1" ht="13.2" hidden="1" x14ac:dyDescent="0.2"/>
    <row r="6231" customFormat="1" ht="13.2" hidden="1" x14ac:dyDescent="0.2"/>
    <row r="6232" customFormat="1" ht="13.2" hidden="1" x14ac:dyDescent="0.2"/>
    <row r="6233" customFormat="1" ht="13.2" hidden="1" x14ac:dyDescent="0.2"/>
    <row r="6234" customFormat="1" ht="13.2" hidden="1" x14ac:dyDescent="0.2"/>
    <row r="6235" customFormat="1" ht="13.2" hidden="1" x14ac:dyDescent="0.2"/>
    <row r="6236" customFormat="1" ht="13.2" hidden="1" x14ac:dyDescent="0.2"/>
    <row r="6237" customFormat="1" ht="13.2" hidden="1" x14ac:dyDescent="0.2"/>
    <row r="6238" customFormat="1" ht="13.2" hidden="1" x14ac:dyDescent="0.2"/>
    <row r="6239" customFormat="1" ht="13.2" hidden="1" x14ac:dyDescent="0.2"/>
    <row r="6240" customFormat="1" ht="13.2" hidden="1" x14ac:dyDescent="0.2"/>
    <row r="6241" customFormat="1" ht="13.2" hidden="1" x14ac:dyDescent="0.2"/>
    <row r="6242" customFormat="1" ht="13.2" hidden="1" x14ac:dyDescent="0.2"/>
    <row r="6243" customFormat="1" ht="13.2" hidden="1" x14ac:dyDescent="0.2"/>
    <row r="6244" customFormat="1" ht="13.2" hidden="1" x14ac:dyDescent="0.2"/>
    <row r="6245" customFormat="1" ht="13.2" hidden="1" x14ac:dyDescent="0.2"/>
    <row r="6246" customFormat="1" ht="13.2" hidden="1" x14ac:dyDescent="0.2"/>
    <row r="6247" customFormat="1" ht="13.2" hidden="1" x14ac:dyDescent="0.2"/>
    <row r="6248" customFormat="1" ht="13.2" hidden="1" x14ac:dyDescent="0.2"/>
    <row r="6249" customFormat="1" ht="13.2" hidden="1" x14ac:dyDescent="0.2"/>
    <row r="6250" customFormat="1" ht="13.2" hidden="1" x14ac:dyDescent="0.2"/>
    <row r="6251" customFormat="1" ht="13.2" hidden="1" x14ac:dyDescent="0.2"/>
    <row r="6252" customFormat="1" ht="13.2" hidden="1" x14ac:dyDescent="0.2"/>
    <row r="6253" customFormat="1" ht="13.2" hidden="1" x14ac:dyDescent="0.2"/>
    <row r="6254" customFormat="1" ht="13.2" hidden="1" x14ac:dyDescent="0.2"/>
    <row r="6255" customFormat="1" ht="13.2" hidden="1" x14ac:dyDescent="0.2"/>
    <row r="6256" customFormat="1" ht="13.2" hidden="1" x14ac:dyDescent="0.2"/>
    <row r="6257" customFormat="1" ht="13.2" hidden="1" x14ac:dyDescent="0.2"/>
    <row r="6258" customFormat="1" ht="13.2" hidden="1" x14ac:dyDescent="0.2"/>
    <row r="6259" customFormat="1" ht="13.2" hidden="1" x14ac:dyDescent="0.2"/>
    <row r="6260" customFormat="1" ht="13.2" hidden="1" x14ac:dyDescent="0.2"/>
    <row r="6261" customFormat="1" ht="13.2" hidden="1" x14ac:dyDescent="0.2"/>
    <row r="6262" customFormat="1" ht="13.2" hidden="1" x14ac:dyDescent="0.2"/>
    <row r="6263" customFormat="1" ht="13.2" hidden="1" x14ac:dyDescent="0.2"/>
    <row r="6264" customFormat="1" ht="13.2" hidden="1" x14ac:dyDescent="0.2"/>
    <row r="6265" customFormat="1" ht="13.2" hidden="1" x14ac:dyDescent="0.2"/>
    <row r="6266" customFormat="1" ht="13.2" hidden="1" x14ac:dyDescent="0.2"/>
    <row r="6267" customFormat="1" ht="13.2" hidden="1" x14ac:dyDescent="0.2"/>
    <row r="6268" customFormat="1" ht="13.2" hidden="1" x14ac:dyDescent="0.2"/>
    <row r="6269" customFormat="1" ht="13.2" hidden="1" x14ac:dyDescent="0.2"/>
    <row r="6270" customFormat="1" ht="13.2" hidden="1" x14ac:dyDescent="0.2"/>
    <row r="6271" customFormat="1" ht="13.2" hidden="1" x14ac:dyDescent="0.2"/>
    <row r="6272" customFormat="1" ht="13.2" hidden="1" x14ac:dyDescent="0.2"/>
    <row r="6273" customFormat="1" ht="13.2" hidden="1" x14ac:dyDescent="0.2"/>
    <row r="6274" customFormat="1" ht="13.2" hidden="1" x14ac:dyDescent="0.2"/>
    <row r="6275" customFormat="1" ht="13.2" hidden="1" x14ac:dyDescent="0.2"/>
    <row r="6276" customFormat="1" ht="13.2" hidden="1" x14ac:dyDescent="0.2"/>
    <row r="6277" customFormat="1" ht="13.2" hidden="1" x14ac:dyDescent="0.2"/>
    <row r="6278" customFormat="1" ht="13.2" hidden="1" x14ac:dyDescent="0.2"/>
    <row r="6279" customFormat="1" ht="13.2" hidden="1" x14ac:dyDescent="0.2"/>
    <row r="6280" customFormat="1" ht="13.2" hidden="1" x14ac:dyDescent="0.2"/>
    <row r="6281" customFormat="1" ht="13.2" hidden="1" x14ac:dyDescent="0.2"/>
    <row r="6282" customFormat="1" ht="13.2" hidden="1" x14ac:dyDescent="0.2"/>
    <row r="6283" customFormat="1" ht="13.2" hidden="1" x14ac:dyDescent="0.2"/>
    <row r="6284" customFormat="1" ht="13.2" hidden="1" x14ac:dyDescent="0.2"/>
    <row r="6285" customFormat="1" ht="13.2" hidden="1" x14ac:dyDescent="0.2"/>
    <row r="6286" customFormat="1" ht="13.2" hidden="1" x14ac:dyDescent="0.2"/>
    <row r="6287" customFormat="1" ht="13.2" hidden="1" x14ac:dyDescent="0.2"/>
    <row r="6288" customFormat="1" ht="13.2" hidden="1" x14ac:dyDescent="0.2"/>
    <row r="6289" customFormat="1" ht="13.2" hidden="1" x14ac:dyDescent="0.2"/>
    <row r="6290" customFormat="1" ht="13.2" hidden="1" x14ac:dyDescent="0.2"/>
    <row r="6291" customFormat="1" ht="13.2" hidden="1" x14ac:dyDescent="0.2"/>
    <row r="6292" customFormat="1" ht="13.2" hidden="1" x14ac:dyDescent="0.2"/>
    <row r="6293" customFormat="1" ht="13.2" hidden="1" x14ac:dyDescent="0.2"/>
    <row r="6294" customFormat="1" ht="13.2" hidden="1" x14ac:dyDescent="0.2"/>
    <row r="6295" customFormat="1" ht="13.2" hidden="1" x14ac:dyDescent="0.2"/>
    <row r="6296" customFormat="1" ht="13.2" hidden="1" x14ac:dyDescent="0.2"/>
    <row r="6297" customFormat="1" ht="13.2" hidden="1" x14ac:dyDescent="0.2"/>
    <row r="6298" customFormat="1" ht="13.2" hidden="1" x14ac:dyDescent="0.2"/>
    <row r="6299" customFormat="1" ht="13.2" hidden="1" x14ac:dyDescent="0.2"/>
    <row r="6300" customFormat="1" ht="13.2" hidden="1" x14ac:dyDescent="0.2"/>
    <row r="6301" customFormat="1" ht="13.2" hidden="1" x14ac:dyDescent="0.2"/>
    <row r="6302" customFormat="1" ht="13.2" hidden="1" x14ac:dyDescent="0.2"/>
    <row r="6303" customFormat="1" ht="13.2" hidden="1" x14ac:dyDescent="0.2"/>
    <row r="6304" customFormat="1" ht="13.2" hidden="1" x14ac:dyDescent="0.2"/>
    <row r="6305" customFormat="1" ht="13.2" hidden="1" x14ac:dyDescent="0.2"/>
    <row r="6306" customFormat="1" ht="13.2" hidden="1" x14ac:dyDescent="0.2"/>
    <row r="6307" customFormat="1" ht="13.2" hidden="1" x14ac:dyDescent="0.2"/>
    <row r="6308" customFormat="1" ht="13.2" hidden="1" x14ac:dyDescent="0.2"/>
    <row r="6309" customFormat="1" ht="13.2" hidden="1" x14ac:dyDescent="0.2"/>
    <row r="6310" customFormat="1" ht="13.2" hidden="1" x14ac:dyDescent="0.2"/>
    <row r="6311" customFormat="1" ht="13.2" hidden="1" x14ac:dyDescent="0.2"/>
    <row r="6312" customFormat="1" ht="13.2" hidden="1" x14ac:dyDescent="0.2"/>
    <row r="6313" customFormat="1" ht="13.2" hidden="1" x14ac:dyDescent="0.2"/>
    <row r="6314" customFormat="1" ht="13.2" hidden="1" x14ac:dyDescent="0.2"/>
    <row r="6315" customFormat="1" ht="13.2" hidden="1" x14ac:dyDescent="0.2"/>
    <row r="6316" customFormat="1" ht="13.2" hidden="1" x14ac:dyDescent="0.2"/>
    <row r="6317" customFormat="1" ht="13.2" hidden="1" x14ac:dyDescent="0.2"/>
    <row r="6318" customFormat="1" ht="13.2" hidden="1" x14ac:dyDescent="0.2"/>
    <row r="6319" customFormat="1" ht="13.2" hidden="1" x14ac:dyDescent="0.2"/>
    <row r="6320" customFormat="1" ht="13.2" hidden="1" x14ac:dyDescent="0.2"/>
    <row r="6321" customFormat="1" ht="13.2" hidden="1" x14ac:dyDescent="0.2"/>
    <row r="6322" customFormat="1" ht="13.2" hidden="1" x14ac:dyDescent="0.2"/>
    <row r="6323" customFormat="1" ht="13.2" hidden="1" x14ac:dyDescent="0.2"/>
    <row r="6324" customFormat="1" ht="13.2" hidden="1" x14ac:dyDescent="0.2"/>
    <row r="6325" customFormat="1" ht="13.2" hidden="1" x14ac:dyDescent="0.2"/>
    <row r="6326" customFormat="1" ht="13.2" hidden="1" x14ac:dyDescent="0.2"/>
    <row r="6327" customFormat="1" ht="13.2" hidden="1" x14ac:dyDescent="0.2"/>
    <row r="6328" customFormat="1" ht="13.2" hidden="1" x14ac:dyDescent="0.2"/>
    <row r="6329" customFormat="1" ht="13.2" hidden="1" x14ac:dyDescent="0.2"/>
    <row r="6330" customFormat="1" ht="13.2" hidden="1" x14ac:dyDescent="0.2"/>
    <row r="6331" customFormat="1" ht="13.2" hidden="1" x14ac:dyDescent="0.2"/>
    <row r="6332" customFormat="1" ht="13.2" hidden="1" x14ac:dyDescent="0.2"/>
    <row r="6333" customFormat="1" ht="13.2" hidden="1" x14ac:dyDescent="0.2"/>
    <row r="6334" customFormat="1" ht="13.2" hidden="1" x14ac:dyDescent="0.2"/>
    <row r="6335" customFormat="1" ht="13.2" hidden="1" x14ac:dyDescent="0.2"/>
    <row r="6336" customFormat="1" ht="13.2" hidden="1" x14ac:dyDescent="0.2"/>
    <row r="6337" customFormat="1" ht="13.2" hidden="1" x14ac:dyDescent="0.2"/>
    <row r="6338" customFormat="1" ht="13.2" hidden="1" x14ac:dyDescent="0.2"/>
    <row r="6339" customFormat="1" ht="13.2" hidden="1" x14ac:dyDescent="0.2"/>
    <row r="6340" customFormat="1" ht="13.2" hidden="1" x14ac:dyDescent="0.2"/>
    <row r="6341" customFormat="1" ht="13.2" hidden="1" x14ac:dyDescent="0.2"/>
    <row r="6342" customFormat="1" ht="13.2" hidden="1" x14ac:dyDescent="0.2"/>
    <row r="6343" customFormat="1" ht="13.2" hidden="1" x14ac:dyDescent="0.2"/>
    <row r="6344" customFormat="1" ht="13.2" hidden="1" x14ac:dyDescent="0.2"/>
    <row r="6345" customFormat="1" ht="13.2" hidden="1" x14ac:dyDescent="0.2"/>
    <row r="6346" customFormat="1" ht="13.2" hidden="1" x14ac:dyDescent="0.2"/>
    <row r="6347" customFormat="1" ht="13.2" hidden="1" x14ac:dyDescent="0.2"/>
    <row r="6348" customFormat="1" ht="13.2" hidden="1" x14ac:dyDescent="0.2"/>
    <row r="6349" customFormat="1" ht="13.2" hidden="1" x14ac:dyDescent="0.2"/>
    <row r="6350" customFormat="1" ht="13.2" hidden="1" x14ac:dyDescent="0.2"/>
    <row r="6351" customFormat="1" ht="13.2" hidden="1" x14ac:dyDescent="0.2"/>
    <row r="6352" customFormat="1" ht="13.2" hidden="1" x14ac:dyDescent="0.2"/>
    <row r="6353" customFormat="1" ht="13.2" hidden="1" x14ac:dyDescent="0.2"/>
    <row r="6354" customFormat="1" ht="13.2" hidden="1" x14ac:dyDescent="0.2"/>
    <row r="6355" customFormat="1" ht="13.2" hidden="1" x14ac:dyDescent="0.2"/>
    <row r="6356" customFormat="1" ht="13.2" hidden="1" x14ac:dyDescent="0.2"/>
    <row r="6357" customFormat="1" ht="13.2" hidden="1" x14ac:dyDescent="0.2"/>
    <row r="6358" customFormat="1" ht="13.2" hidden="1" x14ac:dyDescent="0.2"/>
    <row r="6359" customFormat="1" ht="13.2" hidden="1" x14ac:dyDescent="0.2"/>
    <row r="6360" customFormat="1" ht="13.2" hidden="1" x14ac:dyDescent="0.2"/>
    <row r="6361" customFormat="1" ht="13.2" hidden="1" x14ac:dyDescent="0.2"/>
    <row r="6362" customFormat="1" ht="13.2" hidden="1" x14ac:dyDescent="0.2"/>
    <row r="6363" customFormat="1" ht="13.2" hidden="1" x14ac:dyDescent="0.2"/>
    <row r="6364" customFormat="1" ht="13.2" hidden="1" x14ac:dyDescent="0.2"/>
    <row r="6365" customFormat="1" ht="13.2" hidden="1" x14ac:dyDescent="0.2"/>
    <row r="6366" customFormat="1" ht="13.2" hidden="1" x14ac:dyDescent="0.2"/>
    <row r="6367" customFormat="1" ht="13.2" hidden="1" x14ac:dyDescent="0.2"/>
    <row r="6368" customFormat="1" ht="13.2" hidden="1" x14ac:dyDescent="0.2"/>
    <row r="6369" customFormat="1" ht="13.2" hidden="1" x14ac:dyDescent="0.2"/>
    <row r="6370" customFormat="1" ht="13.2" hidden="1" x14ac:dyDescent="0.2"/>
    <row r="6371" customFormat="1" ht="13.2" hidden="1" x14ac:dyDescent="0.2"/>
    <row r="6372" customFormat="1" ht="13.2" hidden="1" x14ac:dyDescent="0.2"/>
    <row r="6373" customFormat="1" ht="13.2" hidden="1" x14ac:dyDescent="0.2"/>
    <row r="6374" customFormat="1" ht="13.2" hidden="1" x14ac:dyDescent="0.2"/>
    <row r="6375" customFormat="1" ht="13.2" hidden="1" x14ac:dyDescent="0.2"/>
    <row r="6376" customFormat="1" ht="13.2" hidden="1" x14ac:dyDescent="0.2"/>
    <row r="6377" customFormat="1" ht="13.2" hidden="1" x14ac:dyDescent="0.2"/>
    <row r="6378" customFormat="1" ht="13.2" hidden="1" x14ac:dyDescent="0.2"/>
    <row r="6379" customFormat="1" ht="13.2" hidden="1" x14ac:dyDescent="0.2"/>
    <row r="6380" customFormat="1" ht="13.2" hidden="1" x14ac:dyDescent="0.2"/>
    <row r="6381" customFormat="1" ht="13.2" hidden="1" x14ac:dyDescent="0.2"/>
    <row r="6382" customFormat="1" ht="13.2" hidden="1" x14ac:dyDescent="0.2"/>
    <row r="6383" customFormat="1" ht="13.2" hidden="1" x14ac:dyDescent="0.2"/>
    <row r="6384" customFormat="1" ht="13.2" hidden="1" x14ac:dyDescent="0.2"/>
    <row r="6385" customFormat="1" ht="13.2" hidden="1" x14ac:dyDescent="0.2"/>
    <row r="6386" customFormat="1" ht="13.2" hidden="1" x14ac:dyDescent="0.2"/>
    <row r="6387" customFormat="1" ht="13.2" hidden="1" x14ac:dyDescent="0.2"/>
    <row r="6388" customFormat="1" ht="13.2" hidden="1" x14ac:dyDescent="0.2"/>
    <row r="6389" customFormat="1" ht="13.2" hidden="1" x14ac:dyDescent="0.2"/>
    <row r="6390" customFormat="1" ht="13.2" hidden="1" x14ac:dyDescent="0.2"/>
    <row r="6391" customFormat="1" ht="13.2" hidden="1" x14ac:dyDescent="0.2"/>
    <row r="6392" customFormat="1" ht="13.2" hidden="1" x14ac:dyDescent="0.2"/>
    <row r="6393" customFormat="1" ht="13.2" hidden="1" x14ac:dyDescent="0.2"/>
    <row r="6394" customFormat="1" ht="13.2" hidden="1" x14ac:dyDescent="0.2"/>
    <row r="6395" customFormat="1" ht="13.2" hidden="1" x14ac:dyDescent="0.2"/>
    <row r="6396" customFormat="1" ht="13.2" hidden="1" x14ac:dyDescent="0.2"/>
    <row r="6397" customFormat="1" ht="13.2" hidden="1" x14ac:dyDescent="0.2"/>
    <row r="6398" customFormat="1" ht="13.2" hidden="1" x14ac:dyDescent="0.2"/>
    <row r="6399" customFormat="1" ht="13.2" hidden="1" x14ac:dyDescent="0.2"/>
    <row r="6400" customFormat="1" ht="13.2" hidden="1" x14ac:dyDescent="0.2"/>
    <row r="6401" customFormat="1" ht="13.2" hidden="1" x14ac:dyDescent="0.2"/>
    <row r="6402" customFormat="1" ht="13.2" hidden="1" x14ac:dyDescent="0.2"/>
    <row r="6403" customFormat="1" ht="13.2" hidden="1" x14ac:dyDescent="0.2"/>
    <row r="6404" customFormat="1" ht="13.2" hidden="1" x14ac:dyDescent="0.2"/>
    <row r="6405" customFormat="1" ht="13.2" hidden="1" x14ac:dyDescent="0.2"/>
    <row r="6406" customFormat="1" ht="13.2" hidden="1" x14ac:dyDescent="0.2"/>
    <row r="6407" customFormat="1" ht="13.2" hidden="1" x14ac:dyDescent="0.2"/>
    <row r="6408" customFormat="1" ht="13.2" hidden="1" x14ac:dyDescent="0.2"/>
    <row r="6409" customFormat="1" ht="13.2" hidden="1" x14ac:dyDescent="0.2"/>
    <row r="6410" customFormat="1" ht="13.2" hidden="1" x14ac:dyDescent="0.2"/>
    <row r="6411" customFormat="1" ht="13.2" hidden="1" x14ac:dyDescent="0.2"/>
    <row r="6412" customFormat="1" ht="13.2" hidden="1" x14ac:dyDescent="0.2"/>
    <row r="6413" customFormat="1" ht="13.2" hidden="1" x14ac:dyDescent="0.2"/>
    <row r="6414" customFormat="1" ht="13.2" hidden="1" x14ac:dyDescent="0.2"/>
    <row r="6415" customFormat="1" ht="13.2" hidden="1" x14ac:dyDescent="0.2"/>
    <row r="6416" customFormat="1" ht="13.2" hidden="1" x14ac:dyDescent="0.2"/>
    <row r="6417" customFormat="1" ht="13.2" hidden="1" x14ac:dyDescent="0.2"/>
    <row r="6418" customFormat="1" ht="13.2" hidden="1" x14ac:dyDescent="0.2"/>
    <row r="6419" customFormat="1" ht="13.2" hidden="1" x14ac:dyDescent="0.2"/>
    <row r="6420" customFormat="1" ht="13.2" hidden="1" x14ac:dyDescent="0.2"/>
    <row r="6421" customFormat="1" ht="13.2" hidden="1" x14ac:dyDescent="0.2"/>
    <row r="6422" customFormat="1" ht="13.2" hidden="1" x14ac:dyDescent="0.2"/>
    <row r="6423" customFormat="1" ht="13.2" hidden="1" x14ac:dyDescent="0.2"/>
    <row r="6424" customFormat="1" ht="13.2" hidden="1" x14ac:dyDescent="0.2"/>
    <row r="6425" customFormat="1" ht="13.2" hidden="1" x14ac:dyDescent="0.2"/>
    <row r="6426" customFormat="1" ht="13.2" hidden="1" x14ac:dyDescent="0.2"/>
    <row r="6427" customFormat="1" ht="13.2" hidden="1" x14ac:dyDescent="0.2"/>
    <row r="6428" customFormat="1" ht="13.2" hidden="1" x14ac:dyDescent="0.2"/>
    <row r="6429" customFormat="1" ht="13.2" hidden="1" x14ac:dyDescent="0.2"/>
    <row r="6430" customFormat="1" ht="13.2" hidden="1" x14ac:dyDescent="0.2"/>
    <row r="6431" customFormat="1" ht="13.2" hidden="1" x14ac:dyDescent="0.2"/>
    <row r="6432" customFormat="1" ht="13.2" hidden="1" x14ac:dyDescent="0.2"/>
    <row r="6433" customFormat="1" ht="13.2" hidden="1" x14ac:dyDescent="0.2"/>
    <row r="6434" customFormat="1" ht="13.2" hidden="1" x14ac:dyDescent="0.2"/>
    <row r="6435" customFormat="1" ht="13.2" hidden="1" x14ac:dyDescent="0.2"/>
    <row r="6436" customFormat="1" ht="13.2" hidden="1" x14ac:dyDescent="0.2"/>
    <row r="6437" customFormat="1" ht="13.2" hidden="1" x14ac:dyDescent="0.2"/>
    <row r="6438" customFormat="1" ht="13.2" hidden="1" x14ac:dyDescent="0.2"/>
    <row r="6439" customFormat="1" ht="13.2" hidden="1" x14ac:dyDescent="0.2"/>
    <row r="6440" customFormat="1" ht="13.2" hidden="1" x14ac:dyDescent="0.2"/>
    <row r="6441" customFormat="1" ht="13.2" hidden="1" x14ac:dyDescent="0.2"/>
    <row r="6442" customFormat="1" ht="13.2" hidden="1" x14ac:dyDescent="0.2"/>
    <row r="6443" customFormat="1" ht="13.2" hidden="1" x14ac:dyDescent="0.2"/>
    <row r="6444" customFormat="1" ht="13.2" hidden="1" x14ac:dyDescent="0.2"/>
    <row r="6445" customFormat="1" ht="13.2" hidden="1" x14ac:dyDescent="0.2"/>
    <row r="6446" customFormat="1" ht="13.2" hidden="1" x14ac:dyDescent="0.2"/>
    <row r="6447" customFormat="1" ht="13.2" hidden="1" x14ac:dyDescent="0.2"/>
    <row r="6448" customFormat="1" ht="13.2" hidden="1" x14ac:dyDescent="0.2"/>
    <row r="6449" customFormat="1" ht="13.2" hidden="1" x14ac:dyDescent="0.2"/>
    <row r="6450" customFormat="1" ht="13.2" hidden="1" x14ac:dyDescent="0.2"/>
    <row r="6451" customFormat="1" ht="13.2" hidden="1" x14ac:dyDescent="0.2"/>
    <row r="6452" customFormat="1" ht="13.2" hidden="1" x14ac:dyDescent="0.2"/>
    <row r="6453" customFormat="1" ht="13.2" hidden="1" x14ac:dyDescent="0.2"/>
    <row r="6454" customFormat="1" ht="13.2" hidden="1" x14ac:dyDescent="0.2"/>
    <row r="6455" customFormat="1" ht="13.2" hidden="1" x14ac:dyDescent="0.2"/>
    <row r="6456" customFormat="1" ht="13.2" hidden="1" x14ac:dyDescent="0.2"/>
    <row r="6457" customFormat="1" ht="13.2" hidden="1" x14ac:dyDescent="0.2"/>
    <row r="6458" customFormat="1" ht="13.2" hidden="1" x14ac:dyDescent="0.2"/>
    <row r="6459" customFormat="1" ht="13.2" hidden="1" x14ac:dyDescent="0.2"/>
    <row r="6460" customFormat="1" ht="13.2" hidden="1" x14ac:dyDescent="0.2"/>
    <row r="6461" customFormat="1" ht="13.2" hidden="1" x14ac:dyDescent="0.2"/>
    <row r="6462" customFormat="1" ht="13.2" hidden="1" x14ac:dyDescent="0.2"/>
    <row r="6463" customFormat="1" ht="13.2" hidden="1" x14ac:dyDescent="0.2"/>
    <row r="6464" customFormat="1" ht="13.2" hidden="1" x14ac:dyDescent="0.2"/>
    <row r="6465" customFormat="1" ht="13.2" hidden="1" x14ac:dyDescent="0.2"/>
    <row r="6466" customFormat="1" ht="13.2" hidden="1" x14ac:dyDescent="0.2"/>
    <row r="6467" customFormat="1" ht="13.2" hidden="1" x14ac:dyDescent="0.2"/>
    <row r="6468" customFormat="1" ht="13.2" hidden="1" x14ac:dyDescent="0.2"/>
    <row r="6469" customFormat="1" ht="13.2" hidden="1" x14ac:dyDescent="0.2"/>
    <row r="6470" customFormat="1" ht="13.2" hidden="1" x14ac:dyDescent="0.2"/>
    <row r="6471" customFormat="1" ht="13.2" hidden="1" x14ac:dyDescent="0.2"/>
    <row r="6472" customFormat="1" ht="13.2" hidden="1" x14ac:dyDescent="0.2"/>
    <row r="6473" customFormat="1" ht="13.2" hidden="1" x14ac:dyDescent="0.2"/>
    <row r="6474" customFormat="1" ht="13.2" hidden="1" x14ac:dyDescent="0.2"/>
    <row r="6475" customFormat="1" ht="13.2" hidden="1" x14ac:dyDescent="0.2"/>
    <row r="6476" customFormat="1" ht="13.2" hidden="1" x14ac:dyDescent="0.2"/>
    <row r="6477" customFormat="1" ht="13.2" hidden="1" x14ac:dyDescent="0.2"/>
    <row r="6478" customFormat="1" ht="13.2" hidden="1" x14ac:dyDescent="0.2"/>
    <row r="6479" customFormat="1" ht="13.2" hidden="1" x14ac:dyDescent="0.2"/>
    <row r="6480" customFormat="1" ht="13.2" hidden="1" x14ac:dyDescent="0.2"/>
    <row r="6481" customFormat="1" ht="13.2" hidden="1" x14ac:dyDescent="0.2"/>
    <row r="6482" customFormat="1" ht="13.2" hidden="1" x14ac:dyDescent="0.2"/>
    <row r="6483" customFormat="1" ht="13.2" hidden="1" x14ac:dyDescent="0.2"/>
    <row r="6484" customFormat="1" ht="13.2" hidden="1" x14ac:dyDescent="0.2"/>
    <row r="6485" customFormat="1" ht="13.2" hidden="1" x14ac:dyDescent="0.2"/>
    <row r="6486" customFormat="1" ht="13.2" hidden="1" x14ac:dyDescent="0.2"/>
    <row r="6487" customFormat="1" ht="13.2" hidden="1" x14ac:dyDescent="0.2"/>
    <row r="6488" customFormat="1" ht="13.2" hidden="1" x14ac:dyDescent="0.2"/>
    <row r="6489" customFormat="1" ht="13.2" hidden="1" x14ac:dyDescent="0.2"/>
    <row r="6490" customFormat="1" ht="13.2" hidden="1" x14ac:dyDescent="0.2"/>
    <row r="6491" customFormat="1" ht="13.2" hidden="1" x14ac:dyDescent="0.2"/>
    <row r="6492" customFormat="1" ht="13.2" hidden="1" x14ac:dyDescent="0.2"/>
    <row r="6493" customFormat="1" ht="13.2" hidden="1" x14ac:dyDescent="0.2"/>
    <row r="6494" customFormat="1" ht="13.2" hidden="1" x14ac:dyDescent="0.2"/>
    <row r="6495" customFormat="1" ht="13.2" hidden="1" x14ac:dyDescent="0.2"/>
    <row r="6496" customFormat="1" ht="13.2" hidden="1" x14ac:dyDescent="0.2"/>
    <row r="6497" customFormat="1" ht="13.2" hidden="1" x14ac:dyDescent="0.2"/>
    <row r="6498" customFormat="1" ht="13.2" hidden="1" x14ac:dyDescent="0.2"/>
    <row r="6499" customFormat="1" ht="13.2" hidden="1" x14ac:dyDescent="0.2"/>
    <row r="6500" customFormat="1" ht="13.2" hidden="1" x14ac:dyDescent="0.2"/>
    <row r="6501" customFormat="1" ht="13.2" hidden="1" x14ac:dyDescent="0.2"/>
    <row r="6502" customFormat="1" ht="13.2" hidden="1" x14ac:dyDescent="0.2"/>
    <row r="6503" customFormat="1" ht="13.2" hidden="1" x14ac:dyDescent="0.2"/>
    <row r="6504" customFormat="1" ht="13.2" hidden="1" x14ac:dyDescent="0.2"/>
    <row r="6505" customFormat="1" ht="13.2" hidden="1" x14ac:dyDescent="0.2"/>
    <row r="6506" customFormat="1" ht="13.2" hidden="1" x14ac:dyDescent="0.2"/>
    <row r="6507" customFormat="1" ht="13.2" hidden="1" x14ac:dyDescent="0.2"/>
    <row r="6508" customFormat="1" ht="13.2" hidden="1" x14ac:dyDescent="0.2"/>
    <row r="6509" customFormat="1" ht="13.2" hidden="1" x14ac:dyDescent="0.2"/>
    <row r="6510" customFormat="1" ht="13.2" hidden="1" x14ac:dyDescent="0.2"/>
    <row r="6511" customFormat="1" ht="13.2" hidden="1" x14ac:dyDescent="0.2"/>
    <row r="6512" customFormat="1" ht="13.2" hidden="1" x14ac:dyDescent="0.2"/>
    <row r="6513" customFormat="1" ht="13.2" hidden="1" x14ac:dyDescent="0.2"/>
    <row r="6514" customFormat="1" ht="13.2" hidden="1" x14ac:dyDescent="0.2"/>
    <row r="6515" customFormat="1" ht="13.2" hidden="1" x14ac:dyDescent="0.2"/>
    <row r="6516" customFormat="1" ht="13.2" hidden="1" x14ac:dyDescent="0.2"/>
    <row r="6517" customFormat="1" ht="13.2" hidden="1" x14ac:dyDescent="0.2"/>
    <row r="6518" customFormat="1" ht="13.2" hidden="1" x14ac:dyDescent="0.2"/>
    <row r="6519" customFormat="1" ht="13.2" hidden="1" x14ac:dyDescent="0.2"/>
    <row r="6520" customFormat="1" ht="13.2" hidden="1" x14ac:dyDescent="0.2"/>
    <row r="6521" customFormat="1" ht="13.2" hidden="1" x14ac:dyDescent="0.2"/>
    <row r="6522" customFormat="1" ht="13.2" hidden="1" x14ac:dyDescent="0.2"/>
    <row r="6523" customFormat="1" ht="13.2" hidden="1" x14ac:dyDescent="0.2"/>
    <row r="6524" customFormat="1" ht="13.2" hidden="1" x14ac:dyDescent="0.2"/>
    <row r="6525" customFormat="1" ht="13.2" hidden="1" x14ac:dyDescent="0.2"/>
    <row r="6526" customFormat="1" ht="13.2" hidden="1" x14ac:dyDescent="0.2"/>
    <row r="6527" customFormat="1" ht="13.2" hidden="1" x14ac:dyDescent="0.2"/>
    <row r="6528" customFormat="1" ht="13.2" hidden="1" x14ac:dyDescent="0.2"/>
    <row r="6529" customFormat="1" ht="13.2" hidden="1" x14ac:dyDescent="0.2"/>
    <row r="6530" customFormat="1" ht="13.2" hidden="1" x14ac:dyDescent="0.2"/>
    <row r="6531" customFormat="1" ht="13.2" hidden="1" x14ac:dyDescent="0.2"/>
    <row r="6532" customFormat="1" ht="13.2" hidden="1" x14ac:dyDescent="0.2"/>
    <row r="6533" customFormat="1" ht="13.2" hidden="1" x14ac:dyDescent="0.2"/>
    <row r="6534" customFormat="1" ht="13.2" hidden="1" x14ac:dyDescent="0.2"/>
    <row r="6535" customFormat="1" ht="13.2" hidden="1" x14ac:dyDescent="0.2"/>
    <row r="6536" customFormat="1" ht="13.2" hidden="1" x14ac:dyDescent="0.2"/>
    <row r="6537" customFormat="1" ht="13.2" hidden="1" x14ac:dyDescent="0.2"/>
    <row r="6538" customFormat="1" ht="13.2" hidden="1" x14ac:dyDescent="0.2"/>
    <row r="6539" customFormat="1" ht="13.2" hidden="1" x14ac:dyDescent="0.2"/>
    <row r="6540" customFormat="1" ht="13.2" hidden="1" x14ac:dyDescent="0.2"/>
    <row r="6541" customFormat="1" ht="13.2" hidden="1" x14ac:dyDescent="0.2"/>
    <row r="6542" customFormat="1" ht="13.2" hidden="1" x14ac:dyDescent="0.2"/>
    <row r="6543" customFormat="1" ht="13.2" hidden="1" x14ac:dyDescent="0.2"/>
    <row r="6544" customFormat="1" ht="13.2" hidden="1" x14ac:dyDescent="0.2"/>
    <row r="6545" customFormat="1" ht="13.2" hidden="1" x14ac:dyDescent="0.2"/>
    <row r="6546" customFormat="1" ht="13.2" hidden="1" x14ac:dyDescent="0.2"/>
    <row r="6547" customFormat="1" ht="13.2" hidden="1" x14ac:dyDescent="0.2"/>
    <row r="6548" customFormat="1" ht="13.2" hidden="1" x14ac:dyDescent="0.2"/>
    <row r="6549" customFormat="1" ht="13.2" hidden="1" x14ac:dyDescent="0.2"/>
    <row r="6550" customFormat="1" ht="13.2" hidden="1" x14ac:dyDescent="0.2"/>
    <row r="6551" customFormat="1" ht="13.2" hidden="1" x14ac:dyDescent="0.2"/>
    <row r="6552" customFormat="1" ht="13.2" hidden="1" x14ac:dyDescent="0.2"/>
    <row r="6553" customFormat="1" ht="13.2" hidden="1" x14ac:dyDescent="0.2"/>
    <row r="6554" customFormat="1" ht="13.2" hidden="1" x14ac:dyDescent="0.2"/>
    <row r="6555" customFormat="1" ht="13.2" hidden="1" x14ac:dyDescent="0.2"/>
    <row r="6556" customFormat="1" ht="13.2" hidden="1" x14ac:dyDescent="0.2"/>
    <row r="6557" customFormat="1" ht="13.2" hidden="1" x14ac:dyDescent="0.2"/>
    <row r="6558" customFormat="1" ht="13.2" hidden="1" x14ac:dyDescent="0.2"/>
    <row r="6559" customFormat="1" ht="13.2" hidden="1" x14ac:dyDescent="0.2"/>
    <row r="6560" customFormat="1" ht="13.2" hidden="1" x14ac:dyDescent="0.2"/>
    <row r="6561" customFormat="1" ht="13.2" hidden="1" x14ac:dyDescent="0.2"/>
    <row r="6562" customFormat="1" ht="13.2" hidden="1" x14ac:dyDescent="0.2"/>
    <row r="6563" customFormat="1" ht="13.2" hidden="1" x14ac:dyDescent="0.2"/>
    <row r="6564" customFormat="1" ht="13.2" hidden="1" x14ac:dyDescent="0.2"/>
    <row r="6565" customFormat="1" ht="13.2" hidden="1" x14ac:dyDescent="0.2"/>
    <row r="6566" customFormat="1" ht="13.2" hidden="1" x14ac:dyDescent="0.2"/>
    <row r="6567" customFormat="1" ht="13.2" hidden="1" x14ac:dyDescent="0.2"/>
    <row r="6568" customFormat="1" ht="13.2" hidden="1" x14ac:dyDescent="0.2"/>
    <row r="6569" customFormat="1" ht="13.2" hidden="1" x14ac:dyDescent="0.2"/>
    <row r="6570" customFormat="1" ht="13.2" hidden="1" x14ac:dyDescent="0.2"/>
    <row r="6571" customFormat="1" ht="13.2" hidden="1" x14ac:dyDescent="0.2"/>
    <row r="6572" customFormat="1" ht="13.2" hidden="1" x14ac:dyDescent="0.2"/>
    <row r="6573" customFormat="1" ht="13.2" hidden="1" x14ac:dyDescent="0.2"/>
    <row r="6574" customFormat="1" ht="13.2" hidden="1" x14ac:dyDescent="0.2"/>
    <row r="6575" customFormat="1" ht="13.2" hidden="1" x14ac:dyDescent="0.2"/>
    <row r="6576" customFormat="1" ht="13.2" hidden="1" x14ac:dyDescent="0.2"/>
    <row r="6577" customFormat="1" ht="13.2" hidden="1" x14ac:dyDescent="0.2"/>
    <row r="6578" customFormat="1" ht="13.2" hidden="1" x14ac:dyDescent="0.2"/>
    <row r="6579" customFormat="1" ht="13.2" hidden="1" x14ac:dyDescent="0.2"/>
    <row r="6580" customFormat="1" ht="13.2" hidden="1" x14ac:dyDescent="0.2"/>
    <row r="6581" customFormat="1" ht="13.2" hidden="1" x14ac:dyDescent="0.2"/>
    <row r="6582" customFormat="1" ht="13.2" hidden="1" x14ac:dyDescent="0.2"/>
    <row r="6583" customFormat="1" ht="13.2" hidden="1" x14ac:dyDescent="0.2"/>
    <row r="6584" customFormat="1" ht="13.2" hidden="1" x14ac:dyDescent="0.2"/>
    <row r="6585" customFormat="1" ht="13.2" hidden="1" x14ac:dyDescent="0.2"/>
    <row r="6586" customFormat="1" ht="13.2" hidden="1" x14ac:dyDescent="0.2"/>
    <row r="6587" customFormat="1" ht="13.2" hidden="1" x14ac:dyDescent="0.2"/>
    <row r="6588" customFormat="1" ht="13.2" hidden="1" x14ac:dyDescent="0.2"/>
    <row r="6589" customFormat="1" ht="13.2" hidden="1" x14ac:dyDescent="0.2"/>
    <row r="6590" customFormat="1" ht="13.2" hidden="1" x14ac:dyDescent="0.2"/>
    <row r="6591" customFormat="1" ht="13.2" hidden="1" x14ac:dyDescent="0.2"/>
    <row r="6592" customFormat="1" ht="13.2" hidden="1" x14ac:dyDescent="0.2"/>
    <row r="6593" customFormat="1" ht="13.2" hidden="1" x14ac:dyDescent="0.2"/>
    <row r="6594" customFormat="1" ht="13.2" hidden="1" x14ac:dyDescent="0.2"/>
    <row r="6595" customFormat="1" ht="13.2" hidden="1" x14ac:dyDescent="0.2"/>
    <row r="6596" customFormat="1" ht="13.2" hidden="1" x14ac:dyDescent="0.2"/>
    <row r="6597" customFormat="1" ht="13.2" hidden="1" x14ac:dyDescent="0.2"/>
    <row r="6598" customFormat="1" ht="13.2" hidden="1" x14ac:dyDescent="0.2"/>
    <row r="6599" customFormat="1" ht="13.2" hidden="1" x14ac:dyDescent="0.2"/>
    <row r="6600" customFormat="1" ht="13.2" hidden="1" x14ac:dyDescent="0.2"/>
    <row r="6601" customFormat="1" ht="13.2" hidden="1" x14ac:dyDescent="0.2"/>
    <row r="6602" customFormat="1" ht="13.2" hidden="1" x14ac:dyDescent="0.2"/>
    <row r="6603" customFormat="1" ht="13.2" hidden="1" x14ac:dyDescent="0.2"/>
    <row r="6604" customFormat="1" ht="13.2" hidden="1" x14ac:dyDescent="0.2"/>
    <row r="6605" customFormat="1" ht="13.2" hidden="1" x14ac:dyDescent="0.2"/>
    <row r="6606" customFormat="1" ht="13.2" hidden="1" x14ac:dyDescent="0.2"/>
    <row r="6607" customFormat="1" ht="13.2" hidden="1" x14ac:dyDescent="0.2"/>
    <row r="6608" customFormat="1" ht="13.2" hidden="1" x14ac:dyDescent="0.2"/>
    <row r="6609" customFormat="1" ht="13.2" hidden="1" x14ac:dyDescent="0.2"/>
    <row r="6610" customFormat="1" ht="13.2" hidden="1" x14ac:dyDescent="0.2"/>
    <row r="6611" customFormat="1" ht="13.2" hidden="1" x14ac:dyDescent="0.2"/>
    <row r="6612" customFormat="1" ht="13.2" hidden="1" x14ac:dyDescent="0.2"/>
    <row r="6613" customFormat="1" ht="13.2" hidden="1" x14ac:dyDescent="0.2"/>
    <row r="6614" customFormat="1" ht="13.2" hidden="1" x14ac:dyDescent="0.2"/>
    <row r="6615" customFormat="1" ht="13.2" hidden="1" x14ac:dyDescent="0.2"/>
    <row r="6616" customFormat="1" ht="13.2" hidden="1" x14ac:dyDescent="0.2"/>
    <row r="6617" customFormat="1" ht="13.2" hidden="1" x14ac:dyDescent="0.2"/>
    <row r="6618" customFormat="1" ht="13.2" hidden="1" x14ac:dyDescent="0.2"/>
    <row r="6619" customFormat="1" ht="13.2" hidden="1" x14ac:dyDescent="0.2"/>
    <row r="6620" customFormat="1" ht="13.2" hidden="1" x14ac:dyDescent="0.2"/>
    <row r="6621" customFormat="1" ht="13.2" hidden="1" x14ac:dyDescent="0.2"/>
    <row r="6622" customFormat="1" ht="13.2" hidden="1" x14ac:dyDescent="0.2"/>
    <row r="6623" customFormat="1" ht="13.2" hidden="1" x14ac:dyDescent="0.2"/>
    <row r="6624" customFormat="1" ht="13.2" hidden="1" x14ac:dyDescent="0.2"/>
    <row r="6625" customFormat="1" ht="13.2" hidden="1" x14ac:dyDescent="0.2"/>
    <row r="6626" customFormat="1" ht="13.2" hidden="1" x14ac:dyDescent="0.2"/>
    <row r="6627" customFormat="1" ht="13.2" hidden="1" x14ac:dyDescent="0.2"/>
    <row r="6628" customFormat="1" ht="13.2" hidden="1" x14ac:dyDescent="0.2"/>
    <row r="6629" customFormat="1" ht="13.2" hidden="1" x14ac:dyDescent="0.2"/>
    <row r="6630" customFormat="1" ht="13.2" hidden="1" x14ac:dyDescent="0.2"/>
    <row r="6631" customFormat="1" ht="13.2" hidden="1" x14ac:dyDescent="0.2"/>
    <row r="6632" customFormat="1" ht="13.2" hidden="1" x14ac:dyDescent="0.2"/>
    <row r="6633" customFormat="1" ht="13.2" hidden="1" x14ac:dyDescent="0.2"/>
    <row r="6634" customFormat="1" ht="13.2" hidden="1" x14ac:dyDescent="0.2"/>
    <row r="6635" customFormat="1" ht="13.2" hidden="1" x14ac:dyDescent="0.2"/>
    <row r="6636" customFormat="1" ht="13.2" hidden="1" x14ac:dyDescent="0.2"/>
    <row r="6637" customFormat="1" ht="13.2" hidden="1" x14ac:dyDescent="0.2"/>
    <row r="6638" customFormat="1" ht="13.2" hidden="1" x14ac:dyDescent="0.2"/>
    <row r="6639" customFormat="1" ht="13.2" hidden="1" x14ac:dyDescent="0.2"/>
    <row r="6640" customFormat="1" ht="13.2" hidden="1" x14ac:dyDescent="0.2"/>
    <row r="6641" customFormat="1" ht="13.2" hidden="1" x14ac:dyDescent="0.2"/>
    <row r="6642" customFormat="1" ht="13.2" hidden="1" x14ac:dyDescent="0.2"/>
    <row r="6643" customFormat="1" ht="13.2" hidden="1" x14ac:dyDescent="0.2"/>
    <row r="6644" customFormat="1" ht="13.2" hidden="1" x14ac:dyDescent="0.2"/>
    <row r="6645" customFormat="1" ht="13.2" hidden="1" x14ac:dyDescent="0.2"/>
    <row r="6646" customFormat="1" ht="13.2" hidden="1" x14ac:dyDescent="0.2"/>
    <row r="6647" customFormat="1" ht="13.2" hidden="1" x14ac:dyDescent="0.2"/>
    <row r="6648" customFormat="1" ht="13.2" hidden="1" x14ac:dyDescent="0.2"/>
    <row r="6649" customFormat="1" ht="13.2" hidden="1" x14ac:dyDescent="0.2"/>
    <row r="6650" customFormat="1" ht="13.2" hidden="1" x14ac:dyDescent="0.2"/>
    <row r="6651" customFormat="1" ht="13.2" hidden="1" x14ac:dyDescent="0.2"/>
    <row r="6652" customFormat="1" ht="13.2" hidden="1" x14ac:dyDescent="0.2"/>
    <row r="6653" customFormat="1" ht="13.2" hidden="1" x14ac:dyDescent="0.2"/>
    <row r="6654" customFormat="1" ht="13.2" hidden="1" x14ac:dyDescent="0.2"/>
    <row r="6655" customFormat="1" ht="13.2" hidden="1" x14ac:dyDescent="0.2"/>
    <row r="6656" customFormat="1" ht="13.2" hidden="1" x14ac:dyDescent="0.2"/>
    <row r="6657" customFormat="1" ht="13.2" hidden="1" x14ac:dyDescent="0.2"/>
    <row r="6658" customFormat="1" ht="13.2" hidden="1" x14ac:dyDescent="0.2"/>
    <row r="6659" customFormat="1" ht="13.2" hidden="1" x14ac:dyDescent="0.2"/>
    <row r="6660" customFormat="1" ht="13.2" hidden="1" x14ac:dyDescent="0.2"/>
    <row r="6661" customFormat="1" ht="13.2" hidden="1" x14ac:dyDescent="0.2"/>
    <row r="6662" customFormat="1" ht="13.2" hidden="1" x14ac:dyDescent="0.2"/>
    <row r="6663" customFormat="1" ht="13.2" hidden="1" x14ac:dyDescent="0.2"/>
    <row r="6664" customFormat="1" ht="13.2" hidden="1" x14ac:dyDescent="0.2"/>
    <row r="6665" customFormat="1" ht="13.2" hidden="1" x14ac:dyDescent="0.2"/>
    <row r="6666" customFormat="1" ht="13.2" hidden="1" x14ac:dyDescent="0.2"/>
    <row r="6667" customFormat="1" ht="13.2" hidden="1" x14ac:dyDescent="0.2"/>
    <row r="6668" customFormat="1" ht="13.2" hidden="1" x14ac:dyDescent="0.2"/>
    <row r="6669" customFormat="1" ht="13.2" hidden="1" x14ac:dyDescent="0.2"/>
    <row r="6670" customFormat="1" ht="13.2" hidden="1" x14ac:dyDescent="0.2"/>
    <row r="6671" customFormat="1" ht="13.2" hidden="1" x14ac:dyDescent="0.2"/>
    <row r="6672" customFormat="1" ht="13.2" hidden="1" x14ac:dyDescent="0.2"/>
    <row r="6673" customFormat="1" ht="13.2" hidden="1" x14ac:dyDescent="0.2"/>
    <row r="6674" customFormat="1" ht="13.2" hidden="1" x14ac:dyDescent="0.2"/>
    <row r="6675" customFormat="1" ht="13.2" hidden="1" x14ac:dyDescent="0.2"/>
    <row r="6676" customFormat="1" ht="13.2" hidden="1" x14ac:dyDescent="0.2"/>
    <row r="6677" customFormat="1" ht="13.2" hidden="1" x14ac:dyDescent="0.2"/>
    <row r="6678" customFormat="1" ht="13.2" hidden="1" x14ac:dyDescent="0.2"/>
    <row r="6679" customFormat="1" ht="13.2" hidden="1" x14ac:dyDescent="0.2"/>
    <row r="6680" customFormat="1" ht="13.2" hidden="1" x14ac:dyDescent="0.2"/>
    <row r="6681" customFormat="1" ht="13.2" hidden="1" x14ac:dyDescent="0.2"/>
    <row r="6682" customFormat="1" ht="13.2" hidden="1" x14ac:dyDescent="0.2"/>
    <row r="6683" customFormat="1" ht="13.2" hidden="1" x14ac:dyDescent="0.2"/>
    <row r="6684" customFormat="1" ht="13.2" hidden="1" x14ac:dyDescent="0.2"/>
    <row r="6685" customFormat="1" ht="13.2" hidden="1" x14ac:dyDescent="0.2"/>
    <row r="6686" customFormat="1" ht="13.2" hidden="1" x14ac:dyDescent="0.2"/>
    <row r="6687" customFormat="1" ht="13.2" hidden="1" x14ac:dyDescent="0.2"/>
    <row r="6688" customFormat="1" ht="13.2" hidden="1" x14ac:dyDescent="0.2"/>
    <row r="6689" customFormat="1" ht="13.2" hidden="1" x14ac:dyDescent="0.2"/>
    <row r="6690" customFormat="1" ht="13.2" hidden="1" x14ac:dyDescent="0.2"/>
    <row r="6691" customFormat="1" ht="13.2" hidden="1" x14ac:dyDescent="0.2"/>
    <row r="6692" customFormat="1" ht="13.2" hidden="1" x14ac:dyDescent="0.2"/>
    <row r="6693" customFormat="1" ht="13.2" hidden="1" x14ac:dyDescent="0.2"/>
    <row r="6694" customFormat="1" ht="13.2" hidden="1" x14ac:dyDescent="0.2"/>
    <row r="6695" customFormat="1" ht="13.2" hidden="1" x14ac:dyDescent="0.2"/>
    <row r="6696" customFormat="1" ht="13.2" hidden="1" x14ac:dyDescent="0.2"/>
    <row r="6697" customFormat="1" ht="13.2" hidden="1" x14ac:dyDescent="0.2"/>
    <row r="6698" customFormat="1" ht="13.2" hidden="1" x14ac:dyDescent="0.2"/>
    <row r="6699" customFormat="1" ht="13.2" hidden="1" x14ac:dyDescent="0.2"/>
    <row r="6700" customFormat="1" ht="13.2" hidden="1" x14ac:dyDescent="0.2"/>
    <row r="6701" customFormat="1" ht="13.2" hidden="1" x14ac:dyDescent="0.2"/>
    <row r="6702" customFormat="1" ht="13.2" hidden="1" x14ac:dyDescent="0.2"/>
    <row r="6703" customFormat="1" ht="13.2" hidden="1" x14ac:dyDescent="0.2"/>
    <row r="6704" customFormat="1" ht="13.2" hidden="1" x14ac:dyDescent="0.2"/>
    <row r="6705" customFormat="1" ht="13.2" hidden="1" x14ac:dyDescent="0.2"/>
    <row r="6706" customFormat="1" ht="13.2" hidden="1" x14ac:dyDescent="0.2"/>
    <row r="6707" customFormat="1" ht="13.2" hidden="1" x14ac:dyDescent="0.2"/>
    <row r="6708" customFormat="1" ht="13.2" hidden="1" x14ac:dyDescent="0.2"/>
    <row r="6709" customFormat="1" ht="13.2" hidden="1" x14ac:dyDescent="0.2"/>
    <row r="6710" customFormat="1" ht="13.2" hidden="1" x14ac:dyDescent="0.2"/>
    <row r="6711" customFormat="1" ht="13.2" hidden="1" x14ac:dyDescent="0.2"/>
    <row r="6712" customFormat="1" ht="13.2" hidden="1" x14ac:dyDescent="0.2"/>
    <row r="6713" customFormat="1" ht="13.2" hidden="1" x14ac:dyDescent="0.2"/>
    <row r="6714" customFormat="1" ht="13.2" hidden="1" x14ac:dyDescent="0.2"/>
    <row r="6715" customFormat="1" ht="13.2" hidden="1" x14ac:dyDescent="0.2"/>
    <row r="6716" customFormat="1" ht="13.2" hidden="1" x14ac:dyDescent="0.2"/>
    <row r="6717" customFormat="1" ht="13.2" hidden="1" x14ac:dyDescent="0.2"/>
    <row r="6718" customFormat="1" ht="13.2" hidden="1" x14ac:dyDescent="0.2"/>
    <row r="6719" customFormat="1" ht="13.2" hidden="1" x14ac:dyDescent="0.2"/>
    <row r="6720" customFormat="1" ht="13.2" hidden="1" x14ac:dyDescent="0.2"/>
    <row r="6721" customFormat="1" ht="13.2" hidden="1" x14ac:dyDescent="0.2"/>
    <row r="6722" customFormat="1" ht="13.2" hidden="1" x14ac:dyDescent="0.2"/>
    <row r="6723" customFormat="1" ht="13.2" hidden="1" x14ac:dyDescent="0.2"/>
    <row r="6724" customFormat="1" ht="13.2" hidden="1" x14ac:dyDescent="0.2"/>
    <row r="6725" customFormat="1" ht="13.2" hidden="1" x14ac:dyDescent="0.2"/>
    <row r="6726" customFormat="1" ht="13.2" hidden="1" x14ac:dyDescent="0.2"/>
    <row r="6727" customFormat="1" ht="13.2" hidden="1" x14ac:dyDescent="0.2"/>
    <row r="6728" customFormat="1" ht="13.2" hidden="1" x14ac:dyDescent="0.2"/>
    <row r="6729" customFormat="1" ht="13.2" hidden="1" x14ac:dyDescent="0.2"/>
    <row r="6730" customFormat="1" ht="13.2" hidden="1" x14ac:dyDescent="0.2"/>
    <row r="6731" customFormat="1" ht="13.2" hidden="1" x14ac:dyDescent="0.2"/>
    <row r="6732" customFormat="1" ht="13.2" hidden="1" x14ac:dyDescent="0.2"/>
    <row r="6733" customFormat="1" ht="13.2" hidden="1" x14ac:dyDescent="0.2"/>
    <row r="6734" customFormat="1" ht="13.2" hidden="1" x14ac:dyDescent="0.2"/>
    <row r="6735" customFormat="1" ht="13.2" hidden="1" x14ac:dyDescent="0.2"/>
    <row r="6736" customFormat="1" ht="13.2" hidden="1" x14ac:dyDescent="0.2"/>
    <row r="6737" customFormat="1" ht="13.2" hidden="1" x14ac:dyDescent="0.2"/>
    <row r="6738" customFormat="1" ht="13.2" hidden="1" x14ac:dyDescent="0.2"/>
    <row r="6739" customFormat="1" ht="13.2" hidden="1" x14ac:dyDescent="0.2"/>
    <row r="6740" customFormat="1" ht="13.2" hidden="1" x14ac:dyDescent="0.2"/>
    <row r="6741" customFormat="1" ht="13.2" hidden="1" x14ac:dyDescent="0.2"/>
    <row r="6742" customFormat="1" ht="13.2" hidden="1" x14ac:dyDescent="0.2"/>
    <row r="6743" customFormat="1" ht="13.2" hidden="1" x14ac:dyDescent="0.2"/>
    <row r="6744" customFormat="1" ht="13.2" hidden="1" x14ac:dyDescent="0.2"/>
    <row r="6745" customFormat="1" ht="13.2" hidden="1" x14ac:dyDescent="0.2"/>
    <row r="6746" customFormat="1" ht="13.2" hidden="1" x14ac:dyDescent="0.2"/>
    <row r="6747" customFormat="1" ht="13.2" hidden="1" x14ac:dyDescent="0.2"/>
    <row r="6748" customFormat="1" ht="13.2" hidden="1" x14ac:dyDescent="0.2"/>
    <row r="6749" customFormat="1" ht="13.2" hidden="1" x14ac:dyDescent="0.2"/>
    <row r="6750" customFormat="1" ht="13.2" hidden="1" x14ac:dyDescent="0.2"/>
    <row r="6751" customFormat="1" ht="13.2" hidden="1" x14ac:dyDescent="0.2"/>
    <row r="6752" customFormat="1" ht="13.2" hidden="1" x14ac:dyDescent="0.2"/>
    <row r="6753" customFormat="1" ht="13.2" hidden="1" x14ac:dyDescent="0.2"/>
    <row r="6754" customFormat="1" ht="13.2" hidden="1" x14ac:dyDescent="0.2"/>
    <row r="6755" customFormat="1" ht="13.2" hidden="1" x14ac:dyDescent="0.2"/>
    <row r="6756" customFormat="1" ht="13.2" hidden="1" x14ac:dyDescent="0.2"/>
    <row r="6757" customFormat="1" ht="13.2" hidden="1" x14ac:dyDescent="0.2"/>
    <row r="6758" customFormat="1" ht="13.2" hidden="1" x14ac:dyDescent="0.2"/>
    <row r="6759" customFormat="1" ht="13.2" hidden="1" x14ac:dyDescent="0.2"/>
    <row r="6760" customFormat="1" ht="13.2" hidden="1" x14ac:dyDescent="0.2"/>
    <row r="6761" customFormat="1" ht="13.2" hidden="1" x14ac:dyDescent="0.2"/>
    <row r="6762" customFormat="1" ht="13.2" hidden="1" x14ac:dyDescent="0.2"/>
    <row r="6763" customFormat="1" ht="13.2" hidden="1" x14ac:dyDescent="0.2"/>
    <row r="6764" customFormat="1" ht="13.2" hidden="1" x14ac:dyDescent="0.2"/>
    <row r="6765" customFormat="1" ht="13.2" hidden="1" x14ac:dyDescent="0.2"/>
    <row r="6766" customFormat="1" ht="13.2" hidden="1" x14ac:dyDescent="0.2"/>
    <row r="6767" customFormat="1" ht="13.2" hidden="1" x14ac:dyDescent="0.2"/>
    <row r="6768" customFormat="1" ht="13.2" hidden="1" x14ac:dyDescent="0.2"/>
    <row r="6769" customFormat="1" ht="13.2" hidden="1" x14ac:dyDescent="0.2"/>
    <row r="6770" customFormat="1" ht="13.2" hidden="1" x14ac:dyDescent="0.2"/>
    <row r="6771" customFormat="1" ht="13.2" hidden="1" x14ac:dyDescent="0.2"/>
    <row r="6772" customFormat="1" ht="13.2" hidden="1" x14ac:dyDescent="0.2"/>
    <row r="6773" customFormat="1" ht="13.2" hidden="1" x14ac:dyDescent="0.2"/>
    <row r="6774" customFormat="1" ht="13.2" hidden="1" x14ac:dyDescent="0.2"/>
    <row r="6775" customFormat="1" ht="13.2" hidden="1" x14ac:dyDescent="0.2"/>
    <row r="6776" customFormat="1" ht="13.2" hidden="1" x14ac:dyDescent="0.2"/>
    <row r="6777" customFormat="1" ht="13.2" hidden="1" x14ac:dyDescent="0.2"/>
    <row r="6778" customFormat="1" ht="13.2" hidden="1" x14ac:dyDescent="0.2"/>
    <row r="6779" customFormat="1" ht="13.2" hidden="1" x14ac:dyDescent="0.2"/>
    <row r="6780" customFormat="1" ht="13.2" hidden="1" x14ac:dyDescent="0.2"/>
    <row r="6781" customFormat="1" ht="13.2" hidden="1" x14ac:dyDescent="0.2"/>
    <row r="6782" customFormat="1" ht="13.2" hidden="1" x14ac:dyDescent="0.2"/>
    <row r="6783" customFormat="1" ht="13.2" hidden="1" x14ac:dyDescent="0.2"/>
    <row r="6784" customFormat="1" ht="13.2" hidden="1" x14ac:dyDescent="0.2"/>
    <row r="6785" customFormat="1" ht="13.2" hidden="1" x14ac:dyDescent="0.2"/>
    <row r="6786" customFormat="1" ht="13.2" hidden="1" x14ac:dyDescent="0.2"/>
    <row r="6787" customFormat="1" ht="13.2" hidden="1" x14ac:dyDescent="0.2"/>
    <row r="6788" customFormat="1" ht="13.2" hidden="1" x14ac:dyDescent="0.2"/>
    <row r="6789" customFormat="1" ht="13.2" hidden="1" x14ac:dyDescent="0.2"/>
    <row r="6790" customFormat="1" ht="13.2" hidden="1" x14ac:dyDescent="0.2"/>
    <row r="6791" customFormat="1" ht="13.2" hidden="1" x14ac:dyDescent="0.2"/>
    <row r="6792" customFormat="1" ht="13.2" hidden="1" x14ac:dyDescent="0.2"/>
    <row r="6793" customFormat="1" ht="13.2" hidden="1" x14ac:dyDescent="0.2"/>
    <row r="6794" customFormat="1" ht="13.2" hidden="1" x14ac:dyDescent="0.2"/>
    <row r="6795" customFormat="1" ht="13.2" hidden="1" x14ac:dyDescent="0.2"/>
    <row r="6796" customFormat="1" ht="13.2" hidden="1" x14ac:dyDescent="0.2"/>
    <row r="6797" customFormat="1" ht="13.2" hidden="1" x14ac:dyDescent="0.2"/>
    <row r="6798" customFormat="1" ht="13.2" hidden="1" x14ac:dyDescent="0.2"/>
    <row r="6799" customFormat="1" ht="13.2" hidden="1" x14ac:dyDescent="0.2"/>
    <row r="6800" customFormat="1" ht="13.2" hidden="1" x14ac:dyDescent="0.2"/>
    <row r="6801" customFormat="1" ht="13.2" hidden="1" x14ac:dyDescent="0.2"/>
    <row r="6802" customFormat="1" ht="13.2" hidden="1" x14ac:dyDescent="0.2"/>
    <row r="6803" customFormat="1" ht="13.2" hidden="1" x14ac:dyDescent="0.2"/>
    <row r="6804" customFormat="1" ht="13.2" hidden="1" x14ac:dyDescent="0.2"/>
    <row r="6805" customFormat="1" ht="13.2" hidden="1" x14ac:dyDescent="0.2"/>
    <row r="6806" customFormat="1" ht="13.2" hidden="1" x14ac:dyDescent="0.2"/>
    <row r="6807" customFormat="1" ht="13.2" hidden="1" x14ac:dyDescent="0.2"/>
    <row r="6808" customFormat="1" ht="13.2" hidden="1" x14ac:dyDescent="0.2"/>
    <row r="6809" customFormat="1" ht="13.2" hidden="1" x14ac:dyDescent="0.2"/>
    <row r="6810" customFormat="1" ht="13.2" hidden="1" x14ac:dyDescent="0.2"/>
    <row r="6811" customFormat="1" ht="13.2" hidden="1" x14ac:dyDescent="0.2"/>
    <row r="6812" customFormat="1" ht="13.2" hidden="1" x14ac:dyDescent="0.2"/>
    <row r="6813" customFormat="1" ht="13.2" hidden="1" x14ac:dyDescent="0.2"/>
    <row r="6814" customFormat="1" ht="13.2" hidden="1" x14ac:dyDescent="0.2"/>
    <row r="6815" customFormat="1" ht="13.2" hidden="1" x14ac:dyDescent="0.2"/>
    <row r="6816" customFormat="1" ht="13.2" hidden="1" x14ac:dyDescent="0.2"/>
    <row r="6817" customFormat="1" ht="13.2" hidden="1" x14ac:dyDescent="0.2"/>
    <row r="6818" customFormat="1" ht="13.2" hidden="1" x14ac:dyDescent="0.2"/>
    <row r="6819" customFormat="1" ht="13.2" hidden="1" x14ac:dyDescent="0.2"/>
    <row r="6820" customFormat="1" ht="13.2" hidden="1" x14ac:dyDescent="0.2"/>
    <row r="6821" customFormat="1" ht="13.2" hidden="1" x14ac:dyDescent="0.2"/>
    <row r="6822" customFormat="1" ht="13.2" hidden="1" x14ac:dyDescent="0.2"/>
    <row r="6823" customFormat="1" ht="13.2" hidden="1" x14ac:dyDescent="0.2"/>
    <row r="6824" customFormat="1" ht="13.2" hidden="1" x14ac:dyDescent="0.2"/>
    <row r="6825" customFormat="1" ht="13.2" hidden="1" x14ac:dyDescent="0.2"/>
    <row r="6826" customFormat="1" ht="13.2" hidden="1" x14ac:dyDescent="0.2"/>
    <row r="6827" customFormat="1" ht="13.2" hidden="1" x14ac:dyDescent="0.2"/>
    <row r="6828" customFormat="1" ht="13.2" hidden="1" x14ac:dyDescent="0.2"/>
    <row r="6829" customFormat="1" ht="13.2" hidden="1" x14ac:dyDescent="0.2"/>
    <row r="6830" customFormat="1" ht="13.2" hidden="1" x14ac:dyDescent="0.2"/>
    <row r="6831" customFormat="1" ht="13.2" hidden="1" x14ac:dyDescent="0.2"/>
    <row r="6832" customFormat="1" ht="13.2" hidden="1" x14ac:dyDescent="0.2"/>
    <row r="6833" customFormat="1" ht="13.2" hidden="1" x14ac:dyDescent="0.2"/>
    <row r="6834" customFormat="1" ht="13.2" hidden="1" x14ac:dyDescent="0.2"/>
    <row r="6835" customFormat="1" ht="13.2" hidden="1" x14ac:dyDescent="0.2"/>
    <row r="6836" customFormat="1" ht="13.2" hidden="1" x14ac:dyDescent="0.2"/>
    <row r="6837" customFormat="1" ht="13.2" hidden="1" x14ac:dyDescent="0.2"/>
    <row r="6838" customFormat="1" ht="13.2" hidden="1" x14ac:dyDescent="0.2"/>
    <row r="6839" customFormat="1" ht="13.2" hidden="1" x14ac:dyDescent="0.2"/>
    <row r="6840" customFormat="1" ht="13.2" hidden="1" x14ac:dyDescent="0.2"/>
    <row r="6841" customFormat="1" ht="13.2" hidden="1" x14ac:dyDescent="0.2"/>
    <row r="6842" customFormat="1" ht="13.2" hidden="1" x14ac:dyDescent="0.2"/>
    <row r="6843" customFormat="1" ht="13.2" hidden="1" x14ac:dyDescent="0.2"/>
    <row r="6844" customFormat="1" ht="13.2" hidden="1" x14ac:dyDescent="0.2"/>
    <row r="6845" customFormat="1" ht="13.2" hidden="1" x14ac:dyDescent="0.2"/>
    <row r="6846" customFormat="1" ht="13.2" hidden="1" x14ac:dyDescent="0.2"/>
    <row r="6847" customFormat="1" ht="13.2" hidden="1" x14ac:dyDescent="0.2"/>
    <row r="6848" customFormat="1" ht="13.2" hidden="1" x14ac:dyDescent="0.2"/>
    <row r="6849" customFormat="1" ht="13.2" hidden="1" x14ac:dyDescent="0.2"/>
    <row r="6850" customFormat="1" ht="13.2" hidden="1" x14ac:dyDescent="0.2"/>
    <row r="6851" customFormat="1" ht="13.2" hidden="1" x14ac:dyDescent="0.2"/>
    <row r="6852" customFormat="1" ht="13.2" hidden="1" x14ac:dyDescent="0.2"/>
    <row r="6853" customFormat="1" ht="13.2" hidden="1" x14ac:dyDescent="0.2"/>
    <row r="6854" customFormat="1" ht="13.2" hidden="1" x14ac:dyDescent="0.2"/>
    <row r="6855" customFormat="1" ht="13.2" hidden="1" x14ac:dyDescent="0.2"/>
    <row r="6856" customFormat="1" ht="13.2" hidden="1" x14ac:dyDescent="0.2"/>
    <row r="6857" customFormat="1" ht="13.2" hidden="1" x14ac:dyDescent="0.2"/>
    <row r="6858" customFormat="1" ht="13.2" hidden="1" x14ac:dyDescent="0.2"/>
    <row r="6859" customFormat="1" ht="13.2" hidden="1" x14ac:dyDescent="0.2"/>
    <row r="6860" customFormat="1" ht="13.2" hidden="1" x14ac:dyDescent="0.2"/>
    <row r="6861" customFormat="1" ht="13.2" hidden="1" x14ac:dyDescent="0.2"/>
    <row r="6862" customFormat="1" ht="13.2" hidden="1" x14ac:dyDescent="0.2"/>
    <row r="6863" customFormat="1" ht="13.2" hidden="1" x14ac:dyDescent="0.2"/>
    <row r="6864" customFormat="1" ht="13.2" hidden="1" x14ac:dyDescent="0.2"/>
    <row r="6865" customFormat="1" ht="13.2" hidden="1" x14ac:dyDescent="0.2"/>
    <row r="6866" customFormat="1" ht="13.2" hidden="1" x14ac:dyDescent="0.2"/>
    <row r="6867" customFormat="1" ht="13.2" hidden="1" x14ac:dyDescent="0.2"/>
    <row r="6868" customFormat="1" ht="13.2" hidden="1" x14ac:dyDescent="0.2"/>
    <row r="6869" customFormat="1" ht="13.2" hidden="1" x14ac:dyDescent="0.2"/>
    <row r="6870" customFormat="1" ht="13.2" hidden="1" x14ac:dyDescent="0.2"/>
    <row r="6871" customFormat="1" ht="13.2" hidden="1" x14ac:dyDescent="0.2"/>
    <row r="6872" customFormat="1" ht="13.2" hidden="1" x14ac:dyDescent="0.2"/>
    <row r="6873" customFormat="1" ht="13.2" hidden="1" x14ac:dyDescent="0.2"/>
    <row r="6874" customFormat="1" ht="13.2" hidden="1" x14ac:dyDescent="0.2"/>
    <row r="6875" customFormat="1" ht="13.2" hidden="1" x14ac:dyDescent="0.2"/>
    <row r="6876" customFormat="1" ht="13.2" hidden="1" x14ac:dyDescent="0.2"/>
    <row r="6877" customFormat="1" ht="13.2" hidden="1" x14ac:dyDescent="0.2"/>
    <row r="6878" customFormat="1" ht="13.2" hidden="1" x14ac:dyDescent="0.2"/>
    <row r="6879" customFormat="1" ht="13.2" hidden="1" x14ac:dyDescent="0.2"/>
    <row r="6880" customFormat="1" ht="13.2" hidden="1" x14ac:dyDescent="0.2"/>
    <row r="6881" customFormat="1" ht="13.2" hidden="1" x14ac:dyDescent="0.2"/>
    <row r="6882" customFormat="1" ht="13.2" hidden="1" x14ac:dyDescent="0.2"/>
    <row r="6883" customFormat="1" ht="13.2" hidden="1" x14ac:dyDescent="0.2"/>
    <row r="6884" customFormat="1" ht="13.2" hidden="1" x14ac:dyDescent="0.2"/>
    <row r="6885" customFormat="1" ht="13.2" hidden="1" x14ac:dyDescent="0.2"/>
    <row r="6886" customFormat="1" ht="13.2" hidden="1" x14ac:dyDescent="0.2"/>
    <row r="6887" customFormat="1" ht="13.2" hidden="1" x14ac:dyDescent="0.2"/>
    <row r="6888" customFormat="1" ht="13.2" hidden="1" x14ac:dyDescent="0.2"/>
    <row r="6889" customFormat="1" ht="13.2" hidden="1" x14ac:dyDescent="0.2"/>
    <row r="6890" customFormat="1" ht="13.2" hidden="1" x14ac:dyDescent="0.2"/>
    <row r="6891" customFormat="1" ht="13.2" hidden="1" x14ac:dyDescent="0.2"/>
    <row r="6892" customFormat="1" ht="13.2" hidden="1" x14ac:dyDescent="0.2"/>
    <row r="6893" customFormat="1" ht="13.2" hidden="1" x14ac:dyDescent="0.2"/>
    <row r="6894" customFormat="1" ht="13.2" hidden="1" x14ac:dyDescent="0.2"/>
    <row r="6895" customFormat="1" ht="13.2" hidden="1" x14ac:dyDescent="0.2"/>
    <row r="6896" customFormat="1" ht="13.2" hidden="1" x14ac:dyDescent="0.2"/>
    <row r="6897" customFormat="1" ht="13.2" hidden="1" x14ac:dyDescent="0.2"/>
    <row r="6898" customFormat="1" ht="13.2" hidden="1" x14ac:dyDescent="0.2"/>
    <row r="6899" customFormat="1" ht="13.2" hidden="1" x14ac:dyDescent="0.2"/>
    <row r="6900" customFormat="1" ht="13.2" hidden="1" x14ac:dyDescent="0.2"/>
    <row r="6901" customFormat="1" ht="13.2" hidden="1" x14ac:dyDescent="0.2"/>
    <row r="6902" customFormat="1" ht="13.2" hidden="1" x14ac:dyDescent="0.2"/>
    <row r="6903" customFormat="1" ht="13.2" hidden="1" x14ac:dyDescent="0.2"/>
    <row r="6904" customFormat="1" ht="13.2" hidden="1" x14ac:dyDescent="0.2"/>
    <row r="6905" customFormat="1" ht="13.2" hidden="1" x14ac:dyDescent="0.2"/>
    <row r="6906" customFormat="1" ht="13.2" hidden="1" x14ac:dyDescent="0.2"/>
    <row r="6907" customFormat="1" ht="13.2" hidden="1" x14ac:dyDescent="0.2"/>
    <row r="6908" customFormat="1" ht="13.2" hidden="1" x14ac:dyDescent="0.2"/>
    <row r="6909" customFormat="1" ht="13.2" hidden="1" x14ac:dyDescent="0.2"/>
    <row r="6910" customFormat="1" ht="13.2" hidden="1" x14ac:dyDescent="0.2"/>
    <row r="6911" customFormat="1" ht="13.2" hidden="1" x14ac:dyDescent="0.2"/>
    <row r="6912" customFormat="1" ht="13.2" hidden="1" x14ac:dyDescent="0.2"/>
    <row r="6913" customFormat="1" ht="13.2" hidden="1" x14ac:dyDescent="0.2"/>
    <row r="6914" customFormat="1" ht="13.2" hidden="1" x14ac:dyDescent="0.2"/>
    <row r="6915" customFormat="1" ht="13.2" hidden="1" x14ac:dyDescent="0.2"/>
    <row r="6916" customFormat="1" ht="13.2" hidden="1" x14ac:dyDescent="0.2"/>
    <row r="6917" customFormat="1" ht="13.2" hidden="1" x14ac:dyDescent="0.2"/>
    <row r="6918" customFormat="1" ht="13.2" hidden="1" x14ac:dyDescent="0.2"/>
    <row r="6919" customFormat="1" ht="13.2" hidden="1" x14ac:dyDescent="0.2"/>
    <row r="6920" customFormat="1" ht="13.2" hidden="1" x14ac:dyDescent="0.2"/>
    <row r="6921" customFormat="1" ht="13.2" hidden="1" x14ac:dyDescent="0.2"/>
    <row r="6922" customFormat="1" ht="13.2" hidden="1" x14ac:dyDescent="0.2"/>
    <row r="6923" customFormat="1" ht="13.2" hidden="1" x14ac:dyDescent="0.2"/>
    <row r="6924" customFormat="1" ht="13.2" hidden="1" x14ac:dyDescent="0.2"/>
    <row r="6925" customFormat="1" ht="13.2" hidden="1" x14ac:dyDescent="0.2"/>
    <row r="6926" customFormat="1" ht="13.2" hidden="1" x14ac:dyDescent="0.2"/>
    <row r="6927" customFormat="1" ht="13.2" hidden="1" x14ac:dyDescent="0.2"/>
    <row r="6928" customFormat="1" ht="13.2" hidden="1" x14ac:dyDescent="0.2"/>
    <row r="6929" customFormat="1" ht="13.2" hidden="1" x14ac:dyDescent="0.2"/>
    <row r="6930" customFormat="1" ht="13.2" hidden="1" x14ac:dyDescent="0.2"/>
    <row r="6931" customFormat="1" ht="13.2" hidden="1" x14ac:dyDescent="0.2"/>
    <row r="6932" customFormat="1" ht="13.2" hidden="1" x14ac:dyDescent="0.2"/>
    <row r="6933" customFormat="1" ht="13.2" hidden="1" x14ac:dyDescent="0.2"/>
    <row r="6934" customFormat="1" ht="13.2" hidden="1" x14ac:dyDescent="0.2"/>
    <row r="6935" customFormat="1" ht="13.2" hidden="1" x14ac:dyDescent="0.2"/>
    <row r="6936" customFormat="1" ht="13.2" hidden="1" x14ac:dyDescent="0.2"/>
    <row r="6937" customFormat="1" ht="13.2" hidden="1" x14ac:dyDescent="0.2"/>
    <row r="6938" customFormat="1" ht="13.2" hidden="1" x14ac:dyDescent="0.2"/>
    <row r="6939" customFormat="1" ht="13.2" hidden="1" x14ac:dyDescent="0.2"/>
    <row r="6940" customFormat="1" ht="13.2" hidden="1" x14ac:dyDescent="0.2"/>
    <row r="6941" customFormat="1" ht="13.2" hidden="1" x14ac:dyDescent="0.2"/>
    <row r="6942" customFormat="1" ht="13.2" hidden="1" x14ac:dyDescent="0.2"/>
    <row r="6943" customFormat="1" ht="13.2" hidden="1" x14ac:dyDescent="0.2"/>
    <row r="6944" customFormat="1" ht="13.2" hidden="1" x14ac:dyDescent="0.2"/>
    <row r="6945" customFormat="1" ht="13.2" hidden="1" x14ac:dyDescent="0.2"/>
    <row r="6946" customFormat="1" ht="13.2" hidden="1" x14ac:dyDescent="0.2"/>
    <row r="6947" customFormat="1" ht="13.2" hidden="1" x14ac:dyDescent="0.2"/>
    <row r="6948" customFormat="1" ht="13.2" hidden="1" x14ac:dyDescent="0.2"/>
    <row r="6949" customFormat="1" ht="13.2" hidden="1" x14ac:dyDescent="0.2"/>
    <row r="6950" customFormat="1" ht="13.2" hidden="1" x14ac:dyDescent="0.2"/>
    <row r="6951" customFormat="1" ht="13.2" hidden="1" x14ac:dyDescent="0.2"/>
    <row r="6952" customFormat="1" ht="13.2" hidden="1" x14ac:dyDescent="0.2"/>
    <row r="6953" customFormat="1" ht="13.2" hidden="1" x14ac:dyDescent="0.2"/>
    <row r="6954" customFormat="1" ht="13.2" hidden="1" x14ac:dyDescent="0.2"/>
    <row r="6955" customFormat="1" ht="13.2" hidden="1" x14ac:dyDescent="0.2"/>
    <row r="6956" customFormat="1" ht="13.2" hidden="1" x14ac:dyDescent="0.2"/>
    <row r="6957" customFormat="1" ht="13.2" hidden="1" x14ac:dyDescent="0.2"/>
    <row r="6958" customFormat="1" ht="13.2" hidden="1" x14ac:dyDescent="0.2"/>
    <row r="6959" customFormat="1" ht="13.2" hidden="1" x14ac:dyDescent="0.2"/>
    <row r="6960" customFormat="1" ht="13.2" hidden="1" x14ac:dyDescent="0.2"/>
    <row r="6961" customFormat="1" ht="13.2" hidden="1" x14ac:dyDescent="0.2"/>
    <row r="6962" customFormat="1" ht="13.2" hidden="1" x14ac:dyDescent="0.2"/>
    <row r="6963" customFormat="1" ht="13.2" hidden="1" x14ac:dyDescent="0.2"/>
    <row r="6964" customFormat="1" ht="13.2" hidden="1" x14ac:dyDescent="0.2"/>
    <row r="6965" customFormat="1" ht="13.2" hidden="1" x14ac:dyDescent="0.2"/>
    <row r="6966" customFormat="1" ht="13.2" hidden="1" x14ac:dyDescent="0.2"/>
    <row r="6967" customFormat="1" ht="13.2" hidden="1" x14ac:dyDescent="0.2"/>
    <row r="6968" customFormat="1" ht="13.2" hidden="1" x14ac:dyDescent="0.2"/>
    <row r="6969" customFormat="1" ht="13.2" hidden="1" x14ac:dyDescent="0.2"/>
    <row r="6970" customFormat="1" ht="13.2" hidden="1" x14ac:dyDescent="0.2"/>
    <row r="6971" customFormat="1" ht="13.2" hidden="1" x14ac:dyDescent="0.2"/>
    <row r="6972" customFormat="1" ht="13.2" hidden="1" x14ac:dyDescent="0.2"/>
    <row r="6973" customFormat="1" ht="13.2" hidden="1" x14ac:dyDescent="0.2"/>
    <row r="6974" customFormat="1" ht="13.2" hidden="1" x14ac:dyDescent="0.2"/>
    <row r="6975" customFormat="1" ht="13.2" hidden="1" x14ac:dyDescent="0.2"/>
    <row r="6976" customFormat="1" ht="13.2" hidden="1" x14ac:dyDescent="0.2"/>
    <row r="6977" customFormat="1" ht="13.2" hidden="1" x14ac:dyDescent="0.2"/>
    <row r="6978" customFormat="1" ht="13.2" hidden="1" x14ac:dyDescent="0.2"/>
    <row r="6979" customFormat="1" ht="13.2" hidden="1" x14ac:dyDescent="0.2"/>
    <row r="6980" customFormat="1" ht="13.2" hidden="1" x14ac:dyDescent="0.2"/>
    <row r="6981" customFormat="1" ht="13.2" hidden="1" x14ac:dyDescent="0.2"/>
    <row r="6982" customFormat="1" ht="13.2" hidden="1" x14ac:dyDescent="0.2"/>
    <row r="6983" customFormat="1" ht="13.2" hidden="1" x14ac:dyDescent="0.2"/>
    <row r="6984" customFormat="1" ht="13.2" hidden="1" x14ac:dyDescent="0.2"/>
    <row r="6985" customFormat="1" ht="13.2" hidden="1" x14ac:dyDescent="0.2"/>
    <row r="6986" customFormat="1" ht="13.2" hidden="1" x14ac:dyDescent="0.2"/>
    <row r="6987" customFormat="1" ht="13.2" hidden="1" x14ac:dyDescent="0.2"/>
    <row r="6988" customFormat="1" ht="13.2" hidden="1" x14ac:dyDescent="0.2"/>
    <row r="6989" customFormat="1" ht="13.2" hidden="1" x14ac:dyDescent="0.2"/>
    <row r="6990" customFormat="1" ht="13.2" hidden="1" x14ac:dyDescent="0.2"/>
    <row r="6991" customFormat="1" ht="13.2" hidden="1" x14ac:dyDescent="0.2"/>
    <row r="6992" customFormat="1" ht="13.2" hidden="1" x14ac:dyDescent="0.2"/>
    <row r="6993" customFormat="1" ht="13.2" hidden="1" x14ac:dyDescent="0.2"/>
    <row r="6994" customFormat="1" ht="13.2" hidden="1" x14ac:dyDescent="0.2"/>
    <row r="6995" customFormat="1" ht="13.2" hidden="1" x14ac:dyDescent="0.2"/>
    <row r="6996" customFormat="1" ht="13.2" hidden="1" x14ac:dyDescent="0.2"/>
    <row r="6997" customFormat="1" ht="13.2" hidden="1" x14ac:dyDescent="0.2"/>
    <row r="6998" customFormat="1" ht="13.2" hidden="1" x14ac:dyDescent="0.2"/>
    <row r="6999" customFormat="1" ht="13.2" hidden="1" x14ac:dyDescent="0.2"/>
    <row r="7000" customFormat="1" ht="13.2" hidden="1" x14ac:dyDescent="0.2"/>
    <row r="7001" customFormat="1" ht="13.2" hidden="1" x14ac:dyDescent="0.2"/>
    <row r="7002" customFormat="1" ht="13.2" hidden="1" x14ac:dyDescent="0.2"/>
    <row r="7003" customFormat="1" ht="13.2" hidden="1" x14ac:dyDescent="0.2"/>
    <row r="7004" customFormat="1" ht="13.2" hidden="1" x14ac:dyDescent="0.2"/>
    <row r="7005" customFormat="1" ht="13.2" hidden="1" x14ac:dyDescent="0.2"/>
    <row r="7006" customFormat="1" ht="13.2" hidden="1" x14ac:dyDescent="0.2"/>
    <row r="7007" customFormat="1" ht="13.2" hidden="1" x14ac:dyDescent="0.2"/>
    <row r="7008" customFormat="1" ht="13.2" hidden="1" x14ac:dyDescent="0.2"/>
    <row r="7009" customFormat="1" ht="13.2" hidden="1" x14ac:dyDescent="0.2"/>
    <row r="7010" customFormat="1" ht="13.2" hidden="1" x14ac:dyDescent="0.2"/>
    <row r="7011" customFormat="1" ht="13.2" hidden="1" x14ac:dyDescent="0.2"/>
    <row r="7012" customFormat="1" ht="13.2" hidden="1" x14ac:dyDescent="0.2"/>
    <row r="7013" customFormat="1" ht="13.2" hidden="1" x14ac:dyDescent="0.2"/>
    <row r="7014" customFormat="1" ht="13.2" hidden="1" x14ac:dyDescent="0.2"/>
    <row r="7015" customFormat="1" ht="13.2" hidden="1" x14ac:dyDescent="0.2"/>
    <row r="7016" customFormat="1" ht="13.2" hidden="1" x14ac:dyDescent="0.2"/>
    <row r="7017" customFormat="1" ht="13.2" hidden="1" x14ac:dyDescent="0.2"/>
    <row r="7018" customFormat="1" ht="13.2" hidden="1" x14ac:dyDescent="0.2"/>
    <row r="7019" customFormat="1" ht="13.2" hidden="1" x14ac:dyDescent="0.2"/>
    <row r="7020" customFormat="1" ht="13.2" hidden="1" x14ac:dyDescent="0.2"/>
    <row r="7021" customFormat="1" ht="13.2" hidden="1" x14ac:dyDescent="0.2"/>
    <row r="7022" customFormat="1" ht="13.2" hidden="1" x14ac:dyDescent="0.2"/>
    <row r="7023" customFormat="1" ht="13.2" hidden="1" x14ac:dyDescent="0.2"/>
    <row r="7024" customFormat="1" ht="13.2" hidden="1" x14ac:dyDescent="0.2"/>
    <row r="7025" customFormat="1" ht="13.2" hidden="1" x14ac:dyDescent="0.2"/>
    <row r="7026" customFormat="1" ht="13.2" hidden="1" x14ac:dyDescent="0.2"/>
    <row r="7027" customFormat="1" ht="13.2" hidden="1" x14ac:dyDescent="0.2"/>
    <row r="7028" customFormat="1" ht="13.2" hidden="1" x14ac:dyDescent="0.2"/>
    <row r="7029" customFormat="1" ht="13.2" hidden="1" x14ac:dyDescent="0.2"/>
    <row r="7030" customFormat="1" ht="13.2" hidden="1" x14ac:dyDescent="0.2"/>
    <row r="7031" customFormat="1" ht="13.2" hidden="1" x14ac:dyDescent="0.2"/>
    <row r="7032" customFormat="1" ht="13.2" hidden="1" x14ac:dyDescent="0.2"/>
    <row r="7033" customFormat="1" ht="13.2" hidden="1" x14ac:dyDescent="0.2"/>
    <row r="7034" customFormat="1" ht="13.2" hidden="1" x14ac:dyDescent="0.2"/>
    <row r="7035" customFormat="1" ht="13.2" hidden="1" x14ac:dyDescent="0.2"/>
    <row r="7036" customFormat="1" ht="13.2" hidden="1" x14ac:dyDescent="0.2"/>
    <row r="7037" customFormat="1" ht="13.2" hidden="1" x14ac:dyDescent="0.2"/>
    <row r="7038" customFormat="1" ht="13.2" hidden="1" x14ac:dyDescent="0.2"/>
    <row r="7039" customFormat="1" ht="13.2" hidden="1" x14ac:dyDescent="0.2"/>
    <row r="7040" customFormat="1" ht="13.2" hidden="1" x14ac:dyDescent="0.2"/>
    <row r="7041" customFormat="1" ht="13.2" hidden="1" x14ac:dyDescent="0.2"/>
    <row r="7042" customFormat="1" ht="13.2" hidden="1" x14ac:dyDescent="0.2"/>
    <row r="7043" customFormat="1" ht="13.2" hidden="1" x14ac:dyDescent="0.2"/>
    <row r="7044" customFormat="1" ht="13.2" hidden="1" x14ac:dyDescent="0.2"/>
    <row r="7045" customFormat="1" ht="13.2" hidden="1" x14ac:dyDescent="0.2"/>
    <row r="7046" customFormat="1" ht="13.2" hidden="1" x14ac:dyDescent="0.2"/>
    <row r="7047" customFormat="1" ht="13.2" hidden="1" x14ac:dyDescent="0.2"/>
    <row r="7048" customFormat="1" ht="13.2" hidden="1" x14ac:dyDescent="0.2"/>
    <row r="7049" customFormat="1" ht="13.2" hidden="1" x14ac:dyDescent="0.2"/>
    <row r="7050" customFormat="1" ht="13.2" hidden="1" x14ac:dyDescent="0.2"/>
    <row r="7051" customFormat="1" ht="13.2" hidden="1" x14ac:dyDescent="0.2"/>
    <row r="7052" customFormat="1" ht="13.2" hidden="1" x14ac:dyDescent="0.2"/>
    <row r="7053" customFormat="1" ht="13.2" hidden="1" x14ac:dyDescent="0.2"/>
    <row r="7054" customFormat="1" ht="13.2" hidden="1" x14ac:dyDescent="0.2"/>
    <row r="7055" customFormat="1" ht="13.2" hidden="1" x14ac:dyDescent="0.2"/>
    <row r="7056" customFormat="1" ht="13.2" hidden="1" x14ac:dyDescent="0.2"/>
    <row r="7057" customFormat="1" ht="13.2" hidden="1" x14ac:dyDescent="0.2"/>
    <row r="7058" customFormat="1" ht="13.2" hidden="1" x14ac:dyDescent="0.2"/>
    <row r="7059" customFormat="1" ht="13.2" hidden="1" x14ac:dyDescent="0.2"/>
    <row r="7060" customFormat="1" ht="13.2" hidden="1" x14ac:dyDescent="0.2"/>
    <row r="7061" customFormat="1" ht="13.2" hidden="1" x14ac:dyDescent="0.2"/>
    <row r="7062" customFormat="1" ht="13.2" hidden="1" x14ac:dyDescent="0.2"/>
    <row r="7063" customFormat="1" ht="13.2" hidden="1" x14ac:dyDescent="0.2"/>
    <row r="7064" customFormat="1" ht="13.2" hidden="1" x14ac:dyDescent="0.2"/>
    <row r="7065" customFormat="1" ht="13.2" hidden="1" x14ac:dyDescent="0.2"/>
    <row r="7066" customFormat="1" ht="13.2" hidden="1" x14ac:dyDescent="0.2"/>
    <row r="7067" customFormat="1" ht="13.2" hidden="1" x14ac:dyDescent="0.2"/>
    <row r="7068" customFormat="1" ht="13.2" hidden="1" x14ac:dyDescent="0.2"/>
    <row r="7069" customFormat="1" ht="13.2" hidden="1" x14ac:dyDescent="0.2"/>
    <row r="7070" customFormat="1" ht="13.2" hidden="1" x14ac:dyDescent="0.2"/>
    <row r="7071" customFormat="1" ht="13.2" hidden="1" x14ac:dyDescent="0.2"/>
    <row r="7072" customFormat="1" ht="13.2" hidden="1" x14ac:dyDescent="0.2"/>
    <row r="7073" customFormat="1" ht="13.2" hidden="1" x14ac:dyDescent="0.2"/>
    <row r="7074" customFormat="1" ht="13.2" hidden="1" x14ac:dyDescent="0.2"/>
    <row r="7075" customFormat="1" ht="13.2" hidden="1" x14ac:dyDescent="0.2"/>
    <row r="7076" customFormat="1" ht="13.2" hidden="1" x14ac:dyDescent="0.2"/>
    <row r="7077" customFormat="1" ht="13.2" hidden="1" x14ac:dyDescent="0.2"/>
    <row r="7078" customFormat="1" ht="13.2" hidden="1" x14ac:dyDescent="0.2"/>
    <row r="7079" customFormat="1" ht="13.2" hidden="1" x14ac:dyDescent="0.2"/>
    <row r="7080" customFormat="1" ht="13.2" hidden="1" x14ac:dyDescent="0.2"/>
    <row r="7081" customFormat="1" ht="13.2" hidden="1" x14ac:dyDescent="0.2"/>
    <row r="7082" customFormat="1" ht="13.2" hidden="1" x14ac:dyDescent="0.2"/>
    <row r="7083" customFormat="1" ht="13.2" hidden="1" x14ac:dyDescent="0.2"/>
    <row r="7084" customFormat="1" ht="13.2" hidden="1" x14ac:dyDescent="0.2"/>
    <row r="7085" customFormat="1" ht="13.2" hidden="1" x14ac:dyDescent="0.2"/>
    <row r="7086" customFormat="1" ht="13.2" hidden="1" x14ac:dyDescent="0.2"/>
    <row r="7087" customFormat="1" ht="13.2" hidden="1" x14ac:dyDescent="0.2"/>
    <row r="7088" customFormat="1" ht="13.2" hidden="1" x14ac:dyDescent="0.2"/>
    <row r="7089" customFormat="1" ht="13.2" hidden="1" x14ac:dyDescent="0.2"/>
    <row r="7090" customFormat="1" ht="13.2" hidden="1" x14ac:dyDescent="0.2"/>
    <row r="7091" customFormat="1" ht="13.2" hidden="1" x14ac:dyDescent="0.2"/>
    <row r="7092" customFormat="1" ht="13.2" hidden="1" x14ac:dyDescent="0.2"/>
    <row r="7093" customFormat="1" ht="13.2" hidden="1" x14ac:dyDescent="0.2"/>
    <row r="7094" customFormat="1" ht="13.2" hidden="1" x14ac:dyDescent="0.2"/>
    <row r="7095" customFormat="1" ht="13.2" hidden="1" x14ac:dyDescent="0.2"/>
    <row r="7096" customFormat="1" ht="13.2" hidden="1" x14ac:dyDescent="0.2"/>
    <row r="7097" customFormat="1" ht="13.2" hidden="1" x14ac:dyDescent="0.2"/>
    <row r="7098" customFormat="1" ht="13.2" hidden="1" x14ac:dyDescent="0.2"/>
    <row r="7099" customFormat="1" ht="13.2" hidden="1" x14ac:dyDescent="0.2"/>
    <row r="7100" customFormat="1" ht="13.2" hidden="1" x14ac:dyDescent="0.2"/>
    <row r="7101" customFormat="1" ht="13.2" hidden="1" x14ac:dyDescent="0.2"/>
    <row r="7102" customFormat="1" ht="13.2" hidden="1" x14ac:dyDescent="0.2"/>
    <row r="7103" customFormat="1" ht="13.2" hidden="1" x14ac:dyDescent="0.2"/>
    <row r="7104" customFormat="1" ht="13.2" hidden="1" x14ac:dyDescent="0.2"/>
    <row r="7105" customFormat="1" ht="13.2" hidden="1" x14ac:dyDescent="0.2"/>
    <row r="7106" customFormat="1" ht="13.2" hidden="1" x14ac:dyDescent="0.2"/>
    <row r="7107" customFormat="1" ht="13.2" hidden="1" x14ac:dyDescent="0.2"/>
    <row r="7108" customFormat="1" ht="13.2" hidden="1" x14ac:dyDescent="0.2"/>
    <row r="7109" customFormat="1" ht="13.2" hidden="1" x14ac:dyDescent="0.2"/>
    <row r="7110" customFormat="1" ht="13.2" hidden="1" x14ac:dyDescent="0.2"/>
    <row r="7111" customFormat="1" ht="13.2" hidden="1" x14ac:dyDescent="0.2"/>
    <row r="7112" customFormat="1" ht="13.2" hidden="1" x14ac:dyDescent="0.2"/>
    <row r="7113" customFormat="1" ht="13.2" hidden="1" x14ac:dyDescent="0.2"/>
    <row r="7114" customFormat="1" ht="13.2" hidden="1" x14ac:dyDescent="0.2"/>
    <row r="7115" customFormat="1" ht="13.2" hidden="1" x14ac:dyDescent="0.2"/>
    <row r="7116" customFormat="1" ht="13.2" hidden="1" x14ac:dyDescent="0.2"/>
    <row r="7117" customFormat="1" ht="13.2" hidden="1" x14ac:dyDescent="0.2"/>
    <row r="7118" customFormat="1" ht="13.2" hidden="1" x14ac:dyDescent="0.2"/>
    <row r="7119" customFormat="1" ht="13.2" hidden="1" x14ac:dyDescent="0.2"/>
    <row r="7120" customFormat="1" ht="13.2" hidden="1" x14ac:dyDescent="0.2"/>
    <row r="7121" customFormat="1" ht="13.2" hidden="1" x14ac:dyDescent="0.2"/>
    <row r="7122" customFormat="1" ht="13.2" hidden="1" x14ac:dyDescent="0.2"/>
    <row r="7123" customFormat="1" ht="13.2" hidden="1" x14ac:dyDescent="0.2"/>
    <row r="7124" customFormat="1" ht="13.2" hidden="1" x14ac:dyDescent="0.2"/>
    <row r="7125" customFormat="1" ht="13.2" hidden="1" x14ac:dyDescent="0.2"/>
    <row r="7126" customFormat="1" ht="13.2" hidden="1" x14ac:dyDescent="0.2"/>
    <row r="7127" customFormat="1" ht="13.2" hidden="1" x14ac:dyDescent="0.2"/>
    <row r="7128" customFormat="1" ht="13.2" hidden="1" x14ac:dyDescent="0.2"/>
    <row r="7129" customFormat="1" ht="13.2" hidden="1" x14ac:dyDescent="0.2"/>
    <row r="7130" customFormat="1" ht="13.2" hidden="1" x14ac:dyDescent="0.2"/>
    <row r="7131" customFormat="1" ht="13.2" hidden="1" x14ac:dyDescent="0.2"/>
    <row r="7132" customFormat="1" ht="13.2" hidden="1" x14ac:dyDescent="0.2"/>
    <row r="7133" customFormat="1" ht="13.2" hidden="1" x14ac:dyDescent="0.2"/>
    <row r="7134" customFormat="1" ht="13.2" hidden="1" x14ac:dyDescent="0.2"/>
    <row r="7135" customFormat="1" ht="13.2" hidden="1" x14ac:dyDescent="0.2"/>
    <row r="7136" customFormat="1" ht="13.2" hidden="1" x14ac:dyDescent="0.2"/>
    <row r="7137" customFormat="1" ht="13.2" hidden="1" x14ac:dyDescent="0.2"/>
    <row r="7138" customFormat="1" ht="13.2" hidden="1" x14ac:dyDescent="0.2"/>
    <row r="7139" customFormat="1" ht="13.2" hidden="1" x14ac:dyDescent="0.2"/>
    <row r="7140" customFormat="1" ht="13.2" hidden="1" x14ac:dyDescent="0.2"/>
    <row r="7141" customFormat="1" ht="13.2" hidden="1" x14ac:dyDescent="0.2"/>
    <row r="7142" customFormat="1" ht="13.2" hidden="1" x14ac:dyDescent="0.2"/>
    <row r="7143" customFormat="1" ht="13.2" hidden="1" x14ac:dyDescent="0.2"/>
    <row r="7144" customFormat="1" ht="13.2" hidden="1" x14ac:dyDescent="0.2"/>
    <row r="7145" customFormat="1" ht="13.2" hidden="1" x14ac:dyDescent="0.2"/>
    <row r="7146" customFormat="1" ht="13.2" hidden="1" x14ac:dyDescent="0.2"/>
    <row r="7147" customFormat="1" ht="13.2" hidden="1" x14ac:dyDescent="0.2"/>
    <row r="7148" customFormat="1" ht="13.2" hidden="1" x14ac:dyDescent="0.2"/>
    <row r="7149" customFormat="1" ht="13.2" hidden="1" x14ac:dyDescent="0.2"/>
    <row r="7150" customFormat="1" ht="13.2" hidden="1" x14ac:dyDescent="0.2"/>
    <row r="7151" customFormat="1" ht="13.2" hidden="1" x14ac:dyDescent="0.2"/>
    <row r="7152" customFormat="1" ht="13.2" hidden="1" x14ac:dyDescent="0.2"/>
    <row r="7153" customFormat="1" ht="13.2" hidden="1" x14ac:dyDescent="0.2"/>
    <row r="7154" customFormat="1" ht="13.2" hidden="1" x14ac:dyDescent="0.2"/>
    <row r="7155" customFormat="1" ht="13.2" hidden="1" x14ac:dyDescent="0.2"/>
    <row r="7156" customFormat="1" ht="13.2" hidden="1" x14ac:dyDescent="0.2"/>
    <row r="7157" customFormat="1" ht="13.2" hidden="1" x14ac:dyDescent="0.2"/>
    <row r="7158" customFormat="1" ht="13.2" hidden="1" x14ac:dyDescent="0.2"/>
    <row r="7159" customFormat="1" ht="13.2" hidden="1" x14ac:dyDescent="0.2"/>
    <row r="7160" customFormat="1" ht="13.2" hidden="1" x14ac:dyDescent="0.2"/>
    <row r="7161" customFormat="1" ht="13.2" hidden="1" x14ac:dyDescent="0.2"/>
    <row r="7162" customFormat="1" ht="13.2" hidden="1" x14ac:dyDescent="0.2"/>
    <row r="7163" customFormat="1" ht="13.2" hidden="1" x14ac:dyDescent="0.2"/>
    <row r="7164" customFormat="1" ht="13.2" hidden="1" x14ac:dyDescent="0.2"/>
    <row r="7165" customFormat="1" ht="13.2" hidden="1" x14ac:dyDescent="0.2"/>
    <row r="7166" customFormat="1" ht="13.2" hidden="1" x14ac:dyDescent="0.2"/>
    <row r="7167" customFormat="1" ht="13.2" hidden="1" x14ac:dyDescent="0.2"/>
    <row r="7168" customFormat="1" ht="13.2" hidden="1" x14ac:dyDescent="0.2"/>
    <row r="7169" customFormat="1" ht="13.2" hidden="1" x14ac:dyDescent="0.2"/>
    <row r="7170" customFormat="1" ht="13.2" hidden="1" x14ac:dyDescent="0.2"/>
    <row r="7171" customFormat="1" ht="13.2" hidden="1" x14ac:dyDescent="0.2"/>
    <row r="7172" customFormat="1" ht="13.2" hidden="1" x14ac:dyDescent="0.2"/>
    <row r="7173" customFormat="1" ht="13.2" hidden="1" x14ac:dyDescent="0.2"/>
    <row r="7174" customFormat="1" ht="13.2" hidden="1" x14ac:dyDescent="0.2"/>
    <row r="7175" customFormat="1" ht="13.2" hidden="1" x14ac:dyDescent="0.2"/>
    <row r="7176" customFormat="1" ht="13.2" hidden="1" x14ac:dyDescent="0.2"/>
    <row r="7177" customFormat="1" ht="13.2" hidden="1" x14ac:dyDescent="0.2"/>
    <row r="7178" customFormat="1" ht="13.2" hidden="1" x14ac:dyDescent="0.2"/>
    <row r="7179" customFormat="1" ht="13.2" hidden="1" x14ac:dyDescent="0.2"/>
    <row r="7180" customFormat="1" ht="13.2" hidden="1" x14ac:dyDescent="0.2"/>
    <row r="7181" customFormat="1" ht="13.2" hidden="1" x14ac:dyDescent="0.2"/>
    <row r="7182" customFormat="1" ht="13.2" hidden="1" x14ac:dyDescent="0.2"/>
    <row r="7183" customFormat="1" ht="13.2" hidden="1" x14ac:dyDescent="0.2"/>
    <row r="7184" customFormat="1" ht="13.2" hidden="1" x14ac:dyDescent="0.2"/>
    <row r="7185" customFormat="1" ht="13.2" hidden="1" x14ac:dyDescent="0.2"/>
    <row r="7186" customFormat="1" ht="13.2" hidden="1" x14ac:dyDescent="0.2"/>
    <row r="7187" customFormat="1" ht="13.2" hidden="1" x14ac:dyDescent="0.2"/>
    <row r="7188" customFormat="1" ht="13.2" hidden="1" x14ac:dyDescent="0.2"/>
    <row r="7189" customFormat="1" ht="13.2" hidden="1" x14ac:dyDescent="0.2"/>
    <row r="7190" customFormat="1" ht="13.2" hidden="1" x14ac:dyDescent="0.2"/>
    <row r="7191" customFormat="1" ht="13.2" hidden="1" x14ac:dyDescent="0.2"/>
    <row r="7192" customFormat="1" ht="13.2" hidden="1" x14ac:dyDescent="0.2"/>
    <row r="7193" customFormat="1" ht="13.2" hidden="1" x14ac:dyDescent="0.2"/>
    <row r="7194" customFormat="1" ht="13.2" hidden="1" x14ac:dyDescent="0.2"/>
    <row r="7195" customFormat="1" ht="13.2" hidden="1" x14ac:dyDescent="0.2"/>
    <row r="7196" customFormat="1" ht="13.2" hidden="1" x14ac:dyDescent="0.2"/>
    <row r="7197" customFormat="1" ht="13.2" hidden="1" x14ac:dyDescent="0.2"/>
    <row r="7198" customFormat="1" ht="13.2" hidden="1" x14ac:dyDescent="0.2"/>
    <row r="7199" customFormat="1" ht="13.2" hidden="1" x14ac:dyDescent="0.2"/>
    <row r="7200" customFormat="1" ht="13.2" hidden="1" x14ac:dyDescent="0.2"/>
    <row r="7201" customFormat="1" ht="13.2" hidden="1" x14ac:dyDescent="0.2"/>
    <row r="7202" customFormat="1" ht="13.2" hidden="1" x14ac:dyDescent="0.2"/>
    <row r="7203" customFormat="1" ht="13.2" hidden="1" x14ac:dyDescent="0.2"/>
    <row r="7204" customFormat="1" ht="13.2" hidden="1" x14ac:dyDescent="0.2"/>
    <row r="7205" customFormat="1" ht="13.2" hidden="1" x14ac:dyDescent="0.2"/>
    <row r="7206" customFormat="1" ht="13.2" hidden="1" x14ac:dyDescent="0.2"/>
    <row r="7207" customFormat="1" ht="13.2" hidden="1" x14ac:dyDescent="0.2"/>
    <row r="7208" customFormat="1" ht="13.2" hidden="1" x14ac:dyDescent="0.2"/>
    <row r="7209" customFormat="1" ht="13.2" hidden="1" x14ac:dyDescent="0.2"/>
    <row r="7210" customFormat="1" ht="13.2" hidden="1" x14ac:dyDescent="0.2"/>
    <row r="7211" customFormat="1" ht="13.2" hidden="1" x14ac:dyDescent="0.2"/>
    <row r="7212" customFormat="1" ht="13.2" hidden="1" x14ac:dyDescent="0.2"/>
    <row r="7213" customFormat="1" ht="13.2" hidden="1" x14ac:dyDescent="0.2"/>
    <row r="7214" customFormat="1" ht="13.2" hidden="1" x14ac:dyDescent="0.2"/>
    <row r="7215" customFormat="1" ht="13.2" hidden="1" x14ac:dyDescent="0.2"/>
    <row r="7216" customFormat="1" ht="13.2" hidden="1" x14ac:dyDescent="0.2"/>
    <row r="7217" customFormat="1" ht="13.2" hidden="1" x14ac:dyDescent="0.2"/>
    <row r="7218" customFormat="1" ht="13.2" hidden="1" x14ac:dyDescent="0.2"/>
    <row r="7219" customFormat="1" ht="13.2" hidden="1" x14ac:dyDescent="0.2"/>
    <row r="7220" customFormat="1" ht="13.2" hidden="1" x14ac:dyDescent="0.2"/>
    <row r="7221" customFormat="1" ht="13.2" hidden="1" x14ac:dyDescent="0.2"/>
    <row r="7222" customFormat="1" ht="13.2" hidden="1" x14ac:dyDescent="0.2"/>
    <row r="7223" customFormat="1" ht="13.2" hidden="1" x14ac:dyDescent="0.2"/>
    <row r="7224" customFormat="1" ht="13.2" hidden="1" x14ac:dyDescent="0.2"/>
    <row r="7225" customFormat="1" ht="13.2" hidden="1" x14ac:dyDescent="0.2"/>
    <row r="7226" customFormat="1" ht="13.2" hidden="1" x14ac:dyDescent="0.2"/>
    <row r="7227" customFormat="1" ht="13.2" hidden="1" x14ac:dyDescent="0.2"/>
    <row r="7228" customFormat="1" ht="13.2" hidden="1" x14ac:dyDescent="0.2"/>
    <row r="7229" customFormat="1" ht="13.2" hidden="1" x14ac:dyDescent="0.2"/>
    <row r="7230" customFormat="1" ht="13.2" hidden="1" x14ac:dyDescent="0.2"/>
    <row r="7231" customFormat="1" ht="13.2" hidden="1" x14ac:dyDescent="0.2"/>
    <row r="7232" customFormat="1" ht="13.2" hidden="1" x14ac:dyDescent="0.2"/>
    <row r="7233" customFormat="1" ht="13.2" hidden="1" x14ac:dyDescent="0.2"/>
    <row r="7234" customFormat="1" ht="13.2" hidden="1" x14ac:dyDescent="0.2"/>
    <row r="7235" customFormat="1" ht="13.2" hidden="1" x14ac:dyDescent="0.2"/>
    <row r="7236" customFormat="1" ht="13.2" hidden="1" x14ac:dyDescent="0.2"/>
    <row r="7237" customFormat="1" ht="13.2" hidden="1" x14ac:dyDescent="0.2"/>
    <row r="7238" customFormat="1" ht="13.2" hidden="1" x14ac:dyDescent="0.2"/>
    <row r="7239" customFormat="1" ht="13.2" hidden="1" x14ac:dyDescent="0.2"/>
    <row r="7240" customFormat="1" ht="13.2" hidden="1" x14ac:dyDescent="0.2"/>
    <row r="7241" customFormat="1" ht="13.2" hidden="1" x14ac:dyDescent="0.2"/>
    <row r="7242" customFormat="1" ht="13.2" hidden="1" x14ac:dyDescent="0.2"/>
    <row r="7243" customFormat="1" ht="13.2" hidden="1" x14ac:dyDescent="0.2"/>
    <row r="7244" customFormat="1" ht="13.2" hidden="1" x14ac:dyDescent="0.2"/>
    <row r="7245" customFormat="1" ht="13.2" hidden="1" x14ac:dyDescent="0.2"/>
    <row r="7246" customFormat="1" ht="13.2" hidden="1" x14ac:dyDescent="0.2"/>
    <row r="7247" customFormat="1" ht="13.2" hidden="1" x14ac:dyDescent="0.2"/>
    <row r="7248" customFormat="1" ht="13.2" hidden="1" x14ac:dyDescent="0.2"/>
    <row r="7249" customFormat="1" ht="13.2" hidden="1" x14ac:dyDescent="0.2"/>
    <row r="7250" customFormat="1" ht="13.2" hidden="1" x14ac:dyDescent="0.2"/>
    <row r="7251" customFormat="1" ht="13.2" hidden="1" x14ac:dyDescent="0.2"/>
    <row r="7252" customFormat="1" ht="13.2" hidden="1" x14ac:dyDescent="0.2"/>
    <row r="7253" customFormat="1" ht="13.2" hidden="1" x14ac:dyDescent="0.2"/>
    <row r="7254" customFormat="1" ht="13.2" hidden="1" x14ac:dyDescent="0.2"/>
    <row r="7255" customFormat="1" ht="13.2" hidden="1" x14ac:dyDescent="0.2"/>
    <row r="7256" customFormat="1" ht="13.2" hidden="1" x14ac:dyDescent="0.2"/>
    <row r="7257" customFormat="1" ht="13.2" hidden="1" x14ac:dyDescent="0.2"/>
    <row r="7258" customFormat="1" ht="13.2" hidden="1" x14ac:dyDescent="0.2"/>
    <row r="7259" customFormat="1" ht="13.2" hidden="1" x14ac:dyDescent="0.2"/>
    <row r="7260" customFormat="1" ht="13.2" hidden="1" x14ac:dyDescent="0.2"/>
    <row r="7261" customFormat="1" ht="13.2" hidden="1" x14ac:dyDescent="0.2"/>
    <row r="7262" customFormat="1" ht="13.2" hidden="1" x14ac:dyDescent="0.2"/>
    <row r="7263" customFormat="1" ht="13.2" hidden="1" x14ac:dyDescent="0.2"/>
    <row r="7264" customFormat="1" ht="13.2" hidden="1" x14ac:dyDescent="0.2"/>
    <row r="7265" customFormat="1" ht="13.2" hidden="1" x14ac:dyDescent="0.2"/>
    <row r="7266" customFormat="1" ht="13.2" hidden="1" x14ac:dyDescent="0.2"/>
    <row r="7267" customFormat="1" ht="13.2" hidden="1" x14ac:dyDescent="0.2"/>
    <row r="7268" customFormat="1" ht="13.2" hidden="1" x14ac:dyDescent="0.2"/>
    <row r="7269" customFormat="1" ht="13.2" hidden="1" x14ac:dyDescent="0.2"/>
    <row r="7270" customFormat="1" ht="13.2" hidden="1" x14ac:dyDescent="0.2"/>
    <row r="7271" customFormat="1" ht="13.2" hidden="1" x14ac:dyDescent="0.2"/>
    <row r="7272" customFormat="1" ht="13.2" hidden="1" x14ac:dyDescent="0.2"/>
    <row r="7273" customFormat="1" ht="13.2" hidden="1" x14ac:dyDescent="0.2"/>
    <row r="7274" customFormat="1" ht="13.2" hidden="1" x14ac:dyDescent="0.2"/>
    <row r="7275" customFormat="1" ht="13.2" hidden="1" x14ac:dyDescent="0.2"/>
    <row r="7276" customFormat="1" ht="13.2" hidden="1" x14ac:dyDescent="0.2"/>
    <row r="7277" customFormat="1" ht="13.2" hidden="1" x14ac:dyDescent="0.2"/>
    <row r="7278" customFormat="1" ht="13.2" hidden="1" x14ac:dyDescent="0.2"/>
    <row r="7279" customFormat="1" ht="13.2" hidden="1" x14ac:dyDescent="0.2"/>
    <row r="7280" customFormat="1" ht="13.2" hidden="1" x14ac:dyDescent="0.2"/>
    <row r="7281" customFormat="1" ht="13.2" hidden="1" x14ac:dyDescent="0.2"/>
    <row r="7282" customFormat="1" ht="13.2" hidden="1" x14ac:dyDescent="0.2"/>
    <row r="7283" customFormat="1" ht="13.2" hidden="1" x14ac:dyDescent="0.2"/>
    <row r="7284" customFormat="1" ht="13.2" hidden="1" x14ac:dyDescent="0.2"/>
    <row r="7285" customFormat="1" ht="13.2" hidden="1" x14ac:dyDescent="0.2"/>
    <row r="7286" customFormat="1" ht="13.2" hidden="1" x14ac:dyDescent="0.2"/>
    <row r="7287" customFormat="1" ht="13.2" hidden="1" x14ac:dyDescent="0.2"/>
    <row r="7288" customFormat="1" ht="13.2" hidden="1" x14ac:dyDescent="0.2"/>
    <row r="7289" customFormat="1" ht="13.2" hidden="1" x14ac:dyDescent="0.2"/>
    <row r="7290" customFormat="1" ht="13.2" hidden="1" x14ac:dyDescent="0.2"/>
    <row r="7291" customFormat="1" ht="13.2" hidden="1" x14ac:dyDescent="0.2"/>
    <row r="7292" customFormat="1" ht="13.2" hidden="1" x14ac:dyDescent="0.2"/>
    <row r="7293" customFormat="1" ht="13.2" hidden="1" x14ac:dyDescent="0.2"/>
    <row r="7294" customFormat="1" ht="13.2" hidden="1" x14ac:dyDescent="0.2"/>
    <row r="7295" customFormat="1" ht="13.2" hidden="1" x14ac:dyDescent="0.2"/>
    <row r="7296" customFormat="1" ht="13.2" hidden="1" x14ac:dyDescent="0.2"/>
    <row r="7297" customFormat="1" ht="13.2" hidden="1" x14ac:dyDescent="0.2"/>
    <row r="7298" customFormat="1" ht="13.2" hidden="1" x14ac:dyDescent="0.2"/>
    <row r="7299" customFormat="1" ht="13.2" hidden="1" x14ac:dyDescent="0.2"/>
    <row r="7300" customFormat="1" ht="13.2" hidden="1" x14ac:dyDescent="0.2"/>
    <row r="7301" customFormat="1" ht="13.2" hidden="1" x14ac:dyDescent="0.2"/>
    <row r="7302" customFormat="1" ht="13.2" hidden="1" x14ac:dyDescent="0.2"/>
    <row r="7303" customFormat="1" ht="13.2" hidden="1" x14ac:dyDescent="0.2"/>
    <row r="7304" customFormat="1" ht="13.2" hidden="1" x14ac:dyDescent="0.2"/>
    <row r="7305" customFormat="1" ht="13.2" hidden="1" x14ac:dyDescent="0.2"/>
    <row r="7306" customFormat="1" ht="13.2" hidden="1" x14ac:dyDescent="0.2"/>
    <row r="7307" customFormat="1" ht="13.2" hidden="1" x14ac:dyDescent="0.2"/>
    <row r="7308" customFormat="1" ht="13.2" hidden="1" x14ac:dyDescent="0.2"/>
    <row r="7309" customFormat="1" ht="13.2" hidden="1" x14ac:dyDescent="0.2"/>
    <row r="7310" customFormat="1" ht="13.2" hidden="1" x14ac:dyDescent="0.2"/>
    <row r="7311" customFormat="1" ht="13.2" hidden="1" x14ac:dyDescent="0.2"/>
    <row r="7312" customFormat="1" ht="13.2" hidden="1" x14ac:dyDescent="0.2"/>
    <row r="7313" customFormat="1" ht="13.2" hidden="1" x14ac:dyDescent="0.2"/>
    <row r="7314" customFormat="1" ht="13.2" hidden="1" x14ac:dyDescent="0.2"/>
    <row r="7315" customFormat="1" ht="13.2" hidden="1" x14ac:dyDescent="0.2"/>
    <row r="7316" customFormat="1" ht="13.2" hidden="1" x14ac:dyDescent="0.2"/>
    <row r="7317" customFormat="1" ht="13.2" hidden="1" x14ac:dyDescent="0.2"/>
    <row r="7318" customFormat="1" ht="13.2" hidden="1" x14ac:dyDescent="0.2"/>
    <row r="7319" customFormat="1" ht="13.2" hidden="1" x14ac:dyDescent="0.2"/>
    <row r="7320" customFormat="1" ht="13.2" hidden="1" x14ac:dyDescent="0.2"/>
    <row r="7321" customFormat="1" ht="13.2" hidden="1" x14ac:dyDescent="0.2"/>
    <row r="7322" customFormat="1" ht="13.2" hidden="1" x14ac:dyDescent="0.2"/>
    <row r="7323" customFormat="1" ht="13.2" hidden="1" x14ac:dyDescent="0.2"/>
    <row r="7324" customFormat="1" ht="13.2" hidden="1" x14ac:dyDescent="0.2"/>
    <row r="7325" customFormat="1" ht="13.2" hidden="1" x14ac:dyDescent="0.2"/>
    <row r="7326" customFormat="1" ht="13.2" hidden="1" x14ac:dyDescent="0.2"/>
    <row r="7327" customFormat="1" ht="13.2" hidden="1" x14ac:dyDescent="0.2"/>
    <row r="7328" customFormat="1" ht="13.2" hidden="1" x14ac:dyDescent="0.2"/>
    <row r="7329" customFormat="1" ht="13.2" hidden="1" x14ac:dyDescent="0.2"/>
    <row r="7330" customFormat="1" ht="13.2" hidden="1" x14ac:dyDescent="0.2"/>
    <row r="7331" customFormat="1" ht="13.2" hidden="1" x14ac:dyDescent="0.2"/>
    <row r="7332" customFormat="1" ht="13.2" hidden="1" x14ac:dyDescent="0.2"/>
    <row r="7333" customFormat="1" ht="13.2" hidden="1" x14ac:dyDescent="0.2"/>
    <row r="7334" customFormat="1" ht="13.2" hidden="1" x14ac:dyDescent="0.2"/>
    <row r="7335" customFormat="1" ht="13.2" hidden="1" x14ac:dyDescent="0.2"/>
    <row r="7336" customFormat="1" ht="13.2" hidden="1" x14ac:dyDescent="0.2"/>
    <row r="7337" customFormat="1" ht="13.2" hidden="1" x14ac:dyDescent="0.2"/>
    <row r="7338" customFormat="1" ht="13.2" hidden="1" x14ac:dyDescent="0.2"/>
    <row r="7339" customFormat="1" ht="13.2" hidden="1" x14ac:dyDescent="0.2"/>
    <row r="7340" customFormat="1" ht="13.2" hidden="1" x14ac:dyDescent="0.2"/>
    <row r="7341" customFormat="1" ht="13.2" hidden="1" x14ac:dyDescent="0.2"/>
    <row r="7342" customFormat="1" ht="13.2" hidden="1" x14ac:dyDescent="0.2"/>
    <row r="7343" customFormat="1" ht="13.2" hidden="1" x14ac:dyDescent="0.2"/>
    <row r="7344" customFormat="1" ht="13.2" hidden="1" x14ac:dyDescent="0.2"/>
    <row r="7345" customFormat="1" ht="13.2" hidden="1" x14ac:dyDescent="0.2"/>
    <row r="7346" customFormat="1" ht="13.2" hidden="1" x14ac:dyDescent="0.2"/>
    <row r="7347" customFormat="1" ht="13.2" hidden="1" x14ac:dyDescent="0.2"/>
    <row r="7348" customFormat="1" ht="13.2" hidden="1" x14ac:dyDescent="0.2"/>
    <row r="7349" customFormat="1" ht="13.2" hidden="1" x14ac:dyDescent="0.2"/>
    <row r="7350" customFormat="1" ht="13.2" hidden="1" x14ac:dyDescent="0.2"/>
    <row r="7351" customFormat="1" ht="13.2" hidden="1" x14ac:dyDescent="0.2"/>
    <row r="7352" customFormat="1" ht="13.2" hidden="1" x14ac:dyDescent="0.2"/>
    <row r="7353" customFormat="1" ht="13.2" hidden="1" x14ac:dyDescent="0.2"/>
    <row r="7354" customFormat="1" ht="13.2" hidden="1" x14ac:dyDescent="0.2"/>
    <row r="7355" customFormat="1" ht="13.2" hidden="1" x14ac:dyDescent="0.2"/>
    <row r="7356" customFormat="1" ht="13.2" hidden="1" x14ac:dyDescent="0.2"/>
    <row r="7357" customFormat="1" ht="13.2" hidden="1" x14ac:dyDescent="0.2"/>
    <row r="7358" customFormat="1" ht="13.2" hidden="1" x14ac:dyDescent="0.2"/>
    <row r="7359" customFormat="1" ht="13.2" hidden="1" x14ac:dyDescent="0.2"/>
    <row r="7360" customFormat="1" ht="13.2" hidden="1" x14ac:dyDescent="0.2"/>
    <row r="7361" customFormat="1" ht="13.2" hidden="1" x14ac:dyDescent="0.2"/>
    <row r="7362" customFormat="1" ht="13.2" hidden="1" x14ac:dyDescent="0.2"/>
    <row r="7363" customFormat="1" ht="13.2" hidden="1" x14ac:dyDescent="0.2"/>
    <row r="7364" customFormat="1" ht="13.2" hidden="1" x14ac:dyDescent="0.2"/>
    <row r="7365" customFormat="1" ht="13.2" hidden="1" x14ac:dyDescent="0.2"/>
    <row r="7366" customFormat="1" ht="13.2" hidden="1" x14ac:dyDescent="0.2"/>
    <row r="7367" customFormat="1" ht="13.2" hidden="1" x14ac:dyDescent="0.2"/>
    <row r="7368" customFormat="1" ht="13.2" hidden="1" x14ac:dyDescent="0.2"/>
    <row r="7369" customFormat="1" ht="13.2" hidden="1" x14ac:dyDescent="0.2"/>
    <row r="7370" customFormat="1" ht="13.2" hidden="1" x14ac:dyDescent="0.2"/>
    <row r="7371" customFormat="1" ht="13.2" hidden="1" x14ac:dyDescent="0.2"/>
    <row r="7372" customFormat="1" ht="13.2" hidden="1" x14ac:dyDescent="0.2"/>
    <row r="7373" customFormat="1" ht="13.2" hidden="1" x14ac:dyDescent="0.2"/>
    <row r="7374" customFormat="1" ht="13.2" hidden="1" x14ac:dyDescent="0.2"/>
    <row r="7375" customFormat="1" ht="13.2" hidden="1" x14ac:dyDescent="0.2"/>
    <row r="7376" customFormat="1" ht="13.2" hidden="1" x14ac:dyDescent="0.2"/>
    <row r="7377" customFormat="1" ht="13.2" hidden="1" x14ac:dyDescent="0.2"/>
    <row r="7378" customFormat="1" ht="13.2" hidden="1" x14ac:dyDescent="0.2"/>
    <row r="7379" customFormat="1" ht="13.2" hidden="1" x14ac:dyDescent="0.2"/>
    <row r="7380" customFormat="1" ht="13.2" hidden="1" x14ac:dyDescent="0.2"/>
    <row r="7381" customFormat="1" ht="13.2" hidden="1" x14ac:dyDescent="0.2"/>
    <row r="7382" customFormat="1" ht="13.2" hidden="1" x14ac:dyDescent="0.2"/>
    <row r="7383" customFormat="1" ht="13.2" hidden="1" x14ac:dyDescent="0.2"/>
    <row r="7384" customFormat="1" ht="13.2" hidden="1" x14ac:dyDescent="0.2"/>
    <row r="7385" customFormat="1" ht="13.2" hidden="1" x14ac:dyDescent="0.2"/>
    <row r="7386" customFormat="1" ht="13.2" hidden="1" x14ac:dyDescent="0.2"/>
    <row r="7387" customFormat="1" ht="13.2" hidden="1" x14ac:dyDescent="0.2"/>
    <row r="7388" customFormat="1" ht="13.2" hidden="1" x14ac:dyDescent="0.2"/>
    <row r="7389" customFormat="1" ht="13.2" hidden="1" x14ac:dyDescent="0.2"/>
    <row r="7390" customFormat="1" ht="13.2" hidden="1" x14ac:dyDescent="0.2"/>
    <row r="7391" customFormat="1" ht="13.2" hidden="1" x14ac:dyDescent="0.2"/>
    <row r="7392" customFormat="1" ht="13.2" hidden="1" x14ac:dyDescent="0.2"/>
    <row r="7393" customFormat="1" ht="13.2" hidden="1" x14ac:dyDescent="0.2"/>
    <row r="7394" customFormat="1" ht="13.2" hidden="1" x14ac:dyDescent="0.2"/>
    <row r="7395" customFormat="1" ht="13.2" hidden="1" x14ac:dyDescent="0.2"/>
    <row r="7396" customFormat="1" ht="13.2" hidden="1" x14ac:dyDescent="0.2"/>
    <row r="7397" customFormat="1" ht="13.2" hidden="1" x14ac:dyDescent="0.2"/>
    <row r="7398" customFormat="1" ht="13.2" hidden="1" x14ac:dyDescent="0.2"/>
    <row r="7399" customFormat="1" ht="13.2" hidden="1" x14ac:dyDescent="0.2"/>
    <row r="7400" customFormat="1" ht="13.2" hidden="1" x14ac:dyDescent="0.2"/>
    <row r="7401" customFormat="1" ht="13.2" hidden="1" x14ac:dyDescent="0.2"/>
    <row r="7402" customFormat="1" ht="13.2" hidden="1" x14ac:dyDescent="0.2"/>
    <row r="7403" customFormat="1" ht="13.2" hidden="1" x14ac:dyDescent="0.2"/>
    <row r="7404" customFormat="1" ht="13.2" hidden="1" x14ac:dyDescent="0.2"/>
    <row r="7405" customFormat="1" ht="13.2" hidden="1" x14ac:dyDescent="0.2"/>
    <row r="7406" customFormat="1" ht="13.2" hidden="1" x14ac:dyDescent="0.2"/>
    <row r="7407" customFormat="1" ht="13.2" hidden="1" x14ac:dyDescent="0.2"/>
    <row r="7408" customFormat="1" ht="13.2" hidden="1" x14ac:dyDescent="0.2"/>
    <row r="7409" customFormat="1" ht="13.2" hidden="1" x14ac:dyDescent="0.2"/>
    <row r="7410" customFormat="1" ht="13.2" hidden="1" x14ac:dyDescent="0.2"/>
    <row r="7411" customFormat="1" ht="13.2" hidden="1" x14ac:dyDescent="0.2"/>
    <row r="7412" customFormat="1" ht="13.2" hidden="1" x14ac:dyDescent="0.2"/>
    <row r="7413" customFormat="1" ht="13.2" hidden="1" x14ac:dyDescent="0.2"/>
    <row r="7414" customFormat="1" ht="13.2" hidden="1" x14ac:dyDescent="0.2"/>
    <row r="7415" customFormat="1" ht="13.2" hidden="1" x14ac:dyDescent="0.2"/>
    <row r="7416" customFormat="1" ht="13.2" hidden="1" x14ac:dyDescent="0.2"/>
    <row r="7417" customFormat="1" ht="13.2" hidden="1" x14ac:dyDescent="0.2"/>
    <row r="7418" customFormat="1" ht="13.2" hidden="1" x14ac:dyDescent="0.2"/>
    <row r="7419" customFormat="1" ht="13.2" hidden="1" x14ac:dyDescent="0.2"/>
    <row r="7420" customFormat="1" ht="13.2" hidden="1" x14ac:dyDescent="0.2"/>
    <row r="7421" customFormat="1" ht="13.2" hidden="1" x14ac:dyDescent="0.2"/>
    <row r="7422" customFormat="1" ht="13.2" hidden="1" x14ac:dyDescent="0.2"/>
    <row r="7423" customFormat="1" ht="13.2" hidden="1" x14ac:dyDescent="0.2"/>
    <row r="7424" customFormat="1" ht="13.2" hidden="1" x14ac:dyDescent="0.2"/>
    <row r="7425" customFormat="1" ht="13.2" hidden="1" x14ac:dyDescent="0.2"/>
    <row r="7426" customFormat="1" ht="13.2" hidden="1" x14ac:dyDescent="0.2"/>
    <row r="7427" customFormat="1" ht="13.2" hidden="1" x14ac:dyDescent="0.2"/>
    <row r="7428" customFormat="1" ht="13.2" hidden="1" x14ac:dyDescent="0.2"/>
    <row r="7429" customFormat="1" ht="13.2" hidden="1" x14ac:dyDescent="0.2"/>
    <row r="7430" customFormat="1" ht="13.2" hidden="1" x14ac:dyDescent="0.2"/>
    <row r="7431" customFormat="1" ht="13.2" hidden="1" x14ac:dyDescent="0.2"/>
    <row r="7432" customFormat="1" ht="13.2" hidden="1" x14ac:dyDescent="0.2"/>
    <row r="7433" customFormat="1" ht="13.2" hidden="1" x14ac:dyDescent="0.2"/>
    <row r="7434" customFormat="1" ht="13.2" hidden="1" x14ac:dyDescent="0.2"/>
    <row r="7435" customFormat="1" ht="13.2" hidden="1" x14ac:dyDescent="0.2"/>
    <row r="7436" customFormat="1" ht="13.2" hidden="1" x14ac:dyDescent="0.2"/>
    <row r="7437" customFormat="1" ht="13.2" hidden="1" x14ac:dyDescent="0.2"/>
    <row r="7438" customFormat="1" ht="13.2" hidden="1" x14ac:dyDescent="0.2"/>
    <row r="7439" customFormat="1" ht="13.2" hidden="1" x14ac:dyDescent="0.2"/>
    <row r="7440" customFormat="1" ht="13.2" hidden="1" x14ac:dyDescent="0.2"/>
    <row r="7441" customFormat="1" ht="13.2" hidden="1" x14ac:dyDescent="0.2"/>
    <row r="7442" customFormat="1" ht="13.2" hidden="1" x14ac:dyDescent="0.2"/>
    <row r="7443" customFormat="1" ht="13.2" hidden="1" x14ac:dyDescent="0.2"/>
    <row r="7444" customFormat="1" ht="13.2" hidden="1" x14ac:dyDescent="0.2"/>
    <row r="7445" customFormat="1" ht="13.2" hidden="1" x14ac:dyDescent="0.2"/>
    <row r="7446" customFormat="1" ht="13.2" hidden="1" x14ac:dyDescent="0.2"/>
    <row r="7447" customFormat="1" ht="13.2" hidden="1" x14ac:dyDescent="0.2"/>
    <row r="7448" customFormat="1" ht="13.2" hidden="1" x14ac:dyDescent="0.2"/>
    <row r="7449" customFormat="1" ht="13.2" hidden="1" x14ac:dyDescent="0.2"/>
    <row r="7450" customFormat="1" ht="13.2" hidden="1" x14ac:dyDescent="0.2"/>
    <row r="7451" customFormat="1" ht="13.2" hidden="1" x14ac:dyDescent="0.2"/>
    <row r="7452" customFormat="1" ht="13.2" hidden="1" x14ac:dyDescent="0.2"/>
    <row r="7453" customFormat="1" ht="13.2" hidden="1" x14ac:dyDescent="0.2"/>
    <row r="7454" customFormat="1" ht="13.2" hidden="1" x14ac:dyDescent="0.2"/>
    <row r="7455" customFormat="1" ht="13.2" hidden="1" x14ac:dyDescent="0.2"/>
    <row r="7456" customFormat="1" ht="13.2" hidden="1" x14ac:dyDescent="0.2"/>
    <row r="7457" customFormat="1" ht="13.2" hidden="1" x14ac:dyDescent="0.2"/>
    <row r="7458" customFormat="1" ht="13.2" hidden="1" x14ac:dyDescent="0.2"/>
    <row r="7459" customFormat="1" ht="13.2" hidden="1" x14ac:dyDescent="0.2"/>
    <row r="7460" customFormat="1" ht="13.2" hidden="1" x14ac:dyDescent="0.2"/>
    <row r="7461" customFormat="1" ht="13.2" hidden="1" x14ac:dyDescent="0.2"/>
    <row r="7462" customFormat="1" ht="13.2" hidden="1" x14ac:dyDescent="0.2"/>
    <row r="7463" customFormat="1" ht="13.2" hidden="1" x14ac:dyDescent="0.2"/>
    <row r="7464" customFormat="1" ht="13.2" hidden="1" x14ac:dyDescent="0.2"/>
    <row r="7465" customFormat="1" ht="13.2" hidden="1" x14ac:dyDescent="0.2"/>
    <row r="7466" customFormat="1" ht="13.2" hidden="1" x14ac:dyDescent="0.2"/>
    <row r="7467" customFormat="1" ht="13.2" hidden="1" x14ac:dyDescent="0.2"/>
    <row r="7468" customFormat="1" ht="13.2" hidden="1" x14ac:dyDescent="0.2"/>
    <row r="7469" customFormat="1" ht="13.2" hidden="1" x14ac:dyDescent="0.2"/>
    <row r="7470" customFormat="1" ht="13.2" hidden="1" x14ac:dyDescent="0.2"/>
    <row r="7471" customFormat="1" ht="13.2" hidden="1" x14ac:dyDescent="0.2"/>
    <row r="7472" customFormat="1" ht="13.2" hidden="1" x14ac:dyDescent="0.2"/>
    <row r="7473" customFormat="1" ht="13.2" hidden="1" x14ac:dyDescent="0.2"/>
    <row r="7474" customFormat="1" ht="13.2" hidden="1" x14ac:dyDescent="0.2"/>
    <row r="7475" customFormat="1" ht="13.2" hidden="1" x14ac:dyDescent="0.2"/>
    <row r="7476" customFormat="1" ht="13.2" hidden="1" x14ac:dyDescent="0.2"/>
    <row r="7477" customFormat="1" ht="13.2" hidden="1" x14ac:dyDescent="0.2"/>
    <row r="7478" customFormat="1" ht="13.2" hidden="1" x14ac:dyDescent="0.2"/>
    <row r="7479" customFormat="1" ht="13.2" hidden="1" x14ac:dyDescent="0.2"/>
    <row r="7480" customFormat="1" ht="13.2" hidden="1" x14ac:dyDescent="0.2"/>
    <row r="7481" customFormat="1" ht="13.2" hidden="1" x14ac:dyDescent="0.2"/>
    <row r="7482" customFormat="1" ht="13.2" hidden="1" x14ac:dyDescent="0.2"/>
    <row r="7483" customFormat="1" ht="13.2" hidden="1" x14ac:dyDescent="0.2"/>
    <row r="7484" customFormat="1" ht="13.2" hidden="1" x14ac:dyDescent="0.2"/>
    <row r="7485" customFormat="1" ht="13.2" hidden="1" x14ac:dyDescent="0.2"/>
    <row r="7486" customFormat="1" ht="13.2" hidden="1" x14ac:dyDescent="0.2"/>
    <row r="7487" customFormat="1" ht="13.2" hidden="1" x14ac:dyDescent="0.2"/>
    <row r="7488" customFormat="1" ht="13.2" hidden="1" x14ac:dyDescent="0.2"/>
    <row r="7489" customFormat="1" ht="13.2" hidden="1" x14ac:dyDescent="0.2"/>
    <row r="7490" customFormat="1" ht="13.2" hidden="1" x14ac:dyDescent="0.2"/>
    <row r="7491" customFormat="1" ht="13.2" hidden="1" x14ac:dyDescent="0.2"/>
    <row r="7492" customFormat="1" ht="13.2" hidden="1" x14ac:dyDescent="0.2"/>
    <row r="7493" customFormat="1" ht="13.2" hidden="1" x14ac:dyDescent="0.2"/>
    <row r="7494" customFormat="1" ht="13.2" hidden="1" x14ac:dyDescent="0.2"/>
    <row r="7495" customFormat="1" ht="13.2" hidden="1" x14ac:dyDescent="0.2"/>
    <row r="7496" customFormat="1" ht="13.2" hidden="1" x14ac:dyDescent="0.2"/>
    <row r="7497" customFormat="1" ht="13.2" hidden="1" x14ac:dyDescent="0.2"/>
    <row r="7498" customFormat="1" ht="13.2" hidden="1" x14ac:dyDescent="0.2"/>
    <row r="7499" customFormat="1" ht="13.2" hidden="1" x14ac:dyDescent="0.2"/>
    <row r="7500" customFormat="1" ht="13.2" hidden="1" x14ac:dyDescent="0.2"/>
    <row r="7501" customFormat="1" ht="13.2" hidden="1" x14ac:dyDescent="0.2"/>
    <row r="7502" customFormat="1" ht="13.2" hidden="1" x14ac:dyDescent="0.2"/>
    <row r="7503" customFormat="1" ht="13.2" hidden="1" x14ac:dyDescent="0.2"/>
    <row r="7504" customFormat="1" ht="13.2" hidden="1" x14ac:dyDescent="0.2"/>
    <row r="7505" customFormat="1" ht="13.2" hidden="1" x14ac:dyDescent="0.2"/>
    <row r="7506" customFormat="1" ht="13.2" hidden="1" x14ac:dyDescent="0.2"/>
    <row r="7507" customFormat="1" ht="13.2" hidden="1" x14ac:dyDescent="0.2"/>
    <row r="7508" customFormat="1" ht="13.2" hidden="1" x14ac:dyDescent="0.2"/>
    <row r="7509" customFormat="1" ht="13.2" hidden="1" x14ac:dyDescent="0.2"/>
    <row r="7510" customFormat="1" ht="13.2" hidden="1" x14ac:dyDescent="0.2"/>
    <row r="7511" customFormat="1" ht="13.2" hidden="1" x14ac:dyDescent="0.2"/>
    <row r="7512" customFormat="1" ht="13.2" hidden="1" x14ac:dyDescent="0.2"/>
    <row r="7513" customFormat="1" ht="13.2" hidden="1" x14ac:dyDescent="0.2"/>
    <row r="7514" customFormat="1" ht="13.2" hidden="1" x14ac:dyDescent="0.2"/>
    <row r="7515" customFormat="1" ht="13.2" hidden="1" x14ac:dyDescent="0.2"/>
    <row r="7516" customFormat="1" ht="13.2" hidden="1" x14ac:dyDescent="0.2"/>
    <row r="7517" customFormat="1" ht="13.2" hidden="1" x14ac:dyDescent="0.2"/>
    <row r="7518" customFormat="1" ht="13.2" hidden="1" x14ac:dyDescent="0.2"/>
    <row r="7519" customFormat="1" ht="13.2" hidden="1" x14ac:dyDescent="0.2"/>
    <row r="7520" customFormat="1" ht="13.2" hidden="1" x14ac:dyDescent="0.2"/>
    <row r="7521" customFormat="1" ht="13.2" hidden="1" x14ac:dyDescent="0.2"/>
    <row r="7522" customFormat="1" ht="13.2" hidden="1" x14ac:dyDescent="0.2"/>
    <row r="7523" customFormat="1" ht="13.2" hidden="1" x14ac:dyDescent="0.2"/>
    <row r="7524" customFormat="1" ht="13.2" hidden="1" x14ac:dyDescent="0.2"/>
    <row r="7525" customFormat="1" ht="13.2" hidden="1" x14ac:dyDescent="0.2"/>
    <row r="7526" customFormat="1" ht="13.2" hidden="1" x14ac:dyDescent="0.2"/>
    <row r="7527" customFormat="1" ht="13.2" hidden="1" x14ac:dyDescent="0.2"/>
    <row r="7528" customFormat="1" ht="13.2" hidden="1" x14ac:dyDescent="0.2"/>
    <row r="7529" customFormat="1" ht="13.2" hidden="1" x14ac:dyDescent="0.2"/>
    <row r="7530" customFormat="1" ht="13.2" hidden="1" x14ac:dyDescent="0.2"/>
    <row r="7531" customFormat="1" ht="13.2" hidden="1" x14ac:dyDescent="0.2"/>
    <row r="7532" customFormat="1" ht="13.2" hidden="1" x14ac:dyDescent="0.2"/>
    <row r="7533" customFormat="1" ht="13.2" hidden="1" x14ac:dyDescent="0.2"/>
    <row r="7534" customFormat="1" ht="13.2" hidden="1" x14ac:dyDescent="0.2"/>
    <row r="7535" customFormat="1" ht="13.2" hidden="1" x14ac:dyDescent="0.2"/>
    <row r="7536" customFormat="1" ht="13.2" hidden="1" x14ac:dyDescent="0.2"/>
    <row r="7537" customFormat="1" ht="13.2" hidden="1" x14ac:dyDescent="0.2"/>
    <row r="7538" customFormat="1" ht="13.2" hidden="1" x14ac:dyDescent="0.2"/>
    <row r="7539" customFormat="1" ht="13.2" hidden="1" x14ac:dyDescent="0.2"/>
    <row r="7540" customFormat="1" ht="13.2" hidden="1" x14ac:dyDescent="0.2"/>
    <row r="7541" customFormat="1" ht="13.2" hidden="1" x14ac:dyDescent="0.2"/>
    <row r="7542" customFormat="1" ht="13.2" hidden="1" x14ac:dyDescent="0.2"/>
    <row r="7543" customFormat="1" ht="13.2" hidden="1" x14ac:dyDescent="0.2"/>
    <row r="7544" customFormat="1" ht="13.2" hidden="1" x14ac:dyDescent="0.2"/>
    <row r="7545" customFormat="1" ht="13.2" hidden="1" x14ac:dyDescent="0.2"/>
    <row r="7546" customFormat="1" ht="13.2" hidden="1" x14ac:dyDescent="0.2"/>
    <row r="7547" customFormat="1" ht="13.2" hidden="1" x14ac:dyDescent="0.2"/>
    <row r="7548" customFormat="1" ht="13.2" hidden="1" x14ac:dyDescent="0.2"/>
    <row r="7549" customFormat="1" ht="13.2" hidden="1" x14ac:dyDescent="0.2"/>
    <row r="7550" customFormat="1" ht="13.2" hidden="1" x14ac:dyDescent="0.2"/>
    <row r="7551" customFormat="1" ht="13.2" hidden="1" x14ac:dyDescent="0.2"/>
    <row r="7552" customFormat="1" ht="13.2" hidden="1" x14ac:dyDescent="0.2"/>
    <row r="7553" customFormat="1" ht="13.2" hidden="1" x14ac:dyDescent="0.2"/>
    <row r="7554" customFormat="1" ht="13.2" hidden="1" x14ac:dyDescent="0.2"/>
    <row r="7555" customFormat="1" ht="13.2" hidden="1" x14ac:dyDescent="0.2"/>
    <row r="7556" customFormat="1" ht="13.2" hidden="1" x14ac:dyDescent="0.2"/>
    <row r="7557" customFormat="1" ht="13.2" hidden="1" x14ac:dyDescent="0.2"/>
    <row r="7558" customFormat="1" ht="13.2" hidden="1" x14ac:dyDescent="0.2"/>
    <row r="7559" customFormat="1" ht="13.2" hidden="1" x14ac:dyDescent="0.2"/>
    <row r="7560" customFormat="1" ht="13.2" hidden="1" x14ac:dyDescent="0.2"/>
    <row r="7561" customFormat="1" ht="13.2" hidden="1" x14ac:dyDescent="0.2"/>
    <row r="7562" customFormat="1" ht="13.2" hidden="1" x14ac:dyDescent="0.2"/>
    <row r="7563" customFormat="1" ht="13.2" hidden="1" x14ac:dyDescent="0.2"/>
    <row r="7564" customFormat="1" ht="13.2" hidden="1" x14ac:dyDescent="0.2"/>
    <row r="7565" customFormat="1" ht="13.2" hidden="1" x14ac:dyDescent="0.2"/>
    <row r="7566" customFormat="1" ht="13.2" hidden="1" x14ac:dyDescent="0.2"/>
    <row r="7567" customFormat="1" ht="13.2" hidden="1" x14ac:dyDescent="0.2"/>
    <row r="7568" customFormat="1" ht="13.2" hidden="1" x14ac:dyDescent="0.2"/>
    <row r="7569" customFormat="1" ht="13.2" hidden="1" x14ac:dyDescent="0.2"/>
    <row r="7570" customFormat="1" ht="13.2" hidden="1" x14ac:dyDescent="0.2"/>
    <row r="7571" customFormat="1" ht="13.2" hidden="1" x14ac:dyDescent="0.2"/>
    <row r="7572" customFormat="1" ht="13.2" hidden="1" x14ac:dyDescent="0.2"/>
    <row r="7573" customFormat="1" ht="13.2" hidden="1" x14ac:dyDescent="0.2"/>
    <row r="7574" customFormat="1" ht="13.2" hidden="1" x14ac:dyDescent="0.2"/>
    <row r="7575" customFormat="1" ht="13.2" hidden="1" x14ac:dyDescent="0.2"/>
    <row r="7576" customFormat="1" ht="13.2" hidden="1" x14ac:dyDescent="0.2"/>
    <row r="7577" customFormat="1" ht="13.2" hidden="1" x14ac:dyDescent="0.2"/>
    <row r="7578" customFormat="1" ht="13.2" hidden="1" x14ac:dyDescent="0.2"/>
    <row r="7579" customFormat="1" ht="13.2" hidden="1" x14ac:dyDescent="0.2"/>
    <row r="7580" customFormat="1" ht="13.2" hidden="1" x14ac:dyDescent="0.2"/>
    <row r="7581" customFormat="1" ht="13.2" hidden="1" x14ac:dyDescent="0.2"/>
    <row r="7582" customFormat="1" ht="13.2" hidden="1" x14ac:dyDescent="0.2"/>
    <row r="7583" customFormat="1" ht="13.2" hidden="1" x14ac:dyDescent="0.2"/>
    <row r="7584" customFormat="1" ht="13.2" hidden="1" x14ac:dyDescent="0.2"/>
    <row r="7585" customFormat="1" ht="13.2" hidden="1" x14ac:dyDescent="0.2"/>
    <row r="7586" customFormat="1" ht="13.2" hidden="1" x14ac:dyDescent="0.2"/>
    <row r="7587" customFormat="1" ht="13.2" hidden="1" x14ac:dyDescent="0.2"/>
    <row r="7588" customFormat="1" ht="13.2" hidden="1" x14ac:dyDescent="0.2"/>
    <row r="7589" customFormat="1" ht="13.2" hidden="1" x14ac:dyDescent="0.2"/>
    <row r="7590" customFormat="1" ht="13.2" hidden="1" x14ac:dyDescent="0.2"/>
    <row r="7591" customFormat="1" ht="13.2" hidden="1" x14ac:dyDescent="0.2"/>
    <row r="7592" customFormat="1" ht="13.2" hidden="1" x14ac:dyDescent="0.2"/>
    <row r="7593" customFormat="1" ht="13.2" hidden="1" x14ac:dyDescent="0.2"/>
    <row r="7594" customFormat="1" ht="13.2" hidden="1" x14ac:dyDescent="0.2"/>
    <row r="7595" customFormat="1" ht="13.2" hidden="1" x14ac:dyDescent="0.2"/>
    <row r="7596" customFormat="1" ht="13.2" hidden="1" x14ac:dyDescent="0.2"/>
    <row r="7597" customFormat="1" ht="13.2" hidden="1" x14ac:dyDescent="0.2"/>
    <row r="7598" customFormat="1" ht="13.2" hidden="1" x14ac:dyDescent="0.2"/>
    <row r="7599" customFormat="1" ht="13.2" hidden="1" x14ac:dyDescent="0.2"/>
    <row r="7600" customFormat="1" ht="13.2" hidden="1" x14ac:dyDescent="0.2"/>
    <row r="7601" customFormat="1" ht="13.2" hidden="1" x14ac:dyDescent="0.2"/>
    <row r="7602" customFormat="1" ht="13.2" hidden="1" x14ac:dyDescent="0.2"/>
    <row r="7603" customFormat="1" ht="13.2" hidden="1" x14ac:dyDescent="0.2"/>
    <row r="7604" customFormat="1" ht="13.2" hidden="1" x14ac:dyDescent="0.2"/>
    <row r="7605" customFormat="1" ht="13.2" hidden="1" x14ac:dyDescent="0.2"/>
    <row r="7606" customFormat="1" ht="13.2" hidden="1" x14ac:dyDescent="0.2"/>
    <row r="7607" customFormat="1" ht="13.2" hidden="1" x14ac:dyDescent="0.2"/>
    <row r="7608" customFormat="1" ht="13.2" hidden="1" x14ac:dyDescent="0.2"/>
    <row r="7609" customFormat="1" ht="13.2" hidden="1" x14ac:dyDescent="0.2"/>
    <row r="7610" customFormat="1" ht="13.2" hidden="1" x14ac:dyDescent="0.2"/>
    <row r="7611" customFormat="1" ht="13.2" hidden="1" x14ac:dyDescent="0.2"/>
    <row r="7612" customFormat="1" ht="13.2" hidden="1" x14ac:dyDescent="0.2"/>
    <row r="7613" customFormat="1" ht="13.2" hidden="1" x14ac:dyDescent="0.2"/>
    <row r="7614" customFormat="1" ht="13.2" hidden="1" x14ac:dyDescent="0.2"/>
    <row r="7615" customFormat="1" ht="13.2" hidden="1" x14ac:dyDescent="0.2"/>
    <row r="7616" customFormat="1" ht="13.2" hidden="1" x14ac:dyDescent="0.2"/>
    <row r="7617" customFormat="1" ht="13.2" hidden="1" x14ac:dyDescent="0.2"/>
    <row r="7618" customFormat="1" ht="13.2" hidden="1" x14ac:dyDescent="0.2"/>
    <row r="7619" customFormat="1" ht="13.2" hidden="1" x14ac:dyDescent="0.2"/>
    <row r="7620" customFormat="1" ht="13.2" hidden="1" x14ac:dyDescent="0.2"/>
    <row r="7621" customFormat="1" ht="13.2" hidden="1" x14ac:dyDescent="0.2"/>
    <row r="7622" customFormat="1" ht="13.2" hidden="1" x14ac:dyDescent="0.2"/>
    <row r="7623" customFormat="1" ht="13.2" hidden="1" x14ac:dyDescent="0.2"/>
    <row r="7624" customFormat="1" ht="13.2" hidden="1" x14ac:dyDescent="0.2"/>
    <row r="7625" customFormat="1" ht="13.2" hidden="1" x14ac:dyDescent="0.2"/>
    <row r="7626" customFormat="1" ht="13.2" hidden="1" x14ac:dyDescent="0.2"/>
    <row r="7627" customFormat="1" ht="13.2" hidden="1" x14ac:dyDescent="0.2"/>
    <row r="7628" customFormat="1" ht="13.2" hidden="1" x14ac:dyDescent="0.2"/>
    <row r="7629" customFormat="1" ht="13.2" hidden="1" x14ac:dyDescent="0.2"/>
    <row r="7630" customFormat="1" ht="13.2" hidden="1" x14ac:dyDescent="0.2"/>
    <row r="7631" customFormat="1" ht="13.2" hidden="1" x14ac:dyDescent="0.2"/>
    <row r="7632" customFormat="1" ht="13.2" hidden="1" x14ac:dyDescent="0.2"/>
    <row r="7633" customFormat="1" ht="13.2" hidden="1" x14ac:dyDescent="0.2"/>
    <row r="7634" customFormat="1" ht="13.2" hidden="1" x14ac:dyDescent="0.2"/>
    <row r="7635" customFormat="1" ht="13.2" hidden="1" x14ac:dyDescent="0.2"/>
    <row r="7636" customFormat="1" ht="13.2" hidden="1" x14ac:dyDescent="0.2"/>
    <row r="7637" customFormat="1" ht="13.2" hidden="1" x14ac:dyDescent="0.2"/>
    <row r="7638" customFormat="1" ht="13.2" hidden="1" x14ac:dyDescent="0.2"/>
    <row r="7639" customFormat="1" ht="13.2" hidden="1" x14ac:dyDescent="0.2"/>
    <row r="7640" customFormat="1" ht="13.2" hidden="1" x14ac:dyDescent="0.2"/>
    <row r="7641" customFormat="1" ht="13.2" hidden="1" x14ac:dyDescent="0.2"/>
    <row r="7642" customFormat="1" ht="13.2" hidden="1" x14ac:dyDescent="0.2"/>
    <row r="7643" customFormat="1" ht="13.2" hidden="1" x14ac:dyDescent="0.2"/>
    <row r="7644" customFormat="1" ht="13.2" hidden="1" x14ac:dyDescent="0.2"/>
    <row r="7645" customFormat="1" ht="13.2" hidden="1" x14ac:dyDescent="0.2"/>
    <row r="7646" customFormat="1" ht="13.2" hidden="1" x14ac:dyDescent="0.2"/>
    <row r="7647" customFormat="1" ht="13.2" hidden="1" x14ac:dyDescent="0.2"/>
    <row r="7648" customFormat="1" ht="13.2" hidden="1" x14ac:dyDescent="0.2"/>
    <row r="7649" customFormat="1" ht="13.2" hidden="1" x14ac:dyDescent="0.2"/>
    <row r="7650" customFormat="1" ht="13.2" hidden="1" x14ac:dyDescent="0.2"/>
    <row r="7651" customFormat="1" ht="13.2" hidden="1" x14ac:dyDescent="0.2"/>
    <row r="7652" customFormat="1" ht="13.2" hidden="1" x14ac:dyDescent="0.2"/>
    <row r="7653" customFormat="1" ht="13.2" hidden="1" x14ac:dyDescent="0.2"/>
    <row r="7654" customFormat="1" ht="13.2" hidden="1" x14ac:dyDescent="0.2"/>
    <row r="7655" customFormat="1" ht="13.2" hidden="1" x14ac:dyDescent="0.2"/>
    <row r="7656" customFormat="1" ht="13.2" hidden="1" x14ac:dyDescent="0.2"/>
    <row r="7657" customFormat="1" ht="13.2" hidden="1" x14ac:dyDescent="0.2"/>
    <row r="7658" customFormat="1" ht="13.2" hidden="1" x14ac:dyDescent="0.2"/>
    <row r="7659" customFormat="1" ht="13.2" hidden="1" x14ac:dyDescent="0.2"/>
    <row r="7660" customFormat="1" ht="13.2" hidden="1" x14ac:dyDescent="0.2"/>
    <row r="7661" customFormat="1" ht="13.2" hidden="1" x14ac:dyDescent="0.2"/>
    <row r="7662" customFormat="1" ht="13.2" hidden="1" x14ac:dyDescent="0.2"/>
    <row r="7663" customFormat="1" ht="13.2" hidden="1" x14ac:dyDescent="0.2"/>
    <row r="7664" customFormat="1" ht="13.2" hidden="1" x14ac:dyDescent="0.2"/>
    <row r="7665" customFormat="1" ht="13.2" hidden="1" x14ac:dyDescent="0.2"/>
    <row r="7666" customFormat="1" ht="13.2" hidden="1" x14ac:dyDescent="0.2"/>
    <row r="7667" customFormat="1" ht="13.2" hidden="1" x14ac:dyDescent="0.2"/>
    <row r="7668" customFormat="1" ht="13.2" hidden="1" x14ac:dyDescent="0.2"/>
    <row r="7669" customFormat="1" ht="13.2" hidden="1" x14ac:dyDescent="0.2"/>
    <row r="7670" customFormat="1" ht="13.2" hidden="1" x14ac:dyDescent="0.2"/>
    <row r="7671" customFormat="1" ht="13.2" hidden="1" x14ac:dyDescent="0.2"/>
    <row r="7672" customFormat="1" ht="13.2" hidden="1" x14ac:dyDescent="0.2"/>
    <row r="7673" customFormat="1" ht="13.2" hidden="1" x14ac:dyDescent="0.2"/>
    <row r="7674" customFormat="1" ht="13.2" hidden="1" x14ac:dyDescent="0.2"/>
    <row r="7675" customFormat="1" ht="13.2" hidden="1" x14ac:dyDescent="0.2"/>
    <row r="7676" customFormat="1" ht="13.2" hidden="1" x14ac:dyDescent="0.2"/>
    <row r="7677" customFormat="1" ht="13.2" hidden="1" x14ac:dyDescent="0.2"/>
    <row r="7678" customFormat="1" ht="13.2" hidden="1" x14ac:dyDescent="0.2"/>
    <row r="7679" customFormat="1" ht="13.2" hidden="1" x14ac:dyDescent="0.2"/>
    <row r="7680" customFormat="1" ht="13.2" hidden="1" x14ac:dyDescent="0.2"/>
    <row r="7681" customFormat="1" ht="13.2" hidden="1" x14ac:dyDescent="0.2"/>
    <row r="7682" customFormat="1" ht="13.2" hidden="1" x14ac:dyDescent="0.2"/>
    <row r="7683" customFormat="1" ht="13.2" hidden="1" x14ac:dyDescent="0.2"/>
    <row r="7684" customFormat="1" ht="13.2" hidden="1" x14ac:dyDescent="0.2"/>
    <row r="7685" customFormat="1" ht="13.2" hidden="1" x14ac:dyDescent="0.2"/>
    <row r="7686" customFormat="1" ht="13.2" hidden="1" x14ac:dyDescent="0.2"/>
    <row r="7687" customFormat="1" ht="13.2" hidden="1" x14ac:dyDescent="0.2"/>
    <row r="7688" customFormat="1" ht="13.2" hidden="1" x14ac:dyDescent="0.2"/>
    <row r="7689" customFormat="1" ht="13.2" hidden="1" x14ac:dyDescent="0.2"/>
    <row r="7690" customFormat="1" ht="13.2" hidden="1" x14ac:dyDescent="0.2"/>
    <row r="7691" customFormat="1" ht="13.2" hidden="1" x14ac:dyDescent="0.2"/>
    <row r="7692" customFormat="1" ht="13.2" hidden="1" x14ac:dyDescent="0.2"/>
    <row r="7693" customFormat="1" ht="13.2" hidden="1" x14ac:dyDescent="0.2"/>
    <row r="7694" customFormat="1" ht="13.2" hidden="1" x14ac:dyDescent="0.2"/>
    <row r="7695" customFormat="1" ht="13.2" hidden="1" x14ac:dyDescent="0.2"/>
    <row r="7696" customFormat="1" ht="13.2" hidden="1" x14ac:dyDescent="0.2"/>
    <row r="7697" customFormat="1" ht="13.2" hidden="1" x14ac:dyDescent="0.2"/>
    <row r="7698" customFormat="1" ht="13.2" hidden="1" x14ac:dyDescent="0.2"/>
    <row r="7699" customFormat="1" ht="13.2" hidden="1" x14ac:dyDescent="0.2"/>
    <row r="7700" customFormat="1" ht="13.2" hidden="1" x14ac:dyDescent="0.2"/>
    <row r="7701" customFormat="1" ht="13.2" hidden="1" x14ac:dyDescent="0.2"/>
    <row r="7702" customFormat="1" ht="13.2" hidden="1" x14ac:dyDescent="0.2"/>
    <row r="7703" customFormat="1" ht="13.2" hidden="1" x14ac:dyDescent="0.2"/>
    <row r="7704" customFormat="1" ht="13.2" hidden="1" x14ac:dyDescent="0.2"/>
    <row r="7705" customFormat="1" ht="13.2" hidden="1" x14ac:dyDescent="0.2"/>
    <row r="7706" customFormat="1" ht="13.2" hidden="1" x14ac:dyDescent="0.2"/>
    <row r="7707" customFormat="1" ht="13.2" hidden="1" x14ac:dyDescent="0.2"/>
    <row r="7708" customFormat="1" ht="13.2" hidden="1" x14ac:dyDescent="0.2"/>
    <row r="7709" customFormat="1" ht="13.2" hidden="1" x14ac:dyDescent="0.2"/>
    <row r="7710" customFormat="1" ht="13.2" hidden="1" x14ac:dyDescent="0.2"/>
    <row r="7711" customFormat="1" ht="13.2" hidden="1" x14ac:dyDescent="0.2"/>
    <row r="7712" customFormat="1" ht="13.2" hidden="1" x14ac:dyDescent="0.2"/>
    <row r="7713" customFormat="1" ht="13.2" hidden="1" x14ac:dyDescent="0.2"/>
    <row r="7714" customFormat="1" ht="13.2" hidden="1" x14ac:dyDescent="0.2"/>
    <row r="7715" customFormat="1" ht="13.2" hidden="1" x14ac:dyDescent="0.2"/>
    <row r="7716" customFormat="1" ht="13.2" hidden="1" x14ac:dyDescent="0.2"/>
    <row r="7717" customFormat="1" ht="13.2" hidden="1" x14ac:dyDescent="0.2"/>
    <row r="7718" customFormat="1" ht="13.2" hidden="1" x14ac:dyDescent="0.2"/>
    <row r="7719" customFormat="1" ht="13.2" hidden="1" x14ac:dyDescent="0.2"/>
    <row r="7720" customFormat="1" ht="13.2" hidden="1" x14ac:dyDescent="0.2"/>
    <row r="7721" customFormat="1" ht="13.2" hidden="1" x14ac:dyDescent="0.2"/>
    <row r="7722" customFormat="1" ht="13.2" hidden="1" x14ac:dyDescent="0.2"/>
    <row r="7723" customFormat="1" ht="13.2" hidden="1" x14ac:dyDescent="0.2"/>
    <row r="7724" customFormat="1" ht="13.2" hidden="1" x14ac:dyDescent="0.2"/>
    <row r="7725" customFormat="1" ht="13.2" hidden="1" x14ac:dyDescent="0.2"/>
    <row r="7726" customFormat="1" ht="13.2" hidden="1" x14ac:dyDescent="0.2"/>
    <row r="7727" customFormat="1" ht="13.2" hidden="1" x14ac:dyDescent="0.2"/>
    <row r="7728" customFormat="1" ht="13.2" hidden="1" x14ac:dyDescent="0.2"/>
    <row r="7729" customFormat="1" ht="13.2" hidden="1" x14ac:dyDescent="0.2"/>
    <row r="7730" customFormat="1" ht="13.2" hidden="1" x14ac:dyDescent="0.2"/>
    <row r="7731" customFormat="1" ht="13.2" hidden="1" x14ac:dyDescent="0.2"/>
    <row r="7732" customFormat="1" ht="13.2" hidden="1" x14ac:dyDescent="0.2"/>
    <row r="7733" customFormat="1" ht="13.2" hidden="1" x14ac:dyDescent="0.2"/>
    <row r="7734" customFormat="1" ht="13.2" hidden="1" x14ac:dyDescent="0.2"/>
    <row r="7735" customFormat="1" ht="13.2" hidden="1" x14ac:dyDescent="0.2"/>
    <row r="7736" customFormat="1" ht="13.2" hidden="1" x14ac:dyDescent="0.2"/>
    <row r="7737" customFormat="1" ht="13.2" hidden="1" x14ac:dyDescent="0.2"/>
    <row r="7738" customFormat="1" ht="13.2" hidden="1" x14ac:dyDescent="0.2"/>
    <row r="7739" customFormat="1" ht="13.2" hidden="1" x14ac:dyDescent="0.2"/>
    <row r="7740" customFormat="1" ht="13.2" hidden="1" x14ac:dyDescent="0.2"/>
    <row r="7741" customFormat="1" ht="13.2" hidden="1" x14ac:dyDescent="0.2"/>
    <row r="7742" customFormat="1" ht="13.2" hidden="1" x14ac:dyDescent="0.2"/>
    <row r="7743" customFormat="1" ht="13.2" hidden="1" x14ac:dyDescent="0.2"/>
    <row r="7744" customFormat="1" ht="13.2" hidden="1" x14ac:dyDescent="0.2"/>
    <row r="7745" customFormat="1" ht="13.2" hidden="1" x14ac:dyDescent="0.2"/>
    <row r="7746" customFormat="1" ht="13.2" hidden="1" x14ac:dyDescent="0.2"/>
    <row r="7747" customFormat="1" ht="13.2" hidden="1" x14ac:dyDescent="0.2"/>
    <row r="7748" customFormat="1" ht="13.2" hidden="1" x14ac:dyDescent="0.2"/>
    <row r="7749" customFormat="1" ht="13.2" hidden="1" x14ac:dyDescent="0.2"/>
    <row r="7750" customFormat="1" ht="13.2" hidden="1" x14ac:dyDescent="0.2"/>
    <row r="7751" customFormat="1" ht="13.2" hidden="1" x14ac:dyDescent="0.2"/>
    <row r="7752" customFormat="1" ht="13.2" hidden="1" x14ac:dyDescent="0.2"/>
    <row r="7753" customFormat="1" ht="13.2" hidden="1" x14ac:dyDescent="0.2"/>
    <row r="7754" customFormat="1" ht="13.2" hidden="1" x14ac:dyDescent="0.2"/>
    <row r="7755" customFormat="1" ht="13.2" hidden="1" x14ac:dyDescent="0.2"/>
    <row r="7756" customFormat="1" ht="13.2" hidden="1" x14ac:dyDescent="0.2"/>
    <row r="7757" customFormat="1" ht="13.2" hidden="1" x14ac:dyDescent="0.2"/>
    <row r="7758" customFormat="1" ht="13.2" hidden="1" x14ac:dyDescent="0.2"/>
    <row r="7759" customFormat="1" ht="13.2" hidden="1" x14ac:dyDescent="0.2"/>
    <row r="7760" customFormat="1" ht="13.2" hidden="1" x14ac:dyDescent="0.2"/>
    <row r="7761" customFormat="1" ht="13.2" hidden="1" x14ac:dyDescent="0.2"/>
    <row r="7762" customFormat="1" ht="13.2" hidden="1" x14ac:dyDescent="0.2"/>
    <row r="7763" customFormat="1" ht="13.2" hidden="1" x14ac:dyDescent="0.2"/>
    <row r="7764" customFormat="1" ht="13.2" hidden="1" x14ac:dyDescent="0.2"/>
    <row r="7765" customFormat="1" ht="13.2" hidden="1" x14ac:dyDescent="0.2"/>
    <row r="7766" customFormat="1" ht="13.2" hidden="1" x14ac:dyDescent="0.2"/>
    <row r="7767" customFormat="1" ht="13.2" hidden="1" x14ac:dyDescent="0.2"/>
    <row r="7768" customFormat="1" ht="13.2" hidden="1" x14ac:dyDescent="0.2"/>
    <row r="7769" customFormat="1" ht="13.2" hidden="1" x14ac:dyDescent="0.2"/>
    <row r="7770" customFormat="1" ht="13.2" hidden="1" x14ac:dyDescent="0.2"/>
    <row r="7771" customFormat="1" ht="13.2" hidden="1" x14ac:dyDescent="0.2"/>
    <row r="7772" customFormat="1" ht="13.2" hidden="1" x14ac:dyDescent="0.2"/>
    <row r="7773" customFormat="1" ht="13.2" hidden="1" x14ac:dyDescent="0.2"/>
    <row r="7774" customFormat="1" ht="13.2" hidden="1" x14ac:dyDescent="0.2"/>
    <row r="7775" customFormat="1" ht="13.2" hidden="1" x14ac:dyDescent="0.2"/>
    <row r="7776" customFormat="1" ht="13.2" hidden="1" x14ac:dyDescent="0.2"/>
    <row r="7777" customFormat="1" ht="13.2" hidden="1" x14ac:dyDescent="0.2"/>
    <row r="7778" customFormat="1" ht="13.2" hidden="1" x14ac:dyDescent="0.2"/>
    <row r="7779" customFormat="1" ht="13.2" hidden="1" x14ac:dyDescent="0.2"/>
    <row r="7780" customFormat="1" ht="13.2" hidden="1" x14ac:dyDescent="0.2"/>
    <row r="7781" customFormat="1" ht="13.2" hidden="1" x14ac:dyDescent="0.2"/>
    <row r="7782" customFormat="1" ht="13.2" hidden="1" x14ac:dyDescent="0.2"/>
    <row r="7783" customFormat="1" ht="13.2" hidden="1" x14ac:dyDescent="0.2"/>
    <row r="7784" customFormat="1" ht="13.2" hidden="1" x14ac:dyDescent="0.2"/>
    <row r="7785" customFormat="1" ht="13.2" hidden="1" x14ac:dyDescent="0.2"/>
    <row r="7786" customFormat="1" ht="13.2" hidden="1" x14ac:dyDescent="0.2"/>
    <row r="7787" customFormat="1" ht="13.2" hidden="1" x14ac:dyDescent="0.2"/>
    <row r="7788" customFormat="1" ht="13.2" hidden="1" x14ac:dyDescent="0.2"/>
    <row r="7789" customFormat="1" ht="13.2" hidden="1" x14ac:dyDescent="0.2"/>
    <row r="7790" customFormat="1" ht="13.2" hidden="1" x14ac:dyDescent="0.2"/>
    <row r="7791" customFormat="1" ht="13.2" hidden="1" x14ac:dyDescent="0.2"/>
    <row r="7792" customFormat="1" ht="13.2" hidden="1" x14ac:dyDescent="0.2"/>
    <row r="7793" customFormat="1" ht="13.2" hidden="1" x14ac:dyDescent="0.2"/>
    <row r="7794" customFormat="1" ht="13.2" hidden="1" x14ac:dyDescent="0.2"/>
    <row r="7795" customFormat="1" ht="13.2" hidden="1" x14ac:dyDescent="0.2"/>
    <row r="7796" customFormat="1" ht="13.2" hidden="1" x14ac:dyDescent="0.2"/>
    <row r="7797" customFormat="1" ht="13.2" hidden="1" x14ac:dyDescent="0.2"/>
    <row r="7798" customFormat="1" ht="13.2" hidden="1" x14ac:dyDescent="0.2"/>
    <row r="7799" customFormat="1" ht="13.2" hidden="1" x14ac:dyDescent="0.2"/>
    <row r="7800" customFormat="1" ht="13.2" hidden="1" x14ac:dyDescent="0.2"/>
    <row r="7801" customFormat="1" ht="13.2" hidden="1" x14ac:dyDescent="0.2"/>
    <row r="7802" customFormat="1" ht="13.2" hidden="1" x14ac:dyDescent="0.2"/>
    <row r="7803" customFormat="1" ht="13.2" hidden="1" x14ac:dyDescent="0.2"/>
    <row r="7804" customFormat="1" ht="13.2" hidden="1" x14ac:dyDescent="0.2"/>
    <row r="7805" customFormat="1" ht="13.2" hidden="1" x14ac:dyDescent="0.2"/>
    <row r="7806" customFormat="1" ht="13.2" hidden="1" x14ac:dyDescent="0.2"/>
    <row r="7807" customFormat="1" ht="13.2" hidden="1" x14ac:dyDescent="0.2"/>
    <row r="7808" customFormat="1" ht="13.2" hidden="1" x14ac:dyDescent="0.2"/>
    <row r="7809" customFormat="1" ht="13.2" hidden="1" x14ac:dyDescent="0.2"/>
    <row r="7810" customFormat="1" ht="13.2" hidden="1" x14ac:dyDescent="0.2"/>
    <row r="7811" customFormat="1" ht="13.2" hidden="1" x14ac:dyDescent="0.2"/>
    <row r="7812" customFormat="1" ht="13.2" hidden="1" x14ac:dyDescent="0.2"/>
    <row r="7813" customFormat="1" ht="13.2" hidden="1" x14ac:dyDescent="0.2"/>
    <row r="7814" customFormat="1" ht="13.2" hidden="1" x14ac:dyDescent="0.2"/>
    <row r="7815" customFormat="1" ht="13.2" hidden="1" x14ac:dyDescent="0.2"/>
    <row r="7816" customFormat="1" ht="13.2" hidden="1" x14ac:dyDescent="0.2"/>
    <row r="7817" customFormat="1" ht="13.2" hidden="1" x14ac:dyDescent="0.2"/>
    <row r="7818" customFormat="1" ht="13.2" hidden="1" x14ac:dyDescent="0.2"/>
    <row r="7819" customFormat="1" ht="13.2" hidden="1" x14ac:dyDescent="0.2"/>
    <row r="7820" customFormat="1" ht="13.2" hidden="1" x14ac:dyDescent="0.2"/>
    <row r="7821" customFormat="1" ht="13.2" hidden="1" x14ac:dyDescent="0.2"/>
    <row r="7822" customFormat="1" ht="13.2" hidden="1" x14ac:dyDescent="0.2"/>
    <row r="7823" customFormat="1" ht="13.2" hidden="1" x14ac:dyDescent="0.2"/>
    <row r="7824" customFormat="1" ht="13.2" hidden="1" x14ac:dyDescent="0.2"/>
    <row r="7825" customFormat="1" ht="13.2" hidden="1" x14ac:dyDescent="0.2"/>
    <row r="7826" customFormat="1" ht="13.2" hidden="1" x14ac:dyDescent="0.2"/>
    <row r="7827" customFormat="1" ht="13.2" hidden="1" x14ac:dyDescent="0.2"/>
    <row r="7828" customFormat="1" ht="13.2" hidden="1" x14ac:dyDescent="0.2"/>
    <row r="7829" customFormat="1" ht="13.2" hidden="1" x14ac:dyDescent="0.2"/>
    <row r="7830" customFormat="1" ht="13.2" hidden="1" x14ac:dyDescent="0.2"/>
    <row r="7831" customFormat="1" ht="13.2" hidden="1" x14ac:dyDescent="0.2"/>
    <row r="7832" customFormat="1" ht="13.2" hidden="1" x14ac:dyDescent="0.2"/>
    <row r="7833" customFormat="1" ht="13.2" hidden="1" x14ac:dyDescent="0.2"/>
    <row r="7834" customFormat="1" ht="13.2" hidden="1" x14ac:dyDescent="0.2"/>
    <row r="7835" customFormat="1" ht="13.2" hidden="1" x14ac:dyDescent="0.2"/>
    <row r="7836" customFormat="1" ht="13.2" hidden="1" x14ac:dyDescent="0.2"/>
    <row r="7837" customFormat="1" ht="13.2" hidden="1" x14ac:dyDescent="0.2"/>
    <row r="7838" customFormat="1" ht="13.2" hidden="1" x14ac:dyDescent="0.2"/>
    <row r="7839" customFormat="1" ht="13.2" hidden="1" x14ac:dyDescent="0.2"/>
    <row r="7840" customFormat="1" ht="13.2" hidden="1" x14ac:dyDescent="0.2"/>
    <row r="7841" customFormat="1" ht="13.2" hidden="1" x14ac:dyDescent="0.2"/>
    <row r="7842" customFormat="1" ht="13.2" hidden="1" x14ac:dyDescent="0.2"/>
    <row r="7843" customFormat="1" ht="13.2" hidden="1" x14ac:dyDescent="0.2"/>
    <row r="7844" customFormat="1" ht="13.2" hidden="1" x14ac:dyDescent="0.2"/>
    <row r="7845" customFormat="1" ht="13.2" hidden="1" x14ac:dyDescent="0.2"/>
    <row r="7846" customFormat="1" ht="13.2" hidden="1" x14ac:dyDescent="0.2"/>
    <row r="7847" customFormat="1" ht="13.2" hidden="1" x14ac:dyDescent="0.2"/>
    <row r="7848" customFormat="1" ht="13.2" hidden="1" x14ac:dyDescent="0.2"/>
    <row r="7849" customFormat="1" ht="13.2" hidden="1" x14ac:dyDescent="0.2"/>
    <row r="7850" customFormat="1" ht="13.2" hidden="1" x14ac:dyDescent="0.2"/>
    <row r="7851" customFormat="1" ht="13.2" hidden="1" x14ac:dyDescent="0.2"/>
    <row r="7852" customFormat="1" ht="13.2" hidden="1" x14ac:dyDescent="0.2"/>
    <row r="7853" customFormat="1" ht="13.2" hidden="1" x14ac:dyDescent="0.2"/>
    <row r="7854" customFormat="1" ht="13.2" hidden="1" x14ac:dyDescent="0.2"/>
    <row r="7855" customFormat="1" ht="13.2" hidden="1" x14ac:dyDescent="0.2"/>
    <row r="7856" customFormat="1" ht="13.2" hidden="1" x14ac:dyDescent="0.2"/>
    <row r="7857" customFormat="1" ht="13.2" hidden="1" x14ac:dyDescent="0.2"/>
    <row r="7858" customFormat="1" ht="13.2" hidden="1" x14ac:dyDescent="0.2"/>
    <row r="7859" customFormat="1" ht="13.2" hidden="1" x14ac:dyDescent="0.2"/>
    <row r="7860" customFormat="1" ht="13.2" hidden="1" x14ac:dyDescent="0.2"/>
    <row r="7861" customFormat="1" ht="13.2" hidden="1" x14ac:dyDescent="0.2"/>
    <row r="7862" customFormat="1" ht="13.2" hidden="1" x14ac:dyDescent="0.2"/>
    <row r="7863" customFormat="1" ht="13.2" hidden="1" x14ac:dyDescent="0.2"/>
    <row r="7864" customFormat="1" ht="13.2" hidden="1" x14ac:dyDescent="0.2"/>
    <row r="7865" customFormat="1" ht="13.2" hidden="1" x14ac:dyDescent="0.2"/>
    <row r="7866" customFormat="1" ht="13.2" hidden="1" x14ac:dyDescent="0.2"/>
    <row r="7867" customFormat="1" ht="13.2" hidden="1" x14ac:dyDescent="0.2"/>
    <row r="7868" customFormat="1" ht="13.2" hidden="1" x14ac:dyDescent="0.2"/>
    <row r="7869" customFormat="1" ht="13.2" hidden="1" x14ac:dyDescent="0.2"/>
    <row r="7870" customFormat="1" ht="13.2" hidden="1" x14ac:dyDescent="0.2"/>
    <row r="7871" customFormat="1" ht="13.2" hidden="1" x14ac:dyDescent="0.2"/>
    <row r="7872" customFormat="1" ht="13.2" hidden="1" x14ac:dyDescent="0.2"/>
    <row r="7873" customFormat="1" ht="13.2" hidden="1" x14ac:dyDescent="0.2"/>
    <row r="7874" customFormat="1" ht="13.2" hidden="1" x14ac:dyDescent="0.2"/>
    <row r="7875" customFormat="1" ht="13.2" hidden="1" x14ac:dyDescent="0.2"/>
    <row r="7876" customFormat="1" ht="13.2" hidden="1" x14ac:dyDescent="0.2"/>
    <row r="7877" customFormat="1" ht="13.2" hidden="1" x14ac:dyDescent="0.2"/>
    <row r="7878" customFormat="1" ht="13.2" hidden="1" x14ac:dyDescent="0.2"/>
    <row r="7879" customFormat="1" ht="13.2" hidden="1" x14ac:dyDescent="0.2"/>
    <row r="7880" customFormat="1" ht="13.2" hidden="1" x14ac:dyDescent="0.2"/>
    <row r="7881" customFormat="1" ht="13.2" hidden="1" x14ac:dyDescent="0.2"/>
    <row r="7882" customFormat="1" ht="13.2" hidden="1" x14ac:dyDescent="0.2"/>
    <row r="7883" customFormat="1" ht="13.2" hidden="1" x14ac:dyDescent="0.2"/>
    <row r="7884" customFormat="1" ht="13.2" hidden="1" x14ac:dyDescent="0.2"/>
    <row r="7885" customFormat="1" ht="13.2" hidden="1" x14ac:dyDescent="0.2"/>
    <row r="7886" customFormat="1" ht="13.2" hidden="1" x14ac:dyDescent="0.2"/>
    <row r="7887" customFormat="1" ht="13.2" hidden="1" x14ac:dyDescent="0.2"/>
    <row r="7888" customFormat="1" ht="13.2" hidden="1" x14ac:dyDescent="0.2"/>
    <row r="7889" customFormat="1" ht="13.2" hidden="1" x14ac:dyDescent="0.2"/>
    <row r="7890" customFormat="1" ht="13.2" hidden="1" x14ac:dyDescent="0.2"/>
    <row r="7891" customFormat="1" ht="13.2" hidden="1" x14ac:dyDescent="0.2"/>
    <row r="7892" customFormat="1" ht="13.2" hidden="1" x14ac:dyDescent="0.2"/>
    <row r="7893" customFormat="1" ht="13.2" hidden="1" x14ac:dyDescent="0.2"/>
    <row r="7894" customFormat="1" ht="13.2" hidden="1" x14ac:dyDescent="0.2"/>
    <row r="7895" customFormat="1" ht="13.2" hidden="1" x14ac:dyDescent="0.2"/>
    <row r="7896" customFormat="1" ht="13.2" hidden="1" x14ac:dyDescent="0.2"/>
    <row r="7897" customFormat="1" ht="13.2" hidden="1" x14ac:dyDescent="0.2"/>
    <row r="7898" customFormat="1" ht="13.2" hidden="1" x14ac:dyDescent="0.2"/>
    <row r="7899" customFormat="1" ht="13.2" hidden="1" x14ac:dyDescent="0.2"/>
    <row r="7900" customFormat="1" ht="13.2" hidden="1" x14ac:dyDescent="0.2"/>
    <row r="7901" customFormat="1" ht="13.2" hidden="1" x14ac:dyDescent="0.2"/>
    <row r="7902" customFormat="1" ht="13.2" hidden="1" x14ac:dyDescent="0.2"/>
    <row r="7903" customFormat="1" ht="13.2" hidden="1" x14ac:dyDescent="0.2"/>
    <row r="7904" customFormat="1" ht="13.2" hidden="1" x14ac:dyDescent="0.2"/>
    <row r="7905" customFormat="1" ht="13.2" hidden="1" x14ac:dyDescent="0.2"/>
    <row r="7906" customFormat="1" ht="13.2" hidden="1" x14ac:dyDescent="0.2"/>
    <row r="7907" customFormat="1" ht="13.2" hidden="1" x14ac:dyDescent="0.2"/>
    <row r="7908" customFormat="1" ht="13.2" hidden="1" x14ac:dyDescent="0.2"/>
    <row r="7909" customFormat="1" ht="13.2" hidden="1" x14ac:dyDescent="0.2"/>
    <row r="7910" customFormat="1" ht="13.2" hidden="1" x14ac:dyDescent="0.2"/>
    <row r="7911" customFormat="1" ht="13.2" hidden="1" x14ac:dyDescent="0.2"/>
    <row r="7912" customFormat="1" ht="13.2" hidden="1" x14ac:dyDescent="0.2"/>
    <row r="7913" customFormat="1" ht="13.2" hidden="1" x14ac:dyDescent="0.2"/>
    <row r="7914" customFormat="1" ht="13.2" hidden="1" x14ac:dyDescent="0.2"/>
    <row r="7915" customFormat="1" ht="13.2" hidden="1" x14ac:dyDescent="0.2"/>
    <row r="7916" customFormat="1" ht="13.2" hidden="1" x14ac:dyDescent="0.2"/>
    <row r="7917" customFormat="1" ht="13.2" hidden="1" x14ac:dyDescent="0.2"/>
    <row r="7918" customFormat="1" ht="13.2" hidden="1" x14ac:dyDescent="0.2"/>
    <row r="7919" customFormat="1" ht="13.2" hidden="1" x14ac:dyDescent="0.2"/>
    <row r="7920" customFormat="1" ht="13.2" hidden="1" x14ac:dyDescent="0.2"/>
    <row r="7921" customFormat="1" ht="13.2" hidden="1" x14ac:dyDescent="0.2"/>
    <row r="7922" customFormat="1" ht="13.2" hidden="1" x14ac:dyDescent="0.2"/>
    <row r="7923" customFormat="1" ht="13.2" hidden="1" x14ac:dyDescent="0.2"/>
    <row r="7924" customFormat="1" ht="13.2" hidden="1" x14ac:dyDescent="0.2"/>
    <row r="7925" customFormat="1" ht="13.2" hidden="1" x14ac:dyDescent="0.2"/>
    <row r="7926" customFormat="1" ht="13.2" hidden="1" x14ac:dyDescent="0.2"/>
    <row r="7927" customFormat="1" ht="13.2" hidden="1" x14ac:dyDescent="0.2"/>
    <row r="7928" customFormat="1" ht="13.2" hidden="1" x14ac:dyDescent="0.2"/>
    <row r="7929" customFormat="1" ht="13.2" hidden="1" x14ac:dyDescent="0.2"/>
    <row r="7930" customFormat="1" ht="13.2" hidden="1" x14ac:dyDescent="0.2"/>
    <row r="7931" customFormat="1" ht="13.2" hidden="1" x14ac:dyDescent="0.2"/>
    <row r="7932" customFormat="1" ht="13.2" hidden="1" x14ac:dyDescent="0.2"/>
    <row r="7933" customFormat="1" ht="13.2" hidden="1" x14ac:dyDescent="0.2"/>
    <row r="7934" customFormat="1" ht="13.2" hidden="1" x14ac:dyDescent="0.2"/>
    <row r="7935" customFormat="1" ht="13.2" hidden="1" x14ac:dyDescent="0.2"/>
    <row r="7936" customFormat="1" ht="13.2" hidden="1" x14ac:dyDescent="0.2"/>
    <row r="7937" customFormat="1" ht="13.2" hidden="1" x14ac:dyDescent="0.2"/>
    <row r="7938" customFormat="1" ht="13.2" hidden="1" x14ac:dyDescent="0.2"/>
    <row r="7939" customFormat="1" ht="13.2" hidden="1" x14ac:dyDescent="0.2"/>
    <row r="7940" customFormat="1" ht="13.2" hidden="1" x14ac:dyDescent="0.2"/>
    <row r="7941" customFormat="1" ht="13.2" hidden="1" x14ac:dyDescent="0.2"/>
    <row r="7942" customFormat="1" ht="13.2" hidden="1" x14ac:dyDescent="0.2"/>
    <row r="7943" customFormat="1" ht="13.2" hidden="1" x14ac:dyDescent="0.2"/>
    <row r="7944" customFormat="1" ht="13.2" hidden="1" x14ac:dyDescent="0.2"/>
    <row r="7945" customFormat="1" ht="13.2" hidden="1" x14ac:dyDescent="0.2"/>
    <row r="7946" customFormat="1" ht="13.2" hidden="1" x14ac:dyDescent="0.2"/>
    <row r="7947" customFormat="1" ht="13.2" hidden="1" x14ac:dyDescent="0.2"/>
    <row r="7948" customFormat="1" ht="13.2" hidden="1" x14ac:dyDescent="0.2"/>
    <row r="7949" customFormat="1" ht="13.2" hidden="1" x14ac:dyDescent="0.2"/>
    <row r="7950" customFormat="1" ht="13.2" hidden="1" x14ac:dyDescent="0.2"/>
    <row r="7951" customFormat="1" ht="13.2" hidden="1" x14ac:dyDescent="0.2"/>
    <row r="7952" customFormat="1" ht="13.2" hidden="1" x14ac:dyDescent="0.2"/>
    <row r="7953" customFormat="1" ht="13.2" hidden="1" x14ac:dyDescent="0.2"/>
    <row r="7954" customFormat="1" ht="13.2" hidden="1" x14ac:dyDescent="0.2"/>
    <row r="7955" customFormat="1" ht="13.2" hidden="1" x14ac:dyDescent="0.2"/>
    <row r="7956" customFormat="1" ht="13.2" hidden="1" x14ac:dyDescent="0.2"/>
    <row r="7957" customFormat="1" ht="13.2" hidden="1" x14ac:dyDescent="0.2"/>
    <row r="7958" customFormat="1" ht="13.2" hidden="1" x14ac:dyDescent="0.2"/>
    <row r="7959" customFormat="1" ht="13.2" hidden="1" x14ac:dyDescent="0.2"/>
    <row r="7960" customFormat="1" ht="13.2" hidden="1" x14ac:dyDescent="0.2"/>
    <row r="7961" customFormat="1" ht="13.2" hidden="1" x14ac:dyDescent="0.2"/>
    <row r="7962" customFormat="1" ht="13.2" hidden="1" x14ac:dyDescent="0.2"/>
    <row r="7963" customFormat="1" ht="13.2" hidden="1" x14ac:dyDescent="0.2"/>
    <row r="7964" customFormat="1" ht="13.2" hidden="1" x14ac:dyDescent="0.2"/>
    <row r="7965" customFormat="1" ht="13.2" hidden="1" x14ac:dyDescent="0.2"/>
    <row r="7966" customFormat="1" ht="13.2" hidden="1" x14ac:dyDescent="0.2"/>
    <row r="7967" customFormat="1" ht="13.2" hidden="1" x14ac:dyDescent="0.2"/>
    <row r="7968" customFormat="1" ht="13.2" hidden="1" x14ac:dyDescent="0.2"/>
    <row r="7969" customFormat="1" ht="13.2" hidden="1" x14ac:dyDescent="0.2"/>
    <row r="7970" customFormat="1" ht="13.2" hidden="1" x14ac:dyDescent="0.2"/>
    <row r="7971" customFormat="1" ht="13.2" hidden="1" x14ac:dyDescent="0.2"/>
    <row r="7972" customFormat="1" ht="13.2" hidden="1" x14ac:dyDescent="0.2"/>
    <row r="7973" customFormat="1" ht="13.2" hidden="1" x14ac:dyDescent="0.2"/>
    <row r="7974" customFormat="1" ht="13.2" hidden="1" x14ac:dyDescent="0.2"/>
    <row r="7975" customFormat="1" ht="13.2" hidden="1" x14ac:dyDescent="0.2"/>
    <row r="7976" customFormat="1" ht="13.2" hidden="1" x14ac:dyDescent="0.2"/>
    <row r="7977" customFormat="1" ht="13.2" hidden="1" x14ac:dyDescent="0.2"/>
    <row r="7978" customFormat="1" ht="13.2" hidden="1" x14ac:dyDescent="0.2"/>
    <row r="7979" customFormat="1" ht="13.2" hidden="1" x14ac:dyDescent="0.2"/>
    <row r="7980" customFormat="1" ht="13.2" hidden="1" x14ac:dyDescent="0.2"/>
    <row r="7981" customFormat="1" ht="13.2" hidden="1" x14ac:dyDescent="0.2"/>
    <row r="7982" customFormat="1" ht="13.2" hidden="1" x14ac:dyDescent="0.2"/>
    <row r="7983" customFormat="1" ht="13.2" hidden="1" x14ac:dyDescent="0.2"/>
    <row r="7984" customFormat="1" ht="13.2" hidden="1" x14ac:dyDescent="0.2"/>
    <row r="7985" customFormat="1" ht="13.2" hidden="1" x14ac:dyDescent="0.2"/>
    <row r="7986" customFormat="1" ht="13.2" hidden="1" x14ac:dyDescent="0.2"/>
    <row r="7987" customFormat="1" ht="13.2" hidden="1" x14ac:dyDescent="0.2"/>
    <row r="7988" customFormat="1" ht="13.2" hidden="1" x14ac:dyDescent="0.2"/>
    <row r="7989" customFormat="1" ht="13.2" hidden="1" x14ac:dyDescent="0.2"/>
    <row r="7990" customFormat="1" ht="13.2" hidden="1" x14ac:dyDescent="0.2"/>
    <row r="7991" customFormat="1" ht="13.2" hidden="1" x14ac:dyDescent="0.2"/>
    <row r="7992" customFormat="1" ht="13.2" hidden="1" x14ac:dyDescent="0.2"/>
    <row r="7993" customFormat="1" ht="13.2" hidden="1" x14ac:dyDescent="0.2"/>
    <row r="7994" customFormat="1" ht="13.2" hidden="1" x14ac:dyDescent="0.2"/>
    <row r="7995" customFormat="1" ht="13.2" hidden="1" x14ac:dyDescent="0.2"/>
    <row r="7996" customFormat="1" ht="13.2" hidden="1" x14ac:dyDescent="0.2"/>
    <row r="7997" customFormat="1" ht="13.2" hidden="1" x14ac:dyDescent="0.2"/>
    <row r="7998" customFormat="1" ht="13.2" hidden="1" x14ac:dyDescent="0.2"/>
    <row r="7999" customFormat="1" ht="13.2" hidden="1" x14ac:dyDescent="0.2"/>
    <row r="8000" customFormat="1" ht="13.2" hidden="1" x14ac:dyDescent="0.2"/>
    <row r="8001" customFormat="1" ht="13.2" hidden="1" x14ac:dyDescent="0.2"/>
    <row r="8002" customFormat="1" ht="13.2" hidden="1" x14ac:dyDescent="0.2"/>
    <row r="8003" customFormat="1" ht="13.2" hidden="1" x14ac:dyDescent="0.2"/>
    <row r="8004" customFormat="1" ht="13.2" hidden="1" x14ac:dyDescent="0.2"/>
    <row r="8005" customFormat="1" ht="13.2" hidden="1" x14ac:dyDescent="0.2"/>
    <row r="8006" customFormat="1" ht="13.2" hidden="1" x14ac:dyDescent="0.2"/>
    <row r="8007" customFormat="1" ht="13.2" hidden="1" x14ac:dyDescent="0.2"/>
    <row r="8008" customFormat="1" ht="13.2" hidden="1" x14ac:dyDescent="0.2"/>
    <row r="8009" customFormat="1" ht="13.2" hidden="1" x14ac:dyDescent="0.2"/>
    <row r="8010" customFormat="1" ht="13.2" hidden="1" x14ac:dyDescent="0.2"/>
    <row r="8011" customFormat="1" ht="13.2" hidden="1" x14ac:dyDescent="0.2"/>
    <row r="8012" customFormat="1" ht="13.2" hidden="1" x14ac:dyDescent="0.2"/>
    <row r="8013" customFormat="1" ht="13.2" hidden="1" x14ac:dyDescent="0.2"/>
    <row r="8014" customFormat="1" ht="13.2" hidden="1" x14ac:dyDescent="0.2"/>
    <row r="8015" customFormat="1" ht="13.2" hidden="1" x14ac:dyDescent="0.2"/>
    <row r="8016" customFormat="1" ht="13.2" hidden="1" x14ac:dyDescent="0.2"/>
    <row r="8017" customFormat="1" ht="13.2" hidden="1" x14ac:dyDescent="0.2"/>
    <row r="8018" customFormat="1" ht="13.2" hidden="1" x14ac:dyDescent="0.2"/>
    <row r="8019" customFormat="1" ht="13.2" hidden="1" x14ac:dyDescent="0.2"/>
    <row r="8020" customFormat="1" ht="13.2" hidden="1" x14ac:dyDescent="0.2"/>
    <row r="8021" customFormat="1" ht="13.2" hidden="1" x14ac:dyDescent="0.2"/>
    <row r="8022" customFormat="1" ht="13.2" hidden="1" x14ac:dyDescent="0.2"/>
    <row r="8023" customFormat="1" ht="13.2" hidden="1" x14ac:dyDescent="0.2"/>
    <row r="8024" customFormat="1" ht="13.2" hidden="1" x14ac:dyDescent="0.2"/>
    <row r="8025" customFormat="1" ht="13.2" hidden="1" x14ac:dyDescent="0.2"/>
    <row r="8026" customFormat="1" ht="13.2" hidden="1" x14ac:dyDescent="0.2"/>
    <row r="8027" customFormat="1" ht="13.2" hidden="1" x14ac:dyDescent="0.2"/>
    <row r="8028" customFormat="1" ht="13.2" hidden="1" x14ac:dyDescent="0.2"/>
    <row r="8029" customFormat="1" ht="13.2" hidden="1" x14ac:dyDescent="0.2"/>
    <row r="8030" customFormat="1" ht="13.2" hidden="1" x14ac:dyDescent="0.2"/>
    <row r="8031" customFormat="1" ht="13.2" hidden="1" x14ac:dyDescent="0.2"/>
    <row r="8032" customFormat="1" ht="13.2" hidden="1" x14ac:dyDescent="0.2"/>
    <row r="8033" customFormat="1" ht="13.2" hidden="1" x14ac:dyDescent="0.2"/>
    <row r="8034" customFormat="1" ht="13.2" hidden="1" x14ac:dyDescent="0.2"/>
    <row r="8035" customFormat="1" ht="13.2" hidden="1" x14ac:dyDescent="0.2"/>
    <row r="8036" customFormat="1" ht="13.2" hidden="1" x14ac:dyDescent="0.2"/>
    <row r="8037" customFormat="1" ht="13.2" hidden="1" x14ac:dyDescent="0.2"/>
    <row r="8038" customFormat="1" ht="13.2" hidden="1" x14ac:dyDescent="0.2"/>
    <row r="8039" customFormat="1" ht="13.2" hidden="1" x14ac:dyDescent="0.2"/>
    <row r="8040" customFormat="1" ht="13.2" hidden="1" x14ac:dyDescent="0.2"/>
    <row r="8041" customFormat="1" ht="13.2" hidden="1" x14ac:dyDescent="0.2"/>
    <row r="8042" customFormat="1" ht="13.2" hidden="1" x14ac:dyDescent="0.2"/>
    <row r="8043" customFormat="1" ht="13.2" hidden="1" x14ac:dyDescent="0.2"/>
    <row r="8044" customFormat="1" ht="13.2" hidden="1" x14ac:dyDescent="0.2"/>
    <row r="8045" customFormat="1" ht="13.2" hidden="1" x14ac:dyDescent="0.2"/>
    <row r="8046" customFormat="1" ht="13.2" hidden="1" x14ac:dyDescent="0.2"/>
    <row r="8047" customFormat="1" ht="13.2" hidden="1" x14ac:dyDescent="0.2"/>
    <row r="8048" customFormat="1" ht="13.2" hidden="1" x14ac:dyDescent="0.2"/>
    <row r="8049" customFormat="1" ht="13.2" hidden="1" x14ac:dyDescent="0.2"/>
    <row r="8050" customFormat="1" ht="13.2" hidden="1" x14ac:dyDescent="0.2"/>
    <row r="8051" customFormat="1" ht="13.2" hidden="1" x14ac:dyDescent="0.2"/>
    <row r="8052" customFormat="1" ht="13.2" hidden="1" x14ac:dyDescent="0.2"/>
    <row r="8053" customFormat="1" ht="13.2" hidden="1" x14ac:dyDescent="0.2"/>
    <row r="8054" customFormat="1" ht="13.2" hidden="1" x14ac:dyDescent="0.2"/>
    <row r="8055" customFormat="1" ht="13.2" hidden="1" x14ac:dyDescent="0.2"/>
    <row r="8056" customFormat="1" ht="13.2" hidden="1" x14ac:dyDescent="0.2"/>
    <row r="8057" customFormat="1" ht="13.2" hidden="1" x14ac:dyDescent="0.2"/>
    <row r="8058" customFormat="1" ht="13.2" hidden="1" x14ac:dyDescent="0.2"/>
    <row r="8059" customFormat="1" ht="13.2" hidden="1" x14ac:dyDescent="0.2"/>
    <row r="8060" customFormat="1" ht="13.2" hidden="1" x14ac:dyDescent="0.2"/>
    <row r="8061" customFormat="1" ht="13.2" hidden="1" x14ac:dyDescent="0.2"/>
    <row r="8062" customFormat="1" ht="13.2" hidden="1" x14ac:dyDescent="0.2"/>
    <row r="8063" customFormat="1" ht="13.2" hidden="1" x14ac:dyDescent="0.2"/>
    <row r="8064" customFormat="1" ht="13.2" hidden="1" x14ac:dyDescent="0.2"/>
    <row r="8065" customFormat="1" ht="13.2" hidden="1" x14ac:dyDescent="0.2"/>
    <row r="8066" customFormat="1" ht="13.2" hidden="1" x14ac:dyDescent="0.2"/>
    <row r="8067" customFormat="1" ht="13.2" hidden="1" x14ac:dyDescent="0.2"/>
    <row r="8068" customFormat="1" ht="13.2" hidden="1" x14ac:dyDescent="0.2"/>
    <row r="8069" customFormat="1" ht="13.2" hidden="1" x14ac:dyDescent="0.2"/>
    <row r="8070" customFormat="1" ht="13.2" hidden="1" x14ac:dyDescent="0.2"/>
    <row r="8071" customFormat="1" ht="13.2" hidden="1" x14ac:dyDescent="0.2"/>
    <row r="8072" customFormat="1" ht="13.2" hidden="1" x14ac:dyDescent="0.2"/>
    <row r="8073" customFormat="1" ht="13.2" hidden="1" x14ac:dyDescent="0.2"/>
    <row r="8074" customFormat="1" ht="13.2" hidden="1" x14ac:dyDescent="0.2"/>
    <row r="8075" customFormat="1" ht="13.2" hidden="1" x14ac:dyDescent="0.2"/>
    <row r="8076" customFormat="1" ht="13.2" hidden="1" x14ac:dyDescent="0.2"/>
    <row r="8077" customFormat="1" ht="13.2" hidden="1" x14ac:dyDescent="0.2"/>
    <row r="8078" customFormat="1" ht="13.2" hidden="1" x14ac:dyDescent="0.2"/>
    <row r="8079" customFormat="1" ht="13.2" hidden="1" x14ac:dyDescent="0.2"/>
    <row r="8080" customFormat="1" ht="13.2" hidden="1" x14ac:dyDescent="0.2"/>
    <row r="8081" customFormat="1" ht="13.2" hidden="1" x14ac:dyDescent="0.2"/>
    <row r="8082" customFormat="1" ht="13.2" hidden="1" x14ac:dyDescent="0.2"/>
    <row r="8083" customFormat="1" ht="13.2" hidden="1" x14ac:dyDescent="0.2"/>
    <row r="8084" customFormat="1" ht="13.2" hidden="1" x14ac:dyDescent="0.2"/>
    <row r="8085" customFormat="1" ht="13.2" hidden="1" x14ac:dyDescent="0.2"/>
    <row r="8086" customFormat="1" ht="13.2" hidden="1" x14ac:dyDescent="0.2"/>
    <row r="8087" customFormat="1" ht="13.2" hidden="1" x14ac:dyDescent="0.2"/>
    <row r="8088" customFormat="1" ht="13.2" hidden="1" x14ac:dyDescent="0.2"/>
    <row r="8089" customFormat="1" ht="13.2" hidden="1" x14ac:dyDescent="0.2"/>
    <row r="8090" customFormat="1" ht="13.2" hidden="1" x14ac:dyDescent="0.2"/>
    <row r="8091" customFormat="1" ht="13.2" hidden="1" x14ac:dyDescent="0.2"/>
    <row r="8092" customFormat="1" ht="13.2" hidden="1" x14ac:dyDescent="0.2"/>
    <row r="8093" customFormat="1" ht="13.2" hidden="1" x14ac:dyDescent="0.2"/>
    <row r="8094" customFormat="1" ht="13.2" hidden="1" x14ac:dyDescent="0.2"/>
    <row r="8095" customFormat="1" ht="13.2" hidden="1" x14ac:dyDescent="0.2"/>
    <row r="8096" customFormat="1" ht="13.2" hidden="1" x14ac:dyDescent="0.2"/>
    <row r="8097" customFormat="1" ht="13.2" hidden="1" x14ac:dyDescent="0.2"/>
    <row r="8098" customFormat="1" ht="13.2" hidden="1" x14ac:dyDescent="0.2"/>
    <row r="8099" customFormat="1" ht="13.2" hidden="1" x14ac:dyDescent="0.2"/>
    <row r="8100" customFormat="1" ht="13.2" hidden="1" x14ac:dyDescent="0.2"/>
    <row r="8101" customFormat="1" ht="13.2" hidden="1" x14ac:dyDescent="0.2"/>
    <row r="8102" customFormat="1" ht="13.2" hidden="1" x14ac:dyDescent="0.2"/>
    <row r="8103" customFormat="1" ht="13.2" hidden="1" x14ac:dyDescent="0.2"/>
    <row r="8104" customFormat="1" ht="13.2" hidden="1" x14ac:dyDescent="0.2"/>
    <row r="8105" customFormat="1" ht="13.2" hidden="1" x14ac:dyDescent="0.2"/>
    <row r="8106" customFormat="1" ht="13.2" hidden="1" x14ac:dyDescent="0.2"/>
    <row r="8107" customFormat="1" ht="13.2" hidden="1" x14ac:dyDescent="0.2"/>
    <row r="8108" customFormat="1" ht="13.2" hidden="1" x14ac:dyDescent="0.2"/>
    <row r="8109" customFormat="1" ht="13.2" hidden="1" x14ac:dyDescent="0.2"/>
    <row r="8110" customFormat="1" ht="13.2" hidden="1" x14ac:dyDescent="0.2"/>
    <row r="8111" customFormat="1" ht="13.2" hidden="1" x14ac:dyDescent="0.2"/>
    <row r="8112" customFormat="1" ht="13.2" hidden="1" x14ac:dyDescent="0.2"/>
    <row r="8113" customFormat="1" ht="13.2" hidden="1" x14ac:dyDescent="0.2"/>
    <row r="8114" customFormat="1" ht="13.2" hidden="1" x14ac:dyDescent="0.2"/>
    <row r="8115" customFormat="1" ht="13.2" hidden="1" x14ac:dyDescent="0.2"/>
    <row r="8116" customFormat="1" ht="13.2" hidden="1" x14ac:dyDescent="0.2"/>
    <row r="8117" customFormat="1" ht="13.2" hidden="1" x14ac:dyDescent="0.2"/>
    <row r="8118" customFormat="1" ht="13.2" hidden="1" x14ac:dyDescent="0.2"/>
    <row r="8119" customFormat="1" ht="13.2" hidden="1" x14ac:dyDescent="0.2"/>
    <row r="8120" customFormat="1" ht="13.2" hidden="1" x14ac:dyDescent="0.2"/>
    <row r="8121" customFormat="1" ht="13.2" hidden="1" x14ac:dyDescent="0.2"/>
    <row r="8122" customFormat="1" ht="13.2" hidden="1" x14ac:dyDescent="0.2"/>
    <row r="8123" customFormat="1" ht="13.2" hidden="1" x14ac:dyDescent="0.2"/>
    <row r="8124" customFormat="1" ht="13.2" hidden="1" x14ac:dyDescent="0.2"/>
    <row r="8125" customFormat="1" ht="13.2" hidden="1" x14ac:dyDescent="0.2"/>
    <row r="8126" customFormat="1" ht="13.2" hidden="1" x14ac:dyDescent="0.2"/>
    <row r="8127" customFormat="1" ht="13.2" hidden="1" x14ac:dyDescent="0.2"/>
    <row r="8128" customFormat="1" ht="13.2" hidden="1" x14ac:dyDescent="0.2"/>
    <row r="8129" customFormat="1" ht="13.2" hidden="1" x14ac:dyDescent="0.2"/>
    <row r="8130" customFormat="1" ht="13.2" hidden="1" x14ac:dyDescent="0.2"/>
    <row r="8131" customFormat="1" ht="13.2" hidden="1" x14ac:dyDescent="0.2"/>
    <row r="8132" customFormat="1" ht="13.2" hidden="1" x14ac:dyDescent="0.2"/>
    <row r="8133" customFormat="1" ht="13.2" hidden="1" x14ac:dyDescent="0.2"/>
    <row r="8134" customFormat="1" ht="13.2" hidden="1" x14ac:dyDescent="0.2"/>
    <row r="8135" customFormat="1" ht="13.2" hidden="1" x14ac:dyDescent="0.2"/>
    <row r="8136" customFormat="1" ht="13.2" hidden="1" x14ac:dyDescent="0.2"/>
    <row r="8137" customFormat="1" ht="13.2" hidden="1" x14ac:dyDescent="0.2"/>
    <row r="8138" customFormat="1" ht="13.2" hidden="1" x14ac:dyDescent="0.2"/>
    <row r="8139" customFormat="1" ht="13.2" hidden="1" x14ac:dyDescent="0.2"/>
    <row r="8140" customFormat="1" ht="13.2" hidden="1" x14ac:dyDescent="0.2"/>
    <row r="8141" customFormat="1" ht="13.2" hidden="1" x14ac:dyDescent="0.2"/>
    <row r="8142" customFormat="1" ht="13.2" hidden="1" x14ac:dyDescent="0.2"/>
    <row r="8143" customFormat="1" ht="13.2" hidden="1" x14ac:dyDescent="0.2"/>
    <row r="8144" customFormat="1" ht="13.2" hidden="1" x14ac:dyDescent="0.2"/>
    <row r="8145" customFormat="1" ht="13.2" hidden="1" x14ac:dyDescent="0.2"/>
    <row r="8146" customFormat="1" ht="13.2" hidden="1" x14ac:dyDescent="0.2"/>
    <row r="8147" customFormat="1" ht="13.2" hidden="1" x14ac:dyDescent="0.2"/>
    <row r="8148" customFormat="1" ht="13.2" hidden="1" x14ac:dyDescent="0.2"/>
    <row r="8149" customFormat="1" ht="13.2" hidden="1" x14ac:dyDescent="0.2"/>
    <row r="8150" customFormat="1" ht="13.2" hidden="1" x14ac:dyDescent="0.2"/>
    <row r="8151" customFormat="1" ht="13.2" hidden="1" x14ac:dyDescent="0.2"/>
    <row r="8152" customFormat="1" ht="13.2" hidden="1" x14ac:dyDescent="0.2"/>
    <row r="8153" customFormat="1" ht="13.2" hidden="1" x14ac:dyDescent="0.2"/>
    <row r="8154" customFormat="1" ht="13.2" hidden="1" x14ac:dyDescent="0.2"/>
    <row r="8155" customFormat="1" ht="13.2" hidden="1" x14ac:dyDescent="0.2"/>
    <row r="8156" customFormat="1" ht="13.2" hidden="1" x14ac:dyDescent="0.2"/>
    <row r="8157" customFormat="1" ht="13.2" hidden="1" x14ac:dyDescent="0.2"/>
    <row r="8158" customFormat="1" ht="13.2" hidden="1" x14ac:dyDescent="0.2"/>
    <row r="8159" customFormat="1" ht="13.2" hidden="1" x14ac:dyDescent="0.2"/>
    <row r="8160" customFormat="1" ht="13.2" hidden="1" x14ac:dyDescent="0.2"/>
    <row r="8161" customFormat="1" ht="13.2" hidden="1" x14ac:dyDescent="0.2"/>
    <row r="8162" customFormat="1" ht="13.2" hidden="1" x14ac:dyDescent="0.2"/>
    <row r="8163" customFormat="1" ht="13.2" hidden="1" x14ac:dyDescent="0.2"/>
    <row r="8164" customFormat="1" ht="13.2" hidden="1" x14ac:dyDescent="0.2"/>
    <row r="8165" customFormat="1" ht="13.2" hidden="1" x14ac:dyDescent="0.2"/>
    <row r="8166" customFormat="1" ht="13.2" hidden="1" x14ac:dyDescent="0.2"/>
    <row r="8167" customFormat="1" ht="13.2" hidden="1" x14ac:dyDescent="0.2"/>
    <row r="8168" customFormat="1" ht="13.2" hidden="1" x14ac:dyDescent="0.2"/>
    <row r="8169" customFormat="1" ht="13.2" hidden="1" x14ac:dyDescent="0.2"/>
    <row r="8170" customFormat="1" ht="13.2" hidden="1" x14ac:dyDescent="0.2"/>
    <row r="8171" customFormat="1" ht="13.2" hidden="1" x14ac:dyDescent="0.2"/>
    <row r="8172" customFormat="1" ht="13.2" hidden="1" x14ac:dyDescent="0.2"/>
    <row r="8173" customFormat="1" ht="13.2" hidden="1" x14ac:dyDescent="0.2"/>
    <row r="8174" customFormat="1" ht="13.2" hidden="1" x14ac:dyDescent="0.2"/>
    <row r="8175" customFormat="1" ht="13.2" hidden="1" x14ac:dyDescent="0.2"/>
    <row r="8176" customFormat="1" ht="13.2" hidden="1" x14ac:dyDescent="0.2"/>
    <row r="8177" customFormat="1" ht="13.2" hidden="1" x14ac:dyDescent="0.2"/>
    <row r="8178" customFormat="1" ht="13.2" hidden="1" x14ac:dyDescent="0.2"/>
    <row r="8179" customFormat="1" ht="13.2" hidden="1" x14ac:dyDescent="0.2"/>
    <row r="8180" customFormat="1" ht="13.2" hidden="1" x14ac:dyDescent="0.2"/>
    <row r="8181" customFormat="1" ht="13.2" hidden="1" x14ac:dyDescent="0.2"/>
    <row r="8182" customFormat="1" ht="13.2" hidden="1" x14ac:dyDescent="0.2"/>
    <row r="8183" customFormat="1" ht="13.2" hidden="1" x14ac:dyDescent="0.2"/>
    <row r="8184" customFormat="1" ht="13.2" hidden="1" x14ac:dyDescent="0.2"/>
    <row r="8185" customFormat="1" ht="13.2" hidden="1" x14ac:dyDescent="0.2"/>
    <row r="8186" customFormat="1" ht="13.2" hidden="1" x14ac:dyDescent="0.2"/>
    <row r="8187" customFormat="1" ht="13.2" hidden="1" x14ac:dyDescent="0.2"/>
    <row r="8188" customFormat="1" ht="13.2" hidden="1" x14ac:dyDescent="0.2"/>
    <row r="8189" customFormat="1" ht="13.2" hidden="1" x14ac:dyDescent="0.2"/>
    <row r="8190" customFormat="1" ht="13.2" hidden="1" x14ac:dyDescent="0.2"/>
    <row r="8191" customFormat="1" ht="13.2" hidden="1" x14ac:dyDescent="0.2"/>
    <row r="8192" customFormat="1" ht="13.2" hidden="1" x14ac:dyDescent="0.2"/>
    <row r="8193" customFormat="1" ht="13.2" hidden="1" x14ac:dyDescent="0.2"/>
    <row r="8194" customFormat="1" ht="13.2" hidden="1" x14ac:dyDescent="0.2"/>
    <row r="8195" customFormat="1" ht="13.2" hidden="1" x14ac:dyDescent="0.2"/>
    <row r="8196" customFormat="1" ht="13.2" hidden="1" x14ac:dyDescent="0.2"/>
    <row r="8197" customFormat="1" ht="13.2" hidden="1" x14ac:dyDescent="0.2"/>
    <row r="8198" customFormat="1" ht="13.2" hidden="1" x14ac:dyDescent="0.2"/>
    <row r="8199" customFormat="1" ht="13.2" hidden="1" x14ac:dyDescent="0.2"/>
    <row r="8200" customFormat="1" ht="13.2" hidden="1" x14ac:dyDescent="0.2"/>
    <row r="8201" customFormat="1" ht="13.2" hidden="1" x14ac:dyDescent="0.2"/>
    <row r="8202" customFormat="1" ht="13.2" hidden="1" x14ac:dyDescent="0.2"/>
    <row r="8203" customFormat="1" ht="13.2" hidden="1" x14ac:dyDescent="0.2"/>
    <row r="8204" customFormat="1" ht="13.2" hidden="1" x14ac:dyDescent="0.2"/>
    <row r="8205" customFormat="1" ht="13.2" hidden="1" x14ac:dyDescent="0.2"/>
    <row r="8206" customFormat="1" ht="13.2" hidden="1" x14ac:dyDescent="0.2"/>
    <row r="8207" customFormat="1" ht="13.2" hidden="1" x14ac:dyDescent="0.2"/>
    <row r="8208" customFormat="1" ht="13.2" hidden="1" x14ac:dyDescent="0.2"/>
    <row r="8209" customFormat="1" ht="13.2" hidden="1" x14ac:dyDescent="0.2"/>
    <row r="8210" customFormat="1" ht="13.2" hidden="1" x14ac:dyDescent="0.2"/>
    <row r="8211" customFormat="1" ht="13.2" hidden="1" x14ac:dyDescent="0.2"/>
    <row r="8212" customFormat="1" ht="13.2" hidden="1" x14ac:dyDescent="0.2"/>
    <row r="8213" customFormat="1" ht="13.2" hidden="1" x14ac:dyDescent="0.2"/>
    <row r="8214" customFormat="1" ht="13.2" hidden="1" x14ac:dyDescent="0.2"/>
    <row r="8215" customFormat="1" ht="13.2" hidden="1" x14ac:dyDescent="0.2"/>
    <row r="8216" customFormat="1" ht="13.2" hidden="1" x14ac:dyDescent="0.2"/>
    <row r="8217" customFormat="1" ht="13.2" hidden="1" x14ac:dyDescent="0.2"/>
    <row r="8218" customFormat="1" ht="13.2" hidden="1" x14ac:dyDescent="0.2"/>
    <row r="8219" customFormat="1" ht="13.2" hidden="1" x14ac:dyDescent="0.2"/>
    <row r="8220" customFormat="1" ht="13.2" hidden="1" x14ac:dyDescent="0.2"/>
    <row r="8221" customFormat="1" ht="13.2" hidden="1" x14ac:dyDescent="0.2"/>
    <row r="8222" customFormat="1" ht="13.2" hidden="1" x14ac:dyDescent="0.2"/>
    <row r="8223" customFormat="1" ht="13.2" hidden="1" x14ac:dyDescent="0.2"/>
    <row r="8224" customFormat="1" ht="13.2" hidden="1" x14ac:dyDescent="0.2"/>
    <row r="8225" customFormat="1" ht="13.2" hidden="1" x14ac:dyDescent="0.2"/>
    <row r="8226" customFormat="1" ht="13.2" hidden="1" x14ac:dyDescent="0.2"/>
    <row r="8227" customFormat="1" ht="13.2" hidden="1" x14ac:dyDescent="0.2"/>
    <row r="8228" customFormat="1" ht="13.2" hidden="1" x14ac:dyDescent="0.2"/>
    <row r="8229" customFormat="1" ht="13.2" hidden="1" x14ac:dyDescent="0.2"/>
    <row r="8230" customFormat="1" ht="13.2" hidden="1" x14ac:dyDescent="0.2"/>
    <row r="8231" customFormat="1" ht="13.2" hidden="1" x14ac:dyDescent="0.2"/>
    <row r="8232" customFormat="1" ht="13.2" hidden="1" x14ac:dyDescent="0.2"/>
    <row r="8233" customFormat="1" ht="13.2" hidden="1" x14ac:dyDescent="0.2"/>
    <row r="8234" customFormat="1" ht="13.2" hidden="1" x14ac:dyDescent="0.2"/>
    <row r="8235" customFormat="1" ht="13.2" hidden="1" x14ac:dyDescent="0.2"/>
    <row r="8236" customFormat="1" ht="13.2" hidden="1" x14ac:dyDescent="0.2"/>
    <row r="8237" customFormat="1" ht="13.2" hidden="1" x14ac:dyDescent="0.2"/>
    <row r="8238" customFormat="1" ht="13.2" hidden="1" x14ac:dyDescent="0.2"/>
    <row r="8239" customFormat="1" ht="13.2" hidden="1" x14ac:dyDescent="0.2"/>
    <row r="8240" customFormat="1" ht="13.2" hidden="1" x14ac:dyDescent="0.2"/>
    <row r="8241" customFormat="1" ht="13.2" hidden="1" x14ac:dyDescent="0.2"/>
    <row r="8242" customFormat="1" ht="13.2" hidden="1" x14ac:dyDescent="0.2"/>
    <row r="8243" customFormat="1" ht="13.2" hidden="1" x14ac:dyDescent="0.2"/>
    <row r="8244" customFormat="1" ht="13.2" hidden="1" x14ac:dyDescent="0.2"/>
    <row r="8245" customFormat="1" ht="13.2" hidden="1" x14ac:dyDescent="0.2"/>
    <row r="8246" customFormat="1" ht="13.2" hidden="1" x14ac:dyDescent="0.2"/>
    <row r="8247" customFormat="1" ht="13.2" hidden="1" x14ac:dyDescent="0.2"/>
    <row r="8248" customFormat="1" ht="13.2" hidden="1" x14ac:dyDescent="0.2"/>
    <row r="8249" customFormat="1" ht="13.2" hidden="1" x14ac:dyDescent="0.2"/>
    <row r="8250" customFormat="1" ht="13.2" hidden="1" x14ac:dyDescent="0.2"/>
    <row r="8251" customFormat="1" ht="13.2" hidden="1" x14ac:dyDescent="0.2"/>
    <row r="8252" customFormat="1" ht="13.2" hidden="1" x14ac:dyDescent="0.2"/>
    <row r="8253" customFormat="1" ht="13.2" hidden="1" x14ac:dyDescent="0.2"/>
    <row r="8254" customFormat="1" ht="13.2" hidden="1" x14ac:dyDescent="0.2"/>
    <row r="8255" customFormat="1" ht="13.2" hidden="1" x14ac:dyDescent="0.2"/>
    <row r="8256" customFormat="1" ht="13.2" hidden="1" x14ac:dyDescent="0.2"/>
    <row r="8257" customFormat="1" ht="13.2" hidden="1" x14ac:dyDescent="0.2"/>
    <row r="8258" customFormat="1" ht="13.2" hidden="1" x14ac:dyDescent="0.2"/>
    <row r="8259" customFormat="1" ht="13.2" hidden="1" x14ac:dyDescent="0.2"/>
    <row r="8260" customFormat="1" ht="13.2" hidden="1" x14ac:dyDescent="0.2"/>
    <row r="8261" customFormat="1" ht="13.2" hidden="1" x14ac:dyDescent="0.2"/>
    <row r="8262" customFormat="1" ht="13.2" hidden="1" x14ac:dyDescent="0.2"/>
    <row r="8263" customFormat="1" ht="13.2" hidden="1" x14ac:dyDescent="0.2"/>
    <row r="8264" customFormat="1" ht="13.2" hidden="1" x14ac:dyDescent="0.2"/>
    <row r="8265" customFormat="1" ht="13.2" hidden="1" x14ac:dyDescent="0.2"/>
    <row r="8266" customFormat="1" ht="13.2" hidden="1" x14ac:dyDescent="0.2"/>
    <row r="8267" customFormat="1" ht="13.2" hidden="1" x14ac:dyDescent="0.2"/>
    <row r="8268" customFormat="1" ht="13.2" hidden="1" x14ac:dyDescent="0.2"/>
    <row r="8269" customFormat="1" ht="13.2" hidden="1" x14ac:dyDescent="0.2"/>
    <row r="8270" customFormat="1" ht="13.2" hidden="1" x14ac:dyDescent="0.2"/>
    <row r="8271" customFormat="1" ht="13.2" hidden="1" x14ac:dyDescent="0.2"/>
    <row r="8272" customFormat="1" ht="13.2" hidden="1" x14ac:dyDescent="0.2"/>
    <row r="8273" customFormat="1" ht="13.2" hidden="1" x14ac:dyDescent="0.2"/>
    <row r="8274" customFormat="1" ht="13.2" hidden="1" x14ac:dyDescent="0.2"/>
    <row r="8275" customFormat="1" ht="13.2" hidden="1" x14ac:dyDescent="0.2"/>
    <row r="8276" customFormat="1" ht="13.2" hidden="1" x14ac:dyDescent="0.2"/>
    <row r="8277" customFormat="1" ht="13.2" hidden="1" x14ac:dyDescent="0.2"/>
    <row r="8278" customFormat="1" ht="13.2" hidden="1" x14ac:dyDescent="0.2"/>
    <row r="8279" customFormat="1" ht="13.2" hidden="1" x14ac:dyDescent="0.2"/>
    <row r="8280" customFormat="1" ht="13.2" hidden="1" x14ac:dyDescent="0.2"/>
    <row r="8281" customFormat="1" ht="13.2" hidden="1" x14ac:dyDescent="0.2"/>
    <row r="8282" customFormat="1" ht="13.2" hidden="1" x14ac:dyDescent="0.2"/>
    <row r="8283" customFormat="1" ht="13.2" hidden="1" x14ac:dyDescent="0.2"/>
    <row r="8284" customFormat="1" ht="13.2" hidden="1" x14ac:dyDescent="0.2"/>
    <row r="8285" customFormat="1" ht="13.2" hidden="1" x14ac:dyDescent="0.2"/>
    <row r="8286" customFormat="1" ht="13.2" hidden="1" x14ac:dyDescent="0.2"/>
    <row r="8287" customFormat="1" ht="13.2" hidden="1" x14ac:dyDescent="0.2"/>
    <row r="8288" customFormat="1" ht="13.2" hidden="1" x14ac:dyDescent="0.2"/>
    <row r="8289" customFormat="1" ht="13.2" hidden="1" x14ac:dyDescent="0.2"/>
    <row r="8290" customFormat="1" ht="13.2" hidden="1" x14ac:dyDescent="0.2"/>
    <row r="8291" customFormat="1" ht="13.2" hidden="1" x14ac:dyDescent="0.2"/>
    <row r="8292" customFormat="1" ht="13.2" hidden="1" x14ac:dyDescent="0.2"/>
    <row r="8293" customFormat="1" ht="13.2" hidden="1" x14ac:dyDescent="0.2"/>
    <row r="8294" customFormat="1" ht="13.2" hidden="1" x14ac:dyDescent="0.2"/>
    <row r="8295" customFormat="1" ht="13.2" hidden="1" x14ac:dyDescent="0.2"/>
    <row r="8296" customFormat="1" ht="13.2" hidden="1" x14ac:dyDescent="0.2"/>
    <row r="8297" customFormat="1" ht="13.2" hidden="1" x14ac:dyDescent="0.2"/>
    <row r="8298" customFormat="1" ht="13.2" hidden="1" x14ac:dyDescent="0.2"/>
    <row r="8299" customFormat="1" ht="13.2" hidden="1" x14ac:dyDescent="0.2"/>
    <row r="8300" customFormat="1" ht="13.2" hidden="1" x14ac:dyDescent="0.2"/>
    <row r="8301" customFormat="1" ht="13.2" hidden="1" x14ac:dyDescent="0.2"/>
    <row r="8302" customFormat="1" ht="13.2" hidden="1" x14ac:dyDescent="0.2"/>
    <row r="8303" customFormat="1" ht="13.2" hidden="1" x14ac:dyDescent="0.2"/>
    <row r="8304" customFormat="1" ht="13.2" hidden="1" x14ac:dyDescent="0.2"/>
    <row r="8305" customFormat="1" ht="13.2" hidden="1" x14ac:dyDescent="0.2"/>
    <row r="8306" customFormat="1" ht="13.2" hidden="1" x14ac:dyDescent="0.2"/>
    <row r="8307" customFormat="1" ht="13.2" hidden="1" x14ac:dyDescent="0.2"/>
    <row r="8308" customFormat="1" ht="13.2" hidden="1" x14ac:dyDescent="0.2"/>
    <row r="8309" customFormat="1" ht="13.2" hidden="1" x14ac:dyDescent="0.2"/>
    <row r="8310" customFormat="1" ht="13.2" hidden="1" x14ac:dyDescent="0.2"/>
    <row r="8311" customFormat="1" ht="13.2" hidden="1" x14ac:dyDescent="0.2"/>
    <row r="8312" customFormat="1" ht="13.2" hidden="1" x14ac:dyDescent="0.2"/>
    <row r="8313" customFormat="1" ht="13.2" hidden="1" x14ac:dyDescent="0.2"/>
    <row r="8314" customFormat="1" ht="13.2" hidden="1" x14ac:dyDescent="0.2"/>
    <row r="8315" customFormat="1" ht="13.2" hidden="1" x14ac:dyDescent="0.2"/>
    <row r="8316" customFormat="1" ht="13.2" hidden="1" x14ac:dyDescent="0.2"/>
    <row r="8317" customFormat="1" ht="13.2" hidden="1" x14ac:dyDescent="0.2"/>
    <row r="8318" customFormat="1" ht="13.2" hidden="1" x14ac:dyDescent="0.2"/>
    <row r="8319" customFormat="1" ht="13.2" hidden="1" x14ac:dyDescent="0.2"/>
    <row r="8320" customFormat="1" ht="13.2" hidden="1" x14ac:dyDescent="0.2"/>
    <row r="8321" customFormat="1" ht="13.2" hidden="1" x14ac:dyDescent="0.2"/>
    <row r="8322" customFormat="1" ht="13.2" hidden="1" x14ac:dyDescent="0.2"/>
    <row r="8323" customFormat="1" ht="13.2" hidden="1" x14ac:dyDescent="0.2"/>
    <row r="8324" customFormat="1" ht="13.2" hidden="1" x14ac:dyDescent="0.2"/>
    <row r="8325" customFormat="1" ht="13.2" hidden="1" x14ac:dyDescent="0.2"/>
    <row r="8326" customFormat="1" ht="13.2" hidden="1" x14ac:dyDescent="0.2"/>
    <row r="8327" customFormat="1" ht="13.2" hidden="1" x14ac:dyDescent="0.2"/>
    <row r="8328" customFormat="1" ht="13.2" hidden="1" x14ac:dyDescent="0.2"/>
    <row r="8329" customFormat="1" ht="13.2" hidden="1" x14ac:dyDescent="0.2"/>
    <row r="8330" customFormat="1" ht="13.2" hidden="1" x14ac:dyDescent="0.2"/>
    <row r="8331" customFormat="1" ht="13.2" hidden="1" x14ac:dyDescent="0.2"/>
    <row r="8332" customFormat="1" ht="13.2" hidden="1" x14ac:dyDescent="0.2"/>
    <row r="8333" customFormat="1" ht="13.2" hidden="1" x14ac:dyDescent="0.2"/>
    <row r="8334" customFormat="1" ht="13.2" hidden="1" x14ac:dyDescent="0.2"/>
    <row r="8335" customFormat="1" ht="13.2" hidden="1" x14ac:dyDescent="0.2"/>
    <row r="8336" customFormat="1" ht="13.2" hidden="1" x14ac:dyDescent="0.2"/>
    <row r="8337" customFormat="1" ht="13.2" hidden="1" x14ac:dyDescent="0.2"/>
    <row r="8338" customFormat="1" ht="13.2" hidden="1" x14ac:dyDescent="0.2"/>
    <row r="8339" customFormat="1" ht="13.2" hidden="1" x14ac:dyDescent="0.2"/>
    <row r="8340" customFormat="1" ht="13.2" hidden="1" x14ac:dyDescent="0.2"/>
    <row r="8341" customFormat="1" ht="13.2" hidden="1" x14ac:dyDescent="0.2"/>
    <row r="8342" customFormat="1" ht="13.2" hidden="1" x14ac:dyDescent="0.2"/>
    <row r="8343" customFormat="1" ht="13.2" hidden="1" x14ac:dyDescent="0.2"/>
    <row r="8344" customFormat="1" ht="13.2" hidden="1" x14ac:dyDescent="0.2"/>
    <row r="8345" customFormat="1" ht="13.2" hidden="1" x14ac:dyDescent="0.2"/>
    <row r="8346" customFormat="1" ht="13.2" hidden="1" x14ac:dyDescent="0.2"/>
    <row r="8347" customFormat="1" ht="13.2" hidden="1" x14ac:dyDescent="0.2"/>
    <row r="8348" customFormat="1" ht="13.2" hidden="1" x14ac:dyDescent="0.2"/>
    <row r="8349" customFormat="1" ht="13.2" hidden="1" x14ac:dyDescent="0.2"/>
    <row r="8350" customFormat="1" ht="13.2" hidden="1" x14ac:dyDescent="0.2"/>
    <row r="8351" customFormat="1" ht="13.2" hidden="1" x14ac:dyDescent="0.2"/>
    <row r="8352" customFormat="1" ht="13.2" hidden="1" x14ac:dyDescent="0.2"/>
    <row r="8353" customFormat="1" ht="13.2" hidden="1" x14ac:dyDescent="0.2"/>
    <row r="8354" customFormat="1" ht="13.2" hidden="1" x14ac:dyDescent="0.2"/>
    <row r="8355" customFormat="1" ht="13.2" hidden="1" x14ac:dyDescent="0.2"/>
    <row r="8356" customFormat="1" ht="13.2" hidden="1" x14ac:dyDescent="0.2"/>
    <row r="8357" customFormat="1" ht="13.2" hidden="1" x14ac:dyDescent="0.2"/>
    <row r="8358" customFormat="1" ht="13.2" hidden="1" x14ac:dyDescent="0.2"/>
    <row r="8359" customFormat="1" ht="13.2" hidden="1" x14ac:dyDescent="0.2"/>
    <row r="8360" customFormat="1" ht="13.2" hidden="1" x14ac:dyDescent="0.2"/>
    <row r="8361" customFormat="1" ht="13.2" hidden="1" x14ac:dyDescent="0.2"/>
    <row r="8362" customFormat="1" ht="13.2" hidden="1" x14ac:dyDescent="0.2"/>
    <row r="8363" customFormat="1" ht="13.2" hidden="1" x14ac:dyDescent="0.2"/>
    <row r="8364" customFormat="1" ht="13.2" hidden="1" x14ac:dyDescent="0.2"/>
    <row r="8365" customFormat="1" ht="13.2" hidden="1" x14ac:dyDescent="0.2"/>
    <row r="8366" customFormat="1" ht="13.2" hidden="1" x14ac:dyDescent="0.2"/>
    <row r="8367" customFormat="1" ht="13.2" hidden="1" x14ac:dyDescent="0.2"/>
    <row r="8368" customFormat="1" ht="13.2" hidden="1" x14ac:dyDescent="0.2"/>
    <row r="8369" customFormat="1" ht="13.2" hidden="1" x14ac:dyDescent="0.2"/>
    <row r="8370" customFormat="1" ht="13.2" hidden="1" x14ac:dyDescent="0.2"/>
    <row r="8371" customFormat="1" ht="13.2" hidden="1" x14ac:dyDescent="0.2"/>
    <row r="8372" customFormat="1" ht="13.2" hidden="1" x14ac:dyDescent="0.2"/>
    <row r="8373" customFormat="1" ht="13.2" hidden="1" x14ac:dyDescent="0.2"/>
    <row r="8374" customFormat="1" ht="13.2" hidden="1" x14ac:dyDescent="0.2"/>
    <row r="8375" customFormat="1" ht="13.2" hidden="1" x14ac:dyDescent="0.2"/>
    <row r="8376" customFormat="1" ht="13.2" hidden="1" x14ac:dyDescent="0.2"/>
    <row r="8377" customFormat="1" ht="13.2" hidden="1" x14ac:dyDescent="0.2"/>
    <row r="8378" customFormat="1" ht="13.2" hidden="1" x14ac:dyDescent="0.2"/>
    <row r="8379" customFormat="1" ht="13.2" hidden="1" x14ac:dyDescent="0.2"/>
    <row r="8380" customFormat="1" ht="13.2" hidden="1" x14ac:dyDescent="0.2"/>
    <row r="8381" customFormat="1" ht="13.2" hidden="1" x14ac:dyDescent="0.2"/>
    <row r="8382" customFormat="1" ht="13.2" hidden="1" x14ac:dyDescent="0.2"/>
    <row r="8383" customFormat="1" ht="13.2" hidden="1" x14ac:dyDescent="0.2"/>
    <row r="8384" customFormat="1" ht="13.2" hidden="1" x14ac:dyDescent="0.2"/>
    <row r="8385" customFormat="1" ht="13.2" hidden="1" x14ac:dyDescent="0.2"/>
    <row r="8386" customFormat="1" ht="13.2" hidden="1" x14ac:dyDescent="0.2"/>
    <row r="8387" customFormat="1" ht="13.2" hidden="1" x14ac:dyDescent="0.2"/>
    <row r="8388" customFormat="1" ht="13.2" hidden="1" x14ac:dyDescent="0.2"/>
    <row r="8389" customFormat="1" ht="13.2" hidden="1" x14ac:dyDescent="0.2"/>
    <row r="8390" customFormat="1" ht="13.2" hidden="1" x14ac:dyDescent="0.2"/>
    <row r="8391" customFormat="1" ht="13.2" hidden="1" x14ac:dyDescent="0.2"/>
    <row r="8392" customFormat="1" ht="13.2" hidden="1" x14ac:dyDescent="0.2"/>
    <row r="8393" customFormat="1" ht="13.2" hidden="1" x14ac:dyDescent="0.2"/>
    <row r="8394" customFormat="1" ht="13.2" hidden="1" x14ac:dyDescent="0.2"/>
    <row r="8395" customFormat="1" ht="13.2" hidden="1" x14ac:dyDescent="0.2"/>
    <row r="8396" customFormat="1" ht="13.2" hidden="1" x14ac:dyDescent="0.2"/>
    <row r="8397" customFormat="1" ht="13.2" hidden="1" x14ac:dyDescent="0.2"/>
    <row r="8398" customFormat="1" ht="13.2" hidden="1" x14ac:dyDescent="0.2"/>
    <row r="8399" customFormat="1" ht="13.2" hidden="1" x14ac:dyDescent="0.2"/>
    <row r="8400" customFormat="1" ht="13.2" hidden="1" x14ac:dyDescent="0.2"/>
    <row r="8401" customFormat="1" ht="13.2" hidden="1" x14ac:dyDescent="0.2"/>
    <row r="8402" customFormat="1" ht="13.2" hidden="1" x14ac:dyDescent="0.2"/>
    <row r="8403" customFormat="1" ht="13.2" hidden="1" x14ac:dyDescent="0.2"/>
    <row r="8404" customFormat="1" ht="13.2" hidden="1" x14ac:dyDescent="0.2"/>
    <row r="8405" customFormat="1" ht="13.2" hidden="1" x14ac:dyDescent="0.2"/>
    <row r="8406" customFormat="1" ht="13.2" hidden="1" x14ac:dyDescent="0.2"/>
    <row r="8407" customFormat="1" ht="13.2" hidden="1" x14ac:dyDescent="0.2"/>
    <row r="8408" customFormat="1" ht="13.2" hidden="1" x14ac:dyDescent="0.2"/>
    <row r="8409" customFormat="1" ht="13.2" hidden="1" x14ac:dyDescent="0.2"/>
    <row r="8410" customFormat="1" ht="13.2" hidden="1" x14ac:dyDescent="0.2"/>
    <row r="8411" customFormat="1" ht="13.2" hidden="1" x14ac:dyDescent="0.2"/>
    <row r="8412" customFormat="1" ht="13.2" hidden="1" x14ac:dyDescent="0.2"/>
    <row r="8413" customFormat="1" ht="13.2" hidden="1" x14ac:dyDescent="0.2"/>
    <row r="8414" customFormat="1" ht="13.2" hidden="1" x14ac:dyDescent="0.2"/>
    <row r="8415" customFormat="1" ht="13.2" hidden="1" x14ac:dyDescent="0.2"/>
    <row r="8416" customFormat="1" ht="13.2" hidden="1" x14ac:dyDescent="0.2"/>
    <row r="8417" customFormat="1" ht="13.2" hidden="1" x14ac:dyDescent="0.2"/>
    <row r="8418" customFormat="1" ht="13.2" hidden="1" x14ac:dyDescent="0.2"/>
    <row r="8419" customFormat="1" ht="13.2" hidden="1" x14ac:dyDescent="0.2"/>
    <row r="8420" customFormat="1" ht="13.2" hidden="1" x14ac:dyDescent="0.2"/>
    <row r="8421" customFormat="1" ht="13.2" hidden="1" x14ac:dyDescent="0.2"/>
    <row r="8422" customFormat="1" ht="13.2" hidden="1" x14ac:dyDescent="0.2"/>
    <row r="8423" customFormat="1" ht="13.2" hidden="1" x14ac:dyDescent="0.2"/>
    <row r="8424" customFormat="1" ht="13.2" hidden="1" x14ac:dyDescent="0.2"/>
    <row r="8425" customFormat="1" ht="13.2" hidden="1" x14ac:dyDescent="0.2"/>
    <row r="8426" customFormat="1" ht="13.2" hidden="1" x14ac:dyDescent="0.2"/>
    <row r="8427" customFormat="1" ht="13.2" hidden="1" x14ac:dyDescent="0.2"/>
    <row r="8428" customFormat="1" ht="13.2" hidden="1" x14ac:dyDescent="0.2"/>
    <row r="8429" customFormat="1" ht="13.2" hidden="1" x14ac:dyDescent="0.2"/>
    <row r="8430" customFormat="1" ht="13.2" hidden="1" x14ac:dyDescent="0.2"/>
    <row r="8431" customFormat="1" ht="13.2" hidden="1" x14ac:dyDescent="0.2"/>
    <row r="8432" customFormat="1" ht="13.2" hidden="1" x14ac:dyDescent="0.2"/>
    <row r="8433" customFormat="1" ht="13.2" hidden="1" x14ac:dyDescent="0.2"/>
    <row r="8434" customFormat="1" ht="13.2" hidden="1" x14ac:dyDescent="0.2"/>
    <row r="8435" customFormat="1" ht="13.2" hidden="1" x14ac:dyDescent="0.2"/>
    <row r="8436" customFormat="1" ht="13.2" hidden="1" x14ac:dyDescent="0.2"/>
    <row r="8437" customFormat="1" ht="13.2" hidden="1" x14ac:dyDescent="0.2"/>
    <row r="8438" customFormat="1" ht="13.2" hidden="1" x14ac:dyDescent="0.2"/>
    <row r="8439" customFormat="1" ht="13.2" hidden="1" x14ac:dyDescent="0.2"/>
    <row r="8440" customFormat="1" ht="13.2" hidden="1" x14ac:dyDescent="0.2"/>
    <row r="8441" customFormat="1" ht="13.2" hidden="1" x14ac:dyDescent="0.2"/>
    <row r="8442" customFormat="1" ht="13.2" hidden="1" x14ac:dyDescent="0.2"/>
    <row r="8443" customFormat="1" ht="13.2" hidden="1" x14ac:dyDescent="0.2"/>
    <row r="8444" customFormat="1" ht="13.2" hidden="1" x14ac:dyDescent="0.2"/>
    <row r="8445" customFormat="1" ht="13.2" hidden="1" x14ac:dyDescent="0.2"/>
    <row r="8446" customFormat="1" ht="13.2" hidden="1" x14ac:dyDescent="0.2"/>
    <row r="8447" customFormat="1" ht="13.2" hidden="1" x14ac:dyDescent="0.2"/>
    <row r="8448" customFormat="1" ht="13.2" hidden="1" x14ac:dyDescent="0.2"/>
    <row r="8449" customFormat="1" ht="13.2" hidden="1" x14ac:dyDescent="0.2"/>
    <row r="8450" customFormat="1" ht="13.2" hidden="1" x14ac:dyDescent="0.2"/>
    <row r="8451" customFormat="1" ht="13.2" hidden="1" x14ac:dyDescent="0.2"/>
    <row r="8452" customFormat="1" ht="13.2" hidden="1" x14ac:dyDescent="0.2"/>
    <row r="8453" customFormat="1" ht="13.2" hidden="1" x14ac:dyDescent="0.2"/>
    <row r="8454" customFormat="1" ht="13.2" hidden="1" x14ac:dyDescent="0.2"/>
    <row r="8455" customFormat="1" ht="13.2" hidden="1" x14ac:dyDescent="0.2"/>
    <row r="8456" customFormat="1" ht="13.2" hidden="1" x14ac:dyDescent="0.2"/>
    <row r="8457" customFormat="1" ht="13.2" hidden="1" x14ac:dyDescent="0.2"/>
    <row r="8458" customFormat="1" ht="13.2" hidden="1" x14ac:dyDescent="0.2"/>
    <row r="8459" customFormat="1" ht="13.2" hidden="1" x14ac:dyDescent="0.2"/>
    <row r="8460" customFormat="1" ht="13.2" hidden="1" x14ac:dyDescent="0.2"/>
    <row r="8461" customFormat="1" ht="13.2" hidden="1" x14ac:dyDescent="0.2"/>
    <row r="8462" customFormat="1" ht="13.2" hidden="1" x14ac:dyDescent="0.2"/>
    <row r="8463" customFormat="1" ht="13.2" hidden="1" x14ac:dyDescent="0.2"/>
    <row r="8464" customFormat="1" ht="13.2" hidden="1" x14ac:dyDescent="0.2"/>
    <row r="8465" customFormat="1" ht="13.2" hidden="1" x14ac:dyDescent="0.2"/>
    <row r="8466" customFormat="1" ht="13.2" hidden="1" x14ac:dyDescent="0.2"/>
    <row r="8467" customFormat="1" ht="13.2" hidden="1" x14ac:dyDescent="0.2"/>
    <row r="8468" customFormat="1" ht="13.2" hidden="1" x14ac:dyDescent="0.2"/>
    <row r="8469" customFormat="1" ht="13.2" hidden="1" x14ac:dyDescent="0.2"/>
    <row r="8470" customFormat="1" ht="13.2" hidden="1" x14ac:dyDescent="0.2"/>
    <row r="8471" customFormat="1" ht="13.2" hidden="1" x14ac:dyDescent="0.2"/>
    <row r="8472" customFormat="1" ht="13.2" hidden="1" x14ac:dyDescent="0.2"/>
    <row r="8473" customFormat="1" ht="13.2" hidden="1" x14ac:dyDescent="0.2"/>
    <row r="8474" customFormat="1" ht="13.2" hidden="1" x14ac:dyDescent="0.2"/>
    <row r="8475" customFormat="1" ht="13.2" hidden="1" x14ac:dyDescent="0.2"/>
    <row r="8476" customFormat="1" ht="13.2" hidden="1" x14ac:dyDescent="0.2"/>
    <row r="8477" customFormat="1" ht="13.2" hidden="1" x14ac:dyDescent="0.2"/>
    <row r="8478" customFormat="1" ht="13.2" hidden="1" x14ac:dyDescent="0.2"/>
    <row r="8479" customFormat="1" ht="13.2" hidden="1" x14ac:dyDescent="0.2"/>
    <row r="8480" customFormat="1" ht="13.2" hidden="1" x14ac:dyDescent="0.2"/>
    <row r="8481" customFormat="1" ht="13.2" hidden="1" x14ac:dyDescent="0.2"/>
    <row r="8482" customFormat="1" ht="13.2" hidden="1" x14ac:dyDescent="0.2"/>
    <row r="8483" customFormat="1" ht="13.2" hidden="1" x14ac:dyDescent="0.2"/>
    <row r="8484" customFormat="1" ht="13.2" hidden="1" x14ac:dyDescent="0.2"/>
    <row r="8485" customFormat="1" ht="13.2" hidden="1" x14ac:dyDescent="0.2"/>
    <row r="8486" customFormat="1" ht="13.2" hidden="1" x14ac:dyDescent="0.2"/>
    <row r="8487" customFormat="1" ht="13.2" hidden="1" x14ac:dyDescent="0.2"/>
    <row r="8488" customFormat="1" ht="13.2" hidden="1" x14ac:dyDescent="0.2"/>
    <row r="8489" customFormat="1" ht="13.2" hidden="1" x14ac:dyDescent="0.2"/>
    <row r="8490" customFormat="1" ht="13.2" hidden="1" x14ac:dyDescent="0.2"/>
    <row r="8491" customFormat="1" ht="13.2" hidden="1" x14ac:dyDescent="0.2"/>
    <row r="8492" customFormat="1" ht="13.2" hidden="1" x14ac:dyDescent="0.2"/>
    <row r="8493" customFormat="1" ht="13.2" hidden="1" x14ac:dyDescent="0.2"/>
    <row r="8494" customFormat="1" ht="13.2" hidden="1" x14ac:dyDescent="0.2"/>
    <row r="8495" customFormat="1" ht="13.2" hidden="1" x14ac:dyDescent="0.2"/>
    <row r="8496" customFormat="1" ht="13.2" hidden="1" x14ac:dyDescent="0.2"/>
    <row r="8497" customFormat="1" ht="13.2" hidden="1" x14ac:dyDescent="0.2"/>
    <row r="8498" customFormat="1" ht="13.2" hidden="1" x14ac:dyDescent="0.2"/>
    <row r="8499" customFormat="1" ht="13.2" hidden="1" x14ac:dyDescent="0.2"/>
    <row r="8500" customFormat="1" ht="13.2" hidden="1" x14ac:dyDescent="0.2"/>
    <row r="8501" customFormat="1" ht="13.2" hidden="1" x14ac:dyDescent="0.2"/>
    <row r="8502" customFormat="1" ht="13.2" hidden="1" x14ac:dyDescent="0.2"/>
    <row r="8503" customFormat="1" ht="13.2" hidden="1" x14ac:dyDescent="0.2"/>
    <row r="8504" customFormat="1" ht="13.2" hidden="1" x14ac:dyDescent="0.2"/>
    <row r="8505" customFormat="1" ht="13.2" hidden="1" x14ac:dyDescent="0.2"/>
    <row r="8506" customFormat="1" ht="13.2" hidden="1" x14ac:dyDescent="0.2"/>
    <row r="8507" customFormat="1" ht="13.2" hidden="1" x14ac:dyDescent="0.2"/>
    <row r="8508" customFormat="1" ht="13.2" hidden="1" x14ac:dyDescent="0.2"/>
    <row r="8509" customFormat="1" ht="13.2" hidden="1" x14ac:dyDescent="0.2"/>
    <row r="8510" customFormat="1" ht="13.2" hidden="1" x14ac:dyDescent="0.2"/>
    <row r="8511" customFormat="1" ht="13.2" hidden="1" x14ac:dyDescent="0.2"/>
    <row r="8512" customFormat="1" ht="13.2" hidden="1" x14ac:dyDescent="0.2"/>
    <row r="8513" customFormat="1" ht="13.2" hidden="1" x14ac:dyDescent="0.2"/>
    <row r="8514" customFormat="1" ht="13.2" hidden="1" x14ac:dyDescent="0.2"/>
    <row r="8515" customFormat="1" ht="13.2" hidden="1" x14ac:dyDescent="0.2"/>
    <row r="8516" customFormat="1" ht="13.2" hidden="1" x14ac:dyDescent="0.2"/>
    <row r="8517" customFormat="1" ht="13.2" hidden="1" x14ac:dyDescent="0.2"/>
    <row r="8518" customFormat="1" ht="13.2" hidden="1" x14ac:dyDescent="0.2"/>
    <row r="8519" customFormat="1" ht="13.2" hidden="1" x14ac:dyDescent="0.2"/>
    <row r="8520" customFormat="1" ht="13.2" hidden="1" x14ac:dyDescent="0.2"/>
    <row r="8521" customFormat="1" ht="13.2" hidden="1" x14ac:dyDescent="0.2"/>
    <row r="8522" customFormat="1" ht="13.2" hidden="1" x14ac:dyDescent="0.2"/>
    <row r="8523" customFormat="1" ht="13.2" hidden="1" x14ac:dyDescent="0.2"/>
    <row r="8524" customFormat="1" ht="13.2" hidden="1" x14ac:dyDescent="0.2"/>
    <row r="8525" customFormat="1" ht="13.2" hidden="1" x14ac:dyDescent="0.2"/>
    <row r="8526" customFormat="1" ht="13.2" hidden="1" x14ac:dyDescent="0.2"/>
    <row r="8527" customFormat="1" ht="13.2" hidden="1" x14ac:dyDescent="0.2"/>
    <row r="8528" customFormat="1" ht="13.2" hidden="1" x14ac:dyDescent="0.2"/>
    <row r="8529" customFormat="1" ht="13.2" hidden="1" x14ac:dyDescent="0.2"/>
    <row r="8530" customFormat="1" ht="13.2" hidden="1" x14ac:dyDescent="0.2"/>
    <row r="8531" customFormat="1" ht="13.2" hidden="1" x14ac:dyDescent="0.2"/>
    <row r="8532" customFormat="1" ht="13.2" hidden="1" x14ac:dyDescent="0.2"/>
    <row r="8533" customFormat="1" ht="13.2" hidden="1" x14ac:dyDescent="0.2"/>
    <row r="8534" customFormat="1" ht="13.2" hidden="1" x14ac:dyDescent="0.2"/>
    <row r="8535" customFormat="1" ht="13.2" hidden="1" x14ac:dyDescent="0.2"/>
    <row r="8536" customFormat="1" ht="13.2" hidden="1" x14ac:dyDescent="0.2"/>
    <row r="8537" customFormat="1" ht="13.2" hidden="1" x14ac:dyDescent="0.2"/>
    <row r="8538" customFormat="1" ht="13.2" hidden="1" x14ac:dyDescent="0.2"/>
    <row r="8539" customFormat="1" ht="13.2" hidden="1" x14ac:dyDescent="0.2"/>
    <row r="8540" customFormat="1" ht="13.2" hidden="1" x14ac:dyDescent="0.2"/>
    <row r="8541" customFormat="1" ht="13.2" hidden="1" x14ac:dyDescent="0.2"/>
    <row r="8542" customFormat="1" ht="13.2" hidden="1" x14ac:dyDescent="0.2"/>
    <row r="8543" customFormat="1" ht="13.2" hidden="1" x14ac:dyDescent="0.2"/>
    <row r="8544" customFormat="1" ht="13.2" hidden="1" x14ac:dyDescent="0.2"/>
    <row r="8545" customFormat="1" ht="13.2" hidden="1" x14ac:dyDescent="0.2"/>
    <row r="8546" customFormat="1" ht="13.2" hidden="1" x14ac:dyDescent="0.2"/>
    <row r="8547" customFormat="1" ht="13.2" hidden="1" x14ac:dyDescent="0.2"/>
    <row r="8548" customFormat="1" ht="13.2" hidden="1" x14ac:dyDescent="0.2"/>
    <row r="8549" customFormat="1" ht="13.2" hidden="1" x14ac:dyDescent="0.2"/>
    <row r="8550" customFormat="1" ht="13.2" hidden="1" x14ac:dyDescent="0.2"/>
    <row r="8551" customFormat="1" ht="13.2" hidden="1" x14ac:dyDescent="0.2"/>
    <row r="8552" customFormat="1" ht="13.2" hidden="1" x14ac:dyDescent="0.2"/>
    <row r="8553" customFormat="1" ht="13.2" hidden="1" x14ac:dyDescent="0.2"/>
    <row r="8554" customFormat="1" ht="13.2" hidden="1" x14ac:dyDescent="0.2"/>
    <row r="8555" customFormat="1" ht="13.2" hidden="1" x14ac:dyDescent="0.2"/>
    <row r="8556" customFormat="1" ht="13.2" hidden="1" x14ac:dyDescent="0.2"/>
    <row r="8557" customFormat="1" ht="13.2" hidden="1" x14ac:dyDescent="0.2"/>
    <row r="8558" customFormat="1" ht="13.2" hidden="1" x14ac:dyDescent="0.2"/>
    <row r="8559" customFormat="1" ht="13.2" hidden="1" x14ac:dyDescent="0.2"/>
    <row r="8560" customFormat="1" ht="13.2" hidden="1" x14ac:dyDescent="0.2"/>
    <row r="8561" customFormat="1" ht="13.2" hidden="1" x14ac:dyDescent="0.2"/>
    <row r="8562" customFormat="1" ht="13.2" hidden="1" x14ac:dyDescent="0.2"/>
    <row r="8563" customFormat="1" ht="13.2" hidden="1" x14ac:dyDescent="0.2"/>
    <row r="8564" customFormat="1" ht="13.2" hidden="1" x14ac:dyDescent="0.2"/>
    <row r="8565" customFormat="1" ht="13.2" hidden="1" x14ac:dyDescent="0.2"/>
    <row r="8566" customFormat="1" ht="13.2" hidden="1" x14ac:dyDescent="0.2"/>
    <row r="8567" customFormat="1" ht="13.2" hidden="1" x14ac:dyDescent="0.2"/>
    <row r="8568" customFormat="1" ht="13.2" hidden="1" x14ac:dyDescent="0.2"/>
    <row r="8569" customFormat="1" ht="13.2" hidden="1" x14ac:dyDescent="0.2"/>
    <row r="8570" customFormat="1" ht="13.2" hidden="1" x14ac:dyDescent="0.2"/>
    <row r="8571" customFormat="1" ht="13.2" hidden="1" x14ac:dyDescent="0.2"/>
    <row r="8572" customFormat="1" ht="13.2" hidden="1" x14ac:dyDescent="0.2"/>
    <row r="8573" customFormat="1" ht="13.2" hidden="1" x14ac:dyDescent="0.2"/>
    <row r="8574" customFormat="1" ht="13.2" hidden="1" x14ac:dyDescent="0.2"/>
    <row r="8575" customFormat="1" ht="13.2" hidden="1" x14ac:dyDescent="0.2"/>
    <row r="8576" customFormat="1" ht="13.2" hidden="1" x14ac:dyDescent="0.2"/>
    <row r="8577" customFormat="1" ht="13.2" hidden="1" x14ac:dyDescent="0.2"/>
    <row r="8578" customFormat="1" ht="13.2" hidden="1" x14ac:dyDescent="0.2"/>
    <row r="8579" customFormat="1" ht="13.2" hidden="1" x14ac:dyDescent="0.2"/>
    <row r="8580" customFormat="1" ht="13.2" hidden="1" x14ac:dyDescent="0.2"/>
    <row r="8581" customFormat="1" ht="13.2" hidden="1" x14ac:dyDescent="0.2"/>
    <row r="8582" customFormat="1" ht="13.2" hidden="1" x14ac:dyDescent="0.2"/>
    <row r="8583" customFormat="1" ht="13.2" hidden="1" x14ac:dyDescent="0.2"/>
    <row r="8584" customFormat="1" ht="13.2" hidden="1" x14ac:dyDescent="0.2"/>
    <row r="8585" customFormat="1" ht="13.2" hidden="1" x14ac:dyDescent="0.2"/>
    <row r="8586" customFormat="1" ht="13.2" hidden="1" x14ac:dyDescent="0.2"/>
    <row r="8587" customFormat="1" ht="13.2" hidden="1" x14ac:dyDescent="0.2"/>
    <row r="8588" customFormat="1" ht="13.2" hidden="1" x14ac:dyDescent="0.2"/>
    <row r="8589" customFormat="1" ht="13.2" hidden="1" x14ac:dyDescent="0.2"/>
    <row r="8590" customFormat="1" ht="13.2" hidden="1" x14ac:dyDescent="0.2"/>
    <row r="8591" customFormat="1" ht="13.2" hidden="1" x14ac:dyDescent="0.2"/>
    <row r="8592" customFormat="1" ht="13.2" hidden="1" x14ac:dyDescent="0.2"/>
    <row r="8593" customFormat="1" ht="13.2" hidden="1" x14ac:dyDescent="0.2"/>
    <row r="8594" customFormat="1" ht="13.2" hidden="1" x14ac:dyDescent="0.2"/>
    <row r="8595" customFormat="1" ht="13.2" hidden="1" x14ac:dyDescent="0.2"/>
    <row r="8596" customFormat="1" ht="13.2" hidden="1" x14ac:dyDescent="0.2"/>
    <row r="8597" customFormat="1" ht="13.2" hidden="1" x14ac:dyDescent="0.2"/>
    <row r="8598" customFormat="1" ht="13.2" hidden="1" x14ac:dyDescent="0.2"/>
    <row r="8599" customFormat="1" ht="13.2" hidden="1" x14ac:dyDescent="0.2"/>
    <row r="8600" customFormat="1" ht="13.2" hidden="1" x14ac:dyDescent="0.2"/>
    <row r="8601" customFormat="1" ht="13.2" hidden="1" x14ac:dyDescent="0.2"/>
    <row r="8602" customFormat="1" ht="13.2" hidden="1" x14ac:dyDescent="0.2"/>
    <row r="8603" customFormat="1" ht="13.2" hidden="1" x14ac:dyDescent="0.2"/>
    <row r="8604" customFormat="1" ht="13.2" hidden="1" x14ac:dyDescent="0.2"/>
    <row r="8605" customFormat="1" ht="13.2" hidden="1" x14ac:dyDescent="0.2"/>
    <row r="8606" customFormat="1" ht="13.2" hidden="1" x14ac:dyDescent="0.2"/>
    <row r="8607" customFormat="1" ht="13.2" hidden="1" x14ac:dyDescent="0.2"/>
    <row r="8608" customFormat="1" ht="13.2" hidden="1" x14ac:dyDescent="0.2"/>
    <row r="8609" customFormat="1" ht="13.2" hidden="1" x14ac:dyDescent="0.2"/>
    <row r="8610" customFormat="1" ht="13.2" hidden="1" x14ac:dyDescent="0.2"/>
    <row r="8611" customFormat="1" ht="13.2" hidden="1" x14ac:dyDescent="0.2"/>
    <row r="8612" customFormat="1" ht="13.2" hidden="1" x14ac:dyDescent="0.2"/>
    <row r="8613" customFormat="1" ht="13.2" hidden="1" x14ac:dyDescent="0.2"/>
    <row r="8614" customFormat="1" ht="13.2" hidden="1" x14ac:dyDescent="0.2"/>
    <row r="8615" customFormat="1" ht="13.2" hidden="1" x14ac:dyDescent="0.2"/>
    <row r="8616" customFormat="1" ht="13.2" hidden="1" x14ac:dyDescent="0.2"/>
    <row r="8617" customFormat="1" ht="13.2" hidden="1" x14ac:dyDescent="0.2"/>
    <row r="8618" customFormat="1" ht="13.2" hidden="1" x14ac:dyDescent="0.2"/>
    <row r="8619" customFormat="1" ht="13.2" hidden="1" x14ac:dyDescent="0.2"/>
    <row r="8620" customFormat="1" ht="13.2" hidden="1" x14ac:dyDescent="0.2"/>
    <row r="8621" customFormat="1" ht="13.2" hidden="1" x14ac:dyDescent="0.2"/>
    <row r="8622" customFormat="1" ht="13.2" hidden="1" x14ac:dyDescent="0.2"/>
    <row r="8623" customFormat="1" ht="13.2" hidden="1" x14ac:dyDescent="0.2"/>
    <row r="8624" customFormat="1" ht="13.2" hidden="1" x14ac:dyDescent="0.2"/>
    <row r="8625" customFormat="1" ht="13.2" hidden="1" x14ac:dyDescent="0.2"/>
    <row r="8626" customFormat="1" ht="13.2" hidden="1" x14ac:dyDescent="0.2"/>
    <row r="8627" customFormat="1" ht="13.2" hidden="1" x14ac:dyDescent="0.2"/>
    <row r="8628" customFormat="1" ht="13.2" hidden="1" x14ac:dyDescent="0.2"/>
    <row r="8629" customFormat="1" ht="13.2" hidden="1" x14ac:dyDescent="0.2"/>
    <row r="8630" customFormat="1" ht="13.2" hidden="1" x14ac:dyDescent="0.2"/>
    <row r="8631" customFormat="1" ht="13.2" hidden="1" x14ac:dyDescent="0.2"/>
    <row r="8632" customFormat="1" ht="13.2" hidden="1" x14ac:dyDescent="0.2"/>
    <row r="8633" customFormat="1" ht="13.2" hidden="1" x14ac:dyDescent="0.2"/>
    <row r="8634" customFormat="1" ht="13.2" hidden="1" x14ac:dyDescent="0.2"/>
    <row r="8635" customFormat="1" ht="13.2" hidden="1" x14ac:dyDescent="0.2"/>
    <row r="8636" customFormat="1" ht="13.2" hidden="1" x14ac:dyDescent="0.2"/>
    <row r="8637" customFormat="1" ht="13.2" hidden="1" x14ac:dyDescent="0.2"/>
    <row r="8638" customFormat="1" ht="13.2" hidden="1" x14ac:dyDescent="0.2"/>
    <row r="8639" customFormat="1" ht="13.2" hidden="1" x14ac:dyDescent="0.2"/>
    <row r="8640" customFormat="1" ht="13.2" hidden="1" x14ac:dyDescent="0.2"/>
    <row r="8641" customFormat="1" ht="13.2" hidden="1" x14ac:dyDescent="0.2"/>
    <row r="8642" customFormat="1" ht="13.2" hidden="1" x14ac:dyDescent="0.2"/>
    <row r="8643" customFormat="1" ht="13.2" hidden="1" x14ac:dyDescent="0.2"/>
    <row r="8644" customFormat="1" ht="13.2" hidden="1" x14ac:dyDescent="0.2"/>
    <row r="8645" customFormat="1" ht="13.2" hidden="1" x14ac:dyDescent="0.2"/>
    <row r="8646" customFormat="1" ht="13.2" hidden="1" x14ac:dyDescent="0.2"/>
    <row r="8647" customFormat="1" ht="13.2" hidden="1" x14ac:dyDescent="0.2"/>
    <row r="8648" customFormat="1" ht="13.2" hidden="1" x14ac:dyDescent="0.2"/>
    <row r="8649" customFormat="1" ht="13.2" hidden="1" x14ac:dyDescent="0.2"/>
    <row r="8650" customFormat="1" ht="13.2" hidden="1" x14ac:dyDescent="0.2"/>
    <row r="8651" customFormat="1" ht="13.2" hidden="1" x14ac:dyDescent="0.2"/>
    <row r="8652" customFormat="1" ht="13.2" hidden="1" x14ac:dyDescent="0.2"/>
    <row r="8653" customFormat="1" ht="13.2" hidden="1" x14ac:dyDescent="0.2"/>
    <row r="8654" customFormat="1" ht="13.2" hidden="1" x14ac:dyDescent="0.2"/>
    <row r="8655" customFormat="1" ht="13.2" hidden="1" x14ac:dyDescent="0.2"/>
    <row r="8656" customFormat="1" ht="13.2" hidden="1" x14ac:dyDescent="0.2"/>
    <row r="8657" customFormat="1" ht="13.2" hidden="1" x14ac:dyDescent="0.2"/>
    <row r="8658" customFormat="1" ht="13.2" hidden="1" x14ac:dyDescent="0.2"/>
    <row r="8659" customFormat="1" ht="13.2" hidden="1" x14ac:dyDescent="0.2"/>
    <row r="8660" customFormat="1" ht="13.2" hidden="1" x14ac:dyDescent="0.2"/>
    <row r="8661" customFormat="1" ht="13.2" hidden="1" x14ac:dyDescent="0.2"/>
    <row r="8662" customFormat="1" ht="13.2" hidden="1" x14ac:dyDescent="0.2"/>
    <row r="8663" customFormat="1" ht="13.2" hidden="1" x14ac:dyDescent="0.2"/>
    <row r="8664" customFormat="1" ht="13.2" hidden="1" x14ac:dyDescent="0.2"/>
    <row r="8665" customFormat="1" ht="13.2" hidden="1" x14ac:dyDescent="0.2"/>
    <row r="8666" customFormat="1" ht="13.2" hidden="1" x14ac:dyDescent="0.2"/>
    <row r="8667" customFormat="1" ht="13.2" hidden="1" x14ac:dyDescent="0.2"/>
    <row r="8668" customFormat="1" ht="13.2" hidden="1" x14ac:dyDescent="0.2"/>
    <row r="8669" customFormat="1" ht="13.2" hidden="1" x14ac:dyDescent="0.2"/>
    <row r="8670" customFormat="1" ht="13.2" hidden="1" x14ac:dyDescent="0.2"/>
    <row r="8671" customFormat="1" ht="13.2" hidden="1" x14ac:dyDescent="0.2"/>
    <row r="8672" customFormat="1" ht="13.2" hidden="1" x14ac:dyDescent="0.2"/>
    <row r="8673" customFormat="1" ht="13.2" hidden="1" x14ac:dyDescent="0.2"/>
    <row r="8674" customFormat="1" ht="13.2" hidden="1" x14ac:dyDescent="0.2"/>
    <row r="8675" customFormat="1" ht="13.2" hidden="1" x14ac:dyDescent="0.2"/>
    <row r="8676" customFormat="1" ht="13.2" hidden="1" x14ac:dyDescent="0.2"/>
    <row r="8677" customFormat="1" ht="13.2" hidden="1" x14ac:dyDescent="0.2"/>
    <row r="8678" customFormat="1" ht="13.2" hidden="1" x14ac:dyDescent="0.2"/>
    <row r="8679" customFormat="1" ht="13.2" hidden="1" x14ac:dyDescent="0.2"/>
    <row r="8680" customFormat="1" ht="13.2" hidden="1" x14ac:dyDescent="0.2"/>
    <row r="8681" customFormat="1" ht="13.2" hidden="1" x14ac:dyDescent="0.2"/>
    <row r="8682" customFormat="1" ht="13.2" hidden="1" x14ac:dyDescent="0.2"/>
    <row r="8683" customFormat="1" ht="13.2" hidden="1" x14ac:dyDescent="0.2"/>
    <row r="8684" customFormat="1" ht="13.2" hidden="1" x14ac:dyDescent="0.2"/>
    <row r="8685" customFormat="1" ht="13.2" hidden="1" x14ac:dyDescent="0.2"/>
    <row r="8686" customFormat="1" ht="13.2" hidden="1" x14ac:dyDescent="0.2"/>
    <row r="8687" customFormat="1" ht="13.2" hidden="1" x14ac:dyDescent="0.2"/>
    <row r="8688" customFormat="1" ht="13.2" hidden="1" x14ac:dyDescent="0.2"/>
    <row r="8689" customFormat="1" ht="13.2" hidden="1" x14ac:dyDescent="0.2"/>
    <row r="8690" customFormat="1" ht="13.2" hidden="1" x14ac:dyDescent="0.2"/>
    <row r="8691" customFormat="1" ht="13.2" hidden="1" x14ac:dyDescent="0.2"/>
    <row r="8692" customFormat="1" ht="13.2" hidden="1" x14ac:dyDescent="0.2"/>
    <row r="8693" customFormat="1" ht="13.2" hidden="1" x14ac:dyDescent="0.2"/>
    <row r="8694" customFormat="1" ht="13.2" hidden="1" x14ac:dyDescent="0.2"/>
    <row r="8695" customFormat="1" ht="13.2" hidden="1" x14ac:dyDescent="0.2"/>
    <row r="8696" customFormat="1" ht="13.2" hidden="1" x14ac:dyDescent="0.2"/>
    <row r="8697" customFormat="1" ht="13.2" hidden="1" x14ac:dyDescent="0.2"/>
    <row r="8698" customFormat="1" ht="13.2" hidden="1" x14ac:dyDescent="0.2"/>
    <row r="8699" customFormat="1" ht="13.2" hidden="1" x14ac:dyDescent="0.2"/>
    <row r="8700" customFormat="1" ht="13.2" hidden="1" x14ac:dyDescent="0.2"/>
    <row r="8701" customFormat="1" ht="13.2" hidden="1" x14ac:dyDescent="0.2"/>
    <row r="8702" customFormat="1" ht="13.2" hidden="1" x14ac:dyDescent="0.2"/>
    <row r="8703" customFormat="1" ht="13.2" hidden="1" x14ac:dyDescent="0.2"/>
    <row r="8704" customFormat="1" ht="13.2" hidden="1" x14ac:dyDescent="0.2"/>
    <row r="8705" customFormat="1" ht="13.2" hidden="1" x14ac:dyDescent="0.2"/>
    <row r="8706" customFormat="1" ht="13.2" hidden="1" x14ac:dyDescent="0.2"/>
    <row r="8707" customFormat="1" ht="13.2" hidden="1" x14ac:dyDescent="0.2"/>
    <row r="8708" customFormat="1" ht="13.2" hidden="1" x14ac:dyDescent="0.2"/>
    <row r="8709" customFormat="1" ht="13.2" hidden="1" x14ac:dyDescent="0.2"/>
    <row r="8710" customFormat="1" ht="13.2" hidden="1" x14ac:dyDescent="0.2"/>
    <row r="8711" customFormat="1" ht="13.2" hidden="1" x14ac:dyDescent="0.2"/>
    <row r="8712" customFormat="1" ht="13.2" hidden="1" x14ac:dyDescent="0.2"/>
    <row r="8713" customFormat="1" ht="13.2" hidden="1" x14ac:dyDescent="0.2"/>
    <row r="8714" customFormat="1" ht="13.2" hidden="1" x14ac:dyDescent="0.2"/>
    <row r="8715" customFormat="1" ht="13.2" hidden="1" x14ac:dyDescent="0.2"/>
    <row r="8716" customFormat="1" ht="13.2" hidden="1" x14ac:dyDescent="0.2"/>
    <row r="8717" customFormat="1" ht="13.2" hidden="1" x14ac:dyDescent="0.2"/>
    <row r="8718" customFormat="1" ht="13.2" hidden="1" x14ac:dyDescent="0.2"/>
    <row r="8719" customFormat="1" ht="13.2" hidden="1" x14ac:dyDescent="0.2"/>
    <row r="8720" customFormat="1" ht="13.2" hidden="1" x14ac:dyDescent="0.2"/>
    <row r="8721" customFormat="1" ht="13.2" hidden="1" x14ac:dyDescent="0.2"/>
    <row r="8722" customFormat="1" ht="13.2" hidden="1" x14ac:dyDescent="0.2"/>
    <row r="8723" customFormat="1" ht="13.2" hidden="1" x14ac:dyDescent="0.2"/>
    <row r="8724" customFormat="1" ht="13.2" hidden="1" x14ac:dyDescent="0.2"/>
    <row r="8725" customFormat="1" ht="13.2" hidden="1" x14ac:dyDescent="0.2"/>
    <row r="8726" customFormat="1" ht="13.2" hidden="1" x14ac:dyDescent="0.2"/>
    <row r="8727" customFormat="1" ht="13.2" hidden="1" x14ac:dyDescent="0.2"/>
    <row r="8728" customFormat="1" ht="13.2" hidden="1" x14ac:dyDescent="0.2"/>
    <row r="8729" customFormat="1" ht="13.2" hidden="1" x14ac:dyDescent="0.2"/>
    <row r="8730" customFormat="1" ht="13.2" hidden="1" x14ac:dyDescent="0.2"/>
    <row r="8731" customFormat="1" ht="13.2" hidden="1" x14ac:dyDescent="0.2"/>
    <row r="8732" customFormat="1" ht="13.2" hidden="1" x14ac:dyDescent="0.2"/>
    <row r="8733" customFormat="1" ht="13.2" hidden="1" x14ac:dyDescent="0.2"/>
    <row r="8734" customFormat="1" ht="13.2" hidden="1" x14ac:dyDescent="0.2"/>
    <row r="8735" customFormat="1" ht="13.2" hidden="1" x14ac:dyDescent="0.2"/>
    <row r="8736" customFormat="1" ht="13.2" hidden="1" x14ac:dyDescent="0.2"/>
    <row r="8737" customFormat="1" ht="13.2" hidden="1" x14ac:dyDescent="0.2"/>
    <row r="8738" customFormat="1" ht="13.2" hidden="1" x14ac:dyDescent="0.2"/>
    <row r="8739" customFormat="1" ht="13.2" hidden="1" x14ac:dyDescent="0.2"/>
    <row r="8740" customFormat="1" ht="13.2" hidden="1" x14ac:dyDescent="0.2"/>
    <row r="8741" customFormat="1" ht="13.2" hidden="1" x14ac:dyDescent="0.2"/>
    <row r="8742" customFormat="1" ht="13.2" hidden="1" x14ac:dyDescent="0.2"/>
    <row r="8743" customFormat="1" ht="13.2" hidden="1" x14ac:dyDescent="0.2"/>
    <row r="8744" customFormat="1" ht="13.2" hidden="1" x14ac:dyDescent="0.2"/>
    <row r="8745" customFormat="1" ht="13.2" hidden="1" x14ac:dyDescent="0.2"/>
    <row r="8746" customFormat="1" ht="13.2" hidden="1" x14ac:dyDescent="0.2"/>
    <row r="8747" customFormat="1" ht="13.2" hidden="1" x14ac:dyDescent="0.2"/>
    <row r="8748" customFormat="1" ht="13.2" hidden="1" x14ac:dyDescent="0.2"/>
    <row r="8749" customFormat="1" ht="13.2" hidden="1" x14ac:dyDescent="0.2"/>
    <row r="8750" customFormat="1" ht="13.2" hidden="1" x14ac:dyDescent="0.2"/>
    <row r="8751" customFormat="1" ht="13.2" hidden="1" x14ac:dyDescent="0.2"/>
    <row r="8752" customFormat="1" ht="13.2" hidden="1" x14ac:dyDescent="0.2"/>
    <row r="8753" customFormat="1" ht="13.2" hidden="1" x14ac:dyDescent="0.2"/>
    <row r="8754" customFormat="1" ht="13.2" hidden="1" x14ac:dyDescent="0.2"/>
    <row r="8755" customFormat="1" ht="13.2" hidden="1" x14ac:dyDescent="0.2"/>
    <row r="8756" customFormat="1" ht="13.2" hidden="1" x14ac:dyDescent="0.2"/>
    <row r="8757" customFormat="1" ht="13.2" hidden="1" x14ac:dyDescent="0.2"/>
    <row r="8758" customFormat="1" ht="13.2" hidden="1" x14ac:dyDescent="0.2"/>
    <row r="8759" customFormat="1" ht="13.2" hidden="1" x14ac:dyDescent="0.2"/>
    <row r="8760" customFormat="1" ht="13.2" hidden="1" x14ac:dyDescent="0.2"/>
    <row r="8761" customFormat="1" ht="13.2" hidden="1" x14ac:dyDescent="0.2"/>
    <row r="8762" customFormat="1" ht="13.2" hidden="1" x14ac:dyDescent="0.2"/>
    <row r="8763" customFormat="1" ht="13.2" hidden="1" x14ac:dyDescent="0.2"/>
    <row r="8764" customFormat="1" ht="13.2" hidden="1" x14ac:dyDescent="0.2"/>
    <row r="8765" customFormat="1" ht="13.2" hidden="1" x14ac:dyDescent="0.2"/>
    <row r="8766" customFormat="1" ht="13.2" hidden="1" x14ac:dyDescent="0.2"/>
    <row r="8767" customFormat="1" ht="13.2" hidden="1" x14ac:dyDescent="0.2"/>
    <row r="8768" customFormat="1" ht="13.2" hidden="1" x14ac:dyDescent="0.2"/>
    <row r="8769" customFormat="1" ht="13.2" hidden="1" x14ac:dyDescent="0.2"/>
    <row r="8770" customFormat="1" ht="13.2" hidden="1" x14ac:dyDescent="0.2"/>
    <row r="8771" customFormat="1" ht="13.2" hidden="1" x14ac:dyDescent="0.2"/>
    <row r="8772" customFormat="1" ht="13.2" hidden="1" x14ac:dyDescent="0.2"/>
    <row r="8773" customFormat="1" ht="13.2" hidden="1" x14ac:dyDescent="0.2"/>
    <row r="8774" customFormat="1" ht="13.2" hidden="1" x14ac:dyDescent="0.2"/>
    <row r="8775" customFormat="1" ht="13.2" hidden="1" x14ac:dyDescent="0.2"/>
    <row r="8776" customFormat="1" ht="13.2" hidden="1" x14ac:dyDescent="0.2"/>
    <row r="8777" customFormat="1" ht="13.2" hidden="1" x14ac:dyDescent="0.2"/>
    <row r="8778" customFormat="1" ht="13.2" hidden="1" x14ac:dyDescent="0.2"/>
    <row r="8779" customFormat="1" ht="13.2" hidden="1" x14ac:dyDescent="0.2"/>
    <row r="8780" customFormat="1" ht="13.2" hidden="1" x14ac:dyDescent="0.2"/>
    <row r="8781" customFormat="1" ht="13.2" hidden="1" x14ac:dyDescent="0.2"/>
    <row r="8782" customFormat="1" ht="13.2" hidden="1" x14ac:dyDescent="0.2"/>
    <row r="8783" customFormat="1" ht="13.2" hidden="1" x14ac:dyDescent="0.2"/>
    <row r="8784" customFormat="1" ht="13.2" hidden="1" x14ac:dyDescent="0.2"/>
    <row r="8785" customFormat="1" ht="13.2" hidden="1" x14ac:dyDescent="0.2"/>
    <row r="8786" customFormat="1" ht="13.2" hidden="1" x14ac:dyDescent="0.2"/>
    <row r="8787" customFormat="1" ht="13.2" hidden="1" x14ac:dyDescent="0.2"/>
    <row r="8788" customFormat="1" ht="13.2" hidden="1" x14ac:dyDescent="0.2"/>
    <row r="8789" customFormat="1" ht="13.2" hidden="1" x14ac:dyDescent="0.2"/>
    <row r="8790" customFormat="1" ht="13.2" hidden="1" x14ac:dyDescent="0.2"/>
    <row r="8791" customFormat="1" ht="13.2" hidden="1" x14ac:dyDescent="0.2"/>
    <row r="8792" customFormat="1" ht="13.2" hidden="1" x14ac:dyDescent="0.2"/>
    <row r="8793" customFormat="1" ht="13.2" hidden="1" x14ac:dyDescent="0.2"/>
    <row r="8794" customFormat="1" ht="13.2" hidden="1" x14ac:dyDescent="0.2"/>
    <row r="8795" customFormat="1" ht="13.2" hidden="1" x14ac:dyDescent="0.2"/>
    <row r="8796" customFormat="1" ht="13.2" hidden="1" x14ac:dyDescent="0.2"/>
    <row r="8797" customFormat="1" ht="13.2" hidden="1" x14ac:dyDescent="0.2"/>
    <row r="8798" customFormat="1" ht="13.2" hidden="1" x14ac:dyDescent="0.2"/>
    <row r="8799" customFormat="1" ht="13.2" hidden="1" x14ac:dyDescent="0.2"/>
    <row r="8800" customFormat="1" ht="13.2" hidden="1" x14ac:dyDescent="0.2"/>
    <row r="8801" customFormat="1" ht="13.2" hidden="1" x14ac:dyDescent="0.2"/>
    <row r="8802" customFormat="1" ht="13.2" hidden="1" x14ac:dyDescent="0.2"/>
    <row r="8803" customFormat="1" ht="13.2" hidden="1" x14ac:dyDescent="0.2"/>
    <row r="8804" customFormat="1" ht="13.2" hidden="1" x14ac:dyDescent="0.2"/>
    <row r="8805" customFormat="1" ht="13.2" hidden="1" x14ac:dyDescent="0.2"/>
    <row r="8806" customFormat="1" ht="13.2" hidden="1" x14ac:dyDescent="0.2"/>
    <row r="8807" customFormat="1" ht="13.2" hidden="1" x14ac:dyDescent="0.2"/>
    <row r="8808" customFormat="1" ht="13.2" hidden="1" x14ac:dyDescent="0.2"/>
    <row r="8809" customFormat="1" ht="13.2" hidden="1" x14ac:dyDescent="0.2"/>
    <row r="8810" customFormat="1" ht="13.2" hidden="1" x14ac:dyDescent="0.2"/>
    <row r="8811" customFormat="1" ht="13.2" hidden="1" x14ac:dyDescent="0.2"/>
    <row r="8812" customFormat="1" ht="13.2" hidden="1" x14ac:dyDescent="0.2"/>
    <row r="8813" customFormat="1" ht="13.2" hidden="1" x14ac:dyDescent="0.2"/>
    <row r="8814" customFormat="1" ht="13.2" hidden="1" x14ac:dyDescent="0.2"/>
    <row r="8815" customFormat="1" ht="13.2" hidden="1" x14ac:dyDescent="0.2"/>
    <row r="8816" customFormat="1" ht="13.2" hidden="1" x14ac:dyDescent="0.2"/>
    <row r="8817" customFormat="1" ht="13.2" hidden="1" x14ac:dyDescent="0.2"/>
    <row r="8818" customFormat="1" ht="13.2" hidden="1" x14ac:dyDescent="0.2"/>
    <row r="8819" customFormat="1" ht="13.2" hidden="1" x14ac:dyDescent="0.2"/>
    <row r="8820" customFormat="1" ht="13.2" hidden="1" x14ac:dyDescent="0.2"/>
    <row r="8821" customFormat="1" ht="13.2" hidden="1" x14ac:dyDescent="0.2"/>
    <row r="8822" customFormat="1" ht="13.2" hidden="1" x14ac:dyDescent="0.2"/>
    <row r="8823" customFormat="1" ht="13.2" hidden="1" x14ac:dyDescent="0.2"/>
    <row r="8824" customFormat="1" ht="13.2" hidden="1" x14ac:dyDescent="0.2"/>
    <row r="8825" customFormat="1" ht="13.2" hidden="1" x14ac:dyDescent="0.2"/>
    <row r="8826" customFormat="1" ht="13.2" hidden="1" x14ac:dyDescent="0.2"/>
    <row r="8827" customFormat="1" ht="13.2" hidden="1" x14ac:dyDescent="0.2"/>
    <row r="8828" customFormat="1" ht="13.2" hidden="1" x14ac:dyDescent="0.2"/>
    <row r="8829" customFormat="1" ht="13.2" hidden="1" x14ac:dyDescent="0.2"/>
    <row r="8830" customFormat="1" ht="13.2" hidden="1" x14ac:dyDescent="0.2"/>
    <row r="8831" customFormat="1" ht="13.2" hidden="1" x14ac:dyDescent="0.2"/>
    <row r="8832" customFormat="1" ht="13.2" hidden="1" x14ac:dyDescent="0.2"/>
    <row r="8833" customFormat="1" ht="13.2" hidden="1" x14ac:dyDescent="0.2"/>
    <row r="8834" customFormat="1" ht="13.2" hidden="1" x14ac:dyDescent="0.2"/>
    <row r="8835" customFormat="1" ht="13.2" hidden="1" x14ac:dyDescent="0.2"/>
    <row r="8836" customFormat="1" ht="13.2" hidden="1" x14ac:dyDescent="0.2"/>
    <row r="8837" customFormat="1" ht="13.2" hidden="1" x14ac:dyDescent="0.2"/>
    <row r="8838" customFormat="1" ht="13.2" hidden="1" x14ac:dyDescent="0.2"/>
    <row r="8839" customFormat="1" ht="13.2" hidden="1" x14ac:dyDescent="0.2"/>
    <row r="8840" customFormat="1" ht="13.2" hidden="1" x14ac:dyDescent="0.2"/>
    <row r="8841" customFormat="1" ht="13.2" hidden="1" x14ac:dyDescent="0.2"/>
    <row r="8842" customFormat="1" ht="13.2" hidden="1" x14ac:dyDescent="0.2"/>
    <row r="8843" customFormat="1" ht="13.2" hidden="1" x14ac:dyDescent="0.2"/>
    <row r="8844" customFormat="1" ht="13.2" hidden="1" x14ac:dyDescent="0.2"/>
    <row r="8845" customFormat="1" ht="13.2" hidden="1" x14ac:dyDescent="0.2"/>
    <row r="8846" customFormat="1" ht="13.2" hidden="1" x14ac:dyDescent="0.2"/>
    <row r="8847" customFormat="1" ht="13.2" hidden="1" x14ac:dyDescent="0.2"/>
    <row r="8848" customFormat="1" ht="13.2" hidden="1" x14ac:dyDescent="0.2"/>
    <row r="8849" customFormat="1" ht="13.2" hidden="1" x14ac:dyDescent="0.2"/>
    <row r="8850" customFormat="1" ht="13.2" hidden="1" x14ac:dyDescent="0.2"/>
    <row r="8851" customFormat="1" ht="13.2" hidden="1" x14ac:dyDescent="0.2"/>
    <row r="8852" customFormat="1" ht="13.2" hidden="1" x14ac:dyDescent="0.2"/>
    <row r="8853" customFormat="1" ht="13.2" hidden="1" x14ac:dyDescent="0.2"/>
    <row r="8854" customFormat="1" ht="13.2" hidden="1" x14ac:dyDescent="0.2"/>
    <row r="8855" customFormat="1" ht="13.2" hidden="1" x14ac:dyDescent="0.2"/>
    <row r="8856" customFormat="1" ht="13.2" hidden="1" x14ac:dyDescent="0.2"/>
    <row r="8857" customFormat="1" ht="13.2" hidden="1" x14ac:dyDescent="0.2"/>
    <row r="8858" customFormat="1" ht="13.2" hidden="1" x14ac:dyDescent="0.2"/>
    <row r="8859" customFormat="1" ht="13.2" hidden="1" x14ac:dyDescent="0.2"/>
    <row r="8860" customFormat="1" ht="13.2" hidden="1" x14ac:dyDescent="0.2"/>
    <row r="8861" customFormat="1" ht="13.2" hidden="1" x14ac:dyDescent="0.2"/>
    <row r="8862" customFormat="1" ht="13.2" hidden="1" x14ac:dyDescent="0.2"/>
    <row r="8863" customFormat="1" ht="13.2" hidden="1" x14ac:dyDescent="0.2"/>
    <row r="8864" customFormat="1" ht="13.2" hidden="1" x14ac:dyDescent="0.2"/>
    <row r="8865" customFormat="1" ht="13.2" hidden="1" x14ac:dyDescent="0.2"/>
    <row r="8866" customFormat="1" ht="13.2" hidden="1" x14ac:dyDescent="0.2"/>
    <row r="8867" customFormat="1" ht="13.2" hidden="1" x14ac:dyDescent="0.2"/>
    <row r="8868" customFormat="1" ht="13.2" hidden="1" x14ac:dyDescent="0.2"/>
    <row r="8869" customFormat="1" ht="13.2" hidden="1" x14ac:dyDescent="0.2"/>
    <row r="8870" customFormat="1" ht="13.2" hidden="1" x14ac:dyDescent="0.2"/>
    <row r="8871" customFormat="1" ht="13.2" hidden="1" x14ac:dyDescent="0.2"/>
    <row r="8872" customFormat="1" ht="13.2" hidden="1" x14ac:dyDescent="0.2"/>
    <row r="8873" customFormat="1" ht="13.2" hidden="1" x14ac:dyDescent="0.2"/>
    <row r="8874" customFormat="1" ht="13.2" hidden="1" x14ac:dyDescent="0.2"/>
    <row r="8875" customFormat="1" ht="13.2" hidden="1" x14ac:dyDescent="0.2"/>
    <row r="8876" customFormat="1" ht="13.2" hidden="1" x14ac:dyDescent="0.2"/>
    <row r="8877" customFormat="1" ht="13.2" hidden="1" x14ac:dyDescent="0.2"/>
    <row r="8878" customFormat="1" ht="13.2" hidden="1" x14ac:dyDescent="0.2"/>
    <row r="8879" customFormat="1" ht="13.2" hidden="1" x14ac:dyDescent="0.2"/>
    <row r="8880" customFormat="1" ht="13.2" hidden="1" x14ac:dyDescent="0.2"/>
    <row r="8881" customFormat="1" ht="13.2" hidden="1" x14ac:dyDescent="0.2"/>
    <row r="8882" customFormat="1" ht="13.2" hidden="1" x14ac:dyDescent="0.2"/>
    <row r="8883" customFormat="1" ht="13.2" hidden="1" x14ac:dyDescent="0.2"/>
    <row r="8884" customFormat="1" ht="13.2" hidden="1" x14ac:dyDescent="0.2"/>
    <row r="8885" customFormat="1" ht="13.2" hidden="1" x14ac:dyDescent="0.2"/>
    <row r="8886" customFormat="1" ht="13.2" hidden="1" x14ac:dyDescent="0.2"/>
    <row r="8887" customFormat="1" ht="13.2" hidden="1" x14ac:dyDescent="0.2"/>
    <row r="8888" customFormat="1" ht="13.2" hidden="1" x14ac:dyDescent="0.2"/>
    <row r="8889" customFormat="1" ht="13.2" hidden="1" x14ac:dyDescent="0.2"/>
    <row r="8890" customFormat="1" ht="13.2" hidden="1" x14ac:dyDescent="0.2"/>
    <row r="8891" customFormat="1" ht="13.2" hidden="1" x14ac:dyDescent="0.2"/>
    <row r="8892" customFormat="1" ht="13.2" hidden="1" x14ac:dyDescent="0.2"/>
    <row r="8893" customFormat="1" ht="13.2" hidden="1" x14ac:dyDescent="0.2"/>
    <row r="8894" customFormat="1" ht="13.2" hidden="1" x14ac:dyDescent="0.2"/>
    <row r="8895" customFormat="1" ht="13.2" hidden="1" x14ac:dyDescent="0.2"/>
    <row r="8896" customFormat="1" ht="13.2" hidden="1" x14ac:dyDescent="0.2"/>
    <row r="8897" customFormat="1" ht="13.2" hidden="1" x14ac:dyDescent="0.2"/>
    <row r="8898" customFormat="1" ht="13.2" hidden="1" x14ac:dyDescent="0.2"/>
    <row r="8899" customFormat="1" ht="13.2" hidden="1" x14ac:dyDescent="0.2"/>
    <row r="8900" customFormat="1" ht="13.2" hidden="1" x14ac:dyDescent="0.2"/>
    <row r="8901" customFormat="1" ht="13.2" hidden="1" x14ac:dyDescent="0.2"/>
    <row r="8902" customFormat="1" ht="13.2" hidden="1" x14ac:dyDescent="0.2"/>
    <row r="8903" customFormat="1" ht="13.2" hidden="1" x14ac:dyDescent="0.2"/>
    <row r="8904" customFormat="1" ht="13.2" hidden="1" x14ac:dyDescent="0.2"/>
    <row r="8905" customFormat="1" ht="13.2" hidden="1" x14ac:dyDescent="0.2"/>
    <row r="8906" customFormat="1" ht="13.2" hidden="1" x14ac:dyDescent="0.2"/>
    <row r="8907" customFormat="1" ht="13.2" hidden="1" x14ac:dyDescent="0.2"/>
    <row r="8908" customFormat="1" ht="13.2" hidden="1" x14ac:dyDescent="0.2"/>
    <row r="8909" customFormat="1" ht="13.2" hidden="1" x14ac:dyDescent="0.2"/>
    <row r="8910" customFormat="1" ht="13.2" hidden="1" x14ac:dyDescent="0.2"/>
    <row r="8911" customFormat="1" ht="13.2" hidden="1" x14ac:dyDescent="0.2"/>
    <row r="8912" customFormat="1" ht="13.2" hidden="1" x14ac:dyDescent="0.2"/>
    <row r="8913" customFormat="1" ht="13.2" hidden="1" x14ac:dyDescent="0.2"/>
    <row r="8914" customFormat="1" ht="13.2" hidden="1" x14ac:dyDescent="0.2"/>
    <row r="8915" customFormat="1" ht="13.2" hidden="1" x14ac:dyDescent="0.2"/>
    <row r="8916" customFormat="1" ht="13.2" hidden="1" x14ac:dyDescent="0.2"/>
    <row r="8917" customFormat="1" ht="13.2" hidden="1" x14ac:dyDescent="0.2"/>
    <row r="8918" customFormat="1" ht="13.2" hidden="1" x14ac:dyDescent="0.2"/>
    <row r="8919" customFormat="1" ht="13.2" hidden="1" x14ac:dyDescent="0.2"/>
    <row r="8920" customFormat="1" ht="13.2" hidden="1" x14ac:dyDescent="0.2"/>
    <row r="8921" customFormat="1" ht="13.2" hidden="1" x14ac:dyDescent="0.2"/>
    <row r="8922" customFormat="1" ht="13.2" hidden="1" x14ac:dyDescent="0.2"/>
    <row r="8923" customFormat="1" ht="13.2" hidden="1" x14ac:dyDescent="0.2"/>
    <row r="8924" customFormat="1" ht="13.2" hidden="1" x14ac:dyDescent="0.2"/>
    <row r="8925" customFormat="1" ht="13.2" hidden="1" x14ac:dyDescent="0.2"/>
    <row r="8926" customFormat="1" ht="13.2" hidden="1" x14ac:dyDescent="0.2"/>
    <row r="8927" customFormat="1" ht="13.2" hidden="1" x14ac:dyDescent="0.2"/>
    <row r="8928" customFormat="1" ht="13.2" hidden="1" x14ac:dyDescent="0.2"/>
    <row r="8929" customFormat="1" ht="13.2" hidden="1" x14ac:dyDescent="0.2"/>
    <row r="8930" customFormat="1" ht="13.2" hidden="1" x14ac:dyDescent="0.2"/>
    <row r="8931" customFormat="1" ht="13.2" hidden="1" x14ac:dyDescent="0.2"/>
    <row r="8932" customFormat="1" ht="13.2" hidden="1" x14ac:dyDescent="0.2"/>
    <row r="8933" customFormat="1" ht="13.2" hidden="1" x14ac:dyDescent="0.2"/>
    <row r="8934" customFormat="1" ht="13.2" hidden="1" x14ac:dyDescent="0.2"/>
    <row r="8935" customFormat="1" ht="13.2" hidden="1" x14ac:dyDescent="0.2"/>
    <row r="8936" customFormat="1" ht="13.2" hidden="1" x14ac:dyDescent="0.2"/>
    <row r="8937" customFormat="1" ht="13.2" hidden="1" x14ac:dyDescent="0.2"/>
    <row r="8938" customFormat="1" ht="13.2" hidden="1" x14ac:dyDescent="0.2"/>
    <row r="8939" customFormat="1" ht="13.2" hidden="1" x14ac:dyDescent="0.2"/>
    <row r="8940" customFormat="1" ht="13.2" hidden="1" x14ac:dyDescent="0.2"/>
    <row r="8941" customFormat="1" ht="13.2" hidden="1" x14ac:dyDescent="0.2"/>
    <row r="8942" customFormat="1" ht="13.2" hidden="1" x14ac:dyDescent="0.2"/>
    <row r="8943" customFormat="1" ht="13.2" hidden="1" x14ac:dyDescent="0.2"/>
    <row r="8944" customFormat="1" ht="13.2" hidden="1" x14ac:dyDescent="0.2"/>
    <row r="8945" customFormat="1" ht="13.2" hidden="1" x14ac:dyDescent="0.2"/>
    <row r="8946" customFormat="1" ht="13.2" hidden="1" x14ac:dyDescent="0.2"/>
    <row r="8947" customFormat="1" ht="13.2" hidden="1" x14ac:dyDescent="0.2"/>
    <row r="8948" customFormat="1" ht="13.2" hidden="1" x14ac:dyDescent="0.2"/>
    <row r="8949" customFormat="1" ht="13.2" hidden="1" x14ac:dyDescent="0.2"/>
    <row r="8950" customFormat="1" ht="13.2" hidden="1" x14ac:dyDescent="0.2"/>
    <row r="8951" customFormat="1" ht="13.2" hidden="1" x14ac:dyDescent="0.2"/>
    <row r="8952" customFormat="1" ht="13.2" hidden="1" x14ac:dyDescent="0.2"/>
    <row r="8953" customFormat="1" ht="13.2" hidden="1" x14ac:dyDescent="0.2"/>
    <row r="8954" customFormat="1" ht="13.2" hidden="1" x14ac:dyDescent="0.2"/>
    <row r="8955" customFormat="1" ht="13.2" hidden="1" x14ac:dyDescent="0.2"/>
    <row r="8956" customFormat="1" ht="13.2" hidden="1" x14ac:dyDescent="0.2"/>
    <row r="8957" customFormat="1" ht="13.2" hidden="1" x14ac:dyDescent="0.2"/>
    <row r="8958" customFormat="1" ht="13.2" hidden="1" x14ac:dyDescent="0.2"/>
    <row r="8959" customFormat="1" ht="13.2" hidden="1" x14ac:dyDescent="0.2"/>
    <row r="8960" customFormat="1" ht="13.2" hidden="1" x14ac:dyDescent="0.2"/>
    <row r="8961" customFormat="1" ht="13.2" hidden="1" x14ac:dyDescent="0.2"/>
    <row r="8962" customFormat="1" ht="13.2" hidden="1" x14ac:dyDescent="0.2"/>
    <row r="8963" customFormat="1" ht="13.2" hidden="1" x14ac:dyDescent="0.2"/>
    <row r="8964" customFormat="1" ht="13.2" hidden="1" x14ac:dyDescent="0.2"/>
    <row r="8965" customFormat="1" ht="13.2" hidden="1" x14ac:dyDescent="0.2"/>
    <row r="8966" customFormat="1" ht="13.2" hidden="1" x14ac:dyDescent="0.2"/>
    <row r="8967" customFormat="1" ht="13.2" hidden="1" x14ac:dyDescent="0.2"/>
    <row r="8968" customFormat="1" ht="13.2" hidden="1" x14ac:dyDescent="0.2"/>
    <row r="8969" customFormat="1" ht="13.2" hidden="1" x14ac:dyDescent="0.2"/>
    <row r="8970" customFormat="1" ht="13.2" hidden="1" x14ac:dyDescent="0.2"/>
    <row r="8971" customFormat="1" ht="13.2" hidden="1" x14ac:dyDescent="0.2"/>
    <row r="8972" customFormat="1" ht="13.2" hidden="1" x14ac:dyDescent="0.2"/>
    <row r="8973" customFormat="1" ht="13.2" hidden="1" x14ac:dyDescent="0.2"/>
    <row r="8974" customFormat="1" ht="13.2" hidden="1" x14ac:dyDescent="0.2"/>
    <row r="8975" customFormat="1" ht="13.2" hidden="1" x14ac:dyDescent="0.2"/>
    <row r="8976" customFormat="1" ht="13.2" hidden="1" x14ac:dyDescent="0.2"/>
    <row r="8977" customFormat="1" ht="13.2" hidden="1" x14ac:dyDescent="0.2"/>
    <row r="8978" customFormat="1" ht="13.2" hidden="1" x14ac:dyDescent="0.2"/>
    <row r="8979" customFormat="1" ht="13.2" hidden="1" x14ac:dyDescent="0.2"/>
    <row r="8980" customFormat="1" ht="13.2" hidden="1" x14ac:dyDescent="0.2"/>
    <row r="8981" customFormat="1" ht="13.2" hidden="1" x14ac:dyDescent="0.2"/>
    <row r="8982" customFormat="1" ht="13.2" hidden="1" x14ac:dyDescent="0.2"/>
    <row r="8983" customFormat="1" ht="13.2" hidden="1" x14ac:dyDescent="0.2"/>
    <row r="8984" customFormat="1" ht="13.2" hidden="1" x14ac:dyDescent="0.2"/>
    <row r="8985" customFormat="1" ht="13.2" hidden="1" x14ac:dyDescent="0.2"/>
    <row r="8986" customFormat="1" ht="13.2" hidden="1" x14ac:dyDescent="0.2"/>
    <row r="8987" customFormat="1" ht="13.2" hidden="1" x14ac:dyDescent="0.2"/>
    <row r="8988" customFormat="1" ht="13.2" hidden="1" x14ac:dyDescent="0.2"/>
    <row r="8989" customFormat="1" ht="13.2" hidden="1" x14ac:dyDescent="0.2"/>
    <row r="8990" customFormat="1" ht="13.2" hidden="1" x14ac:dyDescent="0.2"/>
    <row r="8991" customFormat="1" ht="13.2" hidden="1" x14ac:dyDescent="0.2"/>
    <row r="8992" customFormat="1" ht="13.2" hidden="1" x14ac:dyDescent="0.2"/>
    <row r="8993" customFormat="1" ht="13.2" hidden="1" x14ac:dyDescent="0.2"/>
    <row r="8994" customFormat="1" ht="13.2" hidden="1" x14ac:dyDescent="0.2"/>
    <row r="8995" customFormat="1" ht="13.2" hidden="1" x14ac:dyDescent="0.2"/>
    <row r="8996" customFormat="1" ht="13.2" hidden="1" x14ac:dyDescent="0.2"/>
    <row r="8997" customFormat="1" ht="13.2" hidden="1" x14ac:dyDescent="0.2"/>
    <row r="8998" customFormat="1" ht="13.2" hidden="1" x14ac:dyDescent="0.2"/>
    <row r="8999" customFormat="1" ht="13.2" hidden="1" x14ac:dyDescent="0.2"/>
    <row r="9000" customFormat="1" ht="13.2" hidden="1" x14ac:dyDescent="0.2"/>
    <row r="9001" customFormat="1" ht="13.2" hidden="1" x14ac:dyDescent="0.2"/>
    <row r="9002" customFormat="1" ht="13.2" hidden="1" x14ac:dyDescent="0.2"/>
    <row r="9003" customFormat="1" ht="13.2" hidden="1" x14ac:dyDescent="0.2"/>
    <row r="9004" customFormat="1" ht="13.2" hidden="1" x14ac:dyDescent="0.2"/>
    <row r="9005" customFormat="1" ht="13.2" hidden="1" x14ac:dyDescent="0.2"/>
    <row r="9006" customFormat="1" ht="13.2" hidden="1" x14ac:dyDescent="0.2"/>
    <row r="9007" customFormat="1" ht="13.2" hidden="1" x14ac:dyDescent="0.2"/>
    <row r="9008" customFormat="1" ht="13.2" hidden="1" x14ac:dyDescent="0.2"/>
    <row r="9009" customFormat="1" ht="13.2" hidden="1" x14ac:dyDescent="0.2"/>
    <row r="9010" customFormat="1" ht="13.2" hidden="1" x14ac:dyDescent="0.2"/>
    <row r="9011" customFormat="1" ht="13.2" hidden="1" x14ac:dyDescent="0.2"/>
    <row r="9012" customFormat="1" ht="13.2" hidden="1" x14ac:dyDescent="0.2"/>
    <row r="9013" customFormat="1" ht="13.2" hidden="1" x14ac:dyDescent="0.2"/>
    <row r="9014" customFormat="1" ht="13.2" hidden="1" x14ac:dyDescent="0.2"/>
    <row r="9015" customFormat="1" ht="13.2" hidden="1" x14ac:dyDescent="0.2"/>
    <row r="9016" customFormat="1" ht="13.2" hidden="1" x14ac:dyDescent="0.2"/>
    <row r="9017" customFormat="1" ht="13.2" hidden="1" x14ac:dyDescent="0.2"/>
    <row r="9018" customFormat="1" ht="13.2" hidden="1" x14ac:dyDescent="0.2"/>
    <row r="9019" customFormat="1" ht="13.2" hidden="1" x14ac:dyDescent="0.2"/>
    <row r="9020" customFormat="1" ht="13.2" hidden="1" x14ac:dyDescent="0.2"/>
    <row r="9021" customFormat="1" ht="13.2" hidden="1" x14ac:dyDescent="0.2"/>
    <row r="9022" customFormat="1" ht="13.2" hidden="1" x14ac:dyDescent="0.2"/>
    <row r="9023" customFormat="1" ht="13.2" hidden="1" x14ac:dyDescent="0.2"/>
    <row r="9024" customFormat="1" ht="13.2" hidden="1" x14ac:dyDescent="0.2"/>
    <row r="9025" customFormat="1" ht="13.2" hidden="1" x14ac:dyDescent="0.2"/>
    <row r="9026" customFormat="1" ht="13.2" hidden="1" x14ac:dyDescent="0.2"/>
    <row r="9027" customFormat="1" ht="13.2" hidden="1" x14ac:dyDescent="0.2"/>
    <row r="9028" customFormat="1" ht="13.2" hidden="1" x14ac:dyDescent="0.2"/>
    <row r="9029" customFormat="1" ht="13.2" hidden="1" x14ac:dyDescent="0.2"/>
    <row r="9030" customFormat="1" ht="13.2" hidden="1" x14ac:dyDescent="0.2"/>
    <row r="9031" customFormat="1" ht="13.2" hidden="1" x14ac:dyDescent="0.2"/>
    <row r="9032" customFormat="1" ht="13.2" hidden="1" x14ac:dyDescent="0.2"/>
    <row r="9033" customFormat="1" ht="13.2" hidden="1" x14ac:dyDescent="0.2"/>
    <row r="9034" customFormat="1" ht="13.2" hidden="1" x14ac:dyDescent="0.2"/>
    <row r="9035" customFormat="1" ht="13.2" hidden="1" x14ac:dyDescent="0.2"/>
    <row r="9036" customFormat="1" ht="13.2" hidden="1" x14ac:dyDescent="0.2"/>
    <row r="9037" customFormat="1" ht="13.2" hidden="1" x14ac:dyDescent="0.2"/>
    <row r="9038" customFormat="1" ht="13.2" hidden="1" x14ac:dyDescent="0.2"/>
    <row r="9039" customFormat="1" ht="13.2" hidden="1" x14ac:dyDescent="0.2"/>
    <row r="9040" customFormat="1" ht="13.2" hidden="1" x14ac:dyDescent="0.2"/>
    <row r="9041" customFormat="1" ht="13.2" hidden="1" x14ac:dyDescent="0.2"/>
    <row r="9042" customFormat="1" ht="13.2" hidden="1" x14ac:dyDescent="0.2"/>
    <row r="9043" customFormat="1" ht="13.2" hidden="1" x14ac:dyDescent="0.2"/>
    <row r="9044" customFormat="1" ht="13.2" hidden="1" x14ac:dyDescent="0.2"/>
    <row r="9045" customFormat="1" ht="13.2" hidden="1" x14ac:dyDescent="0.2"/>
    <row r="9046" customFormat="1" ht="13.2" hidden="1" x14ac:dyDescent="0.2"/>
    <row r="9047" customFormat="1" ht="13.2" hidden="1" x14ac:dyDescent="0.2"/>
    <row r="9048" customFormat="1" ht="13.2" hidden="1" x14ac:dyDescent="0.2"/>
    <row r="9049" customFormat="1" ht="13.2" hidden="1" x14ac:dyDescent="0.2"/>
    <row r="9050" customFormat="1" ht="13.2" hidden="1" x14ac:dyDescent="0.2"/>
    <row r="9051" customFormat="1" ht="13.2" hidden="1" x14ac:dyDescent="0.2"/>
    <row r="9052" customFormat="1" ht="13.2" hidden="1" x14ac:dyDescent="0.2"/>
    <row r="9053" customFormat="1" ht="13.2" hidden="1" x14ac:dyDescent="0.2"/>
    <row r="9054" customFormat="1" ht="13.2" hidden="1" x14ac:dyDescent="0.2"/>
    <row r="9055" customFormat="1" ht="13.2" hidden="1" x14ac:dyDescent="0.2"/>
    <row r="9056" customFormat="1" ht="13.2" hidden="1" x14ac:dyDescent="0.2"/>
    <row r="9057" customFormat="1" ht="13.2" hidden="1" x14ac:dyDescent="0.2"/>
    <row r="9058" customFormat="1" ht="13.2" hidden="1" x14ac:dyDescent="0.2"/>
    <row r="9059" customFormat="1" ht="13.2" hidden="1" x14ac:dyDescent="0.2"/>
    <row r="9060" customFormat="1" ht="13.2" hidden="1" x14ac:dyDescent="0.2"/>
    <row r="9061" customFormat="1" ht="13.2" hidden="1" x14ac:dyDescent="0.2"/>
    <row r="9062" customFormat="1" ht="13.2" hidden="1" x14ac:dyDescent="0.2"/>
    <row r="9063" customFormat="1" ht="13.2" hidden="1" x14ac:dyDescent="0.2"/>
    <row r="9064" customFormat="1" ht="13.2" hidden="1" x14ac:dyDescent="0.2"/>
    <row r="9065" customFormat="1" ht="13.2" hidden="1" x14ac:dyDescent="0.2"/>
    <row r="9066" customFormat="1" ht="13.2" hidden="1" x14ac:dyDescent="0.2"/>
    <row r="9067" customFormat="1" ht="13.2" hidden="1" x14ac:dyDescent="0.2"/>
    <row r="9068" customFormat="1" ht="13.2" hidden="1" x14ac:dyDescent="0.2"/>
    <row r="9069" customFormat="1" ht="13.2" hidden="1" x14ac:dyDescent="0.2"/>
    <row r="9070" customFormat="1" ht="13.2" hidden="1" x14ac:dyDescent="0.2"/>
    <row r="9071" customFormat="1" ht="13.2" hidden="1" x14ac:dyDescent="0.2"/>
    <row r="9072" customFormat="1" ht="13.2" hidden="1" x14ac:dyDescent="0.2"/>
    <row r="9073" customFormat="1" ht="13.2" hidden="1" x14ac:dyDescent="0.2"/>
    <row r="9074" customFormat="1" ht="13.2" hidden="1" x14ac:dyDescent="0.2"/>
    <row r="9075" customFormat="1" ht="13.2" hidden="1" x14ac:dyDescent="0.2"/>
    <row r="9076" customFormat="1" ht="13.2" hidden="1" x14ac:dyDescent="0.2"/>
    <row r="9077" customFormat="1" ht="13.2" hidden="1" x14ac:dyDescent="0.2"/>
    <row r="9078" customFormat="1" ht="13.2" hidden="1" x14ac:dyDescent="0.2"/>
    <row r="9079" customFormat="1" ht="13.2" hidden="1" x14ac:dyDescent="0.2"/>
    <row r="9080" customFormat="1" ht="13.2" hidden="1" x14ac:dyDescent="0.2"/>
    <row r="9081" customFormat="1" ht="13.2" hidden="1" x14ac:dyDescent="0.2"/>
    <row r="9082" customFormat="1" ht="13.2" hidden="1" x14ac:dyDescent="0.2"/>
    <row r="9083" customFormat="1" ht="13.2" hidden="1" x14ac:dyDescent="0.2"/>
    <row r="9084" customFormat="1" ht="13.2" hidden="1" x14ac:dyDescent="0.2"/>
    <row r="9085" customFormat="1" ht="13.2" hidden="1" x14ac:dyDescent="0.2"/>
    <row r="9086" customFormat="1" ht="13.2" hidden="1" x14ac:dyDescent="0.2"/>
    <row r="9087" customFormat="1" ht="13.2" hidden="1" x14ac:dyDescent="0.2"/>
    <row r="9088" customFormat="1" ht="13.2" hidden="1" x14ac:dyDescent="0.2"/>
    <row r="9089" customFormat="1" ht="13.2" hidden="1" x14ac:dyDescent="0.2"/>
    <row r="9090" customFormat="1" ht="13.2" hidden="1" x14ac:dyDescent="0.2"/>
    <row r="9091" customFormat="1" ht="13.2" hidden="1" x14ac:dyDescent="0.2"/>
    <row r="9092" customFormat="1" ht="13.2" hidden="1" x14ac:dyDescent="0.2"/>
    <row r="9093" customFormat="1" ht="13.2" hidden="1" x14ac:dyDescent="0.2"/>
    <row r="9094" customFormat="1" ht="13.2" hidden="1" x14ac:dyDescent="0.2"/>
    <row r="9095" customFormat="1" ht="13.2" hidden="1" x14ac:dyDescent="0.2"/>
    <row r="9096" customFormat="1" ht="13.2" hidden="1" x14ac:dyDescent="0.2"/>
    <row r="9097" customFormat="1" ht="13.2" hidden="1" x14ac:dyDescent="0.2"/>
    <row r="9098" customFormat="1" ht="13.2" hidden="1" x14ac:dyDescent="0.2"/>
    <row r="9099" customFormat="1" ht="13.2" hidden="1" x14ac:dyDescent="0.2"/>
    <row r="9100" customFormat="1" ht="13.2" hidden="1" x14ac:dyDescent="0.2"/>
    <row r="9101" customFormat="1" ht="13.2" hidden="1" x14ac:dyDescent="0.2"/>
    <row r="9102" customFormat="1" ht="13.2" hidden="1" x14ac:dyDescent="0.2"/>
    <row r="9103" customFormat="1" ht="13.2" hidden="1" x14ac:dyDescent="0.2"/>
    <row r="9104" customFormat="1" ht="13.2" hidden="1" x14ac:dyDescent="0.2"/>
    <row r="9105" customFormat="1" ht="13.2" hidden="1" x14ac:dyDescent="0.2"/>
    <row r="9106" customFormat="1" ht="13.2" hidden="1" x14ac:dyDescent="0.2"/>
    <row r="9107" customFormat="1" ht="13.2" hidden="1" x14ac:dyDescent="0.2"/>
    <row r="9108" customFormat="1" ht="13.2" hidden="1" x14ac:dyDescent="0.2"/>
    <row r="9109" customFormat="1" ht="13.2" hidden="1" x14ac:dyDescent="0.2"/>
    <row r="9110" customFormat="1" ht="13.2" hidden="1" x14ac:dyDescent="0.2"/>
    <row r="9111" customFormat="1" ht="13.2" hidden="1" x14ac:dyDescent="0.2"/>
    <row r="9112" customFormat="1" ht="13.2" hidden="1" x14ac:dyDescent="0.2"/>
    <row r="9113" customFormat="1" ht="13.2" hidden="1" x14ac:dyDescent="0.2"/>
    <row r="9114" customFormat="1" ht="13.2" hidden="1" x14ac:dyDescent="0.2"/>
    <row r="9115" customFormat="1" ht="13.2" hidden="1" x14ac:dyDescent="0.2"/>
    <row r="9116" customFormat="1" ht="13.2" hidden="1" x14ac:dyDescent="0.2"/>
    <row r="9117" customFormat="1" ht="13.2" hidden="1" x14ac:dyDescent="0.2"/>
    <row r="9118" customFormat="1" ht="13.2" hidden="1" x14ac:dyDescent="0.2"/>
    <row r="9119" customFormat="1" ht="13.2" hidden="1" x14ac:dyDescent="0.2"/>
    <row r="9120" customFormat="1" ht="13.2" hidden="1" x14ac:dyDescent="0.2"/>
    <row r="9121" customFormat="1" ht="13.2" hidden="1" x14ac:dyDescent="0.2"/>
    <row r="9122" customFormat="1" ht="13.2" hidden="1" x14ac:dyDescent="0.2"/>
    <row r="9123" customFormat="1" ht="13.2" hidden="1" x14ac:dyDescent="0.2"/>
    <row r="9124" customFormat="1" ht="13.2" hidden="1" x14ac:dyDescent="0.2"/>
    <row r="9125" customFormat="1" ht="13.2" hidden="1" x14ac:dyDescent="0.2"/>
    <row r="9126" customFormat="1" ht="13.2" hidden="1" x14ac:dyDescent="0.2"/>
    <row r="9127" customFormat="1" ht="13.2" hidden="1" x14ac:dyDescent="0.2"/>
    <row r="9128" customFormat="1" ht="13.2" hidden="1" x14ac:dyDescent="0.2"/>
    <row r="9129" customFormat="1" ht="13.2" hidden="1" x14ac:dyDescent="0.2"/>
    <row r="9130" customFormat="1" ht="13.2" hidden="1" x14ac:dyDescent="0.2"/>
    <row r="9131" customFormat="1" ht="13.2" hidden="1" x14ac:dyDescent="0.2"/>
    <row r="9132" customFormat="1" ht="13.2" hidden="1" x14ac:dyDescent="0.2"/>
    <row r="9133" customFormat="1" ht="13.2" hidden="1" x14ac:dyDescent="0.2"/>
    <row r="9134" customFormat="1" ht="13.2" hidden="1" x14ac:dyDescent="0.2"/>
    <row r="9135" customFormat="1" ht="13.2" hidden="1" x14ac:dyDescent="0.2"/>
    <row r="9136" customFormat="1" ht="13.2" hidden="1" x14ac:dyDescent="0.2"/>
    <row r="9137" customFormat="1" ht="13.2" hidden="1" x14ac:dyDescent="0.2"/>
    <row r="9138" customFormat="1" ht="13.2" hidden="1" x14ac:dyDescent="0.2"/>
    <row r="9139" customFormat="1" ht="13.2" hidden="1" x14ac:dyDescent="0.2"/>
    <row r="9140" customFormat="1" ht="13.2" hidden="1" x14ac:dyDescent="0.2"/>
    <row r="9141" customFormat="1" ht="13.2" hidden="1" x14ac:dyDescent="0.2"/>
    <row r="9142" customFormat="1" ht="13.2" hidden="1" x14ac:dyDescent="0.2"/>
    <row r="9143" customFormat="1" ht="13.2" hidden="1" x14ac:dyDescent="0.2"/>
    <row r="9144" customFormat="1" ht="13.2" hidden="1" x14ac:dyDescent="0.2"/>
    <row r="9145" customFormat="1" ht="13.2" hidden="1" x14ac:dyDescent="0.2"/>
    <row r="9146" customFormat="1" ht="13.2" hidden="1" x14ac:dyDescent="0.2"/>
    <row r="9147" customFormat="1" ht="13.2" hidden="1" x14ac:dyDescent="0.2"/>
    <row r="9148" customFormat="1" ht="13.2" hidden="1" x14ac:dyDescent="0.2"/>
    <row r="9149" customFormat="1" ht="13.2" hidden="1" x14ac:dyDescent="0.2"/>
    <row r="9150" customFormat="1" ht="13.2" hidden="1" x14ac:dyDescent="0.2"/>
    <row r="9151" customFormat="1" ht="13.2" hidden="1" x14ac:dyDescent="0.2"/>
    <row r="9152" customFormat="1" ht="13.2" hidden="1" x14ac:dyDescent="0.2"/>
    <row r="9153" customFormat="1" ht="13.2" hidden="1" x14ac:dyDescent="0.2"/>
    <row r="9154" customFormat="1" ht="13.2" hidden="1" x14ac:dyDescent="0.2"/>
    <row r="9155" customFormat="1" ht="13.2" hidden="1" x14ac:dyDescent="0.2"/>
    <row r="9156" customFormat="1" ht="13.2" hidden="1" x14ac:dyDescent="0.2"/>
    <row r="9157" customFormat="1" ht="13.2" hidden="1" x14ac:dyDescent="0.2"/>
    <row r="9158" customFormat="1" ht="13.2" hidden="1" x14ac:dyDescent="0.2"/>
    <row r="9159" customFormat="1" ht="13.2" hidden="1" x14ac:dyDescent="0.2"/>
    <row r="9160" customFormat="1" ht="13.2" hidden="1" x14ac:dyDescent="0.2"/>
    <row r="9161" customFormat="1" ht="13.2" hidden="1" x14ac:dyDescent="0.2"/>
    <row r="9162" customFormat="1" ht="13.2" hidden="1" x14ac:dyDescent="0.2"/>
    <row r="9163" customFormat="1" ht="13.2" hidden="1" x14ac:dyDescent="0.2"/>
    <row r="9164" customFormat="1" ht="13.2" hidden="1" x14ac:dyDescent="0.2"/>
    <row r="9165" customFormat="1" ht="13.2" hidden="1" x14ac:dyDescent="0.2"/>
    <row r="9166" customFormat="1" ht="13.2" hidden="1" x14ac:dyDescent="0.2"/>
    <row r="9167" customFormat="1" ht="13.2" hidden="1" x14ac:dyDescent="0.2"/>
    <row r="9168" customFormat="1" ht="13.2" hidden="1" x14ac:dyDescent="0.2"/>
    <row r="9169" customFormat="1" ht="13.2" hidden="1" x14ac:dyDescent="0.2"/>
    <row r="9170" customFormat="1" ht="13.2" hidden="1" x14ac:dyDescent="0.2"/>
    <row r="9171" customFormat="1" ht="13.2" hidden="1" x14ac:dyDescent="0.2"/>
    <row r="9172" customFormat="1" ht="13.2" hidden="1" x14ac:dyDescent="0.2"/>
    <row r="9173" customFormat="1" ht="13.2" hidden="1" x14ac:dyDescent="0.2"/>
    <row r="9174" customFormat="1" ht="13.2" hidden="1" x14ac:dyDescent="0.2"/>
    <row r="9175" customFormat="1" ht="13.2" hidden="1" x14ac:dyDescent="0.2"/>
    <row r="9176" customFormat="1" ht="13.2" hidden="1" x14ac:dyDescent="0.2"/>
    <row r="9177" customFormat="1" ht="13.2" hidden="1" x14ac:dyDescent="0.2"/>
    <row r="9178" customFormat="1" ht="13.2" hidden="1" x14ac:dyDescent="0.2"/>
    <row r="9179" customFormat="1" ht="13.2" hidden="1" x14ac:dyDescent="0.2"/>
    <row r="9180" customFormat="1" ht="13.2" hidden="1" x14ac:dyDescent="0.2"/>
    <row r="9181" customFormat="1" ht="13.2" hidden="1" x14ac:dyDescent="0.2"/>
    <row r="9182" customFormat="1" ht="13.2" hidden="1" x14ac:dyDescent="0.2"/>
    <row r="9183" customFormat="1" ht="13.2" hidden="1" x14ac:dyDescent="0.2"/>
    <row r="9184" customFormat="1" ht="13.2" hidden="1" x14ac:dyDescent="0.2"/>
    <row r="9185" customFormat="1" ht="13.2" hidden="1" x14ac:dyDescent="0.2"/>
    <row r="9186" customFormat="1" ht="13.2" hidden="1" x14ac:dyDescent="0.2"/>
    <row r="9187" customFormat="1" ht="13.2" hidden="1" x14ac:dyDescent="0.2"/>
    <row r="9188" customFormat="1" ht="13.2" hidden="1" x14ac:dyDescent="0.2"/>
    <row r="9189" customFormat="1" ht="13.2" hidden="1" x14ac:dyDescent="0.2"/>
    <row r="9190" customFormat="1" ht="13.2" hidden="1" x14ac:dyDescent="0.2"/>
    <row r="9191" customFormat="1" ht="13.2" hidden="1" x14ac:dyDescent="0.2"/>
    <row r="9192" customFormat="1" ht="13.2" hidden="1" x14ac:dyDescent="0.2"/>
    <row r="9193" customFormat="1" ht="13.2" hidden="1" x14ac:dyDescent="0.2"/>
    <row r="9194" customFormat="1" ht="13.2" hidden="1" x14ac:dyDescent="0.2"/>
    <row r="9195" customFormat="1" ht="13.2" hidden="1" x14ac:dyDescent="0.2"/>
    <row r="9196" customFormat="1" ht="13.2" hidden="1" x14ac:dyDescent="0.2"/>
    <row r="9197" customFormat="1" ht="13.2" hidden="1" x14ac:dyDescent="0.2"/>
    <row r="9198" customFormat="1" ht="13.2" hidden="1" x14ac:dyDescent="0.2"/>
    <row r="9199" customFormat="1" ht="13.2" hidden="1" x14ac:dyDescent="0.2"/>
    <row r="9200" customFormat="1" ht="13.2" hidden="1" x14ac:dyDescent="0.2"/>
    <row r="9201" customFormat="1" ht="13.2" hidden="1" x14ac:dyDescent="0.2"/>
    <row r="9202" customFormat="1" ht="13.2" hidden="1" x14ac:dyDescent="0.2"/>
    <row r="9203" customFormat="1" ht="13.2" hidden="1" x14ac:dyDescent="0.2"/>
    <row r="9204" customFormat="1" ht="13.2" hidden="1" x14ac:dyDescent="0.2"/>
    <row r="9205" customFormat="1" ht="13.2" hidden="1" x14ac:dyDescent="0.2"/>
    <row r="9206" customFormat="1" ht="13.2" hidden="1" x14ac:dyDescent="0.2"/>
    <row r="9207" customFormat="1" ht="13.2" hidden="1" x14ac:dyDescent="0.2"/>
    <row r="9208" customFormat="1" ht="13.2" hidden="1" x14ac:dyDescent="0.2"/>
    <row r="9209" customFormat="1" ht="13.2" hidden="1" x14ac:dyDescent="0.2"/>
    <row r="9210" customFormat="1" ht="13.2" hidden="1" x14ac:dyDescent="0.2"/>
    <row r="9211" customFormat="1" ht="13.2" hidden="1" x14ac:dyDescent="0.2"/>
    <row r="9212" customFormat="1" ht="13.2" hidden="1" x14ac:dyDescent="0.2"/>
    <row r="9213" customFormat="1" ht="13.2" hidden="1" x14ac:dyDescent="0.2"/>
    <row r="9214" customFormat="1" ht="13.2" hidden="1" x14ac:dyDescent="0.2"/>
    <row r="9215" customFormat="1" ht="13.2" hidden="1" x14ac:dyDescent="0.2"/>
    <row r="9216" customFormat="1" ht="13.2" hidden="1" x14ac:dyDescent="0.2"/>
    <row r="9217" customFormat="1" ht="13.2" hidden="1" x14ac:dyDescent="0.2"/>
    <row r="9218" customFormat="1" ht="13.2" hidden="1" x14ac:dyDescent="0.2"/>
    <row r="9219" customFormat="1" ht="13.2" hidden="1" x14ac:dyDescent="0.2"/>
    <row r="9220" customFormat="1" ht="13.2" hidden="1" x14ac:dyDescent="0.2"/>
    <row r="9221" customFormat="1" ht="13.2" hidden="1" x14ac:dyDescent="0.2"/>
    <row r="9222" customFormat="1" ht="13.2" hidden="1" x14ac:dyDescent="0.2"/>
    <row r="9223" customFormat="1" ht="13.2" hidden="1" x14ac:dyDescent="0.2"/>
    <row r="9224" customFormat="1" ht="13.2" hidden="1" x14ac:dyDescent="0.2"/>
    <row r="9225" customFormat="1" ht="13.2" hidden="1" x14ac:dyDescent="0.2"/>
    <row r="9226" customFormat="1" ht="13.2" hidden="1" x14ac:dyDescent="0.2"/>
    <row r="9227" customFormat="1" ht="13.2" hidden="1" x14ac:dyDescent="0.2"/>
    <row r="9228" customFormat="1" ht="13.2" hidden="1" x14ac:dyDescent="0.2"/>
    <row r="9229" customFormat="1" ht="13.2" hidden="1" x14ac:dyDescent="0.2"/>
    <row r="9230" customFormat="1" ht="13.2" hidden="1" x14ac:dyDescent="0.2"/>
    <row r="9231" customFormat="1" ht="13.2" hidden="1" x14ac:dyDescent="0.2"/>
    <row r="9232" customFormat="1" ht="13.2" hidden="1" x14ac:dyDescent="0.2"/>
    <row r="9233" customFormat="1" ht="13.2" hidden="1" x14ac:dyDescent="0.2"/>
    <row r="9234" customFormat="1" ht="13.2" hidden="1" x14ac:dyDescent="0.2"/>
    <row r="9235" customFormat="1" ht="13.2" hidden="1" x14ac:dyDescent="0.2"/>
    <row r="9236" customFormat="1" ht="13.2" hidden="1" x14ac:dyDescent="0.2"/>
    <row r="9237" customFormat="1" ht="13.2" hidden="1" x14ac:dyDescent="0.2"/>
    <row r="9238" customFormat="1" ht="13.2" hidden="1" x14ac:dyDescent="0.2"/>
    <row r="9239" customFormat="1" ht="13.2" hidden="1" x14ac:dyDescent="0.2"/>
    <row r="9240" customFormat="1" ht="13.2" hidden="1" x14ac:dyDescent="0.2"/>
    <row r="9241" customFormat="1" ht="13.2" hidden="1" x14ac:dyDescent="0.2"/>
    <row r="9242" customFormat="1" ht="13.2" hidden="1" x14ac:dyDescent="0.2"/>
    <row r="9243" customFormat="1" ht="13.2" hidden="1" x14ac:dyDescent="0.2"/>
    <row r="9244" customFormat="1" ht="13.2" hidden="1" x14ac:dyDescent="0.2"/>
    <row r="9245" customFormat="1" ht="13.2" hidden="1" x14ac:dyDescent="0.2"/>
    <row r="9246" customFormat="1" ht="13.2" hidden="1" x14ac:dyDescent="0.2"/>
    <row r="9247" customFormat="1" ht="13.2" hidden="1" x14ac:dyDescent="0.2"/>
    <row r="9248" customFormat="1" ht="13.2" hidden="1" x14ac:dyDescent="0.2"/>
    <row r="9249" customFormat="1" ht="13.2" hidden="1" x14ac:dyDescent="0.2"/>
    <row r="9250" customFormat="1" ht="13.2" hidden="1" x14ac:dyDescent="0.2"/>
    <row r="9251" customFormat="1" ht="13.2" hidden="1" x14ac:dyDescent="0.2"/>
    <row r="9252" customFormat="1" ht="13.2" hidden="1" x14ac:dyDescent="0.2"/>
    <row r="9253" customFormat="1" ht="13.2" hidden="1" x14ac:dyDescent="0.2"/>
    <row r="9254" customFormat="1" ht="13.2" hidden="1" x14ac:dyDescent="0.2"/>
    <row r="9255" customFormat="1" ht="13.2" hidden="1" x14ac:dyDescent="0.2"/>
    <row r="9256" customFormat="1" ht="13.2" hidden="1" x14ac:dyDescent="0.2"/>
    <row r="9257" customFormat="1" ht="13.2" hidden="1" x14ac:dyDescent="0.2"/>
    <row r="9258" customFormat="1" ht="13.2" hidden="1" x14ac:dyDescent="0.2"/>
    <row r="9259" customFormat="1" ht="13.2" hidden="1" x14ac:dyDescent="0.2"/>
    <row r="9260" customFormat="1" ht="13.2" hidden="1" x14ac:dyDescent="0.2"/>
    <row r="9261" customFormat="1" ht="13.2" hidden="1" x14ac:dyDescent="0.2"/>
    <row r="9262" customFormat="1" ht="13.2" hidden="1" x14ac:dyDescent="0.2"/>
    <row r="9263" customFormat="1" ht="13.2" hidden="1" x14ac:dyDescent="0.2"/>
    <row r="9264" customFormat="1" ht="13.2" hidden="1" x14ac:dyDescent="0.2"/>
    <row r="9265" customFormat="1" ht="13.2" hidden="1" x14ac:dyDescent="0.2"/>
    <row r="9266" customFormat="1" ht="13.2" hidden="1" x14ac:dyDescent="0.2"/>
    <row r="9267" customFormat="1" ht="13.2" hidden="1" x14ac:dyDescent="0.2"/>
    <row r="9268" customFormat="1" ht="13.2" hidden="1" x14ac:dyDescent="0.2"/>
    <row r="9269" customFormat="1" ht="13.2" hidden="1" x14ac:dyDescent="0.2"/>
    <row r="9270" customFormat="1" ht="13.2" hidden="1" x14ac:dyDescent="0.2"/>
    <row r="9271" customFormat="1" ht="13.2" hidden="1" x14ac:dyDescent="0.2"/>
    <row r="9272" customFormat="1" ht="13.2" hidden="1" x14ac:dyDescent="0.2"/>
    <row r="9273" customFormat="1" ht="13.2" hidden="1" x14ac:dyDescent="0.2"/>
    <row r="9274" customFormat="1" ht="13.2" hidden="1" x14ac:dyDescent="0.2"/>
    <row r="9275" customFormat="1" ht="13.2" hidden="1" x14ac:dyDescent="0.2"/>
    <row r="9276" customFormat="1" ht="13.2" hidden="1" x14ac:dyDescent="0.2"/>
    <row r="9277" customFormat="1" ht="13.2" hidden="1" x14ac:dyDescent="0.2"/>
    <row r="9278" customFormat="1" ht="13.2" hidden="1" x14ac:dyDescent="0.2"/>
    <row r="9279" customFormat="1" ht="13.2" hidden="1" x14ac:dyDescent="0.2"/>
    <row r="9280" customFormat="1" ht="13.2" hidden="1" x14ac:dyDescent="0.2"/>
    <row r="9281" customFormat="1" ht="13.2" hidden="1" x14ac:dyDescent="0.2"/>
    <row r="9282" customFormat="1" ht="13.2" hidden="1" x14ac:dyDescent="0.2"/>
    <row r="9283" customFormat="1" ht="13.2" hidden="1" x14ac:dyDescent="0.2"/>
    <row r="9284" customFormat="1" ht="13.2" hidden="1" x14ac:dyDescent="0.2"/>
    <row r="9285" customFormat="1" ht="13.2" hidden="1" x14ac:dyDescent="0.2"/>
    <row r="9286" customFormat="1" ht="13.2" hidden="1" x14ac:dyDescent="0.2"/>
    <row r="9287" customFormat="1" ht="13.2" hidden="1" x14ac:dyDescent="0.2"/>
    <row r="9288" customFormat="1" ht="13.2" hidden="1" x14ac:dyDescent="0.2"/>
    <row r="9289" customFormat="1" ht="13.2" hidden="1" x14ac:dyDescent="0.2"/>
    <row r="9290" customFormat="1" ht="13.2" hidden="1" x14ac:dyDescent="0.2"/>
    <row r="9291" customFormat="1" ht="13.2" hidden="1" x14ac:dyDescent="0.2"/>
    <row r="9292" customFormat="1" ht="13.2" hidden="1" x14ac:dyDescent="0.2"/>
    <row r="9293" customFormat="1" ht="13.2" hidden="1" x14ac:dyDescent="0.2"/>
    <row r="9294" customFormat="1" ht="13.2" hidden="1" x14ac:dyDescent="0.2"/>
    <row r="9295" customFormat="1" ht="13.2" hidden="1" x14ac:dyDescent="0.2"/>
    <row r="9296" customFormat="1" ht="13.2" hidden="1" x14ac:dyDescent="0.2"/>
    <row r="9297" customFormat="1" ht="13.2" hidden="1" x14ac:dyDescent="0.2"/>
    <row r="9298" customFormat="1" ht="13.2" hidden="1" x14ac:dyDescent="0.2"/>
    <row r="9299" customFormat="1" ht="13.2" hidden="1" x14ac:dyDescent="0.2"/>
    <row r="9300" customFormat="1" ht="13.2" hidden="1" x14ac:dyDescent="0.2"/>
    <row r="9301" customFormat="1" ht="13.2" hidden="1" x14ac:dyDescent="0.2"/>
    <row r="9302" customFormat="1" ht="13.2" hidden="1" x14ac:dyDescent="0.2"/>
    <row r="9303" customFormat="1" ht="13.2" hidden="1" x14ac:dyDescent="0.2"/>
    <row r="9304" customFormat="1" ht="13.2" hidden="1" x14ac:dyDescent="0.2"/>
    <row r="9305" customFormat="1" ht="13.2" hidden="1" x14ac:dyDescent="0.2"/>
    <row r="9306" customFormat="1" ht="13.2" hidden="1" x14ac:dyDescent="0.2"/>
    <row r="9307" customFormat="1" ht="13.2" hidden="1" x14ac:dyDescent="0.2"/>
    <row r="9308" customFormat="1" ht="13.2" hidden="1" x14ac:dyDescent="0.2"/>
    <row r="9309" customFormat="1" ht="13.2" hidden="1" x14ac:dyDescent="0.2"/>
    <row r="9310" customFormat="1" ht="13.2" hidden="1" x14ac:dyDescent="0.2"/>
    <row r="9311" customFormat="1" ht="13.2" hidden="1" x14ac:dyDescent="0.2"/>
    <row r="9312" customFormat="1" ht="13.2" hidden="1" x14ac:dyDescent="0.2"/>
    <row r="9313" customFormat="1" ht="13.2" hidden="1" x14ac:dyDescent="0.2"/>
    <row r="9314" customFormat="1" ht="13.2" hidden="1" x14ac:dyDescent="0.2"/>
    <row r="9315" customFormat="1" ht="13.2" hidden="1" x14ac:dyDescent="0.2"/>
    <row r="9316" customFormat="1" ht="13.2" hidden="1" x14ac:dyDescent="0.2"/>
    <row r="9317" customFormat="1" ht="13.2" hidden="1" x14ac:dyDescent="0.2"/>
    <row r="9318" customFormat="1" ht="13.2" hidden="1" x14ac:dyDescent="0.2"/>
    <row r="9319" customFormat="1" ht="13.2" hidden="1" x14ac:dyDescent="0.2"/>
    <row r="9320" customFormat="1" ht="13.2" hidden="1" x14ac:dyDescent="0.2"/>
    <row r="9321" customFormat="1" ht="13.2" hidden="1" x14ac:dyDescent="0.2"/>
    <row r="9322" customFormat="1" ht="13.2" hidden="1" x14ac:dyDescent="0.2"/>
    <row r="9323" customFormat="1" ht="13.2" hidden="1" x14ac:dyDescent="0.2"/>
    <row r="9324" customFormat="1" ht="13.2" hidden="1" x14ac:dyDescent="0.2"/>
    <row r="9325" customFormat="1" ht="13.2" hidden="1" x14ac:dyDescent="0.2"/>
    <row r="9326" customFormat="1" ht="13.2" hidden="1" x14ac:dyDescent="0.2"/>
    <row r="9327" customFormat="1" ht="13.2" hidden="1" x14ac:dyDescent="0.2"/>
    <row r="9328" customFormat="1" ht="13.2" hidden="1" x14ac:dyDescent="0.2"/>
    <row r="9329" customFormat="1" ht="13.2" hidden="1" x14ac:dyDescent="0.2"/>
    <row r="9330" customFormat="1" ht="13.2" hidden="1" x14ac:dyDescent="0.2"/>
    <row r="9331" customFormat="1" ht="13.2" hidden="1" x14ac:dyDescent="0.2"/>
    <row r="9332" customFormat="1" ht="13.2" hidden="1" x14ac:dyDescent="0.2"/>
    <row r="9333" customFormat="1" ht="13.2" hidden="1" x14ac:dyDescent="0.2"/>
    <row r="9334" customFormat="1" ht="13.2" hidden="1" x14ac:dyDescent="0.2"/>
    <row r="9335" customFormat="1" ht="13.2" hidden="1" x14ac:dyDescent="0.2"/>
    <row r="9336" customFormat="1" ht="13.2" hidden="1" x14ac:dyDescent="0.2"/>
    <row r="9337" customFormat="1" ht="13.2" hidden="1" x14ac:dyDescent="0.2"/>
    <row r="9338" customFormat="1" ht="13.2" hidden="1" x14ac:dyDescent="0.2"/>
    <row r="9339" customFormat="1" ht="13.2" hidden="1" x14ac:dyDescent="0.2"/>
    <row r="9340" customFormat="1" ht="13.2" hidden="1" x14ac:dyDescent="0.2"/>
    <row r="9341" customFormat="1" ht="13.2" hidden="1" x14ac:dyDescent="0.2"/>
    <row r="9342" customFormat="1" ht="13.2" hidden="1" x14ac:dyDescent="0.2"/>
    <row r="9343" customFormat="1" ht="13.2" hidden="1" x14ac:dyDescent="0.2"/>
    <row r="9344" customFormat="1" ht="13.2" hidden="1" x14ac:dyDescent="0.2"/>
    <row r="9345" customFormat="1" ht="13.2" hidden="1" x14ac:dyDescent="0.2"/>
    <row r="9346" customFormat="1" ht="13.2" hidden="1" x14ac:dyDescent="0.2"/>
    <row r="9347" customFormat="1" ht="13.2" hidden="1" x14ac:dyDescent="0.2"/>
    <row r="9348" customFormat="1" ht="13.2" hidden="1" x14ac:dyDescent="0.2"/>
    <row r="9349" customFormat="1" ht="13.2" hidden="1" x14ac:dyDescent="0.2"/>
    <row r="9350" customFormat="1" ht="13.2" hidden="1" x14ac:dyDescent="0.2"/>
    <row r="9351" customFormat="1" ht="13.2" hidden="1" x14ac:dyDescent="0.2"/>
    <row r="9352" customFormat="1" ht="13.2" hidden="1" x14ac:dyDescent="0.2"/>
    <row r="9353" customFormat="1" ht="13.2" hidden="1" x14ac:dyDescent="0.2"/>
    <row r="9354" customFormat="1" ht="13.2" hidden="1" x14ac:dyDescent="0.2"/>
    <row r="9355" customFormat="1" ht="13.2" hidden="1" x14ac:dyDescent="0.2"/>
    <row r="9356" customFormat="1" ht="13.2" hidden="1" x14ac:dyDescent="0.2"/>
    <row r="9357" customFormat="1" ht="13.2" hidden="1" x14ac:dyDescent="0.2"/>
    <row r="9358" customFormat="1" ht="13.2" hidden="1" x14ac:dyDescent="0.2"/>
    <row r="9359" customFormat="1" ht="13.2" hidden="1" x14ac:dyDescent="0.2"/>
    <row r="9360" customFormat="1" ht="13.2" hidden="1" x14ac:dyDescent="0.2"/>
    <row r="9361" customFormat="1" ht="13.2" hidden="1" x14ac:dyDescent="0.2"/>
    <row r="9362" customFormat="1" ht="13.2" hidden="1" x14ac:dyDescent="0.2"/>
    <row r="9363" customFormat="1" ht="13.2" hidden="1" x14ac:dyDescent="0.2"/>
    <row r="9364" customFormat="1" ht="13.2" hidden="1" x14ac:dyDescent="0.2"/>
    <row r="9365" customFormat="1" ht="13.2" hidden="1" x14ac:dyDescent="0.2"/>
    <row r="9366" customFormat="1" ht="13.2" hidden="1" x14ac:dyDescent="0.2"/>
    <row r="9367" customFormat="1" ht="13.2" hidden="1" x14ac:dyDescent="0.2"/>
    <row r="9368" customFormat="1" ht="13.2" hidden="1" x14ac:dyDescent="0.2"/>
    <row r="9369" customFormat="1" ht="13.2" hidden="1" x14ac:dyDescent="0.2"/>
    <row r="9370" customFormat="1" ht="13.2" hidden="1" x14ac:dyDescent="0.2"/>
    <row r="9371" customFormat="1" ht="13.2" hidden="1" x14ac:dyDescent="0.2"/>
    <row r="9372" customFormat="1" ht="13.2" hidden="1" x14ac:dyDescent="0.2"/>
    <row r="9373" customFormat="1" ht="13.2" hidden="1" x14ac:dyDescent="0.2"/>
    <row r="9374" customFormat="1" ht="13.2" hidden="1" x14ac:dyDescent="0.2"/>
    <row r="9375" customFormat="1" ht="13.2" hidden="1" x14ac:dyDescent="0.2"/>
    <row r="9376" customFormat="1" ht="13.2" hidden="1" x14ac:dyDescent="0.2"/>
    <row r="9377" customFormat="1" ht="13.2" hidden="1" x14ac:dyDescent="0.2"/>
    <row r="9378" customFormat="1" ht="13.2" hidden="1" x14ac:dyDescent="0.2"/>
    <row r="9379" customFormat="1" ht="13.2" hidden="1" x14ac:dyDescent="0.2"/>
    <row r="9380" customFormat="1" ht="13.2" hidden="1" x14ac:dyDescent="0.2"/>
    <row r="9381" customFormat="1" ht="13.2" hidden="1" x14ac:dyDescent="0.2"/>
    <row r="9382" customFormat="1" ht="13.2" hidden="1" x14ac:dyDescent="0.2"/>
    <row r="9383" customFormat="1" ht="13.2" hidden="1" x14ac:dyDescent="0.2"/>
    <row r="9384" customFormat="1" ht="13.2" hidden="1" x14ac:dyDescent="0.2"/>
    <row r="9385" customFormat="1" ht="13.2" hidden="1" x14ac:dyDescent="0.2"/>
    <row r="9386" customFormat="1" ht="13.2" hidden="1" x14ac:dyDescent="0.2"/>
    <row r="9387" customFormat="1" ht="13.2" hidden="1" x14ac:dyDescent="0.2"/>
    <row r="9388" customFormat="1" ht="13.2" hidden="1" x14ac:dyDescent="0.2"/>
    <row r="9389" customFormat="1" ht="13.2" hidden="1" x14ac:dyDescent="0.2"/>
    <row r="9390" customFormat="1" ht="13.2" hidden="1" x14ac:dyDescent="0.2"/>
    <row r="9391" customFormat="1" ht="13.2" hidden="1" x14ac:dyDescent="0.2"/>
    <row r="9392" customFormat="1" ht="13.2" hidden="1" x14ac:dyDescent="0.2"/>
    <row r="9393" customFormat="1" ht="13.2" hidden="1" x14ac:dyDescent="0.2"/>
    <row r="9394" customFormat="1" ht="13.2" hidden="1" x14ac:dyDescent="0.2"/>
    <row r="9395" customFormat="1" ht="13.2" hidden="1" x14ac:dyDescent="0.2"/>
    <row r="9396" customFormat="1" ht="13.2" hidden="1" x14ac:dyDescent="0.2"/>
    <row r="9397" customFormat="1" ht="13.2" hidden="1" x14ac:dyDescent="0.2"/>
    <row r="9398" customFormat="1" ht="13.2" hidden="1" x14ac:dyDescent="0.2"/>
    <row r="9399" customFormat="1" ht="13.2" hidden="1" x14ac:dyDescent="0.2"/>
    <row r="9400" customFormat="1" ht="13.2" hidden="1" x14ac:dyDescent="0.2"/>
    <row r="9401" customFormat="1" ht="13.2" hidden="1" x14ac:dyDescent="0.2"/>
    <row r="9402" customFormat="1" ht="13.2" hidden="1" x14ac:dyDescent="0.2"/>
    <row r="9403" customFormat="1" ht="13.2" hidden="1" x14ac:dyDescent="0.2"/>
    <row r="9404" customFormat="1" ht="13.2" hidden="1" x14ac:dyDescent="0.2"/>
    <row r="9405" customFormat="1" ht="13.2" hidden="1" x14ac:dyDescent="0.2"/>
    <row r="9406" customFormat="1" ht="13.2" hidden="1" x14ac:dyDescent="0.2"/>
    <row r="9407" customFormat="1" ht="13.2" hidden="1" x14ac:dyDescent="0.2"/>
    <row r="9408" customFormat="1" ht="13.2" hidden="1" x14ac:dyDescent="0.2"/>
    <row r="9409" customFormat="1" ht="13.2" hidden="1" x14ac:dyDescent="0.2"/>
    <row r="9410" customFormat="1" ht="13.2" hidden="1" x14ac:dyDescent="0.2"/>
    <row r="9411" customFormat="1" ht="13.2" hidden="1" x14ac:dyDescent="0.2"/>
    <row r="9412" customFormat="1" ht="13.2" hidden="1" x14ac:dyDescent="0.2"/>
    <row r="9413" customFormat="1" ht="13.2" hidden="1" x14ac:dyDescent="0.2"/>
    <row r="9414" customFormat="1" ht="13.2" hidden="1" x14ac:dyDescent="0.2"/>
    <row r="9415" customFormat="1" ht="13.2" hidden="1" x14ac:dyDescent="0.2"/>
    <row r="9416" customFormat="1" ht="13.2" hidden="1" x14ac:dyDescent="0.2"/>
    <row r="9417" customFormat="1" ht="13.2" hidden="1" x14ac:dyDescent="0.2"/>
    <row r="9418" customFormat="1" ht="13.2" hidden="1" x14ac:dyDescent="0.2"/>
    <row r="9419" customFormat="1" ht="13.2" hidden="1" x14ac:dyDescent="0.2"/>
    <row r="9420" customFormat="1" ht="13.2" hidden="1" x14ac:dyDescent="0.2"/>
    <row r="9421" customFormat="1" ht="13.2" hidden="1" x14ac:dyDescent="0.2"/>
    <row r="9422" customFormat="1" ht="13.2" hidden="1" x14ac:dyDescent="0.2"/>
    <row r="9423" customFormat="1" ht="13.2" hidden="1" x14ac:dyDescent="0.2"/>
    <row r="9424" customFormat="1" ht="13.2" hidden="1" x14ac:dyDescent="0.2"/>
    <row r="9425" customFormat="1" ht="13.2" hidden="1" x14ac:dyDescent="0.2"/>
    <row r="9426" customFormat="1" ht="13.2" hidden="1" x14ac:dyDescent="0.2"/>
    <row r="9427" customFormat="1" ht="13.2" hidden="1" x14ac:dyDescent="0.2"/>
    <row r="9428" customFormat="1" ht="13.2" hidden="1" x14ac:dyDescent="0.2"/>
    <row r="9429" customFormat="1" ht="13.2" hidden="1" x14ac:dyDescent="0.2"/>
    <row r="9430" customFormat="1" ht="13.2" hidden="1" x14ac:dyDescent="0.2"/>
    <row r="9431" customFormat="1" ht="13.2" hidden="1" x14ac:dyDescent="0.2"/>
    <row r="9432" customFormat="1" ht="13.2" hidden="1" x14ac:dyDescent="0.2"/>
    <row r="9433" customFormat="1" ht="13.2" hidden="1" x14ac:dyDescent="0.2"/>
    <row r="9434" customFormat="1" ht="13.2" hidden="1" x14ac:dyDescent="0.2"/>
    <row r="9435" customFormat="1" ht="13.2" hidden="1" x14ac:dyDescent="0.2"/>
    <row r="9436" customFormat="1" ht="13.2" hidden="1" x14ac:dyDescent="0.2"/>
    <row r="9437" customFormat="1" ht="13.2" hidden="1" x14ac:dyDescent="0.2"/>
    <row r="9438" customFormat="1" ht="13.2" hidden="1" x14ac:dyDescent="0.2"/>
    <row r="9439" customFormat="1" ht="13.2" hidden="1" x14ac:dyDescent="0.2"/>
    <row r="9440" customFormat="1" ht="13.2" hidden="1" x14ac:dyDescent="0.2"/>
    <row r="9441" customFormat="1" ht="13.2" hidden="1" x14ac:dyDescent="0.2"/>
    <row r="9442" customFormat="1" ht="13.2" hidden="1" x14ac:dyDescent="0.2"/>
    <row r="9443" customFormat="1" ht="13.2" hidden="1" x14ac:dyDescent="0.2"/>
    <row r="9444" customFormat="1" ht="13.2" hidden="1" x14ac:dyDescent="0.2"/>
    <row r="9445" customFormat="1" ht="13.2" hidden="1" x14ac:dyDescent="0.2"/>
    <row r="9446" customFormat="1" ht="13.2" hidden="1" x14ac:dyDescent="0.2"/>
    <row r="9447" customFormat="1" ht="13.2" hidden="1" x14ac:dyDescent="0.2"/>
    <row r="9448" customFormat="1" ht="13.2" hidden="1" x14ac:dyDescent="0.2"/>
    <row r="9449" customFormat="1" ht="13.2" hidden="1" x14ac:dyDescent="0.2"/>
    <row r="9450" customFormat="1" ht="13.2" hidden="1" x14ac:dyDescent="0.2"/>
    <row r="9451" customFormat="1" ht="13.2" hidden="1" x14ac:dyDescent="0.2"/>
    <row r="9452" customFormat="1" ht="13.2" hidden="1" x14ac:dyDescent="0.2"/>
    <row r="9453" customFormat="1" ht="13.2" hidden="1" x14ac:dyDescent="0.2"/>
    <row r="9454" customFormat="1" ht="13.2" hidden="1" x14ac:dyDescent="0.2"/>
    <row r="9455" customFormat="1" ht="13.2" hidden="1" x14ac:dyDescent="0.2"/>
    <row r="9456" customFormat="1" ht="13.2" hidden="1" x14ac:dyDescent="0.2"/>
    <row r="9457" customFormat="1" ht="13.2" hidden="1" x14ac:dyDescent="0.2"/>
    <row r="9458" customFormat="1" ht="13.2" hidden="1" x14ac:dyDescent="0.2"/>
    <row r="9459" customFormat="1" ht="13.2" hidden="1" x14ac:dyDescent="0.2"/>
    <row r="9460" customFormat="1" ht="13.2" hidden="1" x14ac:dyDescent="0.2"/>
    <row r="9461" customFormat="1" ht="13.2" hidden="1" x14ac:dyDescent="0.2"/>
    <row r="9462" customFormat="1" ht="13.2" hidden="1" x14ac:dyDescent="0.2"/>
    <row r="9463" customFormat="1" ht="13.2" hidden="1" x14ac:dyDescent="0.2"/>
    <row r="9464" customFormat="1" ht="13.2" hidden="1" x14ac:dyDescent="0.2"/>
    <row r="9465" customFormat="1" ht="13.2" hidden="1" x14ac:dyDescent="0.2"/>
    <row r="9466" customFormat="1" ht="13.2" hidden="1" x14ac:dyDescent="0.2"/>
    <row r="9467" customFormat="1" ht="13.2" hidden="1" x14ac:dyDescent="0.2"/>
    <row r="9468" customFormat="1" ht="13.2" hidden="1" x14ac:dyDescent="0.2"/>
    <row r="9469" customFormat="1" ht="13.2" hidden="1" x14ac:dyDescent="0.2"/>
    <row r="9470" customFormat="1" ht="13.2" hidden="1" x14ac:dyDescent="0.2"/>
    <row r="9471" customFormat="1" ht="13.2" hidden="1" x14ac:dyDescent="0.2"/>
    <row r="9472" customFormat="1" ht="13.2" hidden="1" x14ac:dyDescent="0.2"/>
    <row r="9473" customFormat="1" ht="13.2" hidden="1" x14ac:dyDescent="0.2"/>
    <row r="9474" customFormat="1" ht="13.2" hidden="1" x14ac:dyDescent="0.2"/>
    <row r="9475" customFormat="1" ht="13.2" hidden="1" x14ac:dyDescent="0.2"/>
    <row r="9476" customFormat="1" ht="13.2" hidden="1" x14ac:dyDescent="0.2"/>
    <row r="9477" customFormat="1" ht="13.2" hidden="1" x14ac:dyDescent="0.2"/>
    <row r="9478" customFormat="1" ht="13.2" hidden="1" x14ac:dyDescent="0.2"/>
    <row r="9479" customFormat="1" ht="13.2" hidden="1" x14ac:dyDescent="0.2"/>
    <row r="9480" customFormat="1" ht="13.2" hidden="1" x14ac:dyDescent="0.2"/>
    <row r="9481" customFormat="1" ht="13.2" hidden="1" x14ac:dyDescent="0.2"/>
    <row r="9482" customFormat="1" ht="13.2" hidden="1" x14ac:dyDescent="0.2"/>
    <row r="9483" customFormat="1" ht="13.2" hidden="1" x14ac:dyDescent="0.2"/>
    <row r="9484" customFormat="1" ht="13.2" hidden="1" x14ac:dyDescent="0.2"/>
    <row r="9485" customFormat="1" ht="13.2" hidden="1" x14ac:dyDescent="0.2"/>
    <row r="9486" customFormat="1" ht="13.2" hidden="1" x14ac:dyDescent="0.2"/>
    <row r="9487" customFormat="1" ht="13.2" hidden="1" x14ac:dyDescent="0.2"/>
    <row r="9488" customFormat="1" ht="13.2" hidden="1" x14ac:dyDescent="0.2"/>
    <row r="9489" customFormat="1" ht="13.2" hidden="1" x14ac:dyDescent="0.2"/>
    <row r="9490" customFormat="1" ht="13.2" hidden="1" x14ac:dyDescent="0.2"/>
    <row r="9491" customFormat="1" ht="13.2" hidden="1" x14ac:dyDescent="0.2"/>
    <row r="9492" customFormat="1" ht="13.2" hidden="1" x14ac:dyDescent="0.2"/>
    <row r="9493" customFormat="1" ht="13.2" hidden="1" x14ac:dyDescent="0.2"/>
    <row r="9494" customFormat="1" ht="13.2" hidden="1" x14ac:dyDescent="0.2"/>
    <row r="9495" customFormat="1" ht="13.2" hidden="1" x14ac:dyDescent="0.2"/>
    <row r="9496" customFormat="1" ht="13.2" hidden="1" x14ac:dyDescent="0.2"/>
    <row r="9497" customFormat="1" ht="13.2" hidden="1" x14ac:dyDescent="0.2"/>
    <row r="9498" customFormat="1" ht="13.2" hidden="1" x14ac:dyDescent="0.2"/>
    <row r="9499" customFormat="1" ht="13.2" hidden="1" x14ac:dyDescent="0.2"/>
    <row r="9500" customFormat="1" ht="13.2" hidden="1" x14ac:dyDescent="0.2"/>
    <row r="9501" customFormat="1" ht="13.2" hidden="1" x14ac:dyDescent="0.2"/>
    <row r="9502" customFormat="1" ht="13.2" hidden="1" x14ac:dyDescent="0.2"/>
    <row r="9503" customFormat="1" ht="13.2" hidden="1" x14ac:dyDescent="0.2"/>
    <row r="9504" customFormat="1" ht="13.2" hidden="1" x14ac:dyDescent="0.2"/>
    <row r="9505" customFormat="1" ht="13.2" hidden="1" x14ac:dyDescent="0.2"/>
    <row r="9506" customFormat="1" ht="13.2" hidden="1" x14ac:dyDescent="0.2"/>
    <row r="9507" customFormat="1" ht="13.2" hidden="1" x14ac:dyDescent="0.2"/>
    <row r="9508" customFormat="1" ht="13.2" hidden="1" x14ac:dyDescent="0.2"/>
    <row r="9509" customFormat="1" ht="13.2" hidden="1" x14ac:dyDescent="0.2"/>
    <row r="9510" customFormat="1" ht="13.2" hidden="1" x14ac:dyDescent="0.2"/>
    <row r="9511" customFormat="1" ht="13.2" hidden="1" x14ac:dyDescent="0.2"/>
    <row r="9512" customFormat="1" ht="13.2" hidden="1" x14ac:dyDescent="0.2"/>
    <row r="9513" customFormat="1" ht="13.2" hidden="1" x14ac:dyDescent="0.2"/>
    <row r="9514" customFormat="1" ht="13.2" hidden="1" x14ac:dyDescent="0.2"/>
    <row r="9515" customFormat="1" ht="13.2" hidden="1" x14ac:dyDescent="0.2"/>
    <row r="9516" customFormat="1" ht="13.2" hidden="1" x14ac:dyDescent="0.2"/>
    <row r="9517" customFormat="1" ht="13.2" hidden="1" x14ac:dyDescent="0.2"/>
    <row r="9518" customFormat="1" ht="13.2" hidden="1" x14ac:dyDescent="0.2"/>
    <row r="9519" customFormat="1" ht="13.2" hidden="1" x14ac:dyDescent="0.2"/>
    <row r="9520" customFormat="1" ht="13.2" hidden="1" x14ac:dyDescent="0.2"/>
    <row r="9521" customFormat="1" ht="13.2" hidden="1" x14ac:dyDescent="0.2"/>
    <row r="9522" customFormat="1" ht="13.2" hidden="1" x14ac:dyDescent="0.2"/>
    <row r="9523" customFormat="1" ht="13.2" hidden="1" x14ac:dyDescent="0.2"/>
    <row r="9524" customFormat="1" ht="13.2" hidden="1" x14ac:dyDescent="0.2"/>
    <row r="9525" customFormat="1" ht="13.2" hidden="1" x14ac:dyDescent="0.2"/>
    <row r="9526" customFormat="1" ht="13.2" hidden="1" x14ac:dyDescent="0.2"/>
    <row r="9527" customFormat="1" ht="13.2" hidden="1" x14ac:dyDescent="0.2"/>
    <row r="9528" customFormat="1" ht="13.2" hidden="1" x14ac:dyDescent="0.2"/>
    <row r="9529" customFormat="1" ht="13.2" hidden="1" x14ac:dyDescent="0.2"/>
    <row r="9530" customFormat="1" ht="13.2" hidden="1" x14ac:dyDescent="0.2"/>
    <row r="9531" customFormat="1" ht="13.2" hidden="1" x14ac:dyDescent="0.2"/>
    <row r="9532" customFormat="1" ht="13.2" hidden="1" x14ac:dyDescent="0.2"/>
    <row r="9533" customFormat="1" ht="13.2" hidden="1" x14ac:dyDescent="0.2"/>
    <row r="9534" customFormat="1" ht="13.2" hidden="1" x14ac:dyDescent="0.2"/>
    <row r="9535" customFormat="1" ht="13.2" hidden="1" x14ac:dyDescent="0.2"/>
    <row r="9536" customFormat="1" ht="13.2" hidden="1" x14ac:dyDescent="0.2"/>
    <row r="9537" customFormat="1" ht="13.2" hidden="1" x14ac:dyDescent="0.2"/>
    <row r="9538" customFormat="1" ht="13.2" hidden="1" x14ac:dyDescent="0.2"/>
    <row r="9539" customFormat="1" ht="13.2" hidden="1" x14ac:dyDescent="0.2"/>
    <row r="9540" customFormat="1" ht="13.2" hidden="1" x14ac:dyDescent="0.2"/>
    <row r="9541" customFormat="1" ht="13.2" hidden="1" x14ac:dyDescent="0.2"/>
    <row r="9542" customFormat="1" ht="13.2" hidden="1" x14ac:dyDescent="0.2"/>
    <row r="9543" customFormat="1" ht="13.2" hidden="1" x14ac:dyDescent="0.2"/>
    <row r="9544" customFormat="1" ht="13.2" hidden="1" x14ac:dyDescent="0.2"/>
    <row r="9545" customFormat="1" ht="13.2" hidden="1" x14ac:dyDescent="0.2"/>
    <row r="9546" customFormat="1" ht="13.2" hidden="1" x14ac:dyDescent="0.2"/>
    <row r="9547" customFormat="1" ht="13.2" hidden="1" x14ac:dyDescent="0.2"/>
    <row r="9548" customFormat="1" ht="13.2" hidden="1" x14ac:dyDescent="0.2"/>
    <row r="9549" customFormat="1" ht="13.2" hidden="1" x14ac:dyDescent="0.2"/>
    <row r="9550" customFormat="1" ht="13.2" hidden="1" x14ac:dyDescent="0.2"/>
    <row r="9551" customFormat="1" ht="13.2" hidden="1" x14ac:dyDescent="0.2"/>
    <row r="9552" customFormat="1" ht="13.2" hidden="1" x14ac:dyDescent="0.2"/>
    <row r="9553" customFormat="1" ht="13.2" hidden="1" x14ac:dyDescent="0.2"/>
    <row r="9554" customFormat="1" ht="13.2" hidden="1" x14ac:dyDescent="0.2"/>
    <row r="9555" customFormat="1" ht="13.2" hidden="1" x14ac:dyDescent="0.2"/>
    <row r="9556" customFormat="1" ht="13.2" hidden="1" x14ac:dyDescent="0.2"/>
    <row r="9557" customFormat="1" ht="13.2" hidden="1" x14ac:dyDescent="0.2"/>
    <row r="9558" customFormat="1" ht="13.2" hidden="1" x14ac:dyDescent="0.2"/>
    <row r="9559" customFormat="1" ht="13.2" hidden="1" x14ac:dyDescent="0.2"/>
    <row r="9560" customFormat="1" ht="13.2" hidden="1" x14ac:dyDescent="0.2"/>
    <row r="9561" customFormat="1" ht="13.2" hidden="1" x14ac:dyDescent="0.2"/>
    <row r="9562" customFormat="1" ht="13.2" hidden="1" x14ac:dyDescent="0.2"/>
    <row r="9563" customFormat="1" ht="13.2" hidden="1" x14ac:dyDescent="0.2"/>
    <row r="9564" customFormat="1" ht="13.2" hidden="1" x14ac:dyDescent="0.2"/>
    <row r="9565" customFormat="1" ht="13.2" hidden="1" x14ac:dyDescent="0.2"/>
    <row r="9566" customFormat="1" ht="13.2" hidden="1" x14ac:dyDescent="0.2"/>
    <row r="9567" customFormat="1" ht="13.2" hidden="1" x14ac:dyDescent="0.2"/>
    <row r="9568" customFormat="1" ht="13.2" hidden="1" x14ac:dyDescent="0.2"/>
    <row r="9569" customFormat="1" ht="13.2" hidden="1" x14ac:dyDescent="0.2"/>
    <row r="9570" customFormat="1" ht="13.2" hidden="1" x14ac:dyDescent="0.2"/>
    <row r="9571" customFormat="1" ht="13.2" hidden="1" x14ac:dyDescent="0.2"/>
    <row r="9572" customFormat="1" ht="13.2" hidden="1" x14ac:dyDescent="0.2"/>
    <row r="9573" customFormat="1" ht="13.2" hidden="1" x14ac:dyDescent="0.2"/>
    <row r="9574" customFormat="1" ht="13.2" hidden="1" x14ac:dyDescent="0.2"/>
    <row r="9575" customFormat="1" ht="13.2" hidden="1" x14ac:dyDescent="0.2"/>
    <row r="9576" customFormat="1" ht="13.2" hidden="1" x14ac:dyDescent="0.2"/>
    <row r="9577" customFormat="1" ht="13.2" hidden="1" x14ac:dyDescent="0.2"/>
    <row r="9578" customFormat="1" ht="13.2" hidden="1" x14ac:dyDescent="0.2"/>
    <row r="9579" customFormat="1" ht="13.2" hidden="1" x14ac:dyDescent="0.2"/>
    <row r="9580" customFormat="1" ht="13.2" hidden="1" x14ac:dyDescent="0.2"/>
    <row r="9581" customFormat="1" ht="13.2" hidden="1" x14ac:dyDescent="0.2"/>
    <row r="9582" customFormat="1" ht="13.2" hidden="1" x14ac:dyDescent="0.2"/>
    <row r="9583" customFormat="1" ht="13.2" hidden="1" x14ac:dyDescent="0.2"/>
    <row r="9584" customFormat="1" ht="13.2" hidden="1" x14ac:dyDescent="0.2"/>
    <row r="9585" customFormat="1" ht="13.2" hidden="1" x14ac:dyDescent="0.2"/>
    <row r="9586" customFormat="1" ht="13.2" hidden="1" x14ac:dyDescent="0.2"/>
    <row r="9587" customFormat="1" ht="13.2" hidden="1" x14ac:dyDescent="0.2"/>
    <row r="9588" customFormat="1" ht="13.2" hidden="1" x14ac:dyDescent="0.2"/>
    <row r="9589" customFormat="1" ht="13.2" hidden="1" x14ac:dyDescent="0.2"/>
    <row r="9590" customFormat="1" ht="13.2" hidden="1" x14ac:dyDescent="0.2"/>
    <row r="9591" customFormat="1" ht="13.2" hidden="1" x14ac:dyDescent="0.2"/>
    <row r="9592" customFormat="1" ht="13.2" hidden="1" x14ac:dyDescent="0.2"/>
    <row r="9593" customFormat="1" ht="13.2" hidden="1" x14ac:dyDescent="0.2"/>
    <row r="9594" customFormat="1" ht="13.2" hidden="1" x14ac:dyDescent="0.2"/>
    <row r="9595" customFormat="1" ht="13.2" hidden="1" x14ac:dyDescent="0.2"/>
    <row r="9596" customFormat="1" ht="13.2" hidden="1" x14ac:dyDescent="0.2"/>
    <row r="9597" customFormat="1" ht="13.2" hidden="1" x14ac:dyDescent="0.2"/>
    <row r="9598" customFormat="1" ht="13.2" hidden="1" x14ac:dyDescent="0.2"/>
    <row r="9599" customFormat="1" ht="13.2" hidden="1" x14ac:dyDescent="0.2"/>
    <row r="9600" customFormat="1" ht="13.2" hidden="1" x14ac:dyDescent="0.2"/>
    <row r="9601" customFormat="1" ht="13.2" hidden="1" x14ac:dyDescent="0.2"/>
    <row r="9602" customFormat="1" ht="13.2" hidden="1" x14ac:dyDescent="0.2"/>
    <row r="9603" customFormat="1" ht="13.2" hidden="1" x14ac:dyDescent="0.2"/>
    <row r="9604" customFormat="1" ht="13.2" hidden="1" x14ac:dyDescent="0.2"/>
    <row r="9605" customFormat="1" ht="13.2" hidden="1" x14ac:dyDescent="0.2"/>
    <row r="9606" customFormat="1" ht="13.2" hidden="1" x14ac:dyDescent="0.2"/>
    <row r="9607" customFormat="1" ht="13.2" hidden="1" x14ac:dyDescent="0.2"/>
    <row r="9608" customFormat="1" ht="13.2" hidden="1" x14ac:dyDescent="0.2"/>
    <row r="9609" customFormat="1" ht="13.2" hidden="1" x14ac:dyDescent="0.2"/>
    <row r="9610" customFormat="1" ht="13.2" hidden="1" x14ac:dyDescent="0.2"/>
    <row r="9611" customFormat="1" ht="13.2" hidden="1" x14ac:dyDescent="0.2"/>
    <row r="9612" customFormat="1" ht="13.2" hidden="1" x14ac:dyDescent="0.2"/>
    <row r="9613" customFormat="1" ht="13.2" hidden="1" x14ac:dyDescent="0.2"/>
    <row r="9614" customFormat="1" ht="13.2" hidden="1" x14ac:dyDescent="0.2"/>
    <row r="9615" customFormat="1" ht="13.2" hidden="1" x14ac:dyDescent="0.2"/>
    <row r="9616" customFormat="1" ht="13.2" hidden="1" x14ac:dyDescent="0.2"/>
    <row r="9617" customFormat="1" ht="13.2" hidden="1" x14ac:dyDescent="0.2"/>
    <row r="9618" customFormat="1" ht="13.2" hidden="1" x14ac:dyDescent="0.2"/>
    <row r="9619" customFormat="1" ht="13.2" hidden="1" x14ac:dyDescent="0.2"/>
    <row r="9620" customFormat="1" ht="13.2" hidden="1" x14ac:dyDescent="0.2"/>
    <row r="9621" customFormat="1" ht="13.2" hidden="1" x14ac:dyDescent="0.2"/>
    <row r="9622" customFormat="1" ht="13.2" hidden="1" x14ac:dyDescent="0.2"/>
    <row r="9623" customFormat="1" ht="13.2" hidden="1" x14ac:dyDescent="0.2"/>
    <row r="9624" customFormat="1" ht="13.2" hidden="1" x14ac:dyDescent="0.2"/>
    <row r="9625" customFormat="1" ht="13.2" hidden="1" x14ac:dyDescent="0.2"/>
    <row r="9626" customFormat="1" ht="13.2" hidden="1" x14ac:dyDescent="0.2"/>
    <row r="9627" customFormat="1" ht="13.2" hidden="1" x14ac:dyDescent="0.2"/>
    <row r="9628" customFormat="1" ht="13.2" hidden="1" x14ac:dyDescent="0.2"/>
    <row r="9629" customFormat="1" ht="13.2" hidden="1" x14ac:dyDescent="0.2"/>
    <row r="9630" customFormat="1" ht="13.2" hidden="1" x14ac:dyDescent="0.2"/>
    <row r="9631" customFormat="1" ht="13.2" hidden="1" x14ac:dyDescent="0.2"/>
    <row r="9632" customFormat="1" ht="13.2" hidden="1" x14ac:dyDescent="0.2"/>
    <row r="9633" customFormat="1" ht="13.2" hidden="1" x14ac:dyDescent="0.2"/>
    <row r="9634" customFormat="1" ht="13.2" hidden="1" x14ac:dyDescent="0.2"/>
    <row r="9635" customFormat="1" ht="13.2" hidden="1" x14ac:dyDescent="0.2"/>
    <row r="9636" customFormat="1" ht="13.2" hidden="1" x14ac:dyDescent="0.2"/>
    <row r="9637" customFormat="1" ht="13.2" hidden="1" x14ac:dyDescent="0.2"/>
    <row r="9638" customFormat="1" ht="13.2" hidden="1" x14ac:dyDescent="0.2"/>
    <row r="9639" customFormat="1" ht="13.2" hidden="1" x14ac:dyDescent="0.2"/>
    <row r="9640" customFormat="1" ht="13.2" hidden="1" x14ac:dyDescent="0.2"/>
    <row r="9641" customFormat="1" ht="13.2" hidden="1" x14ac:dyDescent="0.2"/>
    <row r="9642" customFormat="1" ht="13.2" hidden="1" x14ac:dyDescent="0.2"/>
    <row r="9643" customFormat="1" ht="13.2" hidden="1" x14ac:dyDescent="0.2"/>
    <row r="9644" customFormat="1" ht="13.2" hidden="1" x14ac:dyDescent="0.2"/>
    <row r="9645" customFormat="1" ht="13.2" hidden="1" x14ac:dyDescent="0.2"/>
    <row r="9646" customFormat="1" ht="13.2" hidden="1" x14ac:dyDescent="0.2"/>
    <row r="9647" customFormat="1" ht="13.2" hidden="1" x14ac:dyDescent="0.2"/>
    <row r="9648" customFormat="1" ht="13.2" hidden="1" x14ac:dyDescent="0.2"/>
    <row r="9649" customFormat="1" ht="13.2" hidden="1" x14ac:dyDescent="0.2"/>
    <row r="9650" customFormat="1" ht="13.2" hidden="1" x14ac:dyDescent="0.2"/>
    <row r="9651" customFormat="1" ht="13.2" hidden="1" x14ac:dyDescent="0.2"/>
    <row r="9652" customFormat="1" ht="13.2" hidden="1" x14ac:dyDescent="0.2"/>
    <row r="9653" customFormat="1" ht="13.2" hidden="1" x14ac:dyDescent="0.2"/>
    <row r="9654" customFormat="1" ht="13.2" hidden="1" x14ac:dyDescent="0.2"/>
    <row r="9655" customFormat="1" ht="13.2" hidden="1" x14ac:dyDescent="0.2"/>
    <row r="9656" customFormat="1" ht="13.2" hidden="1" x14ac:dyDescent="0.2"/>
    <row r="9657" customFormat="1" ht="13.2" hidden="1" x14ac:dyDescent="0.2"/>
    <row r="9658" customFormat="1" ht="13.2" hidden="1" x14ac:dyDescent="0.2"/>
    <row r="9659" customFormat="1" ht="13.2" hidden="1" x14ac:dyDescent="0.2"/>
    <row r="9660" customFormat="1" ht="13.2" hidden="1" x14ac:dyDescent="0.2"/>
    <row r="9661" customFormat="1" ht="13.2" hidden="1" x14ac:dyDescent="0.2"/>
    <row r="9662" customFormat="1" ht="13.2" hidden="1" x14ac:dyDescent="0.2"/>
    <row r="9663" customFormat="1" ht="13.2" hidden="1" x14ac:dyDescent="0.2"/>
    <row r="9664" customFormat="1" ht="13.2" hidden="1" x14ac:dyDescent="0.2"/>
    <row r="9665" customFormat="1" ht="13.2" hidden="1" x14ac:dyDescent="0.2"/>
    <row r="9666" customFormat="1" ht="13.2" hidden="1" x14ac:dyDescent="0.2"/>
    <row r="9667" customFormat="1" ht="13.2" hidden="1" x14ac:dyDescent="0.2"/>
    <row r="9668" customFormat="1" ht="13.2" hidden="1" x14ac:dyDescent="0.2"/>
    <row r="9669" customFormat="1" ht="13.2" hidden="1" x14ac:dyDescent="0.2"/>
    <row r="9670" customFormat="1" ht="13.2" hidden="1" x14ac:dyDescent="0.2"/>
    <row r="9671" customFormat="1" ht="13.2" hidden="1" x14ac:dyDescent="0.2"/>
    <row r="9672" customFormat="1" ht="13.2" hidden="1" x14ac:dyDescent="0.2"/>
    <row r="9673" customFormat="1" ht="13.2" hidden="1" x14ac:dyDescent="0.2"/>
    <row r="9674" customFormat="1" ht="13.2" hidden="1" x14ac:dyDescent="0.2"/>
    <row r="9675" customFormat="1" ht="13.2" hidden="1" x14ac:dyDescent="0.2"/>
    <row r="9676" customFormat="1" ht="13.2" hidden="1" x14ac:dyDescent="0.2"/>
    <row r="9677" customFormat="1" ht="13.2" hidden="1" x14ac:dyDescent="0.2"/>
    <row r="9678" customFormat="1" ht="13.2" hidden="1" x14ac:dyDescent="0.2"/>
    <row r="9679" customFormat="1" ht="13.2" hidden="1" x14ac:dyDescent="0.2"/>
    <row r="9680" customFormat="1" ht="13.2" hidden="1" x14ac:dyDescent="0.2"/>
    <row r="9681" customFormat="1" ht="13.2" hidden="1" x14ac:dyDescent="0.2"/>
    <row r="9682" customFormat="1" ht="13.2" hidden="1" x14ac:dyDescent="0.2"/>
    <row r="9683" customFormat="1" ht="13.2" hidden="1" x14ac:dyDescent="0.2"/>
    <row r="9684" customFormat="1" ht="13.2" hidden="1" x14ac:dyDescent="0.2"/>
    <row r="9685" customFormat="1" ht="13.2" hidden="1" x14ac:dyDescent="0.2"/>
    <row r="9686" customFormat="1" ht="13.2" hidden="1" x14ac:dyDescent="0.2"/>
    <row r="9687" customFormat="1" ht="13.2" hidden="1" x14ac:dyDescent="0.2"/>
    <row r="9688" customFormat="1" ht="13.2" hidden="1" x14ac:dyDescent="0.2"/>
    <row r="9689" customFormat="1" ht="13.2" hidden="1" x14ac:dyDescent="0.2"/>
    <row r="9690" customFormat="1" ht="13.2" hidden="1" x14ac:dyDescent="0.2"/>
    <row r="9691" customFormat="1" ht="13.2" hidden="1" x14ac:dyDescent="0.2"/>
    <row r="9692" customFormat="1" ht="13.2" hidden="1" x14ac:dyDescent="0.2"/>
    <row r="9693" customFormat="1" ht="13.2" hidden="1" x14ac:dyDescent="0.2"/>
    <row r="9694" customFormat="1" ht="13.2" hidden="1" x14ac:dyDescent="0.2"/>
    <row r="9695" customFormat="1" ht="13.2" hidden="1" x14ac:dyDescent="0.2"/>
    <row r="9696" customFormat="1" ht="13.2" hidden="1" x14ac:dyDescent="0.2"/>
    <row r="9697" customFormat="1" ht="13.2" hidden="1" x14ac:dyDescent="0.2"/>
    <row r="9698" customFormat="1" ht="13.2" hidden="1" x14ac:dyDescent="0.2"/>
    <row r="9699" customFormat="1" ht="13.2" hidden="1" x14ac:dyDescent="0.2"/>
    <row r="9700" customFormat="1" ht="13.2" hidden="1" x14ac:dyDescent="0.2"/>
    <row r="9701" customFormat="1" ht="13.2" hidden="1" x14ac:dyDescent="0.2"/>
    <row r="9702" customFormat="1" ht="13.2" hidden="1" x14ac:dyDescent="0.2"/>
    <row r="9703" customFormat="1" ht="13.2" hidden="1" x14ac:dyDescent="0.2"/>
    <row r="9704" customFormat="1" ht="13.2" hidden="1" x14ac:dyDescent="0.2"/>
    <row r="9705" customFormat="1" ht="13.2" hidden="1" x14ac:dyDescent="0.2"/>
    <row r="9706" customFormat="1" ht="13.2" hidden="1" x14ac:dyDescent="0.2"/>
    <row r="9707" customFormat="1" ht="13.2" hidden="1" x14ac:dyDescent="0.2"/>
    <row r="9708" customFormat="1" ht="13.2" hidden="1" x14ac:dyDescent="0.2"/>
    <row r="9709" customFormat="1" ht="13.2" hidden="1" x14ac:dyDescent="0.2"/>
    <row r="9710" customFormat="1" ht="13.2" hidden="1" x14ac:dyDescent="0.2"/>
    <row r="9711" customFormat="1" ht="13.2" hidden="1" x14ac:dyDescent="0.2"/>
    <row r="9712" customFormat="1" ht="13.2" hidden="1" x14ac:dyDescent="0.2"/>
    <row r="9713" customFormat="1" ht="13.2" hidden="1" x14ac:dyDescent="0.2"/>
    <row r="9714" customFormat="1" ht="13.2" hidden="1" x14ac:dyDescent="0.2"/>
    <row r="9715" customFormat="1" ht="13.2" hidden="1" x14ac:dyDescent="0.2"/>
    <row r="9716" customFormat="1" ht="13.2" hidden="1" x14ac:dyDescent="0.2"/>
    <row r="9717" customFormat="1" ht="13.2" hidden="1" x14ac:dyDescent="0.2"/>
    <row r="9718" customFormat="1" ht="13.2" hidden="1" x14ac:dyDescent="0.2"/>
    <row r="9719" customFormat="1" ht="13.2" hidden="1" x14ac:dyDescent="0.2"/>
    <row r="9720" customFormat="1" ht="13.2" hidden="1" x14ac:dyDescent="0.2"/>
    <row r="9721" customFormat="1" ht="13.2" hidden="1" x14ac:dyDescent="0.2"/>
    <row r="9722" customFormat="1" ht="13.2" hidden="1" x14ac:dyDescent="0.2"/>
    <row r="9723" customFormat="1" ht="13.2" hidden="1" x14ac:dyDescent="0.2"/>
    <row r="9724" customFormat="1" ht="13.2" hidden="1" x14ac:dyDescent="0.2"/>
    <row r="9725" customFormat="1" ht="13.2" hidden="1" x14ac:dyDescent="0.2"/>
    <row r="9726" customFormat="1" ht="13.2" hidden="1" x14ac:dyDescent="0.2"/>
    <row r="9727" customFormat="1" ht="13.2" hidden="1" x14ac:dyDescent="0.2"/>
    <row r="9728" customFormat="1" ht="13.2" hidden="1" x14ac:dyDescent="0.2"/>
    <row r="9729" customFormat="1" ht="13.2" hidden="1" x14ac:dyDescent="0.2"/>
    <row r="9730" customFormat="1" ht="13.2" hidden="1" x14ac:dyDescent="0.2"/>
    <row r="9731" customFormat="1" ht="13.2" hidden="1" x14ac:dyDescent="0.2"/>
    <row r="9732" customFormat="1" ht="13.2" hidden="1" x14ac:dyDescent="0.2"/>
    <row r="9733" customFormat="1" ht="13.2" hidden="1" x14ac:dyDescent="0.2"/>
    <row r="9734" customFormat="1" ht="13.2" hidden="1" x14ac:dyDescent="0.2"/>
    <row r="9735" customFormat="1" ht="13.2" hidden="1" x14ac:dyDescent="0.2"/>
    <row r="9736" customFormat="1" ht="13.2" hidden="1" x14ac:dyDescent="0.2"/>
    <row r="9737" customFormat="1" ht="13.2" hidden="1" x14ac:dyDescent="0.2"/>
    <row r="9738" customFormat="1" ht="13.2" hidden="1" x14ac:dyDescent="0.2"/>
    <row r="9739" customFormat="1" ht="13.2" hidden="1" x14ac:dyDescent="0.2"/>
    <row r="9740" customFormat="1" ht="13.2" hidden="1" x14ac:dyDescent="0.2"/>
    <row r="9741" customFormat="1" ht="13.2" hidden="1" x14ac:dyDescent="0.2"/>
    <row r="9742" customFormat="1" ht="13.2" hidden="1" x14ac:dyDescent="0.2"/>
    <row r="9743" customFormat="1" ht="13.2" hidden="1" x14ac:dyDescent="0.2"/>
    <row r="9744" customFormat="1" ht="13.2" hidden="1" x14ac:dyDescent="0.2"/>
    <row r="9745" customFormat="1" ht="13.2" hidden="1" x14ac:dyDescent="0.2"/>
    <row r="9746" customFormat="1" ht="13.2" hidden="1" x14ac:dyDescent="0.2"/>
    <row r="9747" customFormat="1" ht="13.2" hidden="1" x14ac:dyDescent="0.2"/>
    <row r="9748" customFormat="1" ht="13.2" hidden="1" x14ac:dyDescent="0.2"/>
    <row r="9749" customFormat="1" ht="13.2" hidden="1" x14ac:dyDescent="0.2"/>
    <row r="9750" customFormat="1" ht="13.2" hidden="1" x14ac:dyDescent="0.2"/>
    <row r="9751" customFormat="1" ht="13.2" hidden="1" x14ac:dyDescent="0.2"/>
    <row r="9752" customFormat="1" ht="13.2" hidden="1" x14ac:dyDescent="0.2"/>
    <row r="9753" customFormat="1" ht="13.2" hidden="1" x14ac:dyDescent="0.2"/>
    <row r="9754" customFormat="1" ht="13.2" hidden="1" x14ac:dyDescent="0.2"/>
    <row r="9755" customFormat="1" ht="13.2" hidden="1" x14ac:dyDescent="0.2"/>
    <row r="9756" customFormat="1" ht="13.2" hidden="1" x14ac:dyDescent="0.2"/>
    <row r="9757" customFormat="1" ht="13.2" hidden="1" x14ac:dyDescent="0.2"/>
    <row r="9758" customFormat="1" ht="13.2" hidden="1" x14ac:dyDescent="0.2"/>
    <row r="9759" customFormat="1" ht="13.2" hidden="1" x14ac:dyDescent="0.2"/>
    <row r="9760" customFormat="1" ht="13.2" hidden="1" x14ac:dyDescent="0.2"/>
    <row r="9761" customFormat="1" ht="13.2" hidden="1" x14ac:dyDescent="0.2"/>
    <row r="9762" customFormat="1" ht="13.2" hidden="1" x14ac:dyDescent="0.2"/>
    <row r="9763" customFormat="1" ht="13.2" hidden="1" x14ac:dyDescent="0.2"/>
    <row r="9764" customFormat="1" ht="13.2" hidden="1" x14ac:dyDescent="0.2"/>
    <row r="9765" customFormat="1" ht="13.2" hidden="1" x14ac:dyDescent="0.2"/>
    <row r="9766" customFormat="1" ht="13.2" hidden="1" x14ac:dyDescent="0.2"/>
    <row r="9767" customFormat="1" ht="13.2" hidden="1" x14ac:dyDescent="0.2"/>
    <row r="9768" customFormat="1" ht="13.2" hidden="1" x14ac:dyDescent="0.2"/>
    <row r="9769" customFormat="1" ht="13.2" hidden="1" x14ac:dyDescent="0.2"/>
    <row r="9770" customFormat="1" ht="13.2" hidden="1" x14ac:dyDescent="0.2"/>
    <row r="9771" customFormat="1" ht="13.2" hidden="1" x14ac:dyDescent="0.2"/>
    <row r="9772" customFormat="1" ht="13.2" hidden="1" x14ac:dyDescent="0.2"/>
    <row r="9773" customFormat="1" ht="13.2" hidden="1" x14ac:dyDescent="0.2"/>
    <row r="9774" customFormat="1" ht="13.2" hidden="1" x14ac:dyDescent="0.2"/>
    <row r="9775" customFormat="1" ht="13.2" hidden="1" x14ac:dyDescent="0.2"/>
    <row r="9776" customFormat="1" ht="13.2" hidden="1" x14ac:dyDescent="0.2"/>
    <row r="9777" customFormat="1" ht="13.2" hidden="1" x14ac:dyDescent="0.2"/>
    <row r="9778" customFormat="1" ht="13.2" hidden="1" x14ac:dyDescent="0.2"/>
    <row r="9779" customFormat="1" ht="13.2" hidden="1" x14ac:dyDescent="0.2"/>
    <row r="9780" customFormat="1" ht="13.2" hidden="1" x14ac:dyDescent="0.2"/>
    <row r="9781" customFormat="1" ht="13.2" hidden="1" x14ac:dyDescent="0.2"/>
    <row r="9782" customFormat="1" ht="13.2" hidden="1" x14ac:dyDescent="0.2"/>
    <row r="9783" customFormat="1" ht="13.2" hidden="1" x14ac:dyDescent="0.2"/>
    <row r="9784" customFormat="1" ht="13.2" hidden="1" x14ac:dyDescent="0.2"/>
    <row r="9785" customFormat="1" ht="13.2" hidden="1" x14ac:dyDescent="0.2"/>
    <row r="9786" customFormat="1" ht="13.2" hidden="1" x14ac:dyDescent="0.2"/>
    <row r="9787" customFormat="1" ht="13.2" hidden="1" x14ac:dyDescent="0.2"/>
    <row r="9788" customFormat="1" ht="13.2" hidden="1" x14ac:dyDescent="0.2"/>
    <row r="9789" customFormat="1" ht="13.2" hidden="1" x14ac:dyDescent="0.2"/>
    <row r="9790" customFormat="1" ht="13.2" hidden="1" x14ac:dyDescent="0.2"/>
    <row r="9791" customFormat="1" ht="13.2" hidden="1" x14ac:dyDescent="0.2"/>
    <row r="9792" customFormat="1" ht="13.2" hidden="1" x14ac:dyDescent="0.2"/>
    <row r="9793" customFormat="1" ht="13.2" hidden="1" x14ac:dyDescent="0.2"/>
    <row r="9794" customFormat="1" ht="13.2" hidden="1" x14ac:dyDescent="0.2"/>
    <row r="9795" customFormat="1" ht="13.2" hidden="1" x14ac:dyDescent="0.2"/>
    <row r="9796" customFormat="1" ht="13.2" hidden="1" x14ac:dyDescent="0.2"/>
    <row r="9797" customFormat="1" ht="13.2" hidden="1" x14ac:dyDescent="0.2"/>
    <row r="9798" customFormat="1" ht="13.2" hidden="1" x14ac:dyDescent="0.2"/>
    <row r="9799" customFormat="1" ht="13.2" hidden="1" x14ac:dyDescent="0.2"/>
    <row r="9800" customFormat="1" ht="13.2" hidden="1" x14ac:dyDescent="0.2"/>
    <row r="9801" customFormat="1" ht="13.2" hidden="1" x14ac:dyDescent="0.2"/>
    <row r="9802" customFormat="1" ht="13.2" hidden="1" x14ac:dyDescent="0.2"/>
    <row r="9803" customFormat="1" ht="13.2" hidden="1" x14ac:dyDescent="0.2"/>
    <row r="9804" customFormat="1" ht="13.2" hidden="1" x14ac:dyDescent="0.2"/>
    <row r="9805" customFormat="1" ht="13.2" hidden="1" x14ac:dyDescent="0.2"/>
    <row r="9806" customFormat="1" ht="13.2" hidden="1" x14ac:dyDescent="0.2"/>
    <row r="9807" customFormat="1" ht="13.2" hidden="1" x14ac:dyDescent="0.2"/>
    <row r="9808" customFormat="1" ht="13.2" hidden="1" x14ac:dyDescent="0.2"/>
    <row r="9809" customFormat="1" ht="13.2" hidden="1" x14ac:dyDescent="0.2"/>
    <row r="9810" customFormat="1" ht="13.2" hidden="1" x14ac:dyDescent="0.2"/>
    <row r="9811" customFormat="1" ht="13.2" hidden="1" x14ac:dyDescent="0.2"/>
    <row r="9812" customFormat="1" ht="13.2" hidden="1" x14ac:dyDescent="0.2"/>
    <row r="9813" customFormat="1" ht="13.2" hidden="1" x14ac:dyDescent="0.2"/>
    <row r="9814" customFormat="1" ht="13.2" hidden="1" x14ac:dyDescent="0.2"/>
    <row r="9815" customFormat="1" ht="13.2" hidden="1" x14ac:dyDescent="0.2"/>
    <row r="9816" customFormat="1" ht="13.2" hidden="1" x14ac:dyDescent="0.2"/>
    <row r="9817" customFormat="1" ht="13.2" hidden="1" x14ac:dyDescent="0.2"/>
    <row r="9818" customFormat="1" ht="13.2" hidden="1" x14ac:dyDescent="0.2"/>
    <row r="9819" customFormat="1" ht="13.2" hidden="1" x14ac:dyDescent="0.2"/>
    <row r="9820" customFormat="1" ht="13.2" hidden="1" x14ac:dyDescent="0.2"/>
    <row r="9821" customFormat="1" ht="13.2" hidden="1" x14ac:dyDescent="0.2"/>
    <row r="9822" customFormat="1" ht="13.2" hidden="1" x14ac:dyDescent="0.2"/>
    <row r="9823" customFormat="1" ht="13.2" hidden="1" x14ac:dyDescent="0.2"/>
    <row r="9824" customFormat="1" ht="13.2" hidden="1" x14ac:dyDescent="0.2"/>
    <row r="9825" customFormat="1" ht="13.2" hidden="1" x14ac:dyDescent="0.2"/>
    <row r="9826" customFormat="1" ht="13.2" hidden="1" x14ac:dyDescent="0.2"/>
    <row r="9827" customFormat="1" ht="13.2" hidden="1" x14ac:dyDescent="0.2"/>
    <row r="9828" customFormat="1" ht="13.2" hidden="1" x14ac:dyDescent="0.2"/>
    <row r="9829" customFormat="1" ht="13.2" hidden="1" x14ac:dyDescent="0.2"/>
    <row r="9830" customFormat="1" ht="13.2" hidden="1" x14ac:dyDescent="0.2"/>
    <row r="9831" customFormat="1" ht="13.2" hidden="1" x14ac:dyDescent="0.2"/>
    <row r="9832" customFormat="1" ht="13.2" hidden="1" x14ac:dyDescent="0.2"/>
    <row r="9833" customFormat="1" ht="13.2" hidden="1" x14ac:dyDescent="0.2"/>
    <row r="9834" customFormat="1" ht="13.2" hidden="1" x14ac:dyDescent="0.2"/>
    <row r="9835" customFormat="1" ht="13.2" hidden="1" x14ac:dyDescent="0.2"/>
    <row r="9836" customFormat="1" ht="13.2" hidden="1" x14ac:dyDescent="0.2"/>
    <row r="9837" customFormat="1" ht="13.2" hidden="1" x14ac:dyDescent="0.2"/>
    <row r="9838" customFormat="1" ht="13.2" hidden="1" x14ac:dyDescent="0.2"/>
    <row r="9839" customFormat="1" ht="13.2" hidden="1" x14ac:dyDescent="0.2"/>
    <row r="9840" customFormat="1" ht="13.2" hidden="1" x14ac:dyDescent="0.2"/>
    <row r="9841" customFormat="1" ht="13.2" hidden="1" x14ac:dyDescent="0.2"/>
    <row r="9842" customFormat="1" ht="13.2" hidden="1" x14ac:dyDescent="0.2"/>
    <row r="9843" customFormat="1" ht="13.2" hidden="1" x14ac:dyDescent="0.2"/>
    <row r="9844" customFormat="1" ht="13.2" hidden="1" x14ac:dyDescent="0.2"/>
    <row r="9845" customFormat="1" ht="13.2" hidden="1" x14ac:dyDescent="0.2"/>
    <row r="9846" customFormat="1" ht="13.2" hidden="1" x14ac:dyDescent="0.2"/>
    <row r="9847" customFormat="1" ht="13.2" hidden="1" x14ac:dyDescent="0.2"/>
    <row r="9848" customFormat="1" ht="13.2" hidden="1" x14ac:dyDescent="0.2"/>
    <row r="9849" customFormat="1" ht="13.2" hidden="1" x14ac:dyDescent="0.2"/>
    <row r="9850" customFormat="1" ht="13.2" hidden="1" x14ac:dyDescent="0.2"/>
    <row r="9851" customFormat="1" ht="13.2" hidden="1" x14ac:dyDescent="0.2"/>
    <row r="9852" customFormat="1" ht="13.2" hidden="1" x14ac:dyDescent="0.2"/>
    <row r="9853" customFormat="1" ht="13.2" hidden="1" x14ac:dyDescent="0.2"/>
    <row r="9854" customFormat="1" ht="13.2" hidden="1" x14ac:dyDescent="0.2"/>
    <row r="9855" customFormat="1" ht="13.2" hidden="1" x14ac:dyDescent="0.2"/>
    <row r="9856" customFormat="1" ht="13.2" hidden="1" x14ac:dyDescent="0.2"/>
    <row r="9857" customFormat="1" ht="13.2" hidden="1" x14ac:dyDescent="0.2"/>
    <row r="9858" customFormat="1" ht="13.2" hidden="1" x14ac:dyDescent="0.2"/>
    <row r="9859" customFormat="1" ht="13.2" hidden="1" x14ac:dyDescent="0.2"/>
    <row r="9860" customFormat="1" ht="13.2" hidden="1" x14ac:dyDescent="0.2"/>
    <row r="9861" customFormat="1" ht="13.2" hidden="1" x14ac:dyDescent="0.2"/>
    <row r="9862" customFormat="1" ht="13.2" hidden="1" x14ac:dyDescent="0.2"/>
    <row r="9863" customFormat="1" ht="13.2" hidden="1" x14ac:dyDescent="0.2"/>
    <row r="9864" customFormat="1" ht="13.2" hidden="1" x14ac:dyDescent="0.2"/>
    <row r="9865" customFormat="1" ht="13.2" hidden="1" x14ac:dyDescent="0.2"/>
    <row r="9866" customFormat="1" ht="13.2" hidden="1" x14ac:dyDescent="0.2"/>
    <row r="9867" customFormat="1" ht="13.2" hidden="1" x14ac:dyDescent="0.2"/>
    <row r="9868" customFormat="1" ht="13.2" hidden="1" x14ac:dyDescent="0.2"/>
    <row r="9869" customFormat="1" ht="13.2" hidden="1" x14ac:dyDescent="0.2"/>
    <row r="9870" customFormat="1" ht="13.2" hidden="1" x14ac:dyDescent="0.2"/>
    <row r="9871" customFormat="1" ht="13.2" hidden="1" x14ac:dyDescent="0.2"/>
    <row r="9872" customFormat="1" ht="13.2" hidden="1" x14ac:dyDescent="0.2"/>
    <row r="9873" customFormat="1" ht="13.2" hidden="1" x14ac:dyDescent="0.2"/>
    <row r="9874" customFormat="1" ht="13.2" hidden="1" x14ac:dyDescent="0.2"/>
    <row r="9875" customFormat="1" ht="13.2" hidden="1" x14ac:dyDescent="0.2"/>
    <row r="9876" customFormat="1" ht="13.2" hidden="1" x14ac:dyDescent="0.2"/>
    <row r="9877" customFormat="1" ht="13.2" hidden="1" x14ac:dyDescent="0.2"/>
    <row r="9878" customFormat="1" ht="13.2" hidden="1" x14ac:dyDescent="0.2"/>
    <row r="9879" customFormat="1" ht="13.2" hidden="1" x14ac:dyDescent="0.2"/>
    <row r="9880" customFormat="1" ht="13.2" hidden="1" x14ac:dyDescent="0.2"/>
    <row r="9881" customFormat="1" ht="13.2" hidden="1" x14ac:dyDescent="0.2"/>
    <row r="9882" customFormat="1" ht="13.2" hidden="1" x14ac:dyDescent="0.2"/>
    <row r="9883" customFormat="1" ht="13.2" hidden="1" x14ac:dyDescent="0.2"/>
    <row r="9884" customFormat="1" ht="13.2" hidden="1" x14ac:dyDescent="0.2"/>
    <row r="9885" customFormat="1" ht="13.2" hidden="1" x14ac:dyDescent="0.2"/>
    <row r="9886" customFormat="1" ht="13.2" hidden="1" x14ac:dyDescent="0.2"/>
    <row r="9887" customFormat="1" ht="13.2" hidden="1" x14ac:dyDescent="0.2"/>
    <row r="9888" customFormat="1" ht="13.2" hidden="1" x14ac:dyDescent="0.2"/>
    <row r="9889" customFormat="1" ht="13.2" hidden="1" x14ac:dyDescent="0.2"/>
    <row r="9890" customFormat="1" ht="13.2" hidden="1" x14ac:dyDescent="0.2"/>
    <row r="9891" customFormat="1" ht="13.2" hidden="1" x14ac:dyDescent="0.2"/>
    <row r="9892" customFormat="1" ht="13.2" hidden="1" x14ac:dyDescent="0.2"/>
    <row r="9893" customFormat="1" ht="13.2" hidden="1" x14ac:dyDescent="0.2"/>
    <row r="9894" customFormat="1" ht="13.2" hidden="1" x14ac:dyDescent="0.2"/>
    <row r="9895" customFormat="1" ht="13.2" hidden="1" x14ac:dyDescent="0.2"/>
    <row r="9896" customFormat="1" ht="13.2" hidden="1" x14ac:dyDescent="0.2"/>
    <row r="9897" customFormat="1" ht="13.2" hidden="1" x14ac:dyDescent="0.2"/>
    <row r="9898" customFormat="1" ht="13.2" hidden="1" x14ac:dyDescent="0.2"/>
    <row r="9899" customFormat="1" ht="13.2" hidden="1" x14ac:dyDescent="0.2"/>
    <row r="9900" customFormat="1" ht="13.2" hidden="1" x14ac:dyDescent="0.2"/>
    <row r="9901" customFormat="1" ht="13.2" hidden="1" x14ac:dyDescent="0.2"/>
    <row r="9902" customFormat="1" ht="13.2" hidden="1" x14ac:dyDescent="0.2"/>
    <row r="9903" customFormat="1" ht="13.2" hidden="1" x14ac:dyDescent="0.2"/>
    <row r="9904" customFormat="1" ht="13.2" hidden="1" x14ac:dyDescent="0.2"/>
    <row r="9905" customFormat="1" ht="13.2" hidden="1" x14ac:dyDescent="0.2"/>
    <row r="9906" customFormat="1" ht="13.2" hidden="1" x14ac:dyDescent="0.2"/>
    <row r="9907" customFormat="1" ht="13.2" hidden="1" x14ac:dyDescent="0.2"/>
    <row r="9908" customFormat="1" ht="13.2" hidden="1" x14ac:dyDescent="0.2"/>
    <row r="9909" customFormat="1" ht="13.2" hidden="1" x14ac:dyDescent="0.2"/>
    <row r="9910" customFormat="1" ht="13.2" hidden="1" x14ac:dyDescent="0.2"/>
    <row r="9911" customFormat="1" ht="13.2" hidden="1" x14ac:dyDescent="0.2"/>
    <row r="9912" customFormat="1" ht="13.2" hidden="1" x14ac:dyDescent="0.2"/>
    <row r="9913" customFormat="1" ht="13.2" hidden="1" x14ac:dyDescent="0.2"/>
    <row r="9914" customFormat="1" ht="13.2" hidden="1" x14ac:dyDescent="0.2"/>
    <row r="9915" customFormat="1" ht="13.2" hidden="1" x14ac:dyDescent="0.2"/>
    <row r="9916" customFormat="1" ht="13.2" hidden="1" x14ac:dyDescent="0.2"/>
    <row r="9917" customFormat="1" ht="13.2" hidden="1" x14ac:dyDescent="0.2"/>
    <row r="9918" customFormat="1" ht="13.2" hidden="1" x14ac:dyDescent="0.2"/>
    <row r="9919" customFormat="1" ht="13.2" hidden="1" x14ac:dyDescent="0.2"/>
    <row r="9920" customFormat="1" ht="13.2" hidden="1" x14ac:dyDescent="0.2"/>
    <row r="9921" customFormat="1" ht="13.2" hidden="1" x14ac:dyDescent="0.2"/>
    <row r="9922" customFormat="1" ht="13.2" hidden="1" x14ac:dyDescent="0.2"/>
    <row r="9923" customFormat="1" ht="13.2" hidden="1" x14ac:dyDescent="0.2"/>
    <row r="9924" customFormat="1" ht="13.2" hidden="1" x14ac:dyDescent="0.2"/>
    <row r="9925" customFormat="1" ht="13.2" hidden="1" x14ac:dyDescent="0.2"/>
    <row r="9926" customFormat="1" ht="13.2" hidden="1" x14ac:dyDescent="0.2"/>
    <row r="9927" customFormat="1" ht="13.2" hidden="1" x14ac:dyDescent="0.2"/>
    <row r="9928" customFormat="1" ht="13.2" hidden="1" x14ac:dyDescent="0.2"/>
    <row r="9929" customFormat="1" ht="13.2" hidden="1" x14ac:dyDescent="0.2"/>
    <row r="9930" customFormat="1" ht="13.2" hidden="1" x14ac:dyDescent="0.2"/>
    <row r="9931" customFormat="1" ht="13.2" hidden="1" x14ac:dyDescent="0.2"/>
    <row r="9932" customFormat="1" ht="13.2" hidden="1" x14ac:dyDescent="0.2"/>
    <row r="9933" customFormat="1" ht="13.2" hidden="1" x14ac:dyDescent="0.2"/>
    <row r="9934" customFormat="1" ht="13.2" hidden="1" x14ac:dyDescent="0.2"/>
    <row r="9935" customFormat="1" ht="13.2" hidden="1" x14ac:dyDescent="0.2"/>
    <row r="9936" customFormat="1" ht="13.2" hidden="1" x14ac:dyDescent="0.2"/>
    <row r="9937" customFormat="1" ht="13.2" hidden="1" x14ac:dyDescent="0.2"/>
    <row r="9938" customFormat="1" ht="13.2" hidden="1" x14ac:dyDescent="0.2"/>
    <row r="9939" customFormat="1" ht="13.2" hidden="1" x14ac:dyDescent="0.2"/>
    <row r="9940" customFormat="1" ht="13.2" hidden="1" x14ac:dyDescent="0.2"/>
    <row r="9941" customFormat="1" ht="13.2" hidden="1" x14ac:dyDescent="0.2"/>
    <row r="9942" customFormat="1" ht="13.2" hidden="1" x14ac:dyDescent="0.2"/>
    <row r="9943" customFormat="1" ht="13.2" hidden="1" x14ac:dyDescent="0.2"/>
    <row r="9944" customFormat="1" ht="13.2" hidden="1" x14ac:dyDescent="0.2"/>
    <row r="9945" customFormat="1" ht="13.2" hidden="1" x14ac:dyDescent="0.2"/>
    <row r="9946" customFormat="1" ht="13.2" hidden="1" x14ac:dyDescent="0.2"/>
    <row r="9947" customFormat="1" ht="13.2" hidden="1" x14ac:dyDescent="0.2"/>
    <row r="9948" customFormat="1" ht="13.2" hidden="1" x14ac:dyDescent="0.2"/>
    <row r="9949" customFormat="1" ht="13.2" hidden="1" x14ac:dyDescent="0.2"/>
    <row r="9950" customFormat="1" ht="13.2" hidden="1" x14ac:dyDescent="0.2"/>
    <row r="9951" customFormat="1" ht="13.2" hidden="1" x14ac:dyDescent="0.2"/>
    <row r="9952" customFormat="1" ht="13.2" hidden="1" x14ac:dyDescent="0.2"/>
    <row r="9953" customFormat="1" ht="13.2" hidden="1" x14ac:dyDescent="0.2"/>
    <row r="9954" customFormat="1" ht="13.2" hidden="1" x14ac:dyDescent="0.2"/>
    <row r="9955" customFormat="1" ht="13.2" hidden="1" x14ac:dyDescent="0.2"/>
    <row r="9956" customFormat="1" ht="13.2" hidden="1" x14ac:dyDescent="0.2"/>
    <row r="9957" customFormat="1" ht="13.2" hidden="1" x14ac:dyDescent="0.2"/>
    <row r="9958" customFormat="1" ht="13.2" hidden="1" x14ac:dyDescent="0.2"/>
    <row r="9959" customFormat="1" ht="13.2" hidden="1" x14ac:dyDescent="0.2"/>
    <row r="9960" customFormat="1" ht="13.2" hidden="1" x14ac:dyDescent="0.2"/>
    <row r="9961" customFormat="1" ht="13.2" hidden="1" x14ac:dyDescent="0.2"/>
    <row r="9962" customFormat="1" ht="13.2" hidden="1" x14ac:dyDescent="0.2"/>
    <row r="9963" customFormat="1" ht="13.2" hidden="1" x14ac:dyDescent="0.2"/>
    <row r="9964" customFormat="1" ht="13.2" hidden="1" x14ac:dyDescent="0.2"/>
    <row r="9965" customFormat="1" ht="13.2" hidden="1" x14ac:dyDescent="0.2"/>
    <row r="9966" customFormat="1" ht="13.2" hidden="1" x14ac:dyDescent="0.2"/>
    <row r="9967" customFormat="1" ht="13.2" hidden="1" x14ac:dyDescent="0.2"/>
    <row r="9968" customFormat="1" ht="13.2" hidden="1" x14ac:dyDescent="0.2"/>
    <row r="9969" customFormat="1" ht="13.2" hidden="1" x14ac:dyDescent="0.2"/>
    <row r="9970" customFormat="1" ht="13.2" hidden="1" x14ac:dyDescent="0.2"/>
    <row r="9971" customFormat="1" ht="13.2" hidden="1" x14ac:dyDescent="0.2"/>
    <row r="9972" customFormat="1" ht="13.2" hidden="1" x14ac:dyDescent="0.2"/>
    <row r="9973" customFormat="1" ht="13.2" hidden="1" x14ac:dyDescent="0.2"/>
    <row r="9974" customFormat="1" ht="13.2" hidden="1" x14ac:dyDescent="0.2"/>
    <row r="9975" customFormat="1" ht="13.2" hidden="1" x14ac:dyDescent="0.2"/>
    <row r="9976" customFormat="1" ht="13.2" hidden="1" x14ac:dyDescent="0.2"/>
    <row r="9977" customFormat="1" ht="13.2" hidden="1" x14ac:dyDescent="0.2"/>
    <row r="9978" customFormat="1" ht="13.2" hidden="1" x14ac:dyDescent="0.2"/>
    <row r="9979" customFormat="1" ht="13.2" hidden="1" x14ac:dyDescent="0.2"/>
    <row r="9980" customFormat="1" ht="13.2" hidden="1" x14ac:dyDescent="0.2"/>
    <row r="9981" customFormat="1" ht="13.2" hidden="1" x14ac:dyDescent="0.2"/>
    <row r="9982" customFormat="1" ht="13.2" hidden="1" x14ac:dyDescent="0.2"/>
    <row r="9983" customFormat="1" ht="13.2" hidden="1" x14ac:dyDescent="0.2"/>
    <row r="9984" customFormat="1" ht="13.2" hidden="1" x14ac:dyDescent="0.2"/>
    <row r="9985" customFormat="1" ht="13.2" hidden="1" x14ac:dyDescent="0.2"/>
    <row r="9986" customFormat="1" ht="13.2" hidden="1" x14ac:dyDescent="0.2"/>
    <row r="9987" customFormat="1" ht="13.2" hidden="1" x14ac:dyDescent="0.2"/>
    <row r="9988" customFormat="1" ht="13.2" hidden="1" x14ac:dyDescent="0.2"/>
    <row r="9989" customFormat="1" ht="13.2" hidden="1" x14ac:dyDescent="0.2"/>
    <row r="9990" customFormat="1" ht="13.2" hidden="1" x14ac:dyDescent="0.2"/>
    <row r="9991" customFormat="1" ht="13.2" hidden="1" x14ac:dyDescent="0.2"/>
    <row r="9992" customFormat="1" ht="13.2" hidden="1" x14ac:dyDescent="0.2"/>
    <row r="9993" customFormat="1" ht="13.2" hidden="1" x14ac:dyDescent="0.2"/>
    <row r="9994" customFormat="1" ht="13.2" hidden="1" x14ac:dyDescent="0.2"/>
    <row r="9995" customFormat="1" ht="13.2" hidden="1" x14ac:dyDescent="0.2"/>
    <row r="9996" customFormat="1" ht="13.2" hidden="1" x14ac:dyDescent="0.2"/>
    <row r="9997" customFormat="1" ht="13.2" hidden="1" x14ac:dyDescent="0.2"/>
    <row r="9998" customFormat="1" ht="13.2" hidden="1" x14ac:dyDescent="0.2"/>
    <row r="9999" customFormat="1" ht="13.2" hidden="1" x14ac:dyDescent="0.2"/>
    <row r="10000" customFormat="1" ht="13.2" hidden="1" x14ac:dyDescent="0.2"/>
    <row r="10001" customFormat="1" ht="13.2" hidden="1" x14ac:dyDescent="0.2"/>
    <row r="10002" customFormat="1" ht="13.2" hidden="1" x14ac:dyDescent="0.2"/>
    <row r="10003" customFormat="1" ht="13.2" hidden="1" x14ac:dyDescent="0.2"/>
    <row r="10004" customFormat="1" ht="13.2" hidden="1" x14ac:dyDescent="0.2"/>
    <row r="10005" customFormat="1" ht="13.2" hidden="1" x14ac:dyDescent="0.2"/>
    <row r="10006" customFormat="1" ht="13.2" hidden="1" x14ac:dyDescent="0.2"/>
    <row r="10007" customFormat="1" ht="13.2" hidden="1" x14ac:dyDescent="0.2"/>
    <row r="10008" customFormat="1" ht="13.2" hidden="1" x14ac:dyDescent="0.2"/>
    <row r="10009" customFormat="1" ht="13.2" hidden="1" x14ac:dyDescent="0.2"/>
    <row r="10010" customFormat="1" ht="13.2" hidden="1" x14ac:dyDescent="0.2"/>
    <row r="10011" customFormat="1" ht="13.2" hidden="1" x14ac:dyDescent="0.2"/>
    <row r="10012" customFormat="1" ht="13.2" hidden="1" x14ac:dyDescent="0.2"/>
    <row r="10013" customFormat="1" ht="13.2" hidden="1" x14ac:dyDescent="0.2"/>
    <row r="10014" customFormat="1" ht="13.2" hidden="1" x14ac:dyDescent="0.2"/>
    <row r="10015" customFormat="1" ht="13.2" hidden="1" x14ac:dyDescent="0.2"/>
    <row r="10016" customFormat="1" ht="13.2" hidden="1" x14ac:dyDescent="0.2"/>
    <row r="10017" customFormat="1" ht="13.2" hidden="1" x14ac:dyDescent="0.2"/>
    <row r="10018" customFormat="1" ht="13.2" hidden="1" x14ac:dyDescent="0.2"/>
    <row r="10019" customFormat="1" ht="13.2" hidden="1" x14ac:dyDescent="0.2"/>
    <row r="10020" customFormat="1" ht="13.2" hidden="1" x14ac:dyDescent="0.2"/>
    <row r="10021" customFormat="1" ht="13.2" hidden="1" x14ac:dyDescent="0.2"/>
    <row r="10022" customFormat="1" ht="13.2" hidden="1" x14ac:dyDescent="0.2"/>
    <row r="10023" customFormat="1" ht="13.2" hidden="1" x14ac:dyDescent="0.2"/>
    <row r="10024" customFormat="1" ht="13.2" hidden="1" x14ac:dyDescent="0.2"/>
    <row r="10025" customFormat="1" ht="13.2" hidden="1" x14ac:dyDescent="0.2"/>
    <row r="10026" customFormat="1" ht="13.2" hidden="1" x14ac:dyDescent="0.2"/>
    <row r="10027" customFormat="1" ht="13.2" hidden="1" x14ac:dyDescent="0.2"/>
    <row r="10028" customFormat="1" ht="13.2" hidden="1" x14ac:dyDescent="0.2"/>
    <row r="10029" customFormat="1" ht="13.2" hidden="1" x14ac:dyDescent="0.2"/>
    <row r="10030" customFormat="1" ht="13.2" hidden="1" x14ac:dyDescent="0.2"/>
    <row r="10031" customFormat="1" ht="13.2" hidden="1" x14ac:dyDescent="0.2"/>
    <row r="10032" customFormat="1" ht="13.2" hidden="1" x14ac:dyDescent="0.2"/>
    <row r="10033" customFormat="1" ht="13.2" hidden="1" x14ac:dyDescent="0.2"/>
    <row r="10034" customFormat="1" ht="13.2" hidden="1" x14ac:dyDescent="0.2"/>
    <row r="10035" customFormat="1" ht="13.2" hidden="1" x14ac:dyDescent="0.2"/>
    <row r="10036" customFormat="1" ht="13.2" hidden="1" x14ac:dyDescent="0.2"/>
    <row r="10037" customFormat="1" ht="13.2" hidden="1" x14ac:dyDescent="0.2"/>
    <row r="10038" customFormat="1" ht="13.2" hidden="1" x14ac:dyDescent="0.2"/>
    <row r="10039" customFormat="1" ht="13.2" hidden="1" x14ac:dyDescent="0.2"/>
    <row r="10040" customFormat="1" ht="13.2" hidden="1" x14ac:dyDescent="0.2"/>
    <row r="10041" customFormat="1" ht="13.2" hidden="1" x14ac:dyDescent="0.2"/>
    <row r="10042" customFormat="1" ht="13.2" hidden="1" x14ac:dyDescent="0.2"/>
    <row r="10043" customFormat="1" ht="13.2" hidden="1" x14ac:dyDescent="0.2"/>
    <row r="10044" customFormat="1" ht="13.2" hidden="1" x14ac:dyDescent="0.2"/>
    <row r="10045" customFormat="1" ht="13.2" hidden="1" x14ac:dyDescent="0.2"/>
    <row r="10046" customFormat="1" ht="13.2" hidden="1" x14ac:dyDescent="0.2"/>
    <row r="10047" customFormat="1" ht="13.2" hidden="1" x14ac:dyDescent="0.2"/>
    <row r="10048" customFormat="1" ht="13.2" hidden="1" x14ac:dyDescent="0.2"/>
    <row r="10049" customFormat="1" ht="13.2" hidden="1" x14ac:dyDescent="0.2"/>
    <row r="10050" customFormat="1" ht="13.2" hidden="1" x14ac:dyDescent="0.2"/>
    <row r="10051" customFormat="1" ht="13.2" hidden="1" x14ac:dyDescent="0.2"/>
    <row r="10052" customFormat="1" ht="13.2" hidden="1" x14ac:dyDescent="0.2"/>
    <row r="10053" customFormat="1" ht="13.2" hidden="1" x14ac:dyDescent="0.2"/>
    <row r="10054" customFormat="1" ht="13.2" hidden="1" x14ac:dyDescent="0.2"/>
    <row r="10055" customFormat="1" ht="13.2" hidden="1" x14ac:dyDescent="0.2"/>
    <row r="10056" customFormat="1" ht="13.2" hidden="1" x14ac:dyDescent="0.2"/>
    <row r="10057" customFormat="1" ht="13.2" hidden="1" x14ac:dyDescent="0.2"/>
    <row r="10058" customFormat="1" ht="13.2" hidden="1" x14ac:dyDescent="0.2"/>
    <row r="10059" customFormat="1" ht="13.2" hidden="1" x14ac:dyDescent="0.2"/>
    <row r="10060" customFormat="1" ht="13.2" hidden="1" x14ac:dyDescent="0.2"/>
    <row r="10061" customFormat="1" ht="13.2" hidden="1" x14ac:dyDescent="0.2"/>
    <row r="10062" customFormat="1" ht="13.2" hidden="1" x14ac:dyDescent="0.2"/>
    <row r="10063" customFormat="1" ht="13.2" hidden="1" x14ac:dyDescent="0.2"/>
    <row r="10064" customFormat="1" ht="13.2" hidden="1" x14ac:dyDescent="0.2"/>
    <row r="10065" customFormat="1" ht="13.2" hidden="1" x14ac:dyDescent="0.2"/>
    <row r="10066" customFormat="1" ht="13.2" hidden="1" x14ac:dyDescent="0.2"/>
    <row r="10067" customFormat="1" ht="13.2" hidden="1" x14ac:dyDescent="0.2"/>
    <row r="10068" customFormat="1" ht="13.2" hidden="1" x14ac:dyDescent="0.2"/>
    <row r="10069" customFormat="1" ht="13.2" hidden="1" x14ac:dyDescent="0.2"/>
    <row r="10070" customFormat="1" ht="13.2" hidden="1" x14ac:dyDescent="0.2"/>
    <row r="10071" customFormat="1" ht="13.2" hidden="1" x14ac:dyDescent="0.2"/>
    <row r="10072" customFormat="1" ht="13.2" hidden="1" x14ac:dyDescent="0.2"/>
    <row r="10073" customFormat="1" ht="13.2" hidden="1" x14ac:dyDescent="0.2"/>
    <row r="10074" customFormat="1" ht="13.2" hidden="1" x14ac:dyDescent="0.2"/>
    <row r="10075" customFormat="1" ht="13.2" hidden="1" x14ac:dyDescent="0.2"/>
    <row r="10076" customFormat="1" ht="13.2" hidden="1" x14ac:dyDescent="0.2"/>
    <row r="10077" customFormat="1" ht="13.2" hidden="1" x14ac:dyDescent="0.2"/>
    <row r="10078" customFormat="1" ht="13.2" hidden="1" x14ac:dyDescent="0.2"/>
    <row r="10079" customFormat="1" ht="13.2" hidden="1" x14ac:dyDescent="0.2"/>
    <row r="10080" customFormat="1" ht="13.2" hidden="1" x14ac:dyDescent="0.2"/>
    <row r="10081" customFormat="1" ht="13.2" hidden="1" x14ac:dyDescent="0.2"/>
    <row r="10082" customFormat="1" ht="13.2" hidden="1" x14ac:dyDescent="0.2"/>
    <row r="10083" customFormat="1" ht="13.2" hidden="1" x14ac:dyDescent="0.2"/>
    <row r="10084" customFormat="1" ht="13.2" hidden="1" x14ac:dyDescent="0.2"/>
    <row r="10085" customFormat="1" ht="13.2" hidden="1" x14ac:dyDescent="0.2"/>
    <row r="10086" customFormat="1" ht="13.2" hidden="1" x14ac:dyDescent="0.2"/>
    <row r="10087" customFormat="1" ht="13.2" hidden="1" x14ac:dyDescent="0.2"/>
    <row r="10088" customFormat="1" ht="13.2" hidden="1" x14ac:dyDescent="0.2"/>
    <row r="10089" customFormat="1" ht="13.2" hidden="1" x14ac:dyDescent="0.2"/>
    <row r="10090" customFormat="1" ht="13.2" hidden="1" x14ac:dyDescent="0.2"/>
    <row r="10091" customFormat="1" ht="13.2" hidden="1" x14ac:dyDescent="0.2"/>
    <row r="10092" customFormat="1" ht="13.2" hidden="1" x14ac:dyDescent="0.2"/>
    <row r="10093" customFormat="1" ht="13.2" hidden="1" x14ac:dyDescent="0.2"/>
    <row r="10094" customFormat="1" ht="13.2" hidden="1" x14ac:dyDescent="0.2"/>
    <row r="10095" customFormat="1" ht="13.2" hidden="1" x14ac:dyDescent="0.2"/>
    <row r="10096" customFormat="1" ht="13.2" hidden="1" x14ac:dyDescent="0.2"/>
    <row r="10097" customFormat="1" ht="13.2" hidden="1" x14ac:dyDescent="0.2"/>
    <row r="10098" customFormat="1" ht="13.2" hidden="1" x14ac:dyDescent="0.2"/>
    <row r="10099" customFormat="1" ht="13.2" hidden="1" x14ac:dyDescent="0.2"/>
    <row r="10100" customFormat="1" ht="13.2" hidden="1" x14ac:dyDescent="0.2"/>
    <row r="10101" customFormat="1" ht="13.2" hidden="1" x14ac:dyDescent="0.2"/>
    <row r="10102" customFormat="1" ht="13.2" hidden="1" x14ac:dyDescent="0.2"/>
    <row r="10103" customFormat="1" ht="13.2" hidden="1" x14ac:dyDescent="0.2"/>
    <row r="10104" customFormat="1" ht="13.2" hidden="1" x14ac:dyDescent="0.2"/>
    <row r="10105" customFormat="1" ht="13.2" hidden="1" x14ac:dyDescent="0.2"/>
    <row r="10106" customFormat="1" ht="13.2" hidden="1" x14ac:dyDescent="0.2"/>
    <row r="10107" customFormat="1" ht="13.2" hidden="1" x14ac:dyDescent="0.2"/>
    <row r="10108" customFormat="1" ht="13.2" hidden="1" x14ac:dyDescent="0.2"/>
    <row r="10109" customFormat="1" ht="13.2" hidden="1" x14ac:dyDescent="0.2"/>
    <row r="10110" customFormat="1" ht="13.2" hidden="1" x14ac:dyDescent="0.2"/>
    <row r="10111" customFormat="1" ht="13.2" hidden="1" x14ac:dyDescent="0.2"/>
    <row r="10112" customFormat="1" ht="13.2" hidden="1" x14ac:dyDescent="0.2"/>
    <row r="10113" customFormat="1" ht="13.2" hidden="1" x14ac:dyDescent="0.2"/>
    <row r="10114" customFormat="1" ht="13.2" hidden="1" x14ac:dyDescent="0.2"/>
    <row r="10115" customFormat="1" ht="13.2" hidden="1" x14ac:dyDescent="0.2"/>
    <row r="10116" customFormat="1" ht="13.2" hidden="1" x14ac:dyDescent="0.2"/>
    <row r="10117" customFormat="1" ht="13.2" hidden="1" x14ac:dyDescent="0.2"/>
    <row r="10118" customFormat="1" ht="13.2" hidden="1" x14ac:dyDescent="0.2"/>
    <row r="10119" customFormat="1" ht="13.2" hidden="1" x14ac:dyDescent="0.2"/>
    <row r="10120" customFormat="1" ht="13.2" hidden="1" x14ac:dyDescent="0.2"/>
    <row r="10121" customFormat="1" ht="13.2" hidden="1" x14ac:dyDescent="0.2"/>
    <row r="10122" customFormat="1" ht="13.2" hidden="1" x14ac:dyDescent="0.2"/>
    <row r="10123" customFormat="1" ht="13.2" hidden="1" x14ac:dyDescent="0.2"/>
    <row r="10124" customFormat="1" ht="13.2" hidden="1" x14ac:dyDescent="0.2"/>
    <row r="10125" customFormat="1" ht="13.2" hidden="1" x14ac:dyDescent="0.2"/>
    <row r="10126" customFormat="1" ht="13.2" hidden="1" x14ac:dyDescent="0.2"/>
    <row r="10127" customFormat="1" ht="13.2" hidden="1" x14ac:dyDescent="0.2"/>
    <row r="10128" customFormat="1" ht="13.2" hidden="1" x14ac:dyDescent="0.2"/>
    <row r="10129" customFormat="1" ht="13.2" hidden="1" x14ac:dyDescent="0.2"/>
    <row r="10130" customFormat="1" ht="13.2" hidden="1" x14ac:dyDescent="0.2"/>
    <row r="10131" customFormat="1" ht="13.2" hidden="1" x14ac:dyDescent="0.2"/>
    <row r="10132" customFormat="1" ht="13.2" hidden="1" x14ac:dyDescent="0.2"/>
    <row r="10133" customFormat="1" ht="13.2" hidden="1" x14ac:dyDescent="0.2"/>
    <row r="10134" customFormat="1" ht="13.2" hidden="1" x14ac:dyDescent="0.2"/>
    <row r="10135" customFormat="1" ht="13.2" hidden="1" x14ac:dyDescent="0.2"/>
    <row r="10136" customFormat="1" ht="13.2" hidden="1" x14ac:dyDescent="0.2"/>
    <row r="10137" customFormat="1" ht="13.2" hidden="1" x14ac:dyDescent="0.2"/>
    <row r="10138" customFormat="1" ht="13.2" hidden="1" x14ac:dyDescent="0.2"/>
    <row r="10139" customFormat="1" ht="13.2" hidden="1" x14ac:dyDescent="0.2"/>
    <row r="10140" customFormat="1" ht="13.2" hidden="1" x14ac:dyDescent="0.2"/>
    <row r="10141" customFormat="1" ht="13.2" hidden="1" x14ac:dyDescent="0.2"/>
    <row r="10142" customFormat="1" ht="13.2" hidden="1" x14ac:dyDescent="0.2"/>
    <row r="10143" customFormat="1" ht="13.2" hidden="1" x14ac:dyDescent="0.2"/>
    <row r="10144" customFormat="1" ht="13.2" hidden="1" x14ac:dyDescent="0.2"/>
    <row r="10145" customFormat="1" ht="13.2" hidden="1" x14ac:dyDescent="0.2"/>
    <row r="10146" customFormat="1" ht="13.2" hidden="1" x14ac:dyDescent="0.2"/>
    <row r="10147" customFormat="1" ht="13.2" hidden="1" x14ac:dyDescent="0.2"/>
    <row r="10148" customFormat="1" ht="13.2" hidden="1" x14ac:dyDescent="0.2"/>
    <row r="10149" customFormat="1" ht="13.2" hidden="1" x14ac:dyDescent="0.2"/>
    <row r="10150" customFormat="1" ht="13.2" hidden="1" x14ac:dyDescent="0.2"/>
    <row r="10151" customFormat="1" ht="13.2" hidden="1" x14ac:dyDescent="0.2"/>
    <row r="10152" customFormat="1" ht="13.2" hidden="1" x14ac:dyDescent="0.2"/>
    <row r="10153" customFormat="1" ht="13.2" hidden="1" x14ac:dyDescent="0.2"/>
    <row r="10154" customFormat="1" ht="13.2" hidden="1" x14ac:dyDescent="0.2"/>
    <row r="10155" customFormat="1" ht="13.2" hidden="1" x14ac:dyDescent="0.2"/>
    <row r="10156" customFormat="1" ht="13.2" hidden="1" x14ac:dyDescent="0.2"/>
    <row r="10157" customFormat="1" ht="13.2" hidden="1" x14ac:dyDescent="0.2"/>
    <row r="10158" customFormat="1" ht="13.2" hidden="1" x14ac:dyDescent="0.2"/>
    <row r="10159" customFormat="1" ht="13.2" hidden="1" x14ac:dyDescent="0.2"/>
    <row r="10160" customFormat="1" ht="13.2" hidden="1" x14ac:dyDescent="0.2"/>
    <row r="10161" customFormat="1" ht="13.2" hidden="1" x14ac:dyDescent="0.2"/>
    <row r="10162" customFormat="1" ht="13.2" hidden="1" x14ac:dyDescent="0.2"/>
    <row r="10163" customFormat="1" ht="13.2" hidden="1" x14ac:dyDescent="0.2"/>
    <row r="10164" customFormat="1" ht="13.2" hidden="1" x14ac:dyDescent="0.2"/>
    <row r="10165" customFormat="1" ht="13.2" hidden="1" x14ac:dyDescent="0.2"/>
    <row r="10166" customFormat="1" ht="13.2" hidden="1" x14ac:dyDescent="0.2"/>
    <row r="10167" customFormat="1" ht="13.2" hidden="1" x14ac:dyDescent="0.2"/>
    <row r="10168" customFormat="1" ht="13.2" hidden="1" x14ac:dyDescent="0.2"/>
    <row r="10169" customFormat="1" ht="13.2" hidden="1" x14ac:dyDescent="0.2"/>
    <row r="10170" customFormat="1" ht="13.2" hidden="1" x14ac:dyDescent="0.2"/>
    <row r="10171" customFormat="1" ht="13.2" hidden="1" x14ac:dyDescent="0.2"/>
    <row r="10172" customFormat="1" ht="13.2" hidden="1" x14ac:dyDescent="0.2"/>
    <row r="10173" customFormat="1" ht="13.2" hidden="1" x14ac:dyDescent="0.2"/>
    <row r="10174" customFormat="1" ht="13.2" hidden="1" x14ac:dyDescent="0.2"/>
    <row r="10175" customFormat="1" ht="13.2" hidden="1" x14ac:dyDescent="0.2"/>
    <row r="10176" customFormat="1" ht="13.2" hidden="1" x14ac:dyDescent="0.2"/>
    <row r="10177" customFormat="1" ht="13.2" hidden="1" x14ac:dyDescent="0.2"/>
    <row r="10178" customFormat="1" ht="13.2" hidden="1" x14ac:dyDescent="0.2"/>
    <row r="10179" customFormat="1" ht="13.2" hidden="1" x14ac:dyDescent="0.2"/>
    <row r="10180" customFormat="1" ht="13.2" hidden="1" x14ac:dyDescent="0.2"/>
    <row r="10181" customFormat="1" ht="13.2" hidden="1" x14ac:dyDescent="0.2"/>
    <row r="10182" customFormat="1" ht="13.2" hidden="1" x14ac:dyDescent="0.2"/>
    <row r="10183" customFormat="1" ht="13.2" hidden="1" x14ac:dyDescent="0.2"/>
    <row r="10184" customFormat="1" ht="13.2" hidden="1" x14ac:dyDescent="0.2"/>
    <row r="10185" customFormat="1" ht="13.2" hidden="1" x14ac:dyDescent="0.2"/>
    <row r="10186" customFormat="1" ht="13.2" hidden="1" x14ac:dyDescent="0.2"/>
    <row r="10187" customFormat="1" ht="13.2" hidden="1" x14ac:dyDescent="0.2"/>
    <row r="10188" customFormat="1" ht="13.2" hidden="1" x14ac:dyDescent="0.2"/>
    <row r="10189" customFormat="1" ht="13.2" hidden="1" x14ac:dyDescent="0.2"/>
    <row r="10190" customFormat="1" ht="13.2" hidden="1" x14ac:dyDescent="0.2"/>
    <row r="10191" customFormat="1" ht="13.2" hidden="1" x14ac:dyDescent="0.2"/>
    <row r="10192" customFormat="1" ht="13.2" hidden="1" x14ac:dyDescent="0.2"/>
    <row r="10193" customFormat="1" ht="13.2" hidden="1" x14ac:dyDescent="0.2"/>
    <row r="10194" customFormat="1" ht="13.2" hidden="1" x14ac:dyDescent="0.2"/>
    <row r="10195" customFormat="1" ht="13.2" hidden="1" x14ac:dyDescent="0.2"/>
    <row r="10196" customFormat="1" ht="13.2" hidden="1" x14ac:dyDescent="0.2"/>
    <row r="10197" customFormat="1" ht="13.2" hidden="1" x14ac:dyDescent="0.2"/>
    <row r="10198" customFormat="1" ht="13.2" hidden="1" x14ac:dyDescent="0.2"/>
    <row r="10199" customFormat="1" ht="13.2" hidden="1" x14ac:dyDescent="0.2"/>
    <row r="10200" customFormat="1" ht="13.2" hidden="1" x14ac:dyDescent="0.2"/>
    <row r="10201" customFormat="1" ht="13.2" hidden="1" x14ac:dyDescent="0.2"/>
    <row r="10202" customFormat="1" ht="13.2" hidden="1" x14ac:dyDescent="0.2"/>
    <row r="10203" customFormat="1" ht="13.2" hidden="1" x14ac:dyDescent="0.2"/>
    <row r="10204" customFormat="1" ht="13.2" hidden="1" x14ac:dyDescent="0.2"/>
    <row r="10205" customFormat="1" ht="13.2" hidden="1" x14ac:dyDescent="0.2"/>
    <row r="10206" customFormat="1" ht="13.2" hidden="1" x14ac:dyDescent="0.2"/>
    <row r="10207" customFormat="1" ht="13.2" hidden="1" x14ac:dyDescent="0.2"/>
    <row r="10208" customFormat="1" ht="13.2" hidden="1" x14ac:dyDescent="0.2"/>
    <row r="10209" customFormat="1" ht="13.2" hidden="1" x14ac:dyDescent="0.2"/>
    <row r="10210" customFormat="1" ht="13.2" hidden="1" x14ac:dyDescent="0.2"/>
    <row r="10211" customFormat="1" ht="13.2" hidden="1" x14ac:dyDescent="0.2"/>
    <row r="10212" customFormat="1" ht="13.2" hidden="1" x14ac:dyDescent="0.2"/>
    <row r="10213" customFormat="1" ht="13.2" hidden="1" x14ac:dyDescent="0.2"/>
    <row r="10214" customFormat="1" ht="13.2" hidden="1" x14ac:dyDescent="0.2"/>
    <row r="10215" customFormat="1" ht="13.2" hidden="1" x14ac:dyDescent="0.2"/>
    <row r="10216" customFormat="1" ht="13.2" hidden="1" x14ac:dyDescent="0.2"/>
    <row r="10217" customFormat="1" ht="13.2" hidden="1" x14ac:dyDescent="0.2"/>
    <row r="10218" customFormat="1" ht="13.2" hidden="1" x14ac:dyDescent="0.2"/>
    <row r="10219" customFormat="1" ht="13.2" hidden="1" x14ac:dyDescent="0.2"/>
    <row r="10220" customFormat="1" ht="13.2" hidden="1" x14ac:dyDescent="0.2"/>
    <row r="10221" customFormat="1" ht="13.2" hidden="1" x14ac:dyDescent="0.2"/>
    <row r="10222" customFormat="1" ht="13.2" hidden="1" x14ac:dyDescent="0.2"/>
    <row r="10223" customFormat="1" ht="13.2" hidden="1" x14ac:dyDescent="0.2"/>
    <row r="10224" customFormat="1" ht="13.2" hidden="1" x14ac:dyDescent="0.2"/>
    <row r="10225" customFormat="1" ht="13.2" hidden="1" x14ac:dyDescent="0.2"/>
    <row r="10226" customFormat="1" ht="13.2" hidden="1" x14ac:dyDescent="0.2"/>
    <row r="10227" customFormat="1" ht="13.2" hidden="1" x14ac:dyDescent="0.2"/>
    <row r="10228" customFormat="1" ht="13.2" hidden="1" x14ac:dyDescent="0.2"/>
    <row r="10229" customFormat="1" ht="13.2" hidden="1" x14ac:dyDescent="0.2"/>
    <row r="10230" customFormat="1" ht="13.2" hidden="1" x14ac:dyDescent="0.2"/>
    <row r="10231" customFormat="1" ht="13.2" hidden="1" x14ac:dyDescent="0.2"/>
    <row r="10232" customFormat="1" ht="13.2" hidden="1" x14ac:dyDescent="0.2"/>
    <row r="10233" customFormat="1" ht="13.2" hidden="1" x14ac:dyDescent="0.2"/>
    <row r="10234" customFormat="1" ht="13.2" hidden="1" x14ac:dyDescent="0.2"/>
    <row r="10235" customFormat="1" ht="13.2" hidden="1" x14ac:dyDescent="0.2"/>
    <row r="10236" customFormat="1" ht="13.2" hidden="1" x14ac:dyDescent="0.2"/>
    <row r="10237" customFormat="1" ht="13.2" hidden="1" x14ac:dyDescent="0.2"/>
    <row r="10238" customFormat="1" ht="13.2" hidden="1" x14ac:dyDescent="0.2"/>
    <row r="10239" customFormat="1" ht="13.2" hidden="1" x14ac:dyDescent="0.2"/>
    <row r="10240" customFormat="1" ht="13.2" hidden="1" x14ac:dyDescent="0.2"/>
    <row r="10241" customFormat="1" ht="13.2" hidden="1" x14ac:dyDescent="0.2"/>
    <row r="10242" customFormat="1" ht="13.2" hidden="1" x14ac:dyDescent="0.2"/>
    <row r="10243" customFormat="1" ht="13.2" hidden="1" x14ac:dyDescent="0.2"/>
    <row r="10244" customFormat="1" ht="13.2" hidden="1" x14ac:dyDescent="0.2"/>
    <row r="10245" customFormat="1" ht="13.2" hidden="1" x14ac:dyDescent="0.2"/>
    <row r="10246" customFormat="1" ht="13.2" hidden="1" x14ac:dyDescent="0.2"/>
    <row r="10247" customFormat="1" ht="13.2" hidden="1" x14ac:dyDescent="0.2"/>
    <row r="10248" customFormat="1" ht="13.2" hidden="1" x14ac:dyDescent="0.2"/>
    <row r="10249" customFormat="1" ht="13.2" hidden="1" x14ac:dyDescent="0.2"/>
    <row r="10250" customFormat="1" ht="13.2" hidden="1" x14ac:dyDescent="0.2"/>
    <row r="10251" customFormat="1" ht="13.2" hidden="1" x14ac:dyDescent="0.2"/>
    <row r="10252" customFormat="1" ht="13.2" hidden="1" x14ac:dyDescent="0.2"/>
    <row r="10253" customFormat="1" ht="13.2" hidden="1" x14ac:dyDescent="0.2"/>
    <row r="10254" customFormat="1" ht="13.2" hidden="1" x14ac:dyDescent="0.2"/>
    <row r="10255" customFormat="1" ht="13.2" hidden="1" x14ac:dyDescent="0.2"/>
    <row r="10256" customFormat="1" ht="13.2" hidden="1" x14ac:dyDescent="0.2"/>
    <row r="10257" customFormat="1" ht="13.2" hidden="1" x14ac:dyDescent="0.2"/>
    <row r="10258" customFormat="1" ht="13.2" hidden="1" x14ac:dyDescent="0.2"/>
    <row r="10259" customFormat="1" ht="13.2" hidden="1" x14ac:dyDescent="0.2"/>
    <row r="10260" customFormat="1" ht="13.2" hidden="1" x14ac:dyDescent="0.2"/>
    <row r="10261" customFormat="1" ht="13.2" hidden="1" x14ac:dyDescent="0.2"/>
    <row r="10262" customFormat="1" ht="13.2" hidden="1" x14ac:dyDescent="0.2"/>
    <row r="10263" customFormat="1" ht="13.2" hidden="1" x14ac:dyDescent="0.2"/>
    <row r="10264" customFormat="1" ht="13.2" hidden="1" x14ac:dyDescent="0.2"/>
    <row r="10265" customFormat="1" ht="13.2" hidden="1" x14ac:dyDescent="0.2"/>
    <row r="10266" customFormat="1" ht="13.2" hidden="1" x14ac:dyDescent="0.2"/>
    <row r="10267" customFormat="1" ht="13.2" hidden="1" x14ac:dyDescent="0.2"/>
    <row r="10268" customFormat="1" ht="13.2" hidden="1" x14ac:dyDescent="0.2"/>
    <row r="10269" customFormat="1" ht="13.2" hidden="1" x14ac:dyDescent="0.2"/>
    <row r="10270" customFormat="1" ht="13.2" hidden="1" x14ac:dyDescent="0.2"/>
    <row r="10271" customFormat="1" ht="13.2" hidden="1" x14ac:dyDescent="0.2"/>
    <row r="10272" customFormat="1" ht="13.2" hidden="1" x14ac:dyDescent="0.2"/>
    <row r="10273" customFormat="1" ht="13.2" hidden="1" x14ac:dyDescent="0.2"/>
    <row r="10274" customFormat="1" ht="13.2" hidden="1" x14ac:dyDescent="0.2"/>
    <row r="10275" customFormat="1" ht="13.2" hidden="1" x14ac:dyDescent="0.2"/>
    <row r="10276" customFormat="1" ht="13.2" hidden="1" x14ac:dyDescent="0.2"/>
    <row r="10277" customFormat="1" ht="13.2" hidden="1" x14ac:dyDescent="0.2"/>
    <row r="10278" customFormat="1" ht="13.2" hidden="1" x14ac:dyDescent="0.2"/>
    <row r="10279" customFormat="1" ht="13.2" hidden="1" x14ac:dyDescent="0.2"/>
    <row r="10280" customFormat="1" ht="13.2" hidden="1" x14ac:dyDescent="0.2"/>
    <row r="10281" customFormat="1" ht="13.2" hidden="1" x14ac:dyDescent="0.2"/>
    <row r="10282" customFormat="1" ht="13.2" hidden="1" x14ac:dyDescent="0.2"/>
    <row r="10283" customFormat="1" ht="13.2" hidden="1" x14ac:dyDescent="0.2"/>
    <row r="10284" customFormat="1" ht="13.2" hidden="1" x14ac:dyDescent="0.2"/>
    <row r="10285" customFormat="1" ht="13.2" hidden="1" x14ac:dyDescent="0.2"/>
    <row r="10286" customFormat="1" ht="13.2" hidden="1" x14ac:dyDescent="0.2"/>
    <row r="10287" customFormat="1" ht="13.2" hidden="1" x14ac:dyDescent="0.2"/>
    <row r="10288" customFormat="1" ht="13.2" hidden="1" x14ac:dyDescent="0.2"/>
    <row r="10289" customFormat="1" ht="13.2" hidden="1" x14ac:dyDescent="0.2"/>
    <row r="10290" customFormat="1" ht="13.2" hidden="1" x14ac:dyDescent="0.2"/>
    <row r="10291" customFormat="1" ht="13.2" hidden="1" x14ac:dyDescent="0.2"/>
    <row r="10292" customFormat="1" ht="13.2" hidden="1" x14ac:dyDescent="0.2"/>
    <row r="10293" customFormat="1" ht="13.2" hidden="1" x14ac:dyDescent="0.2"/>
    <row r="10294" customFormat="1" ht="13.2" hidden="1" x14ac:dyDescent="0.2"/>
    <row r="10295" customFormat="1" ht="13.2" hidden="1" x14ac:dyDescent="0.2"/>
    <row r="10296" customFormat="1" ht="13.2" hidden="1" x14ac:dyDescent="0.2"/>
    <row r="10297" customFormat="1" ht="13.2" hidden="1" x14ac:dyDescent="0.2"/>
    <row r="10298" customFormat="1" ht="13.2" hidden="1" x14ac:dyDescent="0.2"/>
    <row r="10299" customFormat="1" ht="13.2" hidden="1" x14ac:dyDescent="0.2"/>
    <row r="10300" customFormat="1" ht="13.2" hidden="1" x14ac:dyDescent="0.2"/>
    <row r="10301" customFormat="1" ht="13.2" hidden="1" x14ac:dyDescent="0.2"/>
    <row r="10302" customFormat="1" ht="13.2" hidden="1" x14ac:dyDescent="0.2"/>
    <row r="10303" customFormat="1" ht="13.2" hidden="1" x14ac:dyDescent="0.2"/>
    <row r="10304" customFormat="1" ht="13.2" hidden="1" x14ac:dyDescent="0.2"/>
    <row r="10305" customFormat="1" ht="13.2" hidden="1" x14ac:dyDescent="0.2"/>
    <row r="10306" customFormat="1" ht="13.2" hidden="1" x14ac:dyDescent="0.2"/>
    <row r="10307" customFormat="1" ht="13.2" hidden="1" x14ac:dyDescent="0.2"/>
    <row r="10308" customFormat="1" ht="13.2" hidden="1" x14ac:dyDescent="0.2"/>
    <row r="10309" customFormat="1" ht="13.2" hidden="1" x14ac:dyDescent="0.2"/>
    <row r="10310" customFormat="1" ht="13.2" hidden="1" x14ac:dyDescent="0.2"/>
    <row r="10311" customFormat="1" ht="13.2" hidden="1" x14ac:dyDescent="0.2"/>
    <row r="10312" customFormat="1" ht="13.2" hidden="1" x14ac:dyDescent="0.2"/>
    <row r="10313" customFormat="1" ht="13.2" hidden="1" x14ac:dyDescent="0.2"/>
    <row r="10314" customFormat="1" ht="13.2" hidden="1" x14ac:dyDescent="0.2"/>
    <row r="10315" customFormat="1" ht="13.2" hidden="1" x14ac:dyDescent="0.2"/>
    <row r="10316" customFormat="1" ht="13.2" hidden="1" x14ac:dyDescent="0.2"/>
    <row r="10317" customFormat="1" ht="13.2" hidden="1" x14ac:dyDescent="0.2"/>
    <row r="10318" customFormat="1" ht="13.2" hidden="1" x14ac:dyDescent="0.2"/>
    <row r="10319" customFormat="1" ht="13.2" hidden="1" x14ac:dyDescent="0.2"/>
    <row r="10320" customFormat="1" ht="13.2" hidden="1" x14ac:dyDescent="0.2"/>
    <row r="10321" customFormat="1" ht="13.2" hidden="1" x14ac:dyDescent="0.2"/>
    <row r="10322" customFormat="1" ht="13.2" hidden="1" x14ac:dyDescent="0.2"/>
    <row r="10323" customFormat="1" ht="13.2" hidden="1" x14ac:dyDescent="0.2"/>
    <row r="10324" customFormat="1" ht="13.2" hidden="1" x14ac:dyDescent="0.2"/>
    <row r="10325" customFormat="1" ht="13.2" hidden="1" x14ac:dyDescent="0.2"/>
    <row r="10326" customFormat="1" ht="13.2" hidden="1" x14ac:dyDescent="0.2"/>
    <row r="10327" customFormat="1" ht="13.2" hidden="1" x14ac:dyDescent="0.2"/>
    <row r="10328" customFormat="1" ht="13.2" hidden="1" x14ac:dyDescent="0.2"/>
    <row r="10329" customFormat="1" ht="13.2" hidden="1" x14ac:dyDescent="0.2"/>
    <row r="10330" customFormat="1" ht="13.2" hidden="1" x14ac:dyDescent="0.2"/>
    <row r="10331" customFormat="1" ht="13.2" hidden="1" x14ac:dyDescent="0.2"/>
    <row r="10332" customFormat="1" ht="13.2" hidden="1" x14ac:dyDescent="0.2"/>
    <row r="10333" customFormat="1" ht="13.2" hidden="1" x14ac:dyDescent="0.2"/>
    <row r="10334" customFormat="1" ht="13.2" hidden="1" x14ac:dyDescent="0.2"/>
    <row r="10335" customFormat="1" ht="13.2" hidden="1" x14ac:dyDescent="0.2"/>
    <row r="10336" customFormat="1" ht="13.2" hidden="1" x14ac:dyDescent="0.2"/>
    <row r="10337" customFormat="1" ht="13.2" hidden="1" x14ac:dyDescent="0.2"/>
    <row r="10338" customFormat="1" ht="13.2" hidden="1" x14ac:dyDescent="0.2"/>
    <row r="10339" customFormat="1" ht="13.2" hidden="1" x14ac:dyDescent="0.2"/>
    <row r="10340" customFormat="1" ht="13.2" hidden="1" x14ac:dyDescent="0.2"/>
    <row r="10341" customFormat="1" ht="13.2" hidden="1" x14ac:dyDescent="0.2"/>
    <row r="10342" customFormat="1" ht="13.2" hidden="1" x14ac:dyDescent="0.2"/>
    <row r="10343" customFormat="1" ht="13.2" hidden="1" x14ac:dyDescent="0.2"/>
    <row r="10344" customFormat="1" ht="13.2" hidden="1" x14ac:dyDescent="0.2"/>
    <row r="10345" customFormat="1" ht="13.2" hidden="1" x14ac:dyDescent="0.2"/>
    <row r="10346" customFormat="1" ht="13.2" hidden="1" x14ac:dyDescent="0.2"/>
    <row r="10347" customFormat="1" ht="13.2" hidden="1" x14ac:dyDescent="0.2"/>
    <row r="10348" customFormat="1" ht="13.2" hidden="1" x14ac:dyDescent="0.2"/>
    <row r="10349" customFormat="1" ht="13.2" hidden="1" x14ac:dyDescent="0.2"/>
    <row r="10350" customFormat="1" ht="13.2" hidden="1" x14ac:dyDescent="0.2"/>
    <row r="10351" customFormat="1" ht="13.2" hidden="1" x14ac:dyDescent="0.2"/>
    <row r="10352" customFormat="1" ht="13.2" hidden="1" x14ac:dyDescent="0.2"/>
    <row r="10353" customFormat="1" ht="13.2" hidden="1" x14ac:dyDescent="0.2"/>
    <row r="10354" customFormat="1" ht="13.2" hidden="1" x14ac:dyDescent="0.2"/>
    <row r="10355" customFormat="1" ht="13.2" hidden="1" x14ac:dyDescent="0.2"/>
    <row r="10356" customFormat="1" ht="13.2" hidden="1" x14ac:dyDescent="0.2"/>
    <row r="10357" customFormat="1" ht="13.2" hidden="1" x14ac:dyDescent="0.2"/>
    <row r="10358" customFormat="1" ht="13.2" hidden="1" x14ac:dyDescent="0.2"/>
    <row r="10359" customFormat="1" ht="13.2" hidden="1" x14ac:dyDescent="0.2"/>
    <row r="10360" customFormat="1" ht="13.2" hidden="1" x14ac:dyDescent="0.2"/>
    <row r="10361" customFormat="1" ht="13.2" hidden="1" x14ac:dyDescent="0.2"/>
    <row r="10362" customFormat="1" ht="13.2" hidden="1" x14ac:dyDescent="0.2"/>
    <row r="10363" customFormat="1" ht="13.2" hidden="1" x14ac:dyDescent="0.2"/>
    <row r="10364" customFormat="1" ht="13.2" hidden="1" x14ac:dyDescent="0.2"/>
    <row r="10365" customFormat="1" ht="13.2" hidden="1" x14ac:dyDescent="0.2"/>
    <row r="10366" customFormat="1" ht="13.2" hidden="1" x14ac:dyDescent="0.2"/>
    <row r="10367" customFormat="1" ht="13.2" hidden="1" x14ac:dyDescent="0.2"/>
    <row r="10368" customFormat="1" ht="13.2" hidden="1" x14ac:dyDescent="0.2"/>
    <row r="10369" customFormat="1" ht="13.2" hidden="1" x14ac:dyDescent="0.2"/>
    <row r="10370" customFormat="1" ht="13.2" hidden="1" x14ac:dyDescent="0.2"/>
    <row r="10371" customFormat="1" ht="13.2" hidden="1" x14ac:dyDescent="0.2"/>
    <row r="10372" customFormat="1" ht="13.2" hidden="1" x14ac:dyDescent="0.2"/>
    <row r="10373" customFormat="1" ht="13.2" hidden="1" x14ac:dyDescent="0.2"/>
    <row r="10374" customFormat="1" ht="13.2" hidden="1" x14ac:dyDescent="0.2"/>
    <row r="10375" customFormat="1" ht="13.2" hidden="1" x14ac:dyDescent="0.2"/>
    <row r="10376" customFormat="1" ht="13.2" hidden="1" x14ac:dyDescent="0.2"/>
    <row r="10377" customFormat="1" ht="13.2" hidden="1" x14ac:dyDescent="0.2"/>
    <row r="10378" customFormat="1" ht="13.2" hidden="1" x14ac:dyDescent="0.2"/>
    <row r="10379" customFormat="1" ht="13.2" hidden="1" x14ac:dyDescent="0.2"/>
    <row r="10380" customFormat="1" ht="13.2" hidden="1" x14ac:dyDescent="0.2"/>
    <row r="10381" customFormat="1" ht="13.2" hidden="1" x14ac:dyDescent="0.2"/>
    <row r="10382" customFormat="1" ht="13.2" hidden="1" x14ac:dyDescent="0.2"/>
    <row r="10383" customFormat="1" ht="13.2" hidden="1" x14ac:dyDescent="0.2"/>
    <row r="10384" customFormat="1" ht="13.2" hidden="1" x14ac:dyDescent="0.2"/>
    <row r="10385" customFormat="1" ht="13.2" hidden="1" x14ac:dyDescent="0.2"/>
    <row r="10386" customFormat="1" ht="13.2" hidden="1" x14ac:dyDescent="0.2"/>
    <row r="10387" customFormat="1" ht="13.2" hidden="1" x14ac:dyDescent="0.2"/>
    <row r="10388" customFormat="1" ht="13.2" hidden="1" x14ac:dyDescent="0.2"/>
    <row r="10389" customFormat="1" ht="13.2" hidden="1" x14ac:dyDescent="0.2"/>
    <row r="10390" customFormat="1" ht="13.2" hidden="1" x14ac:dyDescent="0.2"/>
    <row r="10391" customFormat="1" ht="13.2" hidden="1" x14ac:dyDescent="0.2"/>
    <row r="10392" customFormat="1" ht="13.2" hidden="1" x14ac:dyDescent="0.2"/>
    <row r="10393" customFormat="1" ht="13.2" hidden="1" x14ac:dyDescent="0.2"/>
    <row r="10394" customFormat="1" ht="13.2" hidden="1" x14ac:dyDescent="0.2"/>
    <row r="10395" customFormat="1" ht="13.2" hidden="1" x14ac:dyDescent="0.2"/>
    <row r="10396" customFormat="1" ht="13.2" hidden="1" x14ac:dyDescent="0.2"/>
    <row r="10397" customFormat="1" ht="13.2" hidden="1" x14ac:dyDescent="0.2"/>
    <row r="10398" customFormat="1" ht="13.2" hidden="1" x14ac:dyDescent="0.2"/>
    <row r="10399" customFormat="1" ht="13.2" hidden="1" x14ac:dyDescent="0.2"/>
    <row r="10400" customFormat="1" ht="13.2" hidden="1" x14ac:dyDescent="0.2"/>
    <row r="10401" customFormat="1" ht="13.2" hidden="1" x14ac:dyDescent="0.2"/>
    <row r="10402" customFormat="1" ht="13.2" hidden="1" x14ac:dyDescent="0.2"/>
    <row r="10403" customFormat="1" ht="13.2" hidden="1" x14ac:dyDescent="0.2"/>
    <row r="10404" customFormat="1" ht="13.2" hidden="1" x14ac:dyDescent="0.2"/>
    <row r="10405" customFormat="1" ht="13.2" hidden="1" x14ac:dyDescent="0.2"/>
    <row r="10406" customFormat="1" ht="13.2" hidden="1" x14ac:dyDescent="0.2"/>
    <row r="10407" customFormat="1" ht="13.2" hidden="1" x14ac:dyDescent="0.2"/>
    <row r="10408" customFormat="1" ht="13.2" hidden="1" x14ac:dyDescent="0.2"/>
    <row r="10409" customFormat="1" ht="13.2" hidden="1" x14ac:dyDescent="0.2"/>
    <row r="10410" customFormat="1" ht="13.2" hidden="1" x14ac:dyDescent="0.2"/>
    <row r="10411" customFormat="1" ht="13.2" hidden="1" x14ac:dyDescent="0.2"/>
    <row r="10412" customFormat="1" ht="13.2" hidden="1" x14ac:dyDescent="0.2"/>
    <row r="10413" customFormat="1" ht="13.2" hidden="1" x14ac:dyDescent="0.2"/>
    <row r="10414" customFormat="1" ht="13.2" hidden="1" x14ac:dyDescent="0.2"/>
    <row r="10415" customFormat="1" ht="13.2" hidden="1" x14ac:dyDescent="0.2"/>
    <row r="10416" customFormat="1" ht="13.2" hidden="1" x14ac:dyDescent="0.2"/>
    <row r="10417" customFormat="1" ht="13.2" hidden="1" x14ac:dyDescent="0.2"/>
    <row r="10418" customFormat="1" ht="13.2" hidden="1" x14ac:dyDescent="0.2"/>
    <row r="10419" customFormat="1" ht="13.2" hidden="1" x14ac:dyDescent="0.2"/>
    <row r="10420" customFormat="1" ht="13.2" hidden="1" x14ac:dyDescent="0.2"/>
    <row r="10421" customFormat="1" ht="13.2" hidden="1" x14ac:dyDescent="0.2"/>
    <row r="10422" customFormat="1" ht="13.2" hidden="1" x14ac:dyDescent="0.2"/>
    <row r="10423" customFormat="1" ht="13.2" hidden="1" x14ac:dyDescent="0.2"/>
    <row r="10424" customFormat="1" ht="13.2" hidden="1" x14ac:dyDescent="0.2"/>
    <row r="10425" customFormat="1" ht="13.2" hidden="1" x14ac:dyDescent="0.2"/>
    <row r="10426" customFormat="1" ht="13.2" hidden="1" x14ac:dyDescent="0.2"/>
    <row r="10427" customFormat="1" ht="13.2" hidden="1" x14ac:dyDescent="0.2"/>
    <row r="10428" customFormat="1" ht="13.2" hidden="1" x14ac:dyDescent="0.2"/>
    <row r="10429" customFormat="1" ht="13.2" hidden="1" x14ac:dyDescent="0.2"/>
    <row r="10430" customFormat="1" ht="13.2" hidden="1" x14ac:dyDescent="0.2"/>
    <row r="10431" customFormat="1" ht="13.2" hidden="1" x14ac:dyDescent="0.2"/>
    <row r="10432" customFormat="1" ht="13.2" hidden="1" x14ac:dyDescent="0.2"/>
    <row r="10433" customFormat="1" ht="13.2" hidden="1" x14ac:dyDescent="0.2"/>
    <row r="10434" customFormat="1" ht="13.2" hidden="1" x14ac:dyDescent="0.2"/>
    <row r="10435" customFormat="1" ht="13.2" hidden="1" x14ac:dyDescent="0.2"/>
    <row r="10436" customFormat="1" ht="13.2" hidden="1" x14ac:dyDescent="0.2"/>
    <row r="10437" customFormat="1" ht="13.2" hidden="1" x14ac:dyDescent="0.2"/>
    <row r="10438" customFormat="1" ht="13.2" hidden="1" x14ac:dyDescent="0.2"/>
    <row r="10439" customFormat="1" ht="13.2" hidden="1" x14ac:dyDescent="0.2"/>
    <row r="10440" customFormat="1" ht="13.2" hidden="1" x14ac:dyDescent="0.2"/>
    <row r="10441" customFormat="1" ht="13.2" hidden="1" x14ac:dyDescent="0.2"/>
    <row r="10442" customFormat="1" ht="13.2" hidden="1" x14ac:dyDescent="0.2"/>
    <row r="10443" customFormat="1" ht="13.2" hidden="1" x14ac:dyDescent="0.2"/>
    <row r="10444" customFormat="1" ht="13.2" hidden="1" x14ac:dyDescent="0.2"/>
    <row r="10445" customFormat="1" ht="13.2" hidden="1" x14ac:dyDescent="0.2"/>
    <row r="10446" customFormat="1" ht="13.2" hidden="1" x14ac:dyDescent="0.2"/>
    <row r="10447" customFormat="1" ht="13.2" hidden="1" x14ac:dyDescent="0.2"/>
    <row r="10448" customFormat="1" ht="13.2" hidden="1" x14ac:dyDescent="0.2"/>
    <row r="10449" customFormat="1" ht="13.2" hidden="1" x14ac:dyDescent="0.2"/>
    <row r="10450" customFormat="1" ht="13.2" hidden="1" x14ac:dyDescent="0.2"/>
    <row r="10451" customFormat="1" ht="13.2" hidden="1" x14ac:dyDescent="0.2"/>
    <row r="10452" customFormat="1" ht="13.2" hidden="1" x14ac:dyDescent="0.2"/>
    <row r="10453" customFormat="1" ht="13.2" hidden="1" x14ac:dyDescent="0.2"/>
    <row r="10454" customFormat="1" ht="13.2" hidden="1" x14ac:dyDescent="0.2"/>
    <row r="10455" customFormat="1" ht="13.2" hidden="1" x14ac:dyDescent="0.2"/>
    <row r="10456" customFormat="1" ht="13.2" hidden="1" x14ac:dyDescent="0.2"/>
    <row r="10457" customFormat="1" ht="13.2" hidden="1" x14ac:dyDescent="0.2"/>
    <row r="10458" customFormat="1" ht="13.2" hidden="1" x14ac:dyDescent="0.2"/>
    <row r="10459" customFormat="1" ht="13.2" hidden="1" x14ac:dyDescent="0.2"/>
    <row r="10460" customFormat="1" ht="13.2" hidden="1" x14ac:dyDescent="0.2"/>
    <row r="10461" customFormat="1" ht="13.2" hidden="1" x14ac:dyDescent="0.2"/>
    <row r="10462" customFormat="1" ht="13.2" hidden="1" x14ac:dyDescent="0.2"/>
    <row r="10463" customFormat="1" ht="13.2" hidden="1" x14ac:dyDescent="0.2"/>
    <row r="10464" customFormat="1" ht="13.2" hidden="1" x14ac:dyDescent="0.2"/>
    <row r="10465" customFormat="1" ht="13.2" hidden="1" x14ac:dyDescent="0.2"/>
    <row r="10466" customFormat="1" ht="13.2" hidden="1" x14ac:dyDescent="0.2"/>
    <row r="10467" customFormat="1" ht="13.2" hidden="1" x14ac:dyDescent="0.2"/>
    <row r="10468" customFormat="1" ht="13.2" hidden="1" x14ac:dyDescent="0.2"/>
    <row r="10469" customFormat="1" ht="13.2" hidden="1" x14ac:dyDescent="0.2"/>
    <row r="10470" customFormat="1" ht="13.2" hidden="1" x14ac:dyDescent="0.2"/>
    <row r="10471" customFormat="1" ht="13.2" hidden="1" x14ac:dyDescent="0.2"/>
    <row r="10472" customFormat="1" ht="13.2" hidden="1" x14ac:dyDescent="0.2"/>
    <row r="10473" customFormat="1" ht="13.2" hidden="1" x14ac:dyDescent="0.2"/>
    <row r="10474" customFormat="1" ht="13.2" hidden="1" x14ac:dyDescent="0.2"/>
    <row r="10475" customFormat="1" ht="13.2" hidden="1" x14ac:dyDescent="0.2"/>
    <row r="10476" customFormat="1" ht="13.2" hidden="1" x14ac:dyDescent="0.2"/>
    <row r="10477" customFormat="1" ht="13.2" hidden="1" x14ac:dyDescent="0.2"/>
    <row r="10478" customFormat="1" ht="13.2" hidden="1" x14ac:dyDescent="0.2"/>
    <row r="10479" customFormat="1" ht="13.2" hidden="1" x14ac:dyDescent="0.2"/>
    <row r="10480" customFormat="1" ht="13.2" hidden="1" x14ac:dyDescent="0.2"/>
    <row r="10481" customFormat="1" ht="13.2" hidden="1" x14ac:dyDescent="0.2"/>
    <row r="10482" customFormat="1" ht="13.2" hidden="1" x14ac:dyDescent="0.2"/>
    <row r="10483" customFormat="1" ht="13.2" hidden="1" x14ac:dyDescent="0.2"/>
    <row r="10484" customFormat="1" ht="13.2" hidden="1" x14ac:dyDescent="0.2"/>
    <row r="10485" customFormat="1" ht="13.2" hidden="1" x14ac:dyDescent="0.2"/>
    <row r="10486" customFormat="1" ht="13.2" hidden="1" x14ac:dyDescent="0.2"/>
    <row r="10487" customFormat="1" ht="13.2" hidden="1" x14ac:dyDescent="0.2"/>
    <row r="10488" customFormat="1" ht="13.2" hidden="1" x14ac:dyDescent="0.2"/>
    <row r="10489" customFormat="1" ht="13.2" hidden="1" x14ac:dyDescent="0.2"/>
    <row r="10490" customFormat="1" ht="13.2" hidden="1" x14ac:dyDescent="0.2"/>
    <row r="10491" customFormat="1" ht="13.2" hidden="1" x14ac:dyDescent="0.2"/>
    <row r="10492" customFormat="1" ht="13.2" hidden="1" x14ac:dyDescent="0.2"/>
    <row r="10493" customFormat="1" ht="13.2" hidden="1" x14ac:dyDescent="0.2"/>
    <row r="10494" customFormat="1" ht="13.2" hidden="1" x14ac:dyDescent="0.2"/>
    <row r="10495" customFormat="1" ht="13.2" hidden="1" x14ac:dyDescent="0.2"/>
    <row r="10496" customFormat="1" ht="13.2" hidden="1" x14ac:dyDescent="0.2"/>
    <row r="10497" customFormat="1" ht="13.2" hidden="1" x14ac:dyDescent="0.2"/>
    <row r="10498" customFormat="1" ht="13.2" hidden="1" x14ac:dyDescent="0.2"/>
    <row r="10499" customFormat="1" ht="13.2" hidden="1" x14ac:dyDescent="0.2"/>
    <row r="10500" customFormat="1" ht="13.2" hidden="1" x14ac:dyDescent="0.2"/>
    <row r="10501" customFormat="1" ht="13.2" hidden="1" x14ac:dyDescent="0.2"/>
    <row r="10502" customFormat="1" ht="13.2" hidden="1" x14ac:dyDescent="0.2"/>
    <row r="10503" customFormat="1" ht="13.2" hidden="1" x14ac:dyDescent="0.2"/>
    <row r="10504" customFormat="1" ht="13.2" hidden="1" x14ac:dyDescent="0.2"/>
    <row r="10505" customFormat="1" ht="13.2" hidden="1" x14ac:dyDescent="0.2"/>
    <row r="10506" customFormat="1" ht="13.2" hidden="1" x14ac:dyDescent="0.2"/>
    <row r="10507" customFormat="1" ht="13.2" hidden="1" x14ac:dyDescent="0.2"/>
    <row r="10508" customFormat="1" ht="13.2" hidden="1" x14ac:dyDescent="0.2"/>
    <row r="10509" customFormat="1" ht="13.2" hidden="1" x14ac:dyDescent="0.2"/>
    <row r="10510" customFormat="1" ht="13.2" hidden="1" x14ac:dyDescent="0.2"/>
    <row r="10511" customFormat="1" ht="13.2" hidden="1" x14ac:dyDescent="0.2"/>
    <row r="10512" customFormat="1" ht="13.2" hidden="1" x14ac:dyDescent="0.2"/>
    <row r="10513" customFormat="1" ht="13.2" hidden="1" x14ac:dyDescent="0.2"/>
    <row r="10514" customFormat="1" ht="13.2" hidden="1" x14ac:dyDescent="0.2"/>
    <row r="10515" customFormat="1" ht="13.2" hidden="1" x14ac:dyDescent="0.2"/>
    <row r="10516" customFormat="1" ht="13.2" hidden="1" x14ac:dyDescent="0.2"/>
    <row r="10517" customFormat="1" ht="13.2" hidden="1" x14ac:dyDescent="0.2"/>
    <row r="10518" customFormat="1" ht="13.2" hidden="1" x14ac:dyDescent="0.2"/>
    <row r="10519" customFormat="1" ht="13.2" hidden="1" x14ac:dyDescent="0.2"/>
    <row r="10520" customFormat="1" ht="13.2" hidden="1" x14ac:dyDescent="0.2"/>
    <row r="10521" customFormat="1" ht="13.2" hidden="1" x14ac:dyDescent="0.2"/>
    <row r="10522" customFormat="1" ht="13.2" hidden="1" x14ac:dyDescent="0.2"/>
    <row r="10523" customFormat="1" ht="13.2" hidden="1" x14ac:dyDescent="0.2"/>
    <row r="10524" customFormat="1" ht="13.2" hidden="1" x14ac:dyDescent="0.2"/>
    <row r="10525" customFormat="1" ht="13.2" hidden="1" x14ac:dyDescent="0.2"/>
    <row r="10526" customFormat="1" ht="13.2" hidden="1" x14ac:dyDescent="0.2"/>
    <row r="10527" customFormat="1" ht="13.2" hidden="1" x14ac:dyDescent="0.2"/>
    <row r="10528" customFormat="1" ht="13.2" hidden="1" x14ac:dyDescent="0.2"/>
    <row r="10529" customFormat="1" ht="13.2" hidden="1" x14ac:dyDescent="0.2"/>
    <row r="10530" customFormat="1" ht="13.2" hidden="1" x14ac:dyDescent="0.2"/>
    <row r="10531" customFormat="1" ht="13.2" hidden="1" x14ac:dyDescent="0.2"/>
    <row r="10532" customFormat="1" ht="13.2" hidden="1" x14ac:dyDescent="0.2"/>
    <row r="10533" customFormat="1" ht="13.2" hidden="1" x14ac:dyDescent="0.2"/>
    <row r="10534" customFormat="1" ht="13.2" hidden="1" x14ac:dyDescent="0.2"/>
    <row r="10535" customFormat="1" ht="13.2" hidden="1" x14ac:dyDescent="0.2"/>
    <row r="10536" customFormat="1" ht="13.2" hidden="1" x14ac:dyDescent="0.2"/>
    <row r="10537" customFormat="1" ht="13.2" hidden="1" x14ac:dyDescent="0.2"/>
    <row r="10538" customFormat="1" ht="13.2" hidden="1" x14ac:dyDescent="0.2"/>
    <row r="10539" customFormat="1" ht="13.2" hidden="1" x14ac:dyDescent="0.2"/>
    <row r="10540" customFormat="1" ht="13.2" hidden="1" x14ac:dyDescent="0.2"/>
    <row r="10541" customFormat="1" ht="13.2" hidden="1" x14ac:dyDescent="0.2"/>
    <row r="10542" customFormat="1" ht="13.2" hidden="1" x14ac:dyDescent="0.2"/>
    <row r="10543" customFormat="1" ht="13.2" hidden="1" x14ac:dyDescent="0.2"/>
    <row r="10544" customFormat="1" ht="13.2" hidden="1" x14ac:dyDescent="0.2"/>
    <row r="10545" customFormat="1" ht="13.2" hidden="1" x14ac:dyDescent="0.2"/>
    <row r="10546" customFormat="1" ht="13.2" hidden="1" x14ac:dyDescent="0.2"/>
    <row r="10547" customFormat="1" ht="13.2" hidden="1" x14ac:dyDescent="0.2"/>
    <row r="10548" customFormat="1" ht="13.2" hidden="1" x14ac:dyDescent="0.2"/>
    <row r="10549" customFormat="1" ht="13.2" hidden="1" x14ac:dyDescent="0.2"/>
    <row r="10550" customFormat="1" ht="13.2" hidden="1" x14ac:dyDescent="0.2"/>
    <row r="10551" customFormat="1" ht="13.2" hidden="1" x14ac:dyDescent="0.2"/>
    <row r="10552" customFormat="1" ht="13.2" hidden="1" x14ac:dyDescent="0.2"/>
    <row r="10553" customFormat="1" ht="13.2" hidden="1" x14ac:dyDescent="0.2"/>
    <row r="10554" customFormat="1" ht="13.2" hidden="1" x14ac:dyDescent="0.2"/>
    <row r="10555" customFormat="1" ht="13.2" hidden="1" x14ac:dyDescent="0.2"/>
    <row r="10556" customFormat="1" ht="13.2" hidden="1" x14ac:dyDescent="0.2"/>
    <row r="10557" customFormat="1" ht="13.2" hidden="1" x14ac:dyDescent="0.2"/>
    <row r="10558" customFormat="1" ht="13.2" hidden="1" x14ac:dyDescent="0.2"/>
    <row r="10559" customFormat="1" ht="13.2" hidden="1" x14ac:dyDescent="0.2"/>
    <row r="10560" customFormat="1" ht="13.2" hidden="1" x14ac:dyDescent="0.2"/>
    <row r="10561" customFormat="1" ht="13.2" hidden="1" x14ac:dyDescent="0.2"/>
    <row r="10562" customFormat="1" ht="13.2" hidden="1" x14ac:dyDescent="0.2"/>
    <row r="10563" customFormat="1" ht="13.2" hidden="1" x14ac:dyDescent="0.2"/>
    <row r="10564" customFormat="1" ht="13.2" hidden="1" x14ac:dyDescent="0.2"/>
    <row r="10565" customFormat="1" ht="13.2" hidden="1" x14ac:dyDescent="0.2"/>
    <row r="10566" customFormat="1" ht="13.2" hidden="1" x14ac:dyDescent="0.2"/>
    <row r="10567" customFormat="1" ht="13.2" hidden="1" x14ac:dyDescent="0.2"/>
    <row r="10568" customFormat="1" ht="13.2" hidden="1" x14ac:dyDescent="0.2"/>
    <row r="10569" customFormat="1" ht="13.2" hidden="1" x14ac:dyDescent="0.2"/>
    <row r="10570" customFormat="1" ht="13.2" hidden="1" x14ac:dyDescent="0.2"/>
    <row r="10571" customFormat="1" ht="13.2" hidden="1" x14ac:dyDescent="0.2"/>
    <row r="10572" customFormat="1" ht="13.2" hidden="1" x14ac:dyDescent="0.2"/>
    <row r="10573" customFormat="1" ht="13.2" hidden="1" x14ac:dyDescent="0.2"/>
    <row r="10574" customFormat="1" ht="13.2" hidden="1" x14ac:dyDescent="0.2"/>
    <row r="10575" customFormat="1" ht="13.2" hidden="1" x14ac:dyDescent="0.2"/>
    <row r="10576" customFormat="1" ht="13.2" hidden="1" x14ac:dyDescent="0.2"/>
    <row r="10577" customFormat="1" ht="13.2" hidden="1" x14ac:dyDescent="0.2"/>
    <row r="10578" customFormat="1" ht="13.2" hidden="1" x14ac:dyDescent="0.2"/>
    <row r="10579" customFormat="1" ht="13.2" hidden="1" x14ac:dyDescent="0.2"/>
    <row r="10580" customFormat="1" ht="13.2" hidden="1" x14ac:dyDescent="0.2"/>
    <row r="10581" customFormat="1" ht="13.2" hidden="1" x14ac:dyDescent="0.2"/>
    <row r="10582" customFormat="1" ht="13.2" hidden="1" x14ac:dyDescent="0.2"/>
    <row r="10583" customFormat="1" ht="13.2" hidden="1" x14ac:dyDescent="0.2"/>
    <row r="10584" customFormat="1" ht="13.2" hidden="1" x14ac:dyDescent="0.2"/>
    <row r="10585" customFormat="1" ht="13.2" hidden="1" x14ac:dyDescent="0.2"/>
    <row r="10586" customFormat="1" ht="13.2" hidden="1" x14ac:dyDescent="0.2"/>
    <row r="10587" customFormat="1" ht="13.2" hidden="1" x14ac:dyDescent="0.2"/>
    <row r="10588" customFormat="1" ht="13.2" hidden="1" x14ac:dyDescent="0.2"/>
    <row r="10589" customFormat="1" ht="13.2" hidden="1" x14ac:dyDescent="0.2"/>
    <row r="10590" customFormat="1" ht="13.2" hidden="1" x14ac:dyDescent="0.2"/>
    <row r="10591" customFormat="1" ht="13.2" hidden="1" x14ac:dyDescent="0.2"/>
    <row r="10592" customFormat="1" ht="13.2" hidden="1" x14ac:dyDescent="0.2"/>
    <row r="10593" customFormat="1" ht="13.2" hidden="1" x14ac:dyDescent="0.2"/>
    <row r="10594" customFormat="1" ht="13.2" hidden="1" x14ac:dyDescent="0.2"/>
    <row r="10595" customFormat="1" ht="13.2" hidden="1" x14ac:dyDescent="0.2"/>
    <row r="10596" customFormat="1" ht="13.2" hidden="1" x14ac:dyDescent="0.2"/>
    <row r="10597" customFormat="1" ht="13.2" hidden="1" x14ac:dyDescent="0.2"/>
    <row r="10598" customFormat="1" ht="13.2" hidden="1" x14ac:dyDescent="0.2"/>
    <row r="10599" customFormat="1" ht="13.2" hidden="1" x14ac:dyDescent="0.2"/>
    <row r="10600" customFormat="1" ht="13.2" hidden="1" x14ac:dyDescent="0.2"/>
    <row r="10601" customFormat="1" ht="13.2" hidden="1" x14ac:dyDescent="0.2"/>
    <row r="10602" customFormat="1" ht="13.2" hidden="1" x14ac:dyDescent="0.2"/>
    <row r="10603" customFormat="1" ht="13.2" hidden="1" x14ac:dyDescent="0.2"/>
    <row r="10604" customFormat="1" ht="13.2" hidden="1" x14ac:dyDescent="0.2"/>
    <row r="10605" customFormat="1" ht="13.2" hidden="1" x14ac:dyDescent="0.2"/>
    <row r="10606" customFormat="1" ht="13.2" hidden="1" x14ac:dyDescent="0.2"/>
    <row r="10607" customFormat="1" ht="13.2" hidden="1" x14ac:dyDescent="0.2"/>
    <row r="10608" customFormat="1" ht="13.2" hidden="1" x14ac:dyDescent="0.2"/>
    <row r="10609" customFormat="1" ht="13.2" hidden="1" x14ac:dyDescent="0.2"/>
    <row r="10610" customFormat="1" ht="13.2" hidden="1" x14ac:dyDescent="0.2"/>
    <row r="10611" customFormat="1" ht="13.2" hidden="1" x14ac:dyDescent="0.2"/>
    <row r="10612" customFormat="1" ht="13.2" hidden="1" x14ac:dyDescent="0.2"/>
    <row r="10613" customFormat="1" ht="13.2" hidden="1" x14ac:dyDescent="0.2"/>
    <row r="10614" customFormat="1" ht="13.2" hidden="1" x14ac:dyDescent="0.2"/>
    <row r="10615" customFormat="1" ht="13.2" hidden="1" x14ac:dyDescent="0.2"/>
    <row r="10616" customFormat="1" ht="13.2" hidden="1" x14ac:dyDescent="0.2"/>
    <row r="10617" customFormat="1" ht="13.2" hidden="1" x14ac:dyDescent="0.2"/>
    <row r="10618" customFormat="1" ht="13.2" hidden="1" x14ac:dyDescent="0.2"/>
    <row r="10619" customFormat="1" ht="13.2" hidden="1" x14ac:dyDescent="0.2"/>
    <row r="10620" customFormat="1" ht="13.2" hidden="1" x14ac:dyDescent="0.2"/>
    <row r="10621" customFormat="1" ht="13.2" hidden="1" x14ac:dyDescent="0.2"/>
    <row r="10622" customFormat="1" ht="13.2" hidden="1" x14ac:dyDescent="0.2"/>
    <row r="10623" customFormat="1" ht="13.2" hidden="1" x14ac:dyDescent="0.2"/>
    <row r="10624" customFormat="1" ht="13.2" hidden="1" x14ac:dyDescent="0.2"/>
    <row r="10625" customFormat="1" ht="13.2" hidden="1" x14ac:dyDescent="0.2"/>
    <row r="10626" customFormat="1" ht="13.2" hidden="1" x14ac:dyDescent="0.2"/>
    <row r="10627" customFormat="1" ht="13.2" hidden="1" x14ac:dyDescent="0.2"/>
    <row r="10628" customFormat="1" ht="13.2" hidden="1" x14ac:dyDescent="0.2"/>
    <row r="10629" customFormat="1" ht="13.2" hidden="1" x14ac:dyDescent="0.2"/>
    <row r="10630" customFormat="1" ht="13.2" hidden="1" x14ac:dyDescent="0.2"/>
    <row r="10631" customFormat="1" ht="13.2" hidden="1" x14ac:dyDescent="0.2"/>
    <row r="10632" customFormat="1" ht="13.2" hidden="1" x14ac:dyDescent="0.2"/>
    <row r="10633" customFormat="1" ht="13.2" hidden="1" x14ac:dyDescent="0.2"/>
    <row r="10634" customFormat="1" ht="13.2" hidden="1" x14ac:dyDescent="0.2"/>
    <row r="10635" customFormat="1" ht="13.2" hidden="1" x14ac:dyDescent="0.2"/>
    <row r="10636" customFormat="1" ht="13.2" hidden="1" x14ac:dyDescent="0.2"/>
    <row r="10637" customFormat="1" ht="13.2" hidden="1" x14ac:dyDescent="0.2"/>
    <row r="10638" customFormat="1" ht="13.2" hidden="1" x14ac:dyDescent="0.2"/>
    <row r="10639" customFormat="1" ht="13.2" hidden="1" x14ac:dyDescent="0.2"/>
    <row r="10640" customFormat="1" ht="13.2" hidden="1" x14ac:dyDescent="0.2"/>
    <row r="10641" customFormat="1" ht="13.2" hidden="1" x14ac:dyDescent="0.2"/>
    <row r="10642" customFormat="1" ht="13.2" hidden="1" x14ac:dyDescent="0.2"/>
    <row r="10643" customFormat="1" ht="13.2" hidden="1" x14ac:dyDescent="0.2"/>
    <row r="10644" customFormat="1" ht="13.2" hidden="1" x14ac:dyDescent="0.2"/>
    <row r="10645" customFormat="1" ht="13.2" hidden="1" x14ac:dyDescent="0.2"/>
    <row r="10646" customFormat="1" ht="13.2" hidden="1" x14ac:dyDescent="0.2"/>
    <row r="10647" customFormat="1" ht="13.2" hidden="1" x14ac:dyDescent="0.2"/>
    <row r="10648" customFormat="1" ht="13.2" hidden="1" x14ac:dyDescent="0.2"/>
    <row r="10649" customFormat="1" ht="13.2" hidden="1" x14ac:dyDescent="0.2"/>
    <row r="10650" customFormat="1" ht="13.2" hidden="1" x14ac:dyDescent="0.2"/>
    <row r="10651" customFormat="1" ht="13.2" hidden="1" x14ac:dyDescent="0.2"/>
    <row r="10652" customFormat="1" ht="13.2" hidden="1" x14ac:dyDescent="0.2"/>
    <row r="10653" customFormat="1" ht="13.2" hidden="1" x14ac:dyDescent="0.2"/>
    <row r="10654" customFormat="1" ht="13.2" hidden="1" x14ac:dyDescent="0.2"/>
    <row r="10655" customFormat="1" ht="13.2" hidden="1" x14ac:dyDescent="0.2"/>
    <row r="10656" customFormat="1" ht="13.2" hidden="1" x14ac:dyDescent="0.2"/>
    <row r="10657" customFormat="1" ht="13.2" hidden="1" x14ac:dyDescent="0.2"/>
    <row r="10658" customFormat="1" ht="13.2" hidden="1" x14ac:dyDescent="0.2"/>
    <row r="10659" customFormat="1" ht="13.2" hidden="1" x14ac:dyDescent="0.2"/>
    <row r="10660" customFormat="1" ht="13.2" hidden="1" x14ac:dyDescent="0.2"/>
    <row r="10661" customFormat="1" ht="13.2" hidden="1" x14ac:dyDescent="0.2"/>
    <row r="10662" customFormat="1" ht="13.2" hidden="1" x14ac:dyDescent="0.2"/>
    <row r="10663" customFormat="1" ht="13.2" hidden="1" x14ac:dyDescent="0.2"/>
    <row r="10664" customFormat="1" ht="13.2" hidden="1" x14ac:dyDescent="0.2"/>
    <row r="10665" customFormat="1" ht="13.2" hidden="1" x14ac:dyDescent="0.2"/>
    <row r="10666" customFormat="1" ht="13.2" hidden="1" x14ac:dyDescent="0.2"/>
    <row r="10667" customFormat="1" ht="13.2" hidden="1" x14ac:dyDescent="0.2"/>
    <row r="10668" customFormat="1" ht="13.2" hidden="1" x14ac:dyDescent="0.2"/>
    <row r="10669" customFormat="1" ht="13.2" hidden="1" x14ac:dyDescent="0.2"/>
    <row r="10670" customFormat="1" ht="13.2" hidden="1" x14ac:dyDescent="0.2"/>
    <row r="10671" customFormat="1" ht="13.2" hidden="1" x14ac:dyDescent="0.2"/>
    <row r="10672" customFormat="1" ht="13.2" hidden="1" x14ac:dyDescent="0.2"/>
    <row r="10673" customFormat="1" ht="13.2" hidden="1" x14ac:dyDescent="0.2"/>
    <row r="10674" customFormat="1" ht="13.2" hidden="1" x14ac:dyDescent="0.2"/>
    <row r="10675" customFormat="1" ht="13.2" hidden="1" x14ac:dyDescent="0.2"/>
    <row r="10676" customFormat="1" ht="13.2" hidden="1" x14ac:dyDescent="0.2"/>
    <row r="10677" customFormat="1" ht="13.2" hidden="1" x14ac:dyDescent="0.2"/>
    <row r="10678" customFormat="1" ht="13.2" hidden="1" x14ac:dyDescent="0.2"/>
    <row r="10679" customFormat="1" ht="13.2" hidden="1" x14ac:dyDescent="0.2"/>
    <row r="10680" customFormat="1" ht="13.2" hidden="1" x14ac:dyDescent="0.2"/>
    <row r="10681" customFormat="1" ht="13.2" hidden="1" x14ac:dyDescent="0.2"/>
    <row r="10682" customFormat="1" ht="13.2" hidden="1" x14ac:dyDescent="0.2"/>
    <row r="10683" customFormat="1" ht="13.2" hidden="1" x14ac:dyDescent="0.2"/>
    <row r="10684" customFormat="1" ht="13.2" hidden="1" x14ac:dyDescent="0.2"/>
    <row r="10685" customFormat="1" ht="13.2" hidden="1" x14ac:dyDescent="0.2"/>
    <row r="10686" customFormat="1" ht="13.2" hidden="1" x14ac:dyDescent="0.2"/>
    <row r="10687" customFormat="1" ht="13.2" hidden="1" x14ac:dyDescent="0.2"/>
    <row r="10688" customFormat="1" ht="13.2" hidden="1" x14ac:dyDescent="0.2"/>
    <row r="10689" customFormat="1" ht="13.2" hidden="1" x14ac:dyDescent="0.2"/>
    <row r="10690" customFormat="1" ht="13.2" hidden="1" x14ac:dyDescent="0.2"/>
    <row r="10691" customFormat="1" ht="13.2" hidden="1" x14ac:dyDescent="0.2"/>
    <row r="10692" customFormat="1" ht="13.2" hidden="1" x14ac:dyDescent="0.2"/>
    <row r="10693" customFormat="1" ht="13.2" hidden="1" x14ac:dyDescent="0.2"/>
    <row r="10694" customFormat="1" ht="13.2" hidden="1" x14ac:dyDescent="0.2"/>
    <row r="10695" customFormat="1" ht="13.2" hidden="1" x14ac:dyDescent="0.2"/>
    <row r="10696" customFormat="1" ht="13.2" hidden="1" x14ac:dyDescent="0.2"/>
    <row r="10697" customFormat="1" ht="13.2" hidden="1" x14ac:dyDescent="0.2"/>
    <row r="10698" customFormat="1" ht="13.2" hidden="1" x14ac:dyDescent="0.2"/>
    <row r="10699" customFormat="1" ht="13.2" hidden="1" x14ac:dyDescent="0.2"/>
    <row r="10700" customFormat="1" ht="13.2" hidden="1" x14ac:dyDescent="0.2"/>
    <row r="10701" customFormat="1" ht="13.2" hidden="1" x14ac:dyDescent="0.2"/>
    <row r="10702" customFormat="1" ht="13.2" hidden="1" x14ac:dyDescent="0.2"/>
    <row r="10703" customFormat="1" ht="13.2" hidden="1" x14ac:dyDescent="0.2"/>
    <row r="10704" customFormat="1" ht="13.2" hidden="1" x14ac:dyDescent="0.2"/>
    <row r="10705" customFormat="1" ht="13.2" hidden="1" x14ac:dyDescent="0.2"/>
    <row r="10706" customFormat="1" ht="13.2" hidden="1" x14ac:dyDescent="0.2"/>
    <row r="10707" customFormat="1" ht="13.2" hidden="1" x14ac:dyDescent="0.2"/>
    <row r="10708" customFormat="1" ht="13.2" hidden="1" x14ac:dyDescent="0.2"/>
    <row r="10709" customFormat="1" ht="13.2" hidden="1" x14ac:dyDescent="0.2"/>
    <row r="10710" customFormat="1" ht="13.2" hidden="1" x14ac:dyDescent="0.2"/>
    <row r="10711" customFormat="1" ht="13.2" hidden="1" x14ac:dyDescent="0.2"/>
    <row r="10712" customFormat="1" ht="13.2" hidden="1" x14ac:dyDescent="0.2"/>
    <row r="10713" customFormat="1" ht="13.2" hidden="1" x14ac:dyDescent="0.2"/>
    <row r="10714" customFormat="1" ht="13.2" hidden="1" x14ac:dyDescent="0.2"/>
    <row r="10715" customFormat="1" ht="13.2" hidden="1" x14ac:dyDescent="0.2"/>
    <row r="10716" customFormat="1" ht="13.2" hidden="1" x14ac:dyDescent="0.2"/>
    <row r="10717" customFormat="1" ht="13.2" hidden="1" x14ac:dyDescent="0.2"/>
    <row r="10718" customFormat="1" ht="13.2" hidden="1" x14ac:dyDescent="0.2"/>
    <row r="10719" customFormat="1" ht="13.2" hidden="1" x14ac:dyDescent="0.2"/>
    <row r="10720" customFormat="1" ht="13.2" hidden="1" x14ac:dyDescent="0.2"/>
    <row r="10721" customFormat="1" ht="13.2" hidden="1" x14ac:dyDescent="0.2"/>
    <row r="10722" customFormat="1" ht="13.2" hidden="1" x14ac:dyDescent="0.2"/>
    <row r="10723" customFormat="1" ht="13.2" hidden="1" x14ac:dyDescent="0.2"/>
    <row r="10724" customFormat="1" ht="13.2" hidden="1" x14ac:dyDescent="0.2"/>
    <row r="10725" customFormat="1" ht="13.2" hidden="1" x14ac:dyDescent="0.2"/>
    <row r="10726" customFormat="1" ht="13.2" hidden="1" x14ac:dyDescent="0.2"/>
    <row r="10727" customFormat="1" ht="13.2" hidden="1" x14ac:dyDescent="0.2"/>
    <row r="10728" customFormat="1" ht="13.2" hidden="1" x14ac:dyDescent="0.2"/>
    <row r="10729" customFormat="1" ht="13.2" hidden="1" x14ac:dyDescent="0.2"/>
    <row r="10730" customFormat="1" ht="13.2" hidden="1" x14ac:dyDescent="0.2"/>
    <row r="10731" customFormat="1" ht="13.2" hidden="1" x14ac:dyDescent="0.2"/>
    <row r="10732" customFormat="1" ht="13.2" hidden="1" x14ac:dyDescent="0.2"/>
    <row r="10733" customFormat="1" ht="13.2" hidden="1" x14ac:dyDescent="0.2"/>
    <row r="10734" customFormat="1" ht="13.2" hidden="1" x14ac:dyDescent="0.2"/>
    <row r="10735" customFormat="1" ht="13.2" hidden="1" x14ac:dyDescent="0.2"/>
    <row r="10736" customFormat="1" ht="13.2" hidden="1" x14ac:dyDescent="0.2"/>
    <row r="10737" customFormat="1" ht="13.2" hidden="1" x14ac:dyDescent="0.2"/>
    <row r="10738" customFormat="1" ht="13.2" hidden="1" x14ac:dyDescent="0.2"/>
    <row r="10739" customFormat="1" ht="13.2" hidden="1" x14ac:dyDescent="0.2"/>
    <row r="10740" customFormat="1" ht="13.2" hidden="1" x14ac:dyDescent="0.2"/>
    <row r="10741" customFormat="1" ht="13.2" hidden="1" x14ac:dyDescent="0.2"/>
    <row r="10742" customFormat="1" ht="13.2" hidden="1" x14ac:dyDescent="0.2"/>
    <row r="10743" customFormat="1" ht="13.2" hidden="1" x14ac:dyDescent="0.2"/>
    <row r="10744" customFormat="1" ht="13.2" hidden="1" x14ac:dyDescent="0.2"/>
    <row r="10745" customFormat="1" ht="13.2" hidden="1" x14ac:dyDescent="0.2"/>
    <row r="10746" customFormat="1" ht="13.2" hidden="1" x14ac:dyDescent="0.2"/>
    <row r="10747" customFormat="1" ht="13.2" hidden="1" x14ac:dyDescent="0.2"/>
    <row r="10748" customFormat="1" ht="13.2" hidden="1" x14ac:dyDescent="0.2"/>
    <row r="10749" customFormat="1" ht="13.2" hidden="1" x14ac:dyDescent="0.2"/>
    <row r="10750" customFormat="1" ht="13.2" hidden="1" x14ac:dyDescent="0.2"/>
    <row r="10751" customFormat="1" ht="13.2" hidden="1" x14ac:dyDescent="0.2"/>
    <row r="10752" customFormat="1" ht="13.2" hidden="1" x14ac:dyDescent="0.2"/>
    <row r="10753" customFormat="1" ht="13.2" hidden="1" x14ac:dyDescent="0.2"/>
    <row r="10754" customFormat="1" ht="13.2" hidden="1" x14ac:dyDescent="0.2"/>
    <row r="10755" customFormat="1" ht="13.2" hidden="1" x14ac:dyDescent="0.2"/>
    <row r="10756" customFormat="1" ht="13.2" hidden="1" x14ac:dyDescent="0.2"/>
    <row r="10757" customFormat="1" ht="13.2" hidden="1" x14ac:dyDescent="0.2"/>
    <row r="10758" customFormat="1" ht="13.2" hidden="1" x14ac:dyDescent="0.2"/>
    <row r="10759" customFormat="1" ht="13.2" hidden="1" x14ac:dyDescent="0.2"/>
    <row r="10760" customFormat="1" ht="13.2" hidden="1" x14ac:dyDescent="0.2"/>
    <row r="10761" customFormat="1" ht="13.2" hidden="1" x14ac:dyDescent="0.2"/>
    <row r="10762" customFormat="1" ht="13.2" hidden="1" x14ac:dyDescent="0.2"/>
    <row r="10763" customFormat="1" ht="13.2" hidden="1" x14ac:dyDescent="0.2"/>
    <row r="10764" customFormat="1" ht="13.2" hidden="1" x14ac:dyDescent="0.2"/>
    <row r="10765" customFormat="1" ht="13.2" hidden="1" x14ac:dyDescent="0.2"/>
    <row r="10766" customFormat="1" ht="13.2" hidden="1" x14ac:dyDescent="0.2"/>
    <row r="10767" customFormat="1" ht="13.2" hidden="1" x14ac:dyDescent="0.2"/>
    <row r="10768" customFormat="1" ht="13.2" hidden="1" x14ac:dyDescent="0.2"/>
    <row r="10769" customFormat="1" ht="13.2" hidden="1" x14ac:dyDescent="0.2"/>
    <row r="10770" customFormat="1" ht="13.2" hidden="1" x14ac:dyDescent="0.2"/>
    <row r="10771" customFormat="1" ht="13.2" hidden="1" x14ac:dyDescent="0.2"/>
    <row r="10772" customFormat="1" ht="13.2" hidden="1" x14ac:dyDescent="0.2"/>
    <row r="10773" customFormat="1" ht="13.2" hidden="1" x14ac:dyDescent="0.2"/>
    <row r="10774" customFormat="1" ht="13.2" hidden="1" x14ac:dyDescent="0.2"/>
    <row r="10775" customFormat="1" ht="13.2" hidden="1" x14ac:dyDescent="0.2"/>
    <row r="10776" customFormat="1" ht="13.2" hidden="1" x14ac:dyDescent="0.2"/>
    <row r="10777" customFormat="1" ht="13.2" hidden="1" x14ac:dyDescent="0.2"/>
    <row r="10778" customFormat="1" ht="13.2" hidden="1" x14ac:dyDescent="0.2"/>
    <row r="10779" customFormat="1" ht="13.2" hidden="1" x14ac:dyDescent="0.2"/>
    <row r="10780" customFormat="1" ht="13.2" hidden="1" x14ac:dyDescent="0.2"/>
    <row r="10781" customFormat="1" ht="13.2" hidden="1" x14ac:dyDescent="0.2"/>
    <row r="10782" customFormat="1" ht="13.2" hidden="1" x14ac:dyDescent="0.2"/>
    <row r="10783" customFormat="1" ht="13.2" hidden="1" x14ac:dyDescent="0.2"/>
    <row r="10784" customFormat="1" ht="13.2" hidden="1" x14ac:dyDescent="0.2"/>
    <row r="10785" customFormat="1" ht="13.2" hidden="1" x14ac:dyDescent="0.2"/>
    <row r="10786" customFormat="1" ht="13.2" hidden="1" x14ac:dyDescent="0.2"/>
    <row r="10787" customFormat="1" ht="13.2" hidden="1" x14ac:dyDescent="0.2"/>
    <row r="10788" customFormat="1" ht="13.2" hidden="1" x14ac:dyDescent="0.2"/>
    <row r="10789" customFormat="1" ht="13.2" hidden="1" x14ac:dyDescent="0.2"/>
    <row r="10790" customFormat="1" ht="13.2" hidden="1" x14ac:dyDescent="0.2"/>
    <row r="10791" customFormat="1" ht="13.2" hidden="1" x14ac:dyDescent="0.2"/>
    <row r="10792" customFormat="1" ht="13.2" hidden="1" x14ac:dyDescent="0.2"/>
    <row r="10793" customFormat="1" ht="13.2" hidden="1" x14ac:dyDescent="0.2"/>
    <row r="10794" customFormat="1" ht="13.2" hidden="1" x14ac:dyDescent="0.2"/>
    <row r="10795" customFormat="1" ht="13.2" hidden="1" x14ac:dyDescent="0.2"/>
    <row r="10796" customFormat="1" ht="13.2" hidden="1" x14ac:dyDescent="0.2"/>
    <row r="10797" customFormat="1" ht="13.2" hidden="1" x14ac:dyDescent="0.2"/>
    <row r="10798" customFormat="1" ht="13.2" hidden="1" x14ac:dyDescent="0.2"/>
    <row r="10799" customFormat="1" ht="13.2" hidden="1" x14ac:dyDescent="0.2"/>
    <row r="10800" customFormat="1" ht="13.2" hidden="1" x14ac:dyDescent="0.2"/>
    <row r="10801" customFormat="1" ht="13.2" hidden="1" x14ac:dyDescent="0.2"/>
    <row r="10802" customFormat="1" ht="13.2" hidden="1" x14ac:dyDescent="0.2"/>
    <row r="10803" customFormat="1" ht="13.2" hidden="1" x14ac:dyDescent="0.2"/>
    <row r="10804" customFormat="1" ht="13.2" hidden="1" x14ac:dyDescent="0.2"/>
    <row r="10805" customFormat="1" ht="13.2" hidden="1" x14ac:dyDescent="0.2"/>
    <row r="10806" customFormat="1" ht="13.2" hidden="1" x14ac:dyDescent="0.2"/>
    <row r="10807" customFormat="1" ht="13.2" hidden="1" x14ac:dyDescent="0.2"/>
    <row r="10808" customFormat="1" ht="13.2" hidden="1" x14ac:dyDescent="0.2"/>
    <row r="10809" customFormat="1" ht="13.2" hidden="1" x14ac:dyDescent="0.2"/>
    <row r="10810" customFormat="1" ht="13.2" hidden="1" x14ac:dyDescent="0.2"/>
    <row r="10811" customFormat="1" ht="13.2" hidden="1" x14ac:dyDescent="0.2"/>
    <row r="10812" customFormat="1" ht="13.2" hidden="1" x14ac:dyDescent="0.2"/>
    <row r="10813" customFormat="1" ht="13.2" hidden="1" x14ac:dyDescent="0.2"/>
    <row r="10814" customFormat="1" ht="13.2" hidden="1" x14ac:dyDescent="0.2"/>
    <row r="10815" customFormat="1" ht="13.2" hidden="1" x14ac:dyDescent="0.2"/>
    <row r="10816" customFormat="1" ht="13.2" hidden="1" x14ac:dyDescent="0.2"/>
    <row r="10817" customFormat="1" ht="13.2" hidden="1" x14ac:dyDescent="0.2"/>
    <row r="10818" customFormat="1" ht="13.2" hidden="1" x14ac:dyDescent="0.2"/>
    <row r="10819" customFormat="1" ht="13.2" hidden="1" x14ac:dyDescent="0.2"/>
    <row r="10820" customFormat="1" ht="13.2" hidden="1" x14ac:dyDescent="0.2"/>
    <row r="10821" customFormat="1" ht="13.2" hidden="1" x14ac:dyDescent="0.2"/>
    <row r="10822" customFormat="1" ht="13.2" hidden="1" x14ac:dyDescent="0.2"/>
    <row r="10823" customFormat="1" ht="13.2" hidden="1" x14ac:dyDescent="0.2"/>
    <row r="10824" customFormat="1" ht="13.2" hidden="1" x14ac:dyDescent="0.2"/>
    <row r="10825" customFormat="1" ht="13.2" hidden="1" x14ac:dyDescent="0.2"/>
    <row r="10826" customFormat="1" ht="13.2" hidden="1" x14ac:dyDescent="0.2"/>
    <row r="10827" customFormat="1" ht="13.2" hidden="1" x14ac:dyDescent="0.2"/>
    <row r="10828" customFormat="1" ht="13.2" hidden="1" x14ac:dyDescent="0.2"/>
    <row r="10829" customFormat="1" ht="13.2" hidden="1" x14ac:dyDescent="0.2"/>
    <row r="10830" customFormat="1" ht="13.2" hidden="1" x14ac:dyDescent="0.2"/>
    <row r="10831" customFormat="1" ht="13.2" hidden="1" x14ac:dyDescent="0.2"/>
    <row r="10832" customFormat="1" ht="13.2" hidden="1" x14ac:dyDescent="0.2"/>
    <row r="10833" customFormat="1" ht="13.2" hidden="1" x14ac:dyDescent="0.2"/>
    <row r="10834" customFormat="1" ht="13.2" hidden="1" x14ac:dyDescent="0.2"/>
    <row r="10835" customFormat="1" ht="13.2" hidden="1" x14ac:dyDescent="0.2"/>
    <row r="10836" customFormat="1" ht="13.2" hidden="1" x14ac:dyDescent="0.2"/>
    <row r="10837" customFormat="1" ht="13.2" hidden="1" x14ac:dyDescent="0.2"/>
    <row r="10838" customFormat="1" ht="13.2" hidden="1" x14ac:dyDescent="0.2"/>
    <row r="10839" customFormat="1" ht="13.2" hidden="1" x14ac:dyDescent="0.2"/>
    <row r="10840" customFormat="1" ht="13.2" hidden="1" x14ac:dyDescent="0.2"/>
    <row r="10841" customFormat="1" ht="13.2" hidden="1" x14ac:dyDescent="0.2"/>
    <row r="10842" customFormat="1" ht="13.2" hidden="1" x14ac:dyDescent="0.2"/>
    <row r="10843" customFormat="1" ht="13.2" hidden="1" x14ac:dyDescent="0.2"/>
    <row r="10844" customFormat="1" ht="13.2" hidden="1" x14ac:dyDescent="0.2"/>
    <row r="10845" customFormat="1" ht="13.2" hidden="1" x14ac:dyDescent="0.2"/>
    <row r="10846" customFormat="1" ht="13.2" hidden="1" x14ac:dyDescent="0.2"/>
    <row r="10847" customFormat="1" ht="13.2" hidden="1" x14ac:dyDescent="0.2"/>
    <row r="10848" customFormat="1" ht="13.2" hidden="1" x14ac:dyDescent="0.2"/>
    <row r="10849" customFormat="1" ht="13.2" hidden="1" x14ac:dyDescent="0.2"/>
    <row r="10850" customFormat="1" ht="13.2" hidden="1" x14ac:dyDescent="0.2"/>
    <row r="10851" customFormat="1" ht="13.2" hidden="1" x14ac:dyDescent="0.2"/>
    <row r="10852" customFormat="1" ht="13.2" hidden="1" x14ac:dyDescent="0.2"/>
    <row r="10853" customFormat="1" ht="13.2" hidden="1" x14ac:dyDescent="0.2"/>
    <row r="10854" customFormat="1" ht="13.2" hidden="1" x14ac:dyDescent="0.2"/>
    <row r="10855" customFormat="1" ht="13.2" hidden="1" x14ac:dyDescent="0.2"/>
    <row r="10856" customFormat="1" ht="13.2" hidden="1" x14ac:dyDescent="0.2"/>
    <row r="10857" customFormat="1" ht="13.2" hidden="1" x14ac:dyDescent="0.2"/>
    <row r="10858" customFormat="1" ht="13.2" hidden="1" x14ac:dyDescent="0.2"/>
    <row r="10859" customFormat="1" ht="13.2" hidden="1" x14ac:dyDescent="0.2"/>
    <row r="10860" customFormat="1" ht="13.2" hidden="1" x14ac:dyDescent="0.2"/>
    <row r="10861" customFormat="1" ht="13.2" hidden="1" x14ac:dyDescent="0.2"/>
    <row r="10862" customFormat="1" ht="13.2" hidden="1" x14ac:dyDescent="0.2"/>
    <row r="10863" customFormat="1" ht="13.2" hidden="1" x14ac:dyDescent="0.2"/>
    <row r="10864" customFormat="1" ht="13.2" hidden="1" x14ac:dyDescent="0.2"/>
    <row r="10865" customFormat="1" ht="13.2" hidden="1" x14ac:dyDescent="0.2"/>
    <row r="10866" customFormat="1" ht="13.2" hidden="1" x14ac:dyDescent="0.2"/>
    <row r="10867" customFormat="1" ht="13.2" hidden="1" x14ac:dyDescent="0.2"/>
    <row r="10868" customFormat="1" ht="13.2" hidden="1" x14ac:dyDescent="0.2"/>
    <row r="10869" customFormat="1" ht="13.2" hidden="1" x14ac:dyDescent="0.2"/>
    <row r="10870" customFormat="1" ht="13.2" hidden="1" x14ac:dyDescent="0.2"/>
    <row r="10871" customFormat="1" ht="13.2" hidden="1" x14ac:dyDescent="0.2"/>
    <row r="10872" customFormat="1" ht="13.2" hidden="1" x14ac:dyDescent="0.2"/>
    <row r="10873" customFormat="1" ht="13.2" hidden="1" x14ac:dyDescent="0.2"/>
    <row r="10874" customFormat="1" ht="13.2" hidden="1" x14ac:dyDescent="0.2"/>
    <row r="10875" customFormat="1" ht="13.2" hidden="1" x14ac:dyDescent="0.2"/>
    <row r="10876" customFormat="1" ht="13.2" hidden="1" x14ac:dyDescent="0.2"/>
    <row r="10877" customFormat="1" ht="13.2" hidden="1" x14ac:dyDescent="0.2"/>
    <row r="10878" customFormat="1" ht="13.2" hidden="1" x14ac:dyDescent="0.2"/>
    <row r="10879" customFormat="1" ht="13.2" hidden="1" x14ac:dyDescent="0.2"/>
    <row r="10880" customFormat="1" ht="13.2" hidden="1" x14ac:dyDescent="0.2"/>
    <row r="10881" customFormat="1" ht="13.2" hidden="1" x14ac:dyDescent="0.2"/>
    <row r="10882" customFormat="1" ht="13.2" hidden="1" x14ac:dyDescent="0.2"/>
    <row r="10883" customFormat="1" ht="13.2" hidden="1" x14ac:dyDescent="0.2"/>
    <row r="10884" customFormat="1" ht="13.2" hidden="1" x14ac:dyDescent="0.2"/>
    <row r="10885" customFormat="1" ht="13.2" hidden="1" x14ac:dyDescent="0.2"/>
    <row r="10886" customFormat="1" ht="13.2" hidden="1" x14ac:dyDescent="0.2"/>
    <row r="10887" customFormat="1" ht="13.2" hidden="1" x14ac:dyDescent="0.2"/>
    <row r="10888" customFormat="1" ht="13.2" hidden="1" x14ac:dyDescent="0.2"/>
    <row r="10889" customFormat="1" ht="13.2" hidden="1" x14ac:dyDescent="0.2"/>
    <row r="10890" customFormat="1" ht="13.2" hidden="1" x14ac:dyDescent="0.2"/>
    <row r="10891" customFormat="1" ht="13.2" hidden="1" x14ac:dyDescent="0.2"/>
    <row r="10892" customFormat="1" ht="13.2" hidden="1" x14ac:dyDescent="0.2"/>
    <row r="10893" customFormat="1" ht="13.2" hidden="1" x14ac:dyDescent="0.2"/>
    <row r="10894" customFormat="1" ht="13.2" hidden="1" x14ac:dyDescent="0.2"/>
    <row r="10895" customFormat="1" ht="13.2" hidden="1" x14ac:dyDescent="0.2"/>
    <row r="10896" customFormat="1" ht="13.2" hidden="1" x14ac:dyDescent="0.2"/>
    <row r="10897" customFormat="1" ht="13.2" hidden="1" x14ac:dyDescent="0.2"/>
    <row r="10898" customFormat="1" ht="13.2" hidden="1" x14ac:dyDescent="0.2"/>
    <row r="10899" customFormat="1" ht="13.2" hidden="1" x14ac:dyDescent="0.2"/>
    <row r="10900" customFormat="1" ht="13.2" hidden="1" x14ac:dyDescent="0.2"/>
    <row r="10901" customFormat="1" ht="13.2" hidden="1" x14ac:dyDescent="0.2"/>
    <row r="10902" customFormat="1" ht="13.2" hidden="1" x14ac:dyDescent="0.2"/>
    <row r="10903" customFormat="1" ht="13.2" hidden="1" x14ac:dyDescent="0.2"/>
    <row r="10904" customFormat="1" ht="13.2" hidden="1" x14ac:dyDescent="0.2"/>
    <row r="10905" customFormat="1" ht="13.2" hidden="1" x14ac:dyDescent="0.2"/>
    <row r="10906" customFormat="1" ht="13.2" hidden="1" x14ac:dyDescent="0.2"/>
    <row r="10907" customFormat="1" ht="13.2" hidden="1" x14ac:dyDescent="0.2"/>
    <row r="10908" customFormat="1" ht="13.2" hidden="1" x14ac:dyDescent="0.2"/>
    <row r="10909" customFormat="1" ht="13.2" hidden="1" x14ac:dyDescent="0.2"/>
    <row r="10910" customFormat="1" ht="13.2" hidden="1" x14ac:dyDescent="0.2"/>
    <row r="10911" customFormat="1" ht="13.2" hidden="1" x14ac:dyDescent="0.2"/>
    <row r="10912" customFormat="1" ht="13.2" hidden="1" x14ac:dyDescent="0.2"/>
    <row r="10913" customFormat="1" ht="13.2" hidden="1" x14ac:dyDescent="0.2"/>
    <row r="10914" customFormat="1" ht="13.2" hidden="1" x14ac:dyDescent="0.2"/>
    <row r="10915" customFormat="1" ht="13.2" hidden="1" x14ac:dyDescent="0.2"/>
    <row r="10916" customFormat="1" ht="13.2" hidden="1" x14ac:dyDescent="0.2"/>
    <row r="10917" customFormat="1" ht="13.2" hidden="1" x14ac:dyDescent="0.2"/>
    <row r="10918" customFormat="1" ht="13.2" hidden="1" x14ac:dyDescent="0.2"/>
    <row r="10919" customFormat="1" ht="13.2" hidden="1" x14ac:dyDescent="0.2"/>
    <row r="10920" customFormat="1" ht="13.2" hidden="1" x14ac:dyDescent="0.2"/>
    <row r="10921" customFormat="1" ht="13.2" hidden="1" x14ac:dyDescent="0.2"/>
    <row r="10922" customFormat="1" ht="13.2" hidden="1" x14ac:dyDescent="0.2"/>
    <row r="10923" customFormat="1" ht="13.2" hidden="1" x14ac:dyDescent="0.2"/>
    <row r="10924" customFormat="1" ht="13.2" hidden="1" x14ac:dyDescent="0.2"/>
    <row r="10925" customFormat="1" ht="13.2" hidden="1" x14ac:dyDescent="0.2"/>
    <row r="10926" customFormat="1" ht="13.2" hidden="1" x14ac:dyDescent="0.2"/>
    <row r="10927" customFormat="1" ht="13.2" hidden="1" x14ac:dyDescent="0.2"/>
    <row r="10928" customFormat="1" ht="13.2" hidden="1" x14ac:dyDescent="0.2"/>
    <row r="10929" customFormat="1" ht="13.2" hidden="1" x14ac:dyDescent="0.2"/>
    <row r="10930" customFormat="1" ht="13.2" hidden="1" x14ac:dyDescent="0.2"/>
    <row r="10931" customFormat="1" ht="13.2" hidden="1" x14ac:dyDescent="0.2"/>
    <row r="10932" customFormat="1" ht="13.2" hidden="1" x14ac:dyDescent="0.2"/>
    <row r="10933" customFormat="1" ht="13.2" hidden="1" x14ac:dyDescent="0.2"/>
    <row r="10934" customFormat="1" ht="13.2" hidden="1" x14ac:dyDescent="0.2"/>
    <row r="10935" customFormat="1" ht="13.2" hidden="1" x14ac:dyDescent="0.2"/>
    <row r="10936" customFormat="1" ht="13.2" hidden="1" x14ac:dyDescent="0.2"/>
    <row r="10937" customFormat="1" ht="13.2" hidden="1" x14ac:dyDescent="0.2"/>
    <row r="10938" customFormat="1" ht="13.2" hidden="1" x14ac:dyDescent="0.2"/>
    <row r="10939" customFormat="1" ht="13.2" hidden="1" x14ac:dyDescent="0.2"/>
    <row r="10940" customFormat="1" ht="13.2" hidden="1" x14ac:dyDescent="0.2"/>
    <row r="10941" customFormat="1" ht="13.2" hidden="1" x14ac:dyDescent="0.2"/>
    <row r="10942" customFormat="1" ht="13.2" hidden="1" x14ac:dyDescent="0.2"/>
    <row r="10943" customFormat="1" ht="13.2" hidden="1" x14ac:dyDescent="0.2"/>
    <row r="10944" customFormat="1" ht="13.2" hidden="1" x14ac:dyDescent="0.2"/>
    <row r="10945" customFormat="1" ht="13.2" hidden="1" x14ac:dyDescent="0.2"/>
    <row r="10946" customFormat="1" ht="13.2" hidden="1" x14ac:dyDescent="0.2"/>
    <row r="10947" customFormat="1" ht="13.2" hidden="1" x14ac:dyDescent="0.2"/>
    <row r="10948" customFormat="1" ht="13.2" hidden="1" x14ac:dyDescent="0.2"/>
    <row r="10949" customFormat="1" ht="13.2" hidden="1" x14ac:dyDescent="0.2"/>
    <row r="10950" customFormat="1" ht="13.2" hidden="1" x14ac:dyDescent="0.2"/>
    <row r="10951" customFormat="1" ht="13.2" hidden="1" x14ac:dyDescent="0.2"/>
    <row r="10952" customFormat="1" ht="13.2" hidden="1" x14ac:dyDescent="0.2"/>
    <row r="10953" customFormat="1" ht="13.2" hidden="1" x14ac:dyDescent="0.2"/>
    <row r="10954" customFormat="1" ht="13.2" hidden="1" x14ac:dyDescent="0.2"/>
    <row r="10955" customFormat="1" ht="13.2" hidden="1" x14ac:dyDescent="0.2"/>
    <row r="10956" customFormat="1" ht="13.2" hidden="1" x14ac:dyDescent="0.2"/>
    <row r="10957" customFormat="1" ht="13.2" hidden="1" x14ac:dyDescent="0.2"/>
    <row r="10958" customFormat="1" ht="13.2" hidden="1" x14ac:dyDescent="0.2"/>
    <row r="10959" customFormat="1" ht="13.2" hidden="1" x14ac:dyDescent="0.2"/>
    <row r="10960" customFormat="1" ht="13.2" hidden="1" x14ac:dyDescent="0.2"/>
    <row r="10961" customFormat="1" ht="13.2" hidden="1" x14ac:dyDescent="0.2"/>
    <row r="10962" customFormat="1" ht="13.2" hidden="1" x14ac:dyDescent="0.2"/>
    <row r="10963" customFormat="1" ht="13.2" hidden="1" x14ac:dyDescent="0.2"/>
    <row r="10964" customFormat="1" ht="13.2" hidden="1" x14ac:dyDescent="0.2"/>
    <row r="10965" customFormat="1" ht="13.2" hidden="1" x14ac:dyDescent="0.2"/>
    <row r="10966" customFormat="1" ht="13.2" hidden="1" x14ac:dyDescent="0.2"/>
    <row r="10967" customFormat="1" ht="13.2" hidden="1" x14ac:dyDescent="0.2"/>
    <row r="10968" customFormat="1" ht="13.2" hidden="1" x14ac:dyDescent="0.2"/>
    <row r="10969" customFormat="1" ht="13.2" hidden="1" x14ac:dyDescent="0.2"/>
    <row r="10970" customFormat="1" ht="13.2" hidden="1" x14ac:dyDescent="0.2"/>
    <row r="10971" customFormat="1" ht="13.2" hidden="1" x14ac:dyDescent="0.2"/>
    <row r="10972" customFormat="1" ht="13.2" hidden="1" x14ac:dyDescent="0.2"/>
    <row r="10973" customFormat="1" ht="13.2" hidden="1" x14ac:dyDescent="0.2"/>
    <row r="10974" customFormat="1" ht="13.2" hidden="1" x14ac:dyDescent="0.2"/>
    <row r="10975" customFormat="1" ht="13.2" hidden="1" x14ac:dyDescent="0.2"/>
    <row r="10976" customFormat="1" ht="13.2" hidden="1" x14ac:dyDescent="0.2"/>
    <row r="10977" customFormat="1" ht="13.2" hidden="1" x14ac:dyDescent="0.2"/>
    <row r="10978" customFormat="1" ht="13.2" hidden="1" x14ac:dyDescent="0.2"/>
    <row r="10979" customFormat="1" ht="13.2" hidden="1" x14ac:dyDescent="0.2"/>
    <row r="10980" customFormat="1" ht="13.2" hidden="1" x14ac:dyDescent="0.2"/>
    <row r="10981" customFormat="1" ht="13.2" hidden="1" x14ac:dyDescent="0.2"/>
    <row r="10982" customFormat="1" ht="13.2" hidden="1" x14ac:dyDescent="0.2"/>
    <row r="10983" customFormat="1" ht="13.2" hidden="1" x14ac:dyDescent="0.2"/>
    <row r="10984" customFormat="1" ht="13.2" hidden="1" x14ac:dyDescent="0.2"/>
    <row r="10985" customFormat="1" ht="13.2" hidden="1" x14ac:dyDescent="0.2"/>
    <row r="10986" customFormat="1" ht="13.2" hidden="1" x14ac:dyDescent="0.2"/>
    <row r="10987" customFormat="1" ht="13.2" hidden="1" x14ac:dyDescent="0.2"/>
    <row r="10988" customFormat="1" ht="13.2" hidden="1" x14ac:dyDescent="0.2"/>
    <row r="10989" customFormat="1" ht="13.2" hidden="1" x14ac:dyDescent="0.2"/>
    <row r="10990" customFormat="1" ht="13.2" hidden="1" x14ac:dyDescent="0.2"/>
    <row r="10991" customFormat="1" ht="13.2" hidden="1" x14ac:dyDescent="0.2"/>
    <row r="10992" customFormat="1" ht="13.2" hidden="1" x14ac:dyDescent="0.2"/>
    <row r="10993" customFormat="1" ht="13.2" hidden="1" x14ac:dyDescent="0.2"/>
    <row r="10994" customFormat="1" ht="13.2" hidden="1" x14ac:dyDescent="0.2"/>
    <row r="10995" customFormat="1" ht="13.2" hidden="1" x14ac:dyDescent="0.2"/>
    <row r="10996" customFormat="1" ht="13.2" hidden="1" x14ac:dyDescent="0.2"/>
    <row r="10997" customFormat="1" ht="13.2" hidden="1" x14ac:dyDescent="0.2"/>
    <row r="10998" customFormat="1" ht="13.2" hidden="1" x14ac:dyDescent="0.2"/>
    <row r="10999" customFormat="1" ht="13.2" hidden="1" x14ac:dyDescent="0.2"/>
    <row r="11000" customFormat="1" ht="13.2" hidden="1" x14ac:dyDescent="0.2"/>
    <row r="11001" customFormat="1" ht="13.2" hidden="1" x14ac:dyDescent="0.2"/>
    <row r="11002" customFormat="1" ht="13.2" hidden="1" x14ac:dyDescent="0.2"/>
    <row r="11003" customFormat="1" ht="13.2" hidden="1" x14ac:dyDescent="0.2"/>
    <row r="11004" customFormat="1" ht="13.2" hidden="1" x14ac:dyDescent="0.2"/>
    <row r="11005" customFormat="1" ht="13.2" hidden="1" x14ac:dyDescent="0.2"/>
    <row r="11006" customFormat="1" ht="13.2" hidden="1" x14ac:dyDescent="0.2"/>
    <row r="11007" customFormat="1" ht="13.2" hidden="1" x14ac:dyDescent="0.2"/>
    <row r="11008" customFormat="1" ht="13.2" hidden="1" x14ac:dyDescent="0.2"/>
    <row r="11009" customFormat="1" ht="13.2" hidden="1" x14ac:dyDescent="0.2"/>
    <row r="11010" customFormat="1" ht="13.2" hidden="1" x14ac:dyDescent="0.2"/>
    <row r="11011" customFormat="1" ht="13.2" hidden="1" x14ac:dyDescent="0.2"/>
    <row r="11012" customFormat="1" ht="13.2" hidden="1" x14ac:dyDescent="0.2"/>
    <row r="11013" customFormat="1" ht="13.2" hidden="1" x14ac:dyDescent="0.2"/>
    <row r="11014" customFormat="1" ht="13.2" hidden="1" x14ac:dyDescent="0.2"/>
    <row r="11015" customFormat="1" ht="13.2" hidden="1" x14ac:dyDescent="0.2"/>
    <row r="11016" customFormat="1" ht="13.2" hidden="1" x14ac:dyDescent="0.2"/>
    <row r="11017" customFormat="1" ht="13.2" hidden="1" x14ac:dyDescent="0.2"/>
    <row r="11018" customFormat="1" ht="13.2" hidden="1" x14ac:dyDescent="0.2"/>
    <row r="11019" customFormat="1" ht="13.2" hidden="1" x14ac:dyDescent="0.2"/>
    <row r="11020" customFormat="1" ht="13.2" hidden="1" x14ac:dyDescent="0.2"/>
    <row r="11021" customFormat="1" ht="13.2" hidden="1" x14ac:dyDescent="0.2"/>
    <row r="11022" customFormat="1" ht="13.2" hidden="1" x14ac:dyDescent="0.2"/>
    <row r="11023" customFormat="1" ht="13.2" hidden="1" x14ac:dyDescent="0.2"/>
    <row r="11024" customFormat="1" ht="13.2" hidden="1" x14ac:dyDescent="0.2"/>
    <row r="11025" customFormat="1" ht="13.2" hidden="1" x14ac:dyDescent="0.2"/>
    <row r="11026" customFormat="1" ht="13.2" hidden="1" x14ac:dyDescent="0.2"/>
    <row r="11027" customFormat="1" ht="13.2" hidden="1" x14ac:dyDescent="0.2"/>
    <row r="11028" customFormat="1" ht="13.2" hidden="1" x14ac:dyDescent="0.2"/>
    <row r="11029" customFormat="1" ht="13.2" hidden="1" x14ac:dyDescent="0.2"/>
    <row r="11030" customFormat="1" ht="13.2" hidden="1" x14ac:dyDescent="0.2"/>
    <row r="11031" customFormat="1" ht="13.2" hidden="1" x14ac:dyDescent="0.2"/>
    <row r="11032" customFormat="1" ht="13.2" hidden="1" x14ac:dyDescent="0.2"/>
    <row r="11033" customFormat="1" ht="13.2" hidden="1" x14ac:dyDescent="0.2"/>
    <row r="11034" customFormat="1" ht="13.2" hidden="1" x14ac:dyDescent="0.2"/>
    <row r="11035" customFormat="1" ht="13.2" hidden="1" x14ac:dyDescent="0.2"/>
    <row r="11036" customFormat="1" ht="13.2" hidden="1" x14ac:dyDescent="0.2"/>
    <row r="11037" customFormat="1" ht="13.2" hidden="1" x14ac:dyDescent="0.2"/>
    <row r="11038" customFormat="1" ht="13.2" hidden="1" x14ac:dyDescent="0.2"/>
    <row r="11039" customFormat="1" ht="13.2" hidden="1" x14ac:dyDescent="0.2"/>
    <row r="11040" customFormat="1" ht="13.2" hidden="1" x14ac:dyDescent="0.2"/>
    <row r="11041" customFormat="1" ht="13.2" hidden="1" x14ac:dyDescent="0.2"/>
    <row r="11042" customFormat="1" ht="13.2" hidden="1" x14ac:dyDescent="0.2"/>
    <row r="11043" customFormat="1" ht="13.2" hidden="1" x14ac:dyDescent="0.2"/>
    <row r="11044" customFormat="1" ht="13.2" hidden="1" x14ac:dyDescent="0.2"/>
    <row r="11045" customFormat="1" ht="13.2" hidden="1" x14ac:dyDescent="0.2"/>
    <row r="11046" customFormat="1" ht="13.2" hidden="1" x14ac:dyDescent="0.2"/>
    <row r="11047" customFormat="1" ht="13.2" hidden="1" x14ac:dyDescent="0.2"/>
    <row r="11048" customFormat="1" ht="13.2" hidden="1" x14ac:dyDescent="0.2"/>
    <row r="11049" customFormat="1" ht="13.2" hidden="1" x14ac:dyDescent="0.2"/>
    <row r="11050" customFormat="1" ht="13.2" hidden="1" x14ac:dyDescent="0.2"/>
    <row r="11051" customFormat="1" ht="13.2" hidden="1" x14ac:dyDescent="0.2"/>
    <row r="11052" customFormat="1" ht="13.2" hidden="1" x14ac:dyDescent="0.2"/>
    <row r="11053" customFormat="1" ht="13.2" hidden="1" x14ac:dyDescent="0.2"/>
    <row r="11054" customFormat="1" ht="13.2" hidden="1" x14ac:dyDescent="0.2"/>
    <row r="11055" customFormat="1" ht="13.2" hidden="1" x14ac:dyDescent="0.2"/>
    <row r="11056" customFormat="1" ht="13.2" hidden="1" x14ac:dyDescent="0.2"/>
    <row r="11057" customFormat="1" ht="13.2" hidden="1" x14ac:dyDescent="0.2"/>
    <row r="11058" customFormat="1" ht="13.2" hidden="1" x14ac:dyDescent="0.2"/>
    <row r="11059" customFormat="1" ht="13.2" hidden="1" x14ac:dyDescent="0.2"/>
    <row r="11060" customFormat="1" ht="13.2" hidden="1" x14ac:dyDescent="0.2"/>
    <row r="11061" customFormat="1" ht="13.2" hidden="1" x14ac:dyDescent="0.2"/>
    <row r="11062" customFormat="1" ht="13.2" hidden="1" x14ac:dyDescent="0.2"/>
    <row r="11063" customFormat="1" ht="13.2" hidden="1" x14ac:dyDescent="0.2"/>
    <row r="11064" customFormat="1" ht="13.2" hidden="1" x14ac:dyDescent="0.2"/>
    <row r="11065" customFormat="1" ht="13.2" hidden="1" x14ac:dyDescent="0.2"/>
    <row r="11066" customFormat="1" ht="13.2" hidden="1" x14ac:dyDescent="0.2"/>
    <row r="11067" customFormat="1" ht="13.2" hidden="1" x14ac:dyDescent="0.2"/>
    <row r="11068" customFormat="1" ht="13.2" hidden="1" x14ac:dyDescent="0.2"/>
    <row r="11069" customFormat="1" ht="13.2" hidden="1" x14ac:dyDescent="0.2"/>
    <row r="11070" customFormat="1" ht="13.2" hidden="1" x14ac:dyDescent="0.2"/>
    <row r="11071" customFormat="1" ht="13.2" hidden="1" x14ac:dyDescent="0.2"/>
    <row r="11072" customFormat="1" ht="13.2" hidden="1" x14ac:dyDescent="0.2"/>
    <row r="11073" customFormat="1" ht="13.2" hidden="1" x14ac:dyDescent="0.2"/>
    <row r="11074" customFormat="1" ht="13.2" hidden="1" x14ac:dyDescent="0.2"/>
    <row r="11075" customFormat="1" ht="13.2" hidden="1" x14ac:dyDescent="0.2"/>
    <row r="11076" customFormat="1" ht="13.2" hidden="1" x14ac:dyDescent="0.2"/>
    <row r="11077" customFormat="1" ht="13.2" hidden="1" x14ac:dyDescent="0.2"/>
    <row r="11078" customFormat="1" ht="13.2" hidden="1" x14ac:dyDescent="0.2"/>
    <row r="11079" customFormat="1" ht="13.2" hidden="1" x14ac:dyDescent="0.2"/>
    <row r="11080" customFormat="1" ht="13.2" hidden="1" x14ac:dyDescent="0.2"/>
    <row r="11081" customFormat="1" ht="13.2" hidden="1" x14ac:dyDescent="0.2"/>
    <row r="11082" customFormat="1" ht="13.2" hidden="1" x14ac:dyDescent="0.2"/>
    <row r="11083" customFormat="1" ht="13.2" hidden="1" x14ac:dyDescent="0.2"/>
    <row r="11084" customFormat="1" ht="13.2" hidden="1" x14ac:dyDescent="0.2"/>
    <row r="11085" customFormat="1" ht="13.2" hidden="1" x14ac:dyDescent="0.2"/>
    <row r="11086" customFormat="1" ht="13.2" hidden="1" x14ac:dyDescent="0.2"/>
    <row r="11087" customFormat="1" ht="13.2" hidden="1" x14ac:dyDescent="0.2"/>
    <row r="11088" customFormat="1" ht="13.2" hidden="1" x14ac:dyDescent="0.2"/>
    <row r="11089" customFormat="1" ht="13.2" hidden="1" x14ac:dyDescent="0.2"/>
    <row r="11090" customFormat="1" ht="13.2" hidden="1" x14ac:dyDescent="0.2"/>
    <row r="11091" customFormat="1" ht="13.2" hidden="1" x14ac:dyDescent="0.2"/>
    <row r="11092" customFormat="1" ht="13.2" hidden="1" x14ac:dyDescent="0.2"/>
    <row r="11093" customFormat="1" ht="13.2" hidden="1" x14ac:dyDescent="0.2"/>
    <row r="11094" customFormat="1" ht="13.2" hidden="1" x14ac:dyDescent="0.2"/>
    <row r="11095" customFormat="1" ht="13.2" hidden="1" x14ac:dyDescent="0.2"/>
    <row r="11096" customFormat="1" ht="13.2" hidden="1" x14ac:dyDescent="0.2"/>
    <row r="11097" customFormat="1" ht="13.2" hidden="1" x14ac:dyDescent="0.2"/>
    <row r="11098" customFormat="1" ht="13.2" hidden="1" x14ac:dyDescent="0.2"/>
    <row r="11099" customFormat="1" ht="13.2" hidden="1" x14ac:dyDescent="0.2"/>
    <row r="11100" customFormat="1" ht="13.2" hidden="1" x14ac:dyDescent="0.2"/>
    <row r="11101" customFormat="1" ht="13.2" hidden="1" x14ac:dyDescent="0.2"/>
    <row r="11102" customFormat="1" ht="13.2" hidden="1" x14ac:dyDescent="0.2"/>
    <row r="11103" customFormat="1" ht="13.2" hidden="1" x14ac:dyDescent="0.2"/>
    <row r="11104" customFormat="1" ht="13.2" hidden="1" x14ac:dyDescent="0.2"/>
    <row r="11105" customFormat="1" ht="13.2" hidden="1" x14ac:dyDescent="0.2"/>
    <row r="11106" customFormat="1" ht="13.2" hidden="1" x14ac:dyDescent="0.2"/>
    <row r="11107" customFormat="1" ht="13.2" hidden="1" x14ac:dyDescent="0.2"/>
    <row r="11108" customFormat="1" ht="13.2" hidden="1" x14ac:dyDescent="0.2"/>
    <row r="11109" customFormat="1" ht="13.2" hidden="1" x14ac:dyDescent="0.2"/>
    <row r="11110" customFormat="1" ht="13.2" hidden="1" x14ac:dyDescent="0.2"/>
    <row r="11111" customFormat="1" ht="13.2" hidden="1" x14ac:dyDescent="0.2"/>
    <row r="11112" customFormat="1" ht="13.2" hidden="1" x14ac:dyDescent="0.2"/>
    <row r="11113" customFormat="1" ht="13.2" hidden="1" x14ac:dyDescent="0.2"/>
    <row r="11114" customFormat="1" ht="13.2" hidden="1" x14ac:dyDescent="0.2"/>
    <row r="11115" customFormat="1" ht="13.2" hidden="1" x14ac:dyDescent="0.2"/>
    <row r="11116" customFormat="1" ht="13.2" hidden="1" x14ac:dyDescent="0.2"/>
    <row r="11117" customFormat="1" ht="13.2" hidden="1" x14ac:dyDescent="0.2"/>
    <row r="11118" customFormat="1" ht="13.2" hidden="1" x14ac:dyDescent="0.2"/>
    <row r="11119" customFormat="1" ht="13.2" hidden="1" x14ac:dyDescent="0.2"/>
    <row r="11120" customFormat="1" ht="13.2" hidden="1" x14ac:dyDescent="0.2"/>
    <row r="11121" customFormat="1" ht="13.2" hidden="1" x14ac:dyDescent="0.2"/>
    <row r="11122" customFormat="1" ht="13.2" hidden="1" x14ac:dyDescent="0.2"/>
    <row r="11123" customFormat="1" ht="13.2" hidden="1" x14ac:dyDescent="0.2"/>
    <row r="11124" customFormat="1" ht="13.2" hidden="1" x14ac:dyDescent="0.2"/>
    <row r="11125" customFormat="1" ht="13.2" hidden="1" x14ac:dyDescent="0.2"/>
    <row r="11126" customFormat="1" ht="13.2" hidden="1" x14ac:dyDescent="0.2"/>
    <row r="11127" customFormat="1" ht="13.2" hidden="1" x14ac:dyDescent="0.2"/>
    <row r="11128" customFormat="1" ht="13.2" hidden="1" x14ac:dyDescent="0.2"/>
    <row r="11129" customFormat="1" ht="13.2" hidden="1" x14ac:dyDescent="0.2"/>
    <row r="11130" customFormat="1" ht="13.2" hidden="1" x14ac:dyDescent="0.2"/>
    <row r="11131" customFormat="1" ht="13.2" hidden="1" x14ac:dyDescent="0.2"/>
    <row r="11132" customFormat="1" ht="13.2" hidden="1" x14ac:dyDescent="0.2"/>
    <row r="11133" customFormat="1" ht="13.2" hidden="1" x14ac:dyDescent="0.2"/>
    <row r="11134" customFormat="1" ht="13.2" hidden="1" x14ac:dyDescent="0.2"/>
    <row r="11135" customFormat="1" ht="13.2" hidden="1" x14ac:dyDescent="0.2"/>
    <row r="11136" customFormat="1" ht="13.2" hidden="1" x14ac:dyDescent="0.2"/>
    <row r="11137" customFormat="1" ht="13.2" hidden="1" x14ac:dyDescent="0.2"/>
    <row r="11138" customFormat="1" ht="13.2" hidden="1" x14ac:dyDescent="0.2"/>
    <row r="11139" customFormat="1" ht="13.2" hidden="1" x14ac:dyDescent="0.2"/>
    <row r="11140" customFormat="1" ht="13.2" hidden="1" x14ac:dyDescent="0.2"/>
    <row r="11141" customFormat="1" ht="13.2" hidden="1" x14ac:dyDescent="0.2"/>
    <row r="11142" customFormat="1" ht="13.2" hidden="1" x14ac:dyDescent="0.2"/>
    <row r="11143" customFormat="1" ht="13.2" hidden="1" x14ac:dyDescent="0.2"/>
    <row r="11144" customFormat="1" ht="13.2" hidden="1" x14ac:dyDescent="0.2"/>
    <row r="11145" customFormat="1" ht="13.2" hidden="1" x14ac:dyDescent="0.2"/>
    <row r="11146" customFormat="1" ht="13.2" hidden="1" x14ac:dyDescent="0.2"/>
    <row r="11147" customFormat="1" ht="13.2" hidden="1" x14ac:dyDescent="0.2"/>
    <row r="11148" customFormat="1" ht="13.2" hidden="1" x14ac:dyDescent="0.2"/>
    <row r="11149" customFormat="1" ht="13.2" hidden="1" x14ac:dyDescent="0.2"/>
    <row r="11150" customFormat="1" ht="13.2" hidden="1" x14ac:dyDescent="0.2"/>
    <row r="11151" customFormat="1" ht="13.2" hidden="1" x14ac:dyDescent="0.2"/>
    <row r="11152" customFormat="1" ht="13.2" hidden="1" x14ac:dyDescent="0.2"/>
    <row r="11153" customFormat="1" ht="13.2" hidden="1" x14ac:dyDescent="0.2"/>
    <row r="11154" customFormat="1" ht="13.2" hidden="1" x14ac:dyDescent="0.2"/>
    <row r="11155" customFormat="1" ht="13.2" hidden="1" x14ac:dyDescent="0.2"/>
    <row r="11156" customFormat="1" ht="13.2" hidden="1" x14ac:dyDescent="0.2"/>
    <row r="11157" customFormat="1" ht="13.2" hidden="1" x14ac:dyDescent="0.2"/>
    <row r="11158" customFormat="1" ht="13.2" hidden="1" x14ac:dyDescent="0.2"/>
    <row r="11159" customFormat="1" ht="13.2" hidden="1" x14ac:dyDescent="0.2"/>
    <row r="11160" customFormat="1" ht="13.2" hidden="1" x14ac:dyDescent="0.2"/>
    <row r="11161" customFormat="1" ht="13.2" hidden="1" x14ac:dyDescent="0.2"/>
    <row r="11162" customFormat="1" ht="13.2" hidden="1" x14ac:dyDescent="0.2"/>
    <row r="11163" customFormat="1" ht="13.2" hidden="1" x14ac:dyDescent="0.2"/>
    <row r="11164" customFormat="1" ht="13.2" hidden="1" x14ac:dyDescent="0.2"/>
    <row r="11165" customFormat="1" ht="13.2" hidden="1" x14ac:dyDescent="0.2"/>
    <row r="11166" customFormat="1" ht="13.2" hidden="1" x14ac:dyDescent="0.2"/>
    <row r="11167" customFormat="1" ht="13.2" hidden="1" x14ac:dyDescent="0.2"/>
    <row r="11168" customFormat="1" ht="13.2" hidden="1" x14ac:dyDescent="0.2"/>
    <row r="11169" customFormat="1" ht="13.2" hidden="1" x14ac:dyDescent="0.2"/>
    <row r="11170" customFormat="1" ht="13.2" hidden="1" x14ac:dyDescent="0.2"/>
    <row r="11171" customFormat="1" ht="13.2" hidden="1" x14ac:dyDescent="0.2"/>
    <row r="11172" customFormat="1" ht="13.2" hidden="1" x14ac:dyDescent="0.2"/>
    <row r="11173" customFormat="1" ht="13.2" hidden="1" x14ac:dyDescent="0.2"/>
    <row r="11174" customFormat="1" ht="13.2" hidden="1" x14ac:dyDescent="0.2"/>
    <row r="11175" customFormat="1" ht="13.2" hidden="1" x14ac:dyDescent="0.2"/>
    <row r="11176" customFormat="1" ht="13.2" hidden="1" x14ac:dyDescent="0.2"/>
    <row r="11177" customFormat="1" ht="13.2" hidden="1" x14ac:dyDescent="0.2"/>
    <row r="11178" customFormat="1" ht="13.2" hidden="1" x14ac:dyDescent="0.2"/>
    <row r="11179" customFormat="1" ht="13.2" hidden="1" x14ac:dyDescent="0.2"/>
    <row r="11180" customFormat="1" ht="13.2" hidden="1" x14ac:dyDescent="0.2"/>
    <row r="11181" customFormat="1" ht="13.2" hidden="1" x14ac:dyDescent="0.2"/>
    <row r="11182" customFormat="1" ht="13.2" hidden="1" x14ac:dyDescent="0.2"/>
    <row r="11183" customFormat="1" ht="13.2" hidden="1" x14ac:dyDescent="0.2"/>
    <row r="11184" customFormat="1" ht="13.2" hidden="1" x14ac:dyDescent="0.2"/>
    <row r="11185" customFormat="1" ht="13.2" hidden="1" x14ac:dyDescent="0.2"/>
    <row r="11186" customFormat="1" ht="13.2" hidden="1" x14ac:dyDescent="0.2"/>
    <row r="11187" customFormat="1" ht="13.2" hidden="1" x14ac:dyDescent="0.2"/>
    <row r="11188" customFormat="1" ht="13.2" hidden="1" x14ac:dyDescent="0.2"/>
    <row r="11189" customFormat="1" ht="13.2" hidden="1" x14ac:dyDescent="0.2"/>
    <row r="11190" customFormat="1" ht="13.2" hidden="1" x14ac:dyDescent="0.2"/>
    <row r="11191" customFormat="1" ht="13.2" hidden="1" x14ac:dyDescent="0.2"/>
    <row r="11192" customFormat="1" ht="13.2" hidden="1" x14ac:dyDescent="0.2"/>
    <row r="11193" customFormat="1" ht="13.2" hidden="1" x14ac:dyDescent="0.2"/>
    <row r="11194" customFormat="1" ht="13.2" hidden="1" x14ac:dyDescent="0.2"/>
    <row r="11195" customFormat="1" ht="13.2" hidden="1" x14ac:dyDescent="0.2"/>
    <row r="11196" customFormat="1" ht="13.2" hidden="1" x14ac:dyDescent="0.2"/>
    <row r="11197" customFormat="1" ht="13.2" hidden="1" x14ac:dyDescent="0.2"/>
    <row r="11198" customFormat="1" ht="13.2" hidden="1" x14ac:dyDescent="0.2"/>
    <row r="11199" customFormat="1" ht="13.2" hidden="1" x14ac:dyDescent="0.2"/>
    <row r="11200" customFormat="1" ht="13.2" hidden="1" x14ac:dyDescent="0.2"/>
    <row r="11201" customFormat="1" ht="13.2" hidden="1" x14ac:dyDescent="0.2"/>
    <row r="11202" customFormat="1" ht="13.2" hidden="1" x14ac:dyDescent="0.2"/>
    <row r="11203" customFormat="1" ht="13.2" hidden="1" x14ac:dyDescent="0.2"/>
    <row r="11204" customFormat="1" ht="13.2" hidden="1" x14ac:dyDescent="0.2"/>
    <row r="11205" customFormat="1" ht="13.2" hidden="1" x14ac:dyDescent="0.2"/>
    <row r="11206" customFormat="1" ht="13.2" hidden="1" x14ac:dyDescent="0.2"/>
    <row r="11207" customFormat="1" ht="13.2" hidden="1" x14ac:dyDescent="0.2"/>
    <row r="11208" customFormat="1" ht="13.2" hidden="1" x14ac:dyDescent="0.2"/>
    <row r="11209" customFormat="1" ht="13.2" hidden="1" x14ac:dyDescent="0.2"/>
    <row r="11210" customFormat="1" ht="13.2" hidden="1" x14ac:dyDescent="0.2"/>
    <row r="11211" customFormat="1" ht="13.2" hidden="1" x14ac:dyDescent="0.2"/>
    <row r="11212" customFormat="1" ht="13.2" hidden="1" x14ac:dyDescent="0.2"/>
    <row r="11213" customFormat="1" ht="13.2" hidden="1" x14ac:dyDescent="0.2"/>
    <row r="11214" customFormat="1" ht="13.2" hidden="1" x14ac:dyDescent="0.2"/>
    <row r="11215" customFormat="1" ht="13.2" hidden="1" x14ac:dyDescent="0.2"/>
    <row r="11216" customFormat="1" ht="13.2" hidden="1" x14ac:dyDescent="0.2"/>
    <row r="11217" customFormat="1" ht="13.2" hidden="1" x14ac:dyDescent="0.2"/>
    <row r="11218" customFormat="1" ht="13.2" hidden="1" x14ac:dyDescent="0.2"/>
    <row r="11219" customFormat="1" ht="13.2" hidden="1" x14ac:dyDescent="0.2"/>
    <row r="11220" customFormat="1" ht="13.2" hidden="1" x14ac:dyDescent="0.2"/>
    <row r="11221" customFormat="1" ht="13.2" hidden="1" x14ac:dyDescent="0.2"/>
    <row r="11222" customFormat="1" ht="13.2" hidden="1" x14ac:dyDescent="0.2"/>
    <row r="11223" customFormat="1" ht="13.2" hidden="1" x14ac:dyDescent="0.2"/>
    <row r="11224" customFormat="1" ht="13.2" hidden="1" x14ac:dyDescent="0.2"/>
    <row r="11225" customFormat="1" ht="13.2" hidden="1" x14ac:dyDescent="0.2"/>
    <row r="11226" customFormat="1" ht="13.2" hidden="1" x14ac:dyDescent="0.2"/>
    <row r="11227" customFormat="1" ht="13.2" hidden="1" x14ac:dyDescent="0.2"/>
    <row r="11228" customFormat="1" ht="13.2" hidden="1" x14ac:dyDescent="0.2"/>
    <row r="11229" customFormat="1" ht="13.2" hidden="1" x14ac:dyDescent="0.2"/>
    <row r="11230" customFormat="1" ht="13.2" hidden="1" x14ac:dyDescent="0.2"/>
    <row r="11231" customFormat="1" ht="13.2" hidden="1" x14ac:dyDescent="0.2"/>
    <row r="11232" customFormat="1" ht="13.2" hidden="1" x14ac:dyDescent="0.2"/>
    <row r="11233" customFormat="1" ht="13.2" hidden="1" x14ac:dyDescent="0.2"/>
    <row r="11234" customFormat="1" ht="13.2" hidden="1" x14ac:dyDescent="0.2"/>
    <row r="11235" customFormat="1" ht="13.2" hidden="1" x14ac:dyDescent="0.2"/>
    <row r="11236" customFormat="1" ht="13.2" hidden="1" x14ac:dyDescent="0.2"/>
    <row r="11237" customFormat="1" ht="13.2" hidden="1" x14ac:dyDescent="0.2"/>
    <row r="11238" customFormat="1" ht="13.2" hidden="1" x14ac:dyDescent="0.2"/>
    <row r="11239" customFormat="1" ht="13.2" hidden="1" x14ac:dyDescent="0.2"/>
    <row r="11240" customFormat="1" ht="13.2" hidden="1" x14ac:dyDescent="0.2"/>
    <row r="11241" customFormat="1" ht="13.2" hidden="1" x14ac:dyDescent="0.2"/>
    <row r="11242" customFormat="1" ht="13.2" hidden="1" x14ac:dyDescent="0.2"/>
    <row r="11243" customFormat="1" ht="13.2" hidden="1" x14ac:dyDescent="0.2"/>
    <row r="11244" customFormat="1" ht="13.2" hidden="1" x14ac:dyDescent="0.2"/>
    <row r="11245" customFormat="1" ht="13.2" hidden="1" x14ac:dyDescent="0.2"/>
    <row r="11246" customFormat="1" ht="13.2" hidden="1" x14ac:dyDescent="0.2"/>
    <row r="11247" customFormat="1" ht="13.2" hidden="1" x14ac:dyDescent="0.2"/>
    <row r="11248" customFormat="1" ht="13.2" hidden="1" x14ac:dyDescent="0.2"/>
    <row r="11249" customFormat="1" ht="13.2" hidden="1" x14ac:dyDescent="0.2"/>
    <row r="11250" customFormat="1" ht="13.2" hidden="1" x14ac:dyDescent="0.2"/>
    <row r="11251" customFormat="1" ht="13.2" hidden="1" x14ac:dyDescent="0.2"/>
    <row r="11252" customFormat="1" ht="13.2" hidden="1" x14ac:dyDescent="0.2"/>
    <row r="11253" customFormat="1" ht="13.2" hidden="1" x14ac:dyDescent="0.2"/>
    <row r="11254" customFormat="1" ht="13.2" hidden="1" x14ac:dyDescent="0.2"/>
    <row r="11255" customFormat="1" ht="13.2" hidden="1" x14ac:dyDescent="0.2"/>
    <row r="11256" customFormat="1" ht="13.2" hidden="1" x14ac:dyDescent="0.2"/>
    <row r="11257" customFormat="1" ht="13.2" hidden="1" x14ac:dyDescent="0.2"/>
    <row r="11258" customFormat="1" ht="13.2" hidden="1" x14ac:dyDescent="0.2"/>
    <row r="11259" customFormat="1" ht="13.2" hidden="1" x14ac:dyDescent="0.2"/>
    <row r="11260" customFormat="1" ht="13.2" hidden="1" x14ac:dyDescent="0.2"/>
    <row r="11261" customFormat="1" ht="13.2" hidden="1" x14ac:dyDescent="0.2"/>
    <row r="11262" customFormat="1" ht="13.2" hidden="1" x14ac:dyDescent="0.2"/>
    <row r="11263" customFormat="1" ht="13.2" hidden="1" x14ac:dyDescent="0.2"/>
    <row r="11264" customFormat="1" ht="13.2" hidden="1" x14ac:dyDescent="0.2"/>
    <row r="11265" customFormat="1" ht="13.2" hidden="1" x14ac:dyDescent="0.2"/>
    <row r="11266" customFormat="1" ht="13.2" hidden="1" x14ac:dyDescent="0.2"/>
    <row r="11267" customFormat="1" ht="13.2" hidden="1" x14ac:dyDescent="0.2"/>
    <row r="11268" customFormat="1" ht="13.2" hidden="1" x14ac:dyDescent="0.2"/>
    <row r="11269" customFormat="1" ht="13.2" hidden="1" x14ac:dyDescent="0.2"/>
    <row r="11270" customFormat="1" ht="13.2" hidden="1" x14ac:dyDescent="0.2"/>
    <row r="11271" customFormat="1" ht="13.2" hidden="1" x14ac:dyDescent="0.2"/>
    <row r="11272" customFormat="1" ht="13.2" hidden="1" x14ac:dyDescent="0.2"/>
    <row r="11273" customFormat="1" ht="13.2" hidden="1" x14ac:dyDescent="0.2"/>
    <row r="11274" customFormat="1" ht="13.2" hidden="1" x14ac:dyDescent="0.2"/>
    <row r="11275" customFormat="1" ht="13.2" hidden="1" x14ac:dyDescent="0.2"/>
    <row r="11276" customFormat="1" ht="13.2" hidden="1" x14ac:dyDescent="0.2"/>
    <row r="11277" customFormat="1" ht="13.2" hidden="1" x14ac:dyDescent="0.2"/>
    <row r="11278" customFormat="1" ht="13.2" hidden="1" x14ac:dyDescent="0.2"/>
    <row r="11279" customFormat="1" ht="13.2" hidden="1" x14ac:dyDescent="0.2"/>
    <row r="11280" customFormat="1" ht="13.2" hidden="1" x14ac:dyDescent="0.2"/>
    <row r="11281" customFormat="1" ht="13.2" hidden="1" x14ac:dyDescent="0.2"/>
    <row r="11282" customFormat="1" ht="13.2" hidden="1" x14ac:dyDescent="0.2"/>
    <row r="11283" customFormat="1" ht="13.2" hidden="1" x14ac:dyDescent="0.2"/>
    <row r="11284" customFormat="1" ht="13.2" hidden="1" x14ac:dyDescent="0.2"/>
    <row r="11285" customFormat="1" ht="13.2" hidden="1" x14ac:dyDescent="0.2"/>
    <row r="11286" customFormat="1" ht="13.2" hidden="1" x14ac:dyDescent="0.2"/>
    <row r="11287" customFormat="1" ht="13.2" hidden="1" x14ac:dyDescent="0.2"/>
    <row r="11288" customFormat="1" ht="13.2" hidden="1" x14ac:dyDescent="0.2"/>
    <row r="11289" customFormat="1" ht="13.2" hidden="1" x14ac:dyDescent="0.2"/>
    <row r="11290" customFormat="1" ht="13.2" hidden="1" x14ac:dyDescent="0.2"/>
    <row r="11291" customFormat="1" ht="13.2" hidden="1" x14ac:dyDescent="0.2"/>
    <row r="11292" customFormat="1" ht="13.2" hidden="1" x14ac:dyDescent="0.2"/>
    <row r="11293" customFormat="1" ht="13.2" hidden="1" x14ac:dyDescent="0.2"/>
    <row r="11294" customFormat="1" ht="13.2" hidden="1" x14ac:dyDescent="0.2"/>
    <row r="11295" customFormat="1" ht="13.2" hidden="1" x14ac:dyDescent="0.2"/>
    <row r="11296" customFormat="1" ht="13.2" hidden="1" x14ac:dyDescent="0.2"/>
    <row r="11297" customFormat="1" ht="13.2" hidden="1" x14ac:dyDescent="0.2"/>
    <row r="11298" customFormat="1" ht="13.2" hidden="1" x14ac:dyDescent="0.2"/>
    <row r="11299" customFormat="1" ht="13.2" hidden="1" x14ac:dyDescent="0.2"/>
    <row r="11300" customFormat="1" ht="13.2" hidden="1" x14ac:dyDescent="0.2"/>
    <row r="11301" customFormat="1" ht="13.2" hidden="1" x14ac:dyDescent="0.2"/>
    <row r="11302" customFormat="1" ht="13.2" hidden="1" x14ac:dyDescent="0.2"/>
    <row r="11303" customFormat="1" ht="13.2" hidden="1" x14ac:dyDescent="0.2"/>
    <row r="11304" customFormat="1" ht="13.2" hidden="1" x14ac:dyDescent="0.2"/>
    <row r="11305" customFormat="1" ht="13.2" hidden="1" x14ac:dyDescent="0.2"/>
    <row r="11306" customFormat="1" ht="13.2" hidden="1" x14ac:dyDescent="0.2"/>
    <row r="11307" customFormat="1" ht="13.2" hidden="1" x14ac:dyDescent="0.2"/>
    <row r="11308" customFormat="1" ht="13.2" hidden="1" x14ac:dyDescent="0.2"/>
    <row r="11309" customFormat="1" ht="13.2" hidden="1" x14ac:dyDescent="0.2"/>
    <row r="11310" customFormat="1" ht="13.2" hidden="1" x14ac:dyDescent="0.2"/>
    <row r="11311" customFormat="1" ht="13.2" hidden="1" x14ac:dyDescent="0.2"/>
    <row r="11312" customFormat="1" ht="13.2" hidden="1" x14ac:dyDescent="0.2"/>
    <row r="11313" customFormat="1" ht="13.2" hidden="1" x14ac:dyDescent="0.2"/>
    <row r="11314" customFormat="1" ht="13.2" hidden="1" x14ac:dyDescent="0.2"/>
    <row r="11315" customFormat="1" ht="13.2" hidden="1" x14ac:dyDescent="0.2"/>
    <row r="11316" customFormat="1" ht="13.2" hidden="1" x14ac:dyDescent="0.2"/>
    <row r="11317" customFormat="1" ht="13.2" hidden="1" x14ac:dyDescent="0.2"/>
    <row r="11318" customFormat="1" ht="13.2" hidden="1" x14ac:dyDescent="0.2"/>
    <row r="11319" customFormat="1" ht="13.2" hidden="1" x14ac:dyDescent="0.2"/>
    <row r="11320" customFormat="1" ht="13.2" hidden="1" x14ac:dyDescent="0.2"/>
    <row r="11321" customFormat="1" ht="13.2" hidden="1" x14ac:dyDescent="0.2"/>
    <row r="11322" customFormat="1" ht="13.2" hidden="1" x14ac:dyDescent="0.2"/>
    <row r="11323" customFormat="1" ht="13.2" hidden="1" x14ac:dyDescent="0.2"/>
    <row r="11324" customFormat="1" ht="13.2" hidden="1" x14ac:dyDescent="0.2"/>
    <row r="11325" customFormat="1" ht="13.2" hidden="1" x14ac:dyDescent="0.2"/>
    <row r="11326" customFormat="1" ht="13.2" hidden="1" x14ac:dyDescent="0.2"/>
    <row r="11327" customFormat="1" ht="13.2" hidden="1" x14ac:dyDescent="0.2"/>
    <row r="11328" customFormat="1" ht="13.2" hidden="1" x14ac:dyDescent="0.2"/>
    <row r="11329" customFormat="1" ht="13.2" hidden="1" x14ac:dyDescent="0.2"/>
    <row r="11330" customFormat="1" ht="13.2" hidden="1" x14ac:dyDescent="0.2"/>
    <row r="11331" customFormat="1" ht="13.2" hidden="1" x14ac:dyDescent="0.2"/>
    <row r="11332" customFormat="1" ht="13.2" hidden="1" x14ac:dyDescent="0.2"/>
    <row r="11333" customFormat="1" ht="13.2" hidden="1" x14ac:dyDescent="0.2"/>
    <row r="11334" customFormat="1" ht="13.2" hidden="1" x14ac:dyDescent="0.2"/>
    <row r="11335" customFormat="1" ht="13.2" hidden="1" x14ac:dyDescent="0.2"/>
    <row r="11336" customFormat="1" ht="13.2" hidden="1" x14ac:dyDescent="0.2"/>
    <row r="11337" customFormat="1" ht="13.2" hidden="1" x14ac:dyDescent="0.2"/>
    <row r="11338" customFormat="1" ht="13.2" hidden="1" x14ac:dyDescent="0.2"/>
    <row r="11339" customFormat="1" ht="13.2" hidden="1" x14ac:dyDescent="0.2"/>
    <row r="11340" customFormat="1" ht="13.2" hidden="1" x14ac:dyDescent="0.2"/>
    <row r="11341" customFormat="1" ht="13.2" hidden="1" x14ac:dyDescent="0.2"/>
    <row r="11342" customFormat="1" ht="13.2" hidden="1" x14ac:dyDescent="0.2"/>
    <row r="11343" customFormat="1" ht="13.2" hidden="1" x14ac:dyDescent="0.2"/>
    <row r="11344" customFormat="1" ht="13.2" hidden="1" x14ac:dyDescent="0.2"/>
    <row r="11345" customFormat="1" ht="13.2" hidden="1" x14ac:dyDescent="0.2"/>
    <row r="11346" customFormat="1" ht="13.2" hidden="1" x14ac:dyDescent="0.2"/>
    <row r="11347" customFormat="1" ht="13.2" hidden="1" x14ac:dyDescent="0.2"/>
    <row r="11348" customFormat="1" ht="13.2" hidden="1" x14ac:dyDescent="0.2"/>
    <row r="11349" customFormat="1" ht="13.2" hidden="1" x14ac:dyDescent="0.2"/>
    <row r="11350" customFormat="1" ht="13.2" hidden="1" x14ac:dyDescent="0.2"/>
    <row r="11351" customFormat="1" ht="13.2" hidden="1" x14ac:dyDescent="0.2"/>
    <row r="11352" customFormat="1" ht="13.2" hidden="1" x14ac:dyDescent="0.2"/>
    <row r="11353" customFormat="1" ht="13.2" hidden="1" x14ac:dyDescent="0.2"/>
    <row r="11354" customFormat="1" ht="13.2" hidden="1" x14ac:dyDescent="0.2"/>
    <row r="11355" customFormat="1" ht="13.2" hidden="1" x14ac:dyDescent="0.2"/>
    <row r="11356" customFormat="1" ht="13.2" hidden="1" x14ac:dyDescent="0.2"/>
    <row r="11357" customFormat="1" ht="13.2" hidden="1" x14ac:dyDescent="0.2"/>
    <row r="11358" customFormat="1" ht="13.2" hidden="1" x14ac:dyDescent="0.2"/>
    <row r="11359" customFormat="1" ht="13.2" hidden="1" x14ac:dyDescent="0.2"/>
    <row r="11360" customFormat="1" ht="13.2" hidden="1" x14ac:dyDescent="0.2"/>
    <row r="11361" customFormat="1" ht="13.2" hidden="1" x14ac:dyDescent="0.2"/>
    <row r="11362" customFormat="1" ht="13.2" hidden="1" x14ac:dyDescent="0.2"/>
    <row r="11363" customFormat="1" ht="13.2" hidden="1" x14ac:dyDescent="0.2"/>
    <row r="11364" customFormat="1" ht="13.2" hidden="1" x14ac:dyDescent="0.2"/>
    <row r="11365" customFormat="1" ht="13.2" hidden="1" x14ac:dyDescent="0.2"/>
    <row r="11366" customFormat="1" ht="13.2" hidden="1" x14ac:dyDescent="0.2"/>
    <row r="11367" customFormat="1" ht="13.2" hidden="1" x14ac:dyDescent="0.2"/>
    <row r="11368" customFormat="1" ht="13.2" hidden="1" x14ac:dyDescent="0.2"/>
    <row r="11369" customFormat="1" ht="13.2" hidden="1" x14ac:dyDescent="0.2"/>
    <row r="11370" customFormat="1" ht="13.2" hidden="1" x14ac:dyDescent="0.2"/>
    <row r="11371" customFormat="1" ht="13.2" hidden="1" x14ac:dyDescent="0.2"/>
    <row r="11372" customFormat="1" ht="13.2" hidden="1" x14ac:dyDescent="0.2"/>
    <row r="11373" customFormat="1" ht="13.2" hidden="1" x14ac:dyDescent="0.2"/>
    <row r="11374" customFormat="1" ht="13.2" hidden="1" x14ac:dyDescent="0.2"/>
    <row r="11375" customFormat="1" ht="13.2" hidden="1" x14ac:dyDescent="0.2"/>
    <row r="11376" customFormat="1" ht="13.2" hidden="1" x14ac:dyDescent="0.2"/>
    <row r="11377" customFormat="1" ht="13.2" hidden="1" x14ac:dyDescent="0.2"/>
    <row r="11378" customFormat="1" ht="13.2" hidden="1" x14ac:dyDescent="0.2"/>
    <row r="11379" customFormat="1" ht="13.2" hidden="1" x14ac:dyDescent="0.2"/>
    <row r="11380" customFormat="1" ht="13.2" hidden="1" x14ac:dyDescent="0.2"/>
    <row r="11381" customFormat="1" ht="13.2" hidden="1" x14ac:dyDescent="0.2"/>
    <row r="11382" customFormat="1" ht="13.2" hidden="1" x14ac:dyDescent="0.2"/>
    <row r="11383" customFormat="1" ht="13.2" hidden="1" x14ac:dyDescent="0.2"/>
    <row r="11384" customFormat="1" ht="13.2" hidden="1" x14ac:dyDescent="0.2"/>
    <row r="11385" customFormat="1" ht="13.2" hidden="1" x14ac:dyDescent="0.2"/>
    <row r="11386" customFormat="1" ht="13.2" hidden="1" x14ac:dyDescent="0.2"/>
    <row r="11387" customFormat="1" ht="13.2" hidden="1" x14ac:dyDescent="0.2"/>
    <row r="11388" customFormat="1" ht="13.2" hidden="1" x14ac:dyDescent="0.2"/>
    <row r="11389" customFormat="1" ht="13.2" hidden="1" x14ac:dyDescent="0.2"/>
    <row r="11390" customFormat="1" ht="13.2" hidden="1" x14ac:dyDescent="0.2"/>
    <row r="11391" customFormat="1" ht="13.2" hidden="1" x14ac:dyDescent="0.2"/>
    <row r="11392" customFormat="1" ht="13.2" hidden="1" x14ac:dyDescent="0.2"/>
    <row r="11393" customFormat="1" ht="13.2" hidden="1" x14ac:dyDescent="0.2"/>
    <row r="11394" customFormat="1" ht="13.2" hidden="1" x14ac:dyDescent="0.2"/>
    <row r="11395" customFormat="1" ht="13.2" hidden="1" x14ac:dyDescent="0.2"/>
    <row r="11396" customFormat="1" ht="13.2" hidden="1" x14ac:dyDescent="0.2"/>
    <row r="11397" customFormat="1" ht="13.2" hidden="1" x14ac:dyDescent="0.2"/>
    <row r="11398" customFormat="1" ht="13.2" hidden="1" x14ac:dyDescent="0.2"/>
    <row r="11399" customFormat="1" ht="13.2" hidden="1" x14ac:dyDescent="0.2"/>
    <row r="11400" customFormat="1" ht="13.2" hidden="1" x14ac:dyDescent="0.2"/>
    <row r="11401" customFormat="1" ht="13.2" hidden="1" x14ac:dyDescent="0.2"/>
    <row r="11402" customFormat="1" ht="13.2" hidden="1" x14ac:dyDescent="0.2"/>
    <row r="11403" customFormat="1" ht="13.2" hidden="1" x14ac:dyDescent="0.2"/>
    <row r="11404" customFormat="1" ht="13.2" hidden="1" x14ac:dyDescent="0.2"/>
    <row r="11405" customFormat="1" ht="13.2" hidden="1" x14ac:dyDescent="0.2"/>
    <row r="11406" customFormat="1" ht="13.2" hidden="1" x14ac:dyDescent="0.2"/>
    <row r="11407" customFormat="1" ht="13.2" hidden="1" x14ac:dyDescent="0.2"/>
    <row r="11408" customFormat="1" ht="13.2" hidden="1" x14ac:dyDescent="0.2"/>
    <row r="11409" customFormat="1" ht="13.2" hidden="1" x14ac:dyDescent="0.2"/>
    <row r="11410" customFormat="1" ht="13.2" hidden="1" x14ac:dyDescent="0.2"/>
    <row r="11411" customFormat="1" ht="13.2" hidden="1" x14ac:dyDescent="0.2"/>
    <row r="11412" customFormat="1" ht="13.2" hidden="1" x14ac:dyDescent="0.2"/>
    <row r="11413" customFormat="1" ht="13.2" hidden="1" x14ac:dyDescent="0.2"/>
    <row r="11414" customFormat="1" ht="13.2" hidden="1" x14ac:dyDescent="0.2"/>
    <row r="11415" customFormat="1" ht="13.2" hidden="1" x14ac:dyDescent="0.2"/>
    <row r="11416" customFormat="1" ht="13.2" hidden="1" x14ac:dyDescent="0.2"/>
    <row r="11417" customFormat="1" ht="13.2" hidden="1" x14ac:dyDescent="0.2"/>
    <row r="11418" customFormat="1" ht="13.2" hidden="1" x14ac:dyDescent="0.2"/>
    <row r="11419" customFormat="1" ht="13.2" hidden="1" x14ac:dyDescent="0.2"/>
    <row r="11420" customFormat="1" ht="13.2" hidden="1" x14ac:dyDescent="0.2"/>
    <row r="11421" customFormat="1" ht="13.2" hidden="1" x14ac:dyDescent="0.2"/>
    <row r="11422" customFormat="1" ht="13.2" hidden="1" x14ac:dyDescent="0.2"/>
    <row r="11423" customFormat="1" ht="13.2" hidden="1" x14ac:dyDescent="0.2"/>
    <row r="11424" customFormat="1" ht="13.2" hidden="1" x14ac:dyDescent="0.2"/>
    <row r="11425" customFormat="1" ht="13.2" hidden="1" x14ac:dyDescent="0.2"/>
    <row r="11426" customFormat="1" ht="13.2" hidden="1" x14ac:dyDescent="0.2"/>
    <row r="11427" customFormat="1" ht="13.2" hidden="1" x14ac:dyDescent="0.2"/>
    <row r="11428" customFormat="1" ht="13.2" hidden="1" x14ac:dyDescent="0.2"/>
    <row r="11429" customFormat="1" ht="13.2" hidden="1" x14ac:dyDescent="0.2"/>
    <row r="11430" customFormat="1" ht="13.2" hidden="1" x14ac:dyDescent="0.2"/>
    <row r="11431" customFormat="1" ht="13.2" hidden="1" x14ac:dyDescent="0.2"/>
    <row r="11432" customFormat="1" ht="13.2" hidden="1" x14ac:dyDescent="0.2"/>
    <row r="11433" customFormat="1" ht="13.2" hidden="1" x14ac:dyDescent="0.2"/>
    <row r="11434" customFormat="1" ht="13.2" hidden="1" x14ac:dyDescent="0.2"/>
    <row r="11435" customFormat="1" ht="13.2" hidden="1" x14ac:dyDescent="0.2"/>
    <row r="11436" customFormat="1" ht="13.2" hidden="1" x14ac:dyDescent="0.2"/>
    <row r="11437" customFormat="1" ht="13.2" hidden="1" x14ac:dyDescent="0.2"/>
    <row r="11438" customFormat="1" ht="13.2" hidden="1" x14ac:dyDescent="0.2"/>
    <row r="11439" customFormat="1" ht="13.2" hidden="1" x14ac:dyDescent="0.2"/>
    <row r="11440" customFormat="1" ht="13.2" hidden="1" x14ac:dyDescent="0.2"/>
    <row r="11441" customFormat="1" ht="13.2" hidden="1" x14ac:dyDescent="0.2"/>
    <row r="11442" customFormat="1" ht="13.2" hidden="1" x14ac:dyDescent="0.2"/>
    <row r="11443" customFormat="1" ht="13.2" hidden="1" x14ac:dyDescent="0.2"/>
    <row r="11444" customFormat="1" ht="13.2" hidden="1" x14ac:dyDescent="0.2"/>
    <row r="11445" customFormat="1" ht="13.2" hidden="1" x14ac:dyDescent="0.2"/>
    <row r="11446" customFormat="1" ht="13.2" hidden="1" x14ac:dyDescent="0.2"/>
    <row r="11447" customFormat="1" ht="13.2" hidden="1" x14ac:dyDescent="0.2"/>
    <row r="11448" customFormat="1" ht="13.2" hidden="1" x14ac:dyDescent="0.2"/>
    <row r="11449" customFormat="1" ht="13.2" hidden="1" x14ac:dyDescent="0.2"/>
    <row r="11450" customFormat="1" ht="13.2" hidden="1" x14ac:dyDescent="0.2"/>
    <row r="11451" customFormat="1" ht="13.2" hidden="1" x14ac:dyDescent="0.2"/>
    <row r="11452" customFormat="1" ht="13.2" hidden="1" x14ac:dyDescent="0.2"/>
    <row r="11453" customFormat="1" ht="13.2" hidden="1" x14ac:dyDescent="0.2"/>
    <row r="11454" customFormat="1" ht="13.2" hidden="1" x14ac:dyDescent="0.2"/>
    <row r="11455" customFormat="1" ht="13.2" hidden="1" x14ac:dyDescent="0.2"/>
    <row r="11456" customFormat="1" ht="13.2" hidden="1" x14ac:dyDescent="0.2"/>
    <row r="11457" customFormat="1" ht="13.2" hidden="1" x14ac:dyDescent="0.2"/>
    <row r="11458" customFormat="1" ht="13.2" hidden="1" x14ac:dyDescent="0.2"/>
    <row r="11459" customFormat="1" ht="13.2" hidden="1" x14ac:dyDescent="0.2"/>
    <row r="11460" customFormat="1" ht="13.2" hidden="1" x14ac:dyDescent="0.2"/>
    <row r="11461" customFormat="1" ht="13.2" hidden="1" x14ac:dyDescent="0.2"/>
    <row r="11462" customFormat="1" ht="13.2" hidden="1" x14ac:dyDescent="0.2"/>
    <row r="11463" customFormat="1" ht="13.2" hidden="1" x14ac:dyDescent="0.2"/>
    <row r="11464" customFormat="1" ht="13.2" hidden="1" x14ac:dyDescent="0.2"/>
    <row r="11465" customFormat="1" ht="13.2" hidden="1" x14ac:dyDescent="0.2"/>
    <row r="11466" customFormat="1" ht="13.2" hidden="1" x14ac:dyDescent="0.2"/>
    <row r="11467" customFormat="1" ht="13.2" hidden="1" x14ac:dyDescent="0.2"/>
    <row r="11468" customFormat="1" ht="13.2" hidden="1" x14ac:dyDescent="0.2"/>
    <row r="11469" customFormat="1" ht="13.2" hidden="1" x14ac:dyDescent="0.2"/>
    <row r="11470" customFormat="1" ht="13.2" hidden="1" x14ac:dyDescent="0.2"/>
    <row r="11471" customFormat="1" ht="13.2" hidden="1" x14ac:dyDescent="0.2"/>
    <row r="11472" customFormat="1" ht="13.2" hidden="1" x14ac:dyDescent="0.2"/>
    <row r="11473" customFormat="1" ht="13.2" hidden="1" x14ac:dyDescent="0.2"/>
    <row r="11474" customFormat="1" ht="13.2" hidden="1" x14ac:dyDescent="0.2"/>
    <row r="11475" customFormat="1" ht="13.2" hidden="1" x14ac:dyDescent="0.2"/>
    <row r="11476" customFormat="1" ht="13.2" hidden="1" x14ac:dyDescent="0.2"/>
    <row r="11477" customFormat="1" ht="13.2" hidden="1" x14ac:dyDescent="0.2"/>
    <row r="11478" customFormat="1" ht="13.2" hidden="1" x14ac:dyDescent="0.2"/>
    <row r="11479" customFormat="1" ht="13.2" hidden="1" x14ac:dyDescent="0.2"/>
    <row r="11480" customFormat="1" ht="13.2" hidden="1" x14ac:dyDescent="0.2"/>
    <row r="11481" customFormat="1" ht="13.2" hidden="1" x14ac:dyDescent="0.2"/>
    <row r="11482" customFormat="1" ht="13.2" hidden="1" x14ac:dyDescent="0.2"/>
    <row r="11483" customFormat="1" ht="13.2" hidden="1" x14ac:dyDescent="0.2"/>
    <row r="11484" customFormat="1" ht="13.2" hidden="1" x14ac:dyDescent="0.2"/>
    <row r="11485" customFormat="1" ht="13.2" hidden="1" x14ac:dyDescent="0.2"/>
    <row r="11486" customFormat="1" ht="13.2" hidden="1" x14ac:dyDescent="0.2"/>
    <row r="11487" customFormat="1" ht="13.2" hidden="1" x14ac:dyDescent="0.2"/>
    <row r="11488" customFormat="1" ht="13.2" hidden="1" x14ac:dyDescent="0.2"/>
    <row r="11489" customFormat="1" ht="13.2" hidden="1" x14ac:dyDescent="0.2"/>
    <row r="11490" customFormat="1" ht="13.2" hidden="1" x14ac:dyDescent="0.2"/>
    <row r="11491" customFormat="1" ht="13.2" hidden="1" x14ac:dyDescent="0.2"/>
    <row r="11492" customFormat="1" ht="13.2" hidden="1" x14ac:dyDescent="0.2"/>
    <row r="11493" customFormat="1" ht="13.2" hidden="1" x14ac:dyDescent="0.2"/>
    <row r="11494" customFormat="1" ht="13.2" hidden="1" x14ac:dyDescent="0.2"/>
    <row r="11495" customFormat="1" ht="13.2" hidden="1" x14ac:dyDescent="0.2"/>
    <row r="11496" customFormat="1" ht="13.2" hidden="1" x14ac:dyDescent="0.2"/>
    <row r="11497" customFormat="1" ht="13.2" hidden="1" x14ac:dyDescent="0.2"/>
    <row r="11498" customFormat="1" ht="13.2" hidden="1" x14ac:dyDescent="0.2"/>
    <row r="11499" customFormat="1" ht="13.2" hidden="1" x14ac:dyDescent="0.2"/>
    <row r="11500" customFormat="1" ht="13.2" hidden="1" x14ac:dyDescent="0.2"/>
    <row r="11501" customFormat="1" ht="13.2" hidden="1" x14ac:dyDescent="0.2"/>
    <row r="11502" customFormat="1" ht="13.2" hidden="1" x14ac:dyDescent="0.2"/>
    <row r="11503" customFormat="1" ht="13.2" hidden="1" x14ac:dyDescent="0.2"/>
    <row r="11504" customFormat="1" ht="13.2" hidden="1" x14ac:dyDescent="0.2"/>
    <row r="11505" customFormat="1" ht="13.2" hidden="1" x14ac:dyDescent="0.2"/>
    <row r="11506" customFormat="1" ht="13.2" hidden="1" x14ac:dyDescent="0.2"/>
    <row r="11507" customFormat="1" ht="13.2" hidden="1" x14ac:dyDescent="0.2"/>
    <row r="11508" customFormat="1" ht="13.2" hidden="1" x14ac:dyDescent="0.2"/>
    <row r="11509" customFormat="1" ht="13.2" hidden="1" x14ac:dyDescent="0.2"/>
    <row r="11510" customFormat="1" ht="13.2" hidden="1" x14ac:dyDescent="0.2"/>
    <row r="11511" customFormat="1" ht="13.2" hidden="1" x14ac:dyDescent="0.2"/>
    <row r="11512" customFormat="1" ht="13.2" hidden="1" x14ac:dyDescent="0.2"/>
    <row r="11513" customFormat="1" ht="13.2" hidden="1" x14ac:dyDescent="0.2"/>
    <row r="11514" customFormat="1" ht="13.2" hidden="1" x14ac:dyDescent="0.2"/>
    <row r="11515" customFormat="1" ht="13.2" hidden="1" x14ac:dyDescent="0.2"/>
    <row r="11516" customFormat="1" ht="13.2" hidden="1" x14ac:dyDescent="0.2"/>
    <row r="11517" customFormat="1" ht="13.2" hidden="1" x14ac:dyDescent="0.2"/>
    <row r="11518" customFormat="1" ht="13.2" hidden="1" x14ac:dyDescent="0.2"/>
    <row r="11519" customFormat="1" ht="13.2" hidden="1" x14ac:dyDescent="0.2"/>
    <row r="11520" customFormat="1" ht="13.2" hidden="1" x14ac:dyDescent="0.2"/>
    <row r="11521" customFormat="1" ht="13.2" hidden="1" x14ac:dyDescent="0.2"/>
    <row r="11522" customFormat="1" ht="13.2" hidden="1" x14ac:dyDescent="0.2"/>
    <row r="11523" customFormat="1" ht="13.2" hidden="1" x14ac:dyDescent="0.2"/>
    <row r="11524" customFormat="1" ht="13.2" hidden="1" x14ac:dyDescent="0.2"/>
    <row r="11525" customFormat="1" ht="13.2" hidden="1" x14ac:dyDescent="0.2"/>
    <row r="11526" customFormat="1" ht="13.2" hidden="1" x14ac:dyDescent="0.2"/>
    <row r="11527" customFormat="1" ht="13.2" hidden="1" x14ac:dyDescent="0.2"/>
    <row r="11528" customFormat="1" ht="13.2" hidden="1" x14ac:dyDescent="0.2"/>
    <row r="11529" customFormat="1" ht="13.2" hidden="1" x14ac:dyDescent="0.2"/>
    <row r="11530" customFormat="1" ht="13.2" hidden="1" x14ac:dyDescent="0.2"/>
    <row r="11531" customFormat="1" ht="13.2" hidden="1" x14ac:dyDescent="0.2"/>
    <row r="11532" customFormat="1" ht="13.2" hidden="1" x14ac:dyDescent="0.2"/>
    <row r="11533" customFormat="1" ht="13.2" hidden="1" x14ac:dyDescent="0.2"/>
    <row r="11534" customFormat="1" ht="13.2" hidden="1" x14ac:dyDescent="0.2"/>
    <row r="11535" customFormat="1" ht="13.2" hidden="1" x14ac:dyDescent="0.2"/>
    <row r="11536" customFormat="1" ht="13.2" hidden="1" x14ac:dyDescent="0.2"/>
    <row r="11537" customFormat="1" ht="13.2" hidden="1" x14ac:dyDescent="0.2"/>
    <row r="11538" customFormat="1" ht="13.2" hidden="1" x14ac:dyDescent="0.2"/>
    <row r="11539" customFormat="1" ht="13.2" hidden="1" x14ac:dyDescent="0.2"/>
    <row r="11540" customFormat="1" ht="13.2" hidden="1" x14ac:dyDescent="0.2"/>
    <row r="11541" customFormat="1" ht="13.2" hidden="1" x14ac:dyDescent="0.2"/>
    <row r="11542" customFormat="1" ht="13.2" hidden="1" x14ac:dyDescent="0.2"/>
    <row r="11543" customFormat="1" ht="13.2" hidden="1" x14ac:dyDescent="0.2"/>
    <row r="11544" customFormat="1" ht="13.2" hidden="1" x14ac:dyDescent="0.2"/>
    <row r="11545" customFormat="1" ht="13.2" hidden="1" x14ac:dyDescent="0.2"/>
    <row r="11546" customFormat="1" ht="13.2" hidden="1" x14ac:dyDescent="0.2"/>
    <row r="11547" customFormat="1" ht="13.2" hidden="1" x14ac:dyDescent="0.2"/>
    <row r="11548" customFormat="1" ht="13.2" hidden="1" x14ac:dyDescent="0.2"/>
    <row r="11549" customFormat="1" ht="13.2" hidden="1" x14ac:dyDescent="0.2"/>
    <row r="11550" customFormat="1" ht="13.2" hidden="1" x14ac:dyDescent="0.2"/>
    <row r="11551" customFormat="1" ht="13.2" hidden="1" x14ac:dyDescent="0.2"/>
    <row r="11552" customFormat="1" ht="13.2" hidden="1" x14ac:dyDescent="0.2"/>
    <row r="11553" customFormat="1" ht="13.2" hidden="1" x14ac:dyDescent="0.2"/>
    <row r="11554" customFormat="1" ht="13.2" hidden="1" x14ac:dyDescent="0.2"/>
    <row r="11555" customFormat="1" ht="13.2" hidden="1" x14ac:dyDescent="0.2"/>
    <row r="11556" customFormat="1" ht="13.2" hidden="1" x14ac:dyDescent="0.2"/>
    <row r="11557" customFormat="1" ht="13.2" hidden="1" x14ac:dyDescent="0.2"/>
    <row r="11558" customFormat="1" ht="13.2" hidden="1" x14ac:dyDescent="0.2"/>
    <row r="11559" customFormat="1" ht="13.2" hidden="1" x14ac:dyDescent="0.2"/>
    <row r="11560" customFormat="1" ht="13.2" hidden="1" x14ac:dyDescent="0.2"/>
    <row r="11561" customFormat="1" ht="13.2" hidden="1" x14ac:dyDescent="0.2"/>
    <row r="11562" customFormat="1" ht="13.2" hidden="1" x14ac:dyDescent="0.2"/>
    <row r="11563" customFormat="1" ht="13.2" hidden="1" x14ac:dyDescent="0.2"/>
    <row r="11564" customFormat="1" ht="13.2" hidden="1" x14ac:dyDescent="0.2"/>
    <row r="11565" customFormat="1" ht="13.2" hidden="1" x14ac:dyDescent="0.2"/>
    <row r="11566" customFormat="1" ht="13.2" hidden="1" x14ac:dyDescent="0.2"/>
    <row r="11567" customFormat="1" ht="13.2" hidden="1" x14ac:dyDescent="0.2"/>
    <row r="11568" customFormat="1" ht="13.2" hidden="1" x14ac:dyDescent="0.2"/>
    <row r="11569" customFormat="1" ht="13.2" hidden="1" x14ac:dyDescent="0.2"/>
    <row r="11570" customFormat="1" ht="13.2" hidden="1" x14ac:dyDescent="0.2"/>
    <row r="11571" customFormat="1" ht="13.2" hidden="1" x14ac:dyDescent="0.2"/>
    <row r="11572" customFormat="1" ht="13.2" hidden="1" x14ac:dyDescent="0.2"/>
    <row r="11573" customFormat="1" ht="13.2" hidden="1" x14ac:dyDescent="0.2"/>
    <row r="11574" customFormat="1" ht="13.2" hidden="1" x14ac:dyDescent="0.2"/>
    <row r="11575" customFormat="1" ht="13.2" hidden="1" x14ac:dyDescent="0.2"/>
    <row r="11576" customFormat="1" ht="13.2" hidden="1" x14ac:dyDescent="0.2"/>
    <row r="11577" customFormat="1" ht="13.2" hidden="1" x14ac:dyDescent="0.2"/>
    <row r="11578" customFormat="1" ht="13.2" hidden="1" x14ac:dyDescent="0.2"/>
    <row r="11579" customFormat="1" ht="13.2" hidden="1" x14ac:dyDescent="0.2"/>
    <row r="11580" customFormat="1" ht="13.2" hidden="1" x14ac:dyDescent="0.2"/>
    <row r="11581" customFormat="1" ht="13.2" hidden="1" x14ac:dyDescent="0.2"/>
    <row r="11582" customFormat="1" ht="13.2" hidden="1" x14ac:dyDescent="0.2"/>
    <row r="11583" customFormat="1" ht="13.2" hidden="1" x14ac:dyDescent="0.2"/>
    <row r="11584" customFormat="1" ht="13.2" hidden="1" x14ac:dyDescent="0.2"/>
    <row r="11585" customFormat="1" ht="13.2" hidden="1" x14ac:dyDescent="0.2"/>
    <row r="11586" customFormat="1" ht="13.2" hidden="1" x14ac:dyDescent="0.2"/>
    <row r="11587" customFormat="1" ht="13.2" hidden="1" x14ac:dyDescent="0.2"/>
    <row r="11588" customFormat="1" ht="13.2" hidden="1" x14ac:dyDescent="0.2"/>
    <row r="11589" customFormat="1" ht="13.2" hidden="1" x14ac:dyDescent="0.2"/>
    <row r="11590" customFormat="1" ht="13.2" hidden="1" x14ac:dyDescent="0.2"/>
    <row r="11591" customFormat="1" ht="13.2" hidden="1" x14ac:dyDescent="0.2"/>
    <row r="11592" customFormat="1" ht="13.2" hidden="1" x14ac:dyDescent="0.2"/>
    <row r="11593" customFormat="1" ht="13.2" hidden="1" x14ac:dyDescent="0.2"/>
    <row r="11594" customFormat="1" ht="13.2" hidden="1" x14ac:dyDescent="0.2"/>
    <row r="11595" customFormat="1" ht="13.2" hidden="1" x14ac:dyDescent="0.2"/>
    <row r="11596" customFormat="1" ht="13.2" hidden="1" x14ac:dyDescent="0.2"/>
    <row r="11597" customFormat="1" ht="13.2" hidden="1" x14ac:dyDescent="0.2"/>
    <row r="11598" customFormat="1" ht="13.2" hidden="1" x14ac:dyDescent="0.2"/>
    <row r="11599" customFormat="1" ht="13.2" hidden="1" x14ac:dyDescent="0.2"/>
    <row r="11600" customFormat="1" ht="13.2" hidden="1" x14ac:dyDescent="0.2"/>
    <row r="11601" customFormat="1" ht="13.2" hidden="1" x14ac:dyDescent="0.2"/>
    <row r="11602" customFormat="1" ht="13.2" hidden="1" x14ac:dyDescent="0.2"/>
    <row r="11603" customFormat="1" ht="13.2" hidden="1" x14ac:dyDescent="0.2"/>
    <row r="11604" customFormat="1" ht="13.2" hidden="1" x14ac:dyDescent="0.2"/>
    <row r="11605" customFormat="1" ht="13.2" hidden="1" x14ac:dyDescent="0.2"/>
    <row r="11606" customFormat="1" ht="13.2" hidden="1" x14ac:dyDescent="0.2"/>
    <row r="11607" customFormat="1" ht="13.2" hidden="1" x14ac:dyDescent="0.2"/>
    <row r="11608" customFormat="1" ht="13.2" hidden="1" x14ac:dyDescent="0.2"/>
    <row r="11609" customFormat="1" ht="13.2" hidden="1" x14ac:dyDescent="0.2"/>
    <row r="11610" customFormat="1" ht="13.2" hidden="1" x14ac:dyDescent="0.2"/>
    <row r="11611" customFormat="1" ht="13.2" hidden="1" x14ac:dyDescent="0.2"/>
    <row r="11612" customFormat="1" ht="13.2" hidden="1" x14ac:dyDescent="0.2"/>
    <row r="11613" customFormat="1" ht="13.2" hidden="1" x14ac:dyDescent="0.2"/>
    <row r="11614" customFormat="1" ht="13.2" hidden="1" x14ac:dyDescent="0.2"/>
    <row r="11615" customFormat="1" ht="13.2" hidden="1" x14ac:dyDescent="0.2"/>
    <row r="11616" customFormat="1" ht="13.2" hidden="1" x14ac:dyDescent="0.2"/>
    <row r="11617" customFormat="1" ht="13.2" hidden="1" x14ac:dyDescent="0.2"/>
    <row r="11618" customFormat="1" ht="13.2" hidden="1" x14ac:dyDescent="0.2"/>
    <row r="11619" customFormat="1" ht="13.2" hidden="1" x14ac:dyDescent="0.2"/>
    <row r="11620" customFormat="1" ht="13.2" hidden="1" x14ac:dyDescent="0.2"/>
    <row r="11621" customFormat="1" ht="13.2" hidden="1" x14ac:dyDescent="0.2"/>
    <row r="11622" customFormat="1" ht="13.2" hidden="1" x14ac:dyDescent="0.2"/>
    <row r="11623" customFormat="1" ht="13.2" hidden="1" x14ac:dyDescent="0.2"/>
    <row r="11624" customFormat="1" ht="13.2" hidden="1" x14ac:dyDescent="0.2"/>
    <row r="11625" customFormat="1" ht="13.2" hidden="1" x14ac:dyDescent="0.2"/>
    <row r="11626" customFormat="1" ht="13.2" hidden="1" x14ac:dyDescent="0.2"/>
    <row r="11627" customFormat="1" ht="13.2" hidden="1" x14ac:dyDescent="0.2"/>
    <row r="11628" customFormat="1" ht="13.2" hidden="1" x14ac:dyDescent="0.2"/>
    <row r="11629" customFormat="1" ht="13.2" hidden="1" x14ac:dyDescent="0.2"/>
    <row r="11630" customFormat="1" ht="13.2" hidden="1" x14ac:dyDescent="0.2"/>
    <row r="11631" customFormat="1" ht="13.2" hidden="1" x14ac:dyDescent="0.2"/>
    <row r="11632" customFormat="1" ht="13.2" hidden="1" x14ac:dyDescent="0.2"/>
    <row r="11633" customFormat="1" ht="13.2" hidden="1" x14ac:dyDescent="0.2"/>
    <row r="11634" customFormat="1" ht="13.2" hidden="1" x14ac:dyDescent="0.2"/>
    <row r="11635" customFormat="1" ht="13.2" hidden="1" x14ac:dyDescent="0.2"/>
    <row r="11636" customFormat="1" ht="13.2" hidden="1" x14ac:dyDescent="0.2"/>
    <row r="11637" customFormat="1" ht="13.2" hidden="1" x14ac:dyDescent="0.2"/>
    <row r="11638" customFormat="1" ht="13.2" hidden="1" x14ac:dyDescent="0.2"/>
    <row r="11639" customFormat="1" ht="13.2" hidden="1" x14ac:dyDescent="0.2"/>
    <row r="11640" customFormat="1" ht="13.2" hidden="1" x14ac:dyDescent="0.2"/>
    <row r="11641" customFormat="1" ht="13.2" hidden="1" x14ac:dyDescent="0.2"/>
    <row r="11642" customFormat="1" ht="13.2" hidden="1" x14ac:dyDescent="0.2"/>
    <row r="11643" customFormat="1" ht="13.2" hidden="1" x14ac:dyDescent="0.2"/>
    <row r="11644" customFormat="1" ht="13.2" hidden="1" x14ac:dyDescent="0.2"/>
    <row r="11645" customFormat="1" ht="13.2" hidden="1" x14ac:dyDescent="0.2"/>
    <row r="11646" customFormat="1" ht="13.2" hidden="1" x14ac:dyDescent="0.2"/>
    <row r="11647" customFormat="1" ht="13.2" hidden="1" x14ac:dyDescent="0.2"/>
    <row r="11648" customFormat="1" ht="13.2" hidden="1" x14ac:dyDescent="0.2"/>
    <row r="11649" customFormat="1" ht="13.2" hidden="1" x14ac:dyDescent="0.2"/>
    <row r="11650" customFormat="1" ht="13.2" hidden="1" x14ac:dyDescent="0.2"/>
    <row r="11651" customFormat="1" ht="13.2" hidden="1" x14ac:dyDescent="0.2"/>
    <row r="11652" customFormat="1" ht="13.2" hidden="1" x14ac:dyDescent="0.2"/>
    <row r="11653" customFormat="1" ht="13.2" hidden="1" x14ac:dyDescent="0.2"/>
    <row r="11654" customFormat="1" ht="13.2" hidden="1" x14ac:dyDescent="0.2"/>
    <row r="11655" customFormat="1" ht="13.2" hidden="1" x14ac:dyDescent="0.2"/>
    <row r="11656" customFormat="1" ht="13.2" hidden="1" x14ac:dyDescent="0.2"/>
    <row r="11657" customFormat="1" ht="13.2" hidden="1" x14ac:dyDescent="0.2"/>
    <row r="11658" customFormat="1" ht="13.2" hidden="1" x14ac:dyDescent="0.2"/>
    <row r="11659" customFormat="1" ht="13.2" hidden="1" x14ac:dyDescent="0.2"/>
    <row r="11660" customFormat="1" ht="13.2" hidden="1" x14ac:dyDescent="0.2"/>
    <row r="11661" customFormat="1" ht="13.2" hidden="1" x14ac:dyDescent="0.2"/>
    <row r="11662" customFormat="1" ht="13.2" hidden="1" x14ac:dyDescent="0.2"/>
    <row r="11663" customFormat="1" ht="13.2" hidden="1" x14ac:dyDescent="0.2"/>
    <row r="11664" customFormat="1" ht="13.2" hidden="1" x14ac:dyDescent="0.2"/>
    <row r="11665" customFormat="1" ht="13.2" hidden="1" x14ac:dyDescent="0.2"/>
    <row r="11666" customFormat="1" ht="13.2" hidden="1" x14ac:dyDescent="0.2"/>
    <row r="11667" customFormat="1" ht="13.2" hidden="1" x14ac:dyDescent="0.2"/>
    <row r="11668" customFormat="1" ht="13.2" hidden="1" x14ac:dyDescent="0.2"/>
    <row r="11669" customFormat="1" ht="13.2" hidden="1" x14ac:dyDescent="0.2"/>
    <row r="11670" customFormat="1" ht="13.2" hidden="1" x14ac:dyDescent="0.2"/>
    <row r="11671" customFormat="1" ht="13.2" hidden="1" x14ac:dyDescent="0.2"/>
    <row r="11672" customFormat="1" ht="13.2" hidden="1" x14ac:dyDescent="0.2"/>
    <row r="11673" customFormat="1" ht="13.2" hidden="1" x14ac:dyDescent="0.2"/>
    <row r="11674" customFormat="1" ht="13.2" hidden="1" x14ac:dyDescent="0.2"/>
    <row r="11675" customFormat="1" ht="13.2" hidden="1" x14ac:dyDescent="0.2"/>
    <row r="11676" customFormat="1" ht="13.2" hidden="1" x14ac:dyDescent="0.2"/>
    <row r="11677" customFormat="1" ht="13.2" hidden="1" x14ac:dyDescent="0.2"/>
    <row r="11678" customFormat="1" ht="13.2" hidden="1" x14ac:dyDescent="0.2"/>
    <row r="11679" customFormat="1" ht="13.2" hidden="1" x14ac:dyDescent="0.2"/>
    <row r="11680" customFormat="1" ht="13.2" hidden="1" x14ac:dyDescent="0.2"/>
    <row r="11681" customFormat="1" ht="13.2" hidden="1" x14ac:dyDescent="0.2"/>
    <row r="11682" customFormat="1" ht="13.2" hidden="1" x14ac:dyDescent="0.2"/>
    <row r="11683" customFormat="1" ht="13.2" hidden="1" x14ac:dyDescent="0.2"/>
    <row r="11684" customFormat="1" ht="13.2" hidden="1" x14ac:dyDescent="0.2"/>
    <row r="11685" customFormat="1" ht="13.2" hidden="1" x14ac:dyDescent="0.2"/>
    <row r="11686" customFormat="1" ht="13.2" hidden="1" x14ac:dyDescent="0.2"/>
    <row r="11687" customFormat="1" ht="13.2" hidden="1" x14ac:dyDescent="0.2"/>
    <row r="11688" customFormat="1" ht="13.2" hidden="1" x14ac:dyDescent="0.2"/>
    <row r="11689" customFormat="1" ht="13.2" hidden="1" x14ac:dyDescent="0.2"/>
    <row r="11690" customFormat="1" ht="13.2" hidden="1" x14ac:dyDescent="0.2"/>
    <row r="11691" customFormat="1" ht="13.2" hidden="1" x14ac:dyDescent="0.2"/>
    <row r="11692" customFormat="1" ht="13.2" hidden="1" x14ac:dyDescent="0.2"/>
    <row r="11693" customFormat="1" ht="13.2" hidden="1" x14ac:dyDescent="0.2"/>
    <row r="11694" customFormat="1" ht="13.2" hidden="1" x14ac:dyDescent="0.2"/>
    <row r="11695" customFormat="1" ht="13.2" hidden="1" x14ac:dyDescent="0.2"/>
    <row r="11696" customFormat="1" ht="13.2" hidden="1" x14ac:dyDescent="0.2"/>
    <row r="11697" customFormat="1" ht="13.2" hidden="1" x14ac:dyDescent="0.2"/>
    <row r="11698" customFormat="1" ht="13.2" hidden="1" x14ac:dyDescent="0.2"/>
    <row r="11699" customFormat="1" ht="13.2" hidden="1" x14ac:dyDescent="0.2"/>
    <row r="11700" customFormat="1" ht="13.2" hidden="1" x14ac:dyDescent="0.2"/>
    <row r="11701" customFormat="1" ht="13.2" hidden="1" x14ac:dyDescent="0.2"/>
    <row r="11702" customFormat="1" ht="13.2" hidden="1" x14ac:dyDescent="0.2"/>
    <row r="11703" customFormat="1" ht="13.2" hidden="1" x14ac:dyDescent="0.2"/>
    <row r="11704" customFormat="1" ht="13.2" hidden="1" x14ac:dyDescent="0.2"/>
    <row r="11705" customFormat="1" ht="13.2" hidden="1" x14ac:dyDescent="0.2"/>
    <row r="11706" customFormat="1" ht="13.2" hidden="1" x14ac:dyDescent="0.2"/>
    <row r="11707" customFormat="1" ht="13.2" hidden="1" x14ac:dyDescent="0.2"/>
    <row r="11708" customFormat="1" ht="13.2" hidden="1" x14ac:dyDescent="0.2"/>
    <row r="11709" customFormat="1" ht="13.2" hidden="1" x14ac:dyDescent="0.2"/>
    <row r="11710" customFormat="1" ht="13.2" hidden="1" x14ac:dyDescent="0.2"/>
    <row r="11711" customFormat="1" ht="13.2" hidden="1" x14ac:dyDescent="0.2"/>
    <row r="11712" customFormat="1" ht="13.2" hidden="1" x14ac:dyDescent="0.2"/>
    <row r="11713" customFormat="1" ht="13.2" hidden="1" x14ac:dyDescent="0.2"/>
    <row r="11714" customFormat="1" ht="13.2" hidden="1" x14ac:dyDescent="0.2"/>
    <row r="11715" customFormat="1" ht="13.2" hidden="1" x14ac:dyDescent="0.2"/>
    <row r="11716" customFormat="1" ht="13.2" hidden="1" x14ac:dyDescent="0.2"/>
    <row r="11717" customFormat="1" ht="13.2" hidden="1" x14ac:dyDescent="0.2"/>
    <row r="11718" customFormat="1" ht="13.2" hidden="1" x14ac:dyDescent="0.2"/>
    <row r="11719" customFormat="1" ht="13.2" hidden="1" x14ac:dyDescent="0.2"/>
    <row r="11720" customFormat="1" ht="13.2" hidden="1" x14ac:dyDescent="0.2"/>
    <row r="11721" customFormat="1" ht="13.2" hidden="1" x14ac:dyDescent="0.2"/>
    <row r="11722" customFormat="1" ht="13.2" hidden="1" x14ac:dyDescent="0.2"/>
    <row r="11723" customFormat="1" ht="13.2" hidden="1" x14ac:dyDescent="0.2"/>
    <row r="11724" customFormat="1" ht="13.2" hidden="1" x14ac:dyDescent="0.2"/>
    <row r="11725" customFormat="1" ht="13.2" hidden="1" x14ac:dyDescent="0.2"/>
    <row r="11726" customFormat="1" ht="13.2" hidden="1" x14ac:dyDescent="0.2"/>
    <row r="11727" customFormat="1" ht="13.2" hidden="1" x14ac:dyDescent="0.2"/>
    <row r="11728" customFormat="1" ht="13.2" hidden="1" x14ac:dyDescent="0.2"/>
    <row r="11729" customFormat="1" ht="13.2" hidden="1" x14ac:dyDescent="0.2"/>
    <row r="11730" customFormat="1" ht="13.2" hidden="1" x14ac:dyDescent="0.2"/>
    <row r="11731" customFormat="1" ht="13.2" hidden="1" x14ac:dyDescent="0.2"/>
    <row r="11732" customFormat="1" ht="13.2" hidden="1" x14ac:dyDescent="0.2"/>
    <row r="11733" customFormat="1" ht="13.2" hidden="1" x14ac:dyDescent="0.2"/>
    <row r="11734" customFormat="1" ht="13.2" hidden="1" x14ac:dyDescent="0.2"/>
    <row r="11735" customFormat="1" ht="13.2" hidden="1" x14ac:dyDescent="0.2"/>
    <row r="11736" customFormat="1" ht="13.2" hidden="1" x14ac:dyDescent="0.2"/>
    <row r="11737" customFormat="1" ht="13.2" hidden="1" x14ac:dyDescent="0.2"/>
    <row r="11738" customFormat="1" ht="13.2" hidden="1" x14ac:dyDescent="0.2"/>
    <row r="11739" customFormat="1" ht="13.2" hidden="1" x14ac:dyDescent="0.2"/>
    <row r="11740" customFormat="1" ht="13.2" hidden="1" x14ac:dyDescent="0.2"/>
    <row r="11741" customFormat="1" ht="13.2" hidden="1" x14ac:dyDescent="0.2"/>
    <row r="11742" customFormat="1" ht="13.2" hidden="1" x14ac:dyDescent="0.2"/>
    <row r="11743" customFormat="1" ht="13.2" hidden="1" x14ac:dyDescent="0.2"/>
    <row r="11744" customFormat="1" ht="13.2" hidden="1" x14ac:dyDescent="0.2"/>
    <row r="11745" customFormat="1" ht="13.2" hidden="1" x14ac:dyDescent="0.2"/>
    <row r="11746" customFormat="1" ht="13.2" hidden="1" x14ac:dyDescent="0.2"/>
    <row r="11747" customFormat="1" ht="13.2" hidden="1" x14ac:dyDescent="0.2"/>
    <row r="11748" customFormat="1" ht="13.2" hidden="1" x14ac:dyDescent="0.2"/>
    <row r="11749" customFormat="1" ht="13.2" hidden="1" x14ac:dyDescent="0.2"/>
    <row r="11750" customFormat="1" ht="13.2" hidden="1" x14ac:dyDescent="0.2"/>
    <row r="11751" customFormat="1" ht="13.2" hidden="1" x14ac:dyDescent="0.2"/>
    <row r="11752" customFormat="1" ht="13.2" hidden="1" x14ac:dyDescent="0.2"/>
    <row r="11753" customFormat="1" ht="13.2" hidden="1" x14ac:dyDescent="0.2"/>
    <row r="11754" customFormat="1" ht="13.2" hidden="1" x14ac:dyDescent="0.2"/>
    <row r="11755" customFormat="1" ht="13.2" hidden="1" x14ac:dyDescent="0.2"/>
    <row r="11756" customFormat="1" ht="13.2" hidden="1" x14ac:dyDescent="0.2"/>
    <row r="11757" customFormat="1" ht="13.2" hidden="1" x14ac:dyDescent="0.2"/>
    <row r="11758" customFormat="1" ht="13.2" hidden="1" x14ac:dyDescent="0.2"/>
    <row r="11759" customFormat="1" ht="13.2" hidden="1" x14ac:dyDescent="0.2"/>
    <row r="11760" customFormat="1" ht="13.2" hidden="1" x14ac:dyDescent="0.2"/>
    <row r="11761" customFormat="1" ht="13.2" hidden="1" x14ac:dyDescent="0.2"/>
    <row r="11762" customFormat="1" ht="13.2" hidden="1" x14ac:dyDescent="0.2"/>
    <row r="11763" customFormat="1" ht="13.2" hidden="1" x14ac:dyDescent="0.2"/>
    <row r="11764" customFormat="1" ht="13.2" hidden="1" x14ac:dyDescent="0.2"/>
    <row r="11765" customFormat="1" ht="13.2" hidden="1" x14ac:dyDescent="0.2"/>
    <row r="11766" customFormat="1" ht="13.2" hidden="1" x14ac:dyDescent="0.2"/>
    <row r="11767" customFormat="1" ht="13.2" hidden="1" x14ac:dyDescent="0.2"/>
    <row r="11768" customFormat="1" ht="13.2" hidden="1" x14ac:dyDescent="0.2"/>
    <row r="11769" customFormat="1" ht="13.2" hidden="1" x14ac:dyDescent="0.2"/>
    <row r="11770" customFormat="1" ht="13.2" hidden="1" x14ac:dyDescent="0.2"/>
    <row r="11771" customFormat="1" ht="13.2" hidden="1" x14ac:dyDescent="0.2"/>
    <row r="11772" customFormat="1" ht="13.2" hidden="1" x14ac:dyDescent="0.2"/>
    <row r="11773" customFormat="1" ht="13.2" hidden="1" x14ac:dyDescent="0.2"/>
    <row r="11774" customFormat="1" ht="13.2" hidden="1" x14ac:dyDescent="0.2"/>
    <row r="11775" customFormat="1" ht="13.2" hidden="1" x14ac:dyDescent="0.2"/>
    <row r="11776" customFormat="1" ht="13.2" hidden="1" x14ac:dyDescent="0.2"/>
    <row r="11777" customFormat="1" ht="13.2" hidden="1" x14ac:dyDescent="0.2"/>
    <row r="11778" customFormat="1" ht="13.2" hidden="1" x14ac:dyDescent="0.2"/>
    <row r="11779" customFormat="1" ht="13.2" hidden="1" x14ac:dyDescent="0.2"/>
    <row r="11780" customFormat="1" ht="13.2" hidden="1" x14ac:dyDescent="0.2"/>
    <row r="11781" customFormat="1" ht="13.2" hidden="1" x14ac:dyDescent="0.2"/>
    <row r="11782" customFormat="1" ht="13.2" hidden="1" x14ac:dyDescent="0.2"/>
    <row r="11783" customFormat="1" ht="13.2" hidden="1" x14ac:dyDescent="0.2"/>
    <row r="11784" customFormat="1" ht="13.2" hidden="1" x14ac:dyDescent="0.2"/>
    <row r="11785" customFormat="1" ht="13.2" hidden="1" x14ac:dyDescent="0.2"/>
    <row r="11786" customFormat="1" ht="13.2" hidden="1" x14ac:dyDescent="0.2"/>
    <row r="11787" customFormat="1" ht="13.2" hidden="1" x14ac:dyDescent="0.2"/>
    <row r="11788" customFormat="1" ht="13.2" hidden="1" x14ac:dyDescent="0.2"/>
    <row r="11789" customFormat="1" ht="13.2" hidden="1" x14ac:dyDescent="0.2"/>
    <row r="11790" customFormat="1" ht="13.2" hidden="1" x14ac:dyDescent="0.2"/>
    <row r="11791" customFormat="1" ht="13.2" hidden="1" x14ac:dyDescent="0.2"/>
    <row r="11792" customFormat="1" ht="13.2" hidden="1" x14ac:dyDescent="0.2"/>
    <row r="11793" customFormat="1" ht="13.2" hidden="1" x14ac:dyDescent="0.2"/>
    <row r="11794" customFormat="1" ht="13.2" hidden="1" x14ac:dyDescent="0.2"/>
    <row r="11795" customFormat="1" ht="13.2" hidden="1" x14ac:dyDescent="0.2"/>
    <row r="11796" customFormat="1" ht="13.2" hidden="1" x14ac:dyDescent="0.2"/>
    <row r="11797" customFormat="1" ht="13.2" hidden="1" x14ac:dyDescent="0.2"/>
    <row r="11798" customFormat="1" ht="13.2" hidden="1" x14ac:dyDescent="0.2"/>
    <row r="11799" customFormat="1" ht="13.2" hidden="1" x14ac:dyDescent="0.2"/>
    <row r="11800" customFormat="1" ht="13.2" hidden="1" x14ac:dyDescent="0.2"/>
    <row r="11801" customFormat="1" ht="13.2" hidden="1" x14ac:dyDescent="0.2"/>
    <row r="11802" customFormat="1" ht="13.2" hidden="1" x14ac:dyDescent="0.2"/>
    <row r="11803" customFormat="1" ht="13.2" hidden="1" x14ac:dyDescent="0.2"/>
    <row r="11804" customFormat="1" ht="13.2" hidden="1" x14ac:dyDescent="0.2"/>
    <row r="11805" customFormat="1" ht="13.2" hidden="1" x14ac:dyDescent="0.2"/>
    <row r="11806" customFormat="1" ht="13.2" hidden="1" x14ac:dyDescent="0.2"/>
    <row r="11807" customFormat="1" ht="13.2" hidden="1" x14ac:dyDescent="0.2"/>
    <row r="11808" customFormat="1" ht="13.2" hidden="1" x14ac:dyDescent="0.2"/>
    <row r="11809" customFormat="1" ht="13.2" hidden="1" x14ac:dyDescent="0.2"/>
    <row r="11810" customFormat="1" ht="13.2" hidden="1" x14ac:dyDescent="0.2"/>
    <row r="11811" customFormat="1" ht="13.2" hidden="1" x14ac:dyDescent="0.2"/>
    <row r="11812" customFormat="1" ht="13.2" hidden="1" x14ac:dyDescent="0.2"/>
    <row r="11813" customFormat="1" ht="13.2" hidden="1" x14ac:dyDescent="0.2"/>
    <row r="11814" customFormat="1" ht="13.2" hidden="1" x14ac:dyDescent="0.2"/>
    <row r="11815" customFormat="1" ht="13.2" hidden="1" x14ac:dyDescent="0.2"/>
    <row r="11816" customFormat="1" ht="13.2" hidden="1" x14ac:dyDescent="0.2"/>
    <row r="11817" customFormat="1" ht="13.2" hidden="1" x14ac:dyDescent="0.2"/>
    <row r="11818" customFormat="1" ht="13.2" hidden="1" x14ac:dyDescent="0.2"/>
    <row r="11819" customFormat="1" ht="13.2" hidden="1" x14ac:dyDescent="0.2"/>
    <row r="11820" customFormat="1" ht="13.2" hidden="1" x14ac:dyDescent="0.2"/>
    <row r="11821" customFormat="1" ht="13.2" hidden="1" x14ac:dyDescent="0.2"/>
    <row r="11822" customFormat="1" ht="13.2" hidden="1" x14ac:dyDescent="0.2"/>
    <row r="11823" customFormat="1" ht="13.2" hidden="1" x14ac:dyDescent="0.2"/>
    <row r="11824" customFormat="1" ht="13.2" hidden="1" x14ac:dyDescent="0.2"/>
    <row r="11825" customFormat="1" ht="13.2" hidden="1" x14ac:dyDescent="0.2"/>
    <row r="11826" customFormat="1" ht="13.2" hidden="1" x14ac:dyDescent="0.2"/>
    <row r="11827" customFormat="1" ht="13.2" hidden="1" x14ac:dyDescent="0.2"/>
    <row r="11828" customFormat="1" ht="13.2" hidden="1" x14ac:dyDescent="0.2"/>
    <row r="11829" customFormat="1" ht="13.2" hidden="1" x14ac:dyDescent="0.2"/>
    <row r="11830" customFormat="1" ht="13.2" hidden="1" x14ac:dyDescent="0.2"/>
    <row r="11831" customFormat="1" ht="13.2" hidden="1" x14ac:dyDescent="0.2"/>
    <row r="11832" customFormat="1" ht="13.2" hidden="1" x14ac:dyDescent="0.2"/>
    <row r="11833" customFormat="1" ht="13.2" hidden="1" x14ac:dyDescent="0.2"/>
    <row r="11834" customFormat="1" ht="13.2" hidden="1" x14ac:dyDescent="0.2"/>
    <row r="11835" customFormat="1" ht="13.2" hidden="1" x14ac:dyDescent="0.2"/>
    <row r="11836" customFormat="1" ht="13.2" hidden="1" x14ac:dyDescent="0.2"/>
    <row r="11837" customFormat="1" ht="13.2" hidden="1" x14ac:dyDescent="0.2"/>
    <row r="11838" customFormat="1" ht="13.2" hidden="1" x14ac:dyDescent="0.2"/>
    <row r="11839" customFormat="1" ht="13.2" hidden="1" x14ac:dyDescent="0.2"/>
    <row r="11840" customFormat="1" ht="13.2" hidden="1" x14ac:dyDescent="0.2"/>
    <row r="11841" customFormat="1" ht="13.2" hidden="1" x14ac:dyDescent="0.2"/>
    <row r="11842" customFormat="1" ht="13.2" hidden="1" x14ac:dyDescent="0.2"/>
    <row r="11843" customFormat="1" ht="13.2" hidden="1" x14ac:dyDescent="0.2"/>
    <row r="11844" customFormat="1" ht="13.2" hidden="1" x14ac:dyDescent="0.2"/>
    <row r="11845" customFormat="1" ht="13.2" hidden="1" x14ac:dyDescent="0.2"/>
    <row r="11846" customFormat="1" ht="13.2" hidden="1" x14ac:dyDescent="0.2"/>
    <row r="11847" customFormat="1" ht="13.2" hidden="1" x14ac:dyDescent="0.2"/>
    <row r="11848" customFormat="1" ht="13.2" hidden="1" x14ac:dyDescent="0.2"/>
    <row r="11849" customFormat="1" ht="13.2" hidden="1" x14ac:dyDescent="0.2"/>
    <row r="11850" customFormat="1" ht="13.2" hidden="1" x14ac:dyDescent="0.2"/>
    <row r="11851" customFormat="1" ht="13.2" hidden="1" x14ac:dyDescent="0.2"/>
    <row r="11852" customFormat="1" ht="13.2" hidden="1" x14ac:dyDescent="0.2"/>
    <row r="11853" customFormat="1" ht="13.2" hidden="1" x14ac:dyDescent="0.2"/>
    <row r="11854" customFormat="1" ht="13.2" hidden="1" x14ac:dyDescent="0.2"/>
    <row r="11855" customFormat="1" ht="13.2" hidden="1" x14ac:dyDescent="0.2"/>
    <row r="11856" customFormat="1" ht="13.2" hidden="1" x14ac:dyDescent="0.2"/>
    <row r="11857" customFormat="1" ht="13.2" hidden="1" x14ac:dyDescent="0.2"/>
    <row r="11858" customFormat="1" ht="13.2" hidden="1" x14ac:dyDescent="0.2"/>
    <row r="11859" customFormat="1" ht="13.2" hidden="1" x14ac:dyDescent="0.2"/>
    <row r="11860" customFormat="1" ht="13.2" hidden="1" x14ac:dyDescent="0.2"/>
    <row r="11861" customFormat="1" ht="13.2" hidden="1" x14ac:dyDescent="0.2"/>
    <row r="11862" customFormat="1" ht="13.2" hidden="1" x14ac:dyDescent="0.2"/>
    <row r="11863" customFormat="1" ht="13.2" hidden="1" x14ac:dyDescent="0.2"/>
    <row r="11864" customFormat="1" ht="13.2" hidden="1" x14ac:dyDescent="0.2"/>
    <row r="11865" customFormat="1" ht="13.2" hidden="1" x14ac:dyDescent="0.2"/>
    <row r="11866" customFormat="1" ht="13.2" hidden="1" x14ac:dyDescent="0.2"/>
    <row r="11867" customFormat="1" ht="13.2" hidden="1" x14ac:dyDescent="0.2"/>
    <row r="11868" customFormat="1" ht="13.2" hidden="1" x14ac:dyDescent="0.2"/>
    <row r="11869" customFormat="1" ht="13.2" hidden="1" x14ac:dyDescent="0.2"/>
    <row r="11870" customFormat="1" ht="13.2" hidden="1" x14ac:dyDescent="0.2"/>
    <row r="11871" customFormat="1" ht="13.2" hidden="1" x14ac:dyDescent="0.2"/>
    <row r="11872" customFormat="1" ht="13.2" hidden="1" x14ac:dyDescent="0.2"/>
    <row r="11873" customFormat="1" ht="13.2" hidden="1" x14ac:dyDescent="0.2"/>
    <row r="11874" customFormat="1" ht="13.2" hidden="1" x14ac:dyDescent="0.2"/>
    <row r="11875" customFormat="1" ht="13.2" hidden="1" x14ac:dyDescent="0.2"/>
    <row r="11876" customFormat="1" ht="13.2" hidden="1" x14ac:dyDescent="0.2"/>
    <row r="11877" customFormat="1" ht="13.2" hidden="1" x14ac:dyDescent="0.2"/>
    <row r="11878" customFormat="1" ht="13.2" hidden="1" x14ac:dyDescent="0.2"/>
    <row r="11879" customFormat="1" ht="13.2" hidden="1" x14ac:dyDescent="0.2"/>
    <row r="11880" customFormat="1" ht="13.2" hidden="1" x14ac:dyDescent="0.2"/>
    <row r="11881" customFormat="1" ht="13.2" hidden="1" x14ac:dyDescent="0.2"/>
    <row r="11882" customFormat="1" ht="13.2" hidden="1" x14ac:dyDescent="0.2"/>
    <row r="11883" customFormat="1" ht="13.2" hidden="1" x14ac:dyDescent="0.2"/>
    <row r="11884" customFormat="1" ht="13.2" hidden="1" x14ac:dyDescent="0.2"/>
    <row r="11885" customFormat="1" ht="13.2" hidden="1" x14ac:dyDescent="0.2"/>
    <row r="11886" customFormat="1" ht="13.2" hidden="1" x14ac:dyDescent="0.2"/>
    <row r="11887" customFormat="1" ht="13.2" hidden="1" x14ac:dyDescent="0.2"/>
    <row r="11888" customFormat="1" ht="13.2" hidden="1" x14ac:dyDescent="0.2"/>
    <row r="11889" customFormat="1" ht="13.2" hidden="1" x14ac:dyDescent="0.2"/>
    <row r="11890" customFormat="1" ht="13.2" hidden="1" x14ac:dyDescent="0.2"/>
    <row r="11891" customFormat="1" ht="13.2" hidden="1" x14ac:dyDescent="0.2"/>
    <row r="11892" customFormat="1" ht="13.2" hidden="1" x14ac:dyDescent="0.2"/>
    <row r="11893" customFormat="1" ht="13.2" hidden="1" x14ac:dyDescent="0.2"/>
    <row r="11894" customFormat="1" ht="13.2" hidden="1" x14ac:dyDescent="0.2"/>
    <row r="11895" customFormat="1" ht="13.2" hidden="1" x14ac:dyDescent="0.2"/>
    <row r="11896" customFormat="1" ht="13.2" hidden="1" x14ac:dyDescent="0.2"/>
    <row r="11897" customFormat="1" ht="13.2" hidden="1" x14ac:dyDescent="0.2"/>
    <row r="11898" customFormat="1" ht="13.2" hidden="1" x14ac:dyDescent="0.2"/>
    <row r="11899" customFormat="1" ht="13.2" hidden="1" x14ac:dyDescent="0.2"/>
    <row r="11900" customFormat="1" ht="13.2" hidden="1" x14ac:dyDescent="0.2"/>
    <row r="11901" customFormat="1" ht="13.2" hidden="1" x14ac:dyDescent="0.2"/>
    <row r="11902" customFormat="1" ht="13.2" hidden="1" x14ac:dyDescent="0.2"/>
    <row r="11903" customFormat="1" ht="13.2" hidden="1" x14ac:dyDescent="0.2"/>
    <row r="11904" customFormat="1" ht="13.2" hidden="1" x14ac:dyDescent="0.2"/>
    <row r="11905" customFormat="1" ht="13.2" hidden="1" x14ac:dyDescent="0.2"/>
    <row r="11906" customFormat="1" ht="13.2" hidden="1" x14ac:dyDescent="0.2"/>
    <row r="11907" customFormat="1" ht="13.2" hidden="1" x14ac:dyDescent="0.2"/>
    <row r="11908" customFormat="1" ht="13.2" hidden="1" x14ac:dyDescent="0.2"/>
    <row r="11909" customFormat="1" ht="13.2" hidden="1" x14ac:dyDescent="0.2"/>
    <row r="11910" customFormat="1" ht="13.2" hidden="1" x14ac:dyDescent="0.2"/>
    <row r="11911" customFormat="1" ht="13.2" hidden="1" x14ac:dyDescent="0.2"/>
    <row r="11912" customFormat="1" ht="13.2" hidden="1" x14ac:dyDescent="0.2"/>
    <row r="11913" customFormat="1" ht="13.2" hidden="1" x14ac:dyDescent="0.2"/>
    <row r="11914" customFormat="1" ht="13.2" hidden="1" x14ac:dyDescent="0.2"/>
    <row r="11915" customFormat="1" ht="13.2" hidden="1" x14ac:dyDescent="0.2"/>
    <row r="11916" customFormat="1" ht="13.2" hidden="1" x14ac:dyDescent="0.2"/>
    <row r="11917" customFormat="1" ht="13.2" hidden="1" x14ac:dyDescent="0.2"/>
    <row r="11918" customFormat="1" ht="13.2" hidden="1" x14ac:dyDescent="0.2"/>
    <row r="11919" customFormat="1" ht="13.2" hidden="1" x14ac:dyDescent="0.2"/>
    <row r="11920" customFormat="1" ht="13.2" hidden="1" x14ac:dyDescent="0.2"/>
    <row r="11921" customFormat="1" ht="13.2" hidden="1" x14ac:dyDescent="0.2"/>
    <row r="11922" customFormat="1" ht="13.2" hidden="1" x14ac:dyDescent="0.2"/>
    <row r="11923" customFormat="1" ht="13.2" hidden="1" x14ac:dyDescent="0.2"/>
    <row r="11924" customFormat="1" ht="13.2" hidden="1" x14ac:dyDescent="0.2"/>
    <row r="11925" customFormat="1" ht="13.2" hidden="1" x14ac:dyDescent="0.2"/>
    <row r="11926" customFormat="1" ht="13.2" hidden="1" x14ac:dyDescent="0.2"/>
    <row r="11927" customFormat="1" ht="13.2" hidden="1" x14ac:dyDescent="0.2"/>
    <row r="11928" customFormat="1" ht="13.2" hidden="1" x14ac:dyDescent="0.2"/>
    <row r="11929" customFormat="1" ht="13.2" hidden="1" x14ac:dyDescent="0.2"/>
    <row r="11930" customFormat="1" ht="13.2" hidden="1" x14ac:dyDescent="0.2"/>
    <row r="11931" customFormat="1" ht="13.2" hidden="1" x14ac:dyDescent="0.2"/>
    <row r="11932" customFormat="1" ht="13.2" hidden="1" x14ac:dyDescent="0.2"/>
    <row r="11933" customFormat="1" ht="13.2" hidden="1" x14ac:dyDescent="0.2"/>
    <row r="11934" customFormat="1" ht="13.2" hidden="1" x14ac:dyDescent="0.2"/>
    <row r="11935" customFormat="1" ht="13.2" hidden="1" x14ac:dyDescent="0.2"/>
    <row r="11936" customFormat="1" ht="13.2" hidden="1" x14ac:dyDescent="0.2"/>
    <row r="11937" customFormat="1" ht="13.2" hidden="1" x14ac:dyDescent="0.2"/>
    <row r="11938" customFormat="1" ht="13.2" hidden="1" x14ac:dyDescent="0.2"/>
    <row r="11939" customFormat="1" ht="13.2" hidden="1" x14ac:dyDescent="0.2"/>
    <row r="11940" customFormat="1" ht="13.2" hidden="1" x14ac:dyDescent="0.2"/>
    <row r="11941" customFormat="1" ht="13.2" hidden="1" x14ac:dyDescent="0.2"/>
    <row r="11942" customFormat="1" ht="13.2" hidden="1" x14ac:dyDescent="0.2"/>
    <row r="11943" customFormat="1" ht="13.2" hidden="1" x14ac:dyDescent="0.2"/>
    <row r="11944" customFormat="1" ht="13.2" hidden="1" x14ac:dyDescent="0.2"/>
    <row r="11945" customFormat="1" ht="13.2" hidden="1" x14ac:dyDescent="0.2"/>
    <row r="11946" customFormat="1" ht="13.2" hidden="1" x14ac:dyDescent="0.2"/>
    <row r="11947" customFormat="1" ht="13.2" hidden="1" x14ac:dyDescent="0.2"/>
    <row r="11948" customFormat="1" ht="13.2" hidden="1" x14ac:dyDescent="0.2"/>
    <row r="11949" customFormat="1" ht="13.2" hidden="1" x14ac:dyDescent="0.2"/>
    <row r="11950" customFormat="1" ht="13.2" hidden="1" x14ac:dyDescent="0.2"/>
    <row r="11951" customFormat="1" ht="13.2" hidden="1" x14ac:dyDescent="0.2"/>
    <row r="11952" customFormat="1" ht="13.2" hidden="1" x14ac:dyDescent="0.2"/>
    <row r="11953" customFormat="1" ht="13.2" hidden="1" x14ac:dyDescent="0.2"/>
    <row r="11954" customFormat="1" ht="13.2" hidden="1" x14ac:dyDescent="0.2"/>
    <row r="11955" customFormat="1" ht="13.2" hidden="1" x14ac:dyDescent="0.2"/>
    <row r="11956" customFormat="1" ht="13.2" hidden="1" x14ac:dyDescent="0.2"/>
    <row r="11957" customFormat="1" ht="13.2" hidden="1" x14ac:dyDescent="0.2"/>
    <row r="11958" customFormat="1" ht="13.2" hidden="1" x14ac:dyDescent="0.2"/>
    <row r="11959" customFormat="1" ht="13.2" hidden="1" x14ac:dyDescent="0.2"/>
    <row r="11960" customFormat="1" ht="13.2" hidden="1" x14ac:dyDescent="0.2"/>
    <row r="11961" customFormat="1" ht="13.2" hidden="1" x14ac:dyDescent="0.2"/>
    <row r="11962" customFormat="1" ht="13.2" hidden="1" x14ac:dyDescent="0.2"/>
    <row r="11963" customFormat="1" ht="13.2" hidden="1" x14ac:dyDescent="0.2"/>
    <row r="11964" customFormat="1" ht="13.2" hidden="1" x14ac:dyDescent="0.2"/>
    <row r="11965" customFormat="1" ht="13.2" hidden="1" x14ac:dyDescent="0.2"/>
    <row r="11966" customFormat="1" ht="13.2" hidden="1" x14ac:dyDescent="0.2"/>
    <row r="11967" customFormat="1" ht="13.2" hidden="1" x14ac:dyDescent="0.2"/>
    <row r="11968" customFormat="1" ht="13.2" hidden="1" x14ac:dyDescent="0.2"/>
    <row r="11969" customFormat="1" ht="13.2" hidden="1" x14ac:dyDescent="0.2"/>
    <row r="11970" customFormat="1" ht="13.2" hidden="1" x14ac:dyDescent="0.2"/>
    <row r="11971" customFormat="1" ht="13.2" hidden="1" x14ac:dyDescent="0.2"/>
    <row r="11972" customFormat="1" ht="13.2" hidden="1" x14ac:dyDescent="0.2"/>
    <row r="11973" customFormat="1" ht="13.2" hidden="1" x14ac:dyDescent="0.2"/>
    <row r="11974" customFormat="1" ht="13.2" hidden="1" x14ac:dyDescent="0.2"/>
    <row r="11975" customFormat="1" ht="13.2" hidden="1" x14ac:dyDescent="0.2"/>
    <row r="11976" customFormat="1" ht="13.2" hidden="1" x14ac:dyDescent="0.2"/>
    <row r="11977" customFormat="1" ht="13.2" hidden="1" x14ac:dyDescent="0.2"/>
    <row r="11978" customFormat="1" ht="13.2" hidden="1" x14ac:dyDescent="0.2"/>
    <row r="11979" customFormat="1" ht="13.2" hidden="1" x14ac:dyDescent="0.2"/>
    <row r="11980" customFormat="1" ht="13.2" hidden="1" x14ac:dyDescent="0.2"/>
    <row r="11981" customFormat="1" ht="13.2" hidden="1" x14ac:dyDescent="0.2"/>
    <row r="11982" customFormat="1" ht="13.2" hidden="1" x14ac:dyDescent="0.2"/>
    <row r="11983" customFormat="1" ht="13.2" hidden="1" x14ac:dyDescent="0.2"/>
    <row r="11984" customFormat="1" ht="13.2" hidden="1" x14ac:dyDescent="0.2"/>
    <row r="11985" customFormat="1" ht="13.2" hidden="1" x14ac:dyDescent="0.2"/>
    <row r="11986" customFormat="1" ht="13.2" hidden="1" x14ac:dyDescent="0.2"/>
    <row r="11987" customFormat="1" ht="13.2" hidden="1" x14ac:dyDescent="0.2"/>
    <row r="11988" customFormat="1" ht="13.2" hidden="1" x14ac:dyDescent="0.2"/>
    <row r="11989" customFormat="1" ht="13.2" hidden="1" x14ac:dyDescent="0.2"/>
    <row r="11990" customFormat="1" ht="13.2" hidden="1" x14ac:dyDescent="0.2"/>
    <row r="11991" customFormat="1" ht="13.2" hidden="1" x14ac:dyDescent="0.2"/>
    <row r="11992" customFormat="1" ht="13.2" hidden="1" x14ac:dyDescent="0.2"/>
    <row r="11993" customFormat="1" ht="13.2" hidden="1" x14ac:dyDescent="0.2"/>
    <row r="11994" customFormat="1" ht="13.2" hidden="1" x14ac:dyDescent="0.2"/>
    <row r="11995" customFormat="1" ht="13.2" hidden="1" x14ac:dyDescent="0.2"/>
    <row r="11996" customFormat="1" ht="13.2" hidden="1" x14ac:dyDescent="0.2"/>
    <row r="11997" customFormat="1" ht="13.2" hidden="1" x14ac:dyDescent="0.2"/>
    <row r="11998" customFormat="1" ht="13.2" hidden="1" x14ac:dyDescent="0.2"/>
    <row r="11999" customFormat="1" ht="13.2" hidden="1" x14ac:dyDescent="0.2"/>
    <row r="12000" customFormat="1" ht="13.2" hidden="1" x14ac:dyDescent="0.2"/>
    <row r="12001" customFormat="1" ht="13.2" hidden="1" x14ac:dyDescent="0.2"/>
    <row r="12002" customFormat="1" ht="13.2" hidden="1" x14ac:dyDescent="0.2"/>
    <row r="12003" customFormat="1" ht="13.2" hidden="1" x14ac:dyDescent="0.2"/>
    <row r="12004" customFormat="1" ht="13.2" hidden="1" x14ac:dyDescent="0.2"/>
    <row r="12005" customFormat="1" ht="13.2" hidden="1" x14ac:dyDescent="0.2"/>
    <row r="12006" customFormat="1" ht="13.2" hidden="1" x14ac:dyDescent="0.2"/>
    <row r="12007" customFormat="1" ht="13.2" hidden="1" x14ac:dyDescent="0.2"/>
    <row r="12008" customFormat="1" ht="13.2" hidden="1" x14ac:dyDescent="0.2"/>
    <row r="12009" customFormat="1" ht="13.2" hidden="1" x14ac:dyDescent="0.2"/>
    <row r="12010" customFormat="1" ht="13.2" hidden="1" x14ac:dyDescent="0.2"/>
    <row r="12011" customFormat="1" ht="13.2" hidden="1" x14ac:dyDescent="0.2"/>
    <row r="12012" customFormat="1" ht="13.2" hidden="1" x14ac:dyDescent="0.2"/>
    <row r="12013" customFormat="1" ht="13.2" hidden="1" x14ac:dyDescent="0.2"/>
    <row r="12014" customFormat="1" ht="13.2" hidden="1" x14ac:dyDescent="0.2"/>
    <row r="12015" customFormat="1" ht="13.2" hidden="1" x14ac:dyDescent="0.2"/>
    <row r="12016" customFormat="1" ht="13.2" hidden="1" x14ac:dyDescent="0.2"/>
    <row r="12017" customFormat="1" ht="13.2" hidden="1" x14ac:dyDescent="0.2"/>
    <row r="12018" customFormat="1" ht="13.2" hidden="1" x14ac:dyDescent="0.2"/>
    <row r="12019" customFormat="1" ht="13.2" hidden="1" x14ac:dyDescent="0.2"/>
    <row r="12020" customFormat="1" ht="13.2" hidden="1" x14ac:dyDescent="0.2"/>
    <row r="12021" customFormat="1" ht="13.2" hidden="1" x14ac:dyDescent="0.2"/>
    <row r="12022" customFormat="1" ht="13.2" hidden="1" x14ac:dyDescent="0.2"/>
    <row r="12023" customFormat="1" ht="13.2" hidden="1" x14ac:dyDescent="0.2"/>
    <row r="12024" customFormat="1" ht="13.2" hidden="1" x14ac:dyDescent="0.2"/>
    <row r="12025" customFormat="1" ht="13.2" hidden="1" x14ac:dyDescent="0.2"/>
    <row r="12026" customFormat="1" ht="13.2" hidden="1" x14ac:dyDescent="0.2"/>
    <row r="12027" customFormat="1" ht="13.2" hidden="1" x14ac:dyDescent="0.2"/>
    <row r="12028" customFormat="1" ht="13.2" hidden="1" x14ac:dyDescent="0.2"/>
    <row r="12029" customFormat="1" ht="13.2" hidden="1" x14ac:dyDescent="0.2"/>
    <row r="12030" customFormat="1" ht="13.2" hidden="1" x14ac:dyDescent="0.2"/>
    <row r="12031" customFormat="1" ht="13.2" hidden="1" x14ac:dyDescent="0.2"/>
    <row r="12032" customFormat="1" ht="13.2" hidden="1" x14ac:dyDescent="0.2"/>
    <row r="12033" customFormat="1" ht="13.2" hidden="1" x14ac:dyDescent="0.2"/>
    <row r="12034" customFormat="1" ht="13.2" hidden="1" x14ac:dyDescent="0.2"/>
    <row r="12035" customFormat="1" ht="13.2" hidden="1" x14ac:dyDescent="0.2"/>
    <row r="12036" customFormat="1" ht="13.2" hidden="1" x14ac:dyDescent="0.2"/>
    <row r="12037" customFormat="1" ht="13.2" hidden="1" x14ac:dyDescent="0.2"/>
    <row r="12038" customFormat="1" ht="13.2" hidden="1" x14ac:dyDescent="0.2"/>
    <row r="12039" customFormat="1" ht="13.2" hidden="1" x14ac:dyDescent="0.2"/>
    <row r="12040" customFormat="1" ht="13.2" hidden="1" x14ac:dyDescent="0.2"/>
    <row r="12041" customFormat="1" ht="13.2" hidden="1" x14ac:dyDescent="0.2"/>
    <row r="12042" customFormat="1" ht="13.2" hidden="1" x14ac:dyDescent="0.2"/>
    <row r="12043" customFormat="1" ht="13.2" hidden="1" x14ac:dyDescent="0.2"/>
    <row r="12044" customFormat="1" ht="13.2" hidden="1" x14ac:dyDescent="0.2"/>
    <row r="12045" customFormat="1" ht="13.2" hidden="1" x14ac:dyDescent="0.2"/>
    <row r="12046" customFormat="1" ht="13.2" hidden="1" x14ac:dyDescent="0.2"/>
    <row r="12047" customFormat="1" ht="13.2" hidden="1" x14ac:dyDescent="0.2"/>
    <row r="12048" customFormat="1" ht="13.2" hidden="1" x14ac:dyDescent="0.2"/>
    <row r="12049" customFormat="1" ht="13.2" hidden="1" x14ac:dyDescent="0.2"/>
    <row r="12050" customFormat="1" ht="13.2" hidden="1" x14ac:dyDescent="0.2"/>
    <row r="12051" customFormat="1" ht="13.2" hidden="1" x14ac:dyDescent="0.2"/>
    <row r="12052" customFormat="1" ht="13.2" hidden="1" x14ac:dyDescent="0.2"/>
    <row r="12053" customFormat="1" ht="13.2" hidden="1" x14ac:dyDescent="0.2"/>
    <row r="12054" customFormat="1" ht="13.2" hidden="1" x14ac:dyDescent="0.2"/>
    <row r="12055" customFormat="1" ht="13.2" hidden="1" x14ac:dyDescent="0.2"/>
    <row r="12056" customFormat="1" ht="13.2" hidden="1" x14ac:dyDescent="0.2"/>
    <row r="12057" customFormat="1" ht="13.2" hidden="1" x14ac:dyDescent="0.2"/>
    <row r="12058" customFormat="1" ht="13.2" hidden="1" x14ac:dyDescent="0.2"/>
    <row r="12059" customFormat="1" ht="13.2" hidden="1" x14ac:dyDescent="0.2"/>
    <row r="12060" customFormat="1" ht="13.2" hidden="1" x14ac:dyDescent="0.2"/>
    <row r="12061" customFormat="1" ht="13.2" hidden="1" x14ac:dyDescent="0.2"/>
    <row r="12062" customFormat="1" ht="13.2" hidden="1" x14ac:dyDescent="0.2"/>
    <row r="12063" customFormat="1" ht="13.2" hidden="1" x14ac:dyDescent="0.2"/>
    <row r="12064" customFormat="1" ht="13.2" hidden="1" x14ac:dyDescent="0.2"/>
    <row r="12065" customFormat="1" ht="13.2" hidden="1" x14ac:dyDescent="0.2"/>
    <row r="12066" customFormat="1" ht="13.2" hidden="1" x14ac:dyDescent="0.2"/>
    <row r="12067" customFormat="1" ht="13.2" hidden="1" x14ac:dyDescent="0.2"/>
    <row r="12068" customFormat="1" ht="13.2" hidden="1" x14ac:dyDescent="0.2"/>
    <row r="12069" customFormat="1" ht="13.2" hidden="1" x14ac:dyDescent="0.2"/>
    <row r="12070" customFormat="1" ht="13.2" hidden="1" x14ac:dyDescent="0.2"/>
    <row r="12071" customFormat="1" ht="13.2" hidden="1" x14ac:dyDescent="0.2"/>
    <row r="12072" customFormat="1" ht="13.2" hidden="1" x14ac:dyDescent="0.2"/>
    <row r="12073" customFormat="1" ht="13.2" hidden="1" x14ac:dyDescent="0.2"/>
    <row r="12074" customFormat="1" ht="13.2" hidden="1" x14ac:dyDescent="0.2"/>
    <row r="12075" customFormat="1" ht="13.2" hidden="1" x14ac:dyDescent="0.2"/>
    <row r="12076" customFormat="1" ht="13.2" hidden="1" x14ac:dyDescent="0.2"/>
    <row r="12077" customFormat="1" ht="13.2" hidden="1" x14ac:dyDescent="0.2"/>
    <row r="12078" customFormat="1" ht="13.2" hidden="1" x14ac:dyDescent="0.2"/>
    <row r="12079" customFormat="1" ht="13.2" hidden="1" x14ac:dyDescent="0.2"/>
    <row r="12080" customFormat="1" ht="13.2" hidden="1" x14ac:dyDescent="0.2"/>
    <row r="12081" customFormat="1" ht="13.2" hidden="1" x14ac:dyDescent="0.2"/>
    <row r="12082" customFormat="1" ht="13.2" hidden="1" x14ac:dyDescent="0.2"/>
    <row r="12083" customFormat="1" ht="13.2" hidden="1" x14ac:dyDescent="0.2"/>
    <row r="12084" customFormat="1" ht="13.2" hidden="1" x14ac:dyDescent="0.2"/>
    <row r="12085" customFormat="1" ht="13.2" hidden="1" x14ac:dyDescent="0.2"/>
    <row r="12086" customFormat="1" ht="13.2" hidden="1" x14ac:dyDescent="0.2"/>
    <row r="12087" customFormat="1" ht="13.2" hidden="1" x14ac:dyDescent="0.2"/>
    <row r="12088" customFormat="1" ht="13.2" hidden="1" x14ac:dyDescent="0.2"/>
    <row r="12089" customFormat="1" ht="13.2" hidden="1" x14ac:dyDescent="0.2"/>
    <row r="12090" customFormat="1" ht="13.2" hidden="1" x14ac:dyDescent="0.2"/>
    <row r="12091" customFormat="1" ht="13.2" hidden="1" x14ac:dyDescent="0.2"/>
    <row r="12092" customFormat="1" ht="13.2" hidden="1" x14ac:dyDescent="0.2"/>
    <row r="12093" customFormat="1" ht="13.2" hidden="1" x14ac:dyDescent="0.2"/>
    <row r="12094" customFormat="1" ht="13.2" hidden="1" x14ac:dyDescent="0.2"/>
    <row r="12095" customFormat="1" ht="13.2" hidden="1" x14ac:dyDescent="0.2"/>
    <row r="12096" customFormat="1" ht="13.2" hidden="1" x14ac:dyDescent="0.2"/>
    <row r="12097" customFormat="1" ht="13.2" hidden="1" x14ac:dyDescent="0.2"/>
    <row r="12098" customFormat="1" ht="13.2" hidden="1" x14ac:dyDescent="0.2"/>
    <row r="12099" customFormat="1" ht="13.2" hidden="1" x14ac:dyDescent="0.2"/>
    <row r="12100" customFormat="1" ht="13.2" hidden="1" x14ac:dyDescent="0.2"/>
    <row r="12101" customFormat="1" ht="13.2" hidden="1" x14ac:dyDescent="0.2"/>
    <row r="12102" customFormat="1" ht="13.2" hidden="1" x14ac:dyDescent="0.2"/>
    <row r="12103" customFormat="1" ht="13.2" hidden="1" x14ac:dyDescent="0.2"/>
    <row r="12104" customFormat="1" ht="13.2" hidden="1" x14ac:dyDescent="0.2"/>
    <row r="12105" customFormat="1" ht="13.2" hidden="1" x14ac:dyDescent="0.2"/>
    <row r="12106" customFormat="1" ht="13.2" hidden="1" x14ac:dyDescent="0.2"/>
    <row r="12107" customFormat="1" ht="13.2" hidden="1" x14ac:dyDescent="0.2"/>
    <row r="12108" customFormat="1" ht="13.2" hidden="1" x14ac:dyDescent="0.2"/>
    <row r="12109" customFormat="1" ht="13.2" hidden="1" x14ac:dyDescent="0.2"/>
    <row r="12110" customFormat="1" ht="13.2" hidden="1" x14ac:dyDescent="0.2"/>
    <row r="12111" customFormat="1" ht="13.2" hidden="1" x14ac:dyDescent="0.2"/>
    <row r="12112" customFormat="1" ht="13.2" hidden="1" x14ac:dyDescent="0.2"/>
    <row r="12113" customFormat="1" ht="13.2" hidden="1" x14ac:dyDescent="0.2"/>
    <row r="12114" customFormat="1" ht="13.2" hidden="1" x14ac:dyDescent="0.2"/>
    <row r="12115" customFormat="1" ht="13.2" hidden="1" x14ac:dyDescent="0.2"/>
    <row r="12116" customFormat="1" ht="13.2" hidden="1" x14ac:dyDescent="0.2"/>
    <row r="12117" customFormat="1" ht="13.2" hidden="1" x14ac:dyDescent="0.2"/>
    <row r="12118" customFormat="1" ht="13.2" hidden="1" x14ac:dyDescent="0.2"/>
    <row r="12119" customFormat="1" ht="13.2" hidden="1" x14ac:dyDescent="0.2"/>
    <row r="12120" customFormat="1" ht="13.2" hidden="1" x14ac:dyDescent="0.2"/>
    <row r="12121" customFormat="1" ht="13.2" hidden="1" x14ac:dyDescent="0.2"/>
    <row r="12122" customFormat="1" ht="13.2" hidden="1" x14ac:dyDescent="0.2"/>
    <row r="12123" customFormat="1" ht="13.2" hidden="1" x14ac:dyDescent="0.2"/>
    <row r="12124" customFormat="1" ht="13.2" hidden="1" x14ac:dyDescent="0.2"/>
    <row r="12125" customFormat="1" ht="13.2" hidden="1" x14ac:dyDescent="0.2"/>
    <row r="12126" customFormat="1" ht="13.2" hidden="1" x14ac:dyDescent="0.2"/>
    <row r="12127" customFormat="1" ht="13.2" hidden="1" x14ac:dyDescent="0.2"/>
    <row r="12128" customFormat="1" ht="13.2" hidden="1" x14ac:dyDescent="0.2"/>
    <row r="12129" customFormat="1" ht="13.2" hidden="1" x14ac:dyDescent="0.2"/>
    <row r="12130" customFormat="1" ht="13.2" hidden="1" x14ac:dyDescent="0.2"/>
    <row r="12131" customFormat="1" ht="13.2" hidden="1" x14ac:dyDescent="0.2"/>
    <row r="12132" customFormat="1" ht="13.2" hidden="1" x14ac:dyDescent="0.2"/>
    <row r="12133" customFormat="1" ht="13.2" hidden="1" x14ac:dyDescent="0.2"/>
    <row r="12134" customFormat="1" ht="13.2" hidden="1" x14ac:dyDescent="0.2"/>
    <row r="12135" customFormat="1" ht="13.2" hidden="1" x14ac:dyDescent="0.2"/>
    <row r="12136" customFormat="1" ht="13.2" hidden="1" x14ac:dyDescent="0.2"/>
    <row r="12137" customFormat="1" ht="13.2" hidden="1" x14ac:dyDescent="0.2"/>
    <row r="12138" customFormat="1" ht="13.2" hidden="1" x14ac:dyDescent="0.2"/>
    <row r="12139" customFormat="1" ht="13.2" hidden="1" x14ac:dyDescent="0.2"/>
    <row r="12140" customFormat="1" ht="13.2" hidden="1" x14ac:dyDescent="0.2"/>
    <row r="12141" customFormat="1" ht="13.2" hidden="1" x14ac:dyDescent="0.2"/>
    <row r="12142" customFormat="1" ht="13.2" hidden="1" x14ac:dyDescent="0.2"/>
    <row r="12143" customFormat="1" ht="13.2" hidden="1" x14ac:dyDescent="0.2"/>
    <row r="12144" customFormat="1" ht="13.2" hidden="1" x14ac:dyDescent="0.2"/>
    <row r="12145" customFormat="1" ht="13.2" hidden="1" x14ac:dyDescent="0.2"/>
    <row r="12146" customFormat="1" ht="13.2" hidden="1" x14ac:dyDescent="0.2"/>
    <row r="12147" customFormat="1" ht="13.2" hidden="1" x14ac:dyDescent="0.2"/>
    <row r="12148" customFormat="1" ht="13.2" hidden="1" x14ac:dyDescent="0.2"/>
    <row r="12149" customFormat="1" ht="13.2" hidden="1" x14ac:dyDescent="0.2"/>
    <row r="12150" customFormat="1" ht="13.2" hidden="1" x14ac:dyDescent="0.2"/>
    <row r="12151" customFormat="1" ht="13.2" hidden="1" x14ac:dyDescent="0.2"/>
    <row r="12152" customFormat="1" ht="13.2" hidden="1" x14ac:dyDescent="0.2"/>
    <row r="12153" customFormat="1" ht="13.2" hidden="1" x14ac:dyDescent="0.2"/>
    <row r="12154" customFormat="1" ht="13.2" hidden="1" x14ac:dyDescent="0.2"/>
    <row r="12155" customFormat="1" ht="13.2" hidden="1" x14ac:dyDescent="0.2"/>
    <row r="12156" customFormat="1" ht="13.2" hidden="1" x14ac:dyDescent="0.2"/>
    <row r="12157" customFormat="1" ht="13.2" hidden="1" x14ac:dyDescent="0.2"/>
    <row r="12158" customFormat="1" ht="13.2" hidden="1" x14ac:dyDescent="0.2"/>
    <row r="12159" customFormat="1" ht="13.2" hidden="1" x14ac:dyDescent="0.2"/>
    <row r="12160" customFormat="1" ht="13.2" hidden="1" x14ac:dyDescent="0.2"/>
    <row r="12161" customFormat="1" ht="13.2" hidden="1" x14ac:dyDescent="0.2"/>
    <row r="12162" customFormat="1" ht="13.2" hidden="1" x14ac:dyDescent="0.2"/>
    <row r="12163" customFormat="1" ht="13.2" hidden="1" x14ac:dyDescent="0.2"/>
    <row r="12164" customFormat="1" ht="13.2" hidden="1" x14ac:dyDescent="0.2"/>
    <row r="12165" customFormat="1" ht="13.2" hidden="1" x14ac:dyDescent="0.2"/>
    <row r="12166" customFormat="1" ht="13.2" hidden="1" x14ac:dyDescent="0.2"/>
    <row r="12167" customFormat="1" ht="13.2" hidden="1" x14ac:dyDescent="0.2"/>
    <row r="12168" customFormat="1" ht="13.2" hidden="1" x14ac:dyDescent="0.2"/>
    <row r="12169" customFormat="1" ht="13.2" hidden="1" x14ac:dyDescent="0.2"/>
    <row r="12170" customFormat="1" ht="13.2" hidden="1" x14ac:dyDescent="0.2"/>
    <row r="12171" customFormat="1" ht="13.2" hidden="1" x14ac:dyDescent="0.2"/>
    <row r="12172" customFormat="1" ht="13.2" hidden="1" x14ac:dyDescent="0.2"/>
    <row r="12173" customFormat="1" ht="13.2" hidden="1" x14ac:dyDescent="0.2"/>
    <row r="12174" customFormat="1" ht="13.2" hidden="1" x14ac:dyDescent="0.2"/>
    <row r="12175" customFormat="1" ht="13.2" hidden="1" x14ac:dyDescent="0.2"/>
    <row r="12176" customFormat="1" ht="13.2" hidden="1" x14ac:dyDescent="0.2"/>
    <row r="12177" customFormat="1" ht="13.2" hidden="1" x14ac:dyDescent="0.2"/>
    <row r="12178" customFormat="1" ht="13.2" hidden="1" x14ac:dyDescent="0.2"/>
    <row r="12179" customFormat="1" ht="13.2" hidden="1" x14ac:dyDescent="0.2"/>
    <row r="12180" customFormat="1" ht="13.2" hidden="1" x14ac:dyDescent="0.2"/>
    <row r="12181" customFormat="1" ht="13.2" hidden="1" x14ac:dyDescent="0.2"/>
    <row r="12182" customFormat="1" ht="13.2" hidden="1" x14ac:dyDescent="0.2"/>
    <row r="12183" customFormat="1" ht="13.2" hidden="1" x14ac:dyDescent="0.2"/>
    <row r="12184" customFormat="1" ht="13.2" hidden="1" x14ac:dyDescent="0.2"/>
    <row r="12185" customFormat="1" ht="13.2" hidden="1" x14ac:dyDescent="0.2"/>
    <row r="12186" customFormat="1" ht="13.2" hidden="1" x14ac:dyDescent="0.2"/>
    <row r="12187" customFormat="1" ht="13.2" hidden="1" x14ac:dyDescent="0.2"/>
    <row r="12188" customFormat="1" ht="13.2" hidden="1" x14ac:dyDescent="0.2"/>
    <row r="12189" customFormat="1" ht="13.2" hidden="1" x14ac:dyDescent="0.2"/>
    <row r="12190" customFormat="1" ht="13.2" hidden="1" x14ac:dyDescent="0.2"/>
    <row r="12191" customFormat="1" ht="13.2" hidden="1" x14ac:dyDescent="0.2"/>
    <row r="12192" customFormat="1" ht="13.2" hidden="1" x14ac:dyDescent="0.2"/>
    <row r="12193" customFormat="1" ht="13.2" hidden="1" x14ac:dyDescent="0.2"/>
    <row r="12194" customFormat="1" ht="13.2" hidden="1" x14ac:dyDescent="0.2"/>
    <row r="12195" customFormat="1" ht="13.2" hidden="1" x14ac:dyDescent="0.2"/>
    <row r="12196" customFormat="1" ht="13.2" hidden="1" x14ac:dyDescent="0.2"/>
    <row r="12197" customFormat="1" ht="13.2" hidden="1" x14ac:dyDescent="0.2"/>
    <row r="12198" customFormat="1" ht="13.2" hidden="1" x14ac:dyDescent="0.2"/>
    <row r="12199" customFormat="1" ht="13.2" hidden="1" x14ac:dyDescent="0.2"/>
    <row r="12200" customFormat="1" ht="13.2" hidden="1" x14ac:dyDescent="0.2"/>
    <row r="12201" customFormat="1" ht="13.2" hidden="1" x14ac:dyDescent="0.2"/>
    <row r="12202" customFormat="1" ht="13.2" hidden="1" x14ac:dyDescent="0.2"/>
    <row r="12203" customFormat="1" ht="13.2" hidden="1" x14ac:dyDescent="0.2"/>
    <row r="12204" customFormat="1" ht="13.2" hidden="1" x14ac:dyDescent="0.2"/>
    <row r="12205" customFormat="1" ht="13.2" hidden="1" x14ac:dyDescent="0.2"/>
    <row r="12206" customFormat="1" ht="13.2" hidden="1" x14ac:dyDescent="0.2"/>
    <row r="12207" customFormat="1" ht="13.2" hidden="1" x14ac:dyDescent="0.2"/>
    <row r="12208" customFormat="1" ht="13.2" hidden="1" x14ac:dyDescent="0.2"/>
    <row r="12209" customFormat="1" ht="13.2" hidden="1" x14ac:dyDescent="0.2"/>
    <row r="12210" customFormat="1" ht="13.2" hidden="1" x14ac:dyDescent="0.2"/>
    <row r="12211" customFormat="1" ht="13.2" hidden="1" x14ac:dyDescent="0.2"/>
    <row r="12212" customFormat="1" ht="13.2" hidden="1" x14ac:dyDescent="0.2"/>
    <row r="12213" customFormat="1" ht="13.2" hidden="1" x14ac:dyDescent="0.2"/>
    <row r="12214" customFormat="1" ht="13.2" hidden="1" x14ac:dyDescent="0.2"/>
    <row r="12215" customFormat="1" ht="13.2" hidden="1" x14ac:dyDescent="0.2"/>
    <row r="12216" customFormat="1" ht="13.2" hidden="1" x14ac:dyDescent="0.2"/>
    <row r="12217" customFormat="1" ht="13.2" hidden="1" x14ac:dyDescent="0.2"/>
    <row r="12218" customFormat="1" ht="13.2" hidden="1" x14ac:dyDescent="0.2"/>
    <row r="12219" customFormat="1" ht="13.2" hidden="1" x14ac:dyDescent="0.2"/>
    <row r="12220" customFormat="1" ht="13.2" hidden="1" x14ac:dyDescent="0.2"/>
    <row r="12221" customFormat="1" ht="13.2" hidden="1" x14ac:dyDescent="0.2"/>
    <row r="12222" customFormat="1" ht="13.2" hidden="1" x14ac:dyDescent="0.2"/>
    <row r="12223" customFormat="1" ht="13.2" hidden="1" x14ac:dyDescent="0.2"/>
    <row r="12224" customFormat="1" ht="13.2" hidden="1" x14ac:dyDescent="0.2"/>
    <row r="12225" customFormat="1" ht="13.2" hidden="1" x14ac:dyDescent="0.2"/>
    <row r="12226" customFormat="1" ht="13.2" hidden="1" x14ac:dyDescent="0.2"/>
    <row r="12227" customFormat="1" ht="13.2" hidden="1" x14ac:dyDescent="0.2"/>
    <row r="12228" customFormat="1" ht="13.2" hidden="1" x14ac:dyDescent="0.2"/>
    <row r="12229" customFormat="1" ht="13.2" hidden="1" x14ac:dyDescent="0.2"/>
    <row r="12230" customFormat="1" ht="13.2" hidden="1" x14ac:dyDescent="0.2"/>
    <row r="12231" customFormat="1" ht="13.2" hidden="1" x14ac:dyDescent="0.2"/>
    <row r="12232" customFormat="1" ht="13.2" hidden="1" x14ac:dyDescent="0.2"/>
    <row r="12233" customFormat="1" ht="13.2" hidden="1" x14ac:dyDescent="0.2"/>
    <row r="12234" customFormat="1" ht="13.2" hidden="1" x14ac:dyDescent="0.2"/>
    <row r="12235" customFormat="1" ht="13.2" hidden="1" x14ac:dyDescent="0.2"/>
    <row r="12236" customFormat="1" ht="13.2" hidden="1" x14ac:dyDescent="0.2"/>
    <row r="12237" customFormat="1" ht="13.2" hidden="1" x14ac:dyDescent="0.2"/>
    <row r="12238" customFormat="1" ht="13.2" hidden="1" x14ac:dyDescent="0.2"/>
    <row r="12239" customFormat="1" ht="13.2" hidden="1" x14ac:dyDescent="0.2"/>
    <row r="12240" customFormat="1" ht="13.2" hidden="1" x14ac:dyDescent="0.2"/>
    <row r="12241" customFormat="1" ht="13.2" hidden="1" x14ac:dyDescent="0.2"/>
    <row r="12242" customFormat="1" ht="13.2" hidden="1" x14ac:dyDescent="0.2"/>
    <row r="12243" customFormat="1" ht="13.2" hidden="1" x14ac:dyDescent="0.2"/>
    <row r="12244" customFormat="1" ht="13.2" hidden="1" x14ac:dyDescent="0.2"/>
    <row r="12245" customFormat="1" ht="13.2" hidden="1" x14ac:dyDescent="0.2"/>
    <row r="12246" customFormat="1" ht="13.2" hidden="1" x14ac:dyDescent="0.2"/>
    <row r="12247" customFormat="1" ht="13.2" hidden="1" x14ac:dyDescent="0.2"/>
    <row r="12248" customFormat="1" ht="13.2" hidden="1" x14ac:dyDescent="0.2"/>
    <row r="12249" customFormat="1" ht="13.2" hidden="1" x14ac:dyDescent="0.2"/>
    <row r="12250" customFormat="1" ht="13.2" hidden="1" x14ac:dyDescent="0.2"/>
    <row r="12251" customFormat="1" ht="13.2" hidden="1" x14ac:dyDescent="0.2"/>
    <row r="12252" customFormat="1" ht="13.2" hidden="1" x14ac:dyDescent="0.2"/>
    <row r="12253" customFormat="1" ht="13.2" hidden="1" x14ac:dyDescent="0.2"/>
    <row r="12254" customFormat="1" ht="13.2" hidden="1" x14ac:dyDescent="0.2"/>
    <row r="12255" customFormat="1" ht="13.2" hidden="1" x14ac:dyDescent="0.2"/>
    <row r="12256" customFormat="1" ht="13.2" hidden="1" x14ac:dyDescent="0.2"/>
    <row r="12257" customFormat="1" ht="13.2" hidden="1" x14ac:dyDescent="0.2"/>
    <row r="12258" customFormat="1" ht="13.2" hidden="1" x14ac:dyDescent="0.2"/>
    <row r="12259" customFormat="1" ht="13.2" hidden="1" x14ac:dyDescent="0.2"/>
    <row r="12260" customFormat="1" ht="13.2" hidden="1" x14ac:dyDescent="0.2"/>
    <row r="12261" customFormat="1" ht="13.2" hidden="1" x14ac:dyDescent="0.2"/>
    <row r="12262" customFormat="1" ht="13.2" hidden="1" x14ac:dyDescent="0.2"/>
    <row r="12263" customFormat="1" ht="13.2" hidden="1" x14ac:dyDescent="0.2"/>
    <row r="12264" customFormat="1" ht="13.2" hidden="1" x14ac:dyDescent="0.2"/>
    <row r="12265" customFormat="1" ht="13.2" hidden="1" x14ac:dyDescent="0.2"/>
    <row r="12266" customFormat="1" ht="13.2" hidden="1" x14ac:dyDescent="0.2"/>
    <row r="12267" customFormat="1" ht="13.2" hidden="1" x14ac:dyDescent="0.2"/>
    <row r="12268" customFormat="1" ht="13.2" hidden="1" x14ac:dyDescent="0.2"/>
    <row r="12269" customFormat="1" ht="13.2" hidden="1" x14ac:dyDescent="0.2"/>
    <row r="12270" customFormat="1" ht="13.2" hidden="1" x14ac:dyDescent="0.2"/>
    <row r="12271" customFormat="1" ht="13.2" hidden="1" x14ac:dyDescent="0.2"/>
    <row r="12272" customFormat="1" ht="13.2" hidden="1" x14ac:dyDescent="0.2"/>
    <row r="12273" customFormat="1" ht="13.2" hidden="1" x14ac:dyDescent="0.2"/>
    <row r="12274" customFormat="1" ht="13.2" hidden="1" x14ac:dyDescent="0.2"/>
    <row r="12275" customFormat="1" ht="13.2" hidden="1" x14ac:dyDescent="0.2"/>
    <row r="12276" customFormat="1" ht="13.2" hidden="1" x14ac:dyDescent="0.2"/>
    <row r="12277" customFormat="1" ht="13.2" hidden="1" x14ac:dyDescent="0.2"/>
    <row r="12278" customFormat="1" ht="13.2" hidden="1" x14ac:dyDescent="0.2"/>
    <row r="12279" customFormat="1" ht="13.2" hidden="1" x14ac:dyDescent="0.2"/>
    <row r="12280" customFormat="1" ht="13.2" hidden="1" x14ac:dyDescent="0.2"/>
    <row r="12281" customFormat="1" ht="13.2" hidden="1" x14ac:dyDescent="0.2"/>
    <row r="12282" customFormat="1" ht="13.2" hidden="1" x14ac:dyDescent="0.2"/>
    <row r="12283" customFormat="1" ht="13.2" hidden="1" x14ac:dyDescent="0.2"/>
    <row r="12284" customFormat="1" ht="13.2" hidden="1" x14ac:dyDescent="0.2"/>
    <row r="12285" customFormat="1" ht="13.2" hidden="1" x14ac:dyDescent="0.2"/>
    <row r="12286" customFormat="1" ht="13.2" hidden="1" x14ac:dyDescent="0.2"/>
    <row r="12287" customFormat="1" ht="13.2" hidden="1" x14ac:dyDescent="0.2"/>
    <row r="12288" customFormat="1" ht="13.2" hidden="1" x14ac:dyDescent="0.2"/>
    <row r="12289" customFormat="1" ht="13.2" hidden="1" x14ac:dyDescent="0.2"/>
    <row r="12290" customFormat="1" ht="13.2" hidden="1" x14ac:dyDescent="0.2"/>
    <row r="12291" customFormat="1" ht="13.2" hidden="1" x14ac:dyDescent="0.2"/>
    <row r="12292" customFormat="1" ht="13.2" hidden="1" x14ac:dyDescent="0.2"/>
    <row r="12293" customFormat="1" ht="13.2" hidden="1" x14ac:dyDescent="0.2"/>
    <row r="12294" customFormat="1" ht="13.2" hidden="1" x14ac:dyDescent="0.2"/>
    <row r="12295" customFormat="1" ht="13.2" hidden="1" x14ac:dyDescent="0.2"/>
    <row r="12296" customFormat="1" ht="13.2" hidden="1" x14ac:dyDescent="0.2"/>
    <row r="12297" customFormat="1" ht="13.2" hidden="1" x14ac:dyDescent="0.2"/>
    <row r="12298" customFormat="1" ht="13.2" hidden="1" x14ac:dyDescent="0.2"/>
    <row r="12299" customFormat="1" ht="13.2" hidden="1" x14ac:dyDescent="0.2"/>
    <row r="12300" customFormat="1" ht="13.2" hidden="1" x14ac:dyDescent="0.2"/>
    <row r="12301" customFormat="1" ht="13.2" hidden="1" x14ac:dyDescent="0.2"/>
    <row r="12302" customFormat="1" ht="13.2" hidden="1" x14ac:dyDescent="0.2"/>
    <row r="12303" customFormat="1" ht="13.2" hidden="1" x14ac:dyDescent="0.2"/>
    <row r="12304" customFormat="1" ht="13.2" hidden="1" x14ac:dyDescent="0.2"/>
    <row r="12305" customFormat="1" ht="13.2" hidden="1" x14ac:dyDescent="0.2"/>
    <row r="12306" customFormat="1" ht="13.2" hidden="1" x14ac:dyDescent="0.2"/>
    <row r="12307" customFormat="1" ht="13.2" hidden="1" x14ac:dyDescent="0.2"/>
    <row r="12308" customFormat="1" ht="13.2" hidden="1" x14ac:dyDescent="0.2"/>
    <row r="12309" customFormat="1" ht="13.2" hidden="1" x14ac:dyDescent="0.2"/>
    <row r="12310" customFormat="1" ht="13.2" hidden="1" x14ac:dyDescent="0.2"/>
    <row r="12311" customFormat="1" ht="13.2" hidden="1" x14ac:dyDescent="0.2"/>
    <row r="12312" customFormat="1" ht="13.2" hidden="1" x14ac:dyDescent="0.2"/>
    <row r="12313" customFormat="1" ht="13.2" hidden="1" x14ac:dyDescent="0.2"/>
    <row r="12314" customFormat="1" ht="13.2" hidden="1" x14ac:dyDescent="0.2"/>
    <row r="12315" customFormat="1" ht="13.2" hidden="1" x14ac:dyDescent="0.2"/>
    <row r="12316" customFormat="1" ht="13.2" hidden="1" x14ac:dyDescent="0.2"/>
    <row r="12317" customFormat="1" ht="13.2" hidden="1" x14ac:dyDescent="0.2"/>
    <row r="12318" customFormat="1" ht="13.2" hidden="1" x14ac:dyDescent="0.2"/>
    <row r="12319" customFormat="1" ht="13.2" hidden="1" x14ac:dyDescent="0.2"/>
    <row r="12320" customFormat="1" ht="13.2" hidden="1" x14ac:dyDescent="0.2"/>
    <row r="12321" customFormat="1" ht="13.2" hidden="1" x14ac:dyDescent="0.2"/>
    <row r="12322" customFormat="1" ht="13.2" hidden="1" x14ac:dyDescent="0.2"/>
    <row r="12323" customFormat="1" ht="13.2" hidden="1" x14ac:dyDescent="0.2"/>
    <row r="12324" customFormat="1" ht="13.2" hidden="1" x14ac:dyDescent="0.2"/>
    <row r="12325" customFormat="1" ht="13.2" hidden="1" x14ac:dyDescent="0.2"/>
    <row r="12326" customFormat="1" ht="13.2" hidden="1" x14ac:dyDescent="0.2"/>
    <row r="12327" customFormat="1" ht="13.2" hidden="1" x14ac:dyDescent="0.2"/>
    <row r="12328" customFormat="1" ht="13.2" hidden="1" x14ac:dyDescent="0.2"/>
    <row r="12329" customFormat="1" ht="13.2" hidden="1" x14ac:dyDescent="0.2"/>
    <row r="12330" customFormat="1" ht="13.2" hidden="1" x14ac:dyDescent="0.2"/>
    <row r="12331" customFormat="1" ht="13.2" hidden="1" x14ac:dyDescent="0.2"/>
    <row r="12332" customFormat="1" ht="13.2" hidden="1" x14ac:dyDescent="0.2"/>
    <row r="12333" customFormat="1" ht="13.2" hidden="1" x14ac:dyDescent="0.2"/>
    <row r="12334" customFormat="1" ht="13.2" hidden="1" x14ac:dyDescent="0.2"/>
    <row r="12335" customFormat="1" ht="13.2" hidden="1" x14ac:dyDescent="0.2"/>
    <row r="12336" customFormat="1" ht="13.2" hidden="1" x14ac:dyDescent="0.2"/>
    <row r="12337" customFormat="1" ht="13.2" hidden="1" x14ac:dyDescent="0.2"/>
    <row r="12338" customFormat="1" ht="13.2" hidden="1" x14ac:dyDescent="0.2"/>
    <row r="12339" customFormat="1" ht="13.2" hidden="1" x14ac:dyDescent="0.2"/>
    <row r="12340" customFormat="1" ht="13.2" hidden="1" x14ac:dyDescent="0.2"/>
    <row r="12341" customFormat="1" ht="13.2" hidden="1" x14ac:dyDescent="0.2"/>
    <row r="12342" customFormat="1" ht="13.2" hidden="1" x14ac:dyDescent="0.2"/>
    <row r="12343" customFormat="1" ht="13.2" hidden="1" x14ac:dyDescent="0.2"/>
    <row r="12344" customFormat="1" ht="13.2" hidden="1" x14ac:dyDescent="0.2"/>
    <row r="12345" customFormat="1" ht="13.2" hidden="1" x14ac:dyDescent="0.2"/>
    <row r="12346" customFormat="1" ht="13.2" hidden="1" x14ac:dyDescent="0.2"/>
    <row r="12347" customFormat="1" ht="13.2" hidden="1" x14ac:dyDescent="0.2"/>
    <row r="12348" customFormat="1" ht="13.2" hidden="1" x14ac:dyDescent="0.2"/>
    <row r="12349" customFormat="1" ht="13.2" hidden="1" x14ac:dyDescent="0.2"/>
    <row r="12350" customFormat="1" ht="13.2" hidden="1" x14ac:dyDescent="0.2"/>
    <row r="12351" customFormat="1" ht="13.2" hidden="1" x14ac:dyDescent="0.2"/>
    <row r="12352" customFormat="1" ht="13.2" hidden="1" x14ac:dyDescent="0.2"/>
    <row r="12353" customFormat="1" ht="13.2" hidden="1" x14ac:dyDescent="0.2"/>
    <row r="12354" customFormat="1" ht="13.2" hidden="1" x14ac:dyDescent="0.2"/>
    <row r="12355" customFormat="1" ht="13.2" hidden="1" x14ac:dyDescent="0.2"/>
    <row r="12356" customFormat="1" ht="13.2" hidden="1" x14ac:dyDescent="0.2"/>
    <row r="12357" customFormat="1" ht="13.2" hidden="1" x14ac:dyDescent="0.2"/>
    <row r="12358" customFormat="1" ht="13.2" hidden="1" x14ac:dyDescent="0.2"/>
    <row r="12359" customFormat="1" ht="13.2" hidden="1" x14ac:dyDescent="0.2"/>
    <row r="12360" customFormat="1" ht="13.2" hidden="1" x14ac:dyDescent="0.2"/>
    <row r="12361" customFormat="1" ht="13.2" hidden="1" x14ac:dyDescent="0.2"/>
    <row r="12362" customFormat="1" ht="13.2" hidden="1" x14ac:dyDescent="0.2"/>
    <row r="12363" customFormat="1" ht="13.2" hidden="1" x14ac:dyDescent="0.2"/>
    <row r="12364" customFormat="1" ht="13.2" hidden="1" x14ac:dyDescent="0.2"/>
    <row r="12365" customFormat="1" ht="13.2" hidden="1" x14ac:dyDescent="0.2"/>
    <row r="12366" customFormat="1" ht="13.2" hidden="1" x14ac:dyDescent="0.2"/>
    <row r="12367" customFormat="1" ht="13.2" hidden="1" x14ac:dyDescent="0.2"/>
    <row r="12368" customFormat="1" ht="13.2" hidden="1" x14ac:dyDescent="0.2"/>
    <row r="12369" customFormat="1" ht="13.2" hidden="1" x14ac:dyDescent="0.2"/>
    <row r="12370" customFormat="1" ht="13.2" hidden="1" x14ac:dyDescent="0.2"/>
    <row r="12371" customFormat="1" ht="13.2" hidden="1" x14ac:dyDescent="0.2"/>
    <row r="12372" customFormat="1" ht="13.2" hidden="1" x14ac:dyDescent="0.2"/>
    <row r="12373" customFormat="1" ht="13.2" hidden="1" x14ac:dyDescent="0.2"/>
    <row r="12374" customFormat="1" ht="13.2" hidden="1" x14ac:dyDescent="0.2"/>
    <row r="12375" customFormat="1" ht="13.2" hidden="1" x14ac:dyDescent="0.2"/>
    <row r="12376" customFormat="1" ht="13.2" hidden="1" x14ac:dyDescent="0.2"/>
    <row r="12377" customFormat="1" ht="13.2" hidden="1" x14ac:dyDescent="0.2"/>
    <row r="12378" customFormat="1" ht="13.2" hidden="1" x14ac:dyDescent="0.2"/>
    <row r="12379" customFormat="1" ht="13.2" hidden="1" x14ac:dyDescent="0.2"/>
    <row r="12380" customFormat="1" ht="13.2" hidden="1" x14ac:dyDescent="0.2"/>
    <row r="12381" customFormat="1" ht="13.2" hidden="1" x14ac:dyDescent="0.2"/>
    <row r="12382" customFormat="1" ht="13.2" hidden="1" x14ac:dyDescent="0.2"/>
    <row r="12383" customFormat="1" ht="13.2" hidden="1" x14ac:dyDescent="0.2"/>
    <row r="12384" customFormat="1" ht="13.2" hidden="1" x14ac:dyDescent="0.2"/>
    <row r="12385" customFormat="1" ht="13.2" hidden="1" x14ac:dyDescent="0.2"/>
    <row r="12386" customFormat="1" ht="13.2" hidden="1" x14ac:dyDescent="0.2"/>
    <row r="12387" customFormat="1" ht="13.2" hidden="1" x14ac:dyDescent="0.2"/>
    <row r="12388" customFormat="1" ht="13.2" hidden="1" x14ac:dyDescent="0.2"/>
    <row r="12389" customFormat="1" ht="13.2" hidden="1" x14ac:dyDescent="0.2"/>
    <row r="12390" customFormat="1" ht="13.2" hidden="1" x14ac:dyDescent="0.2"/>
    <row r="12391" customFormat="1" ht="13.2" hidden="1" x14ac:dyDescent="0.2"/>
    <row r="12392" customFormat="1" ht="13.2" hidden="1" x14ac:dyDescent="0.2"/>
    <row r="12393" customFormat="1" ht="13.2" hidden="1" x14ac:dyDescent="0.2"/>
    <row r="12394" customFormat="1" ht="13.2" hidden="1" x14ac:dyDescent="0.2"/>
    <row r="12395" customFormat="1" ht="13.2" hidden="1" x14ac:dyDescent="0.2"/>
    <row r="12396" customFormat="1" ht="13.2" hidden="1" x14ac:dyDescent="0.2"/>
    <row r="12397" customFormat="1" ht="13.2" hidden="1" x14ac:dyDescent="0.2"/>
    <row r="12398" customFormat="1" ht="13.2" hidden="1" x14ac:dyDescent="0.2"/>
    <row r="12399" customFormat="1" ht="13.2" hidden="1" x14ac:dyDescent="0.2"/>
    <row r="12400" customFormat="1" ht="13.2" hidden="1" x14ac:dyDescent="0.2"/>
    <row r="12401" customFormat="1" ht="13.2" hidden="1" x14ac:dyDescent="0.2"/>
    <row r="12402" customFormat="1" ht="13.2" hidden="1" x14ac:dyDescent="0.2"/>
    <row r="12403" customFormat="1" ht="13.2" hidden="1" x14ac:dyDescent="0.2"/>
    <row r="12404" customFormat="1" ht="13.2" hidden="1" x14ac:dyDescent="0.2"/>
    <row r="12405" customFormat="1" ht="13.2" hidden="1" x14ac:dyDescent="0.2"/>
    <row r="12406" customFormat="1" ht="13.2" hidden="1" x14ac:dyDescent="0.2"/>
    <row r="12407" customFormat="1" ht="13.2" hidden="1" x14ac:dyDescent="0.2"/>
    <row r="12408" customFormat="1" ht="13.2" hidden="1" x14ac:dyDescent="0.2"/>
    <row r="12409" customFormat="1" ht="13.2" hidden="1" x14ac:dyDescent="0.2"/>
    <row r="12410" customFormat="1" ht="13.2" hidden="1" x14ac:dyDescent="0.2"/>
    <row r="12411" customFormat="1" ht="13.2" hidden="1" x14ac:dyDescent="0.2"/>
    <row r="12412" customFormat="1" ht="13.2" hidden="1" x14ac:dyDescent="0.2"/>
    <row r="12413" customFormat="1" ht="13.2" hidden="1" x14ac:dyDescent="0.2"/>
    <row r="12414" customFormat="1" ht="13.2" hidden="1" x14ac:dyDescent="0.2"/>
    <row r="12415" customFormat="1" ht="13.2" hidden="1" x14ac:dyDescent="0.2"/>
    <row r="12416" customFormat="1" ht="13.2" hidden="1" x14ac:dyDescent="0.2"/>
    <row r="12417" customFormat="1" ht="13.2" hidden="1" x14ac:dyDescent="0.2"/>
    <row r="12418" customFormat="1" ht="13.2" hidden="1" x14ac:dyDescent="0.2"/>
    <row r="12419" customFormat="1" ht="13.2" hidden="1" x14ac:dyDescent="0.2"/>
    <row r="12420" customFormat="1" ht="13.2" hidden="1" x14ac:dyDescent="0.2"/>
    <row r="12421" customFormat="1" ht="13.2" hidden="1" x14ac:dyDescent="0.2"/>
    <row r="12422" customFormat="1" ht="13.2" hidden="1" x14ac:dyDescent="0.2"/>
    <row r="12423" customFormat="1" ht="13.2" hidden="1" x14ac:dyDescent="0.2"/>
    <row r="12424" customFormat="1" ht="13.2" hidden="1" x14ac:dyDescent="0.2"/>
    <row r="12425" customFormat="1" ht="13.2" hidden="1" x14ac:dyDescent="0.2"/>
    <row r="12426" customFormat="1" ht="13.2" hidden="1" x14ac:dyDescent="0.2"/>
    <row r="12427" customFormat="1" ht="13.2" hidden="1" x14ac:dyDescent="0.2"/>
    <row r="12428" customFormat="1" ht="13.2" hidden="1" x14ac:dyDescent="0.2"/>
    <row r="12429" customFormat="1" ht="13.2" hidden="1" x14ac:dyDescent="0.2"/>
    <row r="12430" customFormat="1" ht="13.2" hidden="1" x14ac:dyDescent="0.2"/>
    <row r="12431" customFormat="1" ht="13.2" hidden="1" x14ac:dyDescent="0.2"/>
    <row r="12432" customFormat="1" ht="13.2" hidden="1" x14ac:dyDescent="0.2"/>
    <row r="12433" customFormat="1" ht="13.2" hidden="1" x14ac:dyDescent="0.2"/>
    <row r="12434" customFormat="1" ht="13.2" hidden="1" x14ac:dyDescent="0.2"/>
    <row r="12435" customFormat="1" ht="13.2" hidden="1" x14ac:dyDescent="0.2"/>
    <row r="12436" customFormat="1" ht="13.2" hidden="1" x14ac:dyDescent="0.2"/>
    <row r="12437" customFormat="1" ht="13.2" hidden="1" x14ac:dyDescent="0.2"/>
    <row r="12438" customFormat="1" ht="13.2" hidden="1" x14ac:dyDescent="0.2"/>
    <row r="12439" customFormat="1" ht="13.2" hidden="1" x14ac:dyDescent="0.2"/>
    <row r="12440" customFormat="1" ht="13.2" hidden="1" x14ac:dyDescent="0.2"/>
    <row r="12441" customFormat="1" ht="13.2" hidden="1" x14ac:dyDescent="0.2"/>
    <row r="12442" customFormat="1" ht="13.2" hidden="1" x14ac:dyDescent="0.2"/>
    <row r="12443" customFormat="1" ht="13.2" hidden="1" x14ac:dyDescent="0.2"/>
    <row r="12444" customFormat="1" ht="13.2" hidden="1" x14ac:dyDescent="0.2"/>
    <row r="12445" customFormat="1" ht="13.2" hidden="1" x14ac:dyDescent="0.2"/>
    <row r="12446" customFormat="1" ht="13.2" hidden="1" x14ac:dyDescent="0.2"/>
    <row r="12447" customFormat="1" ht="13.2" hidden="1" x14ac:dyDescent="0.2"/>
    <row r="12448" customFormat="1" ht="13.2" hidden="1" x14ac:dyDescent="0.2"/>
    <row r="12449" customFormat="1" ht="13.2" hidden="1" x14ac:dyDescent="0.2"/>
    <row r="12450" customFormat="1" ht="13.2" hidden="1" x14ac:dyDescent="0.2"/>
    <row r="12451" customFormat="1" ht="13.2" hidden="1" x14ac:dyDescent="0.2"/>
    <row r="12452" customFormat="1" ht="13.2" hidden="1" x14ac:dyDescent="0.2"/>
    <row r="12453" customFormat="1" ht="13.2" hidden="1" x14ac:dyDescent="0.2"/>
    <row r="12454" customFormat="1" ht="13.2" hidden="1" x14ac:dyDescent="0.2"/>
    <row r="12455" customFormat="1" ht="13.2" hidden="1" x14ac:dyDescent="0.2"/>
    <row r="12456" customFormat="1" ht="13.2" hidden="1" x14ac:dyDescent="0.2"/>
    <row r="12457" customFormat="1" ht="13.2" hidden="1" x14ac:dyDescent="0.2"/>
    <row r="12458" customFormat="1" ht="13.2" hidden="1" x14ac:dyDescent="0.2"/>
    <row r="12459" customFormat="1" ht="13.2" hidden="1" x14ac:dyDescent="0.2"/>
    <row r="12460" customFormat="1" ht="13.2" hidden="1" x14ac:dyDescent="0.2"/>
    <row r="12461" customFormat="1" ht="13.2" hidden="1" x14ac:dyDescent="0.2"/>
    <row r="12462" customFormat="1" ht="13.2" hidden="1" x14ac:dyDescent="0.2"/>
    <row r="12463" customFormat="1" ht="13.2" hidden="1" x14ac:dyDescent="0.2"/>
    <row r="12464" customFormat="1" ht="13.2" hidden="1" x14ac:dyDescent="0.2"/>
    <row r="12465" customFormat="1" ht="13.2" hidden="1" x14ac:dyDescent="0.2"/>
    <row r="12466" customFormat="1" ht="13.2" hidden="1" x14ac:dyDescent="0.2"/>
    <row r="12467" customFormat="1" ht="13.2" hidden="1" x14ac:dyDescent="0.2"/>
    <row r="12468" customFormat="1" ht="13.2" hidden="1" x14ac:dyDescent="0.2"/>
    <row r="12469" customFormat="1" ht="13.2" hidden="1" x14ac:dyDescent="0.2"/>
    <row r="12470" customFormat="1" ht="13.2" hidden="1" x14ac:dyDescent="0.2"/>
    <row r="12471" customFormat="1" ht="13.2" hidden="1" x14ac:dyDescent="0.2"/>
    <row r="12472" customFormat="1" ht="13.2" hidden="1" x14ac:dyDescent="0.2"/>
    <row r="12473" customFormat="1" ht="13.2" hidden="1" x14ac:dyDescent="0.2"/>
    <row r="12474" customFormat="1" ht="13.2" hidden="1" x14ac:dyDescent="0.2"/>
    <row r="12475" customFormat="1" ht="13.2" hidden="1" x14ac:dyDescent="0.2"/>
    <row r="12476" customFormat="1" ht="13.2" hidden="1" x14ac:dyDescent="0.2"/>
    <row r="12477" customFormat="1" ht="13.2" hidden="1" x14ac:dyDescent="0.2"/>
    <row r="12478" customFormat="1" ht="13.2" hidden="1" x14ac:dyDescent="0.2"/>
    <row r="12479" customFormat="1" ht="13.2" hidden="1" x14ac:dyDescent="0.2"/>
    <row r="12480" customFormat="1" ht="13.2" hidden="1" x14ac:dyDescent="0.2"/>
    <row r="12481" customFormat="1" ht="13.2" hidden="1" x14ac:dyDescent="0.2"/>
    <row r="12482" customFormat="1" ht="13.2" hidden="1" x14ac:dyDescent="0.2"/>
    <row r="12483" customFormat="1" ht="13.2" hidden="1" x14ac:dyDescent="0.2"/>
    <row r="12484" customFormat="1" ht="13.2" hidden="1" x14ac:dyDescent="0.2"/>
    <row r="12485" customFormat="1" ht="13.2" hidden="1" x14ac:dyDescent="0.2"/>
    <row r="12486" customFormat="1" ht="13.2" hidden="1" x14ac:dyDescent="0.2"/>
    <row r="12487" customFormat="1" ht="13.2" hidden="1" x14ac:dyDescent="0.2"/>
    <row r="12488" customFormat="1" ht="13.2" hidden="1" x14ac:dyDescent="0.2"/>
    <row r="12489" customFormat="1" ht="13.2" hidden="1" x14ac:dyDescent="0.2"/>
    <row r="12490" customFormat="1" ht="13.2" hidden="1" x14ac:dyDescent="0.2"/>
    <row r="12491" customFormat="1" ht="13.2" hidden="1" x14ac:dyDescent="0.2"/>
    <row r="12492" customFormat="1" ht="13.2" hidden="1" x14ac:dyDescent="0.2"/>
    <row r="12493" customFormat="1" ht="13.2" hidden="1" x14ac:dyDescent="0.2"/>
    <row r="12494" customFormat="1" ht="13.2" hidden="1" x14ac:dyDescent="0.2"/>
    <row r="12495" customFormat="1" ht="13.2" hidden="1" x14ac:dyDescent="0.2"/>
    <row r="12496" customFormat="1" ht="13.2" hidden="1" x14ac:dyDescent="0.2"/>
    <row r="12497" customFormat="1" ht="13.2" hidden="1" x14ac:dyDescent="0.2"/>
    <row r="12498" customFormat="1" ht="13.2" hidden="1" x14ac:dyDescent="0.2"/>
    <row r="12499" customFormat="1" ht="13.2" hidden="1" x14ac:dyDescent="0.2"/>
    <row r="12500" customFormat="1" ht="13.2" hidden="1" x14ac:dyDescent="0.2"/>
    <row r="12501" customFormat="1" ht="13.2" hidden="1" x14ac:dyDescent="0.2"/>
    <row r="12502" customFormat="1" ht="13.2" hidden="1" x14ac:dyDescent="0.2"/>
    <row r="12503" customFormat="1" ht="13.2" hidden="1" x14ac:dyDescent="0.2"/>
    <row r="12504" customFormat="1" ht="13.2" hidden="1" x14ac:dyDescent="0.2"/>
    <row r="12505" customFormat="1" ht="13.2" hidden="1" x14ac:dyDescent="0.2"/>
    <row r="12506" customFormat="1" ht="13.2" hidden="1" x14ac:dyDescent="0.2"/>
    <row r="12507" customFormat="1" ht="13.2" hidden="1" x14ac:dyDescent="0.2"/>
    <row r="12508" customFormat="1" ht="13.2" hidden="1" x14ac:dyDescent="0.2"/>
    <row r="12509" customFormat="1" ht="13.2" hidden="1" x14ac:dyDescent="0.2"/>
    <row r="12510" customFormat="1" ht="13.2" hidden="1" x14ac:dyDescent="0.2"/>
    <row r="12511" customFormat="1" ht="13.2" hidden="1" x14ac:dyDescent="0.2"/>
    <row r="12512" customFormat="1" ht="13.2" hidden="1" x14ac:dyDescent="0.2"/>
    <row r="12513" customFormat="1" ht="13.2" hidden="1" x14ac:dyDescent="0.2"/>
    <row r="12514" customFormat="1" ht="13.2" hidden="1" x14ac:dyDescent="0.2"/>
    <row r="12515" customFormat="1" ht="13.2" hidden="1" x14ac:dyDescent="0.2"/>
    <row r="12516" customFormat="1" ht="13.2" hidden="1" x14ac:dyDescent="0.2"/>
    <row r="12517" customFormat="1" ht="13.2" hidden="1" x14ac:dyDescent="0.2"/>
    <row r="12518" customFormat="1" ht="13.2" hidden="1" x14ac:dyDescent="0.2"/>
    <row r="12519" customFormat="1" ht="13.2" hidden="1" x14ac:dyDescent="0.2"/>
    <row r="12520" customFormat="1" ht="13.2" hidden="1" x14ac:dyDescent="0.2"/>
    <row r="12521" customFormat="1" ht="13.2" hidden="1" x14ac:dyDescent="0.2"/>
    <row r="12522" customFormat="1" ht="13.2" hidden="1" x14ac:dyDescent="0.2"/>
    <row r="12523" customFormat="1" ht="13.2" hidden="1" x14ac:dyDescent="0.2"/>
    <row r="12524" customFormat="1" ht="13.2" hidden="1" x14ac:dyDescent="0.2"/>
    <row r="12525" customFormat="1" ht="13.2" hidden="1" x14ac:dyDescent="0.2"/>
    <row r="12526" customFormat="1" ht="13.2" hidden="1" x14ac:dyDescent="0.2"/>
    <row r="12527" customFormat="1" ht="13.2" hidden="1" x14ac:dyDescent="0.2"/>
    <row r="12528" customFormat="1" ht="13.2" hidden="1" x14ac:dyDescent="0.2"/>
    <row r="12529" customFormat="1" ht="13.2" hidden="1" x14ac:dyDescent="0.2"/>
    <row r="12530" customFormat="1" ht="13.2" hidden="1" x14ac:dyDescent="0.2"/>
    <row r="12531" customFormat="1" ht="13.2" hidden="1" x14ac:dyDescent="0.2"/>
    <row r="12532" customFormat="1" ht="13.2" hidden="1" x14ac:dyDescent="0.2"/>
    <row r="12533" customFormat="1" ht="13.2" hidden="1" x14ac:dyDescent="0.2"/>
    <row r="12534" customFormat="1" ht="13.2" hidden="1" x14ac:dyDescent="0.2"/>
    <row r="12535" customFormat="1" ht="13.2" hidden="1" x14ac:dyDescent="0.2"/>
    <row r="12536" customFormat="1" ht="13.2" hidden="1" x14ac:dyDescent="0.2"/>
    <row r="12537" customFormat="1" ht="13.2" hidden="1" x14ac:dyDescent="0.2"/>
    <row r="12538" customFormat="1" ht="13.2" hidden="1" x14ac:dyDescent="0.2"/>
    <row r="12539" customFormat="1" ht="13.2" hidden="1" x14ac:dyDescent="0.2"/>
    <row r="12540" customFormat="1" ht="13.2" hidden="1" x14ac:dyDescent="0.2"/>
    <row r="12541" customFormat="1" ht="13.2" hidden="1" x14ac:dyDescent="0.2"/>
    <row r="12542" customFormat="1" ht="13.2" hidden="1" x14ac:dyDescent="0.2"/>
    <row r="12543" customFormat="1" ht="13.2" hidden="1" x14ac:dyDescent="0.2"/>
    <row r="12544" customFormat="1" ht="13.2" hidden="1" x14ac:dyDescent="0.2"/>
    <row r="12545" customFormat="1" ht="13.2" hidden="1" x14ac:dyDescent="0.2"/>
    <row r="12546" customFormat="1" ht="13.2" hidden="1" x14ac:dyDescent="0.2"/>
    <row r="12547" customFormat="1" ht="13.2" hidden="1" x14ac:dyDescent="0.2"/>
    <row r="12548" customFormat="1" ht="13.2" hidden="1" x14ac:dyDescent="0.2"/>
    <row r="12549" customFormat="1" ht="13.2" hidden="1" x14ac:dyDescent="0.2"/>
    <row r="12550" customFormat="1" ht="13.2" hidden="1" x14ac:dyDescent="0.2"/>
    <row r="12551" customFormat="1" ht="13.2" hidden="1" x14ac:dyDescent="0.2"/>
    <row r="12552" customFormat="1" ht="13.2" hidden="1" x14ac:dyDescent="0.2"/>
    <row r="12553" customFormat="1" ht="13.2" hidden="1" x14ac:dyDescent="0.2"/>
    <row r="12554" customFormat="1" ht="13.2" hidden="1" x14ac:dyDescent="0.2"/>
    <row r="12555" customFormat="1" ht="13.2" hidden="1" x14ac:dyDescent="0.2"/>
    <row r="12556" customFormat="1" ht="13.2" hidden="1" x14ac:dyDescent="0.2"/>
    <row r="12557" customFormat="1" ht="13.2" hidden="1" x14ac:dyDescent="0.2"/>
    <row r="12558" customFormat="1" ht="13.2" hidden="1" x14ac:dyDescent="0.2"/>
    <row r="12559" customFormat="1" ht="13.2" hidden="1" x14ac:dyDescent="0.2"/>
    <row r="12560" customFormat="1" ht="13.2" hidden="1" x14ac:dyDescent="0.2"/>
    <row r="12561" customFormat="1" ht="13.2" hidden="1" x14ac:dyDescent="0.2"/>
    <row r="12562" customFormat="1" ht="13.2" hidden="1" x14ac:dyDescent="0.2"/>
    <row r="12563" customFormat="1" ht="13.2" hidden="1" x14ac:dyDescent="0.2"/>
    <row r="12564" customFormat="1" ht="13.2" hidden="1" x14ac:dyDescent="0.2"/>
    <row r="12565" customFormat="1" ht="13.2" hidden="1" x14ac:dyDescent="0.2"/>
    <row r="12566" customFormat="1" ht="13.2" hidden="1" x14ac:dyDescent="0.2"/>
    <row r="12567" customFormat="1" ht="13.2" hidden="1" x14ac:dyDescent="0.2"/>
    <row r="12568" customFormat="1" ht="13.2" hidden="1" x14ac:dyDescent="0.2"/>
    <row r="12569" customFormat="1" ht="13.2" hidden="1" x14ac:dyDescent="0.2"/>
    <row r="12570" customFormat="1" ht="13.2" hidden="1" x14ac:dyDescent="0.2"/>
    <row r="12571" customFormat="1" ht="13.2" hidden="1" x14ac:dyDescent="0.2"/>
    <row r="12572" customFormat="1" ht="13.2" hidden="1" x14ac:dyDescent="0.2"/>
    <row r="12573" customFormat="1" ht="13.2" hidden="1" x14ac:dyDescent="0.2"/>
    <row r="12574" customFormat="1" ht="13.2" hidden="1" x14ac:dyDescent="0.2"/>
    <row r="12575" customFormat="1" ht="13.2" hidden="1" x14ac:dyDescent="0.2"/>
    <row r="12576" customFormat="1" ht="13.2" hidden="1" x14ac:dyDescent="0.2"/>
    <row r="12577" customFormat="1" ht="13.2" hidden="1" x14ac:dyDescent="0.2"/>
    <row r="12578" customFormat="1" ht="13.2" hidden="1" x14ac:dyDescent="0.2"/>
    <row r="12579" customFormat="1" ht="13.2" hidden="1" x14ac:dyDescent="0.2"/>
    <row r="12580" customFormat="1" ht="13.2" hidden="1" x14ac:dyDescent="0.2"/>
    <row r="12581" customFormat="1" ht="13.2" hidden="1" x14ac:dyDescent="0.2"/>
    <row r="12582" customFormat="1" ht="13.2" hidden="1" x14ac:dyDescent="0.2"/>
    <row r="12583" customFormat="1" ht="13.2" hidden="1" x14ac:dyDescent="0.2"/>
    <row r="12584" customFormat="1" ht="13.2" hidden="1" x14ac:dyDescent="0.2"/>
    <row r="12585" customFormat="1" ht="13.2" hidden="1" x14ac:dyDescent="0.2"/>
    <row r="12586" customFormat="1" ht="13.2" hidden="1" x14ac:dyDescent="0.2"/>
    <row r="12587" customFormat="1" ht="13.2" hidden="1" x14ac:dyDescent="0.2"/>
    <row r="12588" customFormat="1" ht="13.2" hidden="1" x14ac:dyDescent="0.2"/>
    <row r="12589" customFormat="1" ht="13.2" hidden="1" x14ac:dyDescent="0.2"/>
    <row r="12590" customFormat="1" ht="13.2" hidden="1" x14ac:dyDescent="0.2"/>
    <row r="12591" customFormat="1" ht="13.2" hidden="1" x14ac:dyDescent="0.2"/>
    <row r="12592" customFormat="1" ht="13.2" hidden="1" x14ac:dyDescent="0.2"/>
    <row r="12593" customFormat="1" ht="13.2" hidden="1" x14ac:dyDescent="0.2"/>
    <row r="12594" customFormat="1" ht="13.2" hidden="1" x14ac:dyDescent="0.2"/>
    <row r="12595" customFormat="1" ht="13.2" hidden="1" x14ac:dyDescent="0.2"/>
    <row r="12596" customFormat="1" ht="13.2" hidden="1" x14ac:dyDescent="0.2"/>
    <row r="12597" customFormat="1" ht="13.2" hidden="1" x14ac:dyDescent="0.2"/>
    <row r="12598" customFormat="1" ht="13.2" hidden="1" x14ac:dyDescent="0.2"/>
    <row r="12599" customFormat="1" ht="13.2" hidden="1" x14ac:dyDescent="0.2"/>
    <row r="12600" customFormat="1" ht="13.2" hidden="1" x14ac:dyDescent="0.2"/>
    <row r="12601" customFormat="1" ht="13.2" hidden="1" x14ac:dyDescent="0.2"/>
    <row r="12602" customFormat="1" ht="13.2" hidden="1" x14ac:dyDescent="0.2"/>
    <row r="12603" customFormat="1" ht="13.2" hidden="1" x14ac:dyDescent="0.2"/>
    <row r="12604" customFormat="1" ht="13.2" hidden="1" x14ac:dyDescent="0.2"/>
    <row r="12605" customFormat="1" ht="13.2" hidden="1" x14ac:dyDescent="0.2"/>
    <row r="12606" customFormat="1" ht="13.2" hidden="1" x14ac:dyDescent="0.2"/>
    <row r="12607" customFormat="1" ht="13.2" hidden="1" x14ac:dyDescent="0.2"/>
    <row r="12608" customFormat="1" ht="13.2" hidden="1" x14ac:dyDescent="0.2"/>
    <row r="12609" customFormat="1" ht="13.2" hidden="1" x14ac:dyDescent="0.2"/>
    <row r="12610" customFormat="1" ht="13.2" hidden="1" x14ac:dyDescent="0.2"/>
    <row r="12611" customFormat="1" ht="13.2" hidden="1" x14ac:dyDescent="0.2"/>
    <row r="12612" customFormat="1" ht="13.2" hidden="1" x14ac:dyDescent="0.2"/>
    <row r="12613" customFormat="1" ht="13.2" hidden="1" x14ac:dyDescent="0.2"/>
    <row r="12614" customFormat="1" ht="13.2" hidden="1" x14ac:dyDescent="0.2"/>
    <row r="12615" customFormat="1" ht="13.2" hidden="1" x14ac:dyDescent="0.2"/>
    <row r="12616" customFormat="1" ht="13.2" hidden="1" x14ac:dyDescent="0.2"/>
    <row r="12617" customFormat="1" ht="13.2" hidden="1" x14ac:dyDescent="0.2"/>
    <row r="12618" customFormat="1" ht="13.2" hidden="1" x14ac:dyDescent="0.2"/>
    <row r="12619" customFormat="1" ht="13.2" hidden="1" x14ac:dyDescent="0.2"/>
    <row r="12620" customFormat="1" ht="13.2" hidden="1" x14ac:dyDescent="0.2"/>
    <row r="12621" customFormat="1" ht="13.2" hidden="1" x14ac:dyDescent="0.2"/>
    <row r="12622" customFormat="1" ht="13.2" hidden="1" x14ac:dyDescent="0.2"/>
    <row r="12623" customFormat="1" ht="13.2" hidden="1" x14ac:dyDescent="0.2"/>
    <row r="12624" customFormat="1" ht="13.2" hidden="1" x14ac:dyDescent="0.2"/>
    <row r="12625" customFormat="1" ht="13.2" hidden="1" x14ac:dyDescent="0.2"/>
    <row r="12626" customFormat="1" ht="13.2" hidden="1" x14ac:dyDescent="0.2"/>
    <row r="12627" customFormat="1" ht="13.2" hidden="1" x14ac:dyDescent="0.2"/>
    <row r="12628" customFormat="1" ht="13.2" hidden="1" x14ac:dyDescent="0.2"/>
    <row r="12629" customFormat="1" ht="13.2" hidden="1" x14ac:dyDescent="0.2"/>
    <row r="12630" customFormat="1" ht="13.2" hidden="1" x14ac:dyDescent="0.2"/>
    <row r="12631" customFormat="1" ht="13.2" hidden="1" x14ac:dyDescent="0.2"/>
    <row r="12632" customFormat="1" ht="13.2" hidden="1" x14ac:dyDescent="0.2"/>
    <row r="12633" customFormat="1" ht="13.2" hidden="1" x14ac:dyDescent="0.2"/>
    <row r="12634" customFormat="1" ht="13.2" hidden="1" x14ac:dyDescent="0.2"/>
    <row r="12635" customFormat="1" ht="13.2" hidden="1" x14ac:dyDescent="0.2"/>
    <row r="12636" customFormat="1" ht="13.2" hidden="1" x14ac:dyDescent="0.2"/>
    <row r="12637" customFormat="1" ht="13.2" hidden="1" x14ac:dyDescent="0.2"/>
    <row r="12638" customFormat="1" ht="13.2" hidden="1" x14ac:dyDescent="0.2"/>
    <row r="12639" customFormat="1" ht="13.2" hidden="1" x14ac:dyDescent="0.2"/>
    <row r="12640" customFormat="1" ht="13.2" hidden="1" x14ac:dyDescent="0.2"/>
    <row r="12641" customFormat="1" ht="13.2" hidden="1" x14ac:dyDescent="0.2"/>
    <row r="12642" customFormat="1" ht="13.2" hidden="1" x14ac:dyDescent="0.2"/>
    <row r="12643" customFormat="1" ht="13.2" hidden="1" x14ac:dyDescent="0.2"/>
    <row r="12644" customFormat="1" ht="13.2" hidden="1" x14ac:dyDescent="0.2"/>
    <row r="12645" customFormat="1" ht="13.2" hidden="1" x14ac:dyDescent="0.2"/>
    <row r="12646" customFormat="1" ht="13.2" hidden="1" x14ac:dyDescent="0.2"/>
    <row r="12647" customFormat="1" ht="13.2" hidden="1" x14ac:dyDescent="0.2"/>
    <row r="12648" customFormat="1" ht="13.2" hidden="1" x14ac:dyDescent="0.2"/>
    <row r="12649" customFormat="1" ht="13.2" hidden="1" x14ac:dyDescent="0.2"/>
    <row r="12650" customFormat="1" ht="13.2" hidden="1" x14ac:dyDescent="0.2"/>
    <row r="12651" customFormat="1" ht="13.2" hidden="1" x14ac:dyDescent="0.2"/>
    <row r="12652" customFormat="1" ht="13.2" hidden="1" x14ac:dyDescent="0.2"/>
    <row r="12653" customFormat="1" ht="13.2" hidden="1" x14ac:dyDescent="0.2"/>
    <row r="12654" customFormat="1" ht="13.2" hidden="1" x14ac:dyDescent="0.2"/>
    <row r="12655" customFormat="1" ht="13.2" hidden="1" x14ac:dyDescent="0.2"/>
    <row r="12656" customFormat="1" ht="13.2" hidden="1" x14ac:dyDescent="0.2"/>
    <row r="12657" customFormat="1" ht="13.2" hidden="1" x14ac:dyDescent="0.2"/>
    <row r="12658" customFormat="1" ht="13.2" hidden="1" x14ac:dyDescent="0.2"/>
    <row r="12659" customFormat="1" ht="13.2" hidden="1" x14ac:dyDescent="0.2"/>
    <row r="12660" customFormat="1" ht="13.2" hidden="1" x14ac:dyDescent="0.2"/>
    <row r="12661" customFormat="1" ht="13.2" hidden="1" x14ac:dyDescent="0.2"/>
    <row r="12662" customFormat="1" ht="13.2" hidden="1" x14ac:dyDescent="0.2"/>
    <row r="12663" customFormat="1" ht="13.2" hidden="1" x14ac:dyDescent="0.2"/>
    <row r="12664" customFormat="1" ht="13.2" hidden="1" x14ac:dyDescent="0.2"/>
    <row r="12665" customFormat="1" ht="13.2" hidden="1" x14ac:dyDescent="0.2"/>
    <row r="12666" customFormat="1" ht="13.2" hidden="1" x14ac:dyDescent="0.2"/>
    <row r="12667" customFormat="1" ht="13.2" hidden="1" x14ac:dyDescent="0.2"/>
    <row r="12668" customFormat="1" ht="13.2" hidden="1" x14ac:dyDescent="0.2"/>
    <row r="12669" customFormat="1" ht="13.2" hidden="1" x14ac:dyDescent="0.2"/>
    <row r="12670" customFormat="1" ht="13.2" hidden="1" x14ac:dyDescent="0.2"/>
    <row r="12671" customFormat="1" ht="13.2" hidden="1" x14ac:dyDescent="0.2"/>
    <row r="12672" customFormat="1" ht="13.2" hidden="1" x14ac:dyDescent="0.2"/>
    <row r="12673" customFormat="1" ht="13.2" hidden="1" x14ac:dyDescent="0.2"/>
    <row r="12674" customFormat="1" ht="13.2" hidden="1" x14ac:dyDescent="0.2"/>
    <row r="12675" customFormat="1" ht="13.2" hidden="1" x14ac:dyDescent="0.2"/>
    <row r="12676" customFormat="1" ht="13.2" hidden="1" x14ac:dyDescent="0.2"/>
    <row r="12677" customFormat="1" ht="13.2" hidden="1" x14ac:dyDescent="0.2"/>
    <row r="12678" customFormat="1" ht="13.2" hidden="1" x14ac:dyDescent="0.2"/>
    <row r="12679" customFormat="1" ht="13.2" hidden="1" x14ac:dyDescent="0.2"/>
    <row r="12680" customFormat="1" ht="13.2" hidden="1" x14ac:dyDescent="0.2"/>
    <row r="12681" customFormat="1" ht="13.2" hidden="1" x14ac:dyDescent="0.2"/>
    <row r="12682" customFormat="1" ht="13.2" hidden="1" x14ac:dyDescent="0.2"/>
    <row r="12683" customFormat="1" ht="13.2" hidden="1" x14ac:dyDescent="0.2"/>
    <row r="12684" customFormat="1" ht="13.2" hidden="1" x14ac:dyDescent="0.2"/>
    <row r="12685" customFormat="1" ht="13.2" hidden="1" x14ac:dyDescent="0.2"/>
    <row r="12686" customFormat="1" ht="13.2" hidden="1" x14ac:dyDescent="0.2"/>
    <row r="12687" customFormat="1" ht="13.2" hidden="1" x14ac:dyDescent="0.2"/>
    <row r="12688" customFormat="1" ht="13.2" hidden="1" x14ac:dyDescent="0.2"/>
    <row r="12689" customFormat="1" ht="13.2" hidden="1" x14ac:dyDescent="0.2"/>
    <row r="12690" customFormat="1" ht="13.2" hidden="1" x14ac:dyDescent="0.2"/>
    <row r="12691" customFormat="1" ht="13.2" hidden="1" x14ac:dyDescent="0.2"/>
    <row r="12692" customFormat="1" ht="13.2" hidden="1" x14ac:dyDescent="0.2"/>
    <row r="12693" customFormat="1" ht="13.2" hidden="1" x14ac:dyDescent="0.2"/>
    <row r="12694" customFormat="1" ht="13.2" hidden="1" x14ac:dyDescent="0.2"/>
    <row r="12695" customFormat="1" ht="13.2" hidden="1" x14ac:dyDescent="0.2"/>
    <row r="12696" customFormat="1" ht="13.2" hidden="1" x14ac:dyDescent="0.2"/>
    <row r="12697" customFormat="1" ht="13.2" hidden="1" x14ac:dyDescent="0.2"/>
    <row r="12698" customFormat="1" ht="13.2" hidden="1" x14ac:dyDescent="0.2"/>
    <row r="12699" customFormat="1" ht="13.2" hidden="1" x14ac:dyDescent="0.2"/>
    <row r="12700" customFormat="1" ht="13.2" hidden="1" x14ac:dyDescent="0.2"/>
    <row r="12701" customFormat="1" ht="13.2" hidden="1" x14ac:dyDescent="0.2"/>
    <row r="12702" customFormat="1" ht="13.2" hidden="1" x14ac:dyDescent="0.2"/>
    <row r="12703" customFormat="1" ht="13.2" hidden="1" x14ac:dyDescent="0.2"/>
    <row r="12704" customFormat="1" ht="13.2" hidden="1" x14ac:dyDescent="0.2"/>
    <row r="12705" customFormat="1" ht="13.2" hidden="1" x14ac:dyDescent="0.2"/>
    <row r="12706" customFormat="1" ht="13.2" hidden="1" x14ac:dyDescent="0.2"/>
    <row r="12707" customFormat="1" ht="13.2" hidden="1" x14ac:dyDescent="0.2"/>
    <row r="12708" customFormat="1" ht="13.2" hidden="1" x14ac:dyDescent="0.2"/>
    <row r="12709" customFormat="1" ht="13.2" hidden="1" x14ac:dyDescent="0.2"/>
    <row r="12710" customFormat="1" ht="13.2" hidden="1" x14ac:dyDescent="0.2"/>
    <row r="12711" customFormat="1" ht="13.2" hidden="1" x14ac:dyDescent="0.2"/>
    <row r="12712" customFormat="1" ht="13.2" hidden="1" x14ac:dyDescent="0.2"/>
    <row r="12713" customFormat="1" ht="13.2" hidden="1" x14ac:dyDescent="0.2"/>
    <row r="12714" customFormat="1" ht="13.2" hidden="1" x14ac:dyDescent="0.2"/>
    <row r="12715" customFormat="1" ht="13.2" hidden="1" x14ac:dyDescent="0.2"/>
    <row r="12716" customFormat="1" ht="13.2" hidden="1" x14ac:dyDescent="0.2"/>
    <row r="12717" customFormat="1" ht="13.2" hidden="1" x14ac:dyDescent="0.2"/>
    <row r="12718" customFormat="1" ht="13.2" hidden="1" x14ac:dyDescent="0.2"/>
    <row r="12719" customFormat="1" ht="13.2" hidden="1" x14ac:dyDescent="0.2"/>
    <row r="12720" customFormat="1" ht="13.2" hidden="1" x14ac:dyDescent="0.2"/>
    <row r="12721" customFormat="1" ht="13.2" hidden="1" x14ac:dyDescent="0.2"/>
    <row r="12722" customFormat="1" ht="13.2" hidden="1" x14ac:dyDescent="0.2"/>
    <row r="12723" customFormat="1" ht="13.2" hidden="1" x14ac:dyDescent="0.2"/>
    <row r="12724" customFormat="1" ht="13.2" hidden="1" x14ac:dyDescent="0.2"/>
    <row r="12725" customFormat="1" ht="13.2" hidden="1" x14ac:dyDescent="0.2"/>
    <row r="12726" customFormat="1" ht="13.2" hidden="1" x14ac:dyDescent="0.2"/>
    <row r="12727" customFormat="1" ht="13.2" hidden="1" x14ac:dyDescent="0.2"/>
    <row r="12728" customFormat="1" ht="13.2" hidden="1" x14ac:dyDescent="0.2"/>
    <row r="12729" customFormat="1" ht="13.2" hidden="1" x14ac:dyDescent="0.2"/>
    <row r="12730" customFormat="1" ht="13.2" hidden="1" x14ac:dyDescent="0.2"/>
    <row r="12731" customFormat="1" ht="13.2" hidden="1" x14ac:dyDescent="0.2"/>
    <row r="12732" customFormat="1" ht="13.2" hidden="1" x14ac:dyDescent="0.2"/>
    <row r="12733" customFormat="1" ht="13.2" hidden="1" x14ac:dyDescent="0.2"/>
    <row r="12734" customFormat="1" ht="13.2" hidden="1" x14ac:dyDescent="0.2"/>
    <row r="12735" customFormat="1" ht="13.2" hidden="1" x14ac:dyDescent="0.2"/>
    <row r="12736" customFormat="1" ht="13.2" hidden="1" x14ac:dyDescent="0.2"/>
    <row r="12737" customFormat="1" ht="13.2" hidden="1" x14ac:dyDescent="0.2"/>
    <row r="12738" customFormat="1" ht="13.2" hidden="1" x14ac:dyDescent="0.2"/>
    <row r="12739" customFormat="1" ht="13.2" hidden="1" x14ac:dyDescent="0.2"/>
    <row r="12740" customFormat="1" ht="13.2" hidden="1" x14ac:dyDescent="0.2"/>
    <row r="12741" customFormat="1" ht="13.2" hidden="1" x14ac:dyDescent="0.2"/>
    <row r="12742" customFormat="1" ht="13.2" hidden="1" x14ac:dyDescent="0.2"/>
    <row r="12743" customFormat="1" ht="13.2" hidden="1" x14ac:dyDescent="0.2"/>
    <row r="12744" customFormat="1" ht="13.2" hidden="1" x14ac:dyDescent="0.2"/>
    <row r="12745" customFormat="1" ht="13.2" hidden="1" x14ac:dyDescent="0.2"/>
    <row r="12746" customFormat="1" ht="13.2" hidden="1" x14ac:dyDescent="0.2"/>
    <row r="12747" customFormat="1" ht="13.2" hidden="1" x14ac:dyDescent="0.2"/>
    <row r="12748" customFormat="1" ht="13.2" hidden="1" x14ac:dyDescent="0.2"/>
    <row r="12749" customFormat="1" ht="13.2" hidden="1" x14ac:dyDescent="0.2"/>
    <row r="12750" customFormat="1" ht="13.2" hidden="1" x14ac:dyDescent="0.2"/>
    <row r="12751" customFormat="1" ht="13.2" hidden="1" x14ac:dyDescent="0.2"/>
    <row r="12752" customFormat="1" ht="13.2" hidden="1" x14ac:dyDescent="0.2"/>
    <row r="12753" customFormat="1" ht="13.2" hidden="1" x14ac:dyDescent="0.2"/>
    <row r="12754" customFormat="1" ht="13.2" hidden="1" x14ac:dyDescent="0.2"/>
    <row r="12755" customFormat="1" ht="13.2" hidden="1" x14ac:dyDescent="0.2"/>
    <row r="12756" customFormat="1" ht="13.2" hidden="1" x14ac:dyDescent="0.2"/>
    <row r="12757" customFormat="1" ht="13.2" hidden="1" x14ac:dyDescent="0.2"/>
    <row r="12758" customFormat="1" ht="13.2" hidden="1" x14ac:dyDescent="0.2"/>
    <row r="12759" customFormat="1" ht="13.2" hidden="1" x14ac:dyDescent="0.2"/>
    <row r="12760" customFormat="1" ht="13.2" hidden="1" x14ac:dyDescent="0.2"/>
    <row r="12761" customFormat="1" ht="13.2" hidden="1" x14ac:dyDescent="0.2"/>
    <row r="12762" customFormat="1" ht="13.2" hidden="1" x14ac:dyDescent="0.2"/>
    <row r="12763" customFormat="1" ht="13.2" hidden="1" x14ac:dyDescent="0.2"/>
    <row r="12764" customFormat="1" ht="13.2" hidden="1" x14ac:dyDescent="0.2"/>
    <row r="12765" customFormat="1" ht="13.2" hidden="1" x14ac:dyDescent="0.2"/>
    <row r="12766" customFormat="1" ht="13.2" hidden="1" x14ac:dyDescent="0.2"/>
    <row r="12767" customFormat="1" ht="13.2" hidden="1" x14ac:dyDescent="0.2"/>
    <row r="12768" customFormat="1" ht="13.2" hidden="1" x14ac:dyDescent="0.2"/>
    <row r="12769" customFormat="1" ht="13.2" hidden="1" x14ac:dyDescent="0.2"/>
    <row r="12770" customFormat="1" ht="13.2" hidden="1" x14ac:dyDescent="0.2"/>
    <row r="12771" customFormat="1" ht="13.2" hidden="1" x14ac:dyDescent="0.2"/>
    <row r="12772" customFormat="1" ht="13.2" hidden="1" x14ac:dyDescent="0.2"/>
    <row r="12773" customFormat="1" ht="13.2" hidden="1" x14ac:dyDescent="0.2"/>
    <row r="12774" customFormat="1" ht="13.2" hidden="1" x14ac:dyDescent="0.2"/>
    <row r="12775" customFormat="1" ht="13.2" hidden="1" x14ac:dyDescent="0.2"/>
    <row r="12776" customFormat="1" ht="13.2" hidden="1" x14ac:dyDescent="0.2"/>
    <row r="12777" customFormat="1" ht="13.2" hidden="1" x14ac:dyDescent="0.2"/>
    <row r="12778" customFormat="1" ht="13.2" hidden="1" x14ac:dyDescent="0.2"/>
    <row r="12779" customFormat="1" ht="13.2" hidden="1" x14ac:dyDescent="0.2"/>
    <row r="12780" customFormat="1" ht="13.2" hidden="1" x14ac:dyDescent="0.2"/>
    <row r="12781" customFormat="1" ht="13.2" hidden="1" x14ac:dyDescent="0.2"/>
    <row r="12782" customFormat="1" ht="13.2" hidden="1" x14ac:dyDescent="0.2"/>
    <row r="12783" customFormat="1" ht="13.2" hidden="1" x14ac:dyDescent="0.2"/>
    <row r="12784" customFormat="1" ht="13.2" hidden="1" x14ac:dyDescent="0.2"/>
    <row r="12785" customFormat="1" ht="13.2" hidden="1" x14ac:dyDescent="0.2"/>
    <row r="12786" customFormat="1" ht="13.2" hidden="1" x14ac:dyDescent="0.2"/>
    <row r="12787" customFormat="1" ht="13.2" hidden="1" x14ac:dyDescent="0.2"/>
    <row r="12788" customFormat="1" ht="13.2" hidden="1" x14ac:dyDescent="0.2"/>
    <row r="12789" customFormat="1" ht="13.2" hidden="1" x14ac:dyDescent="0.2"/>
    <row r="12790" customFormat="1" ht="13.2" hidden="1" x14ac:dyDescent="0.2"/>
    <row r="12791" customFormat="1" ht="13.2" hidden="1" x14ac:dyDescent="0.2"/>
    <row r="12792" customFormat="1" ht="13.2" hidden="1" x14ac:dyDescent="0.2"/>
    <row r="12793" customFormat="1" ht="13.2" hidden="1" x14ac:dyDescent="0.2"/>
    <row r="12794" customFormat="1" ht="13.2" hidden="1" x14ac:dyDescent="0.2"/>
    <row r="12795" customFormat="1" ht="13.2" hidden="1" x14ac:dyDescent="0.2"/>
    <row r="12796" customFormat="1" ht="13.2" hidden="1" x14ac:dyDescent="0.2"/>
    <row r="12797" customFormat="1" ht="13.2" hidden="1" x14ac:dyDescent="0.2"/>
    <row r="12798" customFormat="1" ht="13.2" hidden="1" x14ac:dyDescent="0.2"/>
    <row r="12799" customFormat="1" ht="13.2" hidden="1" x14ac:dyDescent="0.2"/>
    <row r="12800" customFormat="1" ht="13.2" hidden="1" x14ac:dyDescent="0.2"/>
    <row r="12801" customFormat="1" ht="13.2" hidden="1" x14ac:dyDescent="0.2"/>
    <row r="12802" customFormat="1" ht="13.2" hidden="1" x14ac:dyDescent="0.2"/>
    <row r="12803" customFormat="1" ht="13.2" hidden="1" x14ac:dyDescent="0.2"/>
    <row r="12804" customFormat="1" ht="13.2" hidden="1" x14ac:dyDescent="0.2"/>
    <row r="12805" customFormat="1" ht="13.2" hidden="1" x14ac:dyDescent="0.2"/>
    <row r="12806" customFormat="1" ht="13.2" hidden="1" x14ac:dyDescent="0.2"/>
    <row r="12807" customFormat="1" ht="13.2" hidden="1" x14ac:dyDescent="0.2"/>
    <row r="12808" customFormat="1" ht="13.2" hidden="1" x14ac:dyDescent="0.2"/>
    <row r="12809" customFormat="1" ht="13.2" hidden="1" x14ac:dyDescent="0.2"/>
    <row r="12810" customFormat="1" ht="13.2" hidden="1" x14ac:dyDescent="0.2"/>
    <row r="12811" customFormat="1" ht="13.2" hidden="1" x14ac:dyDescent="0.2"/>
    <row r="12812" customFormat="1" ht="13.2" hidden="1" x14ac:dyDescent="0.2"/>
    <row r="12813" customFormat="1" ht="13.2" hidden="1" x14ac:dyDescent="0.2"/>
    <row r="12814" customFormat="1" ht="13.2" hidden="1" x14ac:dyDescent="0.2"/>
    <row r="12815" customFormat="1" ht="13.2" hidden="1" x14ac:dyDescent="0.2"/>
    <row r="12816" customFormat="1" ht="13.2" hidden="1" x14ac:dyDescent="0.2"/>
    <row r="12817" customFormat="1" ht="13.2" hidden="1" x14ac:dyDescent="0.2"/>
    <row r="12818" customFormat="1" ht="13.2" hidden="1" x14ac:dyDescent="0.2"/>
    <row r="12819" customFormat="1" ht="13.2" hidden="1" x14ac:dyDescent="0.2"/>
    <row r="12820" customFormat="1" ht="13.2" hidden="1" x14ac:dyDescent="0.2"/>
    <row r="12821" customFormat="1" ht="13.2" hidden="1" x14ac:dyDescent="0.2"/>
    <row r="12822" customFormat="1" ht="13.2" hidden="1" x14ac:dyDescent="0.2"/>
    <row r="12823" customFormat="1" ht="13.2" hidden="1" x14ac:dyDescent="0.2"/>
    <row r="12824" customFormat="1" ht="13.2" hidden="1" x14ac:dyDescent="0.2"/>
    <row r="12825" customFormat="1" ht="13.2" hidden="1" x14ac:dyDescent="0.2"/>
    <row r="12826" customFormat="1" ht="13.2" hidden="1" x14ac:dyDescent="0.2"/>
    <row r="12827" customFormat="1" ht="13.2" hidden="1" x14ac:dyDescent="0.2"/>
    <row r="12828" customFormat="1" ht="13.2" hidden="1" x14ac:dyDescent="0.2"/>
    <row r="12829" customFormat="1" ht="13.2" hidden="1" x14ac:dyDescent="0.2"/>
    <row r="12830" customFormat="1" ht="13.2" hidden="1" x14ac:dyDescent="0.2"/>
    <row r="12831" customFormat="1" ht="13.2" hidden="1" x14ac:dyDescent="0.2"/>
    <row r="12832" customFormat="1" ht="13.2" hidden="1" x14ac:dyDescent="0.2"/>
    <row r="12833" customFormat="1" ht="13.2" hidden="1" x14ac:dyDescent="0.2"/>
    <row r="12834" customFormat="1" ht="13.2" hidden="1" x14ac:dyDescent="0.2"/>
    <row r="12835" customFormat="1" ht="13.2" hidden="1" x14ac:dyDescent="0.2"/>
    <row r="12836" customFormat="1" ht="13.2" hidden="1" x14ac:dyDescent="0.2"/>
    <row r="12837" customFormat="1" ht="13.2" hidden="1" x14ac:dyDescent="0.2"/>
    <row r="12838" customFormat="1" ht="13.2" hidden="1" x14ac:dyDescent="0.2"/>
    <row r="12839" customFormat="1" ht="13.2" hidden="1" x14ac:dyDescent="0.2"/>
    <row r="12840" customFormat="1" ht="13.2" hidden="1" x14ac:dyDescent="0.2"/>
    <row r="12841" customFormat="1" ht="13.2" hidden="1" x14ac:dyDescent="0.2"/>
    <row r="12842" customFormat="1" ht="13.2" hidden="1" x14ac:dyDescent="0.2"/>
    <row r="12843" customFormat="1" ht="13.2" hidden="1" x14ac:dyDescent="0.2"/>
    <row r="12844" customFormat="1" ht="13.2" hidden="1" x14ac:dyDescent="0.2"/>
    <row r="12845" customFormat="1" ht="13.2" hidden="1" x14ac:dyDescent="0.2"/>
    <row r="12846" customFormat="1" ht="13.2" hidden="1" x14ac:dyDescent="0.2"/>
    <row r="12847" customFormat="1" ht="13.2" hidden="1" x14ac:dyDescent="0.2"/>
    <row r="12848" customFormat="1" ht="13.2" hidden="1" x14ac:dyDescent="0.2"/>
    <row r="12849" customFormat="1" ht="13.2" hidden="1" x14ac:dyDescent="0.2"/>
    <row r="12850" customFormat="1" ht="13.2" hidden="1" x14ac:dyDescent="0.2"/>
    <row r="12851" customFormat="1" ht="13.2" hidden="1" x14ac:dyDescent="0.2"/>
    <row r="12852" customFormat="1" ht="13.2" hidden="1" x14ac:dyDescent="0.2"/>
    <row r="12853" customFormat="1" ht="13.2" hidden="1" x14ac:dyDescent="0.2"/>
    <row r="12854" customFormat="1" ht="13.2" hidden="1" x14ac:dyDescent="0.2"/>
    <row r="12855" customFormat="1" ht="13.2" hidden="1" x14ac:dyDescent="0.2"/>
    <row r="12856" customFormat="1" ht="13.2" hidden="1" x14ac:dyDescent="0.2"/>
    <row r="12857" customFormat="1" ht="13.2" hidden="1" x14ac:dyDescent="0.2"/>
    <row r="12858" customFormat="1" ht="13.2" hidden="1" x14ac:dyDescent="0.2"/>
    <row r="12859" customFormat="1" ht="13.2" hidden="1" x14ac:dyDescent="0.2"/>
    <row r="12860" customFormat="1" ht="13.2" hidden="1" x14ac:dyDescent="0.2"/>
    <row r="12861" customFormat="1" ht="13.2" hidden="1" x14ac:dyDescent="0.2"/>
    <row r="12862" customFormat="1" ht="13.2" hidden="1" x14ac:dyDescent="0.2"/>
    <row r="12863" customFormat="1" ht="13.2" hidden="1" x14ac:dyDescent="0.2"/>
    <row r="12864" customFormat="1" ht="13.2" hidden="1" x14ac:dyDescent="0.2"/>
    <row r="12865" customFormat="1" ht="13.2" hidden="1" x14ac:dyDescent="0.2"/>
    <row r="12866" customFormat="1" ht="13.2" hidden="1" x14ac:dyDescent="0.2"/>
    <row r="12867" customFormat="1" ht="13.2" hidden="1" x14ac:dyDescent="0.2"/>
    <row r="12868" customFormat="1" ht="13.2" hidden="1" x14ac:dyDescent="0.2"/>
    <row r="12869" customFormat="1" ht="13.2" hidden="1" x14ac:dyDescent="0.2"/>
    <row r="12870" customFormat="1" ht="13.2" hidden="1" x14ac:dyDescent="0.2"/>
    <row r="12871" customFormat="1" ht="13.2" hidden="1" x14ac:dyDescent="0.2"/>
    <row r="12872" customFormat="1" ht="13.2" hidden="1" x14ac:dyDescent="0.2"/>
    <row r="12873" customFormat="1" ht="13.2" hidden="1" x14ac:dyDescent="0.2"/>
    <row r="12874" customFormat="1" ht="13.2" hidden="1" x14ac:dyDescent="0.2"/>
    <row r="12875" customFormat="1" ht="13.2" hidden="1" x14ac:dyDescent="0.2"/>
    <row r="12876" customFormat="1" ht="13.2" hidden="1" x14ac:dyDescent="0.2"/>
    <row r="12877" customFormat="1" ht="13.2" hidden="1" x14ac:dyDescent="0.2"/>
    <row r="12878" customFormat="1" ht="13.2" hidden="1" x14ac:dyDescent="0.2"/>
    <row r="12879" customFormat="1" ht="13.2" hidden="1" x14ac:dyDescent="0.2"/>
    <row r="12880" customFormat="1" ht="13.2" hidden="1" x14ac:dyDescent="0.2"/>
    <row r="12881" customFormat="1" ht="13.2" hidden="1" x14ac:dyDescent="0.2"/>
    <row r="12882" customFormat="1" ht="13.2" hidden="1" x14ac:dyDescent="0.2"/>
    <row r="12883" customFormat="1" ht="13.2" hidden="1" x14ac:dyDescent="0.2"/>
    <row r="12884" customFormat="1" ht="13.2" hidden="1" x14ac:dyDescent="0.2"/>
    <row r="12885" customFormat="1" ht="13.2" hidden="1" x14ac:dyDescent="0.2"/>
    <row r="12886" customFormat="1" ht="13.2" hidden="1" x14ac:dyDescent="0.2"/>
    <row r="12887" customFormat="1" ht="13.2" hidden="1" x14ac:dyDescent="0.2"/>
    <row r="12888" customFormat="1" ht="13.2" hidden="1" x14ac:dyDescent="0.2"/>
    <row r="12889" customFormat="1" ht="13.2" hidden="1" x14ac:dyDescent="0.2"/>
    <row r="12890" customFormat="1" ht="13.2" hidden="1" x14ac:dyDescent="0.2"/>
    <row r="12891" customFormat="1" ht="13.2" hidden="1" x14ac:dyDescent="0.2"/>
    <row r="12892" customFormat="1" ht="13.2" hidden="1" x14ac:dyDescent="0.2"/>
    <row r="12893" customFormat="1" ht="13.2" hidden="1" x14ac:dyDescent="0.2"/>
    <row r="12894" customFormat="1" ht="13.2" hidden="1" x14ac:dyDescent="0.2"/>
    <row r="12895" customFormat="1" ht="13.2" hidden="1" x14ac:dyDescent="0.2"/>
    <row r="12896" customFormat="1" ht="13.2" hidden="1" x14ac:dyDescent="0.2"/>
    <row r="12897" customFormat="1" ht="13.2" hidden="1" x14ac:dyDescent="0.2"/>
    <row r="12898" customFormat="1" ht="13.2" hidden="1" x14ac:dyDescent="0.2"/>
    <row r="12899" customFormat="1" ht="13.2" hidden="1" x14ac:dyDescent="0.2"/>
    <row r="12900" customFormat="1" ht="13.2" hidden="1" x14ac:dyDescent="0.2"/>
    <row r="12901" customFormat="1" ht="13.2" hidden="1" x14ac:dyDescent="0.2"/>
    <row r="12902" customFormat="1" ht="13.2" hidden="1" x14ac:dyDescent="0.2"/>
    <row r="12903" customFormat="1" ht="13.2" hidden="1" x14ac:dyDescent="0.2"/>
    <row r="12904" customFormat="1" ht="13.2" hidden="1" x14ac:dyDescent="0.2"/>
    <row r="12905" customFormat="1" ht="13.2" hidden="1" x14ac:dyDescent="0.2"/>
    <row r="12906" customFormat="1" ht="13.2" hidden="1" x14ac:dyDescent="0.2"/>
    <row r="12907" customFormat="1" ht="13.2" hidden="1" x14ac:dyDescent="0.2"/>
    <row r="12908" customFormat="1" ht="13.2" hidden="1" x14ac:dyDescent="0.2"/>
    <row r="12909" customFormat="1" ht="13.2" hidden="1" x14ac:dyDescent="0.2"/>
    <row r="12910" customFormat="1" ht="13.2" hidden="1" x14ac:dyDescent="0.2"/>
    <row r="12911" customFormat="1" ht="13.2" hidden="1" x14ac:dyDescent="0.2"/>
    <row r="12912" customFormat="1" ht="13.2" hidden="1" x14ac:dyDescent="0.2"/>
    <row r="12913" customFormat="1" ht="13.2" hidden="1" x14ac:dyDescent="0.2"/>
    <row r="12914" customFormat="1" ht="13.2" hidden="1" x14ac:dyDescent="0.2"/>
    <row r="12915" customFormat="1" ht="13.2" hidden="1" x14ac:dyDescent="0.2"/>
    <row r="12916" customFormat="1" ht="13.2" hidden="1" x14ac:dyDescent="0.2"/>
    <row r="12917" customFormat="1" ht="13.2" hidden="1" x14ac:dyDescent="0.2"/>
    <row r="12918" customFormat="1" ht="13.2" hidden="1" x14ac:dyDescent="0.2"/>
    <row r="12919" customFormat="1" ht="13.2" hidden="1" x14ac:dyDescent="0.2"/>
    <row r="12920" customFormat="1" ht="13.2" hidden="1" x14ac:dyDescent="0.2"/>
    <row r="12921" customFormat="1" ht="13.2" hidden="1" x14ac:dyDescent="0.2"/>
    <row r="12922" customFormat="1" ht="13.2" hidden="1" x14ac:dyDescent="0.2"/>
    <row r="12923" customFormat="1" ht="13.2" hidden="1" x14ac:dyDescent="0.2"/>
    <row r="12924" customFormat="1" ht="13.2" hidden="1" x14ac:dyDescent="0.2"/>
    <row r="12925" customFormat="1" ht="13.2" hidden="1" x14ac:dyDescent="0.2"/>
    <row r="12926" customFormat="1" ht="13.2" hidden="1" x14ac:dyDescent="0.2"/>
    <row r="12927" customFormat="1" ht="13.2" hidden="1" x14ac:dyDescent="0.2"/>
    <row r="12928" customFormat="1" ht="13.2" hidden="1" x14ac:dyDescent="0.2"/>
    <row r="12929" customFormat="1" ht="13.2" hidden="1" x14ac:dyDescent="0.2"/>
    <row r="12930" customFormat="1" ht="13.2" hidden="1" x14ac:dyDescent="0.2"/>
    <row r="12931" customFormat="1" ht="13.2" hidden="1" x14ac:dyDescent="0.2"/>
    <row r="12932" customFormat="1" ht="13.2" hidden="1" x14ac:dyDescent="0.2"/>
    <row r="12933" customFormat="1" ht="13.2" hidden="1" x14ac:dyDescent="0.2"/>
    <row r="12934" customFormat="1" ht="13.2" hidden="1" x14ac:dyDescent="0.2"/>
    <row r="12935" customFormat="1" ht="13.2" hidden="1" x14ac:dyDescent="0.2"/>
    <row r="12936" customFormat="1" ht="13.2" hidden="1" x14ac:dyDescent="0.2"/>
    <row r="12937" customFormat="1" ht="13.2" hidden="1" x14ac:dyDescent="0.2"/>
    <row r="12938" customFormat="1" ht="13.2" hidden="1" x14ac:dyDescent="0.2"/>
    <row r="12939" customFormat="1" ht="13.2" hidden="1" x14ac:dyDescent="0.2"/>
    <row r="12940" customFormat="1" ht="13.2" hidden="1" x14ac:dyDescent="0.2"/>
    <row r="12941" customFormat="1" ht="13.2" hidden="1" x14ac:dyDescent="0.2"/>
    <row r="12942" customFormat="1" ht="13.2" hidden="1" x14ac:dyDescent="0.2"/>
    <row r="12943" customFormat="1" ht="13.2" hidden="1" x14ac:dyDescent="0.2"/>
    <row r="12944" customFormat="1" ht="13.2" hidden="1" x14ac:dyDescent="0.2"/>
    <row r="12945" customFormat="1" ht="13.2" hidden="1" x14ac:dyDescent="0.2"/>
    <row r="12946" customFormat="1" ht="13.2" hidden="1" x14ac:dyDescent="0.2"/>
    <row r="12947" customFormat="1" ht="13.2" hidden="1" x14ac:dyDescent="0.2"/>
    <row r="12948" customFormat="1" ht="13.2" hidden="1" x14ac:dyDescent="0.2"/>
    <row r="12949" customFormat="1" ht="13.2" hidden="1" x14ac:dyDescent="0.2"/>
    <row r="12950" customFormat="1" ht="13.2" hidden="1" x14ac:dyDescent="0.2"/>
    <row r="12951" customFormat="1" ht="13.2" hidden="1" x14ac:dyDescent="0.2"/>
    <row r="12952" customFormat="1" ht="13.2" hidden="1" x14ac:dyDescent="0.2"/>
    <row r="12953" customFormat="1" ht="13.2" hidden="1" x14ac:dyDescent="0.2"/>
    <row r="12954" customFormat="1" ht="13.2" hidden="1" x14ac:dyDescent="0.2"/>
    <row r="12955" customFormat="1" ht="13.2" hidden="1" x14ac:dyDescent="0.2"/>
    <row r="12956" customFormat="1" ht="13.2" hidden="1" x14ac:dyDescent="0.2"/>
    <row r="12957" customFormat="1" ht="13.2" hidden="1" x14ac:dyDescent="0.2"/>
    <row r="12958" customFormat="1" ht="13.2" hidden="1" x14ac:dyDescent="0.2"/>
    <row r="12959" customFormat="1" ht="13.2" hidden="1" x14ac:dyDescent="0.2"/>
    <row r="12960" customFormat="1" ht="13.2" hidden="1" x14ac:dyDescent="0.2"/>
    <row r="12961" customFormat="1" ht="13.2" hidden="1" x14ac:dyDescent="0.2"/>
    <row r="12962" customFormat="1" ht="13.2" hidden="1" x14ac:dyDescent="0.2"/>
    <row r="12963" customFormat="1" ht="13.2" hidden="1" x14ac:dyDescent="0.2"/>
    <row r="12964" customFormat="1" ht="13.2" hidden="1" x14ac:dyDescent="0.2"/>
    <row r="12965" customFormat="1" ht="13.2" hidden="1" x14ac:dyDescent="0.2"/>
    <row r="12966" customFormat="1" ht="13.2" hidden="1" x14ac:dyDescent="0.2"/>
    <row r="12967" customFormat="1" ht="13.2" hidden="1" x14ac:dyDescent="0.2"/>
    <row r="12968" customFormat="1" ht="13.2" hidden="1" x14ac:dyDescent="0.2"/>
    <row r="12969" customFormat="1" ht="13.2" hidden="1" x14ac:dyDescent="0.2"/>
    <row r="12970" customFormat="1" ht="13.2" hidden="1" x14ac:dyDescent="0.2"/>
    <row r="12971" customFormat="1" ht="13.2" hidden="1" x14ac:dyDescent="0.2"/>
    <row r="12972" customFormat="1" ht="13.2" hidden="1" x14ac:dyDescent="0.2"/>
    <row r="12973" customFormat="1" ht="13.2" hidden="1" x14ac:dyDescent="0.2"/>
    <row r="12974" customFormat="1" ht="13.2" hidden="1" x14ac:dyDescent="0.2"/>
    <row r="12975" customFormat="1" ht="13.2" hidden="1" x14ac:dyDescent="0.2"/>
    <row r="12976" customFormat="1" ht="13.2" hidden="1" x14ac:dyDescent="0.2"/>
    <row r="12977" customFormat="1" ht="13.2" hidden="1" x14ac:dyDescent="0.2"/>
    <row r="12978" customFormat="1" ht="13.2" hidden="1" x14ac:dyDescent="0.2"/>
    <row r="12979" customFormat="1" ht="13.2" hidden="1" x14ac:dyDescent="0.2"/>
    <row r="12980" customFormat="1" ht="13.2" hidden="1" x14ac:dyDescent="0.2"/>
    <row r="12981" customFormat="1" ht="13.2" hidden="1" x14ac:dyDescent="0.2"/>
    <row r="12982" customFormat="1" ht="13.2" hidden="1" x14ac:dyDescent="0.2"/>
    <row r="12983" customFormat="1" ht="13.2" hidden="1" x14ac:dyDescent="0.2"/>
    <row r="12984" customFormat="1" ht="13.2" hidden="1" x14ac:dyDescent="0.2"/>
    <row r="12985" customFormat="1" ht="13.2" hidden="1" x14ac:dyDescent="0.2"/>
    <row r="12986" customFormat="1" ht="13.2" hidden="1" x14ac:dyDescent="0.2"/>
    <row r="12987" customFormat="1" ht="13.2" hidden="1" x14ac:dyDescent="0.2"/>
    <row r="12988" customFormat="1" ht="13.2" hidden="1" x14ac:dyDescent="0.2"/>
    <row r="12989" customFormat="1" ht="13.2" hidden="1" x14ac:dyDescent="0.2"/>
    <row r="12990" customFormat="1" ht="13.2" hidden="1" x14ac:dyDescent="0.2"/>
    <row r="12991" customFormat="1" ht="13.2" hidden="1" x14ac:dyDescent="0.2"/>
    <row r="12992" customFormat="1" ht="13.2" hidden="1" x14ac:dyDescent="0.2"/>
    <row r="12993" customFormat="1" ht="13.2" hidden="1" x14ac:dyDescent="0.2"/>
    <row r="12994" customFormat="1" ht="13.2" hidden="1" x14ac:dyDescent="0.2"/>
    <row r="12995" customFormat="1" ht="13.2" hidden="1" x14ac:dyDescent="0.2"/>
    <row r="12996" customFormat="1" ht="13.2" hidden="1" x14ac:dyDescent="0.2"/>
    <row r="12997" customFormat="1" ht="13.2" hidden="1" x14ac:dyDescent="0.2"/>
    <row r="12998" customFormat="1" ht="13.2" hidden="1" x14ac:dyDescent="0.2"/>
    <row r="12999" customFormat="1" ht="13.2" hidden="1" x14ac:dyDescent="0.2"/>
    <row r="13000" customFormat="1" ht="13.2" hidden="1" x14ac:dyDescent="0.2"/>
    <row r="13001" customFormat="1" ht="13.2" hidden="1" x14ac:dyDescent="0.2"/>
    <row r="13002" customFormat="1" ht="13.2" hidden="1" x14ac:dyDescent="0.2"/>
    <row r="13003" customFormat="1" ht="13.2" hidden="1" x14ac:dyDescent="0.2"/>
    <row r="13004" customFormat="1" ht="13.2" hidden="1" x14ac:dyDescent="0.2"/>
    <row r="13005" customFormat="1" ht="13.2" hidden="1" x14ac:dyDescent="0.2"/>
    <row r="13006" customFormat="1" ht="13.2" hidden="1" x14ac:dyDescent="0.2"/>
    <row r="13007" customFormat="1" ht="13.2" hidden="1" x14ac:dyDescent="0.2"/>
    <row r="13008" customFormat="1" ht="13.2" hidden="1" x14ac:dyDescent="0.2"/>
    <row r="13009" customFormat="1" ht="13.2" hidden="1" x14ac:dyDescent="0.2"/>
    <row r="13010" customFormat="1" ht="13.2" hidden="1" x14ac:dyDescent="0.2"/>
    <row r="13011" customFormat="1" ht="13.2" hidden="1" x14ac:dyDescent="0.2"/>
    <row r="13012" customFormat="1" ht="13.2" hidden="1" x14ac:dyDescent="0.2"/>
    <row r="13013" customFormat="1" ht="13.2" hidden="1" x14ac:dyDescent="0.2"/>
    <row r="13014" customFormat="1" ht="13.2" hidden="1" x14ac:dyDescent="0.2"/>
    <row r="13015" customFormat="1" ht="13.2" hidden="1" x14ac:dyDescent="0.2"/>
    <row r="13016" customFormat="1" ht="13.2" hidden="1" x14ac:dyDescent="0.2"/>
    <row r="13017" customFormat="1" ht="13.2" hidden="1" x14ac:dyDescent="0.2"/>
    <row r="13018" customFormat="1" ht="13.2" hidden="1" x14ac:dyDescent="0.2"/>
    <row r="13019" customFormat="1" ht="13.2" hidden="1" x14ac:dyDescent="0.2"/>
    <row r="13020" customFormat="1" ht="13.2" hidden="1" x14ac:dyDescent="0.2"/>
    <row r="13021" customFormat="1" ht="13.2" hidden="1" x14ac:dyDescent="0.2"/>
    <row r="13022" customFormat="1" ht="13.2" hidden="1" x14ac:dyDescent="0.2"/>
    <row r="13023" customFormat="1" ht="13.2" hidden="1" x14ac:dyDescent="0.2"/>
    <row r="13024" customFormat="1" ht="13.2" hidden="1" x14ac:dyDescent="0.2"/>
    <row r="13025" customFormat="1" ht="13.2" hidden="1" x14ac:dyDescent="0.2"/>
    <row r="13026" customFormat="1" ht="13.2" hidden="1" x14ac:dyDescent="0.2"/>
    <row r="13027" customFormat="1" ht="13.2" hidden="1" x14ac:dyDescent="0.2"/>
    <row r="13028" customFormat="1" ht="13.2" hidden="1" x14ac:dyDescent="0.2"/>
    <row r="13029" customFormat="1" ht="13.2" hidden="1" x14ac:dyDescent="0.2"/>
    <row r="13030" customFormat="1" ht="13.2" hidden="1" x14ac:dyDescent="0.2"/>
    <row r="13031" customFormat="1" ht="13.2" hidden="1" x14ac:dyDescent="0.2"/>
    <row r="13032" customFormat="1" ht="13.2" hidden="1" x14ac:dyDescent="0.2"/>
    <row r="13033" customFormat="1" ht="13.2" hidden="1" x14ac:dyDescent="0.2"/>
    <row r="13034" customFormat="1" ht="13.2" hidden="1" x14ac:dyDescent="0.2"/>
    <row r="13035" customFormat="1" ht="13.2" hidden="1" x14ac:dyDescent="0.2"/>
    <row r="13036" customFormat="1" ht="13.2" hidden="1" x14ac:dyDescent="0.2"/>
    <row r="13037" customFormat="1" ht="13.2" hidden="1" x14ac:dyDescent="0.2"/>
    <row r="13038" customFormat="1" ht="13.2" hidden="1" x14ac:dyDescent="0.2"/>
    <row r="13039" customFormat="1" ht="13.2" hidden="1" x14ac:dyDescent="0.2"/>
    <row r="13040" customFormat="1" ht="13.2" hidden="1" x14ac:dyDescent="0.2"/>
    <row r="13041" customFormat="1" ht="13.2" hidden="1" x14ac:dyDescent="0.2"/>
    <row r="13042" customFormat="1" ht="13.2" hidden="1" x14ac:dyDescent="0.2"/>
    <row r="13043" customFormat="1" ht="13.2" hidden="1" x14ac:dyDescent="0.2"/>
    <row r="13044" customFormat="1" ht="13.2" hidden="1" x14ac:dyDescent="0.2"/>
    <row r="13045" customFormat="1" ht="13.2" hidden="1" x14ac:dyDescent="0.2"/>
    <row r="13046" customFormat="1" ht="13.2" hidden="1" x14ac:dyDescent="0.2"/>
    <row r="13047" customFormat="1" ht="13.2" hidden="1" x14ac:dyDescent="0.2"/>
    <row r="13048" customFormat="1" ht="13.2" hidden="1" x14ac:dyDescent="0.2"/>
    <row r="13049" customFormat="1" ht="13.2" hidden="1" x14ac:dyDescent="0.2"/>
    <row r="13050" customFormat="1" ht="13.2" hidden="1" x14ac:dyDescent="0.2"/>
    <row r="13051" customFormat="1" ht="13.2" hidden="1" x14ac:dyDescent="0.2"/>
    <row r="13052" customFormat="1" ht="13.2" hidden="1" x14ac:dyDescent="0.2"/>
    <row r="13053" customFormat="1" ht="13.2" hidden="1" x14ac:dyDescent="0.2"/>
    <row r="13054" customFormat="1" ht="13.2" hidden="1" x14ac:dyDescent="0.2"/>
    <row r="13055" customFormat="1" ht="13.2" hidden="1" x14ac:dyDescent="0.2"/>
    <row r="13056" customFormat="1" ht="13.2" hidden="1" x14ac:dyDescent="0.2"/>
    <row r="13057" customFormat="1" ht="13.2" hidden="1" x14ac:dyDescent="0.2"/>
    <row r="13058" customFormat="1" ht="13.2" hidden="1" x14ac:dyDescent="0.2"/>
    <row r="13059" customFormat="1" ht="13.2" hidden="1" x14ac:dyDescent="0.2"/>
    <row r="13060" customFormat="1" ht="13.2" hidden="1" x14ac:dyDescent="0.2"/>
    <row r="13061" customFormat="1" ht="13.2" hidden="1" x14ac:dyDescent="0.2"/>
    <row r="13062" customFormat="1" ht="13.2" hidden="1" x14ac:dyDescent="0.2"/>
    <row r="13063" customFormat="1" ht="13.2" hidden="1" x14ac:dyDescent="0.2"/>
    <row r="13064" customFormat="1" ht="13.2" hidden="1" x14ac:dyDescent="0.2"/>
    <row r="13065" customFormat="1" ht="13.2" hidden="1" x14ac:dyDescent="0.2"/>
    <row r="13066" customFormat="1" ht="13.2" hidden="1" x14ac:dyDescent="0.2"/>
    <row r="13067" customFormat="1" ht="13.2" hidden="1" x14ac:dyDescent="0.2"/>
    <row r="13068" customFormat="1" ht="13.2" hidden="1" x14ac:dyDescent="0.2"/>
    <row r="13069" customFormat="1" ht="13.2" hidden="1" x14ac:dyDescent="0.2"/>
    <row r="13070" customFormat="1" ht="13.2" hidden="1" x14ac:dyDescent="0.2"/>
    <row r="13071" customFormat="1" ht="13.2" hidden="1" x14ac:dyDescent="0.2"/>
    <row r="13072" customFormat="1" ht="13.2" hidden="1" x14ac:dyDescent="0.2"/>
    <row r="13073" customFormat="1" ht="13.2" hidden="1" x14ac:dyDescent="0.2"/>
    <row r="13074" customFormat="1" ht="13.2" hidden="1" x14ac:dyDescent="0.2"/>
    <row r="13075" customFormat="1" ht="13.2" hidden="1" x14ac:dyDescent="0.2"/>
    <row r="13076" customFormat="1" ht="13.2" hidden="1" x14ac:dyDescent="0.2"/>
    <row r="13077" customFormat="1" ht="13.2" hidden="1" x14ac:dyDescent="0.2"/>
    <row r="13078" customFormat="1" ht="13.2" hidden="1" x14ac:dyDescent="0.2"/>
    <row r="13079" customFormat="1" ht="13.2" hidden="1" x14ac:dyDescent="0.2"/>
    <row r="13080" customFormat="1" ht="13.2" hidden="1" x14ac:dyDescent="0.2"/>
    <row r="13081" customFormat="1" ht="13.2" hidden="1" x14ac:dyDescent="0.2"/>
    <row r="13082" customFormat="1" ht="13.2" hidden="1" x14ac:dyDescent="0.2"/>
    <row r="13083" customFormat="1" ht="13.2" hidden="1" x14ac:dyDescent="0.2"/>
    <row r="13084" customFormat="1" ht="13.2" hidden="1" x14ac:dyDescent="0.2"/>
    <row r="13085" customFormat="1" ht="13.2" hidden="1" x14ac:dyDescent="0.2"/>
    <row r="13086" customFormat="1" ht="13.2" hidden="1" x14ac:dyDescent="0.2"/>
    <row r="13087" customFormat="1" ht="13.2" hidden="1" x14ac:dyDescent="0.2"/>
    <row r="13088" customFormat="1" ht="13.2" hidden="1" x14ac:dyDescent="0.2"/>
    <row r="13089" customFormat="1" ht="13.2" hidden="1" x14ac:dyDescent="0.2"/>
    <row r="13090" customFormat="1" ht="13.2" hidden="1" x14ac:dyDescent="0.2"/>
    <row r="13091" customFormat="1" ht="13.2" hidden="1" x14ac:dyDescent="0.2"/>
    <row r="13092" customFormat="1" ht="13.2" hidden="1" x14ac:dyDescent="0.2"/>
    <row r="13093" customFormat="1" ht="13.2" hidden="1" x14ac:dyDescent="0.2"/>
    <row r="13094" customFormat="1" ht="13.2" hidden="1" x14ac:dyDescent="0.2"/>
    <row r="13095" customFormat="1" ht="13.2" hidden="1" x14ac:dyDescent="0.2"/>
    <row r="13096" customFormat="1" ht="13.2" hidden="1" x14ac:dyDescent="0.2"/>
    <row r="13097" customFormat="1" ht="13.2" hidden="1" x14ac:dyDescent="0.2"/>
    <row r="13098" customFormat="1" ht="13.2" hidden="1" x14ac:dyDescent="0.2"/>
    <row r="13099" customFormat="1" ht="13.2" hidden="1" x14ac:dyDescent="0.2"/>
    <row r="13100" customFormat="1" ht="13.2" hidden="1" x14ac:dyDescent="0.2"/>
    <row r="13101" customFormat="1" ht="13.2" hidden="1" x14ac:dyDescent="0.2"/>
    <row r="13102" customFormat="1" ht="13.2" hidden="1" x14ac:dyDescent="0.2"/>
    <row r="13103" customFormat="1" ht="13.2" hidden="1" x14ac:dyDescent="0.2"/>
    <row r="13104" customFormat="1" ht="13.2" hidden="1" x14ac:dyDescent="0.2"/>
    <row r="13105" customFormat="1" ht="13.2" hidden="1" x14ac:dyDescent="0.2"/>
    <row r="13106" customFormat="1" ht="13.2" hidden="1" x14ac:dyDescent="0.2"/>
    <row r="13107" customFormat="1" ht="13.2" hidden="1" x14ac:dyDescent="0.2"/>
    <row r="13108" customFormat="1" ht="13.2" hidden="1" x14ac:dyDescent="0.2"/>
    <row r="13109" customFormat="1" ht="13.2" hidden="1" x14ac:dyDescent="0.2"/>
    <row r="13110" customFormat="1" ht="13.2" hidden="1" x14ac:dyDescent="0.2"/>
    <row r="13111" customFormat="1" ht="13.2" hidden="1" x14ac:dyDescent="0.2"/>
    <row r="13112" customFormat="1" ht="13.2" hidden="1" x14ac:dyDescent="0.2"/>
    <row r="13113" customFormat="1" ht="13.2" hidden="1" x14ac:dyDescent="0.2"/>
    <row r="13114" customFormat="1" ht="13.2" hidden="1" x14ac:dyDescent="0.2"/>
    <row r="13115" customFormat="1" ht="13.2" hidden="1" x14ac:dyDescent="0.2"/>
    <row r="13116" customFormat="1" ht="13.2" hidden="1" x14ac:dyDescent="0.2"/>
    <row r="13117" customFormat="1" ht="13.2" hidden="1" x14ac:dyDescent="0.2"/>
    <row r="13118" customFormat="1" ht="13.2" hidden="1" x14ac:dyDescent="0.2"/>
    <row r="13119" customFormat="1" ht="13.2" hidden="1" x14ac:dyDescent="0.2"/>
    <row r="13120" customFormat="1" ht="13.2" hidden="1" x14ac:dyDescent="0.2"/>
    <row r="13121" customFormat="1" ht="13.2" hidden="1" x14ac:dyDescent="0.2"/>
    <row r="13122" customFormat="1" ht="13.2" hidden="1" x14ac:dyDescent="0.2"/>
    <row r="13123" customFormat="1" ht="13.2" hidden="1" x14ac:dyDescent="0.2"/>
    <row r="13124" customFormat="1" ht="13.2" hidden="1" x14ac:dyDescent="0.2"/>
    <row r="13125" customFormat="1" ht="13.2" hidden="1" x14ac:dyDescent="0.2"/>
    <row r="13126" customFormat="1" ht="13.2" hidden="1" x14ac:dyDescent="0.2"/>
    <row r="13127" customFormat="1" ht="13.2" hidden="1" x14ac:dyDescent="0.2"/>
    <row r="13128" customFormat="1" ht="13.2" hidden="1" x14ac:dyDescent="0.2"/>
    <row r="13129" customFormat="1" ht="13.2" hidden="1" x14ac:dyDescent="0.2"/>
    <row r="13130" customFormat="1" ht="13.2" hidden="1" x14ac:dyDescent="0.2"/>
    <row r="13131" customFormat="1" ht="13.2" hidden="1" x14ac:dyDescent="0.2"/>
    <row r="13132" customFormat="1" ht="13.2" hidden="1" x14ac:dyDescent="0.2"/>
    <row r="13133" customFormat="1" ht="13.2" hidden="1" x14ac:dyDescent="0.2"/>
    <row r="13134" customFormat="1" ht="13.2" hidden="1" x14ac:dyDescent="0.2"/>
    <row r="13135" customFormat="1" ht="13.2" hidden="1" x14ac:dyDescent="0.2"/>
    <row r="13136" customFormat="1" ht="13.2" hidden="1" x14ac:dyDescent="0.2"/>
    <row r="13137" customFormat="1" ht="13.2" hidden="1" x14ac:dyDescent="0.2"/>
    <row r="13138" customFormat="1" ht="13.2" hidden="1" x14ac:dyDescent="0.2"/>
    <row r="13139" customFormat="1" ht="13.2" hidden="1" x14ac:dyDescent="0.2"/>
    <row r="13140" customFormat="1" ht="13.2" hidden="1" x14ac:dyDescent="0.2"/>
    <row r="13141" customFormat="1" ht="13.2" hidden="1" x14ac:dyDescent="0.2"/>
    <row r="13142" customFormat="1" ht="13.2" hidden="1" x14ac:dyDescent="0.2"/>
    <row r="13143" customFormat="1" ht="13.2" hidden="1" x14ac:dyDescent="0.2"/>
    <row r="13144" customFormat="1" ht="13.2" hidden="1" x14ac:dyDescent="0.2"/>
    <row r="13145" customFormat="1" ht="13.2" hidden="1" x14ac:dyDescent="0.2"/>
    <row r="13146" customFormat="1" ht="13.2" hidden="1" x14ac:dyDescent="0.2"/>
    <row r="13147" customFormat="1" ht="13.2" hidden="1" x14ac:dyDescent="0.2"/>
    <row r="13148" customFormat="1" ht="13.2" hidden="1" x14ac:dyDescent="0.2"/>
    <row r="13149" customFormat="1" ht="13.2" hidden="1" x14ac:dyDescent="0.2"/>
    <row r="13150" customFormat="1" ht="13.2" hidden="1" x14ac:dyDescent="0.2"/>
    <row r="13151" customFormat="1" ht="13.2" hidden="1" x14ac:dyDescent="0.2"/>
    <row r="13152" customFormat="1" ht="13.2" hidden="1" x14ac:dyDescent="0.2"/>
    <row r="13153" customFormat="1" ht="13.2" hidden="1" x14ac:dyDescent="0.2"/>
    <row r="13154" customFormat="1" ht="13.2" hidden="1" x14ac:dyDescent="0.2"/>
    <row r="13155" customFormat="1" ht="13.2" hidden="1" x14ac:dyDescent="0.2"/>
    <row r="13156" customFormat="1" ht="13.2" hidden="1" x14ac:dyDescent="0.2"/>
    <row r="13157" customFormat="1" ht="13.2" hidden="1" x14ac:dyDescent="0.2"/>
    <row r="13158" customFormat="1" ht="13.2" hidden="1" x14ac:dyDescent="0.2"/>
    <row r="13159" customFormat="1" ht="13.2" hidden="1" x14ac:dyDescent="0.2"/>
    <row r="13160" customFormat="1" ht="13.2" hidden="1" x14ac:dyDescent="0.2"/>
    <row r="13161" customFormat="1" ht="13.2" hidden="1" x14ac:dyDescent="0.2"/>
    <row r="13162" customFormat="1" ht="13.2" hidden="1" x14ac:dyDescent="0.2"/>
    <row r="13163" customFormat="1" ht="13.2" hidden="1" x14ac:dyDescent="0.2"/>
    <row r="13164" customFormat="1" ht="13.2" hidden="1" x14ac:dyDescent="0.2"/>
    <row r="13165" customFormat="1" ht="13.2" hidden="1" x14ac:dyDescent="0.2"/>
    <row r="13166" customFormat="1" ht="13.2" hidden="1" x14ac:dyDescent="0.2"/>
    <row r="13167" customFormat="1" ht="13.2" hidden="1" x14ac:dyDescent="0.2"/>
    <row r="13168" customFormat="1" ht="13.2" hidden="1" x14ac:dyDescent="0.2"/>
    <row r="13169" customFormat="1" ht="13.2" hidden="1" x14ac:dyDescent="0.2"/>
    <row r="13170" customFormat="1" ht="13.2" hidden="1" x14ac:dyDescent="0.2"/>
    <row r="13171" customFormat="1" ht="13.2" hidden="1" x14ac:dyDescent="0.2"/>
    <row r="13172" customFormat="1" ht="13.2" hidden="1" x14ac:dyDescent="0.2"/>
    <row r="13173" customFormat="1" ht="13.2" hidden="1" x14ac:dyDescent="0.2"/>
    <row r="13174" customFormat="1" ht="13.2" hidden="1" x14ac:dyDescent="0.2"/>
    <row r="13175" customFormat="1" ht="13.2" hidden="1" x14ac:dyDescent="0.2"/>
    <row r="13176" customFormat="1" ht="13.2" hidden="1" x14ac:dyDescent="0.2"/>
    <row r="13177" customFormat="1" ht="13.2" hidden="1" x14ac:dyDescent="0.2"/>
    <row r="13178" customFormat="1" ht="13.2" hidden="1" x14ac:dyDescent="0.2"/>
    <row r="13179" customFormat="1" ht="13.2" hidden="1" x14ac:dyDescent="0.2"/>
    <row r="13180" customFormat="1" ht="13.2" hidden="1" x14ac:dyDescent="0.2"/>
    <row r="13181" customFormat="1" ht="13.2" hidden="1" x14ac:dyDescent="0.2"/>
    <row r="13182" customFormat="1" ht="13.2" hidden="1" x14ac:dyDescent="0.2"/>
    <row r="13183" customFormat="1" ht="13.2" hidden="1" x14ac:dyDescent="0.2"/>
    <row r="13184" customFormat="1" ht="13.2" hidden="1" x14ac:dyDescent="0.2"/>
    <row r="13185" customFormat="1" ht="13.2" hidden="1" x14ac:dyDescent="0.2"/>
    <row r="13186" customFormat="1" ht="13.2" hidden="1" x14ac:dyDescent="0.2"/>
    <row r="13187" customFormat="1" ht="13.2" hidden="1" x14ac:dyDescent="0.2"/>
    <row r="13188" customFormat="1" ht="13.2" hidden="1" x14ac:dyDescent="0.2"/>
    <row r="13189" customFormat="1" ht="13.2" hidden="1" x14ac:dyDescent="0.2"/>
    <row r="13190" customFormat="1" ht="13.2" hidden="1" x14ac:dyDescent="0.2"/>
    <row r="13191" customFormat="1" ht="13.2" hidden="1" x14ac:dyDescent="0.2"/>
    <row r="13192" customFormat="1" ht="13.2" hidden="1" x14ac:dyDescent="0.2"/>
    <row r="13193" customFormat="1" ht="13.2" hidden="1" x14ac:dyDescent="0.2"/>
    <row r="13194" customFormat="1" ht="13.2" hidden="1" x14ac:dyDescent="0.2"/>
    <row r="13195" customFormat="1" ht="13.2" hidden="1" x14ac:dyDescent="0.2"/>
    <row r="13196" customFormat="1" ht="13.2" hidden="1" x14ac:dyDescent="0.2"/>
    <row r="13197" customFormat="1" ht="13.2" hidden="1" x14ac:dyDescent="0.2"/>
    <row r="13198" customFormat="1" ht="13.2" hidden="1" x14ac:dyDescent="0.2"/>
    <row r="13199" customFormat="1" ht="13.2" hidden="1" x14ac:dyDescent="0.2"/>
    <row r="13200" customFormat="1" ht="13.2" hidden="1" x14ac:dyDescent="0.2"/>
    <row r="13201" customFormat="1" ht="13.2" hidden="1" x14ac:dyDescent="0.2"/>
    <row r="13202" customFormat="1" ht="13.2" hidden="1" x14ac:dyDescent="0.2"/>
    <row r="13203" customFormat="1" ht="13.2" hidden="1" x14ac:dyDescent="0.2"/>
    <row r="13204" customFormat="1" ht="13.2" hidden="1" x14ac:dyDescent="0.2"/>
    <row r="13205" customFormat="1" ht="13.2" hidden="1" x14ac:dyDescent="0.2"/>
    <row r="13206" customFormat="1" ht="13.2" hidden="1" x14ac:dyDescent="0.2"/>
    <row r="13207" customFormat="1" ht="13.2" hidden="1" x14ac:dyDescent="0.2"/>
    <row r="13208" customFormat="1" ht="13.2" hidden="1" x14ac:dyDescent="0.2"/>
    <row r="13209" customFormat="1" ht="13.2" hidden="1" x14ac:dyDescent="0.2"/>
    <row r="13210" customFormat="1" ht="13.2" hidden="1" x14ac:dyDescent="0.2"/>
    <row r="13211" customFormat="1" ht="13.2" hidden="1" x14ac:dyDescent="0.2"/>
    <row r="13212" customFormat="1" ht="13.2" hidden="1" x14ac:dyDescent="0.2"/>
    <row r="13213" customFormat="1" ht="13.2" hidden="1" x14ac:dyDescent="0.2"/>
    <row r="13214" customFormat="1" ht="13.2" hidden="1" x14ac:dyDescent="0.2"/>
    <row r="13215" customFormat="1" ht="13.2" hidden="1" x14ac:dyDescent="0.2"/>
    <row r="13216" customFormat="1" ht="13.2" hidden="1" x14ac:dyDescent="0.2"/>
    <row r="13217" customFormat="1" ht="13.2" hidden="1" x14ac:dyDescent="0.2"/>
    <row r="13218" customFormat="1" ht="13.2" hidden="1" x14ac:dyDescent="0.2"/>
    <row r="13219" customFormat="1" ht="13.2" hidden="1" x14ac:dyDescent="0.2"/>
    <row r="13220" customFormat="1" ht="13.2" hidden="1" x14ac:dyDescent="0.2"/>
    <row r="13221" customFormat="1" ht="13.2" hidden="1" x14ac:dyDescent="0.2"/>
    <row r="13222" customFormat="1" ht="13.2" hidden="1" x14ac:dyDescent="0.2"/>
    <row r="13223" customFormat="1" ht="13.2" hidden="1" x14ac:dyDescent="0.2"/>
    <row r="13224" customFormat="1" ht="13.2" hidden="1" x14ac:dyDescent="0.2"/>
    <row r="13225" customFormat="1" ht="13.2" hidden="1" x14ac:dyDescent="0.2"/>
    <row r="13226" customFormat="1" ht="13.2" hidden="1" x14ac:dyDescent="0.2"/>
    <row r="13227" customFormat="1" ht="13.2" hidden="1" x14ac:dyDescent="0.2"/>
    <row r="13228" customFormat="1" ht="13.2" hidden="1" x14ac:dyDescent="0.2"/>
    <row r="13229" customFormat="1" ht="13.2" hidden="1" x14ac:dyDescent="0.2"/>
    <row r="13230" customFormat="1" ht="13.2" hidden="1" x14ac:dyDescent="0.2"/>
    <row r="13231" customFormat="1" ht="13.2" hidden="1" x14ac:dyDescent="0.2"/>
    <row r="13232" customFormat="1" ht="13.2" hidden="1" x14ac:dyDescent="0.2"/>
    <row r="13233" customFormat="1" ht="13.2" hidden="1" x14ac:dyDescent="0.2"/>
    <row r="13234" customFormat="1" ht="13.2" hidden="1" x14ac:dyDescent="0.2"/>
    <row r="13235" customFormat="1" ht="13.2" hidden="1" x14ac:dyDescent="0.2"/>
    <row r="13236" customFormat="1" ht="13.2" hidden="1" x14ac:dyDescent="0.2"/>
    <row r="13237" customFormat="1" ht="13.2" hidden="1" x14ac:dyDescent="0.2"/>
    <row r="13238" customFormat="1" ht="13.2" hidden="1" x14ac:dyDescent="0.2"/>
    <row r="13239" customFormat="1" ht="13.2" hidden="1" x14ac:dyDescent="0.2"/>
    <row r="13240" customFormat="1" ht="13.2" hidden="1" x14ac:dyDescent="0.2"/>
    <row r="13241" customFormat="1" ht="13.2" hidden="1" x14ac:dyDescent="0.2"/>
    <row r="13242" customFormat="1" ht="13.2" hidden="1" x14ac:dyDescent="0.2"/>
    <row r="13243" customFormat="1" ht="13.2" hidden="1" x14ac:dyDescent="0.2"/>
    <row r="13244" customFormat="1" ht="13.2" hidden="1" x14ac:dyDescent="0.2"/>
    <row r="13245" customFormat="1" ht="13.2" hidden="1" x14ac:dyDescent="0.2"/>
    <row r="13246" customFormat="1" ht="13.2" hidden="1" x14ac:dyDescent="0.2"/>
    <row r="13247" customFormat="1" ht="13.2" hidden="1" x14ac:dyDescent="0.2"/>
    <row r="13248" customFormat="1" ht="13.2" hidden="1" x14ac:dyDescent="0.2"/>
    <row r="13249" customFormat="1" ht="13.2" hidden="1" x14ac:dyDescent="0.2"/>
    <row r="13250" customFormat="1" ht="13.2" hidden="1" x14ac:dyDescent="0.2"/>
    <row r="13251" customFormat="1" ht="13.2" hidden="1" x14ac:dyDescent="0.2"/>
    <row r="13252" customFormat="1" ht="13.2" hidden="1" x14ac:dyDescent="0.2"/>
    <row r="13253" customFormat="1" ht="13.2" hidden="1" x14ac:dyDescent="0.2"/>
    <row r="13254" customFormat="1" ht="13.2" hidden="1" x14ac:dyDescent="0.2"/>
    <row r="13255" customFormat="1" ht="13.2" hidden="1" x14ac:dyDescent="0.2"/>
    <row r="13256" customFormat="1" ht="13.2" hidden="1" x14ac:dyDescent="0.2"/>
    <row r="13257" customFormat="1" ht="13.2" hidden="1" x14ac:dyDescent="0.2"/>
    <row r="13258" customFormat="1" ht="13.2" hidden="1" x14ac:dyDescent="0.2"/>
    <row r="13259" customFormat="1" ht="13.2" hidden="1" x14ac:dyDescent="0.2"/>
    <row r="13260" customFormat="1" ht="13.2" hidden="1" x14ac:dyDescent="0.2"/>
    <row r="13261" customFormat="1" ht="13.2" hidden="1" x14ac:dyDescent="0.2"/>
    <row r="13262" customFormat="1" ht="13.2" hidden="1" x14ac:dyDescent="0.2"/>
    <row r="13263" customFormat="1" ht="13.2" hidden="1" x14ac:dyDescent="0.2"/>
    <row r="13264" customFormat="1" ht="13.2" hidden="1" x14ac:dyDescent="0.2"/>
    <row r="13265" customFormat="1" ht="13.2" hidden="1" x14ac:dyDescent="0.2"/>
    <row r="13266" customFormat="1" ht="13.2" hidden="1" x14ac:dyDescent="0.2"/>
    <row r="13267" customFormat="1" ht="13.2" hidden="1" x14ac:dyDescent="0.2"/>
    <row r="13268" customFormat="1" ht="13.2" hidden="1" x14ac:dyDescent="0.2"/>
    <row r="13269" customFormat="1" ht="13.2" hidden="1" x14ac:dyDescent="0.2"/>
    <row r="13270" customFormat="1" ht="13.2" hidden="1" x14ac:dyDescent="0.2"/>
    <row r="13271" customFormat="1" ht="13.2" hidden="1" x14ac:dyDescent="0.2"/>
    <row r="13272" customFormat="1" ht="13.2" hidden="1" x14ac:dyDescent="0.2"/>
    <row r="13273" customFormat="1" ht="13.2" hidden="1" x14ac:dyDescent="0.2"/>
    <row r="13274" customFormat="1" ht="13.2" hidden="1" x14ac:dyDescent="0.2"/>
    <row r="13275" customFormat="1" ht="13.2" hidden="1" x14ac:dyDescent="0.2"/>
    <row r="13276" customFormat="1" ht="13.2" hidden="1" x14ac:dyDescent="0.2"/>
    <row r="13277" customFormat="1" ht="13.2" hidden="1" x14ac:dyDescent="0.2"/>
    <row r="13278" customFormat="1" ht="13.2" hidden="1" x14ac:dyDescent="0.2"/>
    <row r="13279" customFormat="1" ht="13.2" hidden="1" x14ac:dyDescent="0.2"/>
    <row r="13280" customFormat="1" ht="13.2" hidden="1" x14ac:dyDescent="0.2"/>
    <row r="13281" customFormat="1" ht="13.2" hidden="1" x14ac:dyDescent="0.2"/>
    <row r="13282" customFormat="1" ht="13.2" hidden="1" x14ac:dyDescent="0.2"/>
    <row r="13283" customFormat="1" ht="13.2" hidden="1" x14ac:dyDescent="0.2"/>
    <row r="13284" customFormat="1" ht="13.2" hidden="1" x14ac:dyDescent="0.2"/>
    <row r="13285" customFormat="1" ht="13.2" hidden="1" x14ac:dyDescent="0.2"/>
    <row r="13286" customFormat="1" ht="13.2" hidden="1" x14ac:dyDescent="0.2"/>
    <row r="13287" customFormat="1" ht="13.2" hidden="1" x14ac:dyDescent="0.2"/>
    <row r="13288" customFormat="1" ht="13.2" hidden="1" x14ac:dyDescent="0.2"/>
    <row r="13289" customFormat="1" ht="13.2" hidden="1" x14ac:dyDescent="0.2"/>
    <row r="13290" customFormat="1" ht="13.2" hidden="1" x14ac:dyDescent="0.2"/>
    <row r="13291" customFormat="1" ht="13.2" hidden="1" x14ac:dyDescent="0.2"/>
    <row r="13292" customFormat="1" ht="13.2" hidden="1" x14ac:dyDescent="0.2"/>
    <row r="13293" customFormat="1" ht="13.2" hidden="1" x14ac:dyDescent="0.2"/>
    <row r="13294" customFormat="1" ht="13.2" hidden="1" x14ac:dyDescent="0.2"/>
    <row r="13295" customFormat="1" ht="13.2" hidden="1" x14ac:dyDescent="0.2"/>
    <row r="13296" customFormat="1" ht="13.2" hidden="1" x14ac:dyDescent="0.2"/>
    <row r="13297" customFormat="1" ht="13.2" hidden="1" x14ac:dyDescent="0.2"/>
    <row r="13298" customFormat="1" ht="13.2" hidden="1" x14ac:dyDescent="0.2"/>
    <row r="13299" customFormat="1" ht="13.2" hidden="1" x14ac:dyDescent="0.2"/>
    <row r="13300" customFormat="1" ht="13.2" hidden="1" x14ac:dyDescent="0.2"/>
    <row r="13301" customFormat="1" ht="13.2" hidden="1" x14ac:dyDescent="0.2"/>
    <row r="13302" customFormat="1" ht="13.2" hidden="1" x14ac:dyDescent="0.2"/>
    <row r="13303" customFormat="1" ht="13.2" hidden="1" x14ac:dyDescent="0.2"/>
    <row r="13304" customFormat="1" ht="13.2" hidden="1" x14ac:dyDescent="0.2"/>
    <row r="13305" customFormat="1" ht="13.2" hidden="1" x14ac:dyDescent="0.2"/>
    <row r="13306" customFormat="1" ht="13.2" hidden="1" x14ac:dyDescent="0.2"/>
    <row r="13307" customFormat="1" ht="13.2" hidden="1" x14ac:dyDescent="0.2"/>
    <row r="13308" customFormat="1" ht="13.2" hidden="1" x14ac:dyDescent="0.2"/>
    <row r="13309" customFormat="1" ht="13.2" hidden="1" x14ac:dyDescent="0.2"/>
    <row r="13310" customFormat="1" ht="13.2" hidden="1" x14ac:dyDescent="0.2"/>
    <row r="13311" customFormat="1" ht="13.2" hidden="1" x14ac:dyDescent="0.2"/>
    <row r="13312" customFormat="1" ht="13.2" hidden="1" x14ac:dyDescent="0.2"/>
    <row r="13313" customFormat="1" ht="13.2" hidden="1" x14ac:dyDescent="0.2"/>
    <row r="13314" customFormat="1" ht="13.2" hidden="1" x14ac:dyDescent="0.2"/>
    <row r="13315" customFormat="1" ht="13.2" hidden="1" x14ac:dyDescent="0.2"/>
    <row r="13316" customFormat="1" ht="13.2" hidden="1" x14ac:dyDescent="0.2"/>
    <row r="13317" customFormat="1" ht="13.2" hidden="1" x14ac:dyDescent="0.2"/>
    <row r="13318" customFormat="1" ht="13.2" hidden="1" x14ac:dyDescent="0.2"/>
    <row r="13319" customFormat="1" ht="13.2" hidden="1" x14ac:dyDescent="0.2"/>
    <row r="13320" customFormat="1" ht="13.2" hidden="1" x14ac:dyDescent="0.2"/>
    <row r="13321" customFormat="1" ht="13.2" hidden="1" x14ac:dyDescent="0.2"/>
    <row r="13322" customFormat="1" ht="13.2" hidden="1" x14ac:dyDescent="0.2"/>
    <row r="13323" customFormat="1" ht="13.2" hidden="1" x14ac:dyDescent="0.2"/>
    <row r="13324" customFormat="1" ht="13.2" hidden="1" x14ac:dyDescent="0.2"/>
    <row r="13325" customFormat="1" ht="13.2" hidden="1" x14ac:dyDescent="0.2"/>
    <row r="13326" customFormat="1" ht="13.2" hidden="1" x14ac:dyDescent="0.2"/>
    <row r="13327" customFormat="1" ht="13.2" hidden="1" x14ac:dyDescent="0.2"/>
    <row r="13328" customFormat="1" ht="13.2" hidden="1" x14ac:dyDescent="0.2"/>
    <row r="13329" customFormat="1" ht="13.2" hidden="1" x14ac:dyDescent="0.2"/>
    <row r="13330" customFormat="1" ht="13.2" hidden="1" x14ac:dyDescent="0.2"/>
    <row r="13331" customFormat="1" ht="13.2" hidden="1" x14ac:dyDescent="0.2"/>
    <row r="13332" customFormat="1" ht="13.2" hidden="1" x14ac:dyDescent="0.2"/>
    <row r="13333" customFormat="1" ht="13.2" hidden="1" x14ac:dyDescent="0.2"/>
    <row r="13334" customFormat="1" ht="13.2" hidden="1" x14ac:dyDescent="0.2"/>
    <row r="13335" customFormat="1" ht="13.2" hidden="1" x14ac:dyDescent="0.2"/>
    <row r="13336" customFormat="1" ht="13.2" hidden="1" x14ac:dyDescent="0.2"/>
    <row r="13337" customFormat="1" ht="13.2" hidden="1" x14ac:dyDescent="0.2"/>
    <row r="13338" customFormat="1" ht="13.2" hidden="1" x14ac:dyDescent="0.2"/>
    <row r="13339" customFormat="1" ht="13.2" hidden="1" x14ac:dyDescent="0.2"/>
    <row r="13340" customFormat="1" ht="13.2" hidden="1" x14ac:dyDescent="0.2"/>
    <row r="13341" customFormat="1" ht="13.2" hidden="1" x14ac:dyDescent="0.2"/>
    <row r="13342" customFormat="1" ht="13.2" hidden="1" x14ac:dyDescent="0.2"/>
    <row r="13343" customFormat="1" ht="13.2" hidden="1" x14ac:dyDescent="0.2"/>
    <row r="13344" customFormat="1" ht="13.2" hidden="1" x14ac:dyDescent="0.2"/>
    <row r="13345" customFormat="1" ht="13.2" hidden="1" x14ac:dyDescent="0.2"/>
    <row r="13346" customFormat="1" ht="13.2" hidden="1" x14ac:dyDescent="0.2"/>
    <row r="13347" customFormat="1" ht="13.2" hidden="1" x14ac:dyDescent="0.2"/>
    <row r="13348" customFormat="1" ht="13.2" hidden="1" x14ac:dyDescent="0.2"/>
    <row r="13349" customFormat="1" ht="13.2" hidden="1" x14ac:dyDescent="0.2"/>
    <row r="13350" customFormat="1" ht="13.2" hidden="1" x14ac:dyDescent="0.2"/>
    <row r="13351" customFormat="1" ht="13.2" hidden="1" x14ac:dyDescent="0.2"/>
    <row r="13352" customFormat="1" ht="13.2" hidden="1" x14ac:dyDescent="0.2"/>
    <row r="13353" customFormat="1" ht="13.2" hidden="1" x14ac:dyDescent="0.2"/>
    <row r="13354" customFormat="1" ht="13.2" hidden="1" x14ac:dyDescent="0.2"/>
    <row r="13355" customFormat="1" ht="13.2" hidden="1" x14ac:dyDescent="0.2"/>
    <row r="13356" customFormat="1" ht="13.2" hidden="1" x14ac:dyDescent="0.2"/>
    <row r="13357" customFormat="1" ht="13.2" hidden="1" x14ac:dyDescent="0.2"/>
    <row r="13358" customFormat="1" ht="13.2" hidden="1" x14ac:dyDescent="0.2"/>
    <row r="13359" customFormat="1" ht="13.2" hidden="1" x14ac:dyDescent="0.2"/>
    <row r="13360" customFormat="1" ht="13.2" hidden="1" x14ac:dyDescent="0.2"/>
    <row r="13361" customFormat="1" ht="13.2" hidden="1" x14ac:dyDescent="0.2"/>
    <row r="13362" customFormat="1" ht="13.2" hidden="1" x14ac:dyDescent="0.2"/>
    <row r="13363" customFormat="1" ht="13.2" hidden="1" x14ac:dyDescent="0.2"/>
    <row r="13364" customFormat="1" ht="13.2" hidden="1" x14ac:dyDescent="0.2"/>
    <row r="13365" customFormat="1" ht="13.2" hidden="1" x14ac:dyDescent="0.2"/>
    <row r="13366" customFormat="1" ht="13.2" hidden="1" x14ac:dyDescent="0.2"/>
    <row r="13367" customFormat="1" ht="13.2" hidden="1" x14ac:dyDescent="0.2"/>
    <row r="13368" customFormat="1" ht="13.2" hidden="1" x14ac:dyDescent="0.2"/>
    <row r="13369" customFormat="1" ht="13.2" hidden="1" x14ac:dyDescent="0.2"/>
    <row r="13370" customFormat="1" ht="13.2" hidden="1" x14ac:dyDescent="0.2"/>
    <row r="13371" customFormat="1" ht="13.2" hidden="1" x14ac:dyDescent="0.2"/>
    <row r="13372" customFormat="1" ht="13.2" hidden="1" x14ac:dyDescent="0.2"/>
    <row r="13373" customFormat="1" ht="13.2" hidden="1" x14ac:dyDescent="0.2"/>
    <row r="13374" customFormat="1" ht="13.2" hidden="1" x14ac:dyDescent="0.2"/>
    <row r="13375" customFormat="1" ht="13.2" hidden="1" x14ac:dyDescent="0.2"/>
    <row r="13376" customFormat="1" ht="13.2" hidden="1" x14ac:dyDescent="0.2"/>
    <row r="13377" customFormat="1" ht="13.2" hidden="1" x14ac:dyDescent="0.2"/>
    <row r="13378" customFormat="1" ht="13.2" hidden="1" x14ac:dyDescent="0.2"/>
    <row r="13379" customFormat="1" ht="13.2" hidden="1" x14ac:dyDescent="0.2"/>
    <row r="13380" customFormat="1" ht="13.2" hidden="1" x14ac:dyDescent="0.2"/>
    <row r="13381" customFormat="1" ht="13.2" hidden="1" x14ac:dyDescent="0.2"/>
    <row r="13382" customFormat="1" ht="13.2" hidden="1" x14ac:dyDescent="0.2"/>
    <row r="13383" customFormat="1" ht="13.2" hidden="1" x14ac:dyDescent="0.2"/>
    <row r="13384" customFormat="1" ht="13.2" hidden="1" x14ac:dyDescent="0.2"/>
    <row r="13385" customFormat="1" ht="13.2" hidden="1" x14ac:dyDescent="0.2"/>
    <row r="13386" customFormat="1" ht="13.2" hidden="1" x14ac:dyDescent="0.2"/>
    <row r="13387" customFormat="1" ht="13.2" hidden="1" x14ac:dyDescent="0.2"/>
    <row r="13388" customFormat="1" ht="13.2" hidden="1" x14ac:dyDescent="0.2"/>
    <row r="13389" customFormat="1" ht="13.2" hidden="1" x14ac:dyDescent="0.2"/>
    <row r="13390" customFormat="1" ht="13.2" hidden="1" x14ac:dyDescent="0.2"/>
    <row r="13391" customFormat="1" ht="13.2" hidden="1" x14ac:dyDescent="0.2"/>
    <row r="13392" customFormat="1" ht="13.2" hidden="1" x14ac:dyDescent="0.2"/>
    <row r="13393" customFormat="1" ht="13.2" hidden="1" x14ac:dyDescent="0.2"/>
    <row r="13394" customFormat="1" ht="13.2" hidden="1" x14ac:dyDescent="0.2"/>
    <row r="13395" customFormat="1" ht="13.2" hidden="1" x14ac:dyDescent="0.2"/>
    <row r="13396" customFormat="1" ht="13.2" hidden="1" x14ac:dyDescent="0.2"/>
    <row r="13397" customFormat="1" ht="13.2" hidden="1" x14ac:dyDescent="0.2"/>
    <row r="13398" customFormat="1" ht="13.2" hidden="1" x14ac:dyDescent="0.2"/>
    <row r="13399" customFormat="1" ht="13.2" hidden="1" x14ac:dyDescent="0.2"/>
    <row r="13400" customFormat="1" ht="13.2" hidden="1" x14ac:dyDescent="0.2"/>
    <row r="13401" customFormat="1" ht="13.2" hidden="1" x14ac:dyDescent="0.2"/>
    <row r="13402" customFormat="1" ht="13.2" hidden="1" x14ac:dyDescent="0.2"/>
    <row r="13403" customFormat="1" ht="13.2" hidden="1" x14ac:dyDescent="0.2"/>
    <row r="13404" customFormat="1" ht="13.2" hidden="1" x14ac:dyDescent="0.2"/>
    <row r="13405" customFormat="1" ht="13.2" hidden="1" x14ac:dyDescent="0.2"/>
    <row r="13406" customFormat="1" ht="13.2" hidden="1" x14ac:dyDescent="0.2"/>
    <row r="13407" customFormat="1" ht="13.2" hidden="1" x14ac:dyDescent="0.2"/>
    <row r="13408" customFormat="1" ht="13.2" hidden="1" x14ac:dyDescent="0.2"/>
    <row r="13409" customFormat="1" ht="13.2" hidden="1" x14ac:dyDescent="0.2"/>
    <row r="13410" customFormat="1" ht="13.2" hidden="1" x14ac:dyDescent="0.2"/>
    <row r="13411" customFormat="1" ht="13.2" hidden="1" x14ac:dyDescent="0.2"/>
    <row r="13412" customFormat="1" ht="13.2" hidden="1" x14ac:dyDescent="0.2"/>
    <row r="13413" customFormat="1" ht="13.2" hidden="1" x14ac:dyDescent="0.2"/>
    <row r="13414" customFormat="1" ht="13.2" hidden="1" x14ac:dyDescent="0.2"/>
    <row r="13415" customFormat="1" ht="13.2" hidden="1" x14ac:dyDescent="0.2"/>
    <row r="13416" customFormat="1" ht="13.2" hidden="1" x14ac:dyDescent="0.2"/>
    <row r="13417" customFormat="1" ht="13.2" hidden="1" x14ac:dyDescent="0.2"/>
    <row r="13418" customFormat="1" ht="13.2" hidden="1" x14ac:dyDescent="0.2"/>
    <row r="13419" customFormat="1" ht="13.2" hidden="1" x14ac:dyDescent="0.2"/>
    <row r="13420" customFormat="1" ht="13.2" hidden="1" x14ac:dyDescent="0.2"/>
    <row r="13421" customFormat="1" ht="13.2" hidden="1" x14ac:dyDescent="0.2"/>
    <row r="13422" customFormat="1" ht="13.2" hidden="1" x14ac:dyDescent="0.2"/>
    <row r="13423" customFormat="1" ht="13.2" hidden="1" x14ac:dyDescent="0.2"/>
    <row r="13424" customFormat="1" ht="13.2" hidden="1" x14ac:dyDescent="0.2"/>
    <row r="13425" customFormat="1" ht="13.2" hidden="1" x14ac:dyDescent="0.2"/>
    <row r="13426" customFormat="1" ht="13.2" hidden="1" x14ac:dyDescent="0.2"/>
    <row r="13427" customFormat="1" ht="13.2" hidden="1" x14ac:dyDescent="0.2"/>
    <row r="13428" customFormat="1" ht="13.2" hidden="1" x14ac:dyDescent="0.2"/>
    <row r="13429" customFormat="1" ht="13.2" hidden="1" x14ac:dyDescent="0.2"/>
    <row r="13430" customFormat="1" ht="13.2" hidden="1" x14ac:dyDescent="0.2"/>
    <row r="13431" customFormat="1" ht="13.2" hidden="1" x14ac:dyDescent="0.2"/>
    <row r="13432" customFormat="1" ht="13.2" hidden="1" x14ac:dyDescent="0.2"/>
    <row r="13433" customFormat="1" ht="13.2" hidden="1" x14ac:dyDescent="0.2"/>
    <row r="13434" customFormat="1" ht="13.2" hidden="1" x14ac:dyDescent="0.2"/>
    <row r="13435" customFormat="1" ht="13.2" hidden="1" x14ac:dyDescent="0.2"/>
    <row r="13436" customFormat="1" ht="13.2" hidden="1" x14ac:dyDescent="0.2"/>
    <row r="13437" customFormat="1" ht="13.2" hidden="1" x14ac:dyDescent="0.2"/>
    <row r="13438" customFormat="1" ht="13.2" hidden="1" x14ac:dyDescent="0.2"/>
    <row r="13439" customFormat="1" ht="13.2" hidden="1" x14ac:dyDescent="0.2"/>
    <row r="13440" customFormat="1" ht="13.2" hidden="1" x14ac:dyDescent="0.2"/>
    <row r="13441" customFormat="1" ht="13.2" hidden="1" x14ac:dyDescent="0.2"/>
    <row r="13442" customFormat="1" ht="13.2" hidden="1" x14ac:dyDescent="0.2"/>
    <row r="13443" customFormat="1" ht="13.2" hidden="1" x14ac:dyDescent="0.2"/>
    <row r="13444" customFormat="1" ht="13.2" hidden="1" x14ac:dyDescent="0.2"/>
    <row r="13445" customFormat="1" ht="13.2" hidden="1" x14ac:dyDescent="0.2"/>
    <row r="13446" customFormat="1" ht="13.2" hidden="1" x14ac:dyDescent="0.2"/>
    <row r="13447" customFormat="1" ht="13.2" hidden="1" x14ac:dyDescent="0.2"/>
    <row r="13448" customFormat="1" ht="13.2" hidden="1" x14ac:dyDescent="0.2"/>
    <row r="13449" customFormat="1" ht="13.2" hidden="1" x14ac:dyDescent="0.2"/>
    <row r="13450" customFormat="1" ht="13.2" hidden="1" x14ac:dyDescent="0.2"/>
    <row r="13451" customFormat="1" ht="13.2" hidden="1" x14ac:dyDescent="0.2"/>
    <row r="13452" customFormat="1" ht="13.2" hidden="1" x14ac:dyDescent="0.2"/>
    <row r="13453" customFormat="1" ht="13.2" hidden="1" x14ac:dyDescent="0.2"/>
    <row r="13454" customFormat="1" ht="13.2" hidden="1" x14ac:dyDescent="0.2"/>
    <row r="13455" customFormat="1" ht="13.2" hidden="1" x14ac:dyDescent="0.2"/>
    <row r="13456" customFormat="1" ht="13.2" hidden="1" x14ac:dyDescent="0.2"/>
    <row r="13457" customFormat="1" ht="13.2" hidden="1" x14ac:dyDescent="0.2"/>
    <row r="13458" customFormat="1" ht="13.2" hidden="1" x14ac:dyDescent="0.2"/>
    <row r="13459" customFormat="1" ht="13.2" hidden="1" x14ac:dyDescent="0.2"/>
    <row r="13460" customFormat="1" ht="13.2" hidden="1" x14ac:dyDescent="0.2"/>
    <row r="13461" customFormat="1" ht="13.2" hidden="1" x14ac:dyDescent="0.2"/>
    <row r="13462" customFormat="1" ht="13.2" hidden="1" x14ac:dyDescent="0.2"/>
    <row r="13463" customFormat="1" ht="13.2" hidden="1" x14ac:dyDescent="0.2"/>
    <row r="13464" customFormat="1" ht="13.2" hidden="1" x14ac:dyDescent="0.2"/>
    <row r="13465" customFormat="1" ht="13.2" hidden="1" x14ac:dyDescent="0.2"/>
    <row r="13466" customFormat="1" ht="13.2" hidden="1" x14ac:dyDescent="0.2"/>
    <row r="13467" customFormat="1" ht="13.2" hidden="1" x14ac:dyDescent="0.2"/>
    <row r="13468" customFormat="1" ht="13.2" hidden="1" x14ac:dyDescent="0.2"/>
    <row r="13469" customFormat="1" ht="13.2" hidden="1" x14ac:dyDescent="0.2"/>
    <row r="13470" customFormat="1" ht="13.2" hidden="1" x14ac:dyDescent="0.2"/>
    <row r="13471" customFormat="1" ht="13.2" hidden="1" x14ac:dyDescent="0.2"/>
    <row r="13472" customFormat="1" ht="13.2" hidden="1" x14ac:dyDescent="0.2"/>
    <row r="13473" customFormat="1" ht="13.2" hidden="1" x14ac:dyDescent="0.2"/>
    <row r="13474" customFormat="1" ht="13.2" hidden="1" x14ac:dyDescent="0.2"/>
    <row r="13475" customFormat="1" ht="13.2" hidden="1" x14ac:dyDescent="0.2"/>
    <row r="13476" customFormat="1" ht="13.2" hidden="1" x14ac:dyDescent="0.2"/>
    <row r="13477" customFormat="1" ht="13.2" hidden="1" x14ac:dyDescent="0.2"/>
    <row r="13478" customFormat="1" ht="13.2" hidden="1" x14ac:dyDescent="0.2"/>
    <row r="13479" customFormat="1" ht="13.2" hidden="1" x14ac:dyDescent="0.2"/>
    <row r="13480" customFormat="1" ht="13.2" hidden="1" x14ac:dyDescent="0.2"/>
    <row r="13481" customFormat="1" ht="13.2" hidden="1" x14ac:dyDescent="0.2"/>
    <row r="13482" customFormat="1" ht="13.2" hidden="1" x14ac:dyDescent="0.2"/>
    <row r="13483" customFormat="1" ht="13.2" hidden="1" x14ac:dyDescent="0.2"/>
    <row r="13484" customFormat="1" ht="13.2" hidden="1" x14ac:dyDescent="0.2"/>
    <row r="13485" customFormat="1" ht="13.2" hidden="1" x14ac:dyDescent="0.2"/>
    <row r="13486" customFormat="1" ht="13.2" hidden="1" x14ac:dyDescent="0.2"/>
    <row r="13487" customFormat="1" ht="13.2" hidden="1" x14ac:dyDescent="0.2"/>
    <row r="13488" customFormat="1" ht="13.2" hidden="1" x14ac:dyDescent="0.2"/>
    <row r="13489" customFormat="1" ht="13.2" hidden="1" x14ac:dyDescent="0.2"/>
    <row r="13490" customFormat="1" ht="13.2" hidden="1" x14ac:dyDescent="0.2"/>
    <row r="13491" customFormat="1" ht="13.2" hidden="1" x14ac:dyDescent="0.2"/>
    <row r="13492" customFormat="1" ht="13.2" hidden="1" x14ac:dyDescent="0.2"/>
    <row r="13493" customFormat="1" ht="13.2" hidden="1" x14ac:dyDescent="0.2"/>
    <row r="13494" customFormat="1" ht="13.2" hidden="1" x14ac:dyDescent="0.2"/>
    <row r="13495" customFormat="1" ht="13.2" hidden="1" x14ac:dyDescent="0.2"/>
    <row r="13496" customFormat="1" ht="13.2" hidden="1" x14ac:dyDescent="0.2"/>
    <row r="13497" customFormat="1" ht="13.2" hidden="1" x14ac:dyDescent="0.2"/>
    <row r="13498" customFormat="1" ht="13.2" hidden="1" x14ac:dyDescent="0.2"/>
    <row r="13499" customFormat="1" ht="13.2" hidden="1" x14ac:dyDescent="0.2"/>
    <row r="13500" customFormat="1" ht="13.2" hidden="1" x14ac:dyDescent="0.2"/>
    <row r="13501" customFormat="1" ht="13.2" hidden="1" x14ac:dyDescent="0.2"/>
    <row r="13502" customFormat="1" ht="13.2" hidden="1" x14ac:dyDescent="0.2"/>
    <row r="13503" customFormat="1" ht="13.2" hidden="1" x14ac:dyDescent="0.2"/>
    <row r="13504" customFormat="1" ht="13.2" hidden="1" x14ac:dyDescent="0.2"/>
    <row r="13505" customFormat="1" ht="13.2" hidden="1" x14ac:dyDescent="0.2"/>
    <row r="13506" customFormat="1" ht="13.2" hidden="1" x14ac:dyDescent="0.2"/>
    <row r="13507" customFormat="1" ht="13.2" hidden="1" x14ac:dyDescent="0.2"/>
    <row r="13508" customFormat="1" ht="13.2" hidden="1" x14ac:dyDescent="0.2"/>
    <row r="13509" customFormat="1" ht="13.2" hidden="1" x14ac:dyDescent="0.2"/>
    <row r="13510" customFormat="1" ht="13.2" hidden="1" x14ac:dyDescent="0.2"/>
    <row r="13511" customFormat="1" ht="13.2" hidden="1" x14ac:dyDescent="0.2"/>
    <row r="13512" customFormat="1" ht="13.2" hidden="1" x14ac:dyDescent="0.2"/>
    <row r="13513" customFormat="1" ht="13.2" hidden="1" x14ac:dyDescent="0.2"/>
    <row r="13514" customFormat="1" ht="13.2" hidden="1" x14ac:dyDescent="0.2"/>
    <row r="13515" customFormat="1" ht="13.2" hidden="1" x14ac:dyDescent="0.2"/>
    <row r="13516" customFormat="1" ht="13.2" hidden="1" x14ac:dyDescent="0.2"/>
    <row r="13517" customFormat="1" ht="13.2" hidden="1" x14ac:dyDescent="0.2"/>
    <row r="13518" customFormat="1" ht="13.2" hidden="1" x14ac:dyDescent="0.2"/>
    <row r="13519" customFormat="1" ht="13.2" hidden="1" x14ac:dyDescent="0.2"/>
    <row r="13520" customFormat="1" ht="13.2" hidden="1" x14ac:dyDescent="0.2"/>
    <row r="13521" customFormat="1" ht="13.2" hidden="1" x14ac:dyDescent="0.2"/>
    <row r="13522" customFormat="1" ht="13.2" hidden="1" x14ac:dyDescent="0.2"/>
    <row r="13523" customFormat="1" ht="13.2" hidden="1" x14ac:dyDescent="0.2"/>
    <row r="13524" customFormat="1" ht="13.2" hidden="1" x14ac:dyDescent="0.2"/>
    <row r="13525" customFormat="1" ht="13.2" hidden="1" x14ac:dyDescent="0.2"/>
    <row r="13526" customFormat="1" ht="13.2" hidden="1" x14ac:dyDescent="0.2"/>
    <row r="13527" customFormat="1" ht="13.2" hidden="1" x14ac:dyDescent="0.2"/>
    <row r="13528" customFormat="1" ht="13.2" hidden="1" x14ac:dyDescent="0.2"/>
    <row r="13529" customFormat="1" ht="13.2" hidden="1" x14ac:dyDescent="0.2"/>
    <row r="13530" customFormat="1" ht="13.2" hidden="1" x14ac:dyDescent="0.2"/>
    <row r="13531" customFormat="1" ht="13.2" hidden="1" x14ac:dyDescent="0.2"/>
    <row r="13532" customFormat="1" ht="13.2" hidden="1" x14ac:dyDescent="0.2"/>
    <row r="13533" customFormat="1" ht="13.2" hidden="1" x14ac:dyDescent="0.2"/>
    <row r="13534" customFormat="1" ht="13.2" hidden="1" x14ac:dyDescent="0.2"/>
    <row r="13535" customFormat="1" ht="13.2" hidden="1" x14ac:dyDescent="0.2"/>
    <row r="13536" customFormat="1" ht="13.2" hidden="1" x14ac:dyDescent="0.2"/>
    <row r="13537" customFormat="1" ht="13.2" hidden="1" x14ac:dyDescent="0.2"/>
    <row r="13538" customFormat="1" ht="13.2" hidden="1" x14ac:dyDescent="0.2"/>
    <row r="13539" customFormat="1" ht="13.2" hidden="1" x14ac:dyDescent="0.2"/>
    <row r="13540" customFormat="1" ht="13.2" hidden="1" x14ac:dyDescent="0.2"/>
    <row r="13541" customFormat="1" ht="13.2" hidden="1" x14ac:dyDescent="0.2"/>
    <row r="13542" customFormat="1" ht="13.2" hidden="1" x14ac:dyDescent="0.2"/>
    <row r="13543" customFormat="1" ht="13.2" hidden="1" x14ac:dyDescent="0.2"/>
    <row r="13544" customFormat="1" ht="13.2" hidden="1" x14ac:dyDescent="0.2"/>
    <row r="13545" customFormat="1" ht="13.2" hidden="1" x14ac:dyDescent="0.2"/>
    <row r="13546" customFormat="1" ht="13.2" hidden="1" x14ac:dyDescent="0.2"/>
    <row r="13547" customFormat="1" ht="13.2" hidden="1" x14ac:dyDescent="0.2"/>
    <row r="13548" customFormat="1" ht="13.2" hidden="1" x14ac:dyDescent="0.2"/>
    <row r="13549" customFormat="1" ht="13.2" hidden="1" x14ac:dyDescent="0.2"/>
    <row r="13550" customFormat="1" ht="13.2" hidden="1" x14ac:dyDescent="0.2"/>
    <row r="13551" customFormat="1" ht="13.2" hidden="1" x14ac:dyDescent="0.2"/>
    <row r="13552" customFormat="1" ht="13.2" hidden="1" x14ac:dyDescent="0.2"/>
    <row r="13553" customFormat="1" ht="13.2" hidden="1" x14ac:dyDescent="0.2"/>
    <row r="13554" customFormat="1" ht="13.2" hidden="1" x14ac:dyDescent="0.2"/>
    <row r="13555" customFormat="1" ht="13.2" hidden="1" x14ac:dyDescent="0.2"/>
    <row r="13556" customFormat="1" ht="13.2" hidden="1" x14ac:dyDescent="0.2"/>
    <row r="13557" customFormat="1" ht="13.2" hidden="1" x14ac:dyDescent="0.2"/>
    <row r="13558" customFormat="1" ht="13.2" hidden="1" x14ac:dyDescent="0.2"/>
    <row r="13559" customFormat="1" ht="13.2" hidden="1" x14ac:dyDescent="0.2"/>
    <row r="13560" customFormat="1" ht="13.2" hidden="1" x14ac:dyDescent="0.2"/>
    <row r="13561" customFormat="1" ht="13.2" hidden="1" x14ac:dyDescent="0.2"/>
    <row r="13562" customFormat="1" ht="13.2" hidden="1" x14ac:dyDescent="0.2"/>
    <row r="13563" customFormat="1" ht="13.2" hidden="1" x14ac:dyDescent="0.2"/>
    <row r="13564" customFormat="1" ht="13.2" hidden="1" x14ac:dyDescent="0.2"/>
    <row r="13565" customFormat="1" ht="13.2" hidden="1" x14ac:dyDescent="0.2"/>
    <row r="13566" customFormat="1" ht="13.2" hidden="1" x14ac:dyDescent="0.2"/>
    <row r="13567" customFormat="1" ht="13.2" hidden="1" x14ac:dyDescent="0.2"/>
    <row r="13568" customFormat="1" ht="13.2" hidden="1" x14ac:dyDescent="0.2"/>
    <row r="13569" customFormat="1" ht="13.2" hidden="1" x14ac:dyDescent="0.2"/>
    <row r="13570" customFormat="1" ht="13.2" hidden="1" x14ac:dyDescent="0.2"/>
    <row r="13571" customFormat="1" ht="13.2" hidden="1" x14ac:dyDescent="0.2"/>
    <row r="13572" customFormat="1" ht="13.2" hidden="1" x14ac:dyDescent="0.2"/>
    <row r="13573" customFormat="1" ht="13.2" hidden="1" x14ac:dyDescent="0.2"/>
    <row r="13574" customFormat="1" ht="13.2" hidden="1" x14ac:dyDescent="0.2"/>
    <row r="13575" customFormat="1" ht="13.2" hidden="1" x14ac:dyDescent="0.2"/>
    <row r="13576" customFormat="1" ht="13.2" hidden="1" x14ac:dyDescent="0.2"/>
    <row r="13577" customFormat="1" ht="13.2" hidden="1" x14ac:dyDescent="0.2"/>
    <row r="13578" customFormat="1" ht="13.2" hidden="1" x14ac:dyDescent="0.2"/>
    <row r="13579" customFormat="1" ht="13.2" hidden="1" x14ac:dyDescent="0.2"/>
    <row r="13580" customFormat="1" ht="13.2" hidden="1" x14ac:dyDescent="0.2"/>
    <row r="13581" customFormat="1" ht="13.2" hidden="1" x14ac:dyDescent="0.2"/>
    <row r="13582" customFormat="1" ht="13.2" hidden="1" x14ac:dyDescent="0.2"/>
    <row r="13583" customFormat="1" ht="13.2" hidden="1" x14ac:dyDescent="0.2"/>
    <row r="13584" customFormat="1" ht="13.2" hidden="1" x14ac:dyDescent="0.2"/>
    <row r="13585" customFormat="1" ht="13.2" hidden="1" x14ac:dyDescent="0.2"/>
    <row r="13586" customFormat="1" ht="13.2" hidden="1" x14ac:dyDescent="0.2"/>
    <row r="13587" customFormat="1" ht="13.2" hidden="1" x14ac:dyDescent="0.2"/>
    <row r="13588" customFormat="1" ht="13.2" hidden="1" x14ac:dyDescent="0.2"/>
    <row r="13589" customFormat="1" ht="13.2" hidden="1" x14ac:dyDescent="0.2"/>
    <row r="13590" customFormat="1" ht="13.2" hidden="1" x14ac:dyDescent="0.2"/>
    <row r="13591" customFormat="1" ht="13.2" hidden="1" x14ac:dyDescent="0.2"/>
    <row r="13592" customFormat="1" ht="13.2" hidden="1" x14ac:dyDescent="0.2"/>
    <row r="13593" customFormat="1" ht="13.2" hidden="1" x14ac:dyDescent="0.2"/>
    <row r="13594" customFormat="1" ht="13.2" hidden="1" x14ac:dyDescent="0.2"/>
    <row r="13595" customFormat="1" ht="13.2" hidden="1" x14ac:dyDescent="0.2"/>
    <row r="13596" customFormat="1" ht="13.2" hidden="1" x14ac:dyDescent="0.2"/>
    <row r="13597" customFormat="1" ht="13.2" hidden="1" x14ac:dyDescent="0.2"/>
    <row r="13598" customFormat="1" ht="13.2" hidden="1" x14ac:dyDescent="0.2"/>
    <row r="13599" customFormat="1" ht="13.2" hidden="1" x14ac:dyDescent="0.2"/>
    <row r="13600" customFormat="1" ht="13.2" hidden="1" x14ac:dyDescent="0.2"/>
    <row r="13601" customFormat="1" ht="13.2" hidden="1" x14ac:dyDescent="0.2"/>
    <row r="13602" customFormat="1" ht="13.2" hidden="1" x14ac:dyDescent="0.2"/>
    <row r="13603" customFormat="1" ht="13.2" hidden="1" x14ac:dyDescent="0.2"/>
    <row r="13604" customFormat="1" ht="13.2" hidden="1" x14ac:dyDescent="0.2"/>
    <row r="13605" customFormat="1" ht="13.2" hidden="1" x14ac:dyDescent="0.2"/>
    <row r="13606" customFormat="1" ht="13.2" hidden="1" x14ac:dyDescent="0.2"/>
    <row r="13607" customFormat="1" ht="13.2" hidden="1" x14ac:dyDescent="0.2"/>
    <row r="13608" customFormat="1" ht="13.2" hidden="1" x14ac:dyDescent="0.2"/>
    <row r="13609" customFormat="1" ht="13.2" hidden="1" x14ac:dyDescent="0.2"/>
    <row r="13610" customFormat="1" ht="13.2" hidden="1" x14ac:dyDescent="0.2"/>
    <row r="13611" customFormat="1" ht="13.2" hidden="1" x14ac:dyDescent="0.2"/>
    <row r="13612" customFormat="1" ht="13.2" hidden="1" x14ac:dyDescent="0.2"/>
    <row r="13613" customFormat="1" ht="13.2" hidden="1" x14ac:dyDescent="0.2"/>
    <row r="13614" customFormat="1" ht="13.2" hidden="1" x14ac:dyDescent="0.2"/>
    <row r="13615" customFormat="1" ht="13.2" hidden="1" x14ac:dyDescent="0.2"/>
    <row r="13616" customFormat="1" ht="13.2" hidden="1" x14ac:dyDescent="0.2"/>
    <row r="13617" customFormat="1" ht="13.2" hidden="1" x14ac:dyDescent="0.2"/>
    <row r="13618" customFormat="1" ht="13.2" hidden="1" x14ac:dyDescent="0.2"/>
    <row r="13619" customFormat="1" ht="13.2" hidden="1" x14ac:dyDescent="0.2"/>
    <row r="13620" customFormat="1" ht="13.2" hidden="1" x14ac:dyDescent="0.2"/>
    <row r="13621" customFormat="1" ht="13.2" hidden="1" x14ac:dyDescent="0.2"/>
    <row r="13622" customFormat="1" ht="13.2" hidden="1" x14ac:dyDescent="0.2"/>
    <row r="13623" customFormat="1" ht="13.2" hidden="1" x14ac:dyDescent="0.2"/>
    <row r="13624" customFormat="1" ht="13.2" hidden="1" x14ac:dyDescent="0.2"/>
    <row r="13625" customFormat="1" ht="13.2" hidden="1" x14ac:dyDescent="0.2"/>
    <row r="13626" customFormat="1" ht="13.2" hidden="1" x14ac:dyDescent="0.2"/>
    <row r="13627" customFormat="1" ht="13.2" hidden="1" x14ac:dyDescent="0.2"/>
    <row r="13628" customFormat="1" ht="13.2" hidden="1" x14ac:dyDescent="0.2"/>
    <row r="13629" customFormat="1" ht="13.2" hidden="1" x14ac:dyDescent="0.2"/>
    <row r="13630" customFormat="1" ht="13.2" hidden="1" x14ac:dyDescent="0.2"/>
    <row r="13631" customFormat="1" ht="13.2" hidden="1" x14ac:dyDescent="0.2"/>
    <row r="13632" customFormat="1" ht="13.2" hidden="1" x14ac:dyDescent="0.2"/>
    <row r="13633" customFormat="1" ht="13.2" hidden="1" x14ac:dyDescent="0.2"/>
    <row r="13634" customFormat="1" ht="13.2" hidden="1" x14ac:dyDescent="0.2"/>
    <row r="13635" customFormat="1" ht="13.2" hidden="1" x14ac:dyDescent="0.2"/>
    <row r="13636" customFormat="1" ht="13.2" hidden="1" x14ac:dyDescent="0.2"/>
    <row r="13637" customFormat="1" ht="13.2" hidden="1" x14ac:dyDescent="0.2"/>
    <row r="13638" customFormat="1" ht="13.2" hidden="1" x14ac:dyDescent="0.2"/>
    <row r="13639" customFormat="1" ht="13.2" hidden="1" x14ac:dyDescent="0.2"/>
    <row r="13640" customFormat="1" ht="13.2" hidden="1" x14ac:dyDescent="0.2"/>
    <row r="13641" customFormat="1" ht="13.2" hidden="1" x14ac:dyDescent="0.2"/>
    <row r="13642" customFormat="1" ht="13.2" hidden="1" x14ac:dyDescent="0.2"/>
    <row r="13643" customFormat="1" ht="13.2" hidden="1" x14ac:dyDescent="0.2"/>
    <row r="13644" customFormat="1" ht="13.2" hidden="1" x14ac:dyDescent="0.2"/>
    <row r="13645" customFormat="1" ht="13.2" hidden="1" x14ac:dyDescent="0.2"/>
    <row r="13646" customFormat="1" ht="13.2" hidden="1" x14ac:dyDescent="0.2"/>
    <row r="13647" customFormat="1" ht="13.2" hidden="1" x14ac:dyDescent="0.2"/>
    <row r="13648" customFormat="1" ht="13.2" hidden="1" x14ac:dyDescent="0.2"/>
    <row r="13649" customFormat="1" ht="13.2" hidden="1" x14ac:dyDescent="0.2"/>
    <row r="13650" customFormat="1" ht="13.2" hidden="1" x14ac:dyDescent="0.2"/>
    <row r="13651" customFormat="1" ht="13.2" hidden="1" x14ac:dyDescent="0.2"/>
    <row r="13652" customFormat="1" ht="13.2" hidden="1" x14ac:dyDescent="0.2"/>
    <row r="13653" customFormat="1" ht="13.2" hidden="1" x14ac:dyDescent="0.2"/>
    <row r="13654" customFormat="1" ht="13.2" hidden="1" x14ac:dyDescent="0.2"/>
    <row r="13655" customFormat="1" ht="13.2" hidden="1" x14ac:dyDescent="0.2"/>
    <row r="13656" customFormat="1" ht="13.2" hidden="1" x14ac:dyDescent="0.2"/>
    <row r="13657" customFormat="1" ht="13.2" hidden="1" x14ac:dyDescent="0.2"/>
    <row r="13658" customFormat="1" ht="13.2" hidden="1" x14ac:dyDescent="0.2"/>
    <row r="13659" customFormat="1" ht="13.2" hidden="1" x14ac:dyDescent="0.2"/>
    <row r="13660" customFormat="1" ht="13.2" hidden="1" x14ac:dyDescent="0.2"/>
    <row r="13661" customFormat="1" ht="13.2" hidden="1" x14ac:dyDescent="0.2"/>
    <row r="13662" customFormat="1" ht="13.2" hidden="1" x14ac:dyDescent="0.2"/>
    <row r="13663" customFormat="1" ht="13.2" hidden="1" x14ac:dyDescent="0.2"/>
    <row r="13664" customFormat="1" ht="13.2" hidden="1" x14ac:dyDescent="0.2"/>
    <row r="13665" customFormat="1" ht="13.2" hidden="1" x14ac:dyDescent="0.2"/>
    <row r="13666" customFormat="1" ht="13.2" hidden="1" x14ac:dyDescent="0.2"/>
    <row r="13667" customFormat="1" ht="13.2" hidden="1" x14ac:dyDescent="0.2"/>
    <row r="13668" customFormat="1" ht="13.2" hidden="1" x14ac:dyDescent="0.2"/>
    <row r="13669" customFormat="1" ht="13.2" hidden="1" x14ac:dyDescent="0.2"/>
    <row r="13670" customFormat="1" ht="13.2" hidden="1" x14ac:dyDescent="0.2"/>
    <row r="13671" customFormat="1" ht="13.2" hidden="1" x14ac:dyDescent="0.2"/>
    <row r="13672" customFormat="1" ht="13.2" hidden="1" x14ac:dyDescent="0.2"/>
    <row r="13673" customFormat="1" ht="13.2" hidden="1" x14ac:dyDescent="0.2"/>
    <row r="13674" customFormat="1" ht="13.2" hidden="1" x14ac:dyDescent="0.2"/>
    <row r="13675" customFormat="1" ht="13.2" hidden="1" x14ac:dyDescent="0.2"/>
    <row r="13676" customFormat="1" ht="13.2" hidden="1" x14ac:dyDescent="0.2"/>
    <row r="13677" customFormat="1" ht="13.2" hidden="1" x14ac:dyDescent="0.2"/>
    <row r="13678" customFormat="1" ht="13.2" hidden="1" x14ac:dyDescent="0.2"/>
    <row r="13679" customFormat="1" ht="13.2" hidden="1" x14ac:dyDescent="0.2"/>
    <row r="13680" customFormat="1" ht="13.2" hidden="1" x14ac:dyDescent="0.2"/>
    <row r="13681" customFormat="1" ht="13.2" hidden="1" x14ac:dyDescent="0.2"/>
    <row r="13682" customFormat="1" ht="13.2" hidden="1" x14ac:dyDescent="0.2"/>
    <row r="13683" customFormat="1" ht="13.2" hidden="1" x14ac:dyDescent="0.2"/>
    <row r="13684" customFormat="1" ht="13.2" hidden="1" x14ac:dyDescent="0.2"/>
    <row r="13685" customFormat="1" ht="13.2" hidden="1" x14ac:dyDescent="0.2"/>
    <row r="13686" customFormat="1" ht="13.2" hidden="1" x14ac:dyDescent="0.2"/>
    <row r="13687" customFormat="1" ht="13.2" hidden="1" x14ac:dyDescent="0.2"/>
    <row r="13688" customFormat="1" ht="13.2" hidden="1" x14ac:dyDescent="0.2"/>
    <row r="13689" customFormat="1" ht="13.2" hidden="1" x14ac:dyDescent="0.2"/>
    <row r="13690" customFormat="1" ht="13.2" hidden="1" x14ac:dyDescent="0.2"/>
    <row r="13691" customFormat="1" ht="13.2" hidden="1" x14ac:dyDescent="0.2"/>
    <row r="13692" customFormat="1" ht="13.2" hidden="1" x14ac:dyDescent="0.2"/>
    <row r="13693" customFormat="1" ht="13.2" hidden="1" x14ac:dyDescent="0.2"/>
    <row r="13694" customFormat="1" ht="13.2" hidden="1" x14ac:dyDescent="0.2"/>
    <row r="13695" customFormat="1" ht="13.2" hidden="1" x14ac:dyDescent="0.2"/>
    <row r="13696" customFormat="1" ht="13.2" hidden="1" x14ac:dyDescent="0.2"/>
    <row r="13697" customFormat="1" ht="13.2" hidden="1" x14ac:dyDescent="0.2"/>
    <row r="13698" customFormat="1" ht="13.2" hidden="1" x14ac:dyDescent="0.2"/>
    <row r="13699" customFormat="1" ht="13.2" hidden="1" x14ac:dyDescent="0.2"/>
    <row r="13700" customFormat="1" ht="13.2" hidden="1" x14ac:dyDescent="0.2"/>
    <row r="13701" customFormat="1" ht="13.2" hidden="1" x14ac:dyDescent="0.2"/>
    <row r="13702" customFormat="1" ht="13.2" hidden="1" x14ac:dyDescent="0.2"/>
    <row r="13703" customFormat="1" ht="13.2" hidden="1" x14ac:dyDescent="0.2"/>
    <row r="13704" customFormat="1" ht="13.2" hidden="1" x14ac:dyDescent="0.2"/>
    <row r="13705" customFormat="1" ht="13.2" hidden="1" x14ac:dyDescent="0.2"/>
    <row r="13706" customFormat="1" ht="13.2" hidden="1" x14ac:dyDescent="0.2"/>
    <row r="13707" customFormat="1" ht="13.2" hidden="1" x14ac:dyDescent="0.2"/>
    <row r="13708" customFormat="1" ht="13.2" hidden="1" x14ac:dyDescent="0.2"/>
    <row r="13709" customFormat="1" ht="13.2" hidden="1" x14ac:dyDescent="0.2"/>
    <row r="13710" customFormat="1" ht="13.2" hidden="1" x14ac:dyDescent="0.2"/>
    <row r="13711" customFormat="1" ht="13.2" hidden="1" x14ac:dyDescent="0.2"/>
    <row r="13712" customFormat="1" ht="13.2" hidden="1" x14ac:dyDescent="0.2"/>
    <row r="13713" customFormat="1" ht="13.2" hidden="1" x14ac:dyDescent="0.2"/>
    <row r="13714" customFormat="1" ht="13.2" hidden="1" x14ac:dyDescent="0.2"/>
    <row r="13715" customFormat="1" ht="13.2" hidden="1" x14ac:dyDescent="0.2"/>
    <row r="13716" customFormat="1" ht="13.2" hidden="1" x14ac:dyDescent="0.2"/>
    <row r="13717" customFormat="1" ht="13.2" hidden="1" x14ac:dyDescent="0.2"/>
    <row r="13718" customFormat="1" ht="13.2" hidden="1" x14ac:dyDescent="0.2"/>
    <row r="13719" customFormat="1" ht="13.2" hidden="1" x14ac:dyDescent="0.2"/>
    <row r="13720" customFormat="1" ht="13.2" hidden="1" x14ac:dyDescent="0.2"/>
    <row r="13721" customFormat="1" ht="13.2" hidden="1" x14ac:dyDescent="0.2"/>
    <row r="13722" customFormat="1" ht="13.2" hidden="1" x14ac:dyDescent="0.2"/>
    <row r="13723" customFormat="1" ht="13.2" hidden="1" x14ac:dyDescent="0.2"/>
    <row r="13724" customFormat="1" ht="13.2" hidden="1" x14ac:dyDescent="0.2"/>
    <row r="13725" customFormat="1" ht="13.2" hidden="1" x14ac:dyDescent="0.2"/>
    <row r="13726" customFormat="1" ht="13.2" hidden="1" x14ac:dyDescent="0.2"/>
    <row r="13727" customFormat="1" ht="13.2" hidden="1" x14ac:dyDescent="0.2"/>
    <row r="13728" customFormat="1" ht="13.2" hidden="1" x14ac:dyDescent="0.2"/>
    <row r="13729" customFormat="1" ht="13.2" hidden="1" x14ac:dyDescent="0.2"/>
    <row r="13730" customFormat="1" ht="13.2" hidden="1" x14ac:dyDescent="0.2"/>
    <row r="13731" customFormat="1" ht="13.2" hidden="1" x14ac:dyDescent="0.2"/>
    <row r="13732" customFormat="1" ht="13.2" hidden="1" x14ac:dyDescent="0.2"/>
    <row r="13733" customFormat="1" ht="13.2" hidden="1" x14ac:dyDescent="0.2"/>
    <row r="13734" customFormat="1" ht="13.2" hidden="1" x14ac:dyDescent="0.2"/>
    <row r="13735" customFormat="1" ht="13.2" hidden="1" x14ac:dyDescent="0.2"/>
    <row r="13736" customFormat="1" ht="13.2" hidden="1" x14ac:dyDescent="0.2"/>
    <row r="13737" customFormat="1" ht="13.2" hidden="1" x14ac:dyDescent="0.2"/>
    <row r="13738" customFormat="1" ht="13.2" hidden="1" x14ac:dyDescent="0.2"/>
    <row r="13739" customFormat="1" ht="13.2" hidden="1" x14ac:dyDescent="0.2"/>
    <row r="13740" customFormat="1" ht="13.2" hidden="1" x14ac:dyDescent="0.2"/>
    <row r="13741" customFormat="1" ht="13.2" hidden="1" x14ac:dyDescent="0.2"/>
    <row r="13742" customFormat="1" ht="13.2" hidden="1" x14ac:dyDescent="0.2"/>
    <row r="13743" customFormat="1" ht="13.2" hidden="1" x14ac:dyDescent="0.2"/>
    <row r="13744" customFormat="1" ht="13.2" hidden="1" x14ac:dyDescent="0.2"/>
    <row r="13745" customFormat="1" ht="13.2" hidden="1" x14ac:dyDescent="0.2"/>
    <row r="13746" customFormat="1" ht="13.2" hidden="1" x14ac:dyDescent="0.2"/>
    <row r="13747" customFormat="1" ht="13.2" hidden="1" x14ac:dyDescent="0.2"/>
    <row r="13748" customFormat="1" ht="13.2" hidden="1" x14ac:dyDescent="0.2"/>
    <row r="13749" customFormat="1" ht="13.2" hidden="1" x14ac:dyDescent="0.2"/>
    <row r="13750" customFormat="1" ht="13.2" hidden="1" x14ac:dyDescent="0.2"/>
    <row r="13751" customFormat="1" ht="13.2" hidden="1" x14ac:dyDescent="0.2"/>
    <row r="13752" customFormat="1" ht="13.2" hidden="1" x14ac:dyDescent="0.2"/>
    <row r="13753" customFormat="1" ht="13.2" hidden="1" x14ac:dyDescent="0.2"/>
    <row r="13754" customFormat="1" ht="13.2" hidden="1" x14ac:dyDescent="0.2"/>
    <row r="13755" customFormat="1" ht="13.2" hidden="1" x14ac:dyDescent="0.2"/>
    <row r="13756" customFormat="1" ht="13.2" hidden="1" x14ac:dyDescent="0.2"/>
    <row r="13757" customFormat="1" ht="13.2" hidden="1" x14ac:dyDescent="0.2"/>
    <row r="13758" customFormat="1" ht="13.2" hidden="1" x14ac:dyDescent="0.2"/>
    <row r="13759" customFormat="1" ht="13.2" hidden="1" x14ac:dyDescent="0.2"/>
    <row r="13760" customFormat="1" ht="13.2" hidden="1" x14ac:dyDescent="0.2"/>
    <row r="13761" customFormat="1" ht="13.2" hidden="1" x14ac:dyDescent="0.2"/>
    <row r="13762" customFormat="1" ht="13.2" hidden="1" x14ac:dyDescent="0.2"/>
    <row r="13763" customFormat="1" ht="13.2" hidden="1" x14ac:dyDescent="0.2"/>
    <row r="13764" customFormat="1" ht="13.2" hidden="1" x14ac:dyDescent="0.2"/>
    <row r="13765" customFormat="1" ht="13.2" hidden="1" x14ac:dyDescent="0.2"/>
    <row r="13766" customFormat="1" ht="13.2" hidden="1" x14ac:dyDescent="0.2"/>
    <row r="13767" customFormat="1" ht="13.2" hidden="1" x14ac:dyDescent="0.2"/>
    <row r="13768" customFormat="1" ht="13.2" hidden="1" x14ac:dyDescent="0.2"/>
    <row r="13769" customFormat="1" ht="13.2" hidden="1" x14ac:dyDescent="0.2"/>
    <row r="13770" customFormat="1" ht="13.2" hidden="1" x14ac:dyDescent="0.2"/>
    <row r="13771" customFormat="1" ht="13.2" hidden="1" x14ac:dyDescent="0.2"/>
    <row r="13772" customFormat="1" ht="13.2" hidden="1" x14ac:dyDescent="0.2"/>
    <row r="13773" customFormat="1" ht="13.2" hidden="1" x14ac:dyDescent="0.2"/>
    <row r="13774" customFormat="1" ht="13.2" hidden="1" x14ac:dyDescent="0.2"/>
    <row r="13775" customFormat="1" ht="13.2" hidden="1" x14ac:dyDescent="0.2"/>
    <row r="13776" customFormat="1" ht="13.2" hidden="1" x14ac:dyDescent="0.2"/>
    <row r="13777" customFormat="1" ht="13.2" hidden="1" x14ac:dyDescent="0.2"/>
    <row r="13778" customFormat="1" ht="13.2" hidden="1" x14ac:dyDescent="0.2"/>
    <row r="13779" customFormat="1" ht="13.2" hidden="1" x14ac:dyDescent="0.2"/>
    <row r="13780" customFormat="1" ht="13.2" hidden="1" x14ac:dyDescent="0.2"/>
    <row r="13781" customFormat="1" ht="13.2" hidden="1" x14ac:dyDescent="0.2"/>
    <row r="13782" customFormat="1" ht="13.2" hidden="1" x14ac:dyDescent="0.2"/>
    <row r="13783" customFormat="1" ht="13.2" hidden="1" x14ac:dyDescent="0.2"/>
    <row r="13784" customFormat="1" ht="13.2" hidden="1" x14ac:dyDescent="0.2"/>
    <row r="13785" customFormat="1" ht="13.2" hidden="1" x14ac:dyDescent="0.2"/>
    <row r="13786" customFormat="1" ht="13.2" hidden="1" x14ac:dyDescent="0.2"/>
    <row r="13787" customFormat="1" ht="13.2" hidden="1" x14ac:dyDescent="0.2"/>
    <row r="13788" customFormat="1" ht="13.2" hidden="1" x14ac:dyDescent="0.2"/>
    <row r="13789" customFormat="1" ht="13.2" hidden="1" x14ac:dyDescent="0.2"/>
    <row r="13790" customFormat="1" ht="13.2" hidden="1" x14ac:dyDescent="0.2"/>
    <row r="13791" customFormat="1" ht="13.2" hidden="1" x14ac:dyDescent="0.2"/>
    <row r="13792" customFormat="1" ht="13.2" hidden="1" x14ac:dyDescent="0.2"/>
    <row r="13793" customFormat="1" ht="13.2" hidden="1" x14ac:dyDescent="0.2"/>
    <row r="13794" customFormat="1" ht="13.2" hidden="1" x14ac:dyDescent="0.2"/>
    <row r="13795" customFormat="1" ht="13.2" hidden="1" x14ac:dyDescent="0.2"/>
    <row r="13796" customFormat="1" ht="13.2" hidden="1" x14ac:dyDescent="0.2"/>
    <row r="13797" customFormat="1" ht="13.2" hidden="1" x14ac:dyDescent="0.2"/>
    <row r="13798" customFormat="1" ht="13.2" hidden="1" x14ac:dyDescent="0.2"/>
    <row r="13799" customFormat="1" ht="13.2" hidden="1" x14ac:dyDescent="0.2"/>
    <row r="13800" customFormat="1" ht="13.2" hidden="1" x14ac:dyDescent="0.2"/>
    <row r="13801" customFormat="1" ht="13.2" hidden="1" x14ac:dyDescent="0.2"/>
    <row r="13802" customFormat="1" ht="13.2" hidden="1" x14ac:dyDescent="0.2"/>
    <row r="13803" customFormat="1" ht="13.2" hidden="1" x14ac:dyDescent="0.2"/>
    <row r="13804" customFormat="1" ht="13.2" hidden="1" x14ac:dyDescent="0.2"/>
    <row r="13805" customFormat="1" ht="13.2" hidden="1" x14ac:dyDescent="0.2"/>
    <row r="13806" customFormat="1" ht="13.2" hidden="1" x14ac:dyDescent="0.2"/>
    <row r="13807" customFormat="1" ht="13.2" hidden="1" x14ac:dyDescent="0.2"/>
    <row r="13808" customFormat="1" ht="13.2" hidden="1" x14ac:dyDescent="0.2"/>
    <row r="13809" customFormat="1" ht="13.2" hidden="1" x14ac:dyDescent="0.2"/>
    <row r="13810" customFormat="1" ht="13.2" hidden="1" x14ac:dyDescent="0.2"/>
    <row r="13811" customFormat="1" ht="13.2" hidden="1" x14ac:dyDescent="0.2"/>
    <row r="13812" customFormat="1" ht="13.2" hidden="1" x14ac:dyDescent="0.2"/>
    <row r="13813" customFormat="1" ht="13.2" hidden="1" x14ac:dyDescent="0.2"/>
    <row r="13814" customFormat="1" ht="13.2" hidden="1" x14ac:dyDescent="0.2"/>
    <row r="13815" customFormat="1" ht="13.2" hidden="1" x14ac:dyDescent="0.2"/>
    <row r="13816" customFormat="1" ht="13.2" hidden="1" x14ac:dyDescent="0.2"/>
    <row r="13817" customFormat="1" ht="13.2" hidden="1" x14ac:dyDescent="0.2"/>
    <row r="13818" customFormat="1" ht="13.2" hidden="1" x14ac:dyDescent="0.2"/>
    <row r="13819" customFormat="1" ht="13.2" hidden="1" x14ac:dyDescent="0.2"/>
    <row r="13820" customFormat="1" ht="13.2" hidden="1" x14ac:dyDescent="0.2"/>
    <row r="13821" customFormat="1" ht="13.2" hidden="1" x14ac:dyDescent="0.2"/>
    <row r="13822" customFormat="1" ht="13.2" hidden="1" x14ac:dyDescent="0.2"/>
    <row r="13823" customFormat="1" ht="13.2" hidden="1" x14ac:dyDescent="0.2"/>
    <row r="13824" customFormat="1" ht="13.2" hidden="1" x14ac:dyDescent="0.2"/>
    <row r="13825" customFormat="1" ht="13.2" hidden="1" x14ac:dyDescent="0.2"/>
    <row r="13826" customFormat="1" ht="13.2" hidden="1" x14ac:dyDescent="0.2"/>
    <row r="13827" customFormat="1" ht="13.2" hidden="1" x14ac:dyDescent="0.2"/>
    <row r="13828" customFormat="1" ht="13.2" hidden="1" x14ac:dyDescent="0.2"/>
    <row r="13829" customFormat="1" ht="13.2" hidden="1" x14ac:dyDescent="0.2"/>
    <row r="13830" customFormat="1" ht="13.2" hidden="1" x14ac:dyDescent="0.2"/>
    <row r="13831" customFormat="1" ht="13.2" hidden="1" x14ac:dyDescent="0.2"/>
    <row r="13832" customFormat="1" ht="13.2" hidden="1" x14ac:dyDescent="0.2"/>
    <row r="13833" customFormat="1" ht="13.2" hidden="1" x14ac:dyDescent="0.2"/>
    <row r="13834" customFormat="1" ht="13.2" hidden="1" x14ac:dyDescent="0.2"/>
    <row r="13835" customFormat="1" ht="13.2" hidden="1" x14ac:dyDescent="0.2"/>
    <row r="13836" customFormat="1" ht="13.2" hidden="1" x14ac:dyDescent="0.2"/>
    <row r="13837" customFormat="1" ht="13.2" hidden="1" x14ac:dyDescent="0.2"/>
    <row r="13838" customFormat="1" ht="13.2" hidden="1" x14ac:dyDescent="0.2"/>
    <row r="13839" customFormat="1" ht="13.2" hidden="1" x14ac:dyDescent="0.2"/>
    <row r="13840" customFormat="1" ht="13.2" hidden="1" x14ac:dyDescent="0.2"/>
    <row r="13841" customFormat="1" ht="13.2" hidden="1" x14ac:dyDescent="0.2"/>
    <row r="13842" customFormat="1" ht="13.2" hidden="1" x14ac:dyDescent="0.2"/>
    <row r="13843" customFormat="1" ht="13.2" hidden="1" x14ac:dyDescent="0.2"/>
    <row r="13844" customFormat="1" ht="13.2" hidden="1" x14ac:dyDescent="0.2"/>
    <row r="13845" customFormat="1" ht="13.2" hidden="1" x14ac:dyDescent="0.2"/>
    <row r="13846" customFormat="1" ht="13.2" hidden="1" x14ac:dyDescent="0.2"/>
    <row r="13847" customFormat="1" ht="13.2" hidden="1" x14ac:dyDescent="0.2"/>
    <row r="13848" customFormat="1" ht="13.2" hidden="1" x14ac:dyDescent="0.2"/>
    <row r="13849" customFormat="1" ht="13.2" hidden="1" x14ac:dyDescent="0.2"/>
    <row r="13850" customFormat="1" ht="13.2" hidden="1" x14ac:dyDescent="0.2"/>
    <row r="13851" customFormat="1" ht="13.2" hidden="1" x14ac:dyDescent="0.2"/>
    <row r="13852" customFormat="1" ht="13.2" hidden="1" x14ac:dyDescent="0.2"/>
    <row r="13853" customFormat="1" ht="13.2" hidden="1" x14ac:dyDescent="0.2"/>
    <row r="13854" customFormat="1" ht="13.2" hidden="1" x14ac:dyDescent="0.2"/>
    <row r="13855" customFormat="1" ht="13.2" hidden="1" x14ac:dyDescent="0.2"/>
    <row r="13856" customFormat="1" ht="13.2" hidden="1" x14ac:dyDescent="0.2"/>
    <row r="13857" customFormat="1" ht="13.2" hidden="1" x14ac:dyDescent="0.2"/>
    <row r="13858" customFormat="1" ht="13.2" hidden="1" x14ac:dyDescent="0.2"/>
    <row r="13859" customFormat="1" ht="13.2" hidden="1" x14ac:dyDescent="0.2"/>
    <row r="13860" customFormat="1" ht="13.2" hidden="1" x14ac:dyDescent="0.2"/>
    <row r="13861" customFormat="1" ht="13.2" hidden="1" x14ac:dyDescent="0.2"/>
    <row r="13862" customFormat="1" ht="13.2" hidden="1" x14ac:dyDescent="0.2"/>
    <row r="13863" customFormat="1" ht="13.2" hidden="1" x14ac:dyDescent="0.2"/>
    <row r="13864" customFormat="1" ht="13.2" hidden="1" x14ac:dyDescent="0.2"/>
    <row r="13865" customFormat="1" ht="13.2" hidden="1" x14ac:dyDescent="0.2"/>
    <row r="13866" customFormat="1" ht="13.2" hidden="1" x14ac:dyDescent="0.2"/>
    <row r="13867" customFormat="1" ht="13.2" hidden="1" x14ac:dyDescent="0.2"/>
    <row r="13868" customFormat="1" ht="13.2" hidden="1" x14ac:dyDescent="0.2"/>
    <row r="13869" customFormat="1" ht="13.2" hidden="1" x14ac:dyDescent="0.2"/>
    <row r="13870" customFormat="1" ht="13.2" hidden="1" x14ac:dyDescent="0.2"/>
    <row r="13871" customFormat="1" ht="13.2" hidden="1" x14ac:dyDescent="0.2"/>
    <row r="13872" customFormat="1" ht="13.2" hidden="1" x14ac:dyDescent="0.2"/>
    <row r="13873" customFormat="1" ht="13.2" hidden="1" x14ac:dyDescent="0.2"/>
    <row r="13874" customFormat="1" ht="13.2" hidden="1" x14ac:dyDescent="0.2"/>
    <row r="13875" customFormat="1" ht="13.2" hidden="1" x14ac:dyDescent="0.2"/>
    <row r="13876" customFormat="1" ht="13.2" hidden="1" x14ac:dyDescent="0.2"/>
    <row r="13877" customFormat="1" ht="13.2" hidden="1" x14ac:dyDescent="0.2"/>
    <row r="13878" customFormat="1" ht="13.2" hidden="1" x14ac:dyDescent="0.2"/>
    <row r="13879" customFormat="1" ht="13.2" hidden="1" x14ac:dyDescent="0.2"/>
    <row r="13880" customFormat="1" ht="13.2" hidden="1" x14ac:dyDescent="0.2"/>
    <row r="13881" customFormat="1" ht="13.2" hidden="1" x14ac:dyDescent="0.2"/>
    <row r="13882" customFormat="1" ht="13.2" hidden="1" x14ac:dyDescent="0.2"/>
    <row r="13883" customFormat="1" ht="13.2" hidden="1" x14ac:dyDescent="0.2"/>
    <row r="13884" customFormat="1" ht="13.2" hidden="1" x14ac:dyDescent="0.2"/>
    <row r="13885" customFormat="1" ht="13.2" hidden="1" x14ac:dyDescent="0.2"/>
    <row r="13886" customFormat="1" ht="13.2" hidden="1" x14ac:dyDescent="0.2"/>
    <row r="13887" customFormat="1" ht="13.2" hidden="1" x14ac:dyDescent="0.2"/>
    <row r="13888" customFormat="1" ht="13.2" hidden="1" x14ac:dyDescent="0.2"/>
    <row r="13889" customFormat="1" ht="13.2" hidden="1" x14ac:dyDescent="0.2"/>
    <row r="13890" customFormat="1" ht="13.2" hidden="1" x14ac:dyDescent="0.2"/>
    <row r="13891" customFormat="1" ht="13.2" hidden="1" x14ac:dyDescent="0.2"/>
    <row r="13892" customFormat="1" ht="13.2" hidden="1" x14ac:dyDescent="0.2"/>
    <row r="13893" customFormat="1" ht="13.2" hidden="1" x14ac:dyDescent="0.2"/>
    <row r="13894" customFormat="1" ht="13.2" hidden="1" x14ac:dyDescent="0.2"/>
    <row r="13895" customFormat="1" ht="13.2" hidden="1" x14ac:dyDescent="0.2"/>
    <row r="13896" customFormat="1" ht="13.2" hidden="1" x14ac:dyDescent="0.2"/>
    <row r="13897" customFormat="1" ht="13.2" hidden="1" x14ac:dyDescent="0.2"/>
    <row r="13898" customFormat="1" ht="13.2" hidden="1" x14ac:dyDescent="0.2"/>
    <row r="13899" customFormat="1" ht="13.2" hidden="1" x14ac:dyDescent="0.2"/>
    <row r="13900" customFormat="1" ht="13.2" hidden="1" x14ac:dyDescent="0.2"/>
    <row r="13901" customFormat="1" ht="13.2" hidden="1" x14ac:dyDescent="0.2"/>
    <row r="13902" customFormat="1" ht="13.2" hidden="1" x14ac:dyDescent="0.2"/>
    <row r="13903" customFormat="1" ht="13.2" hidden="1" x14ac:dyDescent="0.2"/>
    <row r="13904" customFormat="1" ht="13.2" hidden="1" x14ac:dyDescent="0.2"/>
    <row r="13905" customFormat="1" ht="13.2" hidden="1" x14ac:dyDescent="0.2"/>
    <row r="13906" customFormat="1" ht="13.2" hidden="1" x14ac:dyDescent="0.2"/>
    <row r="13907" customFormat="1" ht="13.2" hidden="1" x14ac:dyDescent="0.2"/>
    <row r="13908" customFormat="1" ht="13.2" hidden="1" x14ac:dyDescent="0.2"/>
    <row r="13909" customFormat="1" ht="13.2" hidden="1" x14ac:dyDescent="0.2"/>
    <row r="13910" customFormat="1" ht="13.2" hidden="1" x14ac:dyDescent="0.2"/>
    <row r="13911" customFormat="1" ht="13.2" hidden="1" x14ac:dyDescent="0.2"/>
    <row r="13912" customFormat="1" ht="13.2" hidden="1" x14ac:dyDescent="0.2"/>
    <row r="13913" customFormat="1" ht="13.2" hidden="1" x14ac:dyDescent="0.2"/>
    <row r="13914" customFormat="1" ht="13.2" hidden="1" x14ac:dyDescent="0.2"/>
    <row r="13915" customFormat="1" ht="13.2" hidden="1" x14ac:dyDescent="0.2"/>
    <row r="13916" customFormat="1" ht="13.2" hidden="1" x14ac:dyDescent="0.2"/>
    <row r="13917" customFormat="1" ht="13.2" hidden="1" x14ac:dyDescent="0.2"/>
    <row r="13918" customFormat="1" ht="13.2" hidden="1" x14ac:dyDescent="0.2"/>
    <row r="13919" customFormat="1" ht="13.2" hidden="1" x14ac:dyDescent="0.2"/>
    <row r="13920" customFormat="1" ht="13.2" hidden="1" x14ac:dyDescent="0.2"/>
    <row r="13921" customFormat="1" ht="13.2" hidden="1" x14ac:dyDescent="0.2"/>
    <row r="13922" customFormat="1" ht="13.2" hidden="1" x14ac:dyDescent="0.2"/>
    <row r="13923" customFormat="1" ht="13.2" hidden="1" x14ac:dyDescent="0.2"/>
    <row r="13924" customFormat="1" ht="13.2" hidden="1" x14ac:dyDescent="0.2"/>
    <row r="13925" customFormat="1" ht="13.2" hidden="1" x14ac:dyDescent="0.2"/>
    <row r="13926" customFormat="1" ht="13.2" hidden="1" x14ac:dyDescent="0.2"/>
    <row r="13927" customFormat="1" ht="13.2" hidden="1" x14ac:dyDescent="0.2"/>
    <row r="13928" customFormat="1" ht="13.2" hidden="1" x14ac:dyDescent="0.2"/>
    <row r="13929" customFormat="1" ht="13.2" hidden="1" x14ac:dyDescent="0.2"/>
    <row r="13930" customFormat="1" ht="13.2" hidden="1" x14ac:dyDescent="0.2"/>
    <row r="13931" customFormat="1" ht="13.2" hidden="1" x14ac:dyDescent="0.2"/>
    <row r="13932" customFormat="1" ht="13.2" hidden="1" x14ac:dyDescent="0.2"/>
    <row r="13933" customFormat="1" ht="13.2" hidden="1" x14ac:dyDescent="0.2"/>
    <row r="13934" customFormat="1" ht="13.2" hidden="1" x14ac:dyDescent="0.2"/>
    <row r="13935" customFormat="1" ht="13.2" hidden="1" x14ac:dyDescent="0.2"/>
    <row r="13936" customFormat="1" ht="13.2" hidden="1" x14ac:dyDescent="0.2"/>
    <row r="13937" customFormat="1" ht="13.2" hidden="1" x14ac:dyDescent="0.2"/>
    <row r="13938" customFormat="1" ht="13.2" hidden="1" x14ac:dyDescent="0.2"/>
    <row r="13939" customFormat="1" ht="13.2" hidden="1" x14ac:dyDescent="0.2"/>
    <row r="13940" customFormat="1" ht="13.2" hidden="1" x14ac:dyDescent="0.2"/>
    <row r="13941" customFormat="1" ht="13.2" hidden="1" x14ac:dyDescent="0.2"/>
    <row r="13942" customFormat="1" ht="13.2" hidden="1" x14ac:dyDescent="0.2"/>
    <row r="13943" customFormat="1" ht="13.2" hidden="1" x14ac:dyDescent="0.2"/>
    <row r="13944" customFormat="1" ht="13.2" hidden="1" x14ac:dyDescent="0.2"/>
    <row r="13945" customFormat="1" ht="13.2" hidden="1" x14ac:dyDescent="0.2"/>
    <row r="13946" customFormat="1" ht="13.2" hidden="1" x14ac:dyDescent="0.2"/>
    <row r="13947" customFormat="1" ht="13.2" hidden="1" x14ac:dyDescent="0.2"/>
    <row r="13948" customFormat="1" ht="13.2" hidden="1" x14ac:dyDescent="0.2"/>
    <row r="13949" customFormat="1" ht="13.2" hidden="1" x14ac:dyDescent="0.2"/>
    <row r="13950" customFormat="1" ht="13.2" hidden="1" x14ac:dyDescent="0.2"/>
    <row r="13951" customFormat="1" ht="13.2" hidden="1" x14ac:dyDescent="0.2"/>
    <row r="13952" customFormat="1" ht="13.2" hidden="1" x14ac:dyDescent="0.2"/>
    <row r="13953" customFormat="1" ht="13.2" hidden="1" x14ac:dyDescent="0.2"/>
    <row r="13954" customFormat="1" ht="13.2" hidden="1" x14ac:dyDescent="0.2"/>
    <row r="13955" customFormat="1" ht="13.2" hidden="1" x14ac:dyDescent="0.2"/>
    <row r="13956" customFormat="1" ht="13.2" hidden="1" x14ac:dyDescent="0.2"/>
    <row r="13957" customFormat="1" ht="13.2" hidden="1" x14ac:dyDescent="0.2"/>
    <row r="13958" customFormat="1" ht="13.2" hidden="1" x14ac:dyDescent="0.2"/>
    <row r="13959" customFormat="1" ht="13.2" hidden="1" x14ac:dyDescent="0.2"/>
    <row r="13960" customFormat="1" ht="13.2" hidden="1" x14ac:dyDescent="0.2"/>
    <row r="13961" customFormat="1" ht="13.2" hidden="1" x14ac:dyDescent="0.2"/>
    <row r="13962" customFormat="1" ht="13.2" hidden="1" x14ac:dyDescent="0.2"/>
    <row r="13963" customFormat="1" ht="13.2" hidden="1" x14ac:dyDescent="0.2"/>
    <row r="13964" customFormat="1" ht="13.2" hidden="1" x14ac:dyDescent="0.2"/>
    <row r="13965" customFormat="1" ht="13.2" hidden="1" x14ac:dyDescent="0.2"/>
    <row r="13966" customFormat="1" ht="13.2" hidden="1" x14ac:dyDescent="0.2"/>
    <row r="13967" customFormat="1" ht="13.2" hidden="1" x14ac:dyDescent="0.2"/>
    <row r="13968" customFormat="1" ht="13.2" hidden="1" x14ac:dyDescent="0.2"/>
    <row r="13969" customFormat="1" ht="13.2" hidden="1" x14ac:dyDescent="0.2"/>
    <row r="13970" customFormat="1" ht="13.2" hidden="1" x14ac:dyDescent="0.2"/>
    <row r="13971" customFormat="1" ht="13.2" hidden="1" x14ac:dyDescent="0.2"/>
    <row r="13972" customFormat="1" ht="13.2" hidden="1" x14ac:dyDescent="0.2"/>
    <row r="13973" customFormat="1" ht="13.2" hidden="1" x14ac:dyDescent="0.2"/>
    <row r="13974" customFormat="1" ht="13.2" hidden="1" x14ac:dyDescent="0.2"/>
    <row r="13975" customFormat="1" ht="13.2" hidden="1" x14ac:dyDescent="0.2"/>
    <row r="13976" customFormat="1" ht="13.2" hidden="1" x14ac:dyDescent="0.2"/>
    <row r="13977" customFormat="1" ht="13.2" hidden="1" x14ac:dyDescent="0.2"/>
    <row r="13978" customFormat="1" ht="13.2" hidden="1" x14ac:dyDescent="0.2"/>
    <row r="13979" customFormat="1" ht="13.2" hidden="1" x14ac:dyDescent="0.2"/>
    <row r="13980" customFormat="1" ht="13.2" hidden="1" x14ac:dyDescent="0.2"/>
    <row r="13981" customFormat="1" ht="13.2" hidden="1" x14ac:dyDescent="0.2"/>
    <row r="13982" customFormat="1" ht="13.2" hidden="1" x14ac:dyDescent="0.2"/>
    <row r="13983" customFormat="1" ht="13.2" hidden="1" x14ac:dyDescent="0.2"/>
    <row r="13984" customFormat="1" ht="13.2" hidden="1" x14ac:dyDescent="0.2"/>
    <row r="13985" customFormat="1" ht="13.2" hidden="1" x14ac:dyDescent="0.2"/>
    <row r="13986" customFormat="1" ht="13.2" hidden="1" x14ac:dyDescent="0.2"/>
    <row r="13987" customFormat="1" ht="13.2" hidden="1" x14ac:dyDescent="0.2"/>
    <row r="13988" customFormat="1" ht="13.2" hidden="1" x14ac:dyDescent="0.2"/>
    <row r="13989" customFormat="1" ht="13.2" hidden="1" x14ac:dyDescent="0.2"/>
    <row r="13990" customFormat="1" ht="13.2" hidden="1" x14ac:dyDescent="0.2"/>
    <row r="13991" customFormat="1" ht="13.2" hidden="1" x14ac:dyDescent="0.2"/>
    <row r="13992" customFormat="1" ht="13.2" hidden="1" x14ac:dyDescent="0.2"/>
    <row r="13993" customFormat="1" ht="13.2" hidden="1" x14ac:dyDescent="0.2"/>
    <row r="13994" customFormat="1" ht="13.2" hidden="1" x14ac:dyDescent="0.2"/>
    <row r="13995" customFormat="1" ht="13.2" hidden="1" x14ac:dyDescent="0.2"/>
    <row r="13996" customFormat="1" ht="13.2" hidden="1" x14ac:dyDescent="0.2"/>
    <row r="13997" customFormat="1" ht="13.2" hidden="1" x14ac:dyDescent="0.2"/>
    <row r="13998" customFormat="1" ht="13.2" hidden="1" x14ac:dyDescent="0.2"/>
    <row r="13999" customFormat="1" ht="13.2" hidden="1" x14ac:dyDescent="0.2"/>
    <row r="14000" customFormat="1" ht="13.2" hidden="1" x14ac:dyDescent="0.2"/>
    <row r="14001" customFormat="1" ht="13.2" hidden="1" x14ac:dyDescent="0.2"/>
    <row r="14002" customFormat="1" ht="13.2" hidden="1" x14ac:dyDescent="0.2"/>
    <row r="14003" customFormat="1" ht="13.2" hidden="1" x14ac:dyDescent="0.2"/>
    <row r="14004" customFormat="1" ht="13.2" hidden="1" x14ac:dyDescent="0.2"/>
    <row r="14005" customFormat="1" ht="13.2" hidden="1" x14ac:dyDescent="0.2"/>
    <row r="14006" customFormat="1" ht="13.2" hidden="1" x14ac:dyDescent="0.2"/>
    <row r="14007" customFormat="1" ht="13.2" hidden="1" x14ac:dyDescent="0.2"/>
    <row r="14008" customFormat="1" ht="13.2" hidden="1" x14ac:dyDescent="0.2"/>
    <row r="14009" customFormat="1" ht="13.2" hidden="1" x14ac:dyDescent="0.2"/>
    <row r="14010" customFormat="1" ht="13.2" hidden="1" x14ac:dyDescent="0.2"/>
    <row r="14011" customFormat="1" ht="13.2" hidden="1" x14ac:dyDescent="0.2"/>
    <row r="14012" customFormat="1" ht="13.2" hidden="1" x14ac:dyDescent="0.2"/>
    <row r="14013" customFormat="1" ht="13.2" hidden="1" x14ac:dyDescent="0.2"/>
    <row r="14014" customFormat="1" ht="13.2" hidden="1" x14ac:dyDescent="0.2"/>
    <row r="14015" customFormat="1" ht="13.2" hidden="1" x14ac:dyDescent="0.2"/>
    <row r="14016" customFormat="1" ht="13.2" hidden="1" x14ac:dyDescent="0.2"/>
    <row r="14017" customFormat="1" ht="13.2" hidden="1" x14ac:dyDescent="0.2"/>
    <row r="14018" customFormat="1" ht="13.2" hidden="1" x14ac:dyDescent="0.2"/>
    <row r="14019" customFormat="1" ht="13.2" hidden="1" x14ac:dyDescent="0.2"/>
    <row r="14020" customFormat="1" ht="13.2" hidden="1" x14ac:dyDescent="0.2"/>
    <row r="14021" customFormat="1" ht="13.2" hidden="1" x14ac:dyDescent="0.2"/>
    <row r="14022" customFormat="1" ht="13.2" hidden="1" x14ac:dyDescent="0.2"/>
    <row r="14023" customFormat="1" ht="13.2" hidden="1" x14ac:dyDescent="0.2"/>
    <row r="14024" customFormat="1" ht="13.2" hidden="1" x14ac:dyDescent="0.2"/>
    <row r="14025" customFormat="1" ht="13.2" hidden="1" x14ac:dyDescent="0.2"/>
    <row r="14026" customFormat="1" ht="13.2" hidden="1" x14ac:dyDescent="0.2"/>
    <row r="14027" customFormat="1" ht="13.2" hidden="1" x14ac:dyDescent="0.2"/>
    <row r="14028" customFormat="1" ht="13.2" hidden="1" x14ac:dyDescent="0.2"/>
    <row r="14029" customFormat="1" ht="13.2" hidden="1" x14ac:dyDescent="0.2"/>
    <row r="14030" customFormat="1" ht="13.2" hidden="1" x14ac:dyDescent="0.2"/>
    <row r="14031" customFormat="1" ht="13.2" hidden="1" x14ac:dyDescent="0.2"/>
    <row r="14032" customFormat="1" ht="13.2" hidden="1" x14ac:dyDescent="0.2"/>
    <row r="14033" customFormat="1" ht="13.2" hidden="1" x14ac:dyDescent="0.2"/>
    <row r="14034" customFormat="1" ht="13.2" hidden="1" x14ac:dyDescent="0.2"/>
    <row r="14035" customFormat="1" ht="13.2" hidden="1" x14ac:dyDescent="0.2"/>
    <row r="14036" customFormat="1" ht="13.2" hidden="1" x14ac:dyDescent="0.2"/>
    <row r="14037" customFormat="1" ht="13.2" hidden="1" x14ac:dyDescent="0.2"/>
    <row r="14038" customFormat="1" ht="13.2" hidden="1" x14ac:dyDescent="0.2"/>
    <row r="14039" customFormat="1" ht="13.2" hidden="1" x14ac:dyDescent="0.2"/>
    <row r="14040" customFormat="1" ht="13.2" hidden="1" x14ac:dyDescent="0.2"/>
    <row r="14041" customFormat="1" ht="13.2" hidden="1" x14ac:dyDescent="0.2"/>
    <row r="14042" customFormat="1" ht="13.2" hidden="1" x14ac:dyDescent="0.2"/>
    <row r="14043" customFormat="1" ht="13.2" hidden="1" x14ac:dyDescent="0.2"/>
    <row r="14044" customFormat="1" ht="13.2" hidden="1" x14ac:dyDescent="0.2"/>
    <row r="14045" customFormat="1" ht="13.2" hidden="1" x14ac:dyDescent="0.2"/>
    <row r="14046" customFormat="1" ht="13.2" hidden="1" x14ac:dyDescent="0.2"/>
    <row r="14047" customFormat="1" ht="13.2" hidden="1" x14ac:dyDescent="0.2"/>
    <row r="14048" customFormat="1" ht="13.2" hidden="1" x14ac:dyDescent="0.2"/>
    <row r="14049" customFormat="1" ht="13.2" hidden="1" x14ac:dyDescent="0.2"/>
    <row r="14050" customFormat="1" ht="13.2" hidden="1" x14ac:dyDescent="0.2"/>
    <row r="14051" customFormat="1" ht="13.2" hidden="1" x14ac:dyDescent="0.2"/>
    <row r="14052" customFormat="1" ht="13.2" hidden="1" x14ac:dyDescent="0.2"/>
    <row r="14053" customFormat="1" ht="13.2" hidden="1" x14ac:dyDescent="0.2"/>
    <row r="14054" customFormat="1" ht="13.2" hidden="1" x14ac:dyDescent="0.2"/>
    <row r="14055" customFormat="1" ht="13.2" hidden="1" x14ac:dyDescent="0.2"/>
    <row r="14056" customFormat="1" ht="13.2" hidden="1" x14ac:dyDescent="0.2"/>
    <row r="14057" customFormat="1" ht="13.2" hidden="1" x14ac:dyDescent="0.2"/>
    <row r="14058" customFormat="1" ht="13.2" hidden="1" x14ac:dyDescent="0.2"/>
    <row r="14059" customFormat="1" ht="13.2" hidden="1" x14ac:dyDescent="0.2"/>
    <row r="14060" customFormat="1" ht="13.2" hidden="1" x14ac:dyDescent="0.2"/>
    <row r="14061" customFormat="1" ht="13.2" hidden="1" x14ac:dyDescent="0.2"/>
    <row r="14062" customFormat="1" ht="13.2" hidden="1" x14ac:dyDescent="0.2"/>
    <row r="14063" customFormat="1" ht="13.2" hidden="1" x14ac:dyDescent="0.2"/>
    <row r="14064" customFormat="1" ht="13.2" hidden="1" x14ac:dyDescent="0.2"/>
    <row r="14065" customFormat="1" ht="13.2" hidden="1" x14ac:dyDescent="0.2"/>
    <row r="14066" customFormat="1" ht="13.2" hidden="1" x14ac:dyDescent="0.2"/>
    <row r="14067" customFormat="1" ht="13.2" hidden="1" x14ac:dyDescent="0.2"/>
    <row r="14068" customFormat="1" ht="13.2" hidden="1" x14ac:dyDescent="0.2"/>
    <row r="14069" customFormat="1" ht="13.2" hidden="1" x14ac:dyDescent="0.2"/>
    <row r="14070" customFormat="1" ht="13.2" hidden="1" x14ac:dyDescent="0.2"/>
    <row r="14071" customFormat="1" ht="13.2" hidden="1" x14ac:dyDescent="0.2"/>
    <row r="14072" customFormat="1" ht="13.2" hidden="1" x14ac:dyDescent="0.2"/>
    <row r="14073" customFormat="1" ht="13.2" hidden="1" x14ac:dyDescent="0.2"/>
    <row r="14074" customFormat="1" ht="13.2" hidden="1" x14ac:dyDescent="0.2"/>
    <row r="14075" customFormat="1" ht="13.2" hidden="1" x14ac:dyDescent="0.2"/>
    <row r="14076" customFormat="1" ht="13.2" hidden="1" x14ac:dyDescent="0.2"/>
    <row r="14077" customFormat="1" ht="13.2" hidden="1" x14ac:dyDescent="0.2"/>
    <row r="14078" customFormat="1" ht="13.2" hidden="1" x14ac:dyDescent="0.2"/>
    <row r="14079" customFormat="1" ht="13.2" hidden="1" x14ac:dyDescent="0.2"/>
    <row r="14080" customFormat="1" ht="13.2" hidden="1" x14ac:dyDescent="0.2"/>
    <row r="14081" customFormat="1" ht="13.2" hidden="1" x14ac:dyDescent="0.2"/>
    <row r="14082" customFormat="1" ht="13.2" hidden="1" x14ac:dyDescent="0.2"/>
    <row r="14083" customFormat="1" ht="13.2" hidden="1" x14ac:dyDescent="0.2"/>
    <row r="14084" customFormat="1" ht="13.2" hidden="1" x14ac:dyDescent="0.2"/>
    <row r="14085" customFormat="1" ht="13.2" hidden="1" x14ac:dyDescent="0.2"/>
    <row r="14086" customFormat="1" ht="13.2" hidden="1" x14ac:dyDescent="0.2"/>
    <row r="14087" customFormat="1" ht="13.2" hidden="1" x14ac:dyDescent="0.2"/>
    <row r="14088" customFormat="1" ht="13.2" hidden="1" x14ac:dyDescent="0.2"/>
    <row r="14089" customFormat="1" ht="13.2" hidden="1" x14ac:dyDescent="0.2"/>
    <row r="14090" customFormat="1" ht="13.2" hidden="1" x14ac:dyDescent="0.2"/>
    <row r="14091" customFormat="1" ht="13.2" hidden="1" x14ac:dyDescent="0.2"/>
    <row r="14092" customFormat="1" ht="13.2" hidden="1" x14ac:dyDescent="0.2"/>
    <row r="14093" customFormat="1" ht="13.2" hidden="1" x14ac:dyDescent="0.2"/>
    <row r="14094" customFormat="1" ht="13.2" hidden="1" x14ac:dyDescent="0.2"/>
    <row r="14095" customFormat="1" ht="13.2" hidden="1" x14ac:dyDescent="0.2"/>
    <row r="14096" customFormat="1" ht="13.2" hidden="1" x14ac:dyDescent="0.2"/>
    <row r="14097" customFormat="1" ht="13.2" hidden="1" x14ac:dyDescent="0.2"/>
    <row r="14098" customFormat="1" ht="13.2" hidden="1" x14ac:dyDescent="0.2"/>
    <row r="14099" customFormat="1" ht="13.2" hidden="1" x14ac:dyDescent="0.2"/>
    <row r="14100" customFormat="1" ht="13.2" hidden="1" x14ac:dyDescent="0.2"/>
    <row r="14101" customFormat="1" ht="13.2" hidden="1" x14ac:dyDescent="0.2"/>
    <row r="14102" customFormat="1" ht="13.2" hidden="1" x14ac:dyDescent="0.2"/>
    <row r="14103" customFormat="1" ht="13.2" hidden="1" x14ac:dyDescent="0.2"/>
    <row r="14104" customFormat="1" ht="13.2" hidden="1" x14ac:dyDescent="0.2"/>
    <row r="14105" customFormat="1" ht="13.2" hidden="1" x14ac:dyDescent="0.2"/>
    <row r="14106" customFormat="1" ht="13.2" hidden="1" x14ac:dyDescent="0.2"/>
    <row r="14107" customFormat="1" ht="13.2" hidden="1" x14ac:dyDescent="0.2"/>
    <row r="14108" customFormat="1" ht="13.2" hidden="1" x14ac:dyDescent="0.2"/>
    <row r="14109" customFormat="1" ht="13.2" hidden="1" x14ac:dyDescent="0.2"/>
    <row r="14110" customFormat="1" ht="13.2" hidden="1" x14ac:dyDescent="0.2"/>
    <row r="14111" customFormat="1" ht="13.2" hidden="1" x14ac:dyDescent="0.2"/>
    <row r="14112" customFormat="1" ht="13.2" hidden="1" x14ac:dyDescent="0.2"/>
    <row r="14113" customFormat="1" ht="13.2" hidden="1" x14ac:dyDescent="0.2"/>
    <row r="14114" customFormat="1" ht="13.2" hidden="1" x14ac:dyDescent="0.2"/>
    <row r="14115" customFormat="1" ht="13.2" hidden="1" x14ac:dyDescent="0.2"/>
    <row r="14116" customFormat="1" ht="13.2" hidden="1" x14ac:dyDescent="0.2"/>
    <row r="14117" customFormat="1" ht="13.2" hidden="1" x14ac:dyDescent="0.2"/>
    <row r="14118" customFormat="1" ht="13.2" hidden="1" x14ac:dyDescent="0.2"/>
    <row r="14119" customFormat="1" ht="13.2" hidden="1" x14ac:dyDescent="0.2"/>
    <row r="14120" customFormat="1" ht="13.2" hidden="1" x14ac:dyDescent="0.2"/>
    <row r="14121" customFormat="1" ht="13.2" hidden="1" x14ac:dyDescent="0.2"/>
    <row r="14122" customFormat="1" ht="13.2" hidden="1" x14ac:dyDescent="0.2"/>
    <row r="14123" customFormat="1" ht="13.2" hidden="1" x14ac:dyDescent="0.2"/>
    <row r="14124" customFormat="1" ht="13.2" hidden="1" x14ac:dyDescent="0.2"/>
    <row r="14125" customFormat="1" ht="13.2" hidden="1" x14ac:dyDescent="0.2"/>
    <row r="14126" customFormat="1" ht="13.2" hidden="1" x14ac:dyDescent="0.2"/>
    <row r="14127" customFormat="1" ht="13.2" hidden="1" x14ac:dyDescent="0.2"/>
    <row r="14128" customFormat="1" ht="13.2" hidden="1" x14ac:dyDescent="0.2"/>
    <row r="14129" customFormat="1" ht="13.2" hidden="1" x14ac:dyDescent="0.2"/>
    <row r="14130" customFormat="1" ht="13.2" hidden="1" x14ac:dyDescent="0.2"/>
    <row r="14131" customFormat="1" ht="13.2" hidden="1" x14ac:dyDescent="0.2"/>
    <row r="14132" customFormat="1" ht="13.2" hidden="1" x14ac:dyDescent="0.2"/>
    <row r="14133" customFormat="1" ht="13.2" hidden="1" x14ac:dyDescent="0.2"/>
    <row r="14134" customFormat="1" ht="13.2" hidden="1" x14ac:dyDescent="0.2"/>
    <row r="14135" customFormat="1" ht="13.2" hidden="1" x14ac:dyDescent="0.2"/>
    <row r="14136" customFormat="1" ht="13.2" hidden="1" x14ac:dyDescent="0.2"/>
    <row r="14137" customFormat="1" ht="13.2" hidden="1" x14ac:dyDescent="0.2"/>
    <row r="14138" customFormat="1" ht="13.2" hidden="1" x14ac:dyDescent="0.2"/>
    <row r="14139" customFormat="1" ht="13.2" hidden="1" x14ac:dyDescent="0.2"/>
    <row r="14140" customFormat="1" ht="13.2" hidden="1" x14ac:dyDescent="0.2"/>
    <row r="14141" customFormat="1" ht="13.2" hidden="1" x14ac:dyDescent="0.2"/>
    <row r="14142" customFormat="1" ht="13.2" hidden="1" x14ac:dyDescent="0.2"/>
    <row r="14143" customFormat="1" ht="13.2" hidden="1" x14ac:dyDescent="0.2"/>
    <row r="14144" customFormat="1" ht="13.2" hidden="1" x14ac:dyDescent="0.2"/>
    <row r="14145" customFormat="1" ht="13.2" hidden="1" x14ac:dyDescent="0.2"/>
    <row r="14146" customFormat="1" ht="13.2" hidden="1" x14ac:dyDescent="0.2"/>
    <row r="14147" customFormat="1" ht="13.2" hidden="1" x14ac:dyDescent="0.2"/>
    <row r="14148" customFormat="1" ht="13.2" hidden="1" x14ac:dyDescent="0.2"/>
    <row r="14149" customFormat="1" ht="13.2" hidden="1" x14ac:dyDescent="0.2"/>
    <row r="14150" customFormat="1" ht="13.2" hidden="1" x14ac:dyDescent="0.2"/>
    <row r="14151" customFormat="1" ht="13.2" hidden="1" x14ac:dyDescent="0.2"/>
    <row r="14152" customFormat="1" ht="13.2" hidden="1" x14ac:dyDescent="0.2"/>
    <row r="14153" customFormat="1" ht="13.2" hidden="1" x14ac:dyDescent="0.2"/>
    <row r="14154" customFormat="1" ht="13.2" hidden="1" x14ac:dyDescent="0.2"/>
    <row r="14155" customFormat="1" ht="13.2" hidden="1" x14ac:dyDescent="0.2"/>
    <row r="14156" customFormat="1" ht="13.2" hidden="1" x14ac:dyDescent="0.2"/>
    <row r="14157" customFormat="1" ht="13.2" hidden="1" x14ac:dyDescent="0.2"/>
    <row r="14158" customFormat="1" ht="13.2" hidden="1" x14ac:dyDescent="0.2"/>
    <row r="14159" customFormat="1" ht="13.2" hidden="1" x14ac:dyDescent="0.2"/>
    <row r="14160" customFormat="1" ht="13.2" hidden="1" x14ac:dyDescent="0.2"/>
    <row r="14161" customFormat="1" ht="13.2" hidden="1" x14ac:dyDescent="0.2"/>
    <row r="14162" customFormat="1" ht="13.2" hidden="1" x14ac:dyDescent="0.2"/>
    <row r="14163" customFormat="1" ht="13.2" hidden="1" x14ac:dyDescent="0.2"/>
    <row r="14164" customFormat="1" ht="13.2" hidden="1" x14ac:dyDescent="0.2"/>
    <row r="14165" customFormat="1" ht="13.2" hidden="1" x14ac:dyDescent="0.2"/>
    <row r="14166" customFormat="1" ht="13.2" hidden="1" x14ac:dyDescent="0.2"/>
    <row r="14167" customFormat="1" ht="13.2" hidden="1" x14ac:dyDescent="0.2"/>
    <row r="14168" customFormat="1" ht="13.2" hidden="1" x14ac:dyDescent="0.2"/>
    <row r="14169" customFormat="1" ht="13.2" hidden="1" x14ac:dyDescent="0.2"/>
    <row r="14170" customFormat="1" ht="13.2" hidden="1" x14ac:dyDescent="0.2"/>
    <row r="14171" customFormat="1" ht="13.2" hidden="1" x14ac:dyDescent="0.2"/>
    <row r="14172" customFormat="1" ht="13.2" hidden="1" x14ac:dyDescent="0.2"/>
    <row r="14173" customFormat="1" ht="13.2" hidden="1" x14ac:dyDescent="0.2"/>
    <row r="14174" customFormat="1" ht="13.2" hidden="1" x14ac:dyDescent="0.2"/>
    <row r="14175" customFormat="1" ht="13.2" hidden="1" x14ac:dyDescent="0.2"/>
    <row r="14176" customFormat="1" ht="13.2" hidden="1" x14ac:dyDescent="0.2"/>
    <row r="14177" customFormat="1" ht="13.2" hidden="1" x14ac:dyDescent="0.2"/>
    <row r="14178" customFormat="1" ht="13.2" hidden="1" x14ac:dyDescent="0.2"/>
    <row r="14179" customFormat="1" ht="13.2" hidden="1" x14ac:dyDescent="0.2"/>
    <row r="14180" customFormat="1" ht="13.2" hidden="1" x14ac:dyDescent="0.2"/>
    <row r="14181" customFormat="1" ht="13.2" hidden="1" x14ac:dyDescent="0.2"/>
    <row r="14182" customFormat="1" ht="13.2" hidden="1" x14ac:dyDescent="0.2"/>
    <row r="14183" customFormat="1" ht="13.2" hidden="1" x14ac:dyDescent="0.2"/>
    <row r="14184" customFormat="1" ht="13.2" hidden="1" x14ac:dyDescent="0.2"/>
    <row r="14185" customFormat="1" ht="13.2" hidden="1" x14ac:dyDescent="0.2"/>
    <row r="14186" customFormat="1" ht="13.2" hidden="1" x14ac:dyDescent="0.2"/>
    <row r="14187" customFormat="1" ht="13.2" hidden="1" x14ac:dyDescent="0.2"/>
    <row r="14188" customFormat="1" ht="13.2" hidden="1" x14ac:dyDescent="0.2"/>
    <row r="14189" customFormat="1" ht="13.2" hidden="1" x14ac:dyDescent="0.2"/>
    <row r="14190" customFormat="1" ht="13.2" hidden="1" x14ac:dyDescent="0.2"/>
    <row r="14191" customFormat="1" ht="13.2" hidden="1" x14ac:dyDescent="0.2"/>
    <row r="14192" customFormat="1" ht="13.2" hidden="1" x14ac:dyDescent="0.2"/>
    <row r="14193" customFormat="1" ht="13.2" hidden="1" x14ac:dyDescent="0.2"/>
    <row r="14194" customFormat="1" ht="13.2" hidden="1" x14ac:dyDescent="0.2"/>
    <row r="14195" customFormat="1" ht="13.2" hidden="1" x14ac:dyDescent="0.2"/>
    <row r="14196" customFormat="1" ht="13.2" hidden="1" x14ac:dyDescent="0.2"/>
    <row r="14197" customFormat="1" ht="13.2" hidden="1" x14ac:dyDescent="0.2"/>
    <row r="14198" customFormat="1" ht="13.2" hidden="1" x14ac:dyDescent="0.2"/>
    <row r="14199" customFormat="1" ht="13.2" hidden="1" x14ac:dyDescent="0.2"/>
    <row r="14200" customFormat="1" ht="13.2" hidden="1" x14ac:dyDescent="0.2"/>
    <row r="14201" customFormat="1" ht="13.2" hidden="1" x14ac:dyDescent="0.2"/>
    <row r="14202" customFormat="1" ht="13.2" hidden="1" x14ac:dyDescent="0.2"/>
    <row r="14203" customFormat="1" ht="13.2" hidden="1" x14ac:dyDescent="0.2"/>
    <row r="14204" customFormat="1" ht="13.2" hidden="1" x14ac:dyDescent="0.2"/>
    <row r="14205" customFormat="1" ht="13.2" hidden="1" x14ac:dyDescent="0.2"/>
    <row r="14206" customFormat="1" ht="13.2" hidden="1" x14ac:dyDescent="0.2"/>
    <row r="14207" customFormat="1" ht="13.2" hidden="1" x14ac:dyDescent="0.2"/>
    <row r="14208" customFormat="1" ht="13.2" hidden="1" x14ac:dyDescent="0.2"/>
    <row r="14209" customFormat="1" ht="13.2" hidden="1" x14ac:dyDescent="0.2"/>
    <row r="14210" customFormat="1" ht="13.2" hidden="1" x14ac:dyDescent="0.2"/>
    <row r="14211" customFormat="1" ht="13.2" hidden="1" x14ac:dyDescent="0.2"/>
    <row r="14212" customFormat="1" ht="13.2" hidden="1" x14ac:dyDescent="0.2"/>
    <row r="14213" customFormat="1" ht="13.2" hidden="1" x14ac:dyDescent="0.2"/>
    <row r="14214" customFormat="1" ht="13.2" hidden="1" x14ac:dyDescent="0.2"/>
    <row r="14215" customFormat="1" ht="13.2" hidden="1" x14ac:dyDescent="0.2"/>
    <row r="14216" customFormat="1" ht="13.2" hidden="1" x14ac:dyDescent="0.2"/>
    <row r="14217" customFormat="1" ht="13.2" hidden="1" x14ac:dyDescent="0.2"/>
    <row r="14218" customFormat="1" ht="13.2" hidden="1" x14ac:dyDescent="0.2"/>
    <row r="14219" customFormat="1" ht="13.2" hidden="1" x14ac:dyDescent="0.2"/>
    <row r="14220" customFormat="1" ht="13.2" hidden="1" x14ac:dyDescent="0.2"/>
    <row r="14221" customFormat="1" ht="13.2" hidden="1" x14ac:dyDescent="0.2"/>
    <row r="14222" customFormat="1" ht="13.2" hidden="1" x14ac:dyDescent="0.2"/>
    <row r="14223" customFormat="1" ht="13.2" hidden="1" x14ac:dyDescent="0.2"/>
    <row r="14224" customFormat="1" ht="13.2" hidden="1" x14ac:dyDescent="0.2"/>
    <row r="14225" customFormat="1" ht="13.2" hidden="1" x14ac:dyDescent="0.2"/>
    <row r="14226" customFormat="1" ht="13.2" hidden="1" x14ac:dyDescent="0.2"/>
    <row r="14227" customFormat="1" ht="13.2" hidden="1" x14ac:dyDescent="0.2"/>
    <row r="14228" customFormat="1" ht="13.2" hidden="1" x14ac:dyDescent="0.2"/>
    <row r="14229" customFormat="1" ht="13.2" hidden="1" x14ac:dyDescent="0.2"/>
    <row r="14230" customFormat="1" ht="13.2" hidden="1" x14ac:dyDescent="0.2"/>
    <row r="14231" customFormat="1" ht="13.2" hidden="1" x14ac:dyDescent="0.2"/>
    <row r="14232" customFormat="1" ht="13.2" hidden="1" x14ac:dyDescent="0.2"/>
    <row r="14233" customFormat="1" ht="13.2" hidden="1" x14ac:dyDescent="0.2"/>
    <row r="14234" customFormat="1" ht="13.2" hidden="1" x14ac:dyDescent="0.2"/>
    <row r="14235" customFormat="1" ht="13.2" hidden="1" x14ac:dyDescent="0.2"/>
    <row r="14236" customFormat="1" ht="13.2" hidden="1" x14ac:dyDescent="0.2"/>
    <row r="14237" customFormat="1" ht="13.2" hidden="1" x14ac:dyDescent="0.2"/>
    <row r="14238" customFormat="1" ht="13.2" hidden="1" x14ac:dyDescent="0.2"/>
    <row r="14239" customFormat="1" ht="13.2" hidden="1" x14ac:dyDescent="0.2"/>
    <row r="14240" customFormat="1" ht="13.2" hidden="1" x14ac:dyDescent="0.2"/>
    <row r="14241" customFormat="1" ht="13.2" hidden="1" x14ac:dyDescent="0.2"/>
    <row r="14242" customFormat="1" ht="13.2" hidden="1" x14ac:dyDescent="0.2"/>
    <row r="14243" customFormat="1" ht="13.2" hidden="1" x14ac:dyDescent="0.2"/>
    <row r="14244" customFormat="1" ht="13.2" hidden="1" x14ac:dyDescent="0.2"/>
    <row r="14245" customFormat="1" ht="13.2" hidden="1" x14ac:dyDescent="0.2"/>
    <row r="14246" customFormat="1" ht="13.2" hidden="1" x14ac:dyDescent="0.2"/>
    <row r="14247" customFormat="1" ht="13.2" hidden="1" x14ac:dyDescent="0.2"/>
    <row r="14248" customFormat="1" ht="13.2" hidden="1" x14ac:dyDescent="0.2"/>
    <row r="14249" customFormat="1" ht="13.2" hidden="1" x14ac:dyDescent="0.2"/>
    <row r="14250" customFormat="1" ht="13.2" hidden="1" x14ac:dyDescent="0.2"/>
    <row r="14251" customFormat="1" ht="13.2" hidden="1" x14ac:dyDescent="0.2"/>
    <row r="14252" customFormat="1" ht="13.2" hidden="1" x14ac:dyDescent="0.2"/>
    <row r="14253" customFormat="1" ht="13.2" hidden="1" x14ac:dyDescent="0.2"/>
    <row r="14254" customFormat="1" ht="13.2" hidden="1" x14ac:dyDescent="0.2"/>
    <row r="14255" customFormat="1" ht="13.2" hidden="1" x14ac:dyDescent="0.2"/>
    <row r="14256" customFormat="1" ht="13.2" hidden="1" x14ac:dyDescent="0.2"/>
    <row r="14257" customFormat="1" ht="13.2" hidden="1" x14ac:dyDescent="0.2"/>
    <row r="14258" customFormat="1" ht="13.2" hidden="1" x14ac:dyDescent="0.2"/>
    <row r="14259" customFormat="1" ht="13.2" hidden="1" x14ac:dyDescent="0.2"/>
    <row r="14260" customFormat="1" ht="13.2" hidden="1" x14ac:dyDescent="0.2"/>
    <row r="14261" customFormat="1" ht="13.2" hidden="1" x14ac:dyDescent="0.2"/>
    <row r="14262" customFormat="1" ht="13.2" hidden="1" x14ac:dyDescent="0.2"/>
    <row r="14263" customFormat="1" ht="13.2" hidden="1" x14ac:dyDescent="0.2"/>
    <row r="14264" customFormat="1" ht="13.2" hidden="1" x14ac:dyDescent="0.2"/>
    <row r="14265" customFormat="1" ht="13.2" hidden="1" x14ac:dyDescent="0.2"/>
    <row r="14266" customFormat="1" ht="13.2" hidden="1" x14ac:dyDescent="0.2"/>
    <row r="14267" customFormat="1" ht="13.2" hidden="1" x14ac:dyDescent="0.2"/>
    <row r="14268" customFormat="1" ht="13.2" hidden="1" x14ac:dyDescent="0.2"/>
    <row r="14269" customFormat="1" ht="13.2" hidden="1" x14ac:dyDescent="0.2"/>
    <row r="14270" customFormat="1" ht="13.2" hidden="1" x14ac:dyDescent="0.2"/>
    <row r="14271" customFormat="1" ht="13.2" hidden="1" x14ac:dyDescent="0.2"/>
    <row r="14272" customFormat="1" ht="13.2" hidden="1" x14ac:dyDescent="0.2"/>
    <row r="14273" customFormat="1" ht="13.2" hidden="1" x14ac:dyDescent="0.2"/>
    <row r="14274" customFormat="1" ht="13.2" hidden="1" x14ac:dyDescent="0.2"/>
    <row r="14275" customFormat="1" ht="13.2" hidden="1" x14ac:dyDescent="0.2"/>
    <row r="14276" customFormat="1" ht="13.2" hidden="1" x14ac:dyDescent="0.2"/>
    <row r="14277" customFormat="1" ht="13.2" hidden="1" x14ac:dyDescent="0.2"/>
    <row r="14278" customFormat="1" ht="13.2" hidden="1" x14ac:dyDescent="0.2"/>
    <row r="14279" customFormat="1" ht="13.2" hidden="1" x14ac:dyDescent="0.2"/>
    <row r="14280" customFormat="1" ht="13.2" hidden="1" x14ac:dyDescent="0.2"/>
    <row r="14281" customFormat="1" ht="13.2" hidden="1" x14ac:dyDescent="0.2"/>
    <row r="14282" customFormat="1" ht="13.2" hidden="1" x14ac:dyDescent="0.2"/>
    <row r="14283" customFormat="1" ht="13.2" hidden="1" x14ac:dyDescent="0.2"/>
    <row r="14284" customFormat="1" ht="13.2" hidden="1" x14ac:dyDescent="0.2"/>
    <row r="14285" customFormat="1" ht="13.2" hidden="1" x14ac:dyDescent="0.2"/>
    <row r="14286" customFormat="1" ht="13.2" hidden="1" x14ac:dyDescent="0.2"/>
    <row r="14287" customFormat="1" ht="13.2" hidden="1" x14ac:dyDescent="0.2"/>
    <row r="14288" customFormat="1" ht="13.2" hidden="1" x14ac:dyDescent="0.2"/>
    <row r="14289" customFormat="1" ht="13.2" hidden="1" x14ac:dyDescent="0.2"/>
    <row r="14290" customFormat="1" ht="13.2" hidden="1" x14ac:dyDescent="0.2"/>
    <row r="14291" customFormat="1" ht="13.2" hidden="1" x14ac:dyDescent="0.2"/>
    <row r="14292" customFormat="1" ht="13.2" hidden="1" x14ac:dyDescent="0.2"/>
    <row r="14293" customFormat="1" ht="13.2" hidden="1" x14ac:dyDescent="0.2"/>
    <row r="14294" customFormat="1" ht="13.2" hidden="1" x14ac:dyDescent="0.2"/>
    <row r="14295" customFormat="1" ht="13.2" hidden="1" x14ac:dyDescent="0.2"/>
    <row r="14296" customFormat="1" ht="13.2" hidden="1" x14ac:dyDescent="0.2"/>
    <row r="14297" customFormat="1" ht="13.2" hidden="1" x14ac:dyDescent="0.2"/>
    <row r="14298" customFormat="1" ht="13.2" hidden="1" x14ac:dyDescent="0.2"/>
    <row r="14299" customFormat="1" ht="13.2" hidden="1" x14ac:dyDescent="0.2"/>
    <row r="14300" customFormat="1" ht="13.2" hidden="1" x14ac:dyDescent="0.2"/>
    <row r="14301" customFormat="1" ht="13.2" hidden="1" x14ac:dyDescent="0.2"/>
    <row r="14302" customFormat="1" ht="13.2" hidden="1" x14ac:dyDescent="0.2"/>
    <row r="14303" customFormat="1" ht="13.2" hidden="1" x14ac:dyDescent="0.2"/>
    <row r="14304" customFormat="1" ht="13.2" hidden="1" x14ac:dyDescent="0.2"/>
    <row r="14305" customFormat="1" ht="13.2" hidden="1" x14ac:dyDescent="0.2"/>
    <row r="14306" customFormat="1" ht="13.2" hidden="1" x14ac:dyDescent="0.2"/>
    <row r="14307" customFormat="1" ht="13.2" hidden="1" x14ac:dyDescent="0.2"/>
    <row r="14308" customFormat="1" ht="13.2" hidden="1" x14ac:dyDescent="0.2"/>
    <row r="14309" customFormat="1" ht="13.2" hidden="1" x14ac:dyDescent="0.2"/>
    <row r="14310" customFormat="1" ht="13.2" hidden="1" x14ac:dyDescent="0.2"/>
    <row r="14311" customFormat="1" ht="13.2" hidden="1" x14ac:dyDescent="0.2"/>
    <row r="14312" customFormat="1" ht="13.2" hidden="1" x14ac:dyDescent="0.2"/>
    <row r="14313" customFormat="1" ht="13.2" hidden="1" x14ac:dyDescent="0.2"/>
    <row r="14314" customFormat="1" ht="13.2" hidden="1" x14ac:dyDescent="0.2"/>
    <row r="14315" customFormat="1" ht="13.2" hidden="1" x14ac:dyDescent="0.2"/>
    <row r="14316" customFormat="1" ht="13.2" hidden="1" x14ac:dyDescent="0.2"/>
    <row r="14317" customFormat="1" ht="13.2" hidden="1" x14ac:dyDescent="0.2"/>
    <row r="14318" customFormat="1" ht="13.2" hidden="1" x14ac:dyDescent="0.2"/>
    <row r="14319" customFormat="1" ht="13.2" hidden="1" x14ac:dyDescent="0.2"/>
    <row r="14320" customFormat="1" ht="13.2" hidden="1" x14ac:dyDescent="0.2"/>
    <row r="14321" customFormat="1" ht="13.2" hidden="1" x14ac:dyDescent="0.2"/>
    <row r="14322" customFormat="1" ht="13.2" hidden="1" x14ac:dyDescent="0.2"/>
    <row r="14323" customFormat="1" ht="13.2" hidden="1" x14ac:dyDescent="0.2"/>
    <row r="14324" customFormat="1" ht="13.2" hidden="1" x14ac:dyDescent="0.2"/>
    <row r="14325" customFormat="1" ht="13.2" hidden="1" x14ac:dyDescent="0.2"/>
    <row r="14326" customFormat="1" ht="13.2" hidden="1" x14ac:dyDescent="0.2"/>
    <row r="14327" customFormat="1" ht="13.2" hidden="1" x14ac:dyDescent="0.2"/>
    <row r="14328" customFormat="1" ht="13.2" hidden="1" x14ac:dyDescent="0.2"/>
    <row r="14329" customFormat="1" ht="13.2" hidden="1" x14ac:dyDescent="0.2"/>
    <row r="14330" customFormat="1" ht="13.2" hidden="1" x14ac:dyDescent="0.2"/>
    <row r="14331" customFormat="1" ht="13.2" hidden="1" x14ac:dyDescent="0.2"/>
    <row r="14332" customFormat="1" ht="13.2" hidden="1" x14ac:dyDescent="0.2"/>
    <row r="14333" customFormat="1" ht="13.2" hidden="1" x14ac:dyDescent="0.2"/>
    <row r="14334" customFormat="1" ht="13.2" hidden="1" x14ac:dyDescent="0.2"/>
    <row r="14335" customFormat="1" ht="13.2" hidden="1" x14ac:dyDescent="0.2"/>
    <row r="14336" customFormat="1" ht="13.2" hidden="1" x14ac:dyDescent="0.2"/>
    <row r="14337" customFormat="1" ht="13.2" hidden="1" x14ac:dyDescent="0.2"/>
    <row r="14338" customFormat="1" ht="13.2" hidden="1" x14ac:dyDescent="0.2"/>
    <row r="14339" customFormat="1" ht="13.2" hidden="1" x14ac:dyDescent="0.2"/>
    <row r="14340" customFormat="1" ht="13.2" hidden="1" x14ac:dyDescent="0.2"/>
    <row r="14341" customFormat="1" ht="13.2" hidden="1" x14ac:dyDescent="0.2"/>
    <row r="14342" customFormat="1" ht="13.2" hidden="1" x14ac:dyDescent="0.2"/>
    <row r="14343" customFormat="1" ht="13.2" hidden="1" x14ac:dyDescent="0.2"/>
    <row r="14344" customFormat="1" ht="13.2" hidden="1" x14ac:dyDescent="0.2"/>
    <row r="14345" customFormat="1" ht="13.2" hidden="1" x14ac:dyDescent="0.2"/>
    <row r="14346" customFormat="1" ht="13.2" hidden="1" x14ac:dyDescent="0.2"/>
    <row r="14347" customFormat="1" ht="13.2" hidden="1" x14ac:dyDescent="0.2"/>
    <row r="14348" customFormat="1" ht="13.2" hidden="1" x14ac:dyDescent="0.2"/>
    <row r="14349" customFormat="1" ht="13.2" hidden="1" x14ac:dyDescent="0.2"/>
    <row r="14350" customFormat="1" ht="13.2" hidden="1" x14ac:dyDescent="0.2"/>
    <row r="14351" customFormat="1" ht="13.2" hidden="1" x14ac:dyDescent="0.2"/>
    <row r="14352" customFormat="1" ht="13.2" hidden="1" x14ac:dyDescent="0.2"/>
    <row r="14353" customFormat="1" ht="13.2" hidden="1" x14ac:dyDescent="0.2"/>
    <row r="14354" customFormat="1" ht="13.2" hidden="1" x14ac:dyDescent="0.2"/>
    <row r="14355" customFormat="1" ht="13.2" hidden="1" x14ac:dyDescent="0.2"/>
    <row r="14356" customFormat="1" ht="13.2" hidden="1" x14ac:dyDescent="0.2"/>
    <row r="14357" customFormat="1" ht="13.2" hidden="1" x14ac:dyDescent="0.2"/>
    <row r="14358" customFormat="1" ht="13.2" hidden="1" x14ac:dyDescent="0.2"/>
    <row r="14359" customFormat="1" ht="13.2" hidden="1" x14ac:dyDescent="0.2"/>
    <row r="14360" customFormat="1" ht="13.2" hidden="1" x14ac:dyDescent="0.2"/>
    <row r="14361" customFormat="1" ht="13.2" hidden="1" x14ac:dyDescent="0.2"/>
    <row r="14362" customFormat="1" ht="13.2" hidden="1" x14ac:dyDescent="0.2"/>
    <row r="14363" customFormat="1" ht="13.2" hidden="1" x14ac:dyDescent="0.2"/>
    <row r="14364" customFormat="1" ht="13.2" hidden="1" x14ac:dyDescent="0.2"/>
    <row r="14365" customFormat="1" ht="13.2" hidden="1" x14ac:dyDescent="0.2"/>
    <row r="14366" customFormat="1" ht="13.2" hidden="1" x14ac:dyDescent="0.2"/>
    <row r="14367" customFormat="1" ht="13.2" hidden="1" x14ac:dyDescent="0.2"/>
    <row r="14368" customFormat="1" ht="13.2" hidden="1" x14ac:dyDescent="0.2"/>
    <row r="14369" customFormat="1" ht="13.2" hidden="1" x14ac:dyDescent="0.2"/>
    <row r="14370" customFormat="1" ht="13.2" hidden="1" x14ac:dyDescent="0.2"/>
    <row r="14371" customFormat="1" ht="13.2" hidden="1" x14ac:dyDescent="0.2"/>
    <row r="14372" customFormat="1" ht="13.2" hidden="1" x14ac:dyDescent="0.2"/>
    <row r="14373" customFormat="1" ht="13.2" hidden="1" x14ac:dyDescent="0.2"/>
    <row r="14374" customFormat="1" ht="13.2" hidden="1" x14ac:dyDescent="0.2"/>
    <row r="14375" customFormat="1" ht="13.2" hidden="1" x14ac:dyDescent="0.2"/>
    <row r="14376" customFormat="1" ht="13.2" hidden="1" x14ac:dyDescent="0.2"/>
    <row r="14377" customFormat="1" ht="13.2" hidden="1" x14ac:dyDescent="0.2"/>
    <row r="14378" customFormat="1" ht="13.2" hidden="1" x14ac:dyDescent="0.2"/>
    <row r="14379" customFormat="1" ht="13.2" hidden="1" x14ac:dyDescent="0.2"/>
    <row r="14380" customFormat="1" ht="13.2" hidden="1" x14ac:dyDescent="0.2"/>
    <row r="14381" customFormat="1" ht="13.2" hidden="1" x14ac:dyDescent="0.2"/>
    <row r="14382" customFormat="1" ht="13.2" hidden="1" x14ac:dyDescent="0.2"/>
    <row r="14383" customFormat="1" ht="13.2" hidden="1" x14ac:dyDescent="0.2"/>
    <row r="14384" customFormat="1" ht="13.2" hidden="1" x14ac:dyDescent="0.2"/>
    <row r="14385" customFormat="1" ht="13.2" hidden="1" x14ac:dyDescent="0.2"/>
    <row r="14386" customFormat="1" ht="13.2" hidden="1" x14ac:dyDescent="0.2"/>
    <row r="14387" customFormat="1" ht="13.2" hidden="1" x14ac:dyDescent="0.2"/>
    <row r="14388" customFormat="1" ht="13.2" hidden="1" x14ac:dyDescent="0.2"/>
    <row r="14389" customFormat="1" ht="13.2" hidden="1" x14ac:dyDescent="0.2"/>
    <row r="14390" customFormat="1" ht="13.2" hidden="1" x14ac:dyDescent="0.2"/>
    <row r="14391" customFormat="1" ht="13.2" hidden="1" x14ac:dyDescent="0.2"/>
    <row r="14392" customFormat="1" ht="13.2" hidden="1" x14ac:dyDescent="0.2"/>
    <row r="14393" customFormat="1" ht="13.2" hidden="1" x14ac:dyDescent="0.2"/>
    <row r="14394" customFormat="1" ht="13.2" hidden="1" x14ac:dyDescent="0.2"/>
    <row r="14395" customFormat="1" ht="13.2" hidden="1" x14ac:dyDescent="0.2"/>
    <row r="14396" customFormat="1" ht="13.2" hidden="1" x14ac:dyDescent="0.2"/>
    <row r="14397" customFormat="1" ht="13.2" hidden="1" x14ac:dyDescent="0.2"/>
    <row r="14398" customFormat="1" ht="13.2" hidden="1" x14ac:dyDescent="0.2"/>
    <row r="14399" customFormat="1" ht="13.2" hidden="1" x14ac:dyDescent="0.2"/>
    <row r="14400" customFormat="1" ht="13.2" hidden="1" x14ac:dyDescent="0.2"/>
    <row r="14401" customFormat="1" ht="13.2" hidden="1" x14ac:dyDescent="0.2"/>
    <row r="14402" customFormat="1" ht="13.2" hidden="1" x14ac:dyDescent="0.2"/>
    <row r="14403" customFormat="1" ht="13.2" hidden="1" x14ac:dyDescent="0.2"/>
    <row r="14404" customFormat="1" ht="13.2" hidden="1" x14ac:dyDescent="0.2"/>
    <row r="14405" customFormat="1" ht="13.2" hidden="1" x14ac:dyDescent="0.2"/>
    <row r="14406" customFormat="1" ht="13.2" hidden="1" x14ac:dyDescent="0.2"/>
    <row r="14407" customFormat="1" ht="13.2" hidden="1" x14ac:dyDescent="0.2"/>
    <row r="14408" customFormat="1" ht="13.2" hidden="1" x14ac:dyDescent="0.2"/>
    <row r="14409" customFormat="1" ht="13.2" hidden="1" x14ac:dyDescent="0.2"/>
    <row r="14410" customFormat="1" ht="13.2" hidden="1" x14ac:dyDescent="0.2"/>
    <row r="14411" customFormat="1" ht="13.2" hidden="1" x14ac:dyDescent="0.2"/>
    <row r="14412" customFormat="1" ht="13.2" hidden="1" x14ac:dyDescent="0.2"/>
    <row r="14413" customFormat="1" ht="13.2" hidden="1" x14ac:dyDescent="0.2"/>
    <row r="14414" customFormat="1" ht="13.2" hidden="1" x14ac:dyDescent="0.2"/>
    <row r="14415" customFormat="1" ht="13.2" hidden="1" x14ac:dyDescent="0.2"/>
    <row r="14416" customFormat="1" ht="13.2" hidden="1" x14ac:dyDescent="0.2"/>
    <row r="14417" customFormat="1" ht="13.2" hidden="1" x14ac:dyDescent="0.2"/>
    <row r="14418" customFormat="1" ht="13.2" hidden="1" x14ac:dyDescent="0.2"/>
    <row r="14419" customFormat="1" ht="13.2" hidden="1" x14ac:dyDescent="0.2"/>
    <row r="14420" customFormat="1" ht="13.2" hidden="1" x14ac:dyDescent="0.2"/>
    <row r="14421" customFormat="1" ht="13.2" hidden="1" x14ac:dyDescent="0.2"/>
    <row r="14422" customFormat="1" ht="13.2" hidden="1" x14ac:dyDescent="0.2"/>
    <row r="14423" customFormat="1" ht="13.2" hidden="1" x14ac:dyDescent="0.2"/>
    <row r="14424" customFormat="1" ht="13.2" hidden="1" x14ac:dyDescent="0.2"/>
    <row r="14425" customFormat="1" ht="13.2" hidden="1" x14ac:dyDescent="0.2"/>
    <row r="14426" customFormat="1" ht="13.2" hidden="1" x14ac:dyDescent="0.2"/>
    <row r="14427" customFormat="1" ht="13.2" hidden="1" x14ac:dyDescent="0.2"/>
    <row r="14428" customFormat="1" ht="13.2" hidden="1" x14ac:dyDescent="0.2"/>
    <row r="14429" customFormat="1" ht="13.2" hidden="1" x14ac:dyDescent="0.2"/>
    <row r="14430" customFormat="1" ht="13.2" hidden="1" x14ac:dyDescent="0.2"/>
    <row r="14431" customFormat="1" ht="13.2" hidden="1" x14ac:dyDescent="0.2"/>
    <row r="14432" customFormat="1" ht="13.2" hidden="1" x14ac:dyDescent="0.2"/>
    <row r="14433" customFormat="1" ht="13.2" hidden="1" x14ac:dyDescent="0.2"/>
    <row r="14434" customFormat="1" ht="13.2" hidden="1" x14ac:dyDescent="0.2"/>
    <row r="14435" customFormat="1" ht="13.2" hidden="1" x14ac:dyDescent="0.2"/>
    <row r="14436" customFormat="1" ht="13.2" hidden="1" x14ac:dyDescent="0.2"/>
    <row r="14437" customFormat="1" ht="13.2" hidden="1" x14ac:dyDescent="0.2"/>
    <row r="14438" customFormat="1" ht="13.2" hidden="1" x14ac:dyDescent="0.2"/>
    <row r="14439" customFormat="1" ht="13.2" hidden="1" x14ac:dyDescent="0.2"/>
    <row r="14440" customFormat="1" ht="13.2" hidden="1" x14ac:dyDescent="0.2"/>
    <row r="14441" customFormat="1" ht="13.2" hidden="1" x14ac:dyDescent="0.2"/>
    <row r="14442" customFormat="1" ht="13.2" hidden="1" x14ac:dyDescent="0.2"/>
    <row r="14443" customFormat="1" ht="13.2" hidden="1" x14ac:dyDescent="0.2"/>
    <row r="14444" customFormat="1" ht="13.2" hidden="1" x14ac:dyDescent="0.2"/>
    <row r="14445" customFormat="1" ht="13.2" hidden="1" x14ac:dyDescent="0.2"/>
    <row r="14446" customFormat="1" ht="13.2" hidden="1" x14ac:dyDescent="0.2"/>
    <row r="14447" customFormat="1" ht="13.2" hidden="1" x14ac:dyDescent="0.2"/>
    <row r="14448" customFormat="1" ht="13.2" hidden="1" x14ac:dyDescent="0.2"/>
    <row r="14449" customFormat="1" ht="13.2" hidden="1" x14ac:dyDescent="0.2"/>
    <row r="14450" customFormat="1" ht="13.2" hidden="1" x14ac:dyDescent="0.2"/>
    <row r="14451" customFormat="1" ht="13.2" hidden="1" x14ac:dyDescent="0.2"/>
    <row r="14452" customFormat="1" ht="13.2" hidden="1" x14ac:dyDescent="0.2"/>
    <row r="14453" customFormat="1" ht="13.2" hidden="1" x14ac:dyDescent="0.2"/>
    <row r="14454" customFormat="1" ht="13.2" hidden="1" x14ac:dyDescent="0.2"/>
    <row r="14455" customFormat="1" ht="13.2" hidden="1" x14ac:dyDescent="0.2"/>
    <row r="14456" customFormat="1" ht="13.2" hidden="1" x14ac:dyDescent="0.2"/>
    <row r="14457" customFormat="1" ht="13.2" hidden="1" x14ac:dyDescent="0.2"/>
    <row r="14458" customFormat="1" ht="13.2" hidden="1" x14ac:dyDescent="0.2"/>
    <row r="14459" customFormat="1" ht="13.2" hidden="1" x14ac:dyDescent="0.2"/>
    <row r="14460" customFormat="1" ht="13.2" hidden="1" x14ac:dyDescent="0.2"/>
    <row r="14461" customFormat="1" ht="13.2" hidden="1" x14ac:dyDescent="0.2"/>
    <row r="14462" customFormat="1" ht="13.2" hidden="1" x14ac:dyDescent="0.2"/>
    <row r="14463" customFormat="1" ht="13.2" hidden="1" x14ac:dyDescent="0.2"/>
    <row r="14464" customFormat="1" ht="13.2" hidden="1" x14ac:dyDescent="0.2"/>
    <row r="14465" customFormat="1" ht="13.2" hidden="1" x14ac:dyDescent="0.2"/>
    <row r="14466" customFormat="1" ht="13.2" hidden="1" x14ac:dyDescent="0.2"/>
    <row r="14467" customFormat="1" ht="13.2" hidden="1" x14ac:dyDescent="0.2"/>
    <row r="14468" customFormat="1" ht="13.2" hidden="1" x14ac:dyDescent="0.2"/>
    <row r="14469" customFormat="1" ht="13.2" hidden="1" x14ac:dyDescent="0.2"/>
    <row r="14470" customFormat="1" ht="13.2" hidden="1" x14ac:dyDescent="0.2"/>
    <row r="14471" customFormat="1" ht="13.2" hidden="1" x14ac:dyDescent="0.2"/>
    <row r="14472" customFormat="1" ht="13.2" hidden="1" x14ac:dyDescent="0.2"/>
    <row r="14473" customFormat="1" ht="13.2" hidden="1" x14ac:dyDescent="0.2"/>
    <row r="14474" customFormat="1" ht="13.2" hidden="1" x14ac:dyDescent="0.2"/>
    <row r="14475" customFormat="1" ht="13.2" hidden="1" x14ac:dyDescent="0.2"/>
    <row r="14476" customFormat="1" ht="13.2" hidden="1" x14ac:dyDescent="0.2"/>
    <row r="14477" customFormat="1" ht="13.2" hidden="1" x14ac:dyDescent="0.2"/>
    <row r="14478" customFormat="1" ht="13.2" hidden="1" x14ac:dyDescent="0.2"/>
    <row r="14479" customFormat="1" ht="13.2" hidden="1" x14ac:dyDescent="0.2"/>
    <row r="14480" customFormat="1" ht="13.2" hidden="1" x14ac:dyDescent="0.2"/>
    <row r="14481" customFormat="1" ht="13.2" hidden="1" x14ac:dyDescent="0.2"/>
    <row r="14482" customFormat="1" ht="13.2" hidden="1" x14ac:dyDescent="0.2"/>
    <row r="14483" customFormat="1" ht="13.2" hidden="1" x14ac:dyDescent="0.2"/>
    <row r="14484" customFormat="1" ht="13.2" hidden="1" x14ac:dyDescent="0.2"/>
    <row r="14485" customFormat="1" ht="13.2" hidden="1" x14ac:dyDescent="0.2"/>
    <row r="14486" customFormat="1" ht="13.2" hidden="1" x14ac:dyDescent="0.2"/>
    <row r="14487" customFormat="1" ht="13.2" hidden="1" x14ac:dyDescent="0.2"/>
    <row r="14488" customFormat="1" ht="13.2" hidden="1" x14ac:dyDescent="0.2"/>
    <row r="14489" customFormat="1" ht="13.2" hidden="1" x14ac:dyDescent="0.2"/>
    <row r="14490" customFormat="1" ht="13.2" hidden="1" x14ac:dyDescent="0.2"/>
    <row r="14491" customFormat="1" ht="13.2" hidden="1" x14ac:dyDescent="0.2"/>
    <row r="14492" customFormat="1" ht="13.2" hidden="1" x14ac:dyDescent="0.2"/>
    <row r="14493" customFormat="1" ht="13.2" hidden="1" x14ac:dyDescent="0.2"/>
    <row r="14494" customFormat="1" ht="13.2" hidden="1" x14ac:dyDescent="0.2"/>
    <row r="14495" customFormat="1" ht="13.2" hidden="1" x14ac:dyDescent="0.2"/>
    <row r="14496" customFormat="1" ht="13.2" hidden="1" x14ac:dyDescent="0.2"/>
    <row r="14497" customFormat="1" ht="13.2" hidden="1" x14ac:dyDescent="0.2"/>
    <row r="14498" customFormat="1" ht="13.2" hidden="1" x14ac:dyDescent="0.2"/>
    <row r="14499" customFormat="1" ht="13.2" hidden="1" x14ac:dyDescent="0.2"/>
    <row r="14500" customFormat="1" ht="13.2" hidden="1" x14ac:dyDescent="0.2"/>
    <row r="14501" customFormat="1" ht="13.2" hidden="1" x14ac:dyDescent="0.2"/>
    <row r="14502" customFormat="1" ht="13.2" hidden="1" x14ac:dyDescent="0.2"/>
    <row r="14503" customFormat="1" ht="13.2" hidden="1" x14ac:dyDescent="0.2"/>
    <row r="14504" customFormat="1" ht="13.2" hidden="1" x14ac:dyDescent="0.2"/>
    <row r="14505" customFormat="1" ht="13.2" hidden="1" x14ac:dyDescent="0.2"/>
    <row r="14506" customFormat="1" ht="13.2" hidden="1" x14ac:dyDescent="0.2"/>
    <row r="14507" customFormat="1" ht="13.2" hidden="1" x14ac:dyDescent="0.2"/>
    <row r="14508" customFormat="1" ht="13.2" hidden="1" x14ac:dyDescent="0.2"/>
    <row r="14509" customFormat="1" ht="13.2" hidden="1" x14ac:dyDescent="0.2"/>
    <row r="14510" customFormat="1" ht="13.2" hidden="1" x14ac:dyDescent="0.2"/>
    <row r="14511" customFormat="1" ht="13.2" hidden="1" x14ac:dyDescent="0.2"/>
    <row r="14512" customFormat="1" ht="13.2" hidden="1" x14ac:dyDescent="0.2"/>
    <row r="14513" customFormat="1" ht="13.2" hidden="1" x14ac:dyDescent="0.2"/>
    <row r="14514" customFormat="1" ht="13.2" hidden="1" x14ac:dyDescent="0.2"/>
    <row r="14515" customFormat="1" ht="13.2" hidden="1" x14ac:dyDescent="0.2"/>
    <row r="14516" customFormat="1" ht="13.2" hidden="1" x14ac:dyDescent="0.2"/>
    <row r="14517" customFormat="1" ht="13.2" hidden="1" x14ac:dyDescent="0.2"/>
    <row r="14518" customFormat="1" ht="13.2" hidden="1" x14ac:dyDescent="0.2"/>
    <row r="14519" customFormat="1" ht="13.2" hidden="1" x14ac:dyDescent="0.2"/>
    <row r="14520" customFormat="1" ht="13.2" hidden="1" x14ac:dyDescent="0.2"/>
    <row r="14521" customFormat="1" ht="13.2" hidden="1" x14ac:dyDescent="0.2"/>
    <row r="14522" customFormat="1" ht="13.2" hidden="1" x14ac:dyDescent="0.2"/>
    <row r="14523" customFormat="1" ht="13.2" hidden="1" x14ac:dyDescent="0.2"/>
    <row r="14524" customFormat="1" ht="13.2" hidden="1" x14ac:dyDescent="0.2"/>
    <row r="14525" customFormat="1" ht="13.2" hidden="1" x14ac:dyDescent="0.2"/>
    <row r="14526" customFormat="1" ht="13.2" hidden="1" x14ac:dyDescent="0.2"/>
    <row r="14527" customFormat="1" ht="13.2" hidden="1" x14ac:dyDescent="0.2"/>
    <row r="14528" customFormat="1" ht="13.2" hidden="1" x14ac:dyDescent="0.2"/>
    <row r="14529" customFormat="1" ht="13.2" hidden="1" x14ac:dyDescent="0.2"/>
    <row r="14530" customFormat="1" ht="13.2" hidden="1" x14ac:dyDescent="0.2"/>
    <row r="14531" customFormat="1" ht="13.2" hidden="1" x14ac:dyDescent="0.2"/>
    <row r="14532" customFormat="1" ht="13.2" hidden="1" x14ac:dyDescent="0.2"/>
    <row r="14533" customFormat="1" ht="13.2" hidden="1" x14ac:dyDescent="0.2"/>
    <row r="14534" customFormat="1" ht="13.2" hidden="1" x14ac:dyDescent="0.2"/>
    <row r="14535" customFormat="1" ht="13.2" hidden="1" x14ac:dyDescent="0.2"/>
    <row r="14536" customFormat="1" ht="13.2" hidden="1" x14ac:dyDescent="0.2"/>
    <row r="14537" customFormat="1" ht="13.2" hidden="1" x14ac:dyDescent="0.2"/>
    <row r="14538" customFormat="1" ht="13.2" hidden="1" x14ac:dyDescent="0.2"/>
    <row r="14539" customFormat="1" ht="13.2" hidden="1" x14ac:dyDescent="0.2"/>
    <row r="14540" customFormat="1" ht="13.2" hidden="1" x14ac:dyDescent="0.2"/>
    <row r="14541" customFormat="1" ht="13.2" hidden="1" x14ac:dyDescent="0.2"/>
    <row r="14542" customFormat="1" ht="13.2" hidden="1" x14ac:dyDescent="0.2"/>
    <row r="14543" customFormat="1" ht="13.2" hidden="1" x14ac:dyDescent="0.2"/>
    <row r="14544" customFormat="1" ht="13.2" hidden="1" x14ac:dyDescent="0.2"/>
    <row r="14545" customFormat="1" ht="13.2" hidden="1" x14ac:dyDescent="0.2"/>
    <row r="14546" customFormat="1" ht="13.2" hidden="1" x14ac:dyDescent="0.2"/>
    <row r="14547" customFormat="1" ht="13.2" hidden="1" x14ac:dyDescent="0.2"/>
    <row r="14548" customFormat="1" ht="13.2" hidden="1" x14ac:dyDescent="0.2"/>
    <row r="14549" customFormat="1" ht="13.2" hidden="1" x14ac:dyDescent="0.2"/>
    <row r="14550" customFormat="1" ht="13.2" hidden="1" x14ac:dyDescent="0.2"/>
    <row r="14551" customFormat="1" ht="13.2" hidden="1" x14ac:dyDescent="0.2"/>
    <row r="14552" customFormat="1" ht="13.2" hidden="1" x14ac:dyDescent="0.2"/>
    <row r="14553" customFormat="1" ht="13.2" hidden="1" x14ac:dyDescent="0.2"/>
    <row r="14554" customFormat="1" ht="13.2" hidden="1" x14ac:dyDescent="0.2"/>
    <row r="14555" customFormat="1" ht="13.2" hidden="1" x14ac:dyDescent="0.2"/>
    <row r="14556" customFormat="1" ht="13.2" hidden="1" x14ac:dyDescent="0.2"/>
    <row r="14557" customFormat="1" ht="13.2" hidden="1" x14ac:dyDescent="0.2"/>
    <row r="14558" customFormat="1" ht="13.2" hidden="1" x14ac:dyDescent="0.2"/>
    <row r="14559" customFormat="1" ht="13.2" hidden="1" x14ac:dyDescent="0.2"/>
    <row r="14560" customFormat="1" ht="13.2" hidden="1" x14ac:dyDescent="0.2"/>
    <row r="14561" customFormat="1" ht="13.2" hidden="1" x14ac:dyDescent="0.2"/>
    <row r="14562" customFormat="1" ht="13.2" hidden="1" x14ac:dyDescent="0.2"/>
    <row r="14563" customFormat="1" ht="13.2" hidden="1" x14ac:dyDescent="0.2"/>
    <row r="14564" customFormat="1" ht="13.2" hidden="1" x14ac:dyDescent="0.2"/>
    <row r="14565" customFormat="1" ht="13.2" hidden="1" x14ac:dyDescent="0.2"/>
    <row r="14566" customFormat="1" ht="13.2" hidden="1" x14ac:dyDescent="0.2"/>
    <row r="14567" customFormat="1" ht="13.2" hidden="1" x14ac:dyDescent="0.2"/>
    <row r="14568" customFormat="1" ht="13.2" hidden="1" x14ac:dyDescent="0.2"/>
    <row r="14569" customFormat="1" ht="13.2" hidden="1" x14ac:dyDescent="0.2"/>
    <row r="14570" customFormat="1" ht="13.2" hidden="1" x14ac:dyDescent="0.2"/>
    <row r="14571" customFormat="1" ht="13.2" hidden="1" x14ac:dyDescent="0.2"/>
    <row r="14572" customFormat="1" ht="13.2" hidden="1" x14ac:dyDescent="0.2"/>
    <row r="14573" customFormat="1" ht="13.2" hidden="1" x14ac:dyDescent="0.2"/>
    <row r="14574" customFormat="1" ht="13.2" hidden="1" x14ac:dyDescent="0.2"/>
    <row r="14575" customFormat="1" ht="13.2" hidden="1" x14ac:dyDescent="0.2"/>
    <row r="14576" customFormat="1" ht="13.2" hidden="1" x14ac:dyDescent="0.2"/>
    <row r="14577" customFormat="1" ht="13.2" hidden="1" x14ac:dyDescent="0.2"/>
    <row r="14578" customFormat="1" ht="13.2" hidden="1" x14ac:dyDescent="0.2"/>
    <row r="14579" customFormat="1" ht="13.2" hidden="1" x14ac:dyDescent="0.2"/>
    <row r="14580" customFormat="1" ht="13.2" hidden="1" x14ac:dyDescent="0.2"/>
    <row r="14581" customFormat="1" ht="13.2" hidden="1" x14ac:dyDescent="0.2"/>
    <row r="14582" customFormat="1" ht="13.2" hidden="1" x14ac:dyDescent="0.2"/>
    <row r="14583" customFormat="1" ht="13.2" hidden="1" x14ac:dyDescent="0.2"/>
    <row r="14584" customFormat="1" ht="13.2" hidden="1" x14ac:dyDescent="0.2"/>
    <row r="14585" customFormat="1" ht="13.2" hidden="1" x14ac:dyDescent="0.2"/>
    <row r="14586" customFormat="1" ht="13.2" hidden="1" x14ac:dyDescent="0.2"/>
    <row r="14587" customFormat="1" ht="13.2" hidden="1" x14ac:dyDescent="0.2"/>
    <row r="14588" customFormat="1" ht="13.2" hidden="1" x14ac:dyDescent="0.2"/>
    <row r="14589" customFormat="1" ht="13.2" hidden="1" x14ac:dyDescent="0.2"/>
    <row r="14590" customFormat="1" ht="13.2" hidden="1" x14ac:dyDescent="0.2"/>
    <row r="14591" customFormat="1" ht="13.2" hidden="1" x14ac:dyDescent="0.2"/>
    <row r="14592" customFormat="1" ht="13.2" hidden="1" x14ac:dyDescent="0.2"/>
    <row r="14593" customFormat="1" ht="13.2" hidden="1" x14ac:dyDescent="0.2"/>
    <row r="14594" customFormat="1" ht="13.2" hidden="1" x14ac:dyDescent="0.2"/>
    <row r="14595" customFormat="1" ht="13.2" hidden="1" x14ac:dyDescent="0.2"/>
    <row r="14596" customFormat="1" ht="13.2" hidden="1" x14ac:dyDescent="0.2"/>
    <row r="14597" customFormat="1" ht="13.2" hidden="1" x14ac:dyDescent="0.2"/>
    <row r="14598" customFormat="1" ht="13.2" hidden="1" x14ac:dyDescent="0.2"/>
    <row r="14599" customFormat="1" ht="13.2" hidden="1" x14ac:dyDescent="0.2"/>
    <row r="14600" customFormat="1" ht="13.2" hidden="1" x14ac:dyDescent="0.2"/>
    <row r="14601" customFormat="1" ht="13.2" hidden="1" x14ac:dyDescent="0.2"/>
    <row r="14602" customFormat="1" ht="13.2" hidden="1" x14ac:dyDescent="0.2"/>
    <row r="14603" customFormat="1" ht="13.2" hidden="1" x14ac:dyDescent="0.2"/>
    <row r="14604" customFormat="1" ht="13.2" hidden="1" x14ac:dyDescent="0.2"/>
    <row r="14605" customFormat="1" ht="13.2" hidden="1" x14ac:dyDescent="0.2"/>
    <row r="14606" customFormat="1" ht="13.2" hidden="1" x14ac:dyDescent="0.2"/>
    <row r="14607" customFormat="1" ht="13.2" hidden="1" x14ac:dyDescent="0.2"/>
    <row r="14608" customFormat="1" ht="13.2" hidden="1" x14ac:dyDescent="0.2"/>
    <row r="14609" customFormat="1" ht="13.2" hidden="1" x14ac:dyDescent="0.2"/>
    <row r="14610" customFormat="1" ht="13.2" hidden="1" x14ac:dyDescent="0.2"/>
    <row r="14611" customFormat="1" ht="13.2" hidden="1" x14ac:dyDescent="0.2"/>
    <row r="14612" customFormat="1" ht="13.2" hidden="1" x14ac:dyDescent="0.2"/>
    <row r="14613" customFormat="1" ht="13.2" hidden="1" x14ac:dyDescent="0.2"/>
    <row r="14614" customFormat="1" ht="13.2" hidden="1" x14ac:dyDescent="0.2"/>
    <row r="14615" customFormat="1" ht="13.2" hidden="1" x14ac:dyDescent="0.2"/>
    <row r="14616" customFormat="1" ht="13.2" hidden="1" x14ac:dyDescent="0.2"/>
    <row r="14617" customFormat="1" ht="13.2" hidden="1" x14ac:dyDescent="0.2"/>
    <row r="14618" customFormat="1" ht="13.2" hidden="1" x14ac:dyDescent="0.2"/>
    <row r="14619" customFormat="1" ht="13.2" hidden="1" x14ac:dyDescent="0.2"/>
    <row r="14620" customFormat="1" ht="13.2" hidden="1" x14ac:dyDescent="0.2"/>
    <row r="14621" customFormat="1" ht="13.2" hidden="1" x14ac:dyDescent="0.2"/>
    <row r="14622" customFormat="1" ht="13.2" hidden="1" x14ac:dyDescent="0.2"/>
    <row r="14623" customFormat="1" ht="13.2" hidden="1" x14ac:dyDescent="0.2"/>
    <row r="14624" customFormat="1" ht="13.2" hidden="1" x14ac:dyDescent="0.2"/>
    <row r="14625" customFormat="1" ht="13.2" hidden="1" x14ac:dyDescent="0.2"/>
    <row r="14626" customFormat="1" ht="13.2" hidden="1" x14ac:dyDescent="0.2"/>
    <row r="14627" customFormat="1" ht="13.2" hidden="1" x14ac:dyDescent="0.2"/>
    <row r="14628" customFormat="1" ht="13.2" hidden="1" x14ac:dyDescent="0.2"/>
    <row r="14629" customFormat="1" ht="13.2" hidden="1" x14ac:dyDescent="0.2"/>
    <row r="14630" customFormat="1" ht="13.2" hidden="1" x14ac:dyDescent="0.2"/>
    <row r="14631" customFormat="1" ht="13.2" hidden="1" x14ac:dyDescent="0.2"/>
    <row r="14632" customFormat="1" ht="13.2" hidden="1" x14ac:dyDescent="0.2"/>
    <row r="14633" customFormat="1" ht="13.2" hidden="1" x14ac:dyDescent="0.2"/>
    <row r="14634" customFormat="1" ht="13.2" hidden="1" x14ac:dyDescent="0.2"/>
    <row r="14635" customFormat="1" ht="13.2" hidden="1" x14ac:dyDescent="0.2"/>
    <row r="14636" customFormat="1" ht="13.2" hidden="1" x14ac:dyDescent="0.2"/>
    <row r="14637" customFormat="1" ht="13.2" hidden="1" x14ac:dyDescent="0.2"/>
    <row r="14638" customFormat="1" ht="13.2" hidden="1" x14ac:dyDescent="0.2"/>
    <row r="14639" customFormat="1" ht="13.2" hidden="1" x14ac:dyDescent="0.2"/>
    <row r="14640" customFormat="1" ht="13.2" hidden="1" x14ac:dyDescent="0.2"/>
    <row r="14641" customFormat="1" ht="13.2" hidden="1" x14ac:dyDescent="0.2"/>
    <row r="14642" customFormat="1" ht="13.2" hidden="1" x14ac:dyDescent="0.2"/>
    <row r="14643" customFormat="1" ht="13.2" hidden="1" x14ac:dyDescent="0.2"/>
    <row r="14644" customFormat="1" ht="13.2" hidden="1" x14ac:dyDescent="0.2"/>
    <row r="14645" customFormat="1" ht="13.2" hidden="1" x14ac:dyDescent="0.2"/>
    <row r="14646" customFormat="1" ht="13.2" hidden="1" x14ac:dyDescent="0.2"/>
    <row r="14647" customFormat="1" ht="13.2" hidden="1" x14ac:dyDescent="0.2"/>
    <row r="14648" customFormat="1" ht="13.2" hidden="1" x14ac:dyDescent="0.2"/>
    <row r="14649" customFormat="1" ht="13.2" hidden="1" x14ac:dyDescent="0.2"/>
    <row r="14650" customFormat="1" ht="13.2" hidden="1" x14ac:dyDescent="0.2"/>
    <row r="14651" customFormat="1" ht="13.2" hidden="1" x14ac:dyDescent="0.2"/>
    <row r="14652" customFormat="1" ht="13.2" hidden="1" x14ac:dyDescent="0.2"/>
    <row r="14653" customFormat="1" ht="13.2" hidden="1" x14ac:dyDescent="0.2"/>
    <row r="14654" customFormat="1" ht="13.2" hidden="1" x14ac:dyDescent="0.2"/>
    <row r="14655" customFormat="1" ht="13.2" hidden="1" x14ac:dyDescent="0.2"/>
    <row r="14656" customFormat="1" ht="13.2" hidden="1" x14ac:dyDescent="0.2"/>
    <row r="14657" customFormat="1" ht="13.2" hidden="1" x14ac:dyDescent="0.2"/>
    <row r="14658" customFormat="1" ht="13.2" hidden="1" x14ac:dyDescent="0.2"/>
    <row r="14659" customFormat="1" ht="13.2" hidden="1" x14ac:dyDescent="0.2"/>
    <row r="14660" customFormat="1" ht="13.2" hidden="1" x14ac:dyDescent="0.2"/>
    <row r="14661" customFormat="1" ht="13.2" hidden="1" x14ac:dyDescent="0.2"/>
    <row r="14662" customFormat="1" ht="13.2" hidden="1" x14ac:dyDescent="0.2"/>
    <row r="14663" customFormat="1" ht="13.2" hidden="1" x14ac:dyDescent="0.2"/>
    <row r="14664" customFormat="1" ht="13.2" hidden="1" x14ac:dyDescent="0.2"/>
    <row r="14665" customFormat="1" ht="13.2" hidden="1" x14ac:dyDescent="0.2"/>
    <row r="14666" customFormat="1" ht="13.2" hidden="1" x14ac:dyDescent="0.2"/>
    <row r="14667" customFormat="1" ht="13.2" hidden="1" x14ac:dyDescent="0.2"/>
    <row r="14668" customFormat="1" ht="13.2" hidden="1" x14ac:dyDescent="0.2"/>
    <row r="14669" customFormat="1" ht="13.2" hidden="1" x14ac:dyDescent="0.2"/>
    <row r="14670" customFormat="1" ht="13.2" hidden="1" x14ac:dyDescent="0.2"/>
    <row r="14671" customFormat="1" ht="13.2" hidden="1" x14ac:dyDescent="0.2"/>
    <row r="14672" customFormat="1" ht="13.2" hidden="1" x14ac:dyDescent="0.2"/>
    <row r="14673" customFormat="1" ht="13.2" hidden="1" x14ac:dyDescent="0.2"/>
    <row r="14674" customFormat="1" ht="13.2" hidden="1" x14ac:dyDescent="0.2"/>
    <row r="14675" customFormat="1" ht="13.2" hidden="1" x14ac:dyDescent="0.2"/>
    <row r="14676" customFormat="1" ht="13.2" hidden="1" x14ac:dyDescent="0.2"/>
    <row r="14677" customFormat="1" ht="13.2" hidden="1" x14ac:dyDescent="0.2"/>
    <row r="14678" customFormat="1" ht="13.2" hidden="1" x14ac:dyDescent="0.2"/>
    <row r="14679" customFormat="1" ht="13.2" hidden="1" x14ac:dyDescent="0.2"/>
    <row r="14680" customFormat="1" ht="13.2" hidden="1" x14ac:dyDescent="0.2"/>
    <row r="14681" customFormat="1" ht="13.2" hidden="1" x14ac:dyDescent="0.2"/>
    <row r="14682" customFormat="1" ht="13.2" hidden="1" x14ac:dyDescent="0.2"/>
    <row r="14683" customFormat="1" ht="13.2" hidden="1" x14ac:dyDescent="0.2"/>
    <row r="14684" customFormat="1" ht="13.2" hidden="1" x14ac:dyDescent="0.2"/>
    <row r="14685" customFormat="1" ht="13.2" hidden="1" x14ac:dyDescent="0.2"/>
    <row r="14686" customFormat="1" ht="13.2" hidden="1" x14ac:dyDescent="0.2"/>
    <row r="14687" customFormat="1" ht="13.2" hidden="1" x14ac:dyDescent="0.2"/>
    <row r="14688" customFormat="1" ht="13.2" hidden="1" x14ac:dyDescent="0.2"/>
    <row r="14689" customFormat="1" ht="13.2" hidden="1" x14ac:dyDescent="0.2"/>
    <row r="14690" customFormat="1" ht="13.2" hidden="1" x14ac:dyDescent="0.2"/>
    <row r="14691" customFormat="1" ht="13.2" hidden="1" x14ac:dyDescent="0.2"/>
    <row r="14692" customFormat="1" ht="13.2" hidden="1" x14ac:dyDescent="0.2"/>
    <row r="14693" customFormat="1" ht="13.2" hidden="1" x14ac:dyDescent="0.2"/>
    <row r="14694" customFormat="1" ht="13.2" hidden="1" x14ac:dyDescent="0.2"/>
    <row r="14695" customFormat="1" ht="13.2" hidden="1" x14ac:dyDescent="0.2"/>
    <row r="14696" customFormat="1" ht="13.2" hidden="1" x14ac:dyDescent="0.2"/>
    <row r="14697" customFormat="1" ht="13.2" hidden="1" x14ac:dyDescent="0.2"/>
    <row r="14698" customFormat="1" ht="13.2" hidden="1" x14ac:dyDescent="0.2"/>
    <row r="14699" customFormat="1" ht="13.2" hidden="1" x14ac:dyDescent="0.2"/>
    <row r="14700" customFormat="1" ht="13.2" hidden="1" x14ac:dyDescent="0.2"/>
    <row r="14701" customFormat="1" ht="13.2" hidden="1" x14ac:dyDescent="0.2"/>
    <row r="14702" customFormat="1" ht="13.2" hidden="1" x14ac:dyDescent="0.2"/>
    <row r="14703" customFormat="1" ht="13.2" hidden="1" x14ac:dyDescent="0.2"/>
    <row r="14704" customFormat="1" ht="13.2" hidden="1" x14ac:dyDescent="0.2"/>
    <row r="14705" customFormat="1" ht="13.2" hidden="1" x14ac:dyDescent="0.2"/>
    <row r="14706" customFormat="1" ht="13.2" hidden="1" x14ac:dyDescent="0.2"/>
    <row r="14707" customFormat="1" ht="13.2" hidden="1" x14ac:dyDescent="0.2"/>
    <row r="14708" customFormat="1" ht="13.2" hidden="1" x14ac:dyDescent="0.2"/>
    <row r="14709" customFormat="1" ht="13.2" hidden="1" x14ac:dyDescent="0.2"/>
    <row r="14710" customFormat="1" ht="13.2" hidden="1" x14ac:dyDescent="0.2"/>
    <row r="14711" customFormat="1" ht="13.2" hidden="1" x14ac:dyDescent="0.2"/>
    <row r="14712" customFormat="1" ht="13.2" hidden="1" x14ac:dyDescent="0.2"/>
    <row r="14713" customFormat="1" ht="13.2" hidden="1" x14ac:dyDescent="0.2"/>
    <row r="14714" customFormat="1" ht="13.2" hidden="1" x14ac:dyDescent="0.2"/>
    <row r="14715" customFormat="1" ht="13.2" hidden="1" x14ac:dyDescent="0.2"/>
    <row r="14716" customFormat="1" ht="13.2" hidden="1" x14ac:dyDescent="0.2"/>
    <row r="14717" customFormat="1" ht="13.2" hidden="1" x14ac:dyDescent="0.2"/>
    <row r="14718" customFormat="1" ht="13.2" hidden="1" x14ac:dyDescent="0.2"/>
    <row r="14719" customFormat="1" ht="13.2" hidden="1" x14ac:dyDescent="0.2"/>
    <row r="14720" customFormat="1" ht="13.2" hidden="1" x14ac:dyDescent="0.2"/>
    <row r="14721" customFormat="1" ht="13.2" hidden="1" x14ac:dyDescent="0.2"/>
    <row r="14722" customFormat="1" ht="13.2" hidden="1" x14ac:dyDescent="0.2"/>
    <row r="14723" customFormat="1" ht="13.2" hidden="1" x14ac:dyDescent="0.2"/>
    <row r="14724" customFormat="1" ht="13.2" hidden="1" x14ac:dyDescent="0.2"/>
    <row r="14725" customFormat="1" ht="13.2" hidden="1" x14ac:dyDescent="0.2"/>
    <row r="14726" customFormat="1" ht="13.2" hidden="1" x14ac:dyDescent="0.2"/>
    <row r="14727" customFormat="1" ht="13.2" hidden="1" x14ac:dyDescent="0.2"/>
    <row r="14728" customFormat="1" ht="13.2" hidden="1" x14ac:dyDescent="0.2"/>
    <row r="14729" customFormat="1" ht="13.2" hidden="1" x14ac:dyDescent="0.2"/>
    <row r="14730" customFormat="1" ht="13.2" hidden="1" x14ac:dyDescent="0.2"/>
    <row r="14731" customFormat="1" ht="13.2" hidden="1" x14ac:dyDescent="0.2"/>
    <row r="14732" customFormat="1" ht="13.2" hidden="1" x14ac:dyDescent="0.2"/>
    <row r="14733" customFormat="1" ht="13.2" hidden="1" x14ac:dyDescent="0.2"/>
    <row r="14734" customFormat="1" ht="13.2" hidden="1" x14ac:dyDescent="0.2"/>
    <row r="14735" customFormat="1" ht="13.2" hidden="1" x14ac:dyDescent="0.2"/>
    <row r="14736" customFormat="1" ht="13.2" hidden="1" x14ac:dyDescent="0.2"/>
    <row r="14737" customFormat="1" ht="13.2" hidden="1" x14ac:dyDescent="0.2"/>
    <row r="14738" customFormat="1" ht="13.2" hidden="1" x14ac:dyDescent="0.2"/>
    <row r="14739" customFormat="1" ht="13.2" hidden="1" x14ac:dyDescent="0.2"/>
    <row r="14740" customFormat="1" ht="13.2" hidden="1" x14ac:dyDescent="0.2"/>
    <row r="14741" customFormat="1" ht="13.2" hidden="1" x14ac:dyDescent="0.2"/>
    <row r="14742" customFormat="1" ht="13.2" hidden="1" x14ac:dyDescent="0.2"/>
    <row r="14743" customFormat="1" ht="13.2" hidden="1" x14ac:dyDescent="0.2"/>
    <row r="14744" customFormat="1" ht="13.2" hidden="1" x14ac:dyDescent="0.2"/>
    <row r="14745" customFormat="1" ht="13.2" hidden="1" x14ac:dyDescent="0.2"/>
    <row r="14746" customFormat="1" ht="13.2" hidden="1" x14ac:dyDescent="0.2"/>
    <row r="14747" customFormat="1" ht="13.2" hidden="1" x14ac:dyDescent="0.2"/>
    <row r="14748" customFormat="1" ht="13.2" hidden="1" x14ac:dyDescent="0.2"/>
    <row r="14749" customFormat="1" ht="13.2" hidden="1" x14ac:dyDescent="0.2"/>
    <row r="14750" customFormat="1" ht="13.2" hidden="1" x14ac:dyDescent="0.2"/>
    <row r="14751" customFormat="1" ht="13.2" hidden="1" x14ac:dyDescent="0.2"/>
    <row r="14752" customFormat="1" ht="13.2" hidden="1" x14ac:dyDescent="0.2"/>
    <row r="14753" customFormat="1" ht="13.2" hidden="1" x14ac:dyDescent="0.2"/>
    <row r="14754" customFormat="1" ht="13.2" hidden="1" x14ac:dyDescent="0.2"/>
    <row r="14755" customFormat="1" ht="13.2" hidden="1" x14ac:dyDescent="0.2"/>
    <row r="14756" customFormat="1" ht="13.2" hidden="1" x14ac:dyDescent="0.2"/>
    <row r="14757" customFormat="1" ht="13.2" hidden="1" x14ac:dyDescent="0.2"/>
    <row r="14758" customFormat="1" ht="13.2" hidden="1" x14ac:dyDescent="0.2"/>
    <row r="14759" customFormat="1" ht="13.2" hidden="1" x14ac:dyDescent="0.2"/>
    <row r="14760" customFormat="1" ht="13.2" hidden="1" x14ac:dyDescent="0.2"/>
    <row r="14761" customFormat="1" ht="13.2" hidden="1" x14ac:dyDescent="0.2"/>
    <row r="14762" customFormat="1" ht="13.2" hidden="1" x14ac:dyDescent="0.2"/>
    <row r="14763" customFormat="1" ht="13.2" hidden="1" x14ac:dyDescent="0.2"/>
    <row r="14764" customFormat="1" ht="13.2" hidden="1" x14ac:dyDescent="0.2"/>
    <row r="14765" customFormat="1" ht="13.2" hidden="1" x14ac:dyDescent="0.2"/>
    <row r="14766" customFormat="1" ht="13.2" hidden="1" x14ac:dyDescent="0.2"/>
    <row r="14767" customFormat="1" ht="13.2" hidden="1" x14ac:dyDescent="0.2"/>
    <row r="14768" customFormat="1" ht="13.2" hidden="1" x14ac:dyDescent="0.2"/>
    <row r="14769" customFormat="1" ht="13.2" hidden="1" x14ac:dyDescent="0.2"/>
    <row r="14770" customFormat="1" ht="13.2" hidden="1" x14ac:dyDescent="0.2"/>
    <row r="14771" customFormat="1" ht="13.2" hidden="1" x14ac:dyDescent="0.2"/>
    <row r="14772" customFormat="1" ht="13.2" hidden="1" x14ac:dyDescent="0.2"/>
    <row r="14773" customFormat="1" ht="13.2" hidden="1" x14ac:dyDescent="0.2"/>
    <row r="14774" customFormat="1" ht="13.2" hidden="1" x14ac:dyDescent="0.2"/>
    <row r="14775" customFormat="1" ht="13.2" hidden="1" x14ac:dyDescent="0.2"/>
    <row r="14776" customFormat="1" ht="13.2" hidden="1" x14ac:dyDescent="0.2"/>
    <row r="14777" customFormat="1" ht="13.2" hidden="1" x14ac:dyDescent="0.2"/>
    <row r="14778" customFormat="1" ht="13.2" hidden="1" x14ac:dyDescent="0.2"/>
    <row r="14779" customFormat="1" ht="13.2" hidden="1" x14ac:dyDescent="0.2"/>
    <row r="14780" customFormat="1" ht="13.2" hidden="1" x14ac:dyDescent="0.2"/>
    <row r="14781" customFormat="1" ht="13.2" hidden="1" x14ac:dyDescent="0.2"/>
    <row r="14782" customFormat="1" ht="13.2" hidden="1" x14ac:dyDescent="0.2"/>
    <row r="14783" customFormat="1" ht="13.2" hidden="1" x14ac:dyDescent="0.2"/>
    <row r="14784" customFormat="1" ht="13.2" hidden="1" x14ac:dyDescent="0.2"/>
    <row r="14785" customFormat="1" ht="13.2" hidden="1" x14ac:dyDescent="0.2"/>
    <row r="14786" customFormat="1" ht="13.2" hidden="1" x14ac:dyDescent="0.2"/>
    <row r="14787" customFormat="1" ht="13.2" hidden="1" x14ac:dyDescent="0.2"/>
    <row r="14788" customFormat="1" ht="13.2" hidden="1" x14ac:dyDescent="0.2"/>
    <row r="14789" customFormat="1" ht="13.2" hidden="1" x14ac:dyDescent="0.2"/>
    <row r="14790" customFormat="1" ht="13.2" hidden="1" x14ac:dyDescent="0.2"/>
    <row r="14791" customFormat="1" ht="13.2" hidden="1" x14ac:dyDescent="0.2"/>
    <row r="14792" customFormat="1" ht="13.2" hidden="1" x14ac:dyDescent="0.2"/>
    <row r="14793" customFormat="1" ht="13.2" hidden="1" x14ac:dyDescent="0.2"/>
    <row r="14794" customFormat="1" ht="13.2" hidden="1" x14ac:dyDescent="0.2"/>
    <row r="14795" customFormat="1" ht="13.2" hidden="1" x14ac:dyDescent="0.2"/>
    <row r="14796" customFormat="1" ht="13.2" hidden="1" x14ac:dyDescent="0.2"/>
    <row r="14797" customFormat="1" ht="13.2" hidden="1" x14ac:dyDescent="0.2"/>
    <row r="14798" customFormat="1" ht="13.2" hidden="1" x14ac:dyDescent="0.2"/>
    <row r="14799" customFormat="1" ht="13.2" hidden="1" x14ac:dyDescent="0.2"/>
    <row r="14800" customFormat="1" ht="13.2" hidden="1" x14ac:dyDescent="0.2"/>
    <row r="14801" customFormat="1" ht="13.2" hidden="1" x14ac:dyDescent="0.2"/>
    <row r="14802" customFormat="1" ht="13.2" hidden="1" x14ac:dyDescent="0.2"/>
    <row r="14803" customFormat="1" ht="13.2" hidden="1" x14ac:dyDescent="0.2"/>
    <row r="14804" customFormat="1" ht="13.2" hidden="1" x14ac:dyDescent="0.2"/>
    <row r="14805" customFormat="1" ht="13.2" hidden="1" x14ac:dyDescent="0.2"/>
    <row r="14806" customFormat="1" ht="13.2" hidden="1" x14ac:dyDescent="0.2"/>
    <row r="14807" customFormat="1" ht="13.2" hidden="1" x14ac:dyDescent="0.2"/>
    <row r="14808" customFormat="1" ht="13.2" hidden="1" x14ac:dyDescent="0.2"/>
    <row r="14809" customFormat="1" ht="13.2" hidden="1" x14ac:dyDescent="0.2"/>
    <row r="14810" customFormat="1" ht="13.2" hidden="1" x14ac:dyDescent="0.2"/>
    <row r="14811" customFormat="1" ht="13.2" hidden="1" x14ac:dyDescent="0.2"/>
    <row r="14812" customFormat="1" ht="13.2" hidden="1" x14ac:dyDescent="0.2"/>
    <row r="14813" customFormat="1" ht="13.2" hidden="1" x14ac:dyDescent="0.2"/>
    <row r="14814" customFormat="1" ht="13.2" hidden="1" x14ac:dyDescent="0.2"/>
    <row r="14815" customFormat="1" ht="13.2" hidden="1" x14ac:dyDescent="0.2"/>
    <row r="14816" customFormat="1" ht="13.2" hidden="1" x14ac:dyDescent="0.2"/>
    <row r="14817" customFormat="1" ht="13.2" hidden="1" x14ac:dyDescent="0.2"/>
    <row r="14818" customFormat="1" ht="13.2" hidden="1" x14ac:dyDescent="0.2"/>
    <row r="14819" customFormat="1" ht="13.2" hidden="1" x14ac:dyDescent="0.2"/>
    <row r="14820" customFormat="1" ht="13.2" hidden="1" x14ac:dyDescent="0.2"/>
    <row r="14821" customFormat="1" ht="13.2" hidden="1" x14ac:dyDescent="0.2"/>
    <row r="14822" customFormat="1" ht="13.2" hidden="1" x14ac:dyDescent="0.2"/>
    <row r="14823" customFormat="1" ht="13.2" hidden="1" x14ac:dyDescent="0.2"/>
    <row r="14824" customFormat="1" ht="13.2" hidden="1" x14ac:dyDescent="0.2"/>
    <row r="14825" customFormat="1" ht="13.2" hidden="1" x14ac:dyDescent="0.2"/>
    <row r="14826" customFormat="1" ht="13.2" hidden="1" x14ac:dyDescent="0.2"/>
    <row r="14827" customFormat="1" ht="13.2" hidden="1" x14ac:dyDescent="0.2"/>
    <row r="14828" customFormat="1" ht="13.2" hidden="1" x14ac:dyDescent="0.2"/>
    <row r="14829" customFormat="1" ht="13.2" hidden="1" x14ac:dyDescent="0.2"/>
    <row r="14830" customFormat="1" ht="13.2" hidden="1" x14ac:dyDescent="0.2"/>
    <row r="14831" customFormat="1" ht="13.2" hidden="1" x14ac:dyDescent="0.2"/>
    <row r="14832" customFormat="1" ht="13.2" hidden="1" x14ac:dyDescent="0.2"/>
    <row r="14833" customFormat="1" ht="13.2" hidden="1" x14ac:dyDescent="0.2"/>
    <row r="14834" customFormat="1" ht="13.2" hidden="1" x14ac:dyDescent="0.2"/>
    <row r="14835" customFormat="1" ht="13.2" hidden="1" x14ac:dyDescent="0.2"/>
    <row r="14836" customFormat="1" ht="13.2" hidden="1" x14ac:dyDescent="0.2"/>
    <row r="14837" customFormat="1" ht="13.2" hidden="1" x14ac:dyDescent="0.2"/>
    <row r="14838" customFormat="1" ht="13.2" hidden="1" x14ac:dyDescent="0.2"/>
    <row r="14839" customFormat="1" ht="13.2" hidden="1" x14ac:dyDescent="0.2"/>
    <row r="14840" customFormat="1" ht="13.2" hidden="1" x14ac:dyDescent="0.2"/>
    <row r="14841" customFormat="1" ht="13.2" hidden="1" x14ac:dyDescent="0.2"/>
    <row r="14842" customFormat="1" ht="13.2" hidden="1" x14ac:dyDescent="0.2"/>
    <row r="14843" customFormat="1" ht="13.2" hidden="1" x14ac:dyDescent="0.2"/>
    <row r="14844" customFormat="1" ht="13.2" hidden="1" x14ac:dyDescent="0.2"/>
    <row r="14845" customFormat="1" ht="13.2" hidden="1" x14ac:dyDescent="0.2"/>
    <row r="14846" customFormat="1" ht="13.2" hidden="1" x14ac:dyDescent="0.2"/>
    <row r="14847" customFormat="1" ht="13.2" hidden="1" x14ac:dyDescent="0.2"/>
    <row r="14848" customFormat="1" ht="13.2" hidden="1" x14ac:dyDescent="0.2"/>
    <row r="14849" customFormat="1" ht="13.2" hidden="1" x14ac:dyDescent="0.2"/>
    <row r="14850" customFormat="1" ht="13.2" hidden="1" x14ac:dyDescent="0.2"/>
    <row r="14851" customFormat="1" ht="13.2" hidden="1" x14ac:dyDescent="0.2"/>
    <row r="14852" customFormat="1" ht="13.2" hidden="1" x14ac:dyDescent="0.2"/>
    <row r="14853" customFormat="1" ht="13.2" hidden="1" x14ac:dyDescent="0.2"/>
    <row r="14854" customFormat="1" ht="13.2" hidden="1" x14ac:dyDescent="0.2"/>
    <row r="14855" customFormat="1" ht="13.2" hidden="1" x14ac:dyDescent="0.2"/>
    <row r="14856" customFormat="1" ht="13.2" hidden="1" x14ac:dyDescent="0.2"/>
    <row r="14857" customFormat="1" ht="13.2" hidden="1" x14ac:dyDescent="0.2"/>
    <row r="14858" customFormat="1" ht="13.2" hidden="1" x14ac:dyDescent="0.2"/>
    <row r="14859" customFormat="1" ht="13.2" hidden="1" x14ac:dyDescent="0.2"/>
    <row r="14860" customFormat="1" ht="13.2" hidden="1" x14ac:dyDescent="0.2"/>
    <row r="14861" customFormat="1" ht="13.2" hidden="1" x14ac:dyDescent="0.2"/>
    <row r="14862" customFormat="1" ht="13.2" hidden="1" x14ac:dyDescent="0.2"/>
    <row r="14863" customFormat="1" ht="13.2" hidden="1" x14ac:dyDescent="0.2"/>
    <row r="14864" customFormat="1" ht="13.2" hidden="1" x14ac:dyDescent="0.2"/>
    <row r="14865" customFormat="1" ht="13.2" hidden="1" x14ac:dyDescent="0.2"/>
    <row r="14866" customFormat="1" ht="13.2" hidden="1" x14ac:dyDescent="0.2"/>
    <row r="14867" customFormat="1" ht="13.2" hidden="1" x14ac:dyDescent="0.2"/>
    <row r="14868" customFormat="1" ht="13.2" hidden="1" x14ac:dyDescent="0.2"/>
    <row r="14869" customFormat="1" ht="13.2" hidden="1" x14ac:dyDescent="0.2"/>
    <row r="14870" customFormat="1" ht="13.2" hidden="1" x14ac:dyDescent="0.2"/>
    <row r="14871" customFormat="1" ht="13.2" hidden="1" x14ac:dyDescent="0.2"/>
    <row r="14872" customFormat="1" ht="13.2" hidden="1" x14ac:dyDescent="0.2"/>
    <row r="14873" customFormat="1" ht="13.2" hidden="1" x14ac:dyDescent="0.2"/>
    <row r="14874" customFormat="1" ht="13.2" hidden="1" x14ac:dyDescent="0.2"/>
    <row r="14875" customFormat="1" ht="13.2" hidden="1" x14ac:dyDescent="0.2"/>
    <row r="14876" customFormat="1" ht="13.2" hidden="1" x14ac:dyDescent="0.2"/>
    <row r="14877" customFormat="1" ht="13.2" hidden="1" x14ac:dyDescent="0.2"/>
    <row r="14878" customFormat="1" ht="13.2" hidden="1" x14ac:dyDescent="0.2"/>
    <row r="14879" customFormat="1" ht="13.2" hidden="1" x14ac:dyDescent="0.2"/>
    <row r="14880" customFormat="1" ht="13.2" hidden="1" x14ac:dyDescent="0.2"/>
    <row r="14881" customFormat="1" ht="13.2" hidden="1" x14ac:dyDescent="0.2"/>
    <row r="14882" customFormat="1" ht="13.2" hidden="1" x14ac:dyDescent="0.2"/>
    <row r="14883" customFormat="1" ht="13.2" hidden="1" x14ac:dyDescent="0.2"/>
    <row r="14884" customFormat="1" ht="13.2" hidden="1" x14ac:dyDescent="0.2"/>
    <row r="14885" customFormat="1" ht="13.2" hidden="1" x14ac:dyDescent="0.2"/>
    <row r="14886" customFormat="1" ht="13.2" hidden="1" x14ac:dyDescent="0.2"/>
    <row r="14887" customFormat="1" ht="13.2" hidden="1" x14ac:dyDescent="0.2"/>
    <row r="14888" customFormat="1" ht="13.2" hidden="1" x14ac:dyDescent="0.2"/>
    <row r="14889" customFormat="1" ht="13.2" hidden="1" x14ac:dyDescent="0.2"/>
    <row r="14890" customFormat="1" ht="13.2" hidden="1" x14ac:dyDescent="0.2"/>
    <row r="14891" customFormat="1" ht="13.2" hidden="1" x14ac:dyDescent="0.2"/>
    <row r="14892" customFormat="1" ht="13.2" hidden="1" x14ac:dyDescent="0.2"/>
    <row r="14893" customFormat="1" ht="13.2" hidden="1" x14ac:dyDescent="0.2"/>
    <row r="14894" customFormat="1" ht="13.2" hidden="1" x14ac:dyDescent="0.2"/>
    <row r="14895" customFormat="1" ht="13.2" hidden="1" x14ac:dyDescent="0.2"/>
    <row r="14896" customFormat="1" ht="13.2" hidden="1" x14ac:dyDescent="0.2"/>
    <row r="14897" customFormat="1" ht="13.2" hidden="1" x14ac:dyDescent="0.2"/>
    <row r="14898" customFormat="1" ht="13.2" hidden="1" x14ac:dyDescent="0.2"/>
    <row r="14899" customFormat="1" ht="13.2" hidden="1" x14ac:dyDescent="0.2"/>
    <row r="14900" customFormat="1" ht="13.2" hidden="1" x14ac:dyDescent="0.2"/>
    <row r="14901" customFormat="1" ht="13.2" hidden="1" x14ac:dyDescent="0.2"/>
    <row r="14902" customFormat="1" ht="13.2" hidden="1" x14ac:dyDescent="0.2"/>
    <row r="14903" customFormat="1" ht="13.2" hidden="1" x14ac:dyDescent="0.2"/>
    <row r="14904" customFormat="1" ht="13.2" hidden="1" x14ac:dyDescent="0.2"/>
    <row r="14905" customFormat="1" ht="13.2" hidden="1" x14ac:dyDescent="0.2"/>
    <row r="14906" customFormat="1" ht="13.2" hidden="1" x14ac:dyDescent="0.2"/>
    <row r="14907" customFormat="1" ht="13.2" hidden="1" x14ac:dyDescent="0.2"/>
    <row r="14908" customFormat="1" ht="13.2" hidden="1" x14ac:dyDescent="0.2"/>
    <row r="14909" customFormat="1" ht="13.2" hidden="1" x14ac:dyDescent="0.2"/>
    <row r="14910" customFormat="1" ht="13.2" hidden="1" x14ac:dyDescent="0.2"/>
    <row r="14911" customFormat="1" ht="13.2" hidden="1" x14ac:dyDescent="0.2"/>
    <row r="14912" customFormat="1" ht="13.2" hidden="1" x14ac:dyDescent="0.2"/>
    <row r="14913" customFormat="1" ht="13.2" hidden="1" x14ac:dyDescent="0.2"/>
    <row r="14914" customFormat="1" ht="13.2" hidden="1" x14ac:dyDescent="0.2"/>
    <row r="14915" customFormat="1" ht="13.2" hidden="1" x14ac:dyDescent="0.2"/>
    <row r="14916" customFormat="1" ht="13.2" hidden="1" x14ac:dyDescent="0.2"/>
    <row r="14917" customFormat="1" ht="13.2" hidden="1" x14ac:dyDescent="0.2"/>
    <row r="14918" customFormat="1" ht="13.2" hidden="1" x14ac:dyDescent="0.2"/>
    <row r="14919" customFormat="1" ht="13.2" hidden="1" x14ac:dyDescent="0.2"/>
    <row r="14920" customFormat="1" ht="13.2" hidden="1" x14ac:dyDescent="0.2"/>
    <row r="14921" customFormat="1" ht="13.2" hidden="1" x14ac:dyDescent="0.2"/>
    <row r="14922" customFormat="1" ht="13.2" hidden="1" x14ac:dyDescent="0.2"/>
    <row r="14923" customFormat="1" ht="13.2" hidden="1" x14ac:dyDescent="0.2"/>
    <row r="14924" customFormat="1" ht="13.2" hidden="1" x14ac:dyDescent="0.2"/>
    <row r="14925" customFormat="1" ht="13.2" hidden="1" x14ac:dyDescent="0.2"/>
    <row r="14926" customFormat="1" ht="13.2" hidden="1" x14ac:dyDescent="0.2"/>
    <row r="14927" customFormat="1" ht="13.2" hidden="1" x14ac:dyDescent="0.2"/>
    <row r="14928" customFormat="1" ht="13.2" hidden="1" x14ac:dyDescent="0.2"/>
    <row r="14929" customFormat="1" ht="13.2" hidden="1" x14ac:dyDescent="0.2"/>
    <row r="14930" customFormat="1" ht="13.2" hidden="1" x14ac:dyDescent="0.2"/>
    <row r="14931" customFormat="1" ht="13.2" hidden="1" x14ac:dyDescent="0.2"/>
    <row r="14932" customFormat="1" ht="13.2" hidden="1" x14ac:dyDescent="0.2"/>
    <row r="14933" customFormat="1" ht="13.2" hidden="1" x14ac:dyDescent="0.2"/>
    <row r="14934" customFormat="1" ht="13.2" hidden="1" x14ac:dyDescent="0.2"/>
    <row r="14935" customFormat="1" ht="13.2" hidden="1" x14ac:dyDescent="0.2"/>
    <row r="14936" customFormat="1" ht="13.2" hidden="1" x14ac:dyDescent="0.2"/>
    <row r="14937" customFormat="1" ht="13.2" hidden="1" x14ac:dyDescent="0.2"/>
    <row r="14938" customFormat="1" ht="13.2" hidden="1" x14ac:dyDescent="0.2"/>
    <row r="14939" customFormat="1" ht="13.2" hidden="1" x14ac:dyDescent="0.2"/>
    <row r="14940" customFormat="1" ht="13.2" hidden="1" x14ac:dyDescent="0.2"/>
    <row r="14941" customFormat="1" ht="13.2" hidden="1" x14ac:dyDescent="0.2"/>
    <row r="14942" customFormat="1" ht="13.2" hidden="1" x14ac:dyDescent="0.2"/>
    <row r="14943" customFormat="1" ht="13.2" hidden="1" x14ac:dyDescent="0.2"/>
    <row r="14944" customFormat="1" ht="13.2" hidden="1" x14ac:dyDescent="0.2"/>
    <row r="14945" customFormat="1" ht="13.2" hidden="1" x14ac:dyDescent="0.2"/>
    <row r="14946" customFormat="1" ht="13.2" hidden="1" x14ac:dyDescent="0.2"/>
    <row r="14947" customFormat="1" ht="13.2" hidden="1" x14ac:dyDescent="0.2"/>
    <row r="14948" customFormat="1" ht="13.2" hidden="1" x14ac:dyDescent="0.2"/>
    <row r="14949" customFormat="1" ht="13.2" hidden="1" x14ac:dyDescent="0.2"/>
    <row r="14950" customFormat="1" ht="13.2" hidden="1" x14ac:dyDescent="0.2"/>
    <row r="14951" customFormat="1" ht="13.2" hidden="1" x14ac:dyDescent="0.2"/>
    <row r="14952" customFormat="1" ht="13.2" hidden="1" x14ac:dyDescent="0.2"/>
    <row r="14953" customFormat="1" ht="13.2" hidden="1" x14ac:dyDescent="0.2"/>
    <row r="14954" customFormat="1" ht="13.2" hidden="1" x14ac:dyDescent="0.2"/>
    <row r="14955" customFormat="1" ht="13.2" hidden="1" x14ac:dyDescent="0.2"/>
    <row r="14956" customFormat="1" ht="13.2" hidden="1" x14ac:dyDescent="0.2"/>
    <row r="14957" customFormat="1" ht="13.2" hidden="1" x14ac:dyDescent="0.2"/>
    <row r="14958" customFormat="1" ht="13.2" hidden="1" x14ac:dyDescent="0.2"/>
    <row r="14959" customFormat="1" ht="13.2" hidden="1" x14ac:dyDescent="0.2"/>
    <row r="14960" customFormat="1" ht="13.2" hidden="1" x14ac:dyDescent="0.2"/>
    <row r="14961" customFormat="1" ht="13.2" hidden="1" x14ac:dyDescent="0.2"/>
    <row r="14962" customFormat="1" ht="13.2" hidden="1" x14ac:dyDescent="0.2"/>
    <row r="14963" customFormat="1" ht="13.2" hidden="1" x14ac:dyDescent="0.2"/>
    <row r="14964" customFormat="1" ht="13.2" hidden="1" x14ac:dyDescent="0.2"/>
    <row r="14965" customFormat="1" ht="13.2" hidden="1" x14ac:dyDescent="0.2"/>
    <row r="14966" customFormat="1" ht="13.2" hidden="1" x14ac:dyDescent="0.2"/>
    <row r="14967" customFormat="1" ht="13.2" hidden="1" x14ac:dyDescent="0.2"/>
    <row r="14968" customFormat="1" ht="13.2" hidden="1" x14ac:dyDescent="0.2"/>
    <row r="14969" customFormat="1" ht="13.2" hidden="1" x14ac:dyDescent="0.2"/>
    <row r="14970" customFormat="1" ht="13.2" hidden="1" x14ac:dyDescent="0.2"/>
    <row r="14971" customFormat="1" ht="13.2" hidden="1" x14ac:dyDescent="0.2"/>
    <row r="14972" customFormat="1" ht="13.2" hidden="1" x14ac:dyDescent="0.2"/>
    <row r="14973" customFormat="1" ht="13.2" hidden="1" x14ac:dyDescent="0.2"/>
    <row r="14974" customFormat="1" ht="13.2" hidden="1" x14ac:dyDescent="0.2"/>
    <row r="14975" customFormat="1" ht="13.2" hidden="1" x14ac:dyDescent="0.2"/>
    <row r="14976" customFormat="1" ht="13.2" hidden="1" x14ac:dyDescent="0.2"/>
    <row r="14977" customFormat="1" ht="13.2" hidden="1" x14ac:dyDescent="0.2"/>
    <row r="14978" customFormat="1" ht="13.2" hidden="1" x14ac:dyDescent="0.2"/>
    <row r="14979" customFormat="1" ht="13.2" hidden="1" x14ac:dyDescent="0.2"/>
    <row r="14980" customFormat="1" ht="13.2" hidden="1" x14ac:dyDescent="0.2"/>
    <row r="14981" customFormat="1" ht="13.2" hidden="1" x14ac:dyDescent="0.2"/>
    <row r="14982" customFormat="1" ht="13.2" hidden="1" x14ac:dyDescent="0.2"/>
    <row r="14983" customFormat="1" ht="13.2" hidden="1" x14ac:dyDescent="0.2"/>
    <row r="14984" customFormat="1" ht="13.2" hidden="1" x14ac:dyDescent="0.2"/>
    <row r="14985" customFormat="1" ht="13.2" hidden="1" x14ac:dyDescent="0.2"/>
    <row r="14986" customFormat="1" ht="13.2" hidden="1" x14ac:dyDescent="0.2"/>
    <row r="14987" customFormat="1" ht="13.2" hidden="1" x14ac:dyDescent="0.2"/>
    <row r="14988" customFormat="1" ht="13.2" hidden="1" x14ac:dyDescent="0.2"/>
    <row r="14989" customFormat="1" ht="13.2" hidden="1" x14ac:dyDescent="0.2"/>
    <row r="14990" customFormat="1" ht="13.2" hidden="1" x14ac:dyDescent="0.2"/>
    <row r="14991" customFormat="1" ht="13.2" hidden="1" x14ac:dyDescent="0.2"/>
    <row r="14992" customFormat="1" ht="13.2" hidden="1" x14ac:dyDescent="0.2"/>
    <row r="14993" customFormat="1" ht="13.2" hidden="1" x14ac:dyDescent="0.2"/>
    <row r="14994" customFormat="1" ht="13.2" hidden="1" x14ac:dyDescent="0.2"/>
    <row r="14995" customFormat="1" ht="13.2" hidden="1" x14ac:dyDescent="0.2"/>
    <row r="14996" customFormat="1" ht="13.2" hidden="1" x14ac:dyDescent="0.2"/>
    <row r="14997" customFormat="1" ht="13.2" hidden="1" x14ac:dyDescent="0.2"/>
    <row r="14998" customFormat="1" ht="13.2" hidden="1" x14ac:dyDescent="0.2"/>
    <row r="14999" customFormat="1" ht="13.2" hidden="1" x14ac:dyDescent="0.2"/>
    <row r="15000" customFormat="1" ht="13.2" hidden="1" x14ac:dyDescent="0.2"/>
    <row r="15001" customFormat="1" ht="13.2" hidden="1" x14ac:dyDescent="0.2"/>
    <row r="15002" customFormat="1" ht="13.2" hidden="1" x14ac:dyDescent="0.2"/>
    <row r="15003" customFormat="1" ht="13.2" hidden="1" x14ac:dyDescent="0.2"/>
    <row r="15004" customFormat="1" ht="13.2" hidden="1" x14ac:dyDescent="0.2"/>
    <row r="15005" customFormat="1" ht="13.2" hidden="1" x14ac:dyDescent="0.2"/>
    <row r="15006" customFormat="1" ht="13.2" hidden="1" x14ac:dyDescent="0.2"/>
    <row r="15007" customFormat="1" ht="13.2" hidden="1" x14ac:dyDescent="0.2"/>
    <row r="15008" customFormat="1" ht="13.2" hidden="1" x14ac:dyDescent="0.2"/>
    <row r="15009" customFormat="1" ht="13.2" hidden="1" x14ac:dyDescent="0.2"/>
    <row r="15010" customFormat="1" ht="13.2" hidden="1" x14ac:dyDescent="0.2"/>
    <row r="15011" customFormat="1" ht="13.2" hidden="1" x14ac:dyDescent="0.2"/>
    <row r="15012" customFormat="1" ht="13.2" hidden="1" x14ac:dyDescent="0.2"/>
    <row r="15013" customFormat="1" ht="13.2" hidden="1" x14ac:dyDescent="0.2"/>
    <row r="15014" customFormat="1" ht="13.2" hidden="1" x14ac:dyDescent="0.2"/>
    <row r="15015" customFormat="1" ht="13.2" hidden="1" x14ac:dyDescent="0.2"/>
    <row r="15016" customFormat="1" ht="13.2" hidden="1" x14ac:dyDescent="0.2"/>
    <row r="15017" customFormat="1" ht="13.2" hidden="1" x14ac:dyDescent="0.2"/>
    <row r="15018" customFormat="1" ht="13.2" hidden="1" x14ac:dyDescent="0.2"/>
    <row r="15019" customFormat="1" ht="13.2" hidden="1" x14ac:dyDescent="0.2"/>
    <row r="15020" customFormat="1" ht="13.2" hidden="1" x14ac:dyDescent="0.2"/>
    <row r="15021" customFormat="1" ht="13.2" hidden="1" x14ac:dyDescent="0.2"/>
    <row r="15022" customFormat="1" ht="13.2" hidden="1" x14ac:dyDescent="0.2"/>
    <row r="15023" customFormat="1" ht="13.2" hidden="1" x14ac:dyDescent="0.2"/>
    <row r="15024" customFormat="1" ht="13.2" hidden="1" x14ac:dyDescent="0.2"/>
    <row r="15025" customFormat="1" ht="13.2" hidden="1" x14ac:dyDescent="0.2"/>
    <row r="15026" customFormat="1" ht="13.2" hidden="1" x14ac:dyDescent="0.2"/>
    <row r="15027" customFormat="1" ht="13.2" hidden="1" x14ac:dyDescent="0.2"/>
    <row r="15028" customFormat="1" ht="13.2" hidden="1" x14ac:dyDescent="0.2"/>
    <row r="15029" customFormat="1" ht="13.2" hidden="1" x14ac:dyDescent="0.2"/>
    <row r="15030" customFormat="1" ht="13.2" hidden="1" x14ac:dyDescent="0.2"/>
    <row r="15031" customFormat="1" ht="13.2" hidden="1" x14ac:dyDescent="0.2"/>
    <row r="15032" customFormat="1" ht="13.2" hidden="1" x14ac:dyDescent="0.2"/>
    <row r="15033" customFormat="1" ht="13.2" hidden="1" x14ac:dyDescent="0.2"/>
    <row r="15034" customFormat="1" ht="13.2" hidden="1" x14ac:dyDescent="0.2"/>
    <row r="15035" customFormat="1" ht="13.2" hidden="1" x14ac:dyDescent="0.2"/>
    <row r="15036" customFormat="1" ht="13.2" hidden="1" x14ac:dyDescent="0.2"/>
    <row r="15037" customFormat="1" ht="13.2" hidden="1" x14ac:dyDescent="0.2"/>
    <row r="15038" customFormat="1" ht="13.2" hidden="1" x14ac:dyDescent="0.2"/>
    <row r="15039" customFormat="1" ht="13.2" hidden="1" x14ac:dyDescent="0.2"/>
    <row r="15040" customFormat="1" ht="13.2" hidden="1" x14ac:dyDescent="0.2"/>
    <row r="15041" customFormat="1" ht="13.2" hidden="1" x14ac:dyDescent="0.2"/>
    <row r="15042" customFormat="1" ht="13.2" hidden="1" x14ac:dyDescent="0.2"/>
    <row r="15043" customFormat="1" ht="13.2" hidden="1" x14ac:dyDescent="0.2"/>
    <row r="15044" customFormat="1" ht="13.2" hidden="1" x14ac:dyDescent="0.2"/>
    <row r="15045" customFormat="1" ht="13.2" hidden="1" x14ac:dyDescent="0.2"/>
    <row r="15046" customFormat="1" ht="13.2" hidden="1" x14ac:dyDescent="0.2"/>
    <row r="15047" customFormat="1" ht="13.2" hidden="1" x14ac:dyDescent="0.2"/>
    <row r="15048" customFormat="1" ht="13.2" hidden="1" x14ac:dyDescent="0.2"/>
    <row r="15049" customFormat="1" ht="13.2" hidden="1" x14ac:dyDescent="0.2"/>
    <row r="15050" customFormat="1" ht="13.2" hidden="1" x14ac:dyDescent="0.2"/>
    <row r="15051" customFormat="1" ht="13.2" hidden="1" x14ac:dyDescent="0.2"/>
    <row r="15052" customFormat="1" ht="13.2" hidden="1" x14ac:dyDescent="0.2"/>
    <row r="15053" customFormat="1" ht="13.2" hidden="1" x14ac:dyDescent="0.2"/>
    <row r="15054" customFormat="1" ht="13.2" hidden="1" x14ac:dyDescent="0.2"/>
    <row r="15055" customFormat="1" ht="13.2" hidden="1" x14ac:dyDescent="0.2"/>
    <row r="15056" customFormat="1" ht="13.2" hidden="1" x14ac:dyDescent="0.2"/>
    <row r="15057" customFormat="1" ht="13.2" hidden="1" x14ac:dyDescent="0.2"/>
    <row r="15058" customFormat="1" ht="13.2" hidden="1" x14ac:dyDescent="0.2"/>
    <row r="15059" customFormat="1" ht="13.2" hidden="1" x14ac:dyDescent="0.2"/>
    <row r="15060" customFormat="1" ht="13.2" hidden="1" x14ac:dyDescent="0.2"/>
    <row r="15061" customFormat="1" ht="13.2" hidden="1" x14ac:dyDescent="0.2"/>
    <row r="15062" customFormat="1" ht="13.2" hidden="1" x14ac:dyDescent="0.2"/>
    <row r="15063" customFormat="1" ht="13.2" hidden="1" x14ac:dyDescent="0.2"/>
    <row r="15064" customFormat="1" ht="13.2" hidden="1" x14ac:dyDescent="0.2"/>
    <row r="15065" customFormat="1" ht="13.2" hidden="1" x14ac:dyDescent="0.2"/>
    <row r="15066" customFormat="1" ht="13.2" hidden="1" x14ac:dyDescent="0.2"/>
    <row r="15067" customFormat="1" ht="13.2" hidden="1" x14ac:dyDescent="0.2"/>
    <row r="15068" customFormat="1" ht="13.2" hidden="1" x14ac:dyDescent="0.2"/>
    <row r="15069" customFormat="1" ht="13.2" hidden="1" x14ac:dyDescent="0.2"/>
    <row r="15070" customFormat="1" ht="13.2" hidden="1" x14ac:dyDescent="0.2"/>
    <row r="15071" customFormat="1" ht="13.2" hidden="1" x14ac:dyDescent="0.2"/>
    <row r="15072" customFormat="1" ht="13.2" hidden="1" x14ac:dyDescent="0.2"/>
    <row r="15073" customFormat="1" ht="13.2" hidden="1" x14ac:dyDescent="0.2"/>
    <row r="15074" customFormat="1" ht="13.2" hidden="1" x14ac:dyDescent="0.2"/>
    <row r="15075" customFormat="1" ht="13.2" hidden="1" x14ac:dyDescent="0.2"/>
    <row r="15076" customFormat="1" ht="13.2" hidden="1" x14ac:dyDescent="0.2"/>
    <row r="15077" customFormat="1" ht="13.2" hidden="1" x14ac:dyDescent="0.2"/>
    <row r="15078" customFormat="1" ht="13.2" hidden="1" x14ac:dyDescent="0.2"/>
    <row r="15079" customFormat="1" ht="13.2" hidden="1" x14ac:dyDescent="0.2"/>
    <row r="15080" customFormat="1" ht="13.2" hidden="1" x14ac:dyDescent="0.2"/>
    <row r="15081" customFormat="1" ht="13.2" hidden="1" x14ac:dyDescent="0.2"/>
    <row r="15082" customFormat="1" ht="13.2" hidden="1" x14ac:dyDescent="0.2"/>
    <row r="15083" customFormat="1" ht="13.2" hidden="1" x14ac:dyDescent="0.2"/>
    <row r="15084" customFormat="1" ht="13.2" hidden="1" x14ac:dyDescent="0.2"/>
    <row r="15085" customFormat="1" ht="13.2" hidden="1" x14ac:dyDescent="0.2"/>
    <row r="15086" customFormat="1" ht="13.2" hidden="1" x14ac:dyDescent="0.2"/>
    <row r="15087" customFormat="1" ht="13.2" hidden="1" x14ac:dyDescent="0.2"/>
    <row r="15088" customFormat="1" ht="13.2" hidden="1" x14ac:dyDescent="0.2"/>
    <row r="15089" customFormat="1" ht="13.2" hidden="1" x14ac:dyDescent="0.2"/>
    <row r="15090" customFormat="1" ht="13.2" hidden="1" x14ac:dyDescent="0.2"/>
    <row r="15091" customFormat="1" ht="13.2" hidden="1" x14ac:dyDescent="0.2"/>
    <row r="15092" customFormat="1" ht="13.2" hidden="1" x14ac:dyDescent="0.2"/>
    <row r="15093" customFormat="1" ht="13.2" hidden="1" x14ac:dyDescent="0.2"/>
    <row r="15094" customFormat="1" ht="13.2" hidden="1" x14ac:dyDescent="0.2"/>
    <row r="15095" customFormat="1" ht="13.2" hidden="1" x14ac:dyDescent="0.2"/>
    <row r="15096" customFormat="1" ht="13.2" hidden="1" x14ac:dyDescent="0.2"/>
    <row r="15097" customFormat="1" ht="13.2" hidden="1" x14ac:dyDescent="0.2"/>
    <row r="15098" customFormat="1" ht="13.2" hidden="1" x14ac:dyDescent="0.2"/>
    <row r="15099" customFormat="1" ht="13.2" hidden="1" x14ac:dyDescent="0.2"/>
    <row r="15100" customFormat="1" ht="13.2" hidden="1" x14ac:dyDescent="0.2"/>
    <row r="15101" customFormat="1" ht="13.2" hidden="1" x14ac:dyDescent="0.2"/>
    <row r="15102" customFormat="1" ht="13.2" hidden="1" x14ac:dyDescent="0.2"/>
    <row r="15103" customFormat="1" ht="13.2" hidden="1" x14ac:dyDescent="0.2"/>
    <row r="15104" customFormat="1" ht="13.2" hidden="1" x14ac:dyDescent="0.2"/>
    <row r="15105" customFormat="1" ht="13.2" hidden="1" x14ac:dyDescent="0.2"/>
    <row r="15106" customFormat="1" ht="13.2" hidden="1" x14ac:dyDescent="0.2"/>
    <row r="15107" customFormat="1" ht="13.2" hidden="1" x14ac:dyDescent="0.2"/>
    <row r="15108" customFormat="1" ht="13.2" hidden="1" x14ac:dyDescent="0.2"/>
    <row r="15109" customFormat="1" ht="13.2" hidden="1" x14ac:dyDescent="0.2"/>
    <row r="15110" customFormat="1" ht="13.2" hidden="1" x14ac:dyDescent="0.2"/>
    <row r="15111" customFormat="1" ht="13.2" hidden="1" x14ac:dyDescent="0.2"/>
    <row r="15112" customFormat="1" ht="13.2" hidden="1" x14ac:dyDescent="0.2"/>
    <row r="15113" customFormat="1" ht="13.2" hidden="1" x14ac:dyDescent="0.2"/>
    <row r="15114" customFormat="1" ht="13.2" hidden="1" x14ac:dyDescent="0.2"/>
    <row r="15115" customFormat="1" ht="13.2" hidden="1" x14ac:dyDescent="0.2"/>
    <row r="15116" customFormat="1" ht="13.2" hidden="1" x14ac:dyDescent="0.2"/>
    <row r="15117" customFormat="1" ht="13.2" hidden="1" x14ac:dyDescent="0.2"/>
    <row r="15118" customFormat="1" ht="13.2" hidden="1" x14ac:dyDescent="0.2"/>
    <row r="15119" customFormat="1" ht="13.2" hidden="1" x14ac:dyDescent="0.2"/>
    <row r="15120" customFormat="1" ht="13.2" hidden="1" x14ac:dyDescent="0.2"/>
    <row r="15121" customFormat="1" ht="13.2" hidden="1" x14ac:dyDescent="0.2"/>
    <row r="15122" customFormat="1" ht="13.2" hidden="1" x14ac:dyDescent="0.2"/>
    <row r="15123" customFormat="1" ht="13.2" hidden="1" x14ac:dyDescent="0.2"/>
    <row r="15124" customFormat="1" ht="13.2" hidden="1" x14ac:dyDescent="0.2"/>
    <row r="15125" customFormat="1" ht="13.2" hidden="1" x14ac:dyDescent="0.2"/>
    <row r="15126" customFormat="1" ht="13.2" hidden="1" x14ac:dyDescent="0.2"/>
    <row r="15127" customFormat="1" ht="13.2" hidden="1" x14ac:dyDescent="0.2"/>
    <row r="15128" customFormat="1" ht="13.2" hidden="1" x14ac:dyDescent="0.2"/>
    <row r="15129" customFormat="1" ht="13.2" hidden="1" x14ac:dyDescent="0.2"/>
    <row r="15130" customFormat="1" ht="13.2" hidden="1" x14ac:dyDescent="0.2"/>
    <row r="15131" customFormat="1" ht="13.2" hidden="1" x14ac:dyDescent="0.2"/>
    <row r="15132" customFormat="1" ht="13.2" hidden="1" x14ac:dyDescent="0.2"/>
    <row r="15133" customFormat="1" ht="13.2" hidden="1" x14ac:dyDescent="0.2"/>
    <row r="15134" customFormat="1" ht="13.2" hidden="1" x14ac:dyDescent="0.2"/>
    <row r="15135" customFormat="1" ht="13.2" hidden="1" x14ac:dyDescent="0.2"/>
    <row r="15136" customFormat="1" ht="13.2" hidden="1" x14ac:dyDescent="0.2"/>
    <row r="15137" customFormat="1" ht="13.2" hidden="1" x14ac:dyDescent="0.2"/>
    <row r="15138" customFormat="1" ht="13.2" hidden="1" x14ac:dyDescent="0.2"/>
    <row r="15139" customFormat="1" ht="13.2" hidden="1" x14ac:dyDescent="0.2"/>
    <row r="15140" customFormat="1" ht="13.2" hidden="1" x14ac:dyDescent="0.2"/>
    <row r="15141" customFormat="1" ht="13.2" hidden="1" x14ac:dyDescent="0.2"/>
    <row r="15142" customFormat="1" ht="13.2" hidden="1" x14ac:dyDescent="0.2"/>
    <row r="15143" customFormat="1" ht="13.2" hidden="1" x14ac:dyDescent="0.2"/>
    <row r="15144" customFormat="1" ht="13.2" hidden="1" x14ac:dyDescent="0.2"/>
    <row r="15145" customFormat="1" ht="13.2" hidden="1" x14ac:dyDescent="0.2"/>
    <row r="15146" customFormat="1" ht="13.2" hidden="1" x14ac:dyDescent="0.2"/>
    <row r="15147" customFormat="1" ht="13.2" hidden="1" x14ac:dyDescent="0.2"/>
    <row r="15148" customFormat="1" ht="13.2" hidden="1" x14ac:dyDescent="0.2"/>
    <row r="15149" customFormat="1" ht="13.2" hidden="1" x14ac:dyDescent="0.2"/>
    <row r="15150" customFormat="1" ht="13.2" hidden="1" x14ac:dyDescent="0.2"/>
    <row r="15151" customFormat="1" ht="13.2" hidden="1" x14ac:dyDescent="0.2"/>
    <row r="15152" customFormat="1" ht="13.2" hidden="1" x14ac:dyDescent="0.2"/>
    <row r="15153" customFormat="1" ht="13.2" hidden="1" x14ac:dyDescent="0.2"/>
    <row r="15154" customFormat="1" ht="13.2" hidden="1" x14ac:dyDescent="0.2"/>
    <row r="15155" customFormat="1" ht="13.2" hidden="1" x14ac:dyDescent="0.2"/>
    <row r="15156" customFormat="1" ht="13.2" hidden="1" x14ac:dyDescent="0.2"/>
    <row r="15157" customFormat="1" ht="13.2" hidden="1" x14ac:dyDescent="0.2"/>
    <row r="15158" customFormat="1" ht="13.2" hidden="1" x14ac:dyDescent="0.2"/>
    <row r="15159" customFormat="1" ht="13.2" hidden="1" x14ac:dyDescent="0.2"/>
    <row r="15160" customFormat="1" ht="13.2" hidden="1" x14ac:dyDescent="0.2"/>
    <row r="15161" customFormat="1" ht="13.2" hidden="1" x14ac:dyDescent="0.2"/>
    <row r="15162" customFormat="1" ht="13.2" hidden="1" x14ac:dyDescent="0.2"/>
    <row r="15163" customFormat="1" ht="13.2" hidden="1" x14ac:dyDescent="0.2"/>
    <row r="15164" customFormat="1" ht="13.2" hidden="1" x14ac:dyDescent="0.2"/>
    <row r="15165" customFormat="1" ht="13.2" hidden="1" x14ac:dyDescent="0.2"/>
    <row r="15166" customFormat="1" ht="13.2" hidden="1" x14ac:dyDescent="0.2"/>
    <row r="15167" customFormat="1" ht="13.2" hidden="1" x14ac:dyDescent="0.2"/>
    <row r="15168" customFormat="1" ht="13.2" hidden="1" x14ac:dyDescent="0.2"/>
    <row r="15169" customFormat="1" ht="13.2" hidden="1" x14ac:dyDescent="0.2"/>
    <row r="15170" customFormat="1" ht="13.2" hidden="1" x14ac:dyDescent="0.2"/>
    <row r="15171" customFormat="1" ht="13.2" hidden="1" x14ac:dyDescent="0.2"/>
    <row r="15172" customFormat="1" ht="13.2" hidden="1" x14ac:dyDescent="0.2"/>
    <row r="15173" customFormat="1" ht="13.2" hidden="1" x14ac:dyDescent="0.2"/>
    <row r="15174" customFormat="1" ht="13.2" hidden="1" x14ac:dyDescent="0.2"/>
    <row r="15175" customFormat="1" ht="13.2" hidden="1" x14ac:dyDescent="0.2"/>
    <row r="15176" customFormat="1" ht="13.2" hidden="1" x14ac:dyDescent="0.2"/>
    <row r="15177" customFormat="1" ht="13.2" hidden="1" x14ac:dyDescent="0.2"/>
    <row r="15178" customFormat="1" ht="13.2" hidden="1" x14ac:dyDescent="0.2"/>
    <row r="15179" customFormat="1" ht="13.2" hidden="1" x14ac:dyDescent="0.2"/>
    <row r="15180" customFormat="1" ht="13.2" hidden="1" x14ac:dyDescent="0.2"/>
    <row r="15181" customFormat="1" ht="13.2" hidden="1" x14ac:dyDescent="0.2"/>
    <row r="15182" customFormat="1" ht="13.2" hidden="1" x14ac:dyDescent="0.2"/>
    <row r="15183" customFormat="1" ht="13.2" hidden="1" x14ac:dyDescent="0.2"/>
    <row r="15184" customFormat="1" ht="13.2" hidden="1" x14ac:dyDescent="0.2"/>
    <row r="15185" customFormat="1" ht="13.2" hidden="1" x14ac:dyDescent="0.2"/>
    <row r="15186" customFormat="1" ht="13.2" hidden="1" x14ac:dyDescent="0.2"/>
    <row r="15187" customFormat="1" ht="13.2" hidden="1" x14ac:dyDescent="0.2"/>
    <row r="15188" customFormat="1" ht="13.2" hidden="1" x14ac:dyDescent="0.2"/>
    <row r="15189" customFormat="1" ht="13.2" hidden="1" x14ac:dyDescent="0.2"/>
    <row r="15190" customFormat="1" ht="13.2" hidden="1" x14ac:dyDescent="0.2"/>
    <row r="15191" customFormat="1" ht="13.2" hidden="1" x14ac:dyDescent="0.2"/>
    <row r="15192" customFormat="1" ht="13.2" hidden="1" x14ac:dyDescent="0.2"/>
    <row r="15193" customFormat="1" ht="13.2" hidden="1" x14ac:dyDescent="0.2"/>
    <row r="15194" customFormat="1" ht="13.2" hidden="1" x14ac:dyDescent="0.2"/>
    <row r="15195" customFormat="1" ht="13.2" hidden="1" x14ac:dyDescent="0.2"/>
    <row r="15196" customFormat="1" ht="13.2" hidden="1" x14ac:dyDescent="0.2"/>
    <row r="15197" customFormat="1" ht="13.2" hidden="1" x14ac:dyDescent="0.2"/>
    <row r="15198" customFormat="1" ht="13.2" hidden="1" x14ac:dyDescent="0.2"/>
    <row r="15199" customFormat="1" ht="13.2" hidden="1" x14ac:dyDescent="0.2"/>
    <row r="15200" customFormat="1" ht="13.2" hidden="1" x14ac:dyDescent="0.2"/>
    <row r="15201" customFormat="1" ht="13.2" hidden="1" x14ac:dyDescent="0.2"/>
    <row r="15202" customFormat="1" ht="13.2" hidden="1" x14ac:dyDescent="0.2"/>
    <row r="15203" customFormat="1" ht="13.2" hidden="1" x14ac:dyDescent="0.2"/>
    <row r="15204" customFormat="1" ht="13.2" hidden="1" x14ac:dyDescent="0.2"/>
    <row r="15205" customFormat="1" ht="13.2" hidden="1" x14ac:dyDescent="0.2"/>
    <row r="15206" customFormat="1" ht="13.2" hidden="1" x14ac:dyDescent="0.2"/>
    <row r="15207" customFormat="1" ht="13.2" hidden="1" x14ac:dyDescent="0.2"/>
    <row r="15208" customFormat="1" ht="13.2" hidden="1" x14ac:dyDescent="0.2"/>
    <row r="15209" customFormat="1" ht="13.2" hidden="1" x14ac:dyDescent="0.2"/>
    <row r="15210" customFormat="1" ht="13.2" hidden="1" x14ac:dyDescent="0.2"/>
    <row r="15211" customFormat="1" ht="13.2" hidden="1" x14ac:dyDescent="0.2"/>
    <row r="15212" customFormat="1" ht="13.2" hidden="1" x14ac:dyDescent="0.2"/>
    <row r="15213" customFormat="1" ht="13.2" hidden="1" x14ac:dyDescent="0.2"/>
    <row r="15214" customFormat="1" ht="13.2" hidden="1" x14ac:dyDescent="0.2"/>
    <row r="15215" customFormat="1" ht="13.2" hidden="1" x14ac:dyDescent="0.2"/>
    <row r="15216" customFormat="1" ht="13.2" hidden="1" x14ac:dyDescent="0.2"/>
    <row r="15217" customFormat="1" ht="13.2" hidden="1" x14ac:dyDescent="0.2"/>
    <row r="15218" customFormat="1" ht="13.2" hidden="1" x14ac:dyDescent="0.2"/>
    <row r="15219" customFormat="1" ht="13.2" hidden="1" x14ac:dyDescent="0.2"/>
    <row r="15220" customFormat="1" ht="13.2" hidden="1" x14ac:dyDescent="0.2"/>
    <row r="15221" customFormat="1" ht="13.2" hidden="1" x14ac:dyDescent="0.2"/>
    <row r="15222" customFormat="1" ht="13.2" hidden="1" x14ac:dyDescent="0.2"/>
    <row r="15223" customFormat="1" ht="13.2" hidden="1" x14ac:dyDescent="0.2"/>
    <row r="15224" customFormat="1" ht="13.2" hidden="1" x14ac:dyDescent="0.2"/>
    <row r="15225" customFormat="1" ht="13.2" hidden="1" x14ac:dyDescent="0.2"/>
    <row r="15226" customFormat="1" ht="13.2" hidden="1" x14ac:dyDescent="0.2"/>
    <row r="15227" customFormat="1" ht="13.2" hidden="1" x14ac:dyDescent="0.2"/>
    <row r="15228" customFormat="1" ht="13.2" hidden="1" x14ac:dyDescent="0.2"/>
    <row r="15229" customFormat="1" ht="13.2" hidden="1" x14ac:dyDescent="0.2"/>
    <row r="15230" customFormat="1" ht="13.2" hidden="1" x14ac:dyDescent="0.2"/>
    <row r="15231" customFormat="1" ht="13.2" hidden="1" x14ac:dyDescent="0.2"/>
    <row r="15232" customFormat="1" ht="13.2" hidden="1" x14ac:dyDescent="0.2"/>
    <row r="15233" customFormat="1" ht="13.2" hidden="1" x14ac:dyDescent="0.2"/>
    <row r="15234" customFormat="1" ht="13.2" hidden="1" x14ac:dyDescent="0.2"/>
    <row r="15235" customFormat="1" ht="13.2" hidden="1" x14ac:dyDescent="0.2"/>
    <row r="15236" customFormat="1" ht="13.2" hidden="1" x14ac:dyDescent="0.2"/>
    <row r="15237" customFormat="1" ht="13.2" hidden="1" x14ac:dyDescent="0.2"/>
    <row r="15238" customFormat="1" ht="13.2" hidden="1" x14ac:dyDescent="0.2"/>
    <row r="15239" customFormat="1" ht="13.2" hidden="1" x14ac:dyDescent="0.2"/>
    <row r="15240" customFormat="1" ht="13.2" hidden="1" x14ac:dyDescent="0.2"/>
    <row r="15241" customFormat="1" ht="13.2" hidden="1" x14ac:dyDescent="0.2"/>
    <row r="15242" customFormat="1" ht="13.2" hidden="1" x14ac:dyDescent="0.2"/>
    <row r="15243" customFormat="1" ht="13.2" hidden="1" x14ac:dyDescent="0.2"/>
    <row r="15244" customFormat="1" ht="13.2" hidden="1" x14ac:dyDescent="0.2"/>
    <row r="15245" customFormat="1" ht="13.2" hidden="1" x14ac:dyDescent="0.2"/>
    <row r="15246" customFormat="1" ht="13.2" hidden="1" x14ac:dyDescent="0.2"/>
    <row r="15247" customFormat="1" ht="13.2" hidden="1" x14ac:dyDescent="0.2"/>
    <row r="15248" customFormat="1" ht="13.2" hidden="1" x14ac:dyDescent="0.2"/>
    <row r="15249" customFormat="1" ht="13.2" hidden="1" x14ac:dyDescent="0.2"/>
    <row r="15250" customFormat="1" ht="13.2" hidden="1" x14ac:dyDescent="0.2"/>
    <row r="15251" customFormat="1" ht="13.2" hidden="1" x14ac:dyDescent="0.2"/>
    <row r="15252" customFormat="1" ht="13.2" hidden="1" x14ac:dyDescent="0.2"/>
    <row r="15253" customFormat="1" ht="13.2" hidden="1" x14ac:dyDescent="0.2"/>
    <row r="15254" customFormat="1" ht="13.2" hidden="1" x14ac:dyDescent="0.2"/>
    <row r="15255" customFormat="1" ht="13.2" hidden="1" x14ac:dyDescent="0.2"/>
    <row r="15256" customFormat="1" ht="13.2" hidden="1" x14ac:dyDescent="0.2"/>
    <row r="15257" customFormat="1" ht="13.2" hidden="1" x14ac:dyDescent="0.2"/>
    <row r="15258" customFormat="1" ht="13.2" hidden="1" x14ac:dyDescent="0.2"/>
    <row r="15259" customFormat="1" ht="13.2" hidden="1" x14ac:dyDescent="0.2"/>
    <row r="15260" customFormat="1" ht="13.2" hidden="1" x14ac:dyDescent="0.2"/>
    <row r="15261" customFormat="1" ht="13.2" hidden="1" x14ac:dyDescent="0.2"/>
    <row r="15262" customFormat="1" ht="13.2" hidden="1" x14ac:dyDescent="0.2"/>
    <row r="15263" customFormat="1" ht="13.2" hidden="1" x14ac:dyDescent="0.2"/>
    <row r="15264" customFormat="1" ht="13.2" hidden="1" x14ac:dyDescent="0.2"/>
    <row r="15265" customFormat="1" ht="13.2" hidden="1" x14ac:dyDescent="0.2"/>
    <row r="15266" customFormat="1" ht="13.2" hidden="1" x14ac:dyDescent="0.2"/>
    <row r="15267" customFormat="1" ht="13.2" hidden="1" x14ac:dyDescent="0.2"/>
    <row r="15268" customFormat="1" ht="13.2" hidden="1" x14ac:dyDescent="0.2"/>
    <row r="15269" customFormat="1" ht="13.2" hidden="1" x14ac:dyDescent="0.2"/>
    <row r="15270" customFormat="1" ht="13.2" hidden="1" x14ac:dyDescent="0.2"/>
    <row r="15271" customFormat="1" ht="13.2" hidden="1" x14ac:dyDescent="0.2"/>
    <row r="15272" customFormat="1" ht="13.2" hidden="1" x14ac:dyDescent="0.2"/>
    <row r="15273" customFormat="1" ht="13.2" hidden="1" x14ac:dyDescent="0.2"/>
    <row r="15274" customFormat="1" ht="13.2" hidden="1" x14ac:dyDescent="0.2"/>
    <row r="15275" customFormat="1" ht="13.2" hidden="1" x14ac:dyDescent="0.2"/>
    <row r="15276" customFormat="1" ht="13.2" hidden="1" x14ac:dyDescent="0.2"/>
    <row r="15277" customFormat="1" ht="13.2" hidden="1" x14ac:dyDescent="0.2"/>
    <row r="15278" customFormat="1" ht="13.2" hidden="1" x14ac:dyDescent="0.2"/>
    <row r="15279" customFormat="1" ht="13.2" hidden="1" x14ac:dyDescent="0.2"/>
    <row r="15280" customFormat="1" ht="13.2" hidden="1" x14ac:dyDescent="0.2"/>
    <row r="15281" customFormat="1" ht="13.2" hidden="1" x14ac:dyDescent="0.2"/>
    <row r="15282" customFormat="1" ht="13.2" hidden="1" x14ac:dyDescent="0.2"/>
    <row r="15283" customFormat="1" ht="13.2" hidden="1" x14ac:dyDescent="0.2"/>
    <row r="15284" customFormat="1" ht="13.2" hidden="1" x14ac:dyDescent="0.2"/>
    <row r="15285" customFormat="1" ht="13.2" hidden="1" x14ac:dyDescent="0.2"/>
    <row r="15286" customFormat="1" ht="13.2" hidden="1" x14ac:dyDescent="0.2"/>
    <row r="15287" customFormat="1" ht="13.2" hidden="1" x14ac:dyDescent="0.2"/>
    <row r="15288" customFormat="1" ht="13.2" hidden="1" x14ac:dyDescent="0.2"/>
    <row r="15289" customFormat="1" ht="13.2" hidden="1" x14ac:dyDescent="0.2"/>
    <row r="15290" customFormat="1" ht="13.2" hidden="1" x14ac:dyDescent="0.2"/>
    <row r="15291" customFormat="1" ht="13.2" hidden="1" x14ac:dyDescent="0.2"/>
    <row r="15292" customFormat="1" ht="13.2" hidden="1" x14ac:dyDescent="0.2"/>
    <row r="15293" customFormat="1" ht="13.2" hidden="1" x14ac:dyDescent="0.2"/>
    <row r="15294" customFormat="1" ht="13.2" hidden="1" x14ac:dyDescent="0.2"/>
    <row r="15295" customFormat="1" ht="13.2" hidden="1" x14ac:dyDescent="0.2"/>
    <row r="15296" customFormat="1" ht="13.2" hidden="1" x14ac:dyDescent="0.2"/>
    <row r="15297" customFormat="1" ht="13.2" hidden="1" x14ac:dyDescent="0.2"/>
    <row r="15298" customFormat="1" ht="13.2" hidden="1" x14ac:dyDescent="0.2"/>
    <row r="15299" customFormat="1" ht="13.2" hidden="1" x14ac:dyDescent="0.2"/>
    <row r="15300" customFormat="1" ht="13.2" hidden="1" x14ac:dyDescent="0.2"/>
    <row r="15301" customFormat="1" ht="13.2" hidden="1" x14ac:dyDescent="0.2"/>
    <row r="15302" customFormat="1" ht="13.2" hidden="1" x14ac:dyDescent="0.2"/>
    <row r="15303" customFormat="1" ht="13.2" hidden="1" x14ac:dyDescent="0.2"/>
    <row r="15304" customFormat="1" ht="13.2" hidden="1" x14ac:dyDescent="0.2"/>
    <row r="15305" customFormat="1" ht="13.2" hidden="1" x14ac:dyDescent="0.2"/>
    <row r="15306" customFormat="1" ht="13.2" hidden="1" x14ac:dyDescent="0.2"/>
    <row r="15307" customFormat="1" ht="13.2" hidden="1" x14ac:dyDescent="0.2"/>
    <row r="15308" customFormat="1" ht="13.2" hidden="1" x14ac:dyDescent="0.2"/>
    <row r="15309" customFormat="1" ht="13.2" hidden="1" x14ac:dyDescent="0.2"/>
    <row r="15310" customFormat="1" ht="13.2" hidden="1" x14ac:dyDescent="0.2"/>
    <row r="15311" customFormat="1" ht="13.2" hidden="1" x14ac:dyDescent="0.2"/>
    <row r="15312" customFormat="1" ht="13.2" hidden="1" x14ac:dyDescent="0.2"/>
    <row r="15313" customFormat="1" ht="13.2" hidden="1" x14ac:dyDescent="0.2"/>
    <row r="15314" customFormat="1" ht="13.2" hidden="1" x14ac:dyDescent="0.2"/>
    <row r="15315" customFormat="1" ht="13.2" hidden="1" x14ac:dyDescent="0.2"/>
    <row r="15316" customFormat="1" ht="13.2" hidden="1" x14ac:dyDescent="0.2"/>
    <row r="15317" customFormat="1" ht="13.2" hidden="1" x14ac:dyDescent="0.2"/>
    <row r="15318" customFormat="1" ht="13.2" hidden="1" x14ac:dyDescent="0.2"/>
    <row r="15319" customFormat="1" ht="13.2" hidden="1" x14ac:dyDescent="0.2"/>
    <row r="15320" customFormat="1" ht="13.2" hidden="1" x14ac:dyDescent="0.2"/>
    <row r="15321" customFormat="1" ht="13.2" hidden="1" x14ac:dyDescent="0.2"/>
    <row r="15322" customFormat="1" ht="13.2" hidden="1" x14ac:dyDescent="0.2"/>
    <row r="15323" customFormat="1" ht="13.2" hidden="1" x14ac:dyDescent="0.2"/>
    <row r="15324" customFormat="1" ht="13.2" hidden="1" x14ac:dyDescent="0.2"/>
    <row r="15325" customFormat="1" ht="13.2" hidden="1" x14ac:dyDescent="0.2"/>
    <row r="15326" customFormat="1" ht="13.2" hidden="1" x14ac:dyDescent="0.2"/>
    <row r="15327" customFormat="1" ht="13.2" hidden="1" x14ac:dyDescent="0.2"/>
    <row r="15328" customFormat="1" ht="13.2" hidden="1" x14ac:dyDescent="0.2"/>
    <row r="15329" customFormat="1" ht="13.2" hidden="1" x14ac:dyDescent="0.2"/>
    <row r="15330" customFormat="1" ht="13.2" hidden="1" x14ac:dyDescent="0.2"/>
    <row r="15331" customFormat="1" ht="13.2" hidden="1" x14ac:dyDescent="0.2"/>
    <row r="15332" customFormat="1" ht="13.2" hidden="1" x14ac:dyDescent="0.2"/>
    <row r="15333" customFormat="1" ht="13.2" hidden="1" x14ac:dyDescent="0.2"/>
    <row r="15334" customFormat="1" ht="13.2" hidden="1" x14ac:dyDescent="0.2"/>
    <row r="15335" customFormat="1" ht="13.2" hidden="1" x14ac:dyDescent="0.2"/>
    <row r="15336" customFormat="1" ht="13.2" hidden="1" x14ac:dyDescent="0.2"/>
    <row r="15337" customFormat="1" ht="13.2" hidden="1" x14ac:dyDescent="0.2"/>
    <row r="15338" customFormat="1" ht="13.2" hidden="1" x14ac:dyDescent="0.2"/>
    <row r="15339" customFormat="1" ht="13.2" hidden="1" x14ac:dyDescent="0.2"/>
    <row r="15340" customFormat="1" ht="13.2" hidden="1" x14ac:dyDescent="0.2"/>
    <row r="15341" customFormat="1" ht="13.2" hidden="1" x14ac:dyDescent="0.2"/>
    <row r="15342" customFormat="1" ht="13.2" hidden="1" x14ac:dyDescent="0.2"/>
    <row r="15343" customFormat="1" ht="13.2" hidden="1" x14ac:dyDescent="0.2"/>
    <row r="15344" customFormat="1" ht="13.2" hidden="1" x14ac:dyDescent="0.2"/>
    <row r="15345" customFormat="1" ht="13.2" hidden="1" x14ac:dyDescent="0.2"/>
    <row r="15346" customFormat="1" ht="13.2" hidden="1" x14ac:dyDescent="0.2"/>
    <row r="15347" customFormat="1" ht="13.2" hidden="1" x14ac:dyDescent="0.2"/>
    <row r="15348" customFormat="1" ht="13.2" hidden="1" x14ac:dyDescent="0.2"/>
    <row r="15349" customFormat="1" ht="13.2" hidden="1" x14ac:dyDescent="0.2"/>
    <row r="15350" customFormat="1" ht="13.2" hidden="1" x14ac:dyDescent="0.2"/>
    <row r="15351" customFormat="1" ht="13.2" hidden="1" x14ac:dyDescent="0.2"/>
    <row r="15352" customFormat="1" ht="13.2" hidden="1" x14ac:dyDescent="0.2"/>
    <row r="15353" customFormat="1" ht="13.2" hidden="1" x14ac:dyDescent="0.2"/>
    <row r="15354" customFormat="1" ht="13.2" hidden="1" x14ac:dyDescent="0.2"/>
    <row r="15355" customFormat="1" ht="13.2" hidden="1" x14ac:dyDescent="0.2"/>
    <row r="15356" customFormat="1" ht="13.2" hidden="1" x14ac:dyDescent="0.2"/>
    <row r="15357" customFormat="1" ht="13.2" hidden="1" x14ac:dyDescent="0.2"/>
    <row r="15358" customFormat="1" ht="13.2" hidden="1" x14ac:dyDescent="0.2"/>
    <row r="15359" customFormat="1" ht="13.2" hidden="1" x14ac:dyDescent="0.2"/>
    <row r="15360" customFormat="1" ht="13.2" hidden="1" x14ac:dyDescent="0.2"/>
    <row r="15361" customFormat="1" ht="13.2" hidden="1" x14ac:dyDescent="0.2"/>
    <row r="15362" customFormat="1" ht="13.2" hidden="1" x14ac:dyDescent="0.2"/>
    <row r="15363" customFormat="1" ht="13.2" hidden="1" x14ac:dyDescent="0.2"/>
    <row r="15364" customFormat="1" ht="13.2" hidden="1" x14ac:dyDescent="0.2"/>
    <row r="15365" customFormat="1" ht="13.2" hidden="1" x14ac:dyDescent="0.2"/>
    <row r="15366" customFormat="1" ht="13.2" hidden="1" x14ac:dyDescent="0.2"/>
    <row r="15367" customFormat="1" ht="13.2" hidden="1" x14ac:dyDescent="0.2"/>
    <row r="15368" customFormat="1" ht="13.2" hidden="1" x14ac:dyDescent="0.2"/>
    <row r="15369" customFormat="1" ht="13.2" hidden="1" x14ac:dyDescent="0.2"/>
    <row r="15370" customFormat="1" ht="13.2" hidden="1" x14ac:dyDescent="0.2"/>
    <row r="15371" customFormat="1" ht="13.2" hidden="1" x14ac:dyDescent="0.2"/>
    <row r="15372" customFormat="1" ht="13.2" hidden="1" x14ac:dyDescent="0.2"/>
    <row r="15373" customFormat="1" ht="13.2" hidden="1" x14ac:dyDescent="0.2"/>
    <row r="15374" customFormat="1" ht="13.2" hidden="1" x14ac:dyDescent="0.2"/>
    <row r="15375" customFormat="1" ht="13.2" hidden="1" x14ac:dyDescent="0.2"/>
    <row r="15376" customFormat="1" ht="13.2" hidden="1" x14ac:dyDescent="0.2"/>
    <row r="15377" customFormat="1" ht="13.2" hidden="1" x14ac:dyDescent="0.2"/>
    <row r="15378" customFormat="1" ht="13.2" hidden="1" x14ac:dyDescent="0.2"/>
    <row r="15379" customFormat="1" ht="13.2" hidden="1" x14ac:dyDescent="0.2"/>
    <row r="15380" customFormat="1" ht="13.2" hidden="1" x14ac:dyDescent="0.2"/>
    <row r="15381" customFormat="1" ht="13.2" hidden="1" x14ac:dyDescent="0.2"/>
    <row r="15382" customFormat="1" ht="13.2" hidden="1" x14ac:dyDescent="0.2"/>
    <row r="15383" customFormat="1" ht="13.2" hidden="1" x14ac:dyDescent="0.2"/>
    <row r="15384" customFormat="1" ht="13.2" hidden="1" x14ac:dyDescent="0.2"/>
    <row r="15385" customFormat="1" ht="13.2" hidden="1" x14ac:dyDescent="0.2"/>
    <row r="15386" customFormat="1" ht="13.2" hidden="1" x14ac:dyDescent="0.2"/>
    <row r="15387" customFormat="1" ht="13.2" hidden="1" x14ac:dyDescent="0.2"/>
    <row r="15388" customFormat="1" ht="13.2" hidden="1" x14ac:dyDescent="0.2"/>
    <row r="15389" customFormat="1" ht="13.2" hidden="1" x14ac:dyDescent="0.2"/>
    <row r="15390" customFormat="1" ht="13.2" hidden="1" x14ac:dyDescent="0.2"/>
    <row r="15391" customFormat="1" ht="13.2" hidden="1" x14ac:dyDescent="0.2"/>
    <row r="15392" customFormat="1" ht="13.2" hidden="1" x14ac:dyDescent="0.2"/>
    <row r="15393" customFormat="1" ht="13.2" hidden="1" x14ac:dyDescent="0.2"/>
    <row r="15394" customFormat="1" ht="13.2" hidden="1" x14ac:dyDescent="0.2"/>
    <row r="15395" customFormat="1" ht="13.2" hidden="1" x14ac:dyDescent="0.2"/>
    <row r="15396" customFormat="1" ht="13.2" hidden="1" x14ac:dyDescent="0.2"/>
    <row r="15397" customFormat="1" ht="13.2" hidden="1" x14ac:dyDescent="0.2"/>
    <row r="15398" customFormat="1" ht="13.2" hidden="1" x14ac:dyDescent="0.2"/>
    <row r="15399" customFormat="1" ht="13.2" hidden="1" x14ac:dyDescent="0.2"/>
    <row r="15400" customFormat="1" ht="13.2" hidden="1" x14ac:dyDescent="0.2"/>
    <row r="15401" customFormat="1" ht="13.2" hidden="1" x14ac:dyDescent="0.2"/>
    <row r="15402" customFormat="1" ht="13.2" hidden="1" x14ac:dyDescent="0.2"/>
    <row r="15403" customFormat="1" ht="13.2" hidden="1" x14ac:dyDescent="0.2"/>
    <row r="15404" customFormat="1" ht="13.2" hidden="1" x14ac:dyDescent="0.2"/>
    <row r="15405" customFormat="1" ht="13.2" hidden="1" x14ac:dyDescent="0.2"/>
    <row r="15406" customFormat="1" ht="13.2" hidden="1" x14ac:dyDescent="0.2"/>
    <row r="15407" customFormat="1" ht="13.2" hidden="1" x14ac:dyDescent="0.2"/>
    <row r="15408" customFormat="1" ht="13.2" hidden="1" x14ac:dyDescent="0.2"/>
    <row r="15409" customFormat="1" ht="13.2" hidden="1" x14ac:dyDescent="0.2"/>
    <row r="15410" customFormat="1" ht="13.2" hidden="1" x14ac:dyDescent="0.2"/>
    <row r="15411" customFormat="1" ht="13.2" hidden="1" x14ac:dyDescent="0.2"/>
    <row r="15412" customFormat="1" ht="13.2" hidden="1" x14ac:dyDescent="0.2"/>
    <row r="15413" customFormat="1" ht="13.2" hidden="1" x14ac:dyDescent="0.2"/>
    <row r="15414" customFormat="1" ht="13.2" hidden="1" x14ac:dyDescent="0.2"/>
    <row r="15415" customFormat="1" ht="13.2" hidden="1" x14ac:dyDescent="0.2"/>
    <row r="15416" customFormat="1" ht="13.2" hidden="1" x14ac:dyDescent="0.2"/>
    <row r="15417" customFormat="1" ht="13.2" hidden="1" x14ac:dyDescent="0.2"/>
    <row r="15418" customFormat="1" ht="13.2" hidden="1" x14ac:dyDescent="0.2"/>
    <row r="15419" customFormat="1" ht="13.2" hidden="1" x14ac:dyDescent="0.2"/>
    <row r="15420" customFormat="1" ht="13.2" hidden="1" x14ac:dyDescent="0.2"/>
    <row r="15421" customFormat="1" ht="13.2" hidden="1" x14ac:dyDescent="0.2"/>
    <row r="15422" customFormat="1" ht="13.2" hidden="1" x14ac:dyDescent="0.2"/>
    <row r="15423" customFormat="1" ht="13.2" hidden="1" x14ac:dyDescent="0.2"/>
    <row r="15424" customFormat="1" ht="13.2" hidden="1" x14ac:dyDescent="0.2"/>
    <row r="15425" customFormat="1" ht="13.2" hidden="1" x14ac:dyDescent="0.2"/>
    <row r="15426" customFormat="1" ht="13.2" hidden="1" x14ac:dyDescent="0.2"/>
    <row r="15427" customFormat="1" ht="13.2" hidden="1" x14ac:dyDescent="0.2"/>
    <row r="15428" customFormat="1" ht="13.2" hidden="1" x14ac:dyDescent="0.2"/>
    <row r="15429" customFormat="1" ht="13.2" hidden="1" x14ac:dyDescent="0.2"/>
    <row r="15430" customFormat="1" ht="13.2" hidden="1" x14ac:dyDescent="0.2"/>
    <row r="15431" customFormat="1" ht="13.2" hidden="1" x14ac:dyDescent="0.2"/>
    <row r="15432" customFormat="1" ht="13.2" hidden="1" x14ac:dyDescent="0.2"/>
    <row r="15433" customFormat="1" ht="13.2" hidden="1" x14ac:dyDescent="0.2"/>
    <row r="15434" customFormat="1" ht="13.2" hidden="1" x14ac:dyDescent="0.2"/>
    <row r="15435" customFormat="1" ht="13.2" hidden="1" x14ac:dyDescent="0.2"/>
    <row r="15436" customFormat="1" ht="13.2" hidden="1" x14ac:dyDescent="0.2"/>
    <row r="15437" customFormat="1" ht="13.2" hidden="1" x14ac:dyDescent="0.2"/>
    <row r="15438" customFormat="1" ht="13.2" hidden="1" x14ac:dyDescent="0.2"/>
    <row r="15439" customFormat="1" ht="13.2" hidden="1" x14ac:dyDescent="0.2"/>
    <row r="15440" customFormat="1" ht="13.2" hidden="1" x14ac:dyDescent="0.2"/>
    <row r="15441" customFormat="1" ht="13.2" hidden="1" x14ac:dyDescent="0.2"/>
    <row r="15442" customFormat="1" ht="13.2" hidden="1" x14ac:dyDescent="0.2"/>
    <row r="15443" customFormat="1" ht="13.2" hidden="1" x14ac:dyDescent="0.2"/>
    <row r="15444" customFormat="1" ht="13.2" hidden="1" x14ac:dyDescent="0.2"/>
    <row r="15445" customFormat="1" ht="13.2" hidden="1" x14ac:dyDescent="0.2"/>
    <row r="15446" customFormat="1" ht="13.2" hidden="1" x14ac:dyDescent="0.2"/>
    <row r="15447" customFormat="1" ht="13.2" hidden="1" x14ac:dyDescent="0.2"/>
    <row r="15448" customFormat="1" ht="13.2" hidden="1" x14ac:dyDescent="0.2"/>
    <row r="15449" customFormat="1" ht="13.2" hidden="1" x14ac:dyDescent="0.2"/>
    <row r="15450" customFormat="1" ht="13.2" hidden="1" x14ac:dyDescent="0.2"/>
    <row r="15451" customFormat="1" ht="13.2" hidden="1" x14ac:dyDescent="0.2"/>
    <row r="15452" customFormat="1" ht="13.2" hidden="1" x14ac:dyDescent="0.2"/>
    <row r="15453" customFormat="1" ht="13.2" hidden="1" x14ac:dyDescent="0.2"/>
    <row r="15454" customFormat="1" ht="13.2" hidden="1" x14ac:dyDescent="0.2"/>
    <row r="15455" customFormat="1" ht="13.2" hidden="1" x14ac:dyDescent="0.2"/>
    <row r="15456" customFormat="1" ht="13.2" hidden="1" x14ac:dyDescent="0.2"/>
    <row r="15457" customFormat="1" ht="13.2" hidden="1" x14ac:dyDescent="0.2"/>
    <row r="15458" customFormat="1" ht="13.2" hidden="1" x14ac:dyDescent="0.2"/>
    <row r="15459" customFormat="1" ht="13.2" hidden="1" x14ac:dyDescent="0.2"/>
    <row r="15460" customFormat="1" ht="13.2" hidden="1" x14ac:dyDescent="0.2"/>
    <row r="15461" customFormat="1" ht="13.2" hidden="1" x14ac:dyDescent="0.2"/>
    <row r="15462" customFormat="1" ht="13.2" hidden="1" x14ac:dyDescent="0.2"/>
    <row r="15463" customFormat="1" ht="13.2" hidden="1" x14ac:dyDescent="0.2"/>
    <row r="15464" customFormat="1" ht="13.2" hidden="1" x14ac:dyDescent="0.2"/>
    <row r="15465" customFormat="1" ht="13.2" hidden="1" x14ac:dyDescent="0.2"/>
    <row r="15466" customFormat="1" ht="13.2" hidden="1" x14ac:dyDescent="0.2"/>
    <row r="15467" customFormat="1" ht="13.2" hidden="1" x14ac:dyDescent="0.2"/>
    <row r="15468" customFormat="1" ht="13.2" hidden="1" x14ac:dyDescent="0.2"/>
    <row r="15469" customFormat="1" ht="13.2" hidden="1" x14ac:dyDescent="0.2"/>
    <row r="15470" customFormat="1" ht="13.2" hidden="1" x14ac:dyDescent="0.2"/>
    <row r="15471" customFormat="1" ht="13.2" hidden="1" x14ac:dyDescent="0.2"/>
    <row r="15472" customFormat="1" ht="13.2" hidden="1" x14ac:dyDescent="0.2"/>
    <row r="15473" customFormat="1" ht="13.2" hidden="1" x14ac:dyDescent="0.2"/>
    <row r="15474" customFormat="1" ht="13.2" hidden="1" x14ac:dyDescent="0.2"/>
    <row r="15475" customFormat="1" ht="13.2" hidden="1" x14ac:dyDescent="0.2"/>
    <row r="15476" customFormat="1" ht="13.2" hidden="1" x14ac:dyDescent="0.2"/>
    <row r="15477" customFormat="1" ht="13.2" hidden="1" x14ac:dyDescent="0.2"/>
    <row r="15478" customFormat="1" ht="13.2" hidden="1" x14ac:dyDescent="0.2"/>
    <row r="15479" customFormat="1" ht="13.2" hidden="1" x14ac:dyDescent="0.2"/>
    <row r="15480" customFormat="1" ht="13.2" hidden="1" x14ac:dyDescent="0.2"/>
    <row r="15481" customFormat="1" ht="13.2" hidden="1" x14ac:dyDescent="0.2"/>
    <row r="15482" customFormat="1" ht="13.2" hidden="1" x14ac:dyDescent="0.2"/>
    <row r="15483" customFormat="1" ht="13.2" hidden="1" x14ac:dyDescent="0.2"/>
    <row r="15484" customFormat="1" ht="13.2" hidden="1" x14ac:dyDescent="0.2"/>
    <row r="15485" customFormat="1" ht="13.2" hidden="1" x14ac:dyDescent="0.2"/>
    <row r="15486" customFormat="1" ht="13.2" hidden="1" x14ac:dyDescent="0.2"/>
    <row r="15487" customFormat="1" ht="13.2" hidden="1" x14ac:dyDescent="0.2"/>
    <row r="15488" customFormat="1" ht="13.2" hidden="1" x14ac:dyDescent="0.2"/>
    <row r="15489" customFormat="1" ht="13.2" hidden="1" x14ac:dyDescent="0.2"/>
    <row r="15490" customFormat="1" ht="13.2" hidden="1" x14ac:dyDescent="0.2"/>
    <row r="15491" customFormat="1" ht="13.2" hidden="1" x14ac:dyDescent="0.2"/>
    <row r="15492" customFormat="1" ht="13.2" hidden="1" x14ac:dyDescent="0.2"/>
    <row r="15493" customFormat="1" ht="13.2" hidden="1" x14ac:dyDescent="0.2"/>
    <row r="15494" customFormat="1" ht="13.2" hidden="1" x14ac:dyDescent="0.2"/>
    <row r="15495" customFormat="1" ht="13.2" hidden="1" x14ac:dyDescent="0.2"/>
    <row r="15496" customFormat="1" ht="13.2" hidden="1" x14ac:dyDescent="0.2"/>
    <row r="15497" customFormat="1" ht="13.2" hidden="1" x14ac:dyDescent="0.2"/>
    <row r="15498" customFormat="1" ht="13.2" hidden="1" x14ac:dyDescent="0.2"/>
    <row r="15499" customFormat="1" ht="13.2" hidden="1" x14ac:dyDescent="0.2"/>
    <row r="15500" customFormat="1" ht="13.2" hidden="1" x14ac:dyDescent="0.2"/>
    <row r="15501" customFormat="1" ht="13.2" hidden="1" x14ac:dyDescent="0.2"/>
    <row r="15502" customFormat="1" ht="13.2" hidden="1" x14ac:dyDescent="0.2"/>
    <row r="15503" customFormat="1" ht="13.2" hidden="1" x14ac:dyDescent="0.2"/>
    <row r="15504" customFormat="1" ht="13.2" hidden="1" x14ac:dyDescent="0.2"/>
    <row r="15505" customFormat="1" ht="13.2" hidden="1" x14ac:dyDescent="0.2"/>
    <row r="15506" customFormat="1" ht="13.2" hidden="1" x14ac:dyDescent="0.2"/>
    <row r="15507" customFormat="1" ht="13.2" hidden="1" x14ac:dyDescent="0.2"/>
    <row r="15508" customFormat="1" ht="13.2" hidden="1" x14ac:dyDescent="0.2"/>
    <row r="15509" customFormat="1" ht="13.2" hidden="1" x14ac:dyDescent="0.2"/>
    <row r="15510" customFormat="1" ht="13.2" hidden="1" x14ac:dyDescent="0.2"/>
    <row r="15511" customFormat="1" ht="13.2" hidden="1" x14ac:dyDescent="0.2"/>
    <row r="15512" customFormat="1" ht="13.2" hidden="1" x14ac:dyDescent="0.2"/>
    <row r="15513" customFormat="1" ht="13.2" hidden="1" x14ac:dyDescent="0.2"/>
    <row r="15514" customFormat="1" ht="13.2" hidden="1" x14ac:dyDescent="0.2"/>
    <row r="15515" customFormat="1" ht="13.2" hidden="1" x14ac:dyDescent="0.2"/>
    <row r="15516" customFormat="1" ht="13.2" hidden="1" x14ac:dyDescent="0.2"/>
    <row r="15517" customFormat="1" ht="13.2" hidden="1" x14ac:dyDescent="0.2"/>
    <row r="15518" customFormat="1" ht="13.2" hidden="1" x14ac:dyDescent="0.2"/>
    <row r="15519" customFormat="1" ht="13.2" hidden="1" x14ac:dyDescent="0.2"/>
    <row r="15520" customFormat="1" ht="13.2" hidden="1" x14ac:dyDescent="0.2"/>
    <row r="15521" customFormat="1" ht="13.2" hidden="1" x14ac:dyDescent="0.2"/>
    <row r="15522" customFormat="1" ht="13.2" hidden="1" x14ac:dyDescent="0.2"/>
    <row r="15523" customFormat="1" ht="13.2" hidden="1" x14ac:dyDescent="0.2"/>
    <row r="15524" customFormat="1" ht="13.2" hidden="1" x14ac:dyDescent="0.2"/>
    <row r="15525" customFormat="1" ht="13.2" hidden="1" x14ac:dyDescent="0.2"/>
    <row r="15526" customFormat="1" ht="13.2" hidden="1" x14ac:dyDescent="0.2"/>
    <row r="15527" customFormat="1" ht="13.2" hidden="1" x14ac:dyDescent="0.2"/>
    <row r="15528" customFormat="1" ht="13.2" hidden="1" x14ac:dyDescent="0.2"/>
    <row r="15529" customFormat="1" ht="13.2" hidden="1" x14ac:dyDescent="0.2"/>
    <row r="15530" customFormat="1" ht="13.2" hidden="1" x14ac:dyDescent="0.2"/>
    <row r="15531" customFormat="1" ht="13.2" hidden="1" x14ac:dyDescent="0.2"/>
    <row r="15532" customFormat="1" ht="13.2" hidden="1" x14ac:dyDescent="0.2"/>
    <row r="15533" customFormat="1" ht="13.2" hidden="1" x14ac:dyDescent="0.2"/>
    <row r="15534" customFormat="1" ht="13.2" hidden="1" x14ac:dyDescent="0.2"/>
    <row r="15535" customFormat="1" ht="13.2" hidden="1" x14ac:dyDescent="0.2"/>
    <row r="15536" customFormat="1" ht="13.2" hidden="1" x14ac:dyDescent="0.2"/>
    <row r="15537" customFormat="1" ht="13.2" hidden="1" x14ac:dyDescent="0.2"/>
    <row r="15538" customFormat="1" ht="13.2" hidden="1" x14ac:dyDescent="0.2"/>
    <row r="15539" customFormat="1" ht="13.2" hidden="1" x14ac:dyDescent="0.2"/>
    <row r="15540" customFormat="1" ht="13.2" hidden="1" x14ac:dyDescent="0.2"/>
    <row r="15541" customFormat="1" ht="13.2" hidden="1" x14ac:dyDescent="0.2"/>
    <row r="15542" customFormat="1" ht="13.2" hidden="1" x14ac:dyDescent="0.2"/>
    <row r="15543" customFormat="1" ht="13.2" hidden="1" x14ac:dyDescent="0.2"/>
    <row r="15544" customFormat="1" ht="13.2" hidden="1" x14ac:dyDescent="0.2"/>
    <row r="15545" customFormat="1" ht="13.2" hidden="1" x14ac:dyDescent="0.2"/>
    <row r="15546" customFormat="1" ht="13.2" hidden="1" x14ac:dyDescent="0.2"/>
    <row r="15547" customFormat="1" ht="13.2" hidden="1" x14ac:dyDescent="0.2"/>
    <row r="15548" customFormat="1" ht="13.2" hidden="1" x14ac:dyDescent="0.2"/>
    <row r="15549" customFormat="1" ht="13.2" hidden="1" x14ac:dyDescent="0.2"/>
    <row r="15550" customFormat="1" ht="13.2" hidden="1" x14ac:dyDescent="0.2"/>
    <row r="15551" customFormat="1" ht="13.2" hidden="1" x14ac:dyDescent="0.2"/>
    <row r="15552" customFormat="1" ht="13.2" hidden="1" x14ac:dyDescent="0.2"/>
    <row r="15553" customFormat="1" ht="13.2" hidden="1" x14ac:dyDescent="0.2"/>
    <row r="15554" customFormat="1" ht="13.2" hidden="1" x14ac:dyDescent="0.2"/>
    <row r="15555" customFormat="1" ht="13.2" hidden="1" x14ac:dyDescent="0.2"/>
    <row r="15556" customFormat="1" ht="13.2" hidden="1" x14ac:dyDescent="0.2"/>
    <row r="15557" customFormat="1" ht="13.2" hidden="1" x14ac:dyDescent="0.2"/>
    <row r="15558" customFormat="1" ht="13.2" hidden="1" x14ac:dyDescent="0.2"/>
    <row r="15559" customFormat="1" ht="13.2" hidden="1" x14ac:dyDescent="0.2"/>
    <row r="15560" customFormat="1" ht="13.2" hidden="1" x14ac:dyDescent="0.2"/>
    <row r="15561" customFormat="1" ht="13.2" hidden="1" x14ac:dyDescent="0.2"/>
    <row r="15562" customFormat="1" ht="13.2" hidden="1" x14ac:dyDescent="0.2"/>
    <row r="15563" customFormat="1" ht="13.2" hidden="1" x14ac:dyDescent="0.2"/>
    <row r="15564" customFormat="1" ht="13.2" hidden="1" x14ac:dyDescent="0.2"/>
    <row r="15565" customFormat="1" ht="13.2" hidden="1" x14ac:dyDescent="0.2"/>
    <row r="15566" customFormat="1" ht="13.2" hidden="1" x14ac:dyDescent="0.2"/>
    <row r="15567" customFormat="1" ht="13.2" hidden="1" x14ac:dyDescent="0.2"/>
    <row r="15568" customFormat="1" ht="13.2" hidden="1" x14ac:dyDescent="0.2"/>
    <row r="15569" customFormat="1" ht="13.2" hidden="1" x14ac:dyDescent="0.2"/>
    <row r="15570" customFormat="1" ht="13.2" hidden="1" x14ac:dyDescent="0.2"/>
    <row r="15571" customFormat="1" ht="13.2" hidden="1" x14ac:dyDescent="0.2"/>
    <row r="15572" customFormat="1" ht="13.2" hidden="1" x14ac:dyDescent="0.2"/>
    <row r="15573" customFormat="1" ht="13.2" hidden="1" x14ac:dyDescent="0.2"/>
    <row r="15574" customFormat="1" ht="13.2" hidden="1" x14ac:dyDescent="0.2"/>
    <row r="15575" customFormat="1" ht="13.2" hidden="1" x14ac:dyDescent="0.2"/>
    <row r="15576" customFormat="1" ht="13.2" hidden="1" x14ac:dyDescent="0.2"/>
    <row r="15577" customFormat="1" ht="13.2" hidden="1" x14ac:dyDescent="0.2"/>
    <row r="15578" customFormat="1" ht="13.2" hidden="1" x14ac:dyDescent="0.2"/>
    <row r="15579" customFormat="1" ht="13.2" hidden="1" x14ac:dyDescent="0.2"/>
    <row r="15580" customFormat="1" ht="13.2" hidden="1" x14ac:dyDescent="0.2"/>
    <row r="15581" customFormat="1" ht="13.2" hidden="1" x14ac:dyDescent="0.2"/>
    <row r="15582" customFormat="1" ht="13.2" hidden="1" x14ac:dyDescent="0.2"/>
    <row r="15583" customFormat="1" ht="13.2" hidden="1" x14ac:dyDescent="0.2"/>
    <row r="15584" customFormat="1" ht="13.2" hidden="1" x14ac:dyDescent="0.2"/>
    <row r="15585" customFormat="1" ht="13.2" hidden="1" x14ac:dyDescent="0.2"/>
    <row r="15586" customFormat="1" ht="13.2" hidden="1" x14ac:dyDescent="0.2"/>
    <row r="15587" customFormat="1" ht="13.2" hidden="1" x14ac:dyDescent="0.2"/>
    <row r="15588" customFormat="1" ht="13.2" hidden="1" x14ac:dyDescent="0.2"/>
    <row r="15589" customFormat="1" ht="13.2" hidden="1" x14ac:dyDescent="0.2"/>
    <row r="15590" customFormat="1" ht="13.2" hidden="1" x14ac:dyDescent="0.2"/>
    <row r="15591" customFormat="1" ht="13.2" hidden="1" x14ac:dyDescent="0.2"/>
    <row r="15592" customFormat="1" ht="13.2" hidden="1" x14ac:dyDescent="0.2"/>
    <row r="15593" customFormat="1" ht="13.2" hidden="1" x14ac:dyDescent="0.2"/>
    <row r="15594" customFormat="1" ht="13.2" hidden="1" x14ac:dyDescent="0.2"/>
    <row r="15595" customFormat="1" ht="13.2" hidden="1" x14ac:dyDescent="0.2"/>
    <row r="15596" customFormat="1" ht="13.2" hidden="1" x14ac:dyDescent="0.2"/>
    <row r="15597" customFormat="1" ht="13.2" hidden="1" x14ac:dyDescent="0.2"/>
    <row r="15598" customFormat="1" ht="13.2" hidden="1" x14ac:dyDescent="0.2"/>
    <row r="15599" customFormat="1" ht="13.2" hidden="1" x14ac:dyDescent="0.2"/>
    <row r="15600" customFormat="1" ht="13.2" hidden="1" x14ac:dyDescent="0.2"/>
    <row r="15601" customFormat="1" ht="13.2" hidden="1" x14ac:dyDescent="0.2"/>
    <row r="15602" customFormat="1" ht="13.2" hidden="1" x14ac:dyDescent="0.2"/>
    <row r="15603" customFormat="1" ht="13.2" hidden="1" x14ac:dyDescent="0.2"/>
    <row r="15604" customFormat="1" ht="13.2" hidden="1" x14ac:dyDescent="0.2"/>
    <row r="15605" customFormat="1" ht="13.2" hidden="1" x14ac:dyDescent="0.2"/>
    <row r="15606" customFormat="1" ht="13.2" hidden="1" x14ac:dyDescent="0.2"/>
    <row r="15607" customFormat="1" ht="13.2" hidden="1" x14ac:dyDescent="0.2"/>
    <row r="15608" customFormat="1" ht="13.2" hidden="1" x14ac:dyDescent="0.2"/>
    <row r="15609" customFormat="1" ht="13.2" hidden="1" x14ac:dyDescent="0.2"/>
    <row r="15610" customFormat="1" ht="13.2" hidden="1" x14ac:dyDescent="0.2"/>
    <row r="15611" customFormat="1" ht="13.2" hidden="1" x14ac:dyDescent="0.2"/>
    <row r="15612" customFormat="1" ht="13.2" hidden="1" x14ac:dyDescent="0.2"/>
    <row r="15613" customFormat="1" ht="13.2" hidden="1" x14ac:dyDescent="0.2"/>
    <row r="15614" customFormat="1" ht="13.2" hidden="1" x14ac:dyDescent="0.2"/>
    <row r="15615" customFormat="1" ht="13.2" hidden="1" x14ac:dyDescent="0.2"/>
    <row r="15616" customFormat="1" ht="13.2" hidden="1" x14ac:dyDescent="0.2"/>
    <row r="15617" customFormat="1" ht="13.2" hidden="1" x14ac:dyDescent="0.2"/>
    <row r="15618" customFormat="1" ht="13.2" hidden="1" x14ac:dyDescent="0.2"/>
    <row r="15619" customFormat="1" ht="13.2" hidden="1" x14ac:dyDescent="0.2"/>
    <row r="15620" customFormat="1" ht="13.2" hidden="1" x14ac:dyDescent="0.2"/>
    <row r="15621" customFormat="1" ht="13.2" hidden="1" x14ac:dyDescent="0.2"/>
    <row r="15622" customFormat="1" ht="13.2" hidden="1" x14ac:dyDescent="0.2"/>
    <row r="15623" customFormat="1" ht="13.2" hidden="1" x14ac:dyDescent="0.2"/>
    <row r="15624" customFormat="1" ht="13.2" hidden="1" x14ac:dyDescent="0.2"/>
    <row r="15625" customFormat="1" ht="13.2" hidden="1" x14ac:dyDescent="0.2"/>
    <row r="15626" customFormat="1" ht="13.2" hidden="1" x14ac:dyDescent="0.2"/>
    <row r="15627" customFormat="1" ht="13.2" hidden="1" x14ac:dyDescent="0.2"/>
    <row r="15628" customFormat="1" ht="13.2" hidden="1" x14ac:dyDescent="0.2"/>
    <row r="15629" customFormat="1" ht="13.2" hidden="1" x14ac:dyDescent="0.2"/>
    <row r="15630" customFormat="1" ht="13.2" hidden="1" x14ac:dyDescent="0.2"/>
    <row r="15631" customFormat="1" ht="13.2" hidden="1" x14ac:dyDescent="0.2"/>
    <row r="15632" customFormat="1" ht="13.2" hidden="1" x14ac:dyDescent="0.2"/>
    <row r="15633" customFormat="1" ht="13.2" hidden="1" x14ac:dyDescent="0.2"/>
    <row r="15634" customFormat="1" ht="13.2" hidden="1" x14ac:dyDescent="0.2"/>
    <row r="15635" customFormat="1" ht="13.2" hidden="1" x14ac:dyDescent="0.2"/>
    <row r="15636" customFormat="1" ht="13.2" hidden="1" x14ac:dyDescent="0.2"/>
    <row r="15637" customFormat="1" ht="13.2" hidden="1" x14ac:dyDescent="0.2"/>
    <row r="15638" customFormat="1" ht="13.2" hidden="1" x14ac:dyDescent="0.2"/>
    <row r="15639" customFormat="1" ht="13.2" hidden="1" x14ac:dyDescent="0.2"/>
    <row r="15640" customFormat="1" ht="13.2" hidden="1" x14ac:dyDescent="0.2"/>
    <row r="15641" customFormat="1" ht="13.2" hidden="1" x14ac:dyDescent="0.2"/>
    <row r="15642" customFormat="1" ht="13.2" hidden="1" x14ac:dyDescent="0.2"/>
    <row r="15643" customFormat="1" ht="13.2" hidden="1" x14ac:dyDescent="0.2"/>
    <row r="15644" customFormat="1" ht="13.2" hidden="1" x14ac:dyDescent="0.2"/>
    <row r="15645" customFormat="1" ht="13.2" hidden="1" x14ac:dyDescent="0.2"/>
    <row r="15646" customFormat="1" ht="13.2" hidden="1" x14ac:dyDescent="0.2"/>
    <row r="15647" customFormat="1" ht="13.2" hidden="1" x14ac:dyDescent="0.2"/>
    <row r="15648" customFormat="1" ht="13.2" hidden="1" x14ac:dyDescent="0.2"/>
    <row r="15649" customFormat="1" ht="13.2" hidden="1" x14ac:dyDescent="0.2"/>
    <row r="15650" customFormat="1" ht="13.2" hidden="1" x14ac:dyDescent="0.2"/>
    <row r="15651" customFormat="1" ht="13.2" hidden="1" x14ac:dyDescent="0.2"/>
    <row r="15652" customFormat="1" ht="13.2" hidden="1" x14ac:dyDescent="0.2"/>
    <row r="15653" customFormat="1" ht="13.2" hidden="1" x14ac:dyDescent="0.2"/>
    <row r="15654" customFormat="1" ht="13.2" hidden="1" x14ac:dyDescent="0.2"/>
    <row r="15655" customFormat="1" ht="13.2" hidden="1" x14ac:dyDescent="0.2"/>
    <row r="15656" customFormat="1" ht="13.2" hidden="1" x14ac:dyDescent="0.2"/>
    <row r="15657" customFormat="1" ht="13.2" hidden="1" x14ac:dyDescent="0.2"/>
    <row r="15658" customFormat="1" ht="13.2" hidden="1" x14ac:dyDescent="0.2"/>
    <row r="15659" customFormat="1" ht="13.2" hidden="1" x14ac:dyDescent="0.2"/>
    <row r="15660" customFormat="1" ht="13.2" hidden="1" x14ac:dyDescent="0.2"/>
    <row r="15661" customFormat="1" ht="13.2" hidden="1" x14ac:dyDescent="0.2"/>
    <row r="15662" customFormat="1" ht="13.2" hidden="1" x14ac:dyDescent="0.2"/>
    <row r="15663" customFormat="1" ht="13.2" hidden="1" x14ac:dyDescent="0.2"/>
    <row r="15664" customFormat="1" ht="13.2" hidden="1" x14ac:dyDescent="0.2"/>
    <row r="15665" customFormat="1" ht="13.2" hidden="1" x14ac:dyDescent="0.2"/>
    <row r="15666" customFormat="1" ht="13.2" hidden="1" x14ac:dyDescent="0.2"/>
    <row r="15667" customFormat="1" ht="13.2" hidden="1" x14ac:dyDescent="0.2"/>
    <row r="15668" customFormat="1" ht="13.2" hidden="1" x14ac:dyDescent="0.2"/>
    <row r="15669" customFormat="1" ht="13.2" hidden="1" x14ac:dyDescent="0.2"/>
    <row r="15670" customFormat="1" ht="13.2" hidden="1" x14ac:dyDescent="0.2"/>
    <row r="15671" customFormat="1" ht="13.2" hidden="1" x14ac:dyDescent="0.2"/>
    <row r="15672" customFormat="1" ht="13.2" hidden="1" x14ac:dyDescent="0.2"/>
    <row r="15673" customFormat="1" ht="13.2" hidden="1" x14ac:dyDescent="0.2"/>
    <row r="15674" customFormat="1" ht="13.2" hidden="1" x14ac:dyDescent="0.2"/>
    <row r="15675" customFormat="1" ht="13.2" hidden="1" x14ac:dyDescent="0.2"/>
    <row r="15676" customFormat="1" ht="13.2" hidden="1" x14ac:dyDescent="0.2"/>
    <row r="15677" customFormat="1" ht="13.2" hidden="1" x14ac:dyDescent="0.2"/>
    <row r="15678" customFormat="1" ht="13.2" hidden="1" x14ac:dyDescent="0.2"/>
    <row r="15679" customFormat="1" ht="13.2" hidden="1" x14ac:dyDescent="0.2"/>
    <row r="15680" customFormat="1" ht="13.2" hidden="1" x14ac:dyDescent="0.2"/>
    <row r="15681" customFormat="1" ht="13.2" hidden="1" x14ac:dyDescent="0.2"/>
    <row r="15682" customFormat="1" ht="13.2" hidden="1" x14ac:dyDescent="0.2"/>
    <row r="15683" customFormat="1" ht="13.2" hidden="1" x14ac:dyDescent="0.2"/>
    <row r="15684" customFormat="1" ht="13.2" hidden="1" x14ac:dyDescent="0.2"/>
    <row r="15685" customFormat="1" ht="13.2" hidden="1" x14ac:dyDescent="0.2"/>
    <row r="15686" customFormat="1" ht="13.2" hidden="1" x14ac:dyDescent="0.2"/>
    <row r="15687" customFormat="1" ht="13.2" hidden="1" x14ac:dyDescent="0.2"/>
    <row r="15688" customFormat="1" ht="13.2" hidden="1" x14ac:dyDescent="0.2"/>
    <row r="15689" customFormat="1" ht="13.2" hidden="1" x14ac:dyDescent="0.2"/>
    <row r="15690" customFormat="1" ht="13.2" hidden="1" x14ac:dyDescent="0.2"/>
    <row r="15691" customFormat="1" ht="13.2" hidden="1" x14ac:dyDescent="0.2"/>
    <row r="15692" customFormat="1" ht="13.2" hidden="1" x14ac:dyDescent="0.2"/>
    <row r="15693" customFormat="1" ht="13.2" hidden="1" x14ac:dyDescent="0.2"/>
    <row r="15694" customFormat="1" ht="13.2" hidden="1" x14ac:dyDescent="0.2"/>
    <row r="15695" customFormat="1" ht="13.2" hidden="1" x14ac:dyDescent="0.2"/>
    <row r="15696" customFormat="1" ht="13.2" hidden="1" x14ac:dyDescent="0.2"/>
    <row r="15697" customFormat="1" ht="13.2" hidden="1" x14ac:dyDescent="0.2"/>
    <row r="15698" customFormat="1" ht="13.2" hidden="1" x14ac:dyDescent="0.2"/>
    <row r="15699" customFormat="1" ht="13.2" hidden="1" x14ac:dyDescent="0.2"/>
    <row r="15700" customFormat="1" ht="13.2" hidden="1" x14ac:dyDescent="0.2"/>
    <row r="15701" customFormat="1" ht="13.2" hidden="1" x14ac:dyDescent="0.2"/>
    <row r="15702" customFormat="1" ht="13.2" hidden="1" x14ac:dyDescent="0.2"/>
    <row r="15703" customFormat="1" ht="13.2" hidden="1" x14ac:dyDescent="0.2"/>
    <row r="15704" customFormat="1" ht="13.2" hidden="1" x14ac:dyDescent="0.2"/>
    <row r="15705" customFormat="1" ht="13.2" hidden="1" x14ac:dyDescent="0.2"/>
    <row r="15706" customFormat="1" ht="13.2" hidden="1" x14ac:dyDescent="0.2"/>
    <row r="15707" customFormat="1" ht="13.2" hidden="1" x14ac:dyDescent="0.2"/>
    <row r="15708" customFormat="1" ht="13.2" hidden="1" x14ac:dyDescent="0.2"/>
    <row r="15709" customFormat="1" ht="13.2" hidden="1" x14ac:dyDescent="0.2"/>
    <row r="15710" customFormat="1" ht="13.2" hidden="1" x14ac:dyDescent="0.2"/>
    <row r="15711" customFormat="1" ht="13.2" hidden="1" x14ac:dyDescent="0.2"/>
    <row r="15712" customFormat="1" ht="13.2" hidden="1" x14ac:dyDescent="0.2"/>
    <row r="15713" customFormat="1" ht="13.2" hidden="1" x14ac:dyDescent="0.2"/>
    <row r="15714" customFormat="1" ht="13.2" hidden="1" x14ac:dyDescent="0.2"/>
    <row r="15715" customFormat="1" ht="13.2" hidden="1" x14ac:dyDescent="0.2"/>
    <row r="15716" customFormat="1" ht="13.2" hidden="1" x14ac:dyDescent="0.2"/>
    <row r="15717" customFormat="1" ht="13.2" hidden="1" x14ac:dyDescent="0.2"/>
    <row r="15718" customFormat="1" ht="13.2" hidden="1" x14ac:dyDescent="0.2"/>
    <row r="15719" customFormat="1" ht="13.2" hidden="1" x14ac:dyDescent="0.2"/>
    <row r="15720" customFormat="1" ht="13.2" hidden="1" x14ac:dyDescent="0.2"/>
    <row r="15721" customFormat="1" ht="13.2" hidden="1" x14ac:dyDescent="0.2"/>
    <row r="15722" customFormat="1" ht="13.2" hidden="1" x14ac:dyDescent="0.2"/>
    <row r="15723" customFormat="1" ht="13.2" hidden="1" x14ac:dyDescent="0.2"/>
    <row r="15724" customFormat="1" ht="13.2" hidden="1" x14ac:dyDescent="0.2"/>
    <row r="15725" customFormat="1" ht="13.2" hidden="1" x14ac:dyDescent="0.2"/>
    <row r="15726" customFormat="1" ht="13.2" hidden="1" x14ac:dyDescent="0.2"/>
    <row r="15727" customFormat="1" ht="13.2" hidden="1" x14ac:dyDescent="0.2"/>
    <row r="15728" customFormat="1" ht="13.2" hidden="1" x14ac:dyDescent="0.2"/>
    <row r="15729" customFormat="1" ht="13.2" hidden="1" x14ac:dyDescent="0.2"/>
    <row r="15730" customFormat="1" ht="13.2" hidden="1" x14ac:dyDescent="0.2"/>
    <row r="15731" customFormat="1" ht="13.2" hidden="1" x14ac:dyDescent="0.2"/>
    <row r="15732" customFormat="1" ht="13.2" hidden="1" x14ac:dyDescent="0.2"/>
    <row r="15733" customFormat="1" ht="13.2" hidden="1" x14ac:dyDescent="0.2"/>
    <row r="15734" customFormat="1" ht="13.2" hidden="1" x14ac:dyDescent="0.2"/>
    <row r="15735" customFormat="1" ht="13.2" hidden="1" x14ac:dyDescent="0.2"/>
    <row r="15736" customFormat="1" ht="13.2" hidden="1" x14ac:dyDescent="0.2"/>
    <row r="15737" customFormat="1" ht="13.2" hidden="1" x14ac:dyDescent="0.2"/>
    <row r="15738" customFormat="1" ht="13.2" hidden="1" x14ac:dyDescent="0.2"/>
    <row r="15739" customFormat="1" ht="13.2" hidden="1" x14ac:dyDescent="0.2"/>
    <row r="15740" customFormat="1" ht="13.2" hidden="1" x14ac:dyDescent="0.2"/>
    <row r="15741" customFormat="1" ht="13.2" hidden="1" x14ac:dyDescent="0.2"/>
    <row r="15742" customFormat="1" ht="13.2" hidden="1" x14ac:dyDescent="0.2"/>
    <row r="15743" customFormat="1" ht="13.2" hidden="1" x14ac:dyDescent="0.2"/>
    <row r="15744" customFormat="1" ht="13.2" hidden="1" x14ac:dyDescent="0.2"/>
    <row r="15745" customFormat="1" ht="13.2" hidden="1" x14ac:dyDescent="0.2"/>
    <row r="15746" customFormat="1" ht="13.2" hidden="1" x14ac:dyDescent="0.2"/>
    <row r="15747" customFormat="1" ht="13.2" hidden="1" x14ac:dyDescent="0.2"/>
    <row r="15748" customFormat="1" ht="13.2" hidden="1" x14ac:dyDescent="0.2"/>
    <row r="15749" customFormat="1" ht="13.2" hidden="1" x14ac:dyDescent="0.2"/>
    <row r="15750" customFormat="1" ht="13.2" hidden="1" x14ac:dyDescent="0.2"/>
    <row r="15751" customFormat="1" ht="13.2" hidden="1" x14ac:dyDescent="0.2"/>
    <row r="15752" customFormat="1" ht="13.2" hidden="1" x14ac:dyDescent="0.2"/>
    <row r="15753" customFormat="1" ht="13.2" hidden="1" x14ac:dyDescent="0.2"/>
    <row r="15754" customFormat="1" ht="13.2" hidden="1" x14ac:dyDescent="0.2"/>
    <row r="15755" customFormat="1" ht="13.2" hidden="1" x14ac:dyDescent="0.2"/>
    <row r="15756" customFormat="1" ht="13.2" hidden="1" x14ac:dyDescent="0.2"/>
    <row r="15757" customFormat="1" ht="13.2" hidden="1" x14ac:dyDescent="0.2"/>
    <row r="15758" customFormat="1" ht="13.2" hidden="1" x14ac:dyDescent="0.2"/>
    <row r="15759" customFormat="1" ht="13.2" hidden="1" x14ac:dyDescent="0.2"/>
    <row r="15760" customFormat="1" ht="13.2" hidden="1" x14ac:dyDescent="0.2"/>
    <row r="15761" customFormat="1" ht="13.2" hidden="1" x14ac:dyDescent="0.2"/>
    <row r="15762" customFormat="1" ht="13.2" hidden="1" x14ac:dyDescent="0.2"/>
    <row r="15763" customFormat="1" ht="13.2" hidden="1" x14ac:dyDescent="0.2"/>
    <row r="15764" customFormat="1" ht="13.2" hidden="1" x14ac:dyDescent="0.2"/>
    <row r="15765" customFormat="1" ht="13.2" hidden="1" x14ac:dyDescent="0.2"/>
    <row r="15766" customFormat="1" ht="13.2" hidden="1" x14ac:dyDescent="0.2"/>
    <row r="15767" customFormat="1" ht="13.2" hidden="1" x14ac:dyDescent="0.2"/>
    <row r="15768" customFormat="1" ht="13.2" hidden="1" x14ac:dyDescent="0.2"/>
    <row r="15769" customFormat="1" ht="13.2" hidden="1" x14ac:dyDescent="0.2"/>
    <row r="15770" customFormat="1" ht="13.2" hidden="1" x14ac:dyDescent="0.2"/>
    <row r="15771" customFormat="1" ht="13.2" hidden="1" x14ac:dyDescent="0.2"/>
    <row r="15772" customFormat="1" ht="13.2" hidden="1" x14ac:dyDescent="0.2"/>
    <row r="15773" customFormat="1" ht="13.2" hidden="1" x14ac:dyDescent="0.2"/>
    <row r="15774" customFormat="1" ht="13.2" hidden="1" x14ac:dyDescent="0.2"/>
    <row r="15775" customFormat="1" ht="13.2" hidden="1" x14ac:dyDescent="0.2"/>
    <row r="15776" customFormat="1" ht="13.2" hidden="1" x14ac:dyDescent="0.2"/>
    <row r="15777" customFormat="1" ht="13.2" hidden="1" x14ac:dyDescent="0.2"/>
    <row r="15778" customFormat="1" ht="13.2" hidden="1" x14ac:dyDescent="0.2"/>
    <row r="15779" customFormat="1" ht="13.2" hidden="1" x14ac:dyDescent="0.2"/>
    <row r="15780" customFormat="1" ht="13.2" hidden="1" x14ac:dyDescent="0.2"/>
    <row r="15781" customFormat="1" ht="13.2" hidden="1" x14ac:dyDescent="0.2"/>
    <row r="15782" customFormat="1" ht="13.2" hidden="1" x14ac:dyDescent="0.2"/>
    <row r="15783" customFormat="1" ht="13.2" hidden="1" x14ac:dyDescent="0.2"/>
    <row r="15784" customFormat="1" ht="13.2" hidden="1" x14ac:dyDescent="0.2"/>
    <row r="15785" customFormat="1" ht="13.2" hidden="1" x14ac:dyDescent="0.2"/>
    <row r="15786" customFormat="1" ht="13.2" hidden="1" x14ac:dyDescent="0.2"/>
    <row r="15787" customFormat="1" ht="13.2" hidden="1" x14ac:dyDescent="0.2"/>
    <row r="15788" customFormat="1" ht="13.2" hidden="1" x14ac:dyDescent="0.2"/>
    <row r="15789" customFormat="1" ht="13.2" hidden="1" x14ac:dyDescent="0.2"/>
    <row r="15790" customFormat="1" ht="13.2" hidden="1" x14ac:dyDescent="0.2"/>
    <row r="15791" customFormat="1" ht="13.2" hidden="1" x14ac:dyDescent="0.2"/>
    <row r="15792" customFormat="1" ht="13.2" hidden="1" x14ac:dyDescent="0.2"/>
    <row r="15793" customFormat="1" ht="13.2" hidden="1" x14ac:dyDescent="0.2"/>
    <row r="15794" customFormat="1" ht="13.2" hidden="1" x14ac:dyDescent="0.2"/>
    <row r="15795" customFormat="1" ht="13.2" hidden="1" x14ac:dyDescent="0.2"/>
    <row r="15796" customFormat="1" ht="13.2" hidden="1" x14ac:dyDescent="0.2"/>
    <row r="15797" customFormat="1" ht="13.2" hidden="1" x14ac:dyDescent="0.2"/>
    <row r="15798" customFormat="1" ht="13.2" hidden="1" x14ac:dyDescent="0.2"/>
    <row r="15799" customFormat="1" ht="13.2" hidden="1" x14ac:dyDescent="0.2"/>
    <row r="15800" customFormat="1" ht="13.2" hidden="1" x14ac:dyDescent="0.2"/>
    <row r="15801" customFormat="1" ht="13.2" hidden="1" x14ac:dyDescent="0.2"/>
    <row r="15802" customFormat="1" ht="13.2" hidden="1" x14ac:dyDescent="0.2"/>
    <row r="15803" customFormat="1" ht="13.2" hidden="1" x14ac:dyDescent="0.2"/>
    <row r="15804" customFormat="1" ht="13.2" hidden="1" x14ac:dyDescent="0.2"/>
    <row r="15805" customFormat="1" ht="13.2" hidden="1" x14ac:dyDescent="0.2"/>
    <row r="15806" customFormat="1" ht="13.2" hidden="1" x14ac:dyDescent="0.2"/>
    <row r="15807" customFormat="1" ht="13.2" hidden="1" x14ac:dyDescent="0.2"/>
    <row r="15808" customFormat="1" ht="13.2" hidden="1" x14ac:dyDescent="0.2"/>
    <row r="15809" customFormat="1" ht="13.2" hidden="1" x14ac:dyDescent="0.2"/>
    <row r="15810" customFormat="1" ht="13.2" hidden="1" x14ac:dyDescent="0.2"/>
    <row r="15811" customFormat="1" ht="13.2" hidden="1" x14ac:dyDescent="0.2"/>
    <row r="15812" customFormat="1" ht="13.2" hidden="1" x14ac:dyDescent="0.2"/>
    <row r="15813" customFormat="1" ht="13.2" hidden="1" x14ac:dyDescent="0.2"/>
    <row r="15814" customFormat="1" ht="13.2" hidden="1" x14ac:dyDescent="0.2"/>
    <row r="15815" customFormat="1" ht="13.2" hidden="1" x14ac:dyDescent="0.2"/>
    <row r="15816" customFormat="1" ht="13.2" hidden="1" x14ac:dyDescent="0.2"/>
    <row r="15817" customFormat="1" ht="13.2" hidden="1" x14ac:dyDescent="0.2"/>
    <row r="15818" customFormat="1" ht="13.2" hidden="1" x14ac:dyDescent="0.2"/>
    <row r="15819" customFormat="1" ht="13.2" hidden="1" x14ac:dyDescent="0.2"/>
    <row r="15820" customFormat="1" ht="13.2" hidden="1" x14ac:dyDescent="0.2"/>
    <row r="15821" customFormat="1" ht="13.2" hidden="1" x14ac:dyDescent="0.2"/>
    <row r="15822" customFormat="1" ht="13.2" hidden="1" x14ac:dyDescent="0.2"/>
    <row r="15823" customFormat="1" ht="13.2" hidden="1" x14ac:dyDescent="0.2"/>
    <row r="15824" customFormat="1" ht="13.2" hidden="1" x14ac:dyDescent="0.2"/>
    <row r="15825" customFormat="1" ht="13.2" hidden="1" x14ac:dyDescent="0.2"/>
    <row r="15826" customFormat="1" ht="13.2" hidden="1" x14ac:dyDescent="0.2"/>
    <row r="15827" customFormat="1" ht="13.2" hidden="1" x14ac:dyDescent="0.2"/>
    <row r="15828" customFormat="1" ht="13.2" hidden="1" x14ac:dyDescent="0.2"/>
    <row r="15829" customFormat="1" ht="13.2" hidden="1" x14ac:dyDescent="0.2"/>
    <row r="15830" customFormat="1" ht="13.2" hidden="1" x14ac:dyDescent="0.2"/>
    <row r="15831" customFormat="1" ht="13.2" hidden="1" x14ac:dyDescent="0.2"/>
    <row r="15832" customFormat="1" ht="13.2" hidden="1" x14ac:dyDescent="0.2"/>
    <row r="15833" customFormat="1" ht="13.2" hidden="1" x14ac:dyDescent="0.2"/>
    <row r="15834" customFormat="1" ht="13.2" hidden="1" x14ac:dyDescent="0.2"/>
    <row r="15835" customFormat="1" ht="13.2" hidden="1" x14ac:dyDescent="0.2"/>
    <row r="15836" customFormat="1" ht="13.2" hidden="1" x14ac:dyDescent="0.2"/>
    <row r="15837" customFormat="1" ht="13.2" hidden="1" x14ac:dyDescent="0.2"/>
    <row r="15838" customFormat="1" ht="13.2" hidden="1" x14ac:dyDescent="0.2"/>
    <row r="15839" customFormat="1" ht="13.2" hidden="1" x14ac:dyDescent="0.2"/>
    <row r="15840" customFormat="1" ht="13.2" hidden="1" x14ac:dyDescent="0.2"/>
    <row r="15841" customFormat="1" ht="13.2" hidden="1" x14ac:dyDescent="0.2"/>
    <row r="15842" customFormat="1" ht="13.2" hidden="1" x14ac:dyDescent="0.2"/>
    <row r="15843" customFormat="1" ht="13.2" hidden="1" x14ac:dyDescent="0.2"/>
    <row r="15844" customFormat="1" ht="13.2" hidden="1" x14ac:dyDescent="0.2"/>
    <row r="15845" customFormat="1" ht="13.2" hidden="1" x14ac:dyDescent="0.2"/>
    <row r="15846" customFormat="1" ht="13.2" hidden="1" x14ac:dyDescent="0.2"/>
    <row r="15847" customFormat="1" ht="13.2" hidden="1" x14ac:dyDescent="0.2"/>
    <row r="15848" customFormat="1" ht="13.2" hidden="1" x14ac:dyDescent="0.2"/>
    <row r="15849" customFormat="1" ht="13.2" hidden="1" x14ac:dyDescent="0.2"/>
    <row r="15850" customFormat="1" ht="13.2" hidden="1" x14ac:dyDescent="0.2"/>
    <row r="15851" customFormat="1" ht="13.2" hidden="1" x14ac:dyDescent="0.2"/>
    <row r="15852" customFormat="1" ht="13.2" hidden="1" x14ac:dyDescent="0.2"/>
    <row r="15853" customFormat="1" ht="13.2" hidden="1" x14ac:dyDescent="0.2"/>
    <row r="15854" customFormat="1" ht="13.2" hidden="1" x14ac:dyDescent="0.2"/>
    <row r="15855" customFormat="1" ht="13.2" hidden="1" x14ac:dyDescent="0.2"/>
    <row r="15856" customFormat="1" ht="13.2" hidden="1" x14ac:dyDescent="0.2"/>
    <row r="15857" customFormat="1" ht="13.2" hidden="1" x14ac:dyDescent="0.2"/>
    <row r="15858" customFormat="1" ht="13.2" hidden="1" x14ac:dyDescent="0.2"/>
    <row r="15859" customFormat="1" ht="13.2" hidden="1" x14ac:dyDescent="0.2"/>
    <row r="15860" customFormat="1" ht="13.2" hidden="1" x14ac:dyDescent="0.2"/>
    <row r="15861" customFormat="1" ht="13.2" hidden="1" x14ac:dyDescent="0.2"/>
    <row r="15862" customFormat="1" ht="13.2" hidden="1" x14ac:dyDescent="0.2"/>
    <row r="15863" customFormat="1" ht="13.2" hidden="1" x14ac:dyDescent="0.2"/>
    <row r="15864" customFormat="1" ht="13.2" hidden="1" x14ac:dyDescent="0.2"/>
    <row r="15865" customFormat="1" ht="13.2" hidden="1" x14ac:dyDescent="0.2"/>
    <row r="15866" customFormat="1" ht="13.2" hidden="1" x14ac:dyDescent="0.2"/>
    <row r="15867" customFormat="1" ht="13.2" hidden="1" x14ac:dyDescent="0.2"/>
    <row r="15868" customFormat="1" ht="13.2" hidden="1" x14ac:dyDescent="0.2"/>
    <row r="15869" customFormat="1" ht="13.2" hidden="1" x14ac:dyDescent="0.2"/>
    <row r="15870" customFormat="1" ht="13.2" hidden="1" x14ac:dyDescent="0.2"/>
    <row r="15871" customFormat="1" ht="13.2" hidden="1" x14ac:dyDescent="0.2"/>
    <row r="15872" customFormat="1" ht="13.2" hidden="1" x14ac:dyDescent="0.2"/>
    <row r="15873" customFormat="1" ht="13.2" hidden="1" x14ac:dyDescent="0.2"/>
    <row r="15874" customFormat="1" ht="13.2" hidden="1" x14ac:dyDescent="0.2"/>
    <row r="15875" customFormat="1" ht="13.2" hidden="1" x14ac:dyDescent="0.2"/>
    <row r="15876" customFormat="1" ht="13.2" hidden="1" x14ac:dyDescent="0.2"/>
    <row r="15877" customFormat="1" ht="13.2" hidden="1" x14ac:dyDescent="0.2"/>
    <row r="15878" customFormat="1" ht="13.2" hidden="1" x14ac:dyDescent="0.2"/>
    <row r="15879" customFormat="1" ht="13.2" hidden="1" x14ac:dyDescent="0.2"/>
    <row r="15880" customFormat="1" ht="13.2" hidden="1" x14ac:dyDescent="0.2"/>
    <row r="15881" customFormat="1" ht="13.2" hidden="1" x14ac:dyDescent="0.2"/>
    <row r="15882" customFormat="1" ht="13.2" hidden="1" x14ac:dyDescent="0.2"/>
    <row r="15883" customFormat="1" ht="13.2" hidden="1" x14ac:dyDescent="0.2"/>
    <row r="15884" customFormat="1" ht="13.2" hidden="1" x14ac:dyDescent="0.2"/>
    <row r="15885" customFormat="1" ht="13.2" hidden="1" x14ac:dyDescent="0.2"/>
    <row r="15886" customFormat="1" ht="13.2" hidden="1" x14ac:dyDescent="0.2"/>
    <row r="15887" customFormat="1" ht="13.2" hidden="1" x14ac:dyDescent="0.2"/>
    <row r="15888" customFormat="1" ht="13.2" hidden="1" x14ac:dyDescent="0.2"/>
    <row r="15889" customFormat="1" ht="13.2" hidden="1" x14ac:dyDescent="0.2"/>
    <row r="15890" customFormat="1" ht="13.2" hidden="1" x14ac:dyDescent="0.2"/>
    <row r="15891" customFormat="1" ht="13.2" hidden="1" x14ac:dyDescent="0.2"/>
    <row r="15892" customFormat="1" ht="13.2" hidden="1" x14ac:dyDescent="0.2"/>
    <row r="15893" customFormat="1" ht="13.2" hidden="1" x14ac:dyDescent="0.2"/>
    <row r="15894" customFormat="1" ht="13.2" hidden="1" x14ac:dyDescent="0.2"/>
    <row r="15895" customFormat="1" ht="13.2" hidden="1" x14ac:dyDescent="0.2"/>
    <row r="15896" customFormat="1" ht="13.2" hidden="1" x14ac:dyDescent="0.2"/>
    <row r="15897" customFormat="1" ht="13.2" hidden="1" x14ac:dyDescent="0.2"/>
    <row r="15898" customFormat="1" ht="13.2" hidden="1" x14ac:dyDescent="0.2"/>
    <row r="15899" customFormat="1" ht="13.2" hidden="1" x14ac:dyDescent="0.2"/>
    <row r="15900" customFormat="1" ht="13.2" hidden="1" x14ac:dyDescent="0.2"/>
    <row r="15901" customFormat="1" ht="13.2" hidden="1" x14ac:dyDescent="0.2"/>
    <row r="15902" customFormat="1" ht="13.2" hidden="1" x14ac:dyDescent="0.2"/>
    <row r="15903" customFormat="1" ht="13.2" hidden="1" x14ac:dyDescent="0.2"/>
    <row r="15904" customFormat="1" ht="13.2" hidden="1" x14ac:dyDescent="0.2"/>
    <row r="15905" customFormat="1" ht="13.2" hidden="1" x14ac:dyDescent="0.2"/>
    <row r="15906" customFormat="1" ht="13.2" hidden="1" x14ac:dyDescent="0.2"/>
    <row r="15907" customFormat="1" ht="13.2" hidden="1" x14ac:dyDescent="0.2"/>
    <row r="15908" customFormat="1" ht="13.2" hidden="1" x14ac:dyDescent="0.2"/>
    <row r="15909" customFormat="1" ht="13.2" hidden="1" x14ac:dyDescent="0.2"/>
    <row r="15910" customFormat="1" ht="13.2" hidden="1" x14ac:dyDescent="0.2"/>
    <row r="15911" customFormat="1" ht="13.2" hidden="1" x14ac:dyDescent="0.2"/>
    <row r="15912" customFormat="1" ht="13.2" hidden="1" x14ac:dyDescent="0.2"/>
    <row r="15913" customFormat="1" ht="13.2" hidden="1" x14ac:dyDescent="0.2"/>
    <row r="15914" customFormat="1" ht="13.2" hidden="1" x14ac:dyDescent="0.2"/>
    <row r="15915" customFormat="1" ht="13.2" hidden="1" x14ac:dyDescent="0.2"/>
    <row r="15916" customFormat="1" ht="13.2" hidden="1" x14ac:dyDescent="0.2"/>
    <row r="15917" customFormat="1" ht="13.2" hidden="1" x14ac:dyDescent="0.2"/>
    <row r="15918" customFormat="1" ht="13.2" hidden="1" x14ac:dyDescent="0.2"/>
    <row r="15919" customFormat="1" ht="13.2" hidden="1" x14ac:dyDescent="0.2"/>
    <row r="15920" customFormat="1" ht="13.2" hidden="1" x14ac:dyDescent="0.2"/>
    <row r="15921" customFormat="1" ht="13.2" hidden="1" x14ac:dyDescent="0.2"/>
    <row r="15922" customFormat="1" ht="13.2" hidden="1" x14ac:dyDescent="0.2"/>
    <row r="15923" customFormat="1" ht="13.2" hidden="1" x14ac:dyDescent="0.2"/>
    <row r="15924" customFormat="1" ht="13.2" hidden="1" x14ac:dyDescent="0.2"/>
    <row r="15925" customFormat="1" ht="13.2" hidden="1" x14ac:dyDescent="0.2"/>
    <row r="15926" customFormat="1" ht="13.2" hidden="1" x14ac:dyDescent="0.2"/>
    <row r="15927" customFormat="1" ht="13.2" hidden="1" x14ac:dyDescent="0.2"/>
    <row r="15928" customFormat="1" ht="13.2" hidden="1" x14ac:dyDescent="0.2"/>
    <row r="15929" customFormat="1" ht="13.2" hidden="1" x14ac:dyDescent="0.2"/>
    <row r="15930" customFormat="1" ht="13.2" hidden="1" x14ac:dyDescent="0.2"/>
    <row r="15931" customFormat="1" ht="13.2" hidden="1" x14ac:dyDescent="0.2"/>
    <row r="15932" customFormat="1" ht="13.2" hidden="1" x14ac:dyDescent="0.2"/>
    <row r="15933" customFormat="1" ht="13.2" hidden="1" x14ac:dyDescent="0.2"/>
    <row r="15934" customFormat="1" ht="13.2" hidden="1" x14ac:dyDescent="0.2"/>
    <row r="15935" customFormat="1" ht="13.2" hidden="1" x14ac:dyDescent="0.2"/>
    <row r="15936" customFormat="1" ht="13.2" hidden="1" x14ac:dyDescent="0.2"/>
    <row r="15937" customFormat="1" ht="13.2" hidden="1" x14ac:dyDescent="0.2"/>
    <row r="15938" customFormat="1" ht="13.2" hidden="1" x14ac:dyDescent="0.2"/>
    <row r="15939" customFormat="1" ht="13.2" hidden="1" x14ac:dyDescent="0.2"/>
    <row r="15940" customFormat="1" ht="13.2" hidden="1" x14ac:dyDescent="0.2"/>
    <row r="15941" customFormat="1" ht="13.2" hidden="1" x14ac:dyDescent="0.2"/>
    <row r="15942" customFormat="1" ht="13.2" hidden="1" x14ac:dyDescent="0.2"/>
    <row r="15943" customFormat="1" ht="13.2" hidden="1" x14ac:dyDescent="0.2"/>
    <row r="15944" customFormat="1" ht="13.2" hidden="1" x14ac:dyDescent="0.2"/>
    <row r="15945" customFormat="1" ht="13.2" hidden="1" x14ac:dyDescent="0.2"/>
    <row r="15946" customFormat="1" ht="13.2" hidden="1" x14ac:dyDescent="0.2"/>
    <row r="15947" customFormat="1" ht="13.2" hidden="1" x14ac:dyDescent="0.2"/>
    <row r="15948" customFormat="1" ht="13.2" hidden="1" x14ac:dyDescent="0.2"/>
    <row r="15949" customFormat="1" ht="13.2" hidden="1" x14ac:dyDescent="0.2"/>
    <row r="15950" customFormat="1" ht="13.2" hidden="1" x14ac:dyDescent="0.2"/>
    <row r="15951" customFormat="1" ht="13.2" hidden="1" x14ac:dyDescent="0.2"/>
    <row r="15952" customFormat="1" ht="13.2" hidden="1" x14ac:dyDescent="0.2"/>
    <row r="15953" customFormat="1" ht="13.2" hidden="1" x14ac:dyDescent="0.2"/>
    <row r="15954" customFormat="1" ht="13.2" hidden="1" x14ac:dyDescent="0.2"/>
    <row r="15955" customFormat="1" ht="13.2" hidden="1" x14ac:dyDescent="0.2"/>
    <row r="15956" customFormat="1" ht="13.2" hidden="1" x14ac:dyDescent="0.2"/>
    <row r="15957" customFormat="1" ht="13.2" hidden="1" x14ac:dyDescent="0.2"/>
    <row r="15958" customFormat="1" ht="13.2" hidden="1" x14ac:dyDescent="0.2"/>
    <row r="15959" customFormat="1" ht="13.2" hidden="1" x14ac:dyDescent="0.2"/>
    <row r="15960" customFormat="1" ht="13.2" hidden="1" x14ac:dyDescent="0.2"/>
    <row r="15961" customFormat="1" ht="13.2" hidden="1" x14ac:dyDescent="0.2"/>
    <row r="15962" customFormat="1" ht="13.2" hidden="1" x14ac:dyDescent="0.2"/>
    <row r="15963" customFormat="1" ht="13.2" hidden="1" x14ac:dyDescent="0.2"/>
    <row r="15964" customFormat="1" ht="13.2" hidden="1" x14ac:dyDescent="0.2"/>
    <row r="15965" customFormat="1" ht="13.2" hidden="1" x14ac:dyDescent="0.2"/>
    <row r="15966" customFormat="1" ht="13.2" hidden="1" x14ac:dyDescent="0.2"/>
    <row r="15967" customFormat="1" ht="13.2" hidden="1" x14ac:dyDescent="0.2"/>
    <row r="15968" customFormat="1" ht="13.2" hidden="1" x14ac:dyDescent="0.2"/>
    <row r="15969" customFormat="1" ht="13.2" hidden="1" x14ac:dyDescent="0.2"/>
    <row r="15970" customFormat="1" ht="13.2" hidden="1" x14ac:dyDescent="0.2"/>
    <row r="15971" customFormat="1" ht="13.2" hidden="1" x14ac:dyDescent="0.2"/>
    <row r="15972" customFormat="1" ht="13.2" hidden="1" x14ac:dyDescent="0.2"/>
    <row r="15973" customFormat="1" ht="13.2" hidden="1" x14ac:dyDescent="0.2"/>
    <row r="15974" customFormat="1" ht="13.2" hidden="1" x14ac:dyDescent="0.2"/>
    <row r="15975" customFormat="1" ht="13.2" hidden="1" x14ac:dyDescent="0.2"/>
    <row r="15976" customFormat="1" ht="13.2" hidden="1" x14ac:dyDescent="0.2"/>
    <row r="15977" customFormat="1" ht="13.2" hidden="1" x14ac:dyDescent="0.2"/>
    <row r="15978" customFormat="1" ht="13.2" hidden="1" x14ac:dyDescent="0.2"/>
    <row r="15979" customFormat="1" ht="13.2" hidden="1" x14ac:dyDescent="0.2"/>
    <row r="15980" customFormat="1" ht="13.2" hidden="1" x14ac:dyDescent="0.2"/>
    <row r="15981" customFormat="1" ht="13.2" hidden="1" x14ac:dyDescent="0.2"/>
    <row r="15982" customFormat="1" ht="13.2" hidden="1" x14ac:dyDescent="0.2"/>
    <row r="15983" customFormat="1" ht="13.2" hidden="1" x14ac:dyDescent="0.2"/>
    <row r="15984" customFormat="1" ht="13.2" hidden="1" x14ac:dyDescent="0.2"/>
    <row r="15985" customFormat="1" ht="13.2" hidden="1" x14ac:dyDescent="0.2"/>
    <row r="15986" customFormat="1" ht="13.2" hidden="1" x14ac:dyDescent="0.2"/>
    <row r="15987" customFormat="1" ht="13.2" hidden="1" x14ac:dyDescent="0.2"/>
    <row r="15988" customFormat="1" ht="13.2" hidden="1" x14ac:dyDescent="0.2"/>
    <row r="15989" customFormat="1" ht="13.2" hidden="1" x14ac:dyDescent="0.2"/>
    <row r="15990" customFormat="1" ht="13.2" hidden="1" x14ac:dyDescent="0.2"/>
    <row r="15991" customFormat="1" ht="13.2" hidden="1" x14ac:dyDescent="0.2"/>
    <row r="15992" customFormat="1" ht="13.2" hidden="1" x14ac:dyDescent="0.2"/>
    <row r="15993" customFormat="1" ht="13.2" hidden="1" x14ac:dyDescent="0.2"/>
    <row r="15994" customFormat="1" ht="13.2" hidden="1" x14ac:dyDescent="0.2"/>
    <row r="15995" customFormat="1" ht="13.2" hidden="1" x14ac:dyDescent="0.2"/>
    <row r="15996" customFormat="1" ht="13.2" hidden="1" x14ac:dyDescent="0.2"/>
    <row r="15997" customFormat="1" ht="13.2" hidden="1" x14ac:dyDescent="0.2"/>
    <row r="15998" customFormat="1" ht="13.2" hidden="1" x14ac:dyDescent="0.2"/>
    <row r="15999" customFormat="1" ht="13.2" hidden="1" x14ac:dyDescent="0.2"/>
    <row r="16000" customFormat="1" ht="13.2" hidden="1" x14ac:dyDescent="0.2"/>
    <row r="16001" customFormat="1" ht="13.2" hidden="1" x14ac:dyDescent="0.2"/>
    <row r="16002" customFormat="1" ht="13.2" hidden="1" x14ac:dyDescent="0.2"/>
    <row r="16003" customFormat="1" ht="13.2" hidden="1" x14ac:dyDescent="0.2"/>
    <row r="16004" customFormat="1" ht="13.2" hidden="1" x14ac:dyDescent="0.2"/>
    <row r="16005" customFormat="1" ht="13.2" hidden="1" x14ac:dyDescent="0.2"/>
    <row r="16006" customFormat="1" ht="13.2" hidden="1" x14ac:dyDescent="0.2"/>
    <row r="16007" customFormat="1" ht="13.2" hidden="1" x14ac:dyDescent="0.2"/>
    <row r="16008" customFormat="1" ht="13.2" hidden="1" x14ac:dyDescent="0.2"/>
    <row r="16009" customFormat="1" ht="13.2" hidden="1" x14ac:dyDescent="0.2"/>
    <row r="16010" customFormat="1" ht="13.2" hidden="1" x14ac:dyDescent="0.2"/>
    <row r="16011" customFormat="1" ht="13.2" hidden="1" x14ac:dyDescent="0.2"/>
    <row r="16012" customFormat="1" ht="13.2" hidden="1" x14ac:dyDescent="0.2"/>
    <row r="16013" customFormat="1" ht="13.2" hidden="1" x14ac:dyDescent="0.2"/>
    <row r="16014" customFormat="1" ht="13.2" hidden="1" x14ac:dyDescent="0.2"/>
    <row r="16015" customFormat="1" ht="13.2" hidden="1" x14ac:dyDescent="0.2"/>
    <row r="16016" customFormat="1" ht="13.2" hidden="1" x14ac:dyDescent="0.2"/>
    <row r="16017" customFormat="1" ht="13.2" hidden="1" x14ac:dyDescent="0.2"/>
    <row r="16018" customFormat="1" ht="13.2" hidden="1" x14ac:dyDescent="0.2"/>
    <row r="16019" customFormat="1" ht="13.2" hidden="1" x14ac:dyDescent="0.2"/>
    <row r="16020" customFormat="1" ht="13.2" hidden="1" x14ac:dyDescent="0.2"/>
    <row r="16021" customFormat="1" ht="13.2" hidden="1" x14ac:dyDescent="0.2"/>
    <row r="16022" customFormat="1" ht="13.2" hidden="1" x14ac:dyDescent="0.2"/>
    <row r="16023" customFormat="1" ht="13.2" hidden="1" x14ac:dyDescent="0.2"/>
    <row r="16024" customFormat="1" ht="13.2" hidden="1" x14ac:dyDescent="0.2"/>
    <row r="16025" customFormat="1" ht="13.2" hidden="1" x14ac:dyDescent="0.2"/>
    <row r="16026" customFormat="1" ht="13.2" hidden="1" x14ac:dyDescent="0.2"/>
    <row r="16027" customFormat="1" ht="13.2" hidden="1" x14ac:dyDescent="0.2"/>
    <row r="16028" customFormat="1" ht="13.2" hidden="1" x14ac:dyDescent="0.2"/>
    <row r="16029" customFormat="1" ht="13.2" hidden="1" x14ac:dyDescent="0.2"/>
    <row r="16030" customFormat="1" ht="13.2" hidden="1" x14ac:dyDescent="0.2"/>
    <row r="16031" customFormat="1" ht="13.2" hidden="1" x14ac:dyDescent="0.2"/>
    <row r="16032" customFormat="1" ht="13.2" hidden="1" x14ac:dyDescent="0.2"/>
    <row r="16033" customFormat="1" ht="13.2" hidden="1" x14ac:dyDescent="0.2"/>
    <row r="16034" customFormat="1" ht="13.2" hidden="1" x14ac:dyDescent="0.2"/>
    <row r="16035" customFormat="1" ht="13.2" hidden="1" x14ac:dyDescent="0.2"/>
    <row r="16036" customFormat="1" ht="13.2" hidden="1" x14ac:dyDescent="0.2"/>
    <row r="16037" customFormat="1" ht="13.2" hidden="1" x14ac:dyDescent="0.2"/>
    <row r="16038" customFormat="1" ht="13.2" hidden="1" x14ac:dyDescent="0.2"/>
    <row r="16039" customFormat="1" ht="13.2" hidden="1" x14ac:dyDescent="0.2"/>
    <row r="16040" customFormat="1" ht="13.2" hidden="1" x14ac:dyDescent="0.2"/>
    <row r="16041" customFormat="1" ht="13.2" hidden="1" x14ac:dyDescent="0.2"/>
    <row r="16042" customFormat="1" ht="13.2" hidden="1" x14ac:dyDescent="0.2"/>
    <row r="16043" customFormat="1" ht="13.2" hidden="1" x14ac:dyDescent="0.2"/>
    <row r="16044" customFormat="1" ht="13.2" hidden="1" x14ac:dyDescent="0.2"/>
    <row r="16045" customFormat="1" ht="13.2" hidden="1" x14ac:dyDescent="0.2"/>
    <row r="16046" customFormat="1" ht="13.2" hidden="1" x14ac:dyDescent="0.2"/>
    <row r="16047" customFormat="1" ht="13.2" hidden="1" x14ac:dyDescent="0.2"/>
    <row r="16048" customFormat="1" ht="13.2" hidden="1" x14ac:dyDescent="0.2"/>
    <row r="16049" customFormat="1" ht="13.2" hidden="1" x14ac:dyDescent="0.2"/>
    <row r="16050" customFormat="1" ht="13.2" hidden="1" x14ac:dyDescent="0.2"/>
    <row r="16051" customFormat="1" ht="13.2" hidden="1" x14ac:dyDescent="0.2"/>
    <row r="16052" customFormat="1" ht="13.2" hidden="1" x14ac:dyDescent="0.2"/>
    <row r="16053" customFormat="1" ht="13.2" hidden="1" x14ac:dyDescent="0.2"/>
    <row r="16054" customFormat="1" ht="13.2" hidden="1" x14ac:dyDescent="0.2"/>
    <row r="16055" customFormat="1" ht="13.2" hidden="1" x14ac:dyDescent="0.2"/>
    <row r="16056" customFormat="1" ht="13.2" hidden="1" x14ac:dyDescent="0.2"/>
    <row r="16057" customFormat="1" ht="13.2" hidden="1" x14ac:dyDescent="0.2"/>
    <row r="16058" customFormat="1" ht="13.2" hidden="1" x14ac:dyDescent="0.2"/>
    <row r="16059" customFormat="1" ht="13.2" hidden="1" x14ac:dyDescent="0.2"/>
    <row r="16060" customFormat="1" ht="13.2" hidden="1" x14ac:dyDescent="0.2"/>
    <row r="16061" customFormat="1" ht="13.2" hidden="1" x14ac:dyDescent="0.2"/>
    <row r="16062" customFormat="1" ht="13.2" hidden="1" x14ac:dyDescent="0.2"/>
    <row r="16063" customFormat="1" ht="13.2" hidden="1" x14ac:dyDescent="0.2"/>
    <row r="16064" customFormat="1" ht="13.2" hidden="1" x14ac:dyDescent="0.2"/>
    <row r="16065" customFormat="1" ht="13.2" hidden="1" x14ac:dyDescent="0.2"/>
    <row r="16066" customFormat="1" ht="13.2" hidden="1" x14ac:dyDescent="0.2"/>
    <row r="16067" customFormat="1" ht="13.2" hidden="1" x14ac:dyDescent="0.2"/>
    <row r="16068" customFormat="1" ht="13.2" hidden="1" x14ac:dyDescent="0.2"/>
    <row r="16069" customFormat="1" ht="13.2" hidden="1" x14ac:dyDescent="0.2"/>
    <row r="16070" customFormat="1" ht="13.2" hidden="1" x14ac:dyDescent="0.2"/>
    <row r="16071" customFormat="1" ht="13.2" hidden="1" x14ac:dyDescent="0.2"/>
    <row r="16072" customFormat="1" ht="13.2" hidden="1" x14ac:dyDescent="0.2"/>
    <row r="16073" customFormat="1" ht="13.2" hidden="1" x14ac:dyDescent="0.2"/>
    <row r="16074" customFormat="1" ht="13.2" hidden="1" x14ac:dyDescent="0.2"/>
    <row r="16075" customFormat="1" ht="13.2" hidden="1" x14ac:dyDescent="0.2"/>
    <row r="16076" customFormat="1" ht="13.5" hidden="1" customHeight="1" x14ac:dyDescent="0.2"/>
    <row r="16077" customFormat="1" ht="13.5" hidden="1" customHeight="1" x14ac:dyDescent="0.2"/>
    <row r="16078" customFormat="1" ht="13.5" hidden="1" customHeight="1" x14ac:dyDescent="0.2"/>
    <row r="16079" customFormat="1" ht="13.5" hidden="1" customHeight="1" x14ac:dyDescent="0.2"/>
    <row r="16080" customFormat="1" ht="13.5" hidden="1" customHeight="1" x14ac:dyDescent="0.2"/>
    <row r="16081" customFormat="1" ht="13.5" hidden="1" customHeight="1" x14ac:dyDescent="0.2"/>
    <row r="16082" customFormat="1" ht="13.5" hidden="1" customHeight="1" x14ac:dyDescent="0.2"/>
    <row r="16083" customFormat="1" ht="13.5" hidden="1" customHeight="1" x14ac:dyDescent="0.2"/>
    <row r="16084" customFormat="1" ht="13.5" hidden="1" customHeight="1" x14ac:dyDescent="0.2"/>
    <row r="16085" customFormat="1" ht="13.5" hidden="1" customHeight="1" x14ac:dyDescent="0.2"/>
    <row r="16086" customFormat="1" ht="13.5" hidden="1" customHeight="1" x14ac:dyDescent="0.2"/>
    <row r="16087" customFormat="1" ht="13.5" hidden="1" customHeight="1" x14ac:dyDescent="0.2"/>
    <row r="16088" customFormat="1" ht="13.5" hidden="1" customHeight="1" x14ac:dyDescent="0.2"/>
    <row r="16089" customFormat="1" ht="13.5" hidden="1" customHeight="1" x14ac:dyDescent="0.2"/>
    <row r="16090" customFormat="1" ht="13.5" hidden="1" customHeight="1" x14ac:dyDescent="0.2"/>
    <row r="16091" customFormat="1" ht="13.5" hidden="1" customHeight="1" x14ac:dyDescent="0.2"/>
    <row r="16092" customFormat="1" ht="13.5" hidden="1" customHeight="1" x14ac:dyDescent="0.2"/>
    <row r="16093" customFormat="1" ht="13.5" hidden="1" customHeight="1" x14ac:dyDescent="0.2"/>
    <row r="16094" customFormat="1" ht="13.5" hidden="1" customHeight="1" x14ac:dyDescent="0.2"/>
    <row r="16095" customFormat="1" ht="13.5" hidden="1" customHeight="1" x14ac:dyDescent="0.2"/>
    <row r="16096" customFormat="1" ht="13.5" hidden="1" customHeight="1" x14ac:dyDescent="0.2"/>
    <row r="16097" customFormat="1" ht="13.5" hidden="1" customHeight="1" x14ac:dyDescent="0.2"/>
    <row r="16098" customFormat="1" ht="13.5" hidden="1" customHeight="1" x14ac:dyDescent="0.2"/>
    <row r="16099" customFormat="1" ht="13.5" hidden="1" customHeight="1" x14ac:dyDescent="0.2"/>
    <row r="16100" customFormat="1" ht="13.5" hidden="1" customHeight="1" x14ac:dyDescent="0.2"/>
    <row r="16101" customFormat="1" ht="13.5" hidden="1" customHeight="1" x14ac:dyDescent="0.2"/>
    <row r="16102" customFormat="1" ht="13.5" hidden="1" customHeight="1" x14ac:dyDescent="0.2"/>
    <row r="16103" customFormat="1" ht="13.5" hidden="1" customHeight="1" x14ac:dyDescent="0.2"/>
    <row r="16104" customFormat="1" ht="13.5" hidden="1" customHeight="1" x14ac:dyDescent="0.2"/>
    <row r="16105" customFormat="1" ht="13.5" hidden="1" customHeight="1" x14ac:dyDescent="0.2"/>
    <row r="16106" customFormat="1" ht="13.5" hidden="1" customHeight="1" x14ac:dyDescent="0.2"/>
    <row r="16107" customFormat="1" ht="13.5" hidden="1" customHeight="1" x14ac:dyDescent="0.2"/>
    <row r="16108" customFormat="1" ht="13.5" hidden="1" customHeight="1" x14ac:dyDescent="0.2"/>
    <row r="16109" customFormat="1" ht="13.5" hidden="1" customHeight="1" x14ac:dyDescent="0.2"/>
    <row r="16110" customFormat="1" ht="13.5" hidden="1" customHeight="1" x14ac:dyDescent="0.2"/>
    <row r="16111" customFormat="1" ht="13.5" hidden="1" customHeight="1" x14ac:dyDescent="0.2"/>
    <row r="16112" customFormat="1" ht="13.5" hidden="1" customHeight="1" x14ac:dyDescent="0.2"/>
    <row r="16113" customFormat="1" ht="13.5" hidden="1" customHeight="1" x14ac:dyDescent="0.2"/>
    <row r="16114" customFormat="1" ht="13.5" hidden="1" customHeight="1" x14ac:dyDescent="0.2"/>
    <row r="16115" customFormat="1" ht="13.5" hidden="1" customHeight="1" x14ac:dyDescent="0.2"/>
    <row r="16116" customFormat="1" ht="13.5" hidden="1" customHeight="1" x14ac:dyDescent="0.2"/>
    <row r="16117" customFormat="1" ht="13.5" hidden="1" customHeight="1" x14ac:dyDescent="0.2"/>
    <row r="16118" customFormat="1" ht="13.5" hidden="1" customHeight="1" x14ac:dyDescent="0.2"/>
    <row r="16119" customFormat="1" ht="13.5" hidden="1" customHeight="1" x14ac:dyDescent="0.2"/>
    <row r="16120" customFormat="1" ht="13.5" hidden="1" customHeight="1" x14ac:dyDescent="0.2"/>
    <row r="16121" customFormat="1" ht="13.5" hidden="1" customHeight="1" x14ac:dyDescent="0.2"/>
    <row r="16122" customFormat="1" ht="13.5" hidden="1" customHeight="1" x14ac:dyDescent="0.2"/>
    <row r="16123" customFormat="1" ht="13.5" hidden="1" customHeight="1" x14ac:dyDescent="0.2"/>
    <row r="16124" customFormat="1" ht="13.5" hidden="1" customHeight="1" x14ac:dyDescent="0.2"/>
    <row r="16125" customFormat="1" ht="13.5" hidden="1" customHeight="1" x14ac:dyDescent="0.2"/>
    <row r="16126" customFormat="1" ht="13.5" hidden="1" customHeight="1" x14ac:dyDescent="0.2"/>
    <row r="16127" customFormat="1" ht="13.5" hidden="1" customHeight="1" x14ac:dyDescent="0.2"/>
    <row r="16128" customFormat="1" ht="13.5" hidden="1" customHeight="1" x14ac:dyDescent="0.2"/>
    <row r="16129" customFormat="1" ht="13.5" hidden="1" customHeight="1" x14ac:dyDescent="0.2"/>
    <row r="16130" customFormat="1" ht="13.5" hidden="1" customHeight="1" x14ac:dyDescent="0.2"/>
    <row r="16131" customFormat="1" ht="13.5" hidden="1" customHeight="1" x14ac:dyDescent="0.2"/>
    <row r="16132" customFormat="1" ht="13.5" hidden="1" customHeight="1" x14ac:dyDescent="0.2"/>
    <row r="16133" customFormat="1" ht="13.5" hidden="1" customHeight="1" x14ac:dyDescent="0.2"/>
    <row r="16134" customFormat="1" ht="13.5" hidden="1" customHeight="1" x14ac:dyDescent="0.2"/>
    <row r="16135" customFormat="1" ht="13.5" hidden="1" customHeight="1" x14ac:dyDescent="0.2"/>
    <row r="16136" customFormat="1" ht="13.5" hidden="1" customHeight="1" x14ac:dyDescent="0.2"/>
    <row r="16137" customFormat="1" ht="13.5" hidden="1" customHeight="1" x14ac:dyDescent="0.2"/>
    <row r="16138" customFormat="1" ht="13.5" hidden="1" customHeight="1" x14ac:dyDescent="0.2"/>
    <row r="16139" customFormat="1" ht="13.5" hidden="1" customHeight="1" x14ac:dyDescent="0.2"/>
    <row r="16140" customFormat="1" ht="13.5" hidden="1" customHeight="1" x14ac:dyDescent="0.2"/>
    <row r="16141" customFormat="1" ht="13.5" hidden="1" customHeight="1" x14ac:dyDescent="0.2"/>
    <row r="16142" customFormat="1" ht="13.5" hidden="1" customHeight="1" x14ac:dyDescent="0.2"/>
    <row r="16143" customFormat="1" ht="13.5" hidden="1" customHeight="1" x14ac:dyDescent="0.2"/>
    <row r="16144" customFormat="1" ht="13.5" hidden="1" customHeight="1" x14ac:dyDescent="0.2"/>
    <row r="16145" customFormat="1" ht="13.5" hidden="1" customHeight="1" x14ac:dyDescent="0.2"/>
    <row r="16146" customFormat="1" ht="13.5" hidden="1" customHeight="1" x14ac:dyDescent="0.2"/>
    <row r="16147" customFormat="1" ht="13.5" hidden="1" customHeight="1" x14ac:dyDescent="0.2"/>
    <row r="16148" customFormat="1" ht="13.5" hidden="1" customHeight="1" x14ac:dyDescent="0.2"/>
    <row r="16149" customFormat="1" ht="13.5" hidden="1" customHeight="1" x14ac:dyDescent="0.2"/>
    <row r="16150" customFormat="1" ht="13.5" hidden="1" customHeight="1" x14ac:dyDescent="0.2"/>
    <row r="16151" customFormat="1" ht="13.5" hidden="1" customHeight="1" x14ac:dyDescent="0.2"/>
    <row r="16152" customFormat="1" ht="13.5" hidden="1" customHeight="1" x14ac:dyDescent="0.2"/>
    <row r="16153" customFormat="1" ht="13.5" hidden="1" customHeight="1" x14ac:dyDescent="0.2"/>
    <row r="16154" customFormat="1" ht="13.5" hidden="1" customHeight="1" x14ac:dyDescent="0.2"/>
    <row r="16155" customFormat="1" ht="13.5" hidden="1" customHeight="1" x14ac:dyDescent="0.2"/>
    <row r="16156" customFormat="1" ht="13.5" hidden="1" customHeight="1" x14ac:dyDescent="0.2"/>
    <row r="16157" customFormat="1" ht="13.5" hidden="1" customHeight="1" x14ac:dyDescent="0.2"/>
    <row r="16158" customFormat="1" ht="13.5" hidden="1" customHeight="1" x14ac:dyDescent="0.2"/>
    <row r="16159" customFormat="1" ht="13.5" hidden="1" customHeight="1" x14ac:dyDescent="0.2"/>
    <row r="16160" customFormat="1" ht="13.5" hidden="1" customHeight="1" x14ac:dyDescent="0.2"/>
    <row r="16161" customFormat="1" ht="13.5" hidden="1" customHeight="1" x14ac:dyDescent="0.2"/>
    <row r="16162" customFormat="1" ht="13.5" hidden="1" customHeight="1" x14ac:dyDescent="0.2"/>
    <row r="16163" customFormat="1" ht="13.5" hidden="1" customHeight="1" x14ac:dyDescent="0.2"/>
    <row r="16164" customFormat="1" ht="13.5" hidden="1" customHeight="1" x14ac:dyDescent="0.2"/>
    <row r="16165" customFormat="1" ht="13.5" hidden="1" customHeight="1" x14ac:dyDescent="0.2"/>
    <row r="16166" customFormat="1" ht="13.5" hidden="1" customHeight="1" x14ac:dyDescent="0.2"/>
    <row r="16167" customFormat="1" ht="13.5" hidden="1" customHeight="1" x14ac:dyDescent="0.2"/>
    <row r="16168" customFormat="1" ht="13.5" hidden="1" customHeight="1" x14ac:dyDescent="0.2"/>
    <row r="16169" customFormat="1" ht="13.5" hidden="1" customHeight="1" x14ac:dyDescent="0.2"/>
    <row r="16170" customFormat="1" ht="13.5" hidden="1" customHeight="1" x14ac:dyDescent="0.2"/>
    <row r="16171" customFormat="1" ht="13.5" hidden="1" customHeight="1" x14ac:dyDescent="0.2"/>
    <row r="16172" customFormat="1" ht="13.5" hidden="1" customHeight="1" x14ac:dyDescent="0.2"/>
    <row r="16173" customFormat="1" ht="13.5" hidden="1" customHeight="1" x14ac:dyDescent="0.2"/>
    <row r="16174" customFormat="1" ht="13.5" hidden="1" customHeight="1" x14ac:dyDescent="0.2"/>
    <row r="16175" customFormat="1" ht="13.5" hidden="1" customHeight="1" x14ac:dyDescent="0.2"/>
    <row r="16176" customFormat="1" ht="13.5" hidden="1" customHeight="1" x14ac:dyDescent="0.2"/>
    <row r="16177" customFormat="1" ht="13.5" hidden="1" customHeight="1" x14ac:dyDescent="0.2"/>
    <row r="16178" customFormat="1" ht="13.5" hidden="1" customHeight="1" x14ac:dyDescent="0.2"/>
    <row r="16179" customFormat="1" ht="13.5" hidden="1" customHeight="1" x14ac:dyDescent="0.2"/>
    <row r="16180" customFormat="1" ht="13.5" hidden="1" customHeight="1" x14ac:dyDescent="0.2"/>
    <row r="16181" customFormat="1" ht="13.5" hidden="1" customHeight="1" x14ac:dyDescent="0.2"/>
    <row r="16182" customFormat="1" ht="13.5" hidden="1" customHeight="1" x14ac:dyDescent="0.2"/>
    <row r="16183" customFormat="1" ht="13.5" hidden="1" customHeight="1" x14ac:dyDescent="0.2"/>
    <row r="16184" customFormat="1" ht="13.5" hidden="1" customHeight="1" x14ac:dyDescent="0.2"/>
    <row r="16185" customFormat="1" ht="13.5" hidden="1" customHeight="1" x14ac:dyDescent="0.2"/>
    <row r="16186" customFormat="1" ht="13.5" hidden="1" customHeight="1" x14ac:dyDescent="0.2"/>
    <row r="16187" customFormat="1" ht="13.5" hidden="1" customHeight="1" x14ac:dyDescent="0.2"/>
    <row r="16188" customFormat="1" ht="13.5" hidden="1" customHeight="1" x14ac:dyDescent="0.2"/>
    <row r="16189" customFormat="1" ht="13.5" hidden="1" customHeight="1" x14ac:dyDescent="0.2"/>
    <row r="16190" customFormat="1" ht="13.5" hidden="1" customHeight="1" x14ac:dyDescent="0.2"/>
    <row r="16191" customFormat="1" ht="13.5" hidden="1" customHeight="1" x14ac:dyDescent="0.2"/>
    <row r="16192" customFormat="1" ht="13.5" hidden="1" customHeight="1" x14ac:dyDescent="0.2"/>
    <row r="16193" customFormat="1" ht="13.5" hidden="1" customHeight="1" x14ac:dyDescent="0.2"/>
    <row r="16194" customFormat="1" ht="13.5" hidden="1" customHeight="1" x14ac:dyDescent="0.2"/>
    <row r="16195" customFormat="1" ht="13.5" hidden="1" customHeight="1" x14ac:dyDescent="0.2"/>
    <row r="16196" customFormat="1" ht="13.5" hidden="1" customHeight="1" x14ac:dyDescent="0.2"/>
    <row r="16197" customFormat="1" ht="13.5" hidden="1" customHeight="1" x14ac:dyDescent="0.2"/>
    <row r="16198" customFormat="1" ht="13.5" hidden="1" customHeight="1" x14ac:dyDescent="0.2"/>
    <row r="16199" customFormat="1" ht="13.5" hidden="1" customHeight="1" x14ac:dyDescent="0.2"/>
    <row r="16200" customFormat="1" ht="13.5" hidden="1" customHeight="1" x14ac:dyDescent="0.2"/>
    <row r="16201" customFormat="1" ht="13.5" hidden="1" customHeight="1" x14ac:dyDescent="0.2"/>
    <row r="16202" customFormat="1" ht="13.5" hidden="1" customHeight="1" x14ac:dyDescent="0.2"/>
    <row r="16203" customFormat="1" ht="13.5" hidden="1" customHeight="1" x14ac:dyDescent="0.2"/>
    <row r="16204" customFormat="1" ht="13.5" hidden="1" customHeight="1" x14ac:dyDescent="0.2"/>
    <row r="16205" customFormat="1" ht="13.5" hidden="1" customHeight="1" x14ac:dyDescent="0.2"/>
    <row r="16206" customFormat="1" ht="13.5" hidden="1" customHeight="1" x14ac:dyDescent="0.2"/>
    <row r="16207" customFormat="1" ht="13.5" hidden="1" customHeight="1" x14ac:dyDescent="0.2"/>
    <row r="16208" customFormat="1" ht="13.5" hidden="1" customHeight="1" x14ac:dyDescent="0.2"/>
    <row r="16209" customFormat="1" ht="13.5" hidden="1" customHeight="1" x14ac:dyDescent="0.2"/>
    <row r="16210" customFormat="1" ht="13.5" hidden="1" customHeight="1" x14ac:dyDescent="0.2"/>
    <row r="16211" customFormat="1" ht="13.5" hidden="1" customHeight="1" x14ac:dyDescent="0.2"/>
    <row r="16212" customFormat="1" ht="13.5" hidden="1" customHeight="1" x14ac:dyDescent="0.2"/>
    <row r="16213" customFormat="1" ht="13.5" hidden="1" customHeight="1" x14ac:dyDescent="0.2"/>
    <row r="16214" customFormat="1" ht="13.5" hidden="1" customHeight="1" x14ac:dyDescent="0.2"/>
    <row r="16215" customFormat="1" ht="13.5" hidden="1" customHeight="1" x14ac:dyDescent="0.2"/>
    <row r="16216" customFormat="1" ht="13.5" hidden="1" customHeight="1" x14ac:dyDescent="0.2"/>
    <row r="16217" customFormat="1" ht="13.5" hidden="1" customHeight="1" x14ac:dyDescent="0.2"/>
    <row r="16218" customFormat="1" ht="13.5" hidden="1" customHeight="1" x14ac:dyDescent="0.2"/>
    <row r="16219" customFormat="1" ht="13.5" hidden="1" customHeight="1" x14ac:dyDescent="0.2"/>
    <row r="16220" customFormat="1" ht="13.5" hidden="1" customHeight="1" x14ac:dyDescent="0.2"/>
    <row r="16221" customFormat="1" ht="13.5" hidden="1" customHeight="1" x14ac:dyDescent="0.2"/>
    <row r="16222" customFormat="1" ht="13.5" hidden="1" customHeight="1" x14ac:dyDescent="0.2"/>
    <row r="16223" customFormat="1" ht="13.5" hidden="1" customHeight="1" x14ac:dyDescent="0.2"/>
    <row r="16224" customFormat="1" ht="13.5" hidden="1" customHeight="1" x14ac:dyDescent="0.2"/>
    <row r="16225" customFormat="1" ht="13.5" hidden="1" customHeight="1" x14ac:dyDescent="0.2"/>
    <row r="16226" customFormat="1" ht="13.5" hidden="1" customHeight="1" x14ac:dyDescent="0.2"/>
    <row r="16227" customFormat="1" ht="13.5" hidden="1" customHeight="1" x14ac:dyDescent="0.2"/>
    <row r="16228" customFormat="1" ht="13.5" hidden="1" customHeight="1" x14ac:dyDescent="0.2"/>
    <row r="16229" customFormat="1" ht="13.5" hidden="1" customHeight="1" x14ac:dyDescent="0.2"/>
    <row r="16230" customFormat="1" ht="13.5" hidden="1" customHeight="1" x14ac:dyDescent="0.2"/>
    <row r="16231" customFormat="1" ht="13.5" hidden="1" customHeight="1" x14ac:dyDescent="0.2"/>
    <row r="16232" customFormat="1" ht="13.5" hidden="1" customHeight="1" x14ac:dyDescent="0.2"/>
    <row r="16233" customFormat="1" ht="13.5" hidden="1" customHeight="1" x14ac:dyDescent="0.2"/>
    <row r="16234" customFormat="1" ht="13.5" hidden="1" customHeight="1" x14ac:dyDescent="0.2"/>
    <row r="16235" customFormat="1" ht="13.5" hidden="1" customHeight="1" x14ac:dyDescent="0.2"/>
    <row r="16236" customFormat="1" ht="13.5" hidden="1" customHeight="1" x14ac:dyDescent="0.2"/>
    <row r="16237" customFormat="1" ht="13.5" hidden="1" customHeight="1" x14ac:dyDescent="0.2"/>
    <row r="16238" customFormat="1" ht="13.5" hidden="1" customHeight="1" x14ac:dyDescent="0.2"/>
    <row r="16239" customFormat="1" ht="13.5" hidden="1" customHeight="1" x14ac:dyDescent="0.2"/>
    <row r="16240" customFormat="1" ht="13.5" hidden="1" customHeight="1" x14ac:dyDescent="0.2"/>
    <row r="16241" customFormat="1" ht="13.5" hidden="1" customHeight="1" x14ac:dyDescent="0.2"/>
    <row r="16242" customFormat="1" ht="13.5" hidden="1" customHeight="1" x14ac:dyDescent="0.2"/>
    <row r="16243" customFormat="1" ht="13.5" hidden="1" customHeight="1" x14ac:dyDescent="0.2"/>
    <row r="16244" customFormat="1" ht="13.5" hidden="1" customHeight="1" x14ac:dyDescent="0.2"/>
    <row r="16245" customFormat="1" ht="13.5" hidden="1" customHeight="1" x14ac:dyDescent="0.2"/>
    <row r="16246" customFormat="1" ht="13.5" hidden="1" customHeight="1" x14ac:dyDescent="0.2"/>
    <row r="16247" customFormat="1" ht="13.5" hidden="1" customHeight="1" x14ac:dyDescent="0.2"/>
    <row r="16248" customFormat="1" ht="13.5" hidden="1" customHeight="1" x14ac:dyDescent="0.2"/>
    <row r="16249" customFormat="1" ht="13.5" hidden="1" customHeight="1" x14ac:dyDescent="0.2"/>
    <row r="16250" customFormat="1" ht="13.5" hidden="1" customHeight="1" x14ac:dyDescent="0.2"/>
    <row r="16251" customFormat="1" ht="13.5" hidden="1" customHeight="1" x14ac:dyDescent="0.2"/>
    <row r="16252" customFormat="1" ht="13.5" hidden="1" customHeight="1" x14ac:dyDescent="0.2"/>
    <row r="16253" customFormat="1" ht="13.5" hidden="1" customHeight="1" x14ac:dyDescent="0.2"/>
    <row r="16254" customFormat="1" ht="13.5" hidden="1" customHeight="1" x14ac:dyDescent="0.2"/>
    <row r="16255" customFormat="1" ht="13.5" hidden="1" customHeight="1" x14ac:dyDescent="0.2"/>
    <row r="16256" customFormat="1" ht="13.5" hidden="1" customHeight="1" x14ac:dyDescent="0.2"/>
    <row r="16257" customFormat="1" ht="13.5" hidden="1" customHeight="1" x14ac:dyDescent="0.2"/>
    <row r="16258" customFormat="1" ht="13.5" hidden="1" customHeight="1" x14ac:dyDescent="0.2"/>
    <row r="16259" customFormat="1" ht="13.5" hidden="1" customHeight="1" x14ac:dyDescent="0.2"/>
    <row r="16260" customFormat="1" ht="13.5" hidden="1" customHeight="1" x14ac:dyDescent="0.2"/>
    <row r="16261" customFormat="1" ht="13.5" hidden="1" customHeight="1" x14ac:dyDescent="0.2"/>
    <row r="16262" customFormat="1" ht="13.5" hidden="1" customHeight="1" x14ac:dyDescent="0.2"/>
    <row r="16263" customFormat="1" ht="13.5" hidden="1" customHeight="1" x14ac:dyDescent="0.2"/>
    <row r="16264" customFormat="1" ht="13.5" hidden="1" customHeight="1" x14ac:dyDescent="0.2"/>
    <row r="16265" customFormat="1" ht="13.5" hidden="1" customHeight="1" x14ac:dyDescent="0.2"/>
    <row r="16266" customFormat="1" ht="13.5" hidden="1" customHeight="1" x14ac:dyDescent="0.2"/>
    <row r="16267" customFormat="1" ht="13.5" hidden="1" customHeight="1" x14ac:dyDescent="0.2"/>
    <row r="16268" customFormat="1" ht="13.5" hidden="1" customHeight="1" x14ac:dyDescent="0.2"/>
    <row r="16269" customFormat="1" ht="13.5" hidden="1" customHeight="1" x14ac:dyDescent="0.2"/>
    <row r="16270" customFormat="1" ht="13.5" hidden="1" customHeight="1" x14ac:dyDescent="0.2"/>
    <row r="16271" customFormat="1" ht="13.5" hidden="1" customHeight="1" x14ac:dyDescent="0.2"/>
    <row r="16272" customFormat="1" ht="13.5" hidden="1" customHeight="1" x14ac:dyDescent="0.2"/>
    <row r="16273" customFormat="1" ht="13.5" hidden="1" customHeight="1" x14ac:dyDescent="0.2"/>
    <row r="16274" customFormat="1" ht="13.5" hidden="1" customHeight="1" x14ac:dyDescent="0.2"/>
    <row r="16275" customFormat="1" ht="13.5" hidden="1" customHeight="1" x14ac:dyDescent="0.2"/>
    <row r="16276" customFormat="1" ht="13.5" hidden="1" customHeight="1" x14ac:dyDescent="0.2"/>
    <row r="16277" customFormat="1" ht="13.5" hidden="1" customHeight="1" x14ac:dyDescent="0.2"/>
    <row r="16278" customFormat="1" ht="13.5" hidden="1" customHeight="1" x14ac:dyDescent="0.2"/>
    <row r="16279" customFormat="1" ht="13.5" hidden="1" customHeight="1" x14ac:dyDescent="0.2"/>
    <row r="16280" customFormat="1" ht="13.5" hidden="1" customHeight="1" x14ac:dyDescent="0.2"/>
    <row r="16281" customFormat="1" ht="13.5" hidden="1" customHeight="1" x14ac:dyDescent="0.2"/>
    <row r="16282" customFormat="1" ht="13.5" hidden="1" customHeight="1" x14ac:dyDescent="0.2"/>
    <row r="16283" customFormat="1" ht="13.5" hidden="1" customHeight="1" x14ac:dyDescent="0.2"/>
    <row r="16284" customFormat="1" ht="13.5" hidden="1" customHeight="1" x14ac:dyDescent="0.2"/>
    <row r="16285" customFormat="1" ht="13.5" hidden="1" customHeight="1" x14ac:dyDescent="0.2"/>
    <row r="16286" customFormat="1" ht="13.5" hidden="1" customHeight="1" x14ac:dyDescent="0.2"/>
    <row r="16287" customFormat="1" ht="13.5" hidden="1" customHeight="1" x14ac:dyDescent="0.2"/>
    <row r="16288" customFormat="1" ht="13.5" hidden="1" customHeight="1" x14ac:dyDescent="0.2"/>
    <row r="16289" customFormat="1" ht="13.5" hidden="1" customHeight="1" x14ac:dyDescent="0.2"/>
    <row r="16290" customFormat="1" ht="13.5" hidden="1" customHeight="1" x14ac:dyDescent="0.2"/>
    <row r="16291" customFormat="1" ht="13.5" hidden="1" customHeight="1" x14ac:dyDescent="0.2"/>
    <row r="16292" customFormat="1" ht="13.5" hidden="1" customHeight="1" x14ac:dyDescent="0.2"/>
    <row r="16293" customFormat="1" ht="13.5" hidden="1" customHeight="1" x14ac:dyDescent="0.2"/>
    <row r="16294" customFormat="1" ht="13.5" hidden="1" customHeight="1" x14ac:dyDescent="0.2"/>
    <row r="16295" customFormat="1" ht="13.5" hidden="1" customHeight="1" x14ac:dyDescent="0.2"/>
    <row r="16296" customFormat="1" ht="13.5" hidden="1" customHeight="1" x14ac:dyDescent="0.2"/>
    <row r="16297" customFormat="1" ht="13.5" hidden="1" customHeight="1" x14ac:dyDescent="0.2"/>
    <row r="16298" customFormat="1" ht="13.5" hidden="1" customHeight="1" x14ac:dyDescent="0.2"/>
    <row r="16299" customFormat="1" ht="13.5" hidden="1" customHeight="1" x14ac:dyDescent="0.2"/>
    <row r="16300" customFormat="1" ht="13.5" hidden="1" customHeight="1" x14ac:dyDescent="0.2"/>
    <row r="16301" customFormat="1" ht="13.5" hidden="1" customHeight="1" x14ac:dyDescent="0.2"/>
    <row r="16302" customFormat="1" ht="13.5" hidden="1" customHeight="1" x14ac:dyDescent="0.2"/>
    <row r="16303" customFormat="1" ht="13.5" hidden="1" customHeight="1" x14ac:dyDescent="0.2"/>
    <row r="16304" customFormat="1" ht="13.5" hidden="1" customHeight="1" x14ac:dyDescent="0.2"/>
    <row r="16305" customFormat="1" ht="13.5" hidden="1" customHeight="1" x14ac:dyDescent="0.2"/>
    <row r="16306" customFormat="1" ht="13.5" hidden="1" customHeight="1" x14ac:dyDescent="0.2"/>
    <row r="16307" customFormat="1" ht="13.5" hidden="1" customHeight="1" x14ac:dyDescent="0.2"/>
    <row r="16308" customFormat="1" ht="13.5" hidden="1" customHeight="1" x14ac:dyDescent="0.2"/>
    <row r="16309" customFormat="1" ht="13.5" hidden="1" customHeight="1" x14ac:dyDescent="0.2"/>
    <row r="16310" customFormat="1" ht="13.5" hidden="1" customHeight="1" x14ac:dyDescent="0.2"/>
    <row r="16311" customFormat="1" ht="13.5" hidden="1" customHeight="1" x14ac:dyDescent="0.2"/>
    <row r="16312" customFormat="1" ht="13.5" hidden="1" customHeight="1" x14ac:dyDescent="0.2"/>
    <row r="16313" customFormat="1" ht="13.5" hidden="1" customHeight="1" x14ac:dyDescent="0.2"/>
    <row r="16314" customFormat="1" ht="13.5" hidden="1" customHeight="1" x14ac:dyDescent="0.2"/>
    <row r="16315" customFormat="1" ht="13.5" hidden="1" customHeight="1" x14ac:dyDescent="0.2"/>
    <row r="16316" customFormat="1" ht="13.5" hidden="1" customHeight="1" x14ac:dyDescent="0.2"/>
    <row r="16317" customFormat="1" ht="13.5" hidden="1" customHeight="1" x14ac:dyDescent="0.2"/>
    <row r="16318" customFormat="1" ht="13.5" hidden="1" customHeight="1" x14ac:dyDescent="0.2"/>
    <row r="16319" customFormat="1" ht="13.5" hidden="1" customHeight="1" x14ac:dyDescent="0.2"/>
    <row r="16320" customFormat="1" ht="13.5" hidden="1" customHeight="1" x14ac:dyDescent="0.2"/>
    <row r="16321" customFormat="1" ht="13.5" hidden="1" customHeight="1" x14ac:dyDescent="0.2"/>
    <row r="16322" customFormat="1" ht="13.5" hidden="1" customHeight="1" x14ac:dyDescent="0.2"/>
    <row r="16323" customFormat="1" ht="13.5" hidden="1" customHeight="1" x14ac:dyDescent="0.2"/>
    <row r="16324" customFormat="1" ht="13.5" hidden="1" customHeight="1" x14ac:dyDescent="0.2"/>
    <row r="16325" customFormat="1" ht="13.5" hidden="1" customHeight="1" x14ac:dyDescent="0.2"/>
    <row r="16326" customFormat="1" ht="13.5" hidden="1" customHeight="1" x14ac:dyDescent="0.2"/>
    <row r="16327" customFormat="1" ht="13.5" hidden="1" customHeight="1" x14ac:dyDescent="0.2"/>
    <row r="16328" customFormat="1" ht="13.5" hidden="1" customHeight="1" x14ac:dyDescent="0.2"/>
    <row r="16329" customFormat="1" ht="13.5" hidden="1" customHeight="1" x14ac:dyDescent="0.2"/>
    <row r="16330" customFormat="1" ht="13.5" hidden="1" customHeight="1" x14ac:dyDescent="0.2"/>
    <row r="16331" customFormat="1" ht="13.5" hidden="1" customHeight="1" x14ac:dyDescent="0.2"/>
    <row r="16332" customFormat="1" ht="13.5" hidden="1" customHeight="1" x14ac:dyDescent="0.2"/>
    <row r="16333" customFormat="1" ht="13.5" hidden="1" customHeight="1" x14ac:dyDescent="0.2"/>
    <row r="16334" customFormat="1" ht="13.5" hidden="1" customHeight="1" x14ac:dyDescent="0.2"/>
    <row r="16335" customFormat="1" ht="13.5" hidden="1" customHeight="1" x14ac:dyDescent="0.2"/>
    <row r="16336" customFormat="1" ht="13.5" hidden="1" customHeight="1" x14ac:dyDescent="0.2"/>
    <row r="16337" customFormat="1" ht="13.5" hidden="1" customHeight="1" x14ac:dyDescent="0.2"/>
    <row r="16338" customFormat="1" ht="13.5" hidden="1" customHeight="1" x14ac:dyDescent="0.2"/>
    <row r="16339" customFormat="1" ht="13.5" hidden="1" customHeight="1" x14ac:dyDescent="0.2"/>
    <row r="16340" customFormat="1" ht="13.5" hidden="1" customHeight="1" x14ac:dyDescent="0.2"/>
    <row r="16341" customFormat="1" ht="13.5" hidden="1" customHeight="1" x14ac:dyDescent="0.2"/>
    <row r="16342" customFormat="1" ht="13.5" hidden="1" customHeight="1" x14ac:dyDescent="0.2"/>
    <row r="16343" customFormat="1" ht="13.5" hidden="1" customHeight="1" x14ac:dyDescent="0.2"/>
    <row r="16344" customFormat="1" ht="13.5" hidden="1" customHeight="1" x14ac:dyDescent="0.2"/>
    <row r="16345" customFormat="1" ht="13.5" hidden="1" customHeight="1" x14ac:dyDescent="0.2"/>
    <row r="16346" customFormat="1" ht="13.5" hidden="1" customHeight="1" x14ac:dyDescent="0.2"/>
    <row r="16347" customFormat="1" ht="13.5" hidden="1" customHeight="1" x14ac:dyDescent="0.2"/>
    <row r="16348" customFormat="1" ht="13.5" hidden="1" customHeight="1" x14ac:dyDescent="0.2"/>
    <row r="16349" customFormat="1" ht="13.5" hidden="1" customHeight="1" x14ac:dyDescent="0.2"/>
    <row r="16350" customFormat="1" ht="13.5" hidden="1" customHeight="1" x14ac:dyDescent="0.2"/>
    <row r="16351" customFormat="1" ht="13.5" hidden="1" customHeight="1" x14ac:dyDescent="0.2"/>
    <row r="16352" customFormat="1" ht="13.5" hidden="1" customHeight="1" x14ac:dyDescent="0.2"/>
    <row r="16353" customFormat="1" ht="13.5" hidden="1" customHeight="1" x14ac:dyDescent="0.2"/>
    <row r="16354" customFormat="1" ht="13.5" hidden="1" customHeight="1" x14ac:dyDescent="0.2"/>
    <row r="16355" customFormat="1" ht="13.5" hidden="1" customHeight="1" x14ac:dyDescent="0.2"/>
    <row r="16356" customFormat="1" ht="13.5" hidden="1" customHeight="1" x14ac:dyDescent="0.2"/>
    <row r="16357" customFormat="1" ht="13.5" hidden="1" customHeight="1" x14ac:dyDescent="0.2"/>
    <row r="16358" customFormat="1" ht="13.5" hidden="1" customHeight="1" x14ac:dyDescent="0.2"/>
    <row r="16359" customFormat="1" ht="13.5" hidden="1" customHeight="1" x14ac:dyDescent="0.2"/>
    <row r="16360" customFormat="1" ht="13.5" hidden="1" customHeight="1" x14ac:dyDescent="0.2"/>
    <row r="16361" customFormat="1" ht="13.5" hidden="1" customHeight="1" x14ac:dyDescent="0.2"/>
    <row r="16362" customFormat="1" ht="13.5" hidden="1" customHeight="1" x14ac:dyDescent="0.2"/>
    <row r="16363" customFormat="1" ht="13.5" hidden="1" customHeight="1" x14ac:dyDescent="0.2"/>
    <row r="16364" customFormat="1" ht="13.5" hidden="1" customHeight="1" x14ac:dyDescent="0.2"/>
    <row r="16365" customFormat="1" ht="13.5" hidden="1" customHeight="1" x14ac:dyDescent="0.2"/>
    <row r="16366" customFormat="1" ht="13.5" hidden="1" customHeight="1" x14ac:dyDescent="0.2"/>
    <row r="16367" customFormat="1" ht="13.5" hidden="1" customHeight="1" x14ac:dyDescent="0.2"/>
    <row r="16368" customFormat="1" ht="13.5" hidden="1" customHeight="1" x14ac:dyDescent="0.2"/>
    <row r="16369" customFormat="1" ht="13.5" hidden="1" customHeight="1" x14ac:dyDescent="0.2"/>
    <row r="16370" customFormat="1" ht="13.5" hidden="1" customHeight="1" x14ac:dyDescent="0.2"/>
    <row r="16371" customFormat="1" ht="13.5" hidden="1" customHeight="1" x14ac:dyDescent="0.2"/>
    <row r="16372" customFormat="1" ht="13.5" hidden="1" customHeight="1" x14ac:dyDescent="0.2"/>
    <row r="16373" customFormat="1" ht="13.5" hidden="1" customHeight="1" x14ac:dyDescent="0.2"/>
    <row r="16374" customFormat="1" ht="13.5" hidden="1" customHeight="1" x14ac:dyDescent="0.2"/>
    <row r="16375" customFormat="1" ht="13.5" hidden="1" customHeight="1" x14ac:dyDescent="0.2"/>
    <row r="16376" customFormat="1" ht="13.5" hidden="1" customHeight="1" x14ac:dyDescent="0.2"/>
    <row r="16377" customFormat="1" ht="13.5" hidden="1" customHeight="1" x14ac:dyDescent="0.2"/>
    <row r="16378" customFormat="1" ht="13.5" hidden="1" customHeight="1" x14ac:dyDescent="0.2"/>
    <row r="16379" customFormat="1" ht="13.5" hidden="1" customHeight="1" x14ac:dyDescent="0.2"/>
    <row r="16380" customFormat="1" ht="13.5" hidden="1" customHeight="1" x14ac:dyDescent="0.2"/>
    <row r="16381" customFormat="1" ht="13.5" hidden="1" customHeight="1" x14ac:dyDescent="0.2"/>
    <row r="16382" customFormat="1" ht="13.5" hidden="1" customHeight="1" x14ac:dyDescent="0.2"/>
    <row r="16383" customFormat="1" ht="13.5" hidden="1" customHeight="1" x14ac:dyDescent="0.2"/>
    <row r="16384" customFormat="1" ht="13.5" hidden="1" customHeight="1" x14ac:dyDescent="0.2"/>
    <row r="16385" customFormat="1" ht="13.5" hidden="1" customHeight="1" x14ac:dyDescent="0.2"/>
    <row r="16386" customFormat="1" ht="13.5" hidden="1" customHeight="1" x14ac:dyDescent="0.2"/>
    <row r="16387" customFormat="1" ht="13.5" hidden="1" customHeight="1" x14ac:dyDescent="0.2"/>
    <row r="16388" customFormat="1" ht="13.5" hidden="1" customHeight="1" x14ac:dyDescent="0.2"/>
    <row r="16389" customFormat="1" ht="13.5" hidden="1" customHeight="1" x14ac:dyDescent="0.2"/>
    <row r="16390" customFormat="1" ht="13.5" hidden="1" customHeight="1" x14ac:dyDescent="0.2"/>
    <row r="16391" customFormat="1" ht="13.5" hidden="1" customHeight="1" x14ac:dyDescent="0.2"/>
    <row r="16392" customFormat="1" ht="13.5" hidden="1" customHeight="1" x14ac:dyDescent="0.2"/>
    <row r="16393" customFormat="1" ht="13.5" hidden="1" customHeight="1" x14ac:dyDescent="0.2"/>
    <row r="16394" customFormat="1" ht="13.5" hidden="1" customHeight="1" x14ac:dyDescent="0.2"/>
    <row r="16395" customFormat="1" ht="13.5" hidden="1" customHeight="1" x14ac:dyDescent="0.2"/>
    <row r="16396" customFormat="1" ht="13.5" hidden="1" customHeight="1" x14ac:dyDescent="0.2"/>
    <row r="16397" customFormat="1" ht="13.5" hidden="1" customHeight="1" x14ac:dyDescent="0.2"/>
    <row r="16398" customFormat="1" ht="13.5" hidden="1" customHeight="1" x14ac:dyDescent="0.2"/>
    <row r="16399" customFormat="1" ht="13.5" hidden="1" customHeight="1" x14ac:dyDescent="0.2"/>
    <row r="16400" customFormat="1" ht="13.5" hidden="1" customHeight="1" x14ac:dyDescent="0.2"/>
    <row r="16401" customFormat="1" ht="13.5" hidden="1" customHeight="1" x14ac:dyDescent="0.2"/>
    <row r="16402" customFormat="1" ht="13.5" hidden="1" customHeight="1" x14ac:dyDescent="0.2"/>
    <row r="16403" customFormat="1" ht="13.5" hidden="1" customHeight="1" x14ac:dyDescent="0.2"/>
    <row r="16404" customFormat="1" ht="13.5" hidden="1" customHeight="1" x14ac:dyDescent="0.2"/>
    <row r="16405" customFormat="1" ht="13.5" hidden="1" customHeight="1" x14ac:dyDescent="0.2"/>
    <row r="16406" customFormat="1" ht="13.5" hidden="1" customHeight="1" x14ac:dyDescent="0.2"/>
    <row r="16407" customFormat="1" ht="13.5" hidden="1" customHeight="1" x14ac:dyDescent="0.2"/>
    <row r="16408" customFormat="1" ht="13.5" hidden="1" customHeight="1" x14ac:dyDescent="0.2"/>
    <row r="16409" customFormat="1" ht="13.5" hidden="1" customHeight="1" x14ac:dyDescent="0.2"/>
    <row r="16410" customFormat="1" ht="13.5" hidden="1" customHeight="1" x14ac:dyDescent="0.2"/>
    <row r="16411" customFormat="1" ht="13.5" hidden="1" customHeight="1" x14ac:dyDescent="0.2"/>
    <row r="16412" customFormat="1" ht="13.5" hidden="1" customHeight="1" x14ac:dyDescent="0.2"/>
    <row r="16413" customFormat="1" ht="13.5" hidden="1" customHeight="1" x14ac:dyDescent="0.2"/>
    <row r="16414" customFormat="1" ht="13.5" hidden="1" customHeight="1" x14ac:dyDescent="0.2"/>
    <row r="16415" customFormat="1" ht="13.5" hidden="1" customHeight="1" x14ac:dyDescent="0.2"/>
    <row r="16416" customFormat="1" ht="13.5" hidden="1" customHeight="1" x14ac:dyDescent="0.2"/>
    <row r="16417" customFormat="1" ht="13.5" hidden="1" customHeight="1" x14ac:dyDescent="0.2"/>
    <row r="16418" customFormat="1" ht="13.5" hidden="1" customHeight="1" x14ac:dyDescent="0.2"/>
    <row r="16419" customFormat="1" ht="13.5" hidden="1" customHeight="1" x14ac:dyDescent="0.2"/>
    <row r="16420" customFormat="1" ht="13.5" hidden="1" customHeight="1" x14ac:dyDescent="0.2"/>
    <row r="16421" customFormat="1" ht="13.5" hidden="1" customHeight="1" x14ac:dyDescent="0.2"/>
    <row r="16422" customFormat="1" ht="13.5" hidden="1" customHeight="1" x14ac:dyDescent="0.2"/>
    <row r="16423" customFormat="1" ht="13.5" hidden="1" customHeight="1" x14ac:dyDescent="0.2"/>
    <row r="16424" customFormat="1" ht="13.5" hidden="1" customHeight="1" x14ac:dyDescent="0.2"/>
    <row r="16425" customFormat="1" ht="13.5" hidden="1" customHeight="1" x14ac:dyDescent="0.2"/>
    <row r="16426" customFormat="1" ht="13.5" hidden="1" customHeight="1" x14ac:dyDescent="0.2"/>
    <row r="16427" customFormat="1" ht="13.5" hidden="1" customHeight="1" x14ac:dyDescent="0.2"/>
    <row r="16428" customFormat="1" ht="13.5" hidden="1" customHeight="1" x14ac:dyDescent="0.2"/>
    <row r="16429" customFormat="1" ht="13.5" hidden="1" customHeight="1" x14ac:dyDescent="0.2"/>
    <row r="16430" customFormat="1" ht="13.5" hidden="1" customHeight="1" x14ac:dyDescent="0.2"/>
    <row r="16431" customFormat="1" ht="13.5" hidden="1" customHeight="1" x14ac:dyDescent="0.2"/>
    <row r="16432" customFormat="1" ht="13.5" hidden="1" customHeight="1" x14ac:dyDescent="0.2"/>
    <row r="16433" customFormat="1" ht="13.5" hidden="1" customHeight="1" x14ac:dyDescent="0.2"/>
    <row r="16434" customFormat="1" ht="13.5" hidden="1" customHeight="1" x14ac:dyDescent="0.2"/>
    <row r="16435" customFormat="1" ht="13.5" hidden="1" customHeight="1" x14ac:dyDescent="0.2"/>
    <row r="16436" customFormat="1" ht="13.5" hidden="1" customHeight="1" x14ac:dyDescent="0.2"/>
    <row r="16437" customFormat="1" ht="13.5" hidden="1" customHeight="1" x14ac:dyDescent="0.2"/>
    <row r="16438" customFormat="1" ht="13.5" hidden="1" customHeight="1" x14ac:dyDescent="0.2"/>
    <row r="16439" customFormat="1" ht="13.5" hidden="1" customHeight="1" x14ac:dyDescent="0.2"/>
    <row r="16440" customFormat="1" ht="13.5" hidden="1" customHeight="1" x14ac:dyDescent="0.2"/>
    <row r="16441" customFormat="1" ht="13.5" hidden="1" customHeight="1" x14ac:dyDescent="0.2"/>
    <row r="16442" customFormat="1" ht="13.5" hidden="1" customHeight="1" x14ac:dyDescent="0.2"/>
    <row r="16443" customFormat="1" ht="13.5" hidden="1" customHeight="1" x14ac:dyDescent="0.2"/>
    <row r="16444" customFormat="1" ht="13.5" hidden="1" customHeight="1" x14ac:dyDescent="0.2"/>
    <row r="16445" customFormat="1" ht="13.5" hidden="1" customHeight="1" x14ac:dyDescent="0.2"/>
    <row r="16446" customFormat="1" ht="13.5" hidden="1" customHeight="1" x14ac:dyDescent="0.2"/>
    <row r="16447" customFormat="1" ht="13.5" hidden="1" customHeight="1" x14ac:dyDescent="0.2"/>
    <row r="16448" customFormat="1" ht="13.5" hidden="1" customHeight="1" x14ac:dyDescent="0.2"/>
    <row r="16449" customFormat="1" ht="13.5" hidden="1" customHeight="1" x14ac:dyDescent="0.2"/>
    <row r="16450" customFormat="1" ht="13.5" hidden="1" customHeight="1" x14ac:dyDescent="0.2"/>
    <row r="16451" customFormat="1" ht="13.5" hidden="1" customHeight="1" x14ac:dyDescent="0.2"/>
    <row r="16452" customFormat="1" ht="13.5" hidden="1" customHeight="1" x14ac:dyDescent="0.2"/>
    <row r="16453" customFormat="1" ht="13.5" hidden="1" customHeight="1" x14ac:dyDescent="0.2"/>
    <row r="16454" customFormat="1" ht="13.5" hidden="1" customHeight="1" x14ac:dyDescent="0.2"/>
    <row r="16455" customFormat="1" ht="13.5" hidden="1" customHeight="1" x14ac:dyDescent="0.2"/>
    <row r="16456" customFormat="1" ht="13.5" hidden="1" customHeight="1" x14ac:dyDescent="0.2"/>
    <row r="16457" customFormat="1" ht="13.5" hidden="1" customHeight="1" x14ac:dyDescent="0.2"/>
    <row r="16458" customFormat="1" ht="13.5" hidden="1" customHeight="1" x14ac:dyDescent="0.2"/>
    <row r="16459" customFormat="1" ht="13.5" hidden="1" customHeight="1" x14ac:dyDescent="0.2"/>
    <row r="16460" customFormat="1" ht="13.5" hidden="1" customHeight="1" x14ac:dyDescent="0.2"/>
    <row r="16461" customFormat="1" ht="13.5" hidden="1" customHeight="1" x14ac:dyDescent="0.2"/>
    <row r="16462" customFormat="1" ht="13.5" hidden="1" customHeight="1" x14ac:dyDescent="0.2"/>
    <row r="16463" customFormat="1" ht="13.5" hidden="1" customHeight="1" x14ac:dyDescent="0.2"/>
    <row r="16464" customFormat="1" ht="13.5" hidden="1" customHeight="1" x14ac:dyDescent="0.2"/>
    <row r="16465" customFormat="1" ht="13.5" hidden="1" customHeight="1" x14ac:dyDescent="0.2"/>
    <row r="16466" customFormat="1" ht="13.5" hidden="1" customHeight="1" x14ac:dyDescent="0.2"/>
    <row r="16467" customFormat="1" ht="13.5" hidden="1" customHeight="1" x14ac:dyDescent="0.2"/>
    <row r="16468" customFormat="1" ht="13.5" hidden="1" customHeight="1" x14ac:dyDescent="0.2"/>
    <row r="16469" customFormat="1" ht="13.5" hidden="1" customHeight="1" x14ac:dyDescent="0.2"/>
    <row r="16470" customFormat="1" ht="13.5" hidden="1" customHeight="1" x14ac:dyDescent="0.2"/>
    <row r="16471" customFormat="1" ht="13.5" hidden="1" customHeight="1" x14ac:dyDescent="0.2"/>
    <row r="16472" customFormat="1" ht="13.5" hidden="1" customHeight="1" x14ac:dyDescent="0.2"/>
    <row r="16473" customFormat="1" ht="13.5" hidden="1" customHeight="1" x14ac:dyDescent="0.2"/>
    <row r="16474" customFormat="1" ht="13.5" hidden="1" customHeight="1" x14ac:dyDescent="0.2"/>
    <row r="16475" customFormat="1" ht="13.5" hidden="1" customHeight="1" x14ac:dyDescent="0.2"/>
    <row r="16476" customFormat="1" ht="13.5" hidden="1" customHeight="1" x14ac:dyDescent="0.2"/>
    <row r="16477" customFormat="1" ht="13.5" hidden="1" customHeight="1" x14ac:dyDescent="0.2"/>
    <row r="16478" customFormat="1" ht="13.5" hidden="1" customHeight="1" x14ac:dyDescent="0.2"/>
    <row r="16479" customFormat="1" ht="13.5" hidden="1" customHeight="1" x14ac:dyDescent="0.2"/>
    <row r="16480" customFormat="1" ht="13.5" hidden="1" customHeight="1" x14ac:dyDescent="0.2"/>
    <row r="16481" spans="18:26" customFormat="1" ht="13.5" hidden="1" customHeight="1" x14ac:dyDescent="0.2"/>
    <row r="16482" spans="18:26" customFormat="1" ht="13.5" hidden="1" customHeight="1" x14ac:dyDescent="0.2"/>
    <row r="16483" spans="18:26" customFormat="1" ht="13.5" hidden="1" customHeight="1" x14ac:dyDescent="0.2"/>
    <row r="16484" spans="18:26" customFormat="1" ht="13.5" hidden="1" customHeight="1" x14ac:dyDescent="0.2"/>
    <row r="16485" spans="18:26" customFormat="1" ht="13.5" hidden="1" customHeight="1" x14ac:dyDescent="0.2"/>
    <row r="16486" spans="18:26" customFormat="1" ht="13.5" hidden="1" customHeight="1" x14ac:dyDescent="0.2"/>
    <row r="16487" spans="18:26" customFormat="1" ht="13.5" hidden="1" customHeight="1" x14ac:dyDescent="0.2"/>
    <row r="16488" spans="18:26" customFormat="1" ht="13.5" hidden="1" customHeight="1" x14ac:dyDescent="0.2"/>
    <row r="16489" spans="18:26" customFormat="1" ht="13.5" hidden="1" customHeight="1" x14ac:dyDescent="0.2"/>
    <row r="16490" spans="18:26" customFormat="1" ht="13.5" hidden="1" customHeight="1" x14ac:dyDescent="0.2"/>
    <row r="16491" spans="18:26" customFormat="1" ht="13.5" hidden="1" customHeight="1" x14ac:dyDescent="0.2"/>
    <row r="16492" spans="18:26" customFormat="1" ht="13.5" hidden="1" customHeight="1" x14ac:dyDescent="0.2"/>
    <row r="16493" spans="18:26" customFormat="1" ht="13.5" hidden="1" customHeight="1" x14ac:dyDescent="0.2"/>
    <row r="16494" spans="18:26" customFormat="1" ht="13.5" hidden="1" customHeight="1" x14ac:dyDescent="0.2"/>
    <row r="16495" spans="18:26" customFormat="1" ht="13.5" hidden="1" customHeight="1" x14ac:dyDescent="0.2">
      <c r="R16495" s="33"/>
      <c r="S16495" s="33"/>
      <c r="T16495" s="33"/>
      <c r="U16495" s="85"/>
      <c r="V16495" s="85"/>
      <c r="W16495" s="85"/>
      <c r="X16495" s="85"/>
      <c r="Y16495" s="86"/>
      <c r="Z16495" s="85"/>
    </row>
    <row r="16496" spans="18:26" customFormat="1" ht="13.5" hidden="1" customHeight="1" x14ac:dyDescent="0.2">
      <c r="R16496" s="33"/>
      <c r="S16496" s="33"/>
      <c r="T16496" s="33"/>
      <c r="U16496" s="85"/>
      <c r="V16496" s="85"/>
      <c r="W16496" s="85"/>
      <c r="X16496" s="85"/>
      <c r="Y16496" s="86"/>
      <c r="Z16496" s="85"/>
    </row>
    <row r="16497" spans="18:26" customFormat="1" ht="13.5" hidden="1" customHeight="1" x14ac:dyDescent="0.2">
      <c r="R16497" s="33"/>
      <c r="S16497" s="33"/>
      <c r="T16497" s="33"/>
      <c r="U16497" s="85"/>
      <c r="V16497" s="85"/>
      <c r="W16497" s="85"/>
      <c r="X16497" s="85"/>
      <c r="Y16497" s="86"/>
      <c r="Z16497" s="85"/>
    </row>
    <row r="16498" spans="18:26" customFormat="1" ht="13.5" hidden="1" customHeight="1" x14ac:dyDescent="0.2">
      <c r="R16498" s="33"/>
      <c r="S16498" s="33"/>
      <c r="T16498" s="33"/>
      <c r="U16498" s="85"/>
      <c r="V16498" s="85"/>
      <c r="W16498" s="85"/>
      <c r="X16498" s="85"/>
      <c r="Y16498" s="86"/>
      <c r="Z16498" s="85"/>
    </row>
    <row r="16499" spans="18:26" customFormat="1" ht="13.5" hidden="1" customHeight="1" x14ac:dyDescent="0.2">
      <c r="R16499" s="33"/>
      <c r="S16499" s="33"/>
      <c r="T16499" s="33"/>
      <c r="U16499" s="85"/>
      <c r="V16499" s="85"/>
      <c r="W16499" s="85"/>
      <c r="X16499" s="85"/>
      <c r="Y16499" s="86"/>
      <c r="Z16499" s="85"/>
    </row>
    <row r="16500" spans="18:26" customFormat="1" ht="13.5" hidden="1" customHeight="1" x14ac:dyDescent="0.2">
      <c r="R16500" s="33"/>
      <c r="S16500" s="33"/>
      <c r="T16500" s="33"/>
      <c r="U16500" s="85"/>
      <c r="V16500" s="85"/>
      <c r="W16500" s="85"/>
      <c r="X16500" s="85"/>
      <c r="Y16500" s="86"/>
      <c r="Z16500" s="85"/>
    </row>
    <row r="16501" spans="18:26" customFormat="1" ht="13.5" hidden="1" customHeight="1" x14ac:dyDescent="0.2">
      <c r="R16501" s="33"/>
      <c r="S16501" s="33"/>
      <c r="T16501" s="33"/>
      <c r="U16501" s="85"/>
      <c r="V16501" s="85"/>
      <c r="W16501" s="85"/>
      <c r="X16501" s="85"/>
      <c r="Y16501" s="86"/>
      <c r="Z16501" s="85"/>
    </row>
    <row r="16502" spans="18:26" customFormat="1" ht="13.5" hidden="1" customHeight="1" x14ac:dyDescent="0.2">
      <c r="R16502" s="33"/>
      <c r="S16502" s="33"/>
      <c r="T16502" s="33"/>
      <c r="U16502" s="85"/>
      <c r="V16502" s="85"/>
      <c r="W16502" s="85"/>
      <c r="X16502" s="85"/>
      <c r="Y16502" s="86"/>
      <c r="Z16502" s="85"/>
    </row>
  </sheetData>
  <sheetProtection password="DE0B" sheet="1" selectLockedCells="1"/>
  <dataConsolidate/>
  <mergeCells count="25">
    <mergeCell ref="D88:D91"/>
    <mergeCell ref="D7:I7"/>
    <mergeCell ref="D37:D52"/>
    <mergeCell ref="D53:D59"/>
    <mergeCell ref="D6:F6"/>
    <mergeCell ref="D8:F8"/>
    <mergeCell ref="D12:D26"/>
    <mergeCell ref="D27:D36"/>
    <mergeCell ref="G15:G19"/>
    <mergeCell ref="G13:G14"/>
    <mergeCell ref="G75:G77"/>
    <mergeCell ref="G78:G79"/>
    <mergeCell ref="D78:D79"/>
    <mergeCell ref="D83:D87"/>
    <mergeCell ref="G83:G86"/>
    <mergeCell ref="H83:H85"/>
    <mergeCell ref="D74:D77"/>
    <mergeCell ref="D80:D82"/>
    <mergeCell ref="C12:C15"/>
    <mergeCell ref="D60:D67"/>
    <mergeCell ref="G60:G63"/>
    <mergeCell ref="C70:C71"/>
    <mergeCell ref="D68:D69"/>
    <mergeCell ref="D70:D73"/>
    <mergeCell ref="C60:C61"/>
  </mergeCells>
  <phoneticPr fontId="3"/>
  <printOptions horizontalCentered="1"/>
  <pageMargins left="0.39370078740157483" right="0.19685039370078741" top="0.39370078740157483" bottom="0.19685039370078741" header="0.31496062992125984" footer="0.11811023622047245"/>
  <pageSetup paperSize="9" scale="70" orientation="portrait" r:id="rId1"/>
  <headerFooter alignWithMargins="0">
    <oddHeader>&amp;R&amp;"HGPｺﾞｼｯｸM,ﾒﾃﾞｨｳﾑ"第二区分事業所　点検表</oddHeader>
    <oddFooter>&amp;C&amp;"HGｺﾞｼｯｸM,ﾒﾃﾞｨｳﾑ"&amp;P</oddFooter>
  </headerFooter>
  <rowBreaks count="7" manualBreakCount="7">
    <brk id="284" max="19" man="1"/>
    <brk id="343" max="16383" man="1"/>
    <brk id="355" max="16383" man="1"/>
    <brk id="383" max="16383" man="1"/>
    <brk id="402" max="16383" man="1"/>
    <brk id="438" max="19" man="1"/>
    <brk id="47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B16550"/>
  <sheetViews>
    <sheetView showGridLines="0" view="pageBreakPreview" topLeftCell="B1" zoomScale="70" zoomScaleNormal="40" zoomScaleSheetLayoutView="70" zoomScalePageLayoutView="40" workbookViewId="0">
      <selection activeCell="G9" sqref="G9:H9"/>
    </sheetView>
  </sheetViews>
  <sheetFormatPr defaultColWidth="0" defaultRowHeight="13.5" customHeight="1" zeroHeight="1" x14ac:dyDescent="0.2"/>
  <cols>
    <col min="1" max="1" width="2.6640625" style="33" customWidth="1"/>
    <col min="2" max="2" width="0.88671875" style="33" customWidth="1"/>
    <col min="3" max="3" width="2.6640625" style="81" customWidth="1"/>
    <col min="4" max="4" width="2.109375" style="81" customWidth="1"/>
    <col min="5" max="5" width="4.21875" style="33" customWidth="1"/>
    <col min="6" max="6" width="20.6640625" style="33" customWidth="1"/>
    <col min="7" max="7" width="5.109375" style="33" customWidth="1"/>
    <col min="8" max="19" width="8.33203125" style="33" customWidth="1"/>
    <col min="20" max="20" width="6.6640625" style="33" customWidth="1"/>
    <col min="21" max="21" width="0.88671875" style="85" customWidth="1"/>
    <col min="22" max="22" width="2.6640625" style="85" customWidth="1"/>
    <col min="23" max="23" width="13.109375" style="85" hidden="1" customWidth="1"/>
    <col min="24" max="24" width="54.33203125" style="85" hidden="1" customWidth="1"/>
    <col min="25" max="25" width="9.88671875" style="86" hidden="1" customWidth="1"/>
    <col min="26" max="26" width="9.44140625" style="85" hidden="1" customWidth="1"/>
    <col min="27" max="27" width="7.44140625" style="85" hidden="1" customWidth="1"/>
    <col min="28" max="28" width="23.88671875" style="87" hidden="1" customWidth="1"/>
    <col min="29" max="29" width="9" style="88" hidden="1" customWidth="1"/>
    <col min="30" max="30" width="13.88671875" style="87" hidden="1" customWidth="1"/>
    <col min="31" max="31" width="12.21875" style="88" hidden="1" customWidth="1"/>
    <col min="32" max="32" width="17.6640625" style="88" hidden="1" customWidth="1"/>
    <col min="33" max="33" width="54.33203125" style="88" hidden="1" customWidth="1"/>
    <col min="34" max="34" width="10.44140625" style="88" hidden="1" customWidth="1"/>
    <col min="35" max="35" width="7.88671875" style="88" hidden="1" customWidth="1"/>
    <col min="36" max="36" width="11.33203125" style="88" hidden="1" customWidth="1"/>
    <col min="37" max="38" width="22.88671875" style="89" hidden="1" customWidth="1"/>
    <col min="39" max="40" width="16.77734375" style="89" hidden="1" customWidth="1"/>
    <col min="41" max="41" width="20" style="89" hidden="1" customWidth="1"/>
    <col min="42" max="42" width="19.77734375" style="89" hidden="1" customWidth="1"/>
    <col min="43" max="43" width="13.88671875" style="89" hidden="1" customWidth="1"/>
    <col min="44" max="44" width="20" style="89" hidden="1" customWidth="1"/>
    <col min="45" max="45" width="7.21875" style="89" hidden="1" customWidth="1"/>
    <col min="46" max="47" width="8.44140625" style="89" hidden="1" customWidth="1"/>
    <col min="48" max="48" width="14.109375" style="89" hidden="1" customWidth="1"/>
    <col min="49" max="49" width="9.6640625" style="89" hidden="1" customWidth="1"/>
    <col min="50" max="50" width="14.77734375" style="33" hidden="1" customWidth="1"/>
    <col min="51" max="51" width="19.77734375" style="33" hidden="1" customWidth="1"/>
    <col min="52" max="52" width="4.109375" style="33" hidden="1" customWidth="1"/>
    <col min="53" max="53" width="8.6640625" style="33" hidden="1" customWidth="1"/>
    <col min="54" max="55" width="2.21875" style="33" hidden="1" customWidth="1"/>
    <col min="56" max="56" width="3.77734375" style="33" hidden="1" customWidth="1"/>
    <col min="57" max="58" width="2.21875" style="33" hidden="1" customWidth="1"/>
    <col min="59" max="61" width="9.77734375" style="33" hidden="1" customWidth="1"/>
    <col min="62" max="62" width="14.77734375" style="33" hidden="1" customWidth="1"/>
    <col min="63" max="63" width="7" style="33" hidden="1" customWidth="1"/>
    <col min="64" max="66" width="9.77734375" style="33" hidden="1" customWidth="1"/>
    <col min="67" max="69" width="9" style="33" hidden="1" customWidth="1"/>
    <col min="70" max="70" width="3.44140625" style="33" hidden="1" customWidth="1"/>
    <col min="71" max="74" width="9" style="33" hidden="1" customWidth="1"/>
    <col min="75" max="75" width="9" style="90" hidden="1" customWidth="1"/>
    <col min="76" max="77" width="9" style="843" hidden="1" customWidth="1"/>
    <col min="78" max="78" width="9" style="844" hidden="1" customWidth="1"/>
    <col min="79" max="79" width="9" style="90" hidden="1" customWidth="1"/>
    <col min="80" max="80" width="9" style="33" hidden="1" customWidth="1"/>
    <col min="81" max="83" width="3.44140625" style="33" hidden="1" customWidth="1"/>
    <col min="84" max="84" width="3.44140625" style="89" hidden="1" customWidth="1"/>
    <col min="85" max="85" width="3.44140625" style="33" hidden="1" customWidth="1"/>
    <col min="86" max="86" width="6" style="33" hidden="1" customWidth="1"/>
    <col min="87" max="87" width="2.77734375" style="33" hidden="1" customWidth="1"/>
    <col min="88" max="88" width="3" style="33" hidden="1" customWidth="1"/>
    <col min="89" max="89" width="2.44140625" style="33" hidden="1" customWidth="1"/>
    <col min="90" max="16384" width="9" style="33" hidden="1"/>
  </cols>
  <sheetData>
    <row r="1" spans="2:131" ht="14.25" customHeight="1" thickBot="1" x14ac:dyDescent="0.25">
      <c r="AK1" s="91" t="s">
        <v>105</v>
      </c>
    </row>
    <row r="2" spans="2:131" ht="14.25" customHeight="1" thickBot="1" x14ac:dyDescent="0.25">
      <c r="D2" s="82"/>
      <c r="E2" s="83"/>
      <c r="F2" s="94" t="s">
        <v>1099</v>
      </c>
      <c r="AK2" s="507" t="s">
        <v>251</v>
      </c>
      <c r="AL2" s="507" t="s">
        <v>114</v>
      </c>
      <c r="AM2" s="507" t="s">
        <v>736</v>
      </c>
      <c r="AN2" s="507" t="s">
        <v>737</v>
      </c>
      <c r="AO2" s="507" t="s">
        <v>108</v>
      </c>
      <c r="AP2" s="507" t="s">
        <v>738</v>
      </c>
      <c r="AQ2" s="507" t="s">
        <v>735</v>
      </c>
      <c r="AR2" s="507" t="s">
        <v>739</v>
      </c>
      <c r="AS2" s="507" t="s">
        <v>310</v>
      </c>
      <c r="AT2" s="507" t="s">
        <v>115</v>
      </c>
      <c r="AU2" s="507" t="s">
        <v>300</v>
      </c>
      <c r="AV2" s="508" t="s">
        <v>1014</v>
      </c>
      <c r="AW2" s="508" t="s">
        <v>976</v>
      </c>
      <c r="AX2" s="508" t="s">
        <v>116</v>
      </c>
      <c r="AY2" s="91"/>
      <c r="AZ2" s="89"/>
      <c r="BA2" s="89"/>
      <c r="BB2" s="89"/>
      <c r="BC2" s="89"/>
      <c r="BD2" s="89"/>
      <c r="BE2" s="89"/>
      <c r="BW2" s="33"/>
      <c r="BX2" s="33"/>
      <c r="BY2" s="33"/>
      <c r="BZ2" s="33"/>
      <c r="CA2" s="33"/>
      <c r="CE2" s="90"/>
      <c r="CF2" s="843"/>
      <c r="CG2" s="843"/>
      <c r="CH2" s="844"/>
      <c r="CI2" s="90"/>
      <c r="CN2" s="89"/>
    </row>
    <row r="3" spans="2:131" s="91" customFormat="1" ht="14.25" customHeight="1" thickBot="1" x14ac:dyDescent="0.25">
      <c r="B3" s="137"/>
      <c r="D3" s="92"/>
      <c r="E3" s="93"/>
      <c r="F3" s="94" t="s">
        <v>1100</v>
      </c>
      <c r="G3" s="84"/>
      <c r="H3" s="84"/>
      <c r="I3" s="94"/>
      <c r="J3" s="94"/>
      <c r="K3" s="94"/>
      <c r="L3" s="94"/>
      <c r="M3" s="94"/>
      <c r="N3" s="94"/>
      <c r="O3" s="94"/>
      <c r="P3" s="94"/>
      <c r="Q3" s="94"/>
      <c r="R3" s="94"/>
      <c r="S3" s="94"/>
      <c r="T3" s="94"/>
      <c r="U3" s="95"/>
      <c r="V3" s="95"/>
      <c r="W3" s="95"/>
      <c r="X3" s="95"/>
      <c r="Y3" s="33"/>
      <c r="Z3" s="33"/>
      <c r="AK3" s="509">
        <v>20</v>
      </c>
      <c r="AL3" s="509">
        <v>15</v>
      </c>
      <c r="AM3" s="509">
        <v>15</v>
      </c>
      <c r="AN3" s="509">
        <v>15</v>
      </c>
      <c r="AO3" s="509">
        <v>20</v>
      </c>
      <c r="AP3" s="509">
        <v>15</v>
      </c>
      <c r="AQ3" s="509">
        <v>7</v>
      </c>
      <c r="AR3" s="509">
        <v>15</v>
      </c>
      <c r="AS3" s="509">
        <v>15</v>
      </c>
      <c r="AT3" s="509">
        <v>25</v>
      </c>
      <c r="AU3" s="509">
        <v>20</v>
      </c>
      <c r="AV3" s="509">
        <v>10</v>
      </c>
      <c r="AW3" s="509">
        <v>15</v>
      </c>
      <c r="AX3" s="509">
        <v>10</v>
      </c>
    </row>
    <row r="4" spans="2:131" s="91" customFormat="1" ht="14.25" customHeight="1" thickBot="1" x14ac:dyDescent="0.25">
      <c r="B4" s="137"/>
      <c r="D4" s="97"/>
      <c r="E4" s="98"/>
      <c r="F4" s="94" t="s">
        <v>1101</v>
      </c>
      <c r="G4" s="84"/>
      <c r="H4" s="84"/>
      <c r="I4" s="94"/>
      <c r="J4" s="94"/>
      <c r="K4" s="94"/>
      <c r="L4" s="94"/>
      <c r="M4" s="94"/>
      <c r="N4" s="94"/>
      <c r="O4" s="94"/>
      <c r="P4" s="94"/>
      <c r="Q4" s="94"/>
      <c r="R4" s="94"/>
      <c r="S4" s="94"/>
      <c r="T4" s="94"/>
      <c r="U4" s="95"/>
      <c r="V4" s="95"/>
      <c r="W4" s="95"/>
      <c r="X4" s="95"/>
      <c r="Y4" s="96"/>
      <c r="Z4" s="96"/>
      <c r="AJ4" s="109" t="s">
        <v>757</v>
      </c>
      <c r="AK4" s="845">
        <f t="shared" ref="AK4:AV4" si="0">$G$12-AK3</f>
        <v>1995</v>
      </c>
      <c r="AL4" s="845">
        <f t="shared" si="0"/>
        <v>2000</v>
      </c>
      <c r="AM4" s="845">
        <f t="shared" si="0"/>
        <v>2000</v>
      </c>
      <c r="AN4" s="845">
        <f t="shared" si="0"/>
        <v>2000</v>
      </c>
      <c r="AO4" s="845">
        <f t="shared" si="0"/>
        <v>1995</v>
      </c>
      <c r="AP4" s="845">
        <f t="shared" si="0"/>
        <v>2000</v>
      </c>
      <c r="AQ4" s="845">
        <f t="shared" si="0"/>
        <v>2008</v>
      </c>
      <c r="AR4" s="845">
        <f t="shared" si="0"/>
        <v>2000</v>
      </c>
      <c r="AS4" s="845">
        <f t="shared" si="0"/>
        <v>2000</v>
      </c>
      <c r="AT4" s="845">
        <f t="shared" si="0"/>
        <v>1990</v>
      </c>
      <c r="AU4" s="845">
        <f t="shared" si="0"/>
        <v>1995</v>
      </c>
      <c r="AV4" s="845">
        <f t="shared" si="0"/>
        <v>2005</v>
      </c>
      <c r="AW4" s="845">
        <f>$G$12-AW3</f>
        <v>2000</v>
      </c>
      <c r="AX4" s="845">
        <f>$G$12-AX3</f>
        <v>2005</v>
      </c>
    </row>
    <row r="5" spans="2:131" s="91" customFormat="1" ht="14.25" customHeight="1" thickBot="1" x14ac:dyDescent="0.25">
      <c r="B5" s="137"/>
      <c r="D5" s="99"/>
      <c r="E5" s="100"/>
      <c r="F5" s="94" t="s">
        <v>1102</v>
      </c>
      <c r="G5" s="84"/>
      <c r="H5" s="84"/>
      <c r="I5" s="94"/>
      <c r="J5" s="94"/>
      <c r="K5" s="94"/>
      <c r="L5" s="94"/>
      <c r="M5" s="94"/>
      <c r="N5" s="94"/>
      <c r="O5" s="94"/>
      <c r="P5" s="94"/>
      <c r="Q5" s="94"/>
      <c r="R5" s="94"/>
      <c r="S5" s="94"/>
      <c r="T5" s="94"/>
      <c r="U5" s="95"/>
      <c r="V5" s="95"/>
      <c r="W5" s="95"/>
      <c r="X5" s="95"/>
      <c r="Y5" s="96"/>
      <c r="Z5" s="96"/>
      <c r="AK5" s="96"/>
      <c r="AL5" s="96"/>
      <c r="AM5" s="96"/>
      <c r="AN5" s="96"/>
      <c r="AO5" s="96"/>
      <c r="AP5" s="96"/>
      <c r="AQ5" s="96"/>
      <c r="AR5" s="96"/>
      <c r="AS5" s="96"/>
      <c r="AT5" s="96"/>
      <c r="AU5" s="96"/>
      <c r="AV5" s="96"/>
    </row>
    <row r="6" spans="2:131" s="91" customFormat="1" ht="14.25" customHeight="1" thickBot="1" x14ac:dyDescent="0.25">
      <c r="B6" s="137"/>
      <c r="D6" s="666"/>
      <c r="E6" s="667"/>
      <c r="F6" s="94" t="s">
        <v>1280</v>
      </c>
      <c r="G6" s="84"/>
      <c r="H6" s="84"/>
      <c r="I6" s="94"/>
      <c r="J6" s="94"/>
      <c r="K6" s="94"/>
      <c r="L6" s="94"/>
      <c r="M6" s="94"/>
      <c r="N6" s="94"/>
      <c r="O6" s="94"/>
      <c r="P6" s="94"/>
      <c r="Q6" s="94"/>
      <c r="R6" s="94"/>
      <c r="S6" s="94"/>
      <c r="T6" s="94"/>
      <c r="U6" s="95"/>
      <c r="V6" s="95"/>
      <c r="W6" s="95"/>
      <c r="X6" s="95"/>
      <c r="Y6" s="96"/>
      <c r="Z6" s="96"/>
      <c r="AK6" s="96"/>
      <c r="AL6" s="96"/>
      <c r="AM6" s="96"/>
      <c r="AN6" s="96"/>
      <c r="AO6" s="96"/>
      <c r="AP6" s="96"/>
      <c r="AQ6" s="96"/>
      <c r="AR6" s="96"/>
      <c r="AS6" s="96"/>
      <c r="AT6" s="96"/>
      <c r="AU6" s="96"/>
      <c r="AV6" s="96"/>
    </row>
    <row r="7" spans="2:131" s="91" customFormat="1" ht="36" customHeight="1" x14ac:dyDescent="0.2">
      <c r="B7" s="101" t="s">
        <v>815</v>
      </c>
      <c r="C7" s="102"/>
      <c r="D7" s="102"/>
      <c r="E7" s="94"/>
      <c r="F7" s="94"/>
      <c r="G7" s="94"/>
      <c r="H7" s="94"/>
      <c r="I7" s="94"/>
      <c r="U7" s="95"/>
      <c r="V7" s="95"/>
      <c r="W7" s="95"/>
      <c r="X7" s="95"/>
      <c r="Y7" s="103"/>
      <c r="Z7" s="102"/>
      <c r="AK7" s="33"/>
      <c r="AL7" s="33"/>
      <c r="AM7" s="33"/>
      <c r="AN7" s="33"/>
      <c r="AO7" s="33"/>
      <c r="AP7" s="33"/>
    </row>
    <row r="8" spans="2:131" s="91" customFormat="1" ht="24" customHeight="1" x14ac:dyDescent="0.15">
      <c r="B8" s="137"/>
      <c r="C8" s="104" t="s">
        <v>64</v>
      </c>
      <c r="E8" s="94"/>
      <c r="F8" s="94"/>
      <c r="G8" s="94"/>
      <c r="H8" s="94"/>
      <c r="I8" s="94"/>
      <c r="J8" s="94"/>
      <c r="K8" s="94"/>
      <c r="L8" s="94"/>
      <c r="M8" s="94"/>
      <c r="N8" s="102"/>
      <c r="P8" s="102"/>
      <c r="Q8" s="102"/>
      <c r="S8" s="105"/>
      <c r="T8" s="106"/>
      <c r="U8" s="95"/>
      <c r="V8" s="95"/>
      <c r="W8" s="95"/>
      <c r="X8" s="95"/>
      <c r="Y8" s="103"/>
      <c r="Z8" s="102"/>
      <c r="AK8" s="599" t="s">
        <v>816</v>
      </c>
      <c r="AL8" s="599" t="s">
        <v>817</v>
      </c>
      <c r="AM8" s="599" t="s">
        <v>818</v>
      </c>
      <c r="AN8" s="599" t="s">
        <v>819</v>
      </c>
      <c r="AO8" s="599" t="s">
        <v>768</v>
      </c>
      <c r="AP8" s="599" t="s">
        <v>820</v>
      </c>
      <c r="AQ8" s="599" t="s">
        <v>821</v>
      </c>
      <c r="AR8" s="599" t="s">
        <v>299</v>
      </c>
    </row>
    <row r="9" spans="2:131" s="91" customFormat="1" ht="15" customHeight="1" x14ac:dyDescent="0.2">
      <c r="B9" s="137"/>
      <c r="C9" s="102" t="s">
        <v>174</v>
      </c>
      <c r="E9" s="109"/>
      <c r="F9" s="110" t="s">
        <v>146</v>
      </c>
      <c r="G9" s="930">
        <v>100001</v>
      </c>
      <c r="H9" s="931"/>
      <c r="J9" s="95"/>
      <c r="K9" s="95"/>
      <c r="L9" s="95"/>
      <c r="M9" s="128"/>
      <c r="N9" s="655" t="s">
        <v>758</v>
      </c>
      <c r="O9" s="656"/>
      <c r="P9" s="94"/>
      <c r="R9" s="33"/>
      <c r="S9" s="33"/>
      <c r="U9" s="95"/>
      <c r="V9" s="95"/>
      <c r="W9" s="102"/>
      <c r="AA9" s="95"/>
      <c r="AB9" s="102"/>
      <c r="AI9" s="33"/>
      <c r="BQ9" s="33"/>
      <c r="CU9" s="33"/>
      <c r="CV9" s="102"/>
      <c r="DI9" s="102"/>
      <c r="DJ9" s="33"/>
      <c r="DK9" s="33"/>
      <c r="DM9" s="33"/>
      <c r="DN9" s="33"/>
      <c r="DO9" s="33"/>
      <c r="DP9" s="33"/>
      <c r="DQ9" s="33"/>
      <c r="DR9" s="33"/>
      <c r="DS9" s="33"/>
      <c r="DT9" s="33"/>
      <c r="DU9" s="33"/>
    </row>
    <row r="10" spans="2:131" s="91" customFormat="1" ht="30" customHeight="1" x14ac:dyDescent="0.2">
      <c r="B10" s="137"/>
      <c r="C10" s="102"/>
      <c r="F10" s="110" t="s">
        <v>147</v>
      </c>
      <c r="G10" s="1023" t="s">
        <v>1291</v>
      </c>
      <c r="H10" s="1024"/>
      <c r="I10" s="1024"/>
      <c r="J10" s="1024"/>
      <c r="K10" s="1024"/>
      <c r="L10" s="1024"/>
      <c r="M10" s="1024"/>
      <c r="N10" s="1024"/>
      <c r="O10" s="1024"/>
      <c r="P10" s="1024"/>
      <c r="Q10" s="1024"/>
      <c r="R10" s="1024"/>
      <c r="S10" s="1024"/>
      <c r="T10" s="1025"/>
      <c r="U10" s="95"/>
      <c r="V10" s="95"/>
      <c r="X10" s="137"/>
      <c r="AG10" s="91" t="s">
        <v>822</v>
      </c>
      <c r="AI10" s="33"/>
      <c r="AJ10" s="33"/>
      <c r="AK10" s="33"/>
      <c r="AL10" s="33"/>
      <c r="AM10" s="33"/>
      <c r="AN10" s="33"/>
      <c r="AO10" s="33"/>
      <c r="AP10" s="33"/>
      <c r="AQ10" s="33"/>
      <c r="AR10" s="33"/>
      <c r="AS10" s="33"/>
      <c r="AT10" s="33"/>
      <c r="AU10" s="33"/>
      <c r="AV10" s="33"/>
      <c r="AW10" s="33"/>
      <c r="AX10" s="33"/>
      <c r="AY10" s="33"/>
      <c r="AZ10" s="33"/>
      <c r="BA10" s="33"/>
      <c r="BB10" s="114"/>
      <c r="BC10" s="33"/>
      <c r="BD10" s="33"/>
      <c r="BE10" s="33"/>
      <c r="BF10" s="33"/>
      <c r="BG10" s="33"/>
      <c r="BH10" s="33"/>
      <c r="BM10" s="33"/>
      <c r="BN10" s="33"/>
      <c r="BO10" s="33"/>
      <c r="BQ10" s="102"/>
      <c r="BR10" s="102"/>
      <c r="BS10" s="33"/>
      <c r="BT10" s="33"/>
      <c r="BU10" s="33"/>
      <c r="BV10" s="33"/>
      <c r="BW10" s="33"/>
      <c r="BX10" s="33"/>
      <c r="BY10" s="33"/>
      <c r="BZ10" s="33"/>
      <c r="CA10" s="33"/>
      <c r="CB10" s="33"/>
      <c r="CC10" s="33"/>
      <c r="CD10" s="33"/>
      <c r="CE10" s="33"/>
      <c r="CF10" s="33"/>
      <c r="CG10" s="33"/>
      <c r="CH10" s="33"/>
      <c r="CI10" s="33"/>
      <c r="CJ10" s="33"/>
      <c r="CK10" s="33"/>
      <c r="CL10" s="33"/>
      <c r="CM10" s="33"/>
      <c r="CU10" s="33"/>
      <c r="CV10" s="846"/>
      <c r="DI10" s="102"/>
      <c r="DJ10" s="33"/>
      <c r="DK10" s="33"/>
    </row>
    <row r="11" spans="2:131" s="91" customFormat="1" ht="15" customHeight="1" x14ac:dyDescent="0.2">
      <c r="B11" s="137"/>
      <c r="C11" s="102"/>
      <c r="F11" s="110" t="s">
        <v>148</v>
      </c>
      <c r="G11" s="1026" t="s">
        <v>816</v>
      </c>
      <c r="H11" s="1027"/>
      <c r="I11" s="128"/>
      <c r="K11" s="115"/>
      <c r="L11" s="102"/>
      <c r="M11" s="102"/>
      <c r="N11" s="102"/>
      <c r="O11" s="94"/>
      <c r="P11" s="94"/>
      <c r="Q11" s="94"/>
      <c r="R11" s="102"/>
      <c r="S11" s="102"/>
      <c r="T11" s="102"/>
      <c r="U11" s="95"/>
      <c r="V11" s="95"/>
      <c r="W11" s="137"/>
      <c r="X11" s="137"/>
      <c r="AA11" s="102"/>
      <c r="AH11" s="33"/>
      <c r="AI11" s="33"/>
      <c r="AJ11" s="33"/>
      <c r="AK11" s="33"/>
      <c r="AL11" s="33"/>
      <c r="AM11" s="33"/>
      <c r="AN11" s="33"/>
      <c r="AO11" s="33"/>
      <c r="AP11" s="33"/>
      <c r="AQ11" s="33"/>
      <c r="AR11" s="33"/>
      <c r="AS11" s="33"/>
      <c r="AT11" s="33"/>
      <c r="AU11" s="33"/>
      <c r="AV11" s="33"/>
      <c r="AW11" s="33"/>
      <c r="AX11" s="33"/>
      <c r="AY11" s="33"/>
      <c r="AZ11" s="33"/>
      <c r="BA11" s="33"/>
      <c r="BC11" s="33"/>
      <c r="BD11" s="33"/>
      <c r="BE11" s="33"/>
      <c r="BF11" s="33"/>
      <c r="BG11" s="33"/>
      <c r="BH11" s="33"/>
      <c r="BM11" s="33"/>
      <c r="BN11" s="33"/>
      <c r="BO11" s="33"/>
      <c r="BQ11" s="102"/>
      <c r="BR11" s="847"/>
      <c r="BS11" s="33"/>
      <c r="BT11" s="33"/>
      <c r="BU11" s="33"/>
      <c r="BV11" s="33"/>
      <c r="BW11" s="33"/>
      <c r="BX11" s="33"/>
      <c r="BY11" s="33"/>
      <c r="BZ11" s="33"/>
      <c r="CA11" s="33"/>
      <c r="CB11" s="33"/>
      <c r="CC11" s="33"/>
      <c r="CD11" s="33"/>
      <c r="CE11" s="33"/>
      <c r="CF11" s="33"/>
      <c r="CG11" s="33"/>
      <c r="CH11" s="33"/>
      <c r="CI11" s="33"/>
      <c r="CJ11" s="33"/>
      <c r="CK11" s="33"/>
      <c r="CL11" s="33"/>
      <c r="CM11" s="33"/>
      <c r="CU11" s="33"/>
      <c r="CV11" s="102"/>
      <c r="DI11" s="102"/>
      <c r="DJ11" s="33"/>
      <c r="DK11" s="33"/>
    </row>
    <row r="12" spans="2:131" s="91" customFormat="1" ht="15" customHeight="1" x14ac:dyDescent="0.2">
      <c r="B12" s="137"/>
      <c r="D12" s="113"/>
      <c r="E12" s="113"/>
      <c r="F12" s="110" t="s">
        <v>122</v>
      </c>
      <c r="G12" s="930">
        <v>2015</v>
      </c>
      <c r="H12" s="931"/>
      <c r="I12" s="91" t="s">
        <v>118</v>
      </c>
      <c r="K12" s="94"/>
      <c r="S12" s="94"/>
      <c r="T12" s="94"/>
      <c r="U12" s="95"/>
      <c r="V12" s="95"/>
      <c r="W12" s="102"/>
      <c r="X12" s="102"/>
      <c r="Y12" s="102"/>
      <c r="Z12" s="102"/>
      <c r="AA12" s="102"/>
      <c r="AH12" s="33"/>
      <c r="AI12" s="33"/>
      <c r="AJ12" s="33"/>
      <c r="AK12" s="33"/>
      <c r="AL12" s="33"/>
      <c r="AM12" s="33"/>
      <c r="AN12" s="33"/>
      <c r="AO12" s="33"/>
      <c r="AP12" s="33"/>
      <c r="AQ12" s="33"/>
      <c r="AR12" s="33"/>
      <c r="AS12" s="33"/>
      <c r="AT12" s="33"/>
      <c r="AU12" s="33"/>
      <c r="AV12" s="33"/>
      <c r="AW12" s="33"/>
      <c r="AX12" s="33"/>
      <c r="AY12" s="33"/>
      <c r="AZ12" s="33"/>
      <c r="BA12" s="33"/>
      <c r="BC12" s="33"/>
      <c r="BD12" s="33"/>
      <c r="BE12" s="33"/>
      <c r="BF12" s="33"/>
      <c r="BG12" s="33"/>
      <c r="BH12" s="33"/>
      <c r="BM12" s="33"/>
      <c r="BN12" s="33"/>
      <c r="BO12" s="33"/>
      <c r="BQ12" s="102"/>
      <c r="BR12" s="102"/>
      <c r="BS12" s="33"/>
      <c r="BT12" s="33"/>
      <c r="BU12" s="33"/>
      <c r="BV12" s="33"/>
      <c r="BW12" s="33"/>
      <c r="BX12" s="33"/>
      <c r="BY12" s="33"/>
      <c r="BZ12" s="33"/>
      <c r="CA12" s="33"/>
      <c r="CB12" s="33"/>
      <c r="CC12" s="33"/>
      <c r="CD12" s="33"/>
      <c r="CE12" s="33"/>
      <c r="CF12" s="33"/>
      <c r="CG12" s="33"/>
      <c r="CH12" s="33"/>
      <c r="CI12" s="33"/>
      <c r="CJ12" s="33"/>
      <c r="CK12" s="33"/>
      <c r="CL12" s="33"/>
      <c r="CU12" s="33"/>
      <c r="CV12" s="102"/>
      <c r="DI12" s="102"/>
      <c r="DJ12" s="33"/>
      <c r="DK12" s="33"/>
    </row>
    <row r="13" spans="2:131" s="91" customFormat="1" ht="15" customHeight="1" x14ac:dyDescent="0.2">
      <c r="B13" s="137"/>
      <c r="D13" s="113"/>
      <c r="E13" s="113"/>
      <c r="F13" s="110" t="s">
        <v>823</v>
      </c>
      <c r="G13" s="1028">
        <v>100000</v>
      </c>
      <c r="H13" s="1029"/>
      <c r="I13" s="94" t="s">
        <v>824</v>
      </c>
      <c r="K13" s="94"/>
      <c r="S13" s="94"/>
      <c r="T13" s="94"/>
      <c r="U13" s="95"/>
      <c r="V13" s="95"/>
      <c r="W13" s="102"/>
      <c r="X13" s="102"/>
      <c r="Y13" s="102"/>
      <c r="Z13" s="102"/>
      <c r="AA13" s="102"/>
      <c r="AH13" s="33"/>
      <c r="AI13" s="33"/>
      <c r="AJ13" s="33"/>
      <c r="AK13" s="33"/>
      <c r="AL13" s="33"/>
      <c r="AM13" s="33"/>
      <c r="AN13" s="33"/>
      <c r="AO13" s="33"/>
      <c r="AP13" s="33"/>
      <c r="AQ13" s="33"/>
      <c r="AR13" s="33"/>
      <c r="AS13" s="33"/>
      <c r="AT13" s="33"/>
      <c r="AU13" s="33"/>
      <c r="AV13" s="33"/>
      <c r="AW13" s="33"/>
      <c r="AX13" s="33"/>
      <c r="AY13" s="33"/>
      <c r="AZ13" s="33"/>
      <c r="BA13" s="33"/>
      <c r="BC13" s="33"/>
      <c r="BD13" s="33"/>
      <c r="BE13" s="33"/>
      <c r="BF13" s="33"/>
      <c r="BG13" s="33"/>
      <c r="BH13" s="33"/>
      <c r="BJ13" s="128" t="s">
        <v>176</v>
      </c>
      <c r="BK13" s="128"/>
      <c r="BM13" s="33"/>
      <c r="BN13" s="33"/>
      <c r="BO13" s="33"/>
      <c r="BQ13" s="102"/>
      <c r="BR13" s="102"/>
      <c r="BS13" s="33"/>
      <c r="BT13" s="33"/>
      <c r="BU13" s="33"/>
      <c r="BV13" s="33"/>
      <c r="BW13" s="33"/>
      <c r="BX13" s="33"/>
      <c r="BY13" s="33"/>
      <c r="BZ13" s="33"/>
      <c r="CA13" s="33"/>
      <c r="CB13" s="33"/>
      <c r="CC13" s="33"/>
      <c r="CD13" s="33"/>
      <c r="CE13" s="33"/>
      <c r="CF13" s="33"/>
      <c r="CG13" s="33"/>
      <c r="CH13" s="33"/>
      <c r="CI13" s="33"/>
      <c r="CJ13" s="33"/>
      <c r="CK13" s="33"/>
      <c r="CL13" s="33"/>
      <c r="CU13" s="33"/>
      <c r="CV13" s="102"/>
      <c r="DI13" s="102"/>
      <c r="DJ13" s="33"/>
      <c r="DK13" s="33"/>
    </row>
    <row r="14" spans="2:131" s="114" customFormat="1" ht="30" customHeight="1" x14ac:dyDescent="0.2">
      <c r="B14" s="671"/>
      <c r="C14" s="91" t="s">
        <v>145</v>
      </c>
      <c r="E14" s="109"/>
      <c r="F14" s="87"/>
      <c r="G14" s="94"/>
      <c r="H14" s="94"/>
      <c r="I14" s="94"/>
      <c r="K14" s="91"/>
      <c r="L14" s="122"/>
      <c r="M14" s="91"/>
      <c r="N14" s="91"/>
      <c r="O14" s="91"/>
      <c r="P14" s="91"/>
      <c r="T14" s="33"/>
      <c r="AH14" s="33"/>
      <c r="AI14" s="33"/>
      <c r="AJ14" s="33"/>
      <c r="AK14" s="33"/>
      <c r="AL14" s="33"/>
      <c r="AM14" s="33"/>
      <c r="AN14" s="33"/>
      <c r="AO14" s="33"/>
      <c r="AP14" s="33"/>
      <c r="AQ14" s="33"/>
      <c r="AR14" s="33"/>
      <c r="AS14" s="33"/>
      <c r="AT14" s="33"/>
      <c r="AU14" s="33"/>
      <c r="AV14" s="33"/>
      <c r="AW14" s="33"/>
      <c r="AX14" s="33"/>
      <c r="AY14" s="33"/>
      <c r="AZ14" s="33"/>
      <c r="BA14" s="33"/>
      <c r="BB14" s="91"/>
      <c r="BC14" s="33"/>
      <c r="BD14" s="33"/>
      <c r="BE14" s="33"/>
      <c r="BF14" s="33"/>
      <c r="BG14" s="33"/>
      <c r="BH14" s="33"/>
      <c r="BJ14" s="657" t="s">
        <v>61</v>
      </c>
      <c r="BK14" s="657" t="s">
        <v>143</v>
      </c>
      <c r="BM14" s="33"/>
      <c r="BN14" s="33"/>
      <c r="BO14" s="33"/>
      <c r="BQ14" s="102"/>
      <c r="BR14" s="102"/>
      <c r="BS14" s="33"/>
      <c r="BT14" s="33"/>
      <c r="BU14" s="33"/>
      <c r="BV14" s="33"/>
      <c r="BW14" s="33"/>
      <c r="BX14" s="33"/>
      <c r="BY14" s="33"/>
      <c r="BZ14" s="33"/>
      <c r="CA14" s="33"/>
      <c r="CB14" s="33"/>
      <c r="CC14" s="33"/>
      <c r="CD14" s="33"/>
      <c r="CE14" s="33"/>
      <c r="CF14" s="33"/>
      <c r="CG14" s="33"/>
      <c r="CH14" s="33"/>
      <c r="CI14" s="33"/>
      <c r="CJ14" s="33"/>
      <c r="CK14" s="33"/>
      <c r="CL14" s="33"/>
      <c r="CM14" s="33"/>
      <c r="CU14" s="33"/>
      <c r="CV14" s="102"/>
      <c r="CW14" s="94"/>
      <c r="CX14" s="94"/>
      <c r="CY14" s="94"/>
      <c r="CZ14" s="94"/>
      <c r="DA14" s="94"/>
      <c r="DB14" s="94"/>
      <c r="DC14" s="94"/>
      <c r="DD14" s="94"/>
      <c r="DE14" s="94"/>
      <c r="DF14" s="94"/>
      <c r="DG14" s="94"/>
      <c r="DH14" s="94"/>
      <c r="DI14" s="94"/>
      <c r="DJ14" s="33"/>
      <c r="DK14" s="33"/>
      <c r="DL14" s="91"/>
      <c r="DM14" s="91"/>
      <c r="DN14" s="91"/>
      <c r="DO14" s="91"/>
      <c r="DP14" s="91"/>
      <c r="DQ14" s="91"/>
      <c r="DR14" s="91"/>
      <c r="DS14" s="91"/>
      <c r="DT14" s="91"/>
      <c r="DU14" s="91"/>
      <c r="DV14" s="91"/>
      <c r="DW14" s="91"/>
      <c r="DX14" s="91"/>
      <c r="DY14" s="91"/>
      <c r="DZ14" s="91"/>
      <c r="EA14" s="91"/>
    </row>
    <row r="15" spans="2:131" s="91" customFormat="1" ht="15" customHeight="1" x14ac:dyDescent="0.2">
      <c r="B15" s="137"/>
      <c r="E15" s="112"/>
      <c r="F15" s="123"/>
      <c r="G15" s="124"/>
      <c r="H15" s="124"/>
      <c r="I15" s="124"/>
      <c r="J15" s="125"/>
      <c r="AH15" s="31"/>
      <c r="AI15" s="31"/>
      <c r="AJ15" s="31"/>
      <c r="AK15" s="31"/>
      <c r="AL15" s="31"/>
      <c r="AM15" s="31"/>
      <c r="AN15" s="33"/>
      <c r="AO15" s="33"/>
      <c r="AP15" s="33"/>
      <c r="AQ15" s="33"/>
      <c r="AR15" s="33"/>
      <c r="AS15" s="33"/>
      <c r="AT15" s="33"/>
      <c r="AU15" s="33"/>
      <c r="AV15" s="33"/>
      <c r="AW15" s="33"/>
      <c r="AX15" s="33"/>
      <c r="AY15" s="33"/>
      <c r="AZ15" s="33"/>
      <c r="BA15" s="33"/>
      <c r="BC15" s="33"/>
      <c r="BD15" s="33"/>
      <c r="BE15" s="33"/>
      <c r="BF15" s="33"/>
      <c r="BG15" s="33"/>
      <c r="BH15" s="33"/>
      <c r="BJ15" s="657" t="s">
        <v>59</v>
      </c>
      <c r="BK15" s="663">
        <v>0.01</v>
      </c>
      <c r="BM15" s="33"/>
      <c r="BN15" s="33"/>
      <c r="BO15" s="33"/>
      <c r="BQ15" s="102"/>
      <c r="BR15" s="102"/>
      <c r="BS15" s="33"/>
      <c r="BT15" s="33"/>
      <c r="BU15" s="33"/>
      <c r="BV15" s="33"/>
      <c r="BW15" s="33"/>
      <c r="BX15" s="33"/>
      <c r="BY15" s="33"/>
      <c r="BZ15" s="33"/>
      <c r="CA15" s="33"/>
      <c r="CB15" s="33"/>
      <c r="CC15" s="33"/>
      <c r="CD15" s="33"/>
      <c r="CE15" s="33"/>
      <c r="CF15" s="33"/>
      <c r="CG15" s="33"/>
      <c r="CH15" s="33"/>
      <c r="CI15" s="33"/>
      <c r="CJ15" s="33"/>
      <c r="CK15" s="33"/>
      <c r="CL15" s="33"/>
      <c r="CM15" s="33"/>
      <c r="CS15" s="33"/>
      <c r="CT15" s="33"/>
      <c r="CU15" s="33"/>
      <c r="CV15" s="137"/>
      <c r="CW15" s="137"/>
      <c r="CX15" s="137"/>
      <c r="CY15" s="137"/>
      <c r="CZ15" s="137"/>
      <c r="DA15" s="137"/>
      <c r="DB15" s="137"/>
      <c r="DC15" s="137"/>
      <c r="DD15" s="137"/>
      <c r="DE15" s="137"/>
      <c r="DF15" s="137"/>
      <c r="DG15" s="137"/>
      <c r="DH15" s="137"/>
      <c r="DI15" s="137"/>
      <c r="DJ15" s="33"/>
      <c r="DK15" s="33"/>
      <c r="DL15" s="33"/>
      <c r="DM15" s="33"/>
      <c r="DN15" s="33"/>
      <c r="DO15" s="33"/>
      <c r="DP15" s="33"/>
    </row>
    <row r="16" spans="2:131" s="91" customFormat="1" ht="15" customHeight="1" x14ac:dyDescent="0.2">
      <c r="B16" s="137"/>
      <c r="C16" s="87"/>
      <c r="D16" s="112"/>
      <c r="E16" s="102"/>
      <c r="F16" s="126"/>
      <c r="G16" s="115" t="s">
        <v>325</v>
      </c>
      <c r="H16" s="24">
        <v>25000</v>
      </c>
      <c r="I16" s="94" t="s">
        <v>57</v>
      </c>
      <c r="J16" s="118"/>
      <c r="K16" s="102"/>
      <c r="L16" s="102"/>
      <c r="M16" s="102"/>
      <c r="AH16" s="33"/>
      <c r="AI16" s="33"/>
      <c r="AJ16" s="33"/>
      <c r="AK16" s="33"/>
      <c r="AL16" s="33"/>
      <c r="AM16" s="33"/>
      <c r="AN16" s="33"/>
      <c r="AO16" s="33"/>
      <c r="AP16" s="33"/>
      <c r="AQ16" s="33"/>
      <c r="AR16" s="33"/>
      <c r="AS16" s="33"/>
      <c r="AT16" s="33"/>
      <c r="AU16" s="33"/>
      <c r="AV16" s="33"/>
      <c r="AW16" s="33"/>
      <c r="AX16" s="33"/>
      <c r="AY16" s="33"/>
      <c r="AZ16" s="33"/>
      <c r="BA16" s="33"/>
      <c r="BC16" s="33"/>
      <c r="BD16" s="33"/>
      <c r="BE16" s="33"/>
      <c r="BF16" s="33"/>
      <c r="BG16" s="33"/>
      <c r="BH16" s="33"/>
      <c r="BJ16" s="848" t="s">
        <v>62</v>
      </c>
      <c r="BK16" s="663">
        <v>5.0000000000000001E-3</v>
      </c>
      <c r="BM16" s="33"/>
      <c r="BN16" s="33"/>
      <c r="BO16" s="33"/>
      <c r="BQ16" s="102"/>
      <c r="BR16" s="102"/>
      <c r="BS16" s="33"/>
      <c r="BT16" s="33"/>
      <c r="BU16" s="33"/>
      <c r="BV16" s="33"/>
      <c r="BW16" s="33"/>
      <c r="BX16" s="33"/>
      <c r="BY16" s="33"/>
      <c r="BZ16" s="33"/>
      <c r="CA16" s="33"/>
      <c r="CB16" s="33"/>
      <c r="CC16" s="33"/>
      <c r="CD16" s="33"/>
      <c r="CE16" s="33"/>
      <c r="CF16" s="33"/>
      <c r="CG16" s="33"/>
      <c r="CH16" s="33"/>
      <c r="CI16" s="33"/>
      <c r="CJ16" s="33"/>
      <c r="CK16" s="33"/>
      <c r="CL16" s="33"/>
      <c r="CM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row>
    <row r="17" spans="2:121" s="91" customFormat="1" ht="15" customHeight="1" x14ac:dyDescent="0.2">
      <c r="B17" s="137"/>
      <c r="C17" s="87"/>
      <c r="D17" s="112"/>
      <c r="F17" s="126"/>
      <c r="G17" s="115" t="s">
        <v>249</v>
      </c>
      <c r="H17" s="19">
        <v>22500</v>
      </c>
      <c r="I17" s="94" t="s">
        <v>57</v>
      </c>
      <c r="J17" s="118"/>
      <c r="K17" s="102"/>
      <c r="L17" s="102"/>
      <c r="M17" s="102"/>
      <c r="N17" s="102"/>
      <c r="O17" s="102"/>
      <c r="P17" s="102"/>
      <c r="AH17" s="33"/>
      <c r="AI17" s="33"/>
      <c r="AJ17" s="33"/>
      <c r="AK17" s="33"/>
      <c r="AL17" s="33"/>
      <c r="AM17" s="33"/>
      <c r="AN17" s="33"/>
      <c r="AO17" s="33"/>
      <c r="AP17" s="33"/>
      <c r="AQ17" s="33"/>
      <c r="AR17" s="33"/>
      <c r="AS17" s="33"/>
      <c r="AT17" s="33"/>
      <c r="AU17" s="33"/>
      <c r="AV17" s="33"/>
      <c r="AW17" s="33"/>
      <c r="AX17" s="33"/>
      <c r="AY17" s="33"/>
      <c r="AZ17" s="33"/>
      <c r="BA17" s="33"/>
      <c r="BC17" s="33"/>
      <c r="BD17" s="33"/>
      <c r="BE17" s="33"/>
      <c r="BF17" s="33"/>
      <c r="BG17" s="33"/>
      <c r="BH17" s="33"/>
      <c r="BJ17" s="848" t="s">
        <v>60</v>
      </c>
      <c r="BK17" s="664">
        <v>1.0000000000000001E-9</v>
      </c>
      <c r="BM17" s="33"/>
      <c r="BN17" s="33"/>
      <c r="BO17" s="33"/>
      <c r="BQ17" s="102"/>
      <c r="BR17" s="102"/>
      <c r="BS17" s="33"/>
      <c r="BT17" s="33"/>
      <c r="BU17" s="33"/>
      <c r="BV17" s="33"/>
      <c r="BW17" s="33"/>
      <c r="BX17" s="33"/>
      <c r="BY17" s="33"/>
      <c r="BZ17" s="33"/>
      <c r="CA17" s="33"/>
      <c r="CB17" s="33"/>
      <c r="CC17" s="33"/>
      <c r="CD17" s="33"/>
      <c r="CE17" s="33"/>
      <c r="CF17" s="33"/>
      <c r="CG17" s="33"/>
      <c r="CH17" s="33"/>
      <c r="CI17" s="33"/>
      <c r="CJ17" s="33"/>
      <c r="CK17" s="33"/>
      <c r="CL17" s="33"/>
      <c r="CM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row>
    <row r="18" spans="2:121" s="91" customFormat="1" ht="15" customHeight="1" x14ac:dyDescent="0.2">
      <c r="B18" s="137"/>
      <c r="C18" s="87"/>
      <c r="D18" s="112"/>
      <c r="E18" s="102"/>
      <c r="F18" s="126"/>
      <c r="G18" s="115" t="s">
        <v>825</v>
      </c>
      <c r="H18" s="19">
        <v>450000</v>
      </c>
      <c r="I18" s="94" t="s">
        <v>58</v>
      </c>
      <c r="J18" s="118"/>
      <c r="K18" s="102"/>
      <c r="AH18" s="33"/>
      <c r="AI18" s="33"/>
      <c r="AJ18" s="33"/>
      <c r="AK18" s="33"/>
      <c r="AL18" s="33"/>
      <c r="AM18" s="33"/>
      <c r="AN18" s="33"/>
      <c r="AO18" s="33"/>
      <c r="AP18" s="33"/>
      <c r="AQ18" s="33"/>
      <c r="AR18" s="33"/>
      <c r="AS18" s="33"/>
      <c r="AT18" s="33"/>
      <c r="AU18" s="33"/>
      <c r="AV18" s="33"/>
      <c r="AW18" s="33"/>
      <c r="AX18" s="33"/>
      <c r="AY18" s="33"/>
      <c r="AZ18" s="33"/>
      <c r="BA18" s="33"/>
      <c r="BC18" s="33"/>
      <c r="BD18" s="33"/>
      <c r="BE18" s="33"/>
      <c r="BF18" s="33"/>
      <c r="BG18" s="33"/>
      <c r="BH18" s="33"/>
      <c r="BJ18" s="848" t="s">
        <v>63</v>
      </c>
      <c r="BK18" s="665">
        <v>0</v>
      </c>
      <c r="BM18" s="33"/>
      <c r="BN18" s="33"/>
      <c r="BO18" s="33"/>
      <c r="BQ18" s="102"/>
      <c r="BR18" s="102"/>
      <c r="BS18" s="33"/>
      <c r="BT18" s="33"/>
      <c r="BU18" s="33"/>
      <c r="BV18" s="33"/>
      <c r="BW18" s="33"/>
      <c r="BX18" s="33"/>
      <c r="BY18" s="33"/>
      <c r="BZ18" s="33"/>
      <c r="CA18" s="33"/>
      <c r="CB18" s="33"/>
      <c r="CC18" s="33"/>
      <c r="CD18" s="33"/>
      <c r="CE18" s="33"/>
      <c r="CF18" s="33"/>
      <c r="CG18" s="33"/>
      <c r="CH18" s="33"/>
      <c r="CI18" s="33"/>
      <c r="CJ18" s="33"/>
      <c r="CK18" s="33"/>
      <c r="CL18" s="33"/>
      <c r="CM18" s="33"/>
      <c r="CP18" s="33"/>
      <c r="CS18" s="33"/>
      <c r="CT18" s="33"/>
      <c r="CU18" s="33"/>
      <c r="CV18" s="33"/>
      <c r="CW18" s="33"/>
      <c r="CX18" s="33"/>
      <c r="CY18" s="33"/>
      <c r="CZ18" s="33"/>
      <c r="DA18" s="33"/>
      <c r="DB18" s="33"/>
      <c r="DC18" s="33"/>
      <c r="DD18" s="33"/>
      <c r="DE18" s="33"/>
      <c r="DF18" s="33"/>
      <c r="DG18" s="33"/>
      <c r="DH18" s="33"/>
      <c r="DI18" s="33"/>
      <c r="DJ18" s="33"/>
      <c r="DK18" s="33"/>
      <c r="DL18" s="33"/>
      <c r="DM18" s="33"/>
      <c r="DN18" s="33"/>
      <c r="DO18" s="33"/>
      <c r="DP18" s="33"/>
    </row>
    <row r="19" spans="2:121" s="91" customFormat="1" ht="15" customHeight="1" x14ac:dyDescent="0.2">
      <c r="B19" s="137"/>
      <c r="C19" s="87"/>
      <c r="D19" s="102"/>
      <c r="E19" s="102"/>
      <c r="F19" s="119"/>
      <c r="G19" s="120"/>
      <c r="H19" s="120"/>
      <c r="I19" s="120"/>
      <c r="J19" s="121"/>
      <c r="K19" s="102"/>
      <c r="AH19" s="33"/>
      <c r="AI19" s="33"/>
      <c r="AJ19" s="33"/>
      <c r="AK19" s="33"/>
      <c r="AL19" s="33"/>
      <c r="AM19" s="33"/>
      <c r="AN19" s="33"/>
      <c r="AO19" s="33"/>
      <c r="AP19" s="33"/>
      <c r="AQ19" s="33"/>
      <c r="AR19" s="33"/>
      <c r="AS19" s="33"/>
      <c r="AT19" s="33"/>
      <c r="AU19" s="33"/>
      <c r="AV19" s="33"/>
      <c r="AW19" s="33"/>
      <c r="AX19" s="33"/>
      <c r="AY19" s="33"/>
      <c r="AZ19" s="33"/>
      <c r="BA19" s="33"/>
      <c r="BC19" s="33"/>
      <c r="BD19" s="33"/>
      <c r="BE19" s="33"/>
      <c r="BF19" s="33"/>
      <c r="BG19" s="33"/>
      <c r="BH19" s="33"/>
      <c r="BM19" s="33"/>
      <c r="BN19" s="33"/>
      <c r="BO19" s="33"/>
      <c r="BQ19" s="102"/>
      <c r="BR19" s="102"/>
      <c r="BS19" s="33"/>
      <c r="BT19" s="33"/>
      <c r="BU19" s="33"/>
      <c r="BV19" s="33"/>
      <c r="BW19" s="33"/>
      <c r="BX19" s="33"/>
      <c r="BY19" s="33"/>
      <c r="BZ19" s="33"/>
      <c r="CA19" s="33"/>
      <c r="CB19" s="33"/>
      <c r="CC19" s="33"/>
      <c r="CD19" s="33"/>
      <c r="CE19" s="33"/>
      <c r="CF19" s="33"/>
      <c r="CG19" s="33"/>
      <c r="CH19" s="33"/>
      <c r="CI19" s="33"/>
      <c r="CJ19" s="33"/>
      <c r="CK19" s="33"/>
      <c r="CL19" s="33"/>
      <c r="CM19" s="33"/>
      <c r="CP19" s="33"/>
      <c r="CQ19" s="33"/>
      <c r="CS19" s="33"/>
      <c r="CT19" s="33"/>
      <c r="CU19" s="33"/>
      <c r="CV19" s="33"/>
      <c r="CW19" s="33"/>
      <c r="CX19" s="33"/>
      <c r="CY19" s="33"/>
      <c r="CZ19" s="33"/>
      <c r="DA19" s="33"/>
      <c r="DB19" s="33"/>
      <c r="DC19" s="33"/>
      <c r="DD19" s="33"/>
      <c r="DE19" s="33"/>
      <c r="DF19" s="33"/>
      <c r="DG19" s="33"/>
      <c r="DH19" s="33"/>
      <c r="DI19" s="33"/>
      <c r="DJ19" s="33"/>
      <c r="DK19" s="33"/>
      <c r="DL19" s="33"/>
      <c r="DM19" s="33"/>
      <c r="DN19" s="33"/>
      <c r="DO19" s="33"/>
      <c r="DP19" s="33"/>
    </row>
    <row r="20" spans="2:121" s="91" customFormat="1" ht="30" customHeight="1" x14ac:dyDescent="0.2">
      <c r="B20" s="137"/>
      <c r="C20" s="91" t="s">
        <v>826</v>
      </c>
      <c r="D20" s="87"/>
      <c r="K20" s="137"/>
      <c r="L20" s="102"/>
      <c r="M20" s="102"/>
      <c r="N20" s="102"/>
      <c r="O20" s="102"/>
      <c r="P20" s="94"/>
      <c r="AH20" s="33"/>
      <c r="AI20" s="33"/>
      <c r="AJ20" s="33"/>
      <c r="AK20" s="33"/>
      <c r="AL20" s="33"/>
      <c r="AM20" s="33"/>
      <c r="AN20" s="33"/>
      <c r="AO20" s="33"/>
      <c r="AP20" s="33"/>
      <c r="AQ20" s="33"/>
      <c r="AR20" s="33"/>
      <c r="AS20" s="33"/>
      <c r="AT20" s="33"/>
      <c r="AU20" s="33"/>
      <c r="AV20" s="33"/>
      <c r="AW20" s="33"/>
      <c r="AX20" s="33"/>
      <c r="AY20" s="33"/>
      <c r="AZ20" s="33"/>
      <c r="BA20" s="33"/>
      <c r="BC20" s="33"/>
      <c r="BD20" s="33"/>
      <c r="BE20" s="33"/>
      <c r="BF20" s="33"/>
      <c r="BG20" s="33"/>
      <c r="BH20" s="33"/>
      <c r="BI20" s="33"/>
      <c r="BL20" s="33"/>
      <c r="BM20" s="33"/>
      <c r="BN20" s="33"/>
      <c r="BO20" s="33"/>
      <c r="BQ20" s="102"/>
      <c r="BR20" s="102"/>
      <c r="BS20" s="33"/>
      <c r="BT20" s="33"/>
      <c r="BU20" s="33"/>
      <c r="BV20" s="33"/>
      <c r="BW20" s="33"/>
      <c r="BX20" s="33"/>
      <c r="BY20" s="33"/>
      <c r="BZ20" s="33"/>
      <c r="CA20" s="33"/>
      <c r="CB20" s="33"/>
      <c r="CC20" s="33"/>
      <c r="CD20" s="33"/>
      <c r="CE20" s="33"/>
      <c r="CF20" s="33"/>
      <c r="CG20" s="33"/>
      <c r="CH20" s="33"/>
      <c r="CI20" s="33"/>
      <c r="CJ20" s="33"/>
      <c r="CK20" s="33"/>
      <c r="CL20" s="33"/>
      <c r="CM20" s="33"/>
      <c r="CP20" s="33"/>
      <c r="CQ20" s="33"/>
      <c r="CS20" s="33"/>
      <c r="CT20" s="33"/>
      <c r="CU20" s="33"/>
      <c r="CV20" s="33"/>
      <c r="CW20" s="33"/>
      <c r="CX20" s="33"/>
      <c r="CY20" s="33"/>
      <c r="CZ20" s="33"/>
      <c r="DA20" s="33"/>
      <c r="DB20" s="33"/>
      <c r="DC20" s="33"/>
      <c r="DD20" s="33"/>
      <c r="DE20" s="33"/>
      <c r="DF20" s="33"/>
      <c r="DG20" s="33"/>
      <c r="DH20" s="33"/>
      <c r="DI20" s="33"/>
      <c r="DJ20" s="33"/>
      <c r="DK20" s="33"/>
      <c r="DL20" s="33"/>
      <c r="DM20" s="33"/>
      <c r="DN20" s="33"/>
      <c r="DO20" s="33"/>
      <c r="DP20" s="33"/>
    </row>
    <row r="21" spans="2:121" s="91" customFormat="1" ht="15" customHeight="1" x14ac:dyDescent="0.2">
      <c r="B21" s="137"/>
      <c r="C21" s="87"/>
      <c r="D21" s="87"/>
      <c r="F21" s="123"/>
      <c r="G21" s="124"/>
      <c r="H21" s="124"/>
      <c r="I21" s="124"/>
      <c r="J21" s="125"/>
      <c r="K21" s="137"/>
      <c r="L21" s="137"/>
      <c r="M21" s="102"/>
      <c r="N21" s="102"/>
      <c r="O21" s="102"/>
      <c r="P21" s="102"/>
      <c r="AH21" s="33"/>
      <c r="AI21" s="33"/>
      <c r="AJ21" s="33"/>
      <c r="AK21" s="33"/>
      <c r="AL21" s="33"/>
      <c r="AM21" s="33"/>
      <c r="AN21" s="33"/>
      <c r="AO21" s="33"/>
      <c r="AP21" s="33"/>
      <c r="AQ21" s="33"/>
      <c r="AR21" s="33"/>
      <c r="AS21" s="33"/>
      <c r="AT21" s="33"/>
      <c r="AU21" s="33"/>
      <c r="AV21" s="33"/>
      <c r="AW21" s="33"/>
      <c r="AX21" s="33"/>
      <c r="AY21" s="33"/>
      <c r="AZ21" s="33"/>
      <c r="BA21" s="33"/>
      <c r="BC21" s="33"/>
      <c r="BD21" s="33"/>
      <c r="BE21" s="33"/>
      <c r="BF21" s="33"/>
      <c r="BG21" s="33"/>
      <c r="BH21" s="33"/>
      <c r="BI21" s="33"/>
      <c r="BL21" s="33"/>
      <c r="BM21" s="33"/>
      <c r="BN21" s="33"/>
      <c r="BO21" s="33"/>
      <c r="BS21" s="33"/>
      <c r="BT21" s="33"/>
      <c r="BU21" s="33"/>
      <c r="BV21" s="33"/>
      <c r="BW21" s="33"/>
      <c r="BX21" s="33"/>
      <c r="BY21" s="33"/>
      <c r="BZ21" s="33"/>
      <c r="CA21" s="33"/>
      <c r="CB21" s="33"/>
      <c r="CC21" s="33"/>
      <c r="CD21" s="33"/>
      <c r="CE21" s="33"/>
      <c r="CF21" s="33"/>
      <c r="CG21" s="33"/>
      <c r="CH21" s="33"/>
      <c r="CI21" s="33"/>
      <c r="CJ21" s="33"/>
      <c r="CK21" s="33"/>
      <c r="CL21" s="33"/>
      <c r="CM21" s="33"/>
      <c r="CP21" s="33"/>
      <c r="CS21" s="33"/>
      <c r="CT21" s="33"/>
      <c r="CU21" s="33"/>
      <c r="CV21" s="33"/>
      <c r="CW21" s="33"/>
      <c r="CX21" s="33"/>
      <c r="CY21" s="33"/>
      <c r="CZ21" s="33"/>
      <c r="DA21" s="33"/>
      <c r="DB21" s="33"/>
      <c r="DC21" s="33"/>
      <c r="DD21" s="33"/>
      <c r="DE21" s="33"/>
      <c r="DF21" s="33"/>
      <c r="DG21" s="33"/>
      <c r="DH21" s="33"/>
      <c r="DI21" s="33"/>
      <c r="DJ21" s="33"/>
      <c r="DK21" s="33"/>
      <c r="DL21" s="33"/>
      <c r="DM21" s="33"/>
      <c r="DN21" s="33"/>
      <c r="DO21" s="33"/>
      <c r="DP21" s="33"/>
    </row>
    <row r="22" spans="2:121" s="91" customFormat="1" ht="15" customHeight="1" x14ac:dyDescent="0.2">
      <c r="B22" s="137"/>
      <c r="C22" s="87"/>
      <c r="D22" s="87"/>
      <c r="F22" s="126"/>
      <c r="G22" s="115" t="s">
        <v>43</v>
      </c>
      <c r="H22" s="24">
        <v>3500</v>
      </c>
      <c r="I22" s="817" t="s">
        <v>44</v>
      </c>
      <c r="J22" s="118"/>
      <c r="AH22" s="31"/>
      <c r="AI22" s="31"/>
      <c r="AJ22" s="31"/>
      <c r="AK22" s="31"/>
      <c r="AL22" s="31"/>
      <c r="AM22" s="31"/>
      <c r="AN22" s="33"/>
      <c r="AO22" s="33"/>
      <c r="AP22" s="33"/>
      <c r="AQ22" s="33"/>
      <c r="AR22" s="33"/>
      <c r="AS22" s="33"/>
      <c r="AT22" s="33"/>
      <c r="AU22" s="33"/>
      <c r="AV22" s="33"/>
      <c r="AW22" s="33"/>
      <c r="AX22" s="33"/>
      <c r="AY22" s="33"/>
      <c r="AZ22" s="33"/>
      <c r="BA22" s="33"/>
      <c r="BC22" s="33"/>
      <c r="BD22" s="33"/>
      <c r="BE22" s="33"/>
      <c r="BF22" s="33"/>
      <c r="BG22" s="33"/>
      <c r="BH22" s="33"/>
      <c r="BI22" s="33"/>
      <c r="BL22" s="33"/>
      <c r="BM22" s="33"/>
      <c r="BN22" s="33"/>
      <c r="BO22" s="33"/>
      <c r="BR22" s="87"/>
      <c r="BS22" s="33"/>
      <c r="BT22" s="33"/>
      <c r="BU22" s="33"/>
      <c r="BV22" s="33"/>
      <c r="BW22" s="33"/>
      <c r="BX22" s="33"/>
      <c r="BY22" s="33"/>
      <c r="BZ22" s="33"/>
      <c r="CA22" s="33"/>
      <c r="CB22" s="33"/>
      <c r="CC22" s="33"/>
      <c r="CD22" s="33"/>
      <c r="CE22" s="33"/>
      <c r="CF22" s="33"/>
      <c r="CG22" s="33"/>
      <c r="CH22" s="33"/>
      <c r="CI22" s="33"/>
      <c r="CJ22" s="33"/>
      <c r="CK22" s="33"/>
      <c r="CL22" s="33"/>
      <c r="CM22" s="33"/>
      <c r="CP22" s="33"/>
      <c r="CS22" s="33"/>
      <c r="CT22" s="33"/>
      <c r="CU22" s="33"/>
      <c r="CV22" s="33"/>
      <c r="CW22" s="33"/>
      <c r="CX22" s="33"/>
      <c r="CY22" s="33"/>
      <c r="CZ22" s="33"/>
      <c r="DA22" s="33"/>
      <c r="DB22" s="33"/>
      <c r="DC22" s="33"/>
      <c r="DD22" s="33"/>
      <c r="DE22" s="33"/>
      <c r="DF22" s="33"/>
      <c r="DG22" s="33"/>
      <c r="DH22" s="33"/>
      <c r="DI22" s="33"/>
      <c r="DJ22" s="33"/>
      <c r="DK22" s="33"/>
      <c r="DL22" s="33"/>
      <c r="DM22" s="33"/>
      <c r="DN22" s="33"/>
      <c r="DO22" s="33"/>
      <c r="DP22" s="33"/>
    </row>
    <row r="23" spans="2:121" s="91" customFormat="1" ht="15" customHeight="1" x14ac:dyDescent="0.2">
      <c r="B23" s="137"/>
      <c r="C23" s="87"/>
      <c r="D23" s="87"/>
      <c r="F23" s="938" t="s">
        <v>827</v>
      </c>
      <c r="G23" s="939"/>
      <c r="H23" s="24">
        <v>10</v>
      </c>
      <c r="I23" s="102" t="s">
        <v>828</v>
      </c>
      <c r="J23" s="118"/>
      <c r="AH23" s="31"/>
      <c r="AI23" s="31"/>
      <c r="AJ23" s="31"/>
      <c r="AK23" s="31"/>
      <c r="AL23" s="31"/>
      <c r="AM23" s="31"/>
      <c r="AN23" s="33"/>
      <c r="AO23" s="33"/>
      <c r="AP23" s="33"/>
      <c r="AQ23" s="33"/>
      <c r="AR23" s="33"/>
      <c r="AS23" s="33"/>
      <c r="AT23" s="33"/>
      <c r="AU23" s="33"/>
      <c r="AV23" s="33"/>
      <c r="AW23" s="33"/>
      <c r="AX23" s="33"/>
      <c r="AY23" s="33"/>
      <c r="AZ23" s="33"/>
      <c r="BA23" s="33"/>
      <c r="BC23" s="33"/>
      <c r="BD23" s="33"/>
      <c r="BE23" s="33"/>
      <c r="BF23" s="33"/>
      <c r="BG23" s="33"/>
      <c r="BH23" s="33"/>
      <c r="BI23" s="33"/>
      <c r="BL23" s="33"/>
      <c r="BM23" s="33"/>
      <c r="BN23" s="33"/>
      <c r="BO23" s="33"/>
      <c r="BR23" s="87"/>
      <c r="BS23" s="33"/>
      <c r="BT23" s="33"/>
      <c r="BU23" s="33"/>
      <c r="BV23" s="33"/>
      <c r="BW23" s="33"/>
      <c r="BX23" s="33"/>
      <c r="BY23" s="33"/>
      <c r="BZ23" s="33"/>
      <c r="CA23" s="33"/>
      <c r="CB23" s="33"/>
      <c r="CC23" s="33"/>
      <c r="CD23" s="33"/>
      <c r="CE23" s="33"/>
      <c r="CF23" s="33"/>
      <c r="CG23" s="33"/>
      <c r="CH23" s="33"/>
      <c r="CI23" s="33"/>
      <c r="CJ23" s="33"/>
      <c r="CK23" s="33"/>
      <c r="CL23" s="33"/>
      <c r="CM23" s="33"/>
      <c r="CS23" s="33"/>
      <c r="CT23" s="33"/>
      <c r="CU23" s="33"/>
      <c r="CV23" s="33"/>
      <c r="CW23" s="33"/>
      <c r="CX23" s="33"/>
      <c r="CY23" s="33"/>
      <c r="CZ23" s="33"/>
      <c r="DA23" s="33"/>
      <c r="DB23" s="33"/>
      <c r="DC23" s="33"/>
      <c r="DD23" s="33"/>
      <c r="DE23" s="33"/>
      <c r="DF23" s="33"/>
      <c r="DG23" s="33"/>
      <c r="DH23" s="33"/>
      <c r="DI23" s="33"/>
      <c r="DJ23" s="33"/>
      <c r="DK23" s="33"/>
      <c r="DL23" s="33"/>
      <c r="DM23" s="33"/>
      <c r="DN23" s="33"/>
      <c r="DO23" s="33"/>
      <c r="DP23" s="33"/>
    </row>
    <row r="24" spans="2:121" s="91" customFormat="1" ht="15" customHeight="1" x14ac:dyDescent="0.2">
      <c r="B24" s="137"/>
      <c r="C24" s="87"/>
      <c r="D24" s="87"/>
      <c r="F24" s="126"/>
      <c r="G24" s="115" t="s">
        <v>829</v>
      </c>
      <c r="H24" s="602" t="s">
        <v>830</v>
      </c>
      <c r="I24" s="102"/>
      <c r="J24" s="118"/>
      <c r="AI24" s="501" t="s">
        <v>830</v>
      </c>
      <c r="AJ24" s="501" t="s">
        <v>831</v>
      </c>
      <c r="AK24" s="501" t="s">
        <v>832</v>
      </c>
      <c r="AL24" s="31"/>
      <c r="AM24" s="31"/>
      <c r="AN24" s="31"/>
      <c r="AO24" s="33"/>
      <c r="AP24" s="33"/>
      <c r="AQ24" s="33"/>
      <c r="AR24" s="33"/>
      <c r="AS24" s="33"/>
      <c r="AT24" s="33"/>
      <c r="AU24" s="33"/>
      <c r="AV24" s="33"/>
      <c r="AW24" s="33"/>
      <c r="AX24" s="33"/>
      <c r="AY24" s="33"/>
      <c r="AZ24" s="33"/>
      <c r="BA24" s="33"/>
      <c r="BB24" s="33"/>
      <c r="BD24" s="33"/>
      <c r="BE24" s="33"/>
      <c r="BF24" s="33"/>
      <c r="BG24" s="33"/>
      <c r="BH24" s="33"/>
      <c r="BI24" s="33"/>
      <c r="BJ24" s="33"/>
      <c r="BM24" s="33"/>
      <c r="BS24" s="87"/>
      <c r="BT24" s="33"/>
      <c r="BU24" s="33"/>
      <c r="BV24" s="33"/>
      <c r="BW24" s="33"/>
      <c r="BX24" s="33"/>
      <c r="BY24" s="33"/>
      <c r="BZ24" s="33"/>
      <c r="CA24" s="33"/>
      <c r="CB24" s="33"/>
      <c r="CC24" s="33"/>
      <c r="CD24" s="33"/>
      <c r="CE24" s="33"/>
      <c r="CF24" s="33"/>
      <c r="CG24" s="33"/>
      <c r="CH24" s="33"/>
      <c r="CI24" s="33"/>
      <c r="CJ24" s="33"/>
      <c r="CK24" s="33"/>
      <c r="CL24" s="33"/>
      <c r="CM24" s="33"/>
      <c r="CN24" s="33"/>
      <c r="CT24" s="33"/>
      <c r="CU24" s="33"/>
      <c r="CV24" s="33"/>
      <c r="CW24" s="33"/>
      <c r="CX24" s="33"/>
      <c r="CY24" s="33"/>
      <c r="CZ24" s="33"/>
      <c r="DA24" s="33"/>
      <c r="DB24" s="33"/>
      <c r="DC24" s="33"/>
      <c r="DD24" s="33"/>
      <c r="DE24" s="33"/>
      <c r="DF24" s="33"/>
      <c r="DG24" s="33"/>
      <c r="DH24" s="33"/>
      <c r="DI24" s="33"/>
      <c r="DJ24" s="33"/>
      <c r="DK24" s="33"/>
      <c r="DL24" s="33"/>
      <c r="DM24" s="33"/>
      <c r="DN24" s="33"/>
      <c r="DO24" s="33"/>
      <c r="DP24" s="33"/>
      <c r="DQ24" s="33"/>
    </row>
    <row r="25" spans="2:121" s="91" customFormat="1" ht="15" customHeight="1" x14ac:dyDescent="0.2">
      <c r="B25" s="137"/>
      <c r="C25" s="87"/>
      <c r="D25" s="87"/>
      <c r="F25" s="119"/>
      <c r="G25" s="120"/>
      <c r="H25" s="120"/>
      <c r="I25" s="120"/>
      <c r="J25" s="121"/>
      <c r="U25" s="33"/>
      <c r="V25" s="33"/>
      <c r="W25" s="33"/>
      <c r="X25" s="33"/>
      <c r="Y25" s="33"/>
      <c r="Z25" s="603"/>
      <c r="AA25" s="33"/>
      <c r="AB25" s="33"/>
      <c r="AC25" s="33"/>
      <c r="AD25" s="33"/>
      <c r="AE25" s="33"/>
      <c r="AF25" s="33"/>
      <c r="AG25" s="33"/>
      <c r="AI25" s="33"/>
      <c r="AJ25" s="33"/>
      <c r="AK25" s="33"/>
      <c r="AL25" s="33"/>
      <c r="AM25" s="33"/>
      <c r="AN25" s="33"/>
      <c r="AO25" s="33"/>
      <c r="AP25" s="33"/>
      <c r="AQ25" s="33"/>
      <c r="AR25" s="33"/>
      <c r="AS25" s="33"/>
      <c r="AT25" s="33"/>
      <c r="AU25" s="33"/>
      <c r="AV25" s="33"/>
      <c r="AW25" s="33"/>
      <c r="AX25" s="33"/>
      <c r="AY25" s="33"/>
      <c r="AZ25" s="33"/>
      <c r="BA25" s="33"/>
      <c r="BB25" s="33"/>
      <c r="BD25" s="33"/>
      <c r="BE25" s="33"/>
      <c r="BF25" s="33"/>
      <c r="BG25" s="33"/>
      <c r="BH25" s="33"/>
      <c r="BI25" s="33"/>
      <c r="BJ25" s="33"/>
      <c r="BM25" s="33"/>
      <c r="BS25" s="87"/>
      <c r="BT25" s="33"/>
      <c r="BU25" s="33"/>
      <c r="BV25" s="33"/>
      <c r="BW25" s="33"/>
      <c r="BX25" s="33"/>
      <c r="BY25" s="33"/>
      <c r="BZ25" s="33"/>
      <c r="CA25" s="33"/>
      <c r="CB25" s="33"/>
      <c r="CC25" s="33"/>
      <c r="CD25" s="33"/>
      <c r="CE25" s="33"/>
      <c r="CF25" s="33"/>
      <c r="CG25" s="33"/>
      <c r="CH25" s="33"/>
      <c r="CI25" s="33"/>
      <c r="CJ25" s="33"/>
      <c r="CK25" s="33"/>
      <c r="CL25" s="33"/>
      <c r="CM25" s="33"/>
      <c r="CN25" s="33"/>
      <c r="CT25" s="33"/>
      <c r="CU25" s="33"/>
      <c r="CV25" s="33"/>
      <c r="CW25" s="33"/>
      <c r="CX25" s="33"/>
      <c r="CY25" s="33"/>
      <c r="CZ25" s="33"/>
      <c r="DA25" s="33"/>
      <c r="DB25" s="33"/>
      <c r="DC25" s="33"/>
      <c r="DD25" s="33"/>
      <c r="DE25" s="33"/>
      <c r="DF25" s="33"/>
      <c r="DG25" s="33"/>
      <c r="DH25" s="33"/>
      <c r="DI25" s="33"/>
      <c r="DJ25" s="33"/>
      <c r="DK25" s="33"/>
      <c r="DL25" s="33"/>
      <c r="DM25" s="33"/>
      <c r="DN25" s="33"/>
      <c r="DO25" s="33"/>
      <c r="DP25" s="33"/>
      <c r="DQ25" s="33"/>
    </row>
    <row r="26" spans="2:121" s="91" customFormat="1" ht="15" hidden="1" customHeight="1" x14ac:dyDescent="0.2">
      <c r="B26" s="137"/>
      <c r="C26" s="87"/>
      <c r="D26" s="87"/>
      <c r="U26" s="33"/>
      <c r="V26" s="33"/>
      <c r="W26" s="33"/>
      <c r="X26" s="33"/>
      <c r="Y26" s="33"/>
      <c r="Z26" s="102"/>
      <c r="AA26" s="94"/>
      <c r="AB26" s="33"/>
      <c r="AC26" s="33"/>
      <c r="AD26" s="33"/>
      <c r="AE26" s="102"/>
      <c r="AF26" s="94"/>
      <c r="AG26" s="94"/>
      <c r="AI26" s="33"/>
      <c r="AJ26" s="33"/>
      <c r="AK26" s="33"/>
      <c r="AL26" s="33"/>
      <c r="AM26" s="33"/>
      <c r="AN26" s="33"/>
      <c r="AO26" s="33"/>
      <c r="AP26" s="33"/>
      <c r="AQ26" s="33"/>
      <c r="AR26" s="33"/>
      <c r="AS26" s="33"/>
      <c r="AT26" s="33"/>
      <c r="AU26" s="33"/>
      <c r="AV26" s="33"/>
      <c r="AW26" s="33"/>
      <c r="AX26" s="33"/>
      <c r="AY26" s="33"/>
      <c r="AZ26" s="33"/>
      <c r="BA26" s="33"/>
      <c r="BB26" s="33"/>
      <c r="BD26" s="33"/>
      <c r="BE26" s="33"/>
      <c r="BF26" s="33"/>
      <c r="BG26" s="33"/>
      <c r="BH26" s="33"/>
      <c r="BI26" s="33"/>
      <c r="BM26" s="33"/>
      <c r="BS26" s="87"/>
      <c r="CT26" s="33"/>
      <c r="CU26" s="33"/>
      <c r="CV26" s="33"/>
      <c r="CW26" s="33"/>
      <c r="CX26" s="33"/>
      <c r="CY26" s="33"/>
      <c r="CZ26" s="33"/>
      <c r="DA26" s="33"/>
      <c r="DB26" s="33"/>
      <c r="DC26" s="33"/>
      <c r="DD26" s="33"/>
      <c r="DE26" s="33"/>
      <c r="DF26" s="33"/>
      <c r="DG26" s="33"/>
      <c r="DH26" s="33"/>
      <c r="DI26" s="33"/>
      <c r="DJ26" s="33"/>
      <c r="DK26" s="33"/>
      <c r="DL26" s="33"/>
      <c r="DM26" s="33"/>
      <c r="DN26" s="33"/>
      <c r="DO26" s="33"/>
      <c r="DP26" s="33"/>
      <c r="DQ26" s="33"/>
    </row>
    <row r="27" spans="2:121" s="91" customFormat="1" ht="14.85" hidden="1" customHeight="1" x14ac:dyDescent="0.2">
      <c r="B27" s="137"/>
      <c r="K27" s="87"/>
      <c r="L27" s="33"/>
      <c r="M27" s="33"/>
      <c r="N27" s="33"/>
      <c r="O27" s="33"/>
      <c r="P27" s="33"/>
      <c r="Q27" s="33"/>
      <c r="R27" s="33"/>
      <c r="U27" s="33"/>
      <c r="V27" s="33"/>
      <c r="W27" s="33"/>
      <c r="X27" s="33"/>
      <c r="Y27" s="33"/>
      <c r="Z27" s="603"/>
      <c r="AA27" s="33"/>
      <c r="AB27" s="33"/>
      <c r="AC27" s="33"/>
      <c r="AD27" s="33"/>
      <c r="AE27" s="33"/>
      <c r="AF27" s="33"/>
      <c r="AG27" s="102"/>
      <c r="AI27" s="33"/>
      <c r="AJ27" s="33"/>
      <c r="AK27" s="33"/>
      <c r="AL27" s="33"/>
      <c r="AM27" s="33"/>
      <c r="AN27" s="33"/>
      <c r="AO27" s="33"/>
      <c r="AP27" s="33"/>
      <c r="AQ27" s="33"/>
      <c r="AR27" s="33"/>
      <c r="AS27" s="33"/>
      <c r="AT27" s="33"/>
      <c r="AU27" s="33"/>
      <c r="AV27" s="33"/>
      <c r="AW27" s="33"/>
      <c r="AX27" s="33"/>
      <c r="AY27" s="33"/>
      <c r="AZ27" s="33"/>
      <c r="BA27" s="33"/>
      <c r="BB27" s="33"/>
      <c r="BS27" s="87"/>
      <c r="CT27" s="33"/>
      <c r="CU27" s="33"/>
      <c r="CV27" s="33"/>
      <c r="CW27" s="33"/>
      <c r="CX27" s="33"/>
      <c r="CY27" s="33"/>
      <c r="CZ27" s="33"/>
      <c r="DA27" s="33"/>
      <c r="DB27" s="33"/>
      <c r="DC27" s="33"/>
      <c r="DD27" s="33"/>
      <c r="DE27" s="33"/>
      <c r="DF27" s="33"/>
      <c r="DG27" s="33"/>
      <c r="DH27" s="33"/>
      <c r="DI27" s="33"/>
      <c r="DJ27" s="33"/>
      <c r="DK27" s="33"/>
      <c r="DL27" s="33"/>
      <c r="DM27" s="33"/>
      <c r="DN27" s="33"/>
      <c r="DO27" s="33"/>
      <c r="DP27" s="33"/>
      <c r="DQ27" s="33"/>
    </row>
    <row r="28" spans="2:121" s="91" customFormat="1" ht="13.5" hidden="1" customHeight="1" x14ac:dyDescent="0.2">
      <c r="B28" s="137"/>
      <c r="I28" s="33"/>
      <c r="J28" s="33"/>
      <c r="K28" s="33"/>
      <c r="L28" s="33"/>
      <c r="M28" s="33"/>
      <c r="N28" s="33"/>
      <c r="O28" s="33"/>
      <c r="P28" s="33"/>
      <c r="Q28" s="33"/>
      <c r="R28" s="33"/>
      <c r="U28" s="102"/>
      <c r="V28" s="102"/>
      <c r="W28" s="102"/>
      <c r="X28" s="102"/>
      <c r="Y28" s="102"/>
      <c r="Z28" s="603"/>
      <c r="AA28" s="33"/>
      <c r="AB28" s="33"/>
      <c r="AC28" s="33"/>
      <c r="AD28" s="33"/>
      <c r="AE28" s="33"/>
      <c r="AF28" s="33"/>
      <c r="AG28" s="94"/>
      <c r="BS28" s="849"/>
      <c r="CT28" s="33"/>
      <c r="CU28" s="33"/>
      <c r="CV28" s="33"/>
      <c r="CW28" s="33"/>
      <c r="CX28" s="33"/>
      <c r="CY28" s="33"/>
      <c r="CZ28" s="33"/>
      <c r="DA28" s="33"/>
      <c r="DB28" s="33"/>
      <c r="DC28" s="33"/>
      <c r="DD28" s="33"/>
      <c r="DE28" s="33"/>
      <c r="DF28" s="33"/>
      <c r="DG28" s="33"/>
      <c r="DH28" s="33"/>
      <c r="DI28" s="33"/>
      <c r="DJ28" s="33"/>
      <c r="DK28" s="33"/>
      <c r="DL28" s="33"/>
      <c r="DM28" s="33"/>
      <c r="DN28" s="33"/>
      <c r="DO28" s="33"/>
      <c r="DP28" s="33"/>
      <c r="DQ28" s="33"/>
    </row>
    <row r="29" spans="2:121" s="91" customFormat="1" ht="36.75" hidden="1" customHeight="1" x14ac:dyDescent="0.2">
      <c r="U29" s="128"/>
      <c r="V29" s="128"/>
      <c r="W29" s="128"/>
      <c r="Y29" s="95"/>
      <c r="Z29" s="103"/>
      <c r="BS29" s="87"/>
      <c r="CT29" s="33"/>
      <c r="CU29" s="33"/>
      <c r="CV29" s="33"/>
      <c r="CW29" s="33"/>
      <c r="CX29" s="33"/>
      <c r="CY29" s="33"/>
      <c r="CZ29" s="33"/>
      <c r="DA29" s="33"/>
      <c r="DB29" s="33"/>
      <c r="DC29" s="33"/>
      <c r="DD29" s="33"/>
      <c r="DE29" s="33"/>
      <c r="DF29" s="33"/>
      <c r="DG29" s="33"/>
      <c r="DH29" s="33"/>
      <c r="DI29" s="33"/>
      <c r="DJ29" s="33"/>
      <c r="DK29" s="33"/>
      <c r="DL29" s="33"/>
      <c r="DM29" s="33"/>
      <c r="DN29" s="33"/>
      <c r="DO29" s="33"/>
      <c r="DP29" s="33"/>
      <c r="DQ29" s="33"/>
    </row>
    <row r="30" spans="2:121" s="91" customFormat="1" ht="14.1" hidden="1" customHeight="1" x14ac:dyDescent="0.2">
      <c r="T30" s="94"/>
      <c r="U30" s="95"/>
      <c r="V30" s="95"/>
      <c r="W30" s="95"/>
      <c r="AA30" s="87"/>
      <c r="AI30" s="33"/>
      <c r="AJ30" s="33"/>
      <c r="AK30" s="33"/>
      <c r="AL30" s="33"/>
      <c r="AM30" s="33"/>
      <c r="AN30" s="33"/>
      <c r="AO30" s="33"/>
      <c r="AP30" s="33"/>
      <c r="AQ30" s="33"/>
      <c r="AR30" s="33"/>
      <c r="AS30" s="129"/>
      <c r="BC30" s="137"/>
      <c r="CT30" s="33"/>
      <c r="CU30" s="33"/>
      <c r="CV30" s="33"/>
      <c r="CW30" s="33"/>
      <c r="CX30" s="33"/>
      <c r="CY30" s="33"/>
      <c r="CZ30" s="33"/>
      <c r="DA30" s="33"/>
      <c r="DB30" s="33"/>
      <c r="DC30" s="33"/>
      <c r="DD30" s="33"/>
      <c r="DE30" s="33"/>
      <c r="DF30" s="33"/>
      <c r="DG30" s="33"/>
      <c r="DH30" s="33"/>
      <c r="DI30" s="33"/>
      <c r="DJ30" s="33"/>
      <c r="DK30" s="33"/>
      <c r="DL30" s="33"/>
      <c r="DM30" s="33"/>
      <c r="DN30" s="33"/>
      <c r="DO30" s="33"/>
      <c r="DP30" s="33"/>
      <c r="DQ30" s="33"/>
    </row>
    <row r="31" spans="2:121" s="91" customFormat="1" ht="44.25" hidden="1" customHeight="1" x14ac:dyDescent="0.2">
      <c r="T31" s="94"/>
      <c r="U31" s="95"/>
      <c r="V31" s="95"/>
      <c r="W31" s="95"/>
      <c r="AA31" s="87"/>
      <c r="AC31" s="116"/>
      <c r="AD31" s="117"/>
      <c r="AE31" s="117"/>
      <c r="AI31" s="33"/>
      <c r="AJ31" s="33"/>
      <c r="AK31" s="33"/>
      <c r="AL31" s="33"/>
      <c r="AM31" s="33"/>
      <c r="AN31" s="33"/>
      <c r="AO31" s="33"/>
      <c r="AP31" s="33"/>
      <c r="AQ31" s="33"/>
      <c r="AR31" s="33"/>
      <c r="AU31" s="33"/>
      <c r="BC31" s="137"/>
      <c r="CT31" s="33"/>
      <c r="CU31" s="33"/>
      <c r="CV31" s="33"/>
      <c r="CW31" s="33"/>
      <c r="CX31" s="33"/>
      <c r="CY31" s="33"/>
      <c r="CZ31" s="33"/>
      <c r="DA31" s="33"/>
      <c r="DB31" s="33"/>
      <c r="DC31" s="33"/>
      <c r="DD31" s="33"/>
      <c r="DE31" s="33"/>
      <c r="DF31" s="33"/>
      <c r="DG31" s="33"/>
      <c r="DH31" s="33"/>
      <c r="DI31" s="33"/>
      <c r="DJ31" s="33"/>
      <c r="DK31" s="33"/>
      <c r="DL31" s="33"/>
      <c r="DM31" s="33"/>
      <c r="DN31" s="33"/>
      <c r="DO31" s="33"/>
      <c r="DP31" s="33"/>
      <c r="DQ31" s="33"/>
    </row>
    <row r="32" spans="2:121" s="91" customFormat="1" ht="17.100000000000001" hidden="1" customHeight="1" x14ac:dyDescent="0.2">
      <c r="T32" s="102"/>
      <c r="U32" s="95"/>
      <c r="V32" s="95"/>
      <c r="W32" s="95"/>
      <c r="AA32" s="87" t="str">
        <f>IF(CF12=0,"",CONCATENATE(BU12,"　"))</f>
        <v/>
      </c>
      <c r="AC32" s="116"/>
      <c r="AI32" s="33"/>
      <c r="AJ32" s="33"/>
      <c r="AK32" s="33"/>
      <c r="AL32" s="33"/>
      <c r="AM32" s="33"/>
      <c r="AN32" s="33"/>
      <c r="AO32" s="33"/>
      <c r="AP32" s="33"/>
      <c r="AQ32" s="33"/>
      <c r="AR32" s="33"/>
      <c r="AU32" s="33"/>
      <c r="BC32" s="137"/>
      <c r="CT32" s="33"/>
      <c r="CU32" s="33"/>
      <c r="CV32" s="33"/>
      <c r="CW32" s="33"/>
      <c r="CX32" s="33"/>
      <c r="CY32" s="33"/>
      <c r="CZ32" s="33"/>
      <c r="DA32" s="33"/>
      <c r="DB32" s="33"/>
      <c r="DC32" s="33"/>
      <c r="DD32" s="33"/>
      <c r="DE32" s="33"/>
      <c r="DF32" s="33"/>
      <c r="DG32" s="33"/>
      <c r="DH32" s="33"/>
      <c r="DI32" s="33"/>
      <c r="DJ32" s="33"/>
      <c r="DK32" s="33"/>
      <c r="DL32" s="33"/>
      <c r="DM32" s="33"/>
      <c r="DN32" s="33"/>
      <c r="DO32" s="33"/>
      <c r="DP32" s="33"/>
      <c r="DQ32" s="33"/>
    </row>
    <row r="33" spans="1:132" s="91" customFormat="1" ht="17.100000000000001" hidden="1" customHeight="1" x14ac:dyDescent="0.2">
      <c r="T33" s="102"/>
      <c r="U33" s="95"/>
      <c r="V33" s="95"/>
      <c r="W33" s="95"/>
      <c r="AA33" s="87" t="str">
        <f t="shared" ref="AA33:AA38" si="1">IF(CF14=0,"",CONCATENATE(BU14,"　"))</f>
        <v/>
      </c>
      <c r="AC33" s="116"/>
      <c r="AI33" s="33"/>
      <c r="AJ33" s="33"/>
      <c r="AK33" s="33"/>
      <c r="AL33" s="33"/>
      <c r="AM33" s="33"/>
      <c r="AN33" s="33"/>
      <c r="AO33" s="33"/>
      <c r="AP33" s="33"/>
      <c r="AQ33" s="33"/>
      <c r="AR33" s="33"/>
      <c r="AU33" s="33"/>
      <c r="BC33" s="137"/>
      <c r="CT33" s="33"/>
      <c r="CU33" s="33"/>
      <c r="CV33" s="33"/>
      <c r="CW33" s="33"/>
      <c r="CX33" s="33"/>
      <c r="CY33" s="33"/>
      <c r="CZ33" s="33"/>
      <c r="DA33" s="33"/>
      <c r="DB33" s="33"/>
      <c r="DC33" s="33"/>
      <c r="DD33" s="33"/>
      <c r="DE33" s="33"/>
      <c r="DF33" s="33"/>
      <c r="DG33" s="33"/>
      <c r="DH33" s="33"/>
      <c r="DI33" s="33"/>
      <c r="DJ33" s="33"/>
      <c r="DK33" s="33"/>
      <c r="DL33" s="33"/>
      <c r="DM33" s="33"/>
      <c r="DN33" s="33"/>
      <c r="DO33" s="33"/>
      <c r="DP33" s="33"/>
      <c r="DQ33" s="33"/>
    </row>
    <row r="34" spans="1:132" s="91" customFormat="1" ht="17.100000000000001" hidden="1" customHeight="1" x14ac:dyDescent="0.2">
      <c r="T34" s="94"/>
      <c r="U34" s="95"/>
      <c r="V34" s="95"/>
      <c r="W34" s="95"/>
      <c r="AA34" s="87" t="str">
        <f t="shared" si="1"/>
        <v/>
      </c>
      <c r="AI34" s="33"/>
      <c r="AJ34" s="33"/>
      <c r="AK34" s="33"/>
      <c r="AL34" s="33"/>
      <c r="AM34" s="33"/>
      <c r="AN34" s="33"/>
      <c r="AO34" s="33"/>
      <c r="AP34" s="33"/>
      <c r="AQ34" s="33"/>
      <c r="AR34" s="33"/>
      <c r="AU34" s="33"/>
      <c r="BC34" s="137"/>
      <c r="CT34" s="33"/>
      <c r="CU34" s="33"/>
      <c r="CV34" s="33"/>
      <c r="CW34" s="33"/>
      <c r="CX34" s="33"/>
      <c r="CY34" s="33"/>
      <c r="CZ34" s="33"/>
      <c r="DA34" s="33"/>
      <c r="DB34" s="33"/>
      <c r="DC34" s="33"/>
      <c r="DD34" s="33"/>
      <c r="DE34" s="33"/>
      <c r="DF34" s="33"/>
      <c r="DG34" s="33"/>
      <c r="DH34" s="33"/>
      <c r="DI34" s="33"/>
      <c r="DJ34" s="33"/>
      <c r="DK34" s="33"/>
      <c r="DL34" s="33"/>
      <c r="DM34" s="33"/>
      <c r="DN34" s="33"/>
      <c r="DO34" s="33"/>
      <c r="DP34" s="33"/>
      <c r="DQ34" s="33"/>
    </row>
    <row r="35" spans="1:132" s="91" customFormat="1" ht="17.100000000000001" hidden="1" customHeight="1" x14ac:dyDescent="0.2">
      <c r="T35" s="102"/>
      <c r="U35" s="95"/>
      <c r="V35" s="95"/>
      <c r="W35" s="95"/>
      <c r="AA35" s="87" t="str">
        <f t="shared" si="1"/>
        <v/>
      </c>
      <c r="AC35" s="116"/>
      <c r="AI35" s="33"/>
      <c r="AJ35" s="33"/>
      <c r="AK35" s="33"/>
      <c r="AL35" s="33"/>
      <c r="AM35" s="33"/>
      <c r="AN35" s="33"/>
      <c r="AO35" s="33"/>
      <c r="AP35" s="33"/>
      <c r="AQ35" s="33"/>
      <c r="AR35" s="33"/>
      <c r="AU35" s="33"/>
      <c r="BC35" s="137"/>
      <c r="CT35" s="33"/>
      <c r="CU35" s="33"/>
      <c r="CV35" s="33"/>
      <c r="CW35" s="33"/>
      <c r="CX35" s="33"/>
      <c r="CY35" s="33"/>
      <c r="CZ35" s="33"/>
      <c r="DA35" s="33"/>
      <c r="DB35" s="33"/>
      <c r="DC35" s="33"/>
      <c r="DD35" s="33"/>
      <c r="DE35" s="33"/>
      <c r="DF35" s="33"/>
      <c r="DG35" s="33"/>
      <c r="DH35" s="33"/>
      <c r="DI35" s="33"/>
      <c r="DJ35" s="33"/>
      <c r="DK35" s="33"/>
      <c r="DL35" s="33"/>
      <c r="DM35" s="33"/>
      <c r="DN35" s="33"/>
      <c r="DO35" s="33"/>
      <c r="DP35" s="33"/>
      <c r="DQ35" s="33"/>
    </row>
    <row r="36" spans="1:132" s="91" customFormat="1" ht="17.100000000000001" hidden="1" customHeight="1" x14ac:dyDescent="0.2">
      <c r="T36" s="102"/>
      <c r="U36" s="95"/>
      <c r="V36" s="95"/>
      <c r="W36" s="95"/>
      <c r="AA36" s="87" t="str">
        <f t="shared" si="1"/>
        <v/>
      </c>
      <c r="AI36" s="33"/>
      <c r="AJ36" s="33"/>
      <c r="AK36" s="33"/>
      <c r="AL36" s="33"/>
      <c r="AM36" s="33"/>
      <c r="AN36" s="33"/>
      <c r="AO36" s="33"/>
      <c r="AP36" s="33"/>
      <c r="AQ36" s="33"/>
      <c r="AR36" s="33"/>
      <c r="AS36" s="102"/>
      <c r="AU36" s="33"/>
      <c r="BC36" s="137"/>
      <c r="CT36" s="33"/>
      <c r="CU36" s="33"/>
      <c r="CV36" s="33"/>
      <c r="CW36" s="33"/>
      <c r="CX36" s="33"/>
      <c r="CY36" s="33"/>
      <c r="CZ36" s="33"/>
      <c r="DA36" s="33"/>
      <c r="DB36" s="33"/>
      <c r="DC36" s="33"/>
      <c r="DD36" s="33"/>
      <c r="DE36" s="33"/>
      <c r="DF36" s="33"/>
      <c r="DG36" s="33"/>
      <c r="DH36" s="33"/>
      <c r="DI36" s="33"/>
      <c r="DJ36" s="33"/>
      <c r="DK36" s="33"/>
      <c r="DL36" s="33"/>
      <c r="DM36" s="33"/>
      <c r="DN36" s="33"/>
      <c r="DO36" s="33"/>
      <c r="DP36" s="33"/>
      <c r="DQ36" s="33"/>
    </row>
    <row r="37" spans="1:132" s="91" customFormat="1" ht="17.100000000000001" hidden="1" customHeight="1" x14ac:dyDescent="0.2">
      <c r="T37" s="102"/>
      <c r="U37" s="95"/>
      <c r="V37" s="95"/>
      <c r="W37" s="95"/>
      <c r="AA37" s="87" t="str">
        <f t="shared" si="1"/>
        <v/>
      </c>
      <c r="AI37" s="33"/>
      <c r="AJ37" s="33"/>
      <c r="AK37" s="33"/>
      <c r="AL37" s="33"/>
      <c r="AM37" s="33"/>
      <c r="AN37" s="33"/>
      <c r="AO37" s="33"/>
      <c r="AP37" s="33"/>
      <c r="AQ37" s="33"/>
      <c r="AR37" s="33"/>
      <c r="AS37" s="102"/>
      <c r="BC37" s="137"/>
      <c r="CT37" s="33"/>
      <c r="CU37" s="33"/>
      <c r="CV37" s="33"/>
      <c r="CW37" s="33"/>
      <c r="CX37" s="33"/>
      <c r="CY37" s="33"/>
      <c r="CZ37" s="33"/>
      <c r="DA37" s="33"/>
      <c r="DB37" s="33"/>
      <c r="DC37" s="33"/>
      <c r="DD37" s="33"/>
      <c r="DE37" s="33"/>
      <c r="DF37" s="33"/>
      <c r="DG37" s="33"/>
      <c r="DH37" s="33"/>
      <c r="DI37" s="33"/>
      <c r="DJ37" s="33"/>
      <c r="DK37" s="33"/>
      <c r="DL37" s="33"/>
      <c r="DM37" s="33"/>
      <c r="DN37" s="33"/>
      <c r="DO37" s="33"/>
      <c r="DP37" s="33"/>
      <c r="DQ37" s="33"/>
    </row>
    <row r="38" spans="1:132" s="91" customFormat="1" ht="17.100000000000001" hidden="1" customHeight="1" x14ac:dyDescent="0.2">
      <c r="T38" s="102"/>
      <c r="U38" s="95"/>
      <c r="V38" s="95"/>
      <c r="W38" s="95"/>
      <c r="AA38" s="87" t="str">
        <f t="shared" si="1"/>
        <v/>
      </c>
      <c r="AI38" s="33"/>
      <c r="AJ38" s="33"/>
      <c r="AK38" s="33"/>
      <c r="AL38" s="33"/>
      <c r="AM38" s="33"/>
      <c r="AN38" s="33"/>
      <c r="AO38" s="33"/>
      <c r="AP38" s="33"/>
      <c r="AQ38" s="33"/>
      <c r="AR38" s="33"/>
      <c r="AS38" s="102"/>
      <c r="BC38" s="137"/>
      <c r="CT38" s="33"/>
      <c r="CU38" s="33"/>
      <c r="CV38" s="33"/>
      <c r="CW38" s="33"/>
      <c r="CX38" s="33"/>
      <c r="CY38" s="33"/>
      <c r="CZ38" s="33"/>
      <c r="DA38" s="33"/>
      <c r="DB38" s="33"/>
      <c r="DC38" s="33"/>
      <c r="DD38" s="33"/>
      <c r="DE38" s="33"/>
      <c r="DF38" s="33"/>
      <c r="DG38" s="33"/>
      <c r="DH38" s="33"/>
      <c r="DI38" s="33"/>
      <c r="DJ38" s="33"/>
      <c r="DK38" s="33"/>
      <c r="DL38" s="33"/>
      <c r="DM38" s="33"/>
      <c r="DN38" s="33"/>
      <c r="DO38" s="33"/>
      <c r="DP38" s="33"/>
      <c r="DQ38" s="33"/>
    </row>
    <row r="39" spans="1:132" s="91" customFormat="1" ht="17.100000000000001" hidden="1" customHeight="1" x14ac:dyDescent="0.2">
      <c r="T39" s="102"/>
      <c r="U39" s="95"/>
      <c r="V39" s="95"/>
      <c r="W39" s="95"/>
      <c r="AA39" s="87" t="str">
        <f>CONCATENATE(AA32,AA33,AA34,AA35,AA36,AA37,AA38)</f>
        <v/>
      </c>
      <c r="AI39" s="33"/>
      <c r="AJ39" s="33"/>
      <c r="AK39" s="33"/>
      <c r="AL39" s="33"/>
      <c r="AM39" s="33"/>
      <c r="AN39" s="33"/>
      <c r="AO39" s="33"/>
      <c r="AP39" s="33"/>
      <c r="AQ39" s="33"/>
      <c r="AR39" s="33"/>
      <c r="AS39" s="102"/>
      <c r="BC39" s="137"/>
      <c r="CT39" s="33"/>
      <c r="CU39" s="33"/>
      <c r="CV39" s="33"/>
      <c r="CW39" s="33"/>
      <c r="CX39" s="33"/>
      <c r="CY39" s="33"/>
      <c r="CZ39" s="33"/>
      <c r="DA39" s="33"/>
      <c r="DB39" s="33"/>
      <c r="DC39" s="33"/>
      <c r="DD39" s="33"/>
      <c r="DE39" s="33"/>
      <c r="DF39" s="33"/>
      <c r="DG39" s="33"/>
      <c r="DH39" s="33"/>
      <c r="DI39" s="33"/>
      <c r="DJ39" s="33"/>
      <c r="DK39" s="33"/>
      <c r="DL39" s="33"/>
      <c r="DM39" s="33"/>
      <c r="DN39" s="33"/>
      <c r="DO39" s="33"/>
      <c r="DP39" s="33"/>
      <c r="DQ39" s="33"/>
    </row>
    <row r="40" spans="1:132" s="91" customFormat="1" ht="30" customHeight="1" x14ac:dyDescent="0.2">
      <c r="B40" s="137"/>
      <c r="C40" s="112" t="s">
        <v>833</v>
      </c>
      <c r="D40" s="102"/>
      <c r="G40" s="148"/>
      <c r="H40" s="148"/>
      <c r="I40" s="148"/>
      <c r="J40" s="148"/>
      <c r="K40" s="148"/>
      <c r="L40" s="148"/>
      <c r="M40" s="148"/>
      <c r="N40" s="148"/>
      <c r="O40" s="148"/>
      <c r="P40" s="148"/>
      <c r="Q40" s="148"/>
      <c r="S40" s="102"/>
      <c r="T40" s="102"/>
      <c r="U40" s="95"/>
      <c r="V40" s="95"/>
      <c r="W40" s="95">
        <v>1</v>
      </c>
      <c r="X40" s="91">
        <v>2</v>
      </c>
      <c r="Y40" s="95">
        <v>3</v>
      </c>
      <c r="Z40" s="91">
        <v>4</v>
      </c>
      <c r="AA40" s="95">
        <v>5</v>
      </c>
      <c r="AB40" s="91">
        <v>6</v>
      </c>
      <c r="AC40" s="95">
        <v>7</v>
      </c>
      <c r="AD40" s="91">
        <v>8</v>
      </c>
      <c r="AE40" s="95">
        <v>9</v>
      </c>
      <c r="AF40" s="91">
        <v>10</v>
      </c>
      <c r="AG40" s="95">
        <v>11</v>
      </c>
      <c r="AH40" s="91">
        <v>12</v>
      </c>
      <c r="AI40" s="95">
        <v>13</v>
      </c>
      <c r="AJ40" s="91">
        <v>14</v>
      </c>
      <c r="AK40" s="33"/>
      <c r="AL40" s="33"/>
      <c r="AM40" s="33"/>
      <c r="AN40" s="33"/>
      <c r="AO40" s="33"/>
      <c r="AP40" s="33"/>
      <c r="AQ40" s="33"/>
      <c r="AR40" s="33"/>
      <c r="AS40" s="102"/>
      <c r="AU40" s="33"/>
      <c r="BC40" s="137"/>
      <c r="CT40" s="33"/>
      <c r="CU40" s="33"/>
      <c r="CV40" s="33"/>
      <c r="CW40" s="33"/>
      <c r="CX40" s="33"/>
      <c r="CY40" s="33"/>
      <c r="CZ40" s="33"/>
      <c r="DA40" s="33"/>
      <c r="DB40" s="33"/>
      <c r="DC40" s="33"/>
      <c r="DD40" s="33"/>
      <c r="DE40" s="33"/>
      <c r="DF40" s="33"/>
      <c r="DG40" s="33"/>
      <c r="DH40" s="33"/>
      <c r="DI40" s="33"/>
      <c r="DJ40" s="33"/>
      <c r="DK40" s="33"/>
      <c r="DL40" s="33"/>
      <c r="DM40" s="33"/>
      <c r="DN40" s="33"/>
      <c r="DO40" s="33"/>
      <c r="DP40" s="33"/>
      <c r="DQ40" s="33"/>
      <c r="DV40" s="114"/>
      <c r="DW40" s="850"/>
      <c r="DX40" s="850"/>
      <c r="DY40" s="850"/>
      <c r="DZ40" s="850"/>
      <c r="EA40" s="133"/>
      <c r="EB40" s="133"/>
    </row>
    <row r="41" spans="1:132" s="91" customFormat="1" ht="45" customHeight="1" x14ac:dyDescent="0.2">
      <c r="B41" s="137"/>
      <c r="D41" s="102"/>
      <c r="F41" s="932" t="s">
        <v>1104</v>
      </c>
      <c r="G41" s="932"/>
      <c r="H41" s="932"/>
      <c r="I41" s="932"/>
      <c r="J41" s="932"/>
      <c r="K41" s="932"/>
      <c r="L41" s="932"/>
      <c r="M41" s="932"/>
      <c r="N41" s="932"/>
      <c r="O41" s="932"/>
      <c r="P41" s="932"/>
      <c r="Q41" s="932"/>
      <c r="R41" s="932"/>
      <c r="S41" s="932"/>
      <c r="T41" s="932"/>
      <c r="U41" s="95"/>
      <c r="V41" s="95"/>
      <c r="AI41" s="129"/>
      <c r="AJ41" s="604" t="s">
        <v>834</v>
      </c>
      <c r="AS41" s="102"/>
      <c r="AU41" s="33"/>
      <c r="CT41" s="33"/>
      <c r="CU41" s="33"/>
      <c r="CV41" s="33"/>
      <c r="CW41" s="33"/>
      <c r="CX41" s="33"/>
      <c r="CY41" s="33"/>
      <c r="CZ41" s="33"/>
      <c r="DA41" s="33"/>
      <c r="DB41" s="33"/>
      <c r="DC41" s="33"/>
      <c r="DD41" s="33"/>
      <c r="DE41" s="33"/>
      <c r="DF41" s="33"/>
      <c r="DG41" s="33"/>
      <c r="DH41" s="33"/>
      <c r="DI41" s="33"/>
      <c r="DJ41" s="33"/>
      <c r="DK41" s="33"/>
      <c r="DL41" s="33"/>
      <c r="DM41" s="33"/>
      <c r="DN41" s="33"/>
      <c r="DO41" s="33"/>
      <c r="DP41" s="33"/>
      <c r="DQ41" s="33"/>
      <c r="EA41" s="133"/>
      <c r="EB41" s="133"/>
    </row>
    <row r="42" spans="1:132" s="91" customFormat="1" ht="21" customHeight="1" x14ac:dyDescent="0.2">
      <c r="B42" s="137"/>
      <c r="C42" s="102"/>
      <c r="D42" s="102"/>
      <c r="F42" s="933" t="s">
        <v>1283</v>
      </c>
      <c r="G42" s="933"/>
      <c r="H42" s="933"/>
      <c r="I42" s="1008" t="s">
        <v>1284</v>
      </c>
      <c r="J42" s="1009"/>
      <c r="K42" s="1009"/>
      <c r="L42" s="1009"/>
      <c r="M42" s="1009"/>
      <c r="N42" s="1009"/>
      <c r="O42" s="1009"/>
      <c r="P42" s="1009"/>
      <c r="Q42" s="1010"/>
      <c r="R42" s="1014" t="s">
        <v>1286</v>
      </c>
      <c r="S42" s="1016" t="s">
        <v>835</v>
      </c>
      <c r="T42" s="1016" t="s">
        <v>1285</v>
      </c>
      <c r="U42" s="95"/>
      <c r="V42" s="95"/>
      <c r="AH42" s="31"/>
      <c r="AJ42" s="999" t="s">
        <v>836</v>
      </c>
      <c r="CT42" s="33"/>
      <c r="CU42" s="33"/>
      <c r="CV42" s="33"/>
      <c r="CW42" s="33"/>
      <c r="CX42" s="33"/>
      <c r="CY42" s="33"/>
      <c r="CZ42" s="33"/>
      <c r="DA42" s="33"/>
      <c r="DB42" s="33"/>
      <c r="DC42" s="33"/>
      <c r="DD42" s="33"/>
      <c r="DE42" s="33"/>
      <c r="DF42" s="33"/>
      <c r="DG42" s="33"/>
      <c r="DH42" s="33"/>
      <c r="DI42" s="33"/>
      <c r="DJ42" s="33"/>
      <c r="DK42" s="33"/>
      <c r="DL42" s="33"/>
      <c r="DM42" s="33"/>
      <c r="DN42" s="33"/>
      <c r="DO42" s="33"/>
      <c r="DP42" s="33"/>
      <c r="DQ42" s="33"/>
      <c r="EA42" s="133"/>
      <c r="EB42" s="133"/>
    </row>
    <row r="43" spans="1:132" s="91" customFormat="1" ht="21" customHeight="1" x14ac:dyDescent="0.2">
      <c r="A43" s="33"/>
      <c r="B43" s="33"/>
      <c r="F43" s="781" t="s">
        <v>317</v>
      </c>
      <c r="G43" s="782" t="s">
        <v>837</v>
      </c>
      <c r="H43" s="783"/>
      <c r="I43" s="1011"/>
      <c r="J43" s="1012"/>
      <c r="K43" s="1012"/>
      <c r="L43" s="1012"/>
      <c r="M43" s="1012"/>
      <c r="N43" s="1012"/>
      <c r="O43" s="1012"/>
      <c r="P43" s="1012"/>
      <c r="Q43" s="1013"/>
      <c r="R43" s="1015"/>
      <c r="S43" s="1017"/>
      <c r="T43" s="1018"/>
      <c r="W43" s="91">
        <v>1</v>
      </c>
      <c r="AH43" s="31"/>
      <c r="AJ43" s="1000"/>
      <c r="AU43" s="33"/>
      <c r="AV43" s="33"/>
      <c r="AW43" s="33"/>
      <c r="AX43" s="33"/>
      <c r="AY43" s="33"/>
      <c r="AZ43" s="33"/>
      <c r="BA43" s="33"/>
      <c r="BB43" s="33"/>
      <c r="BC43" s="33"/>
      <c r="BD43" s="33"/>
      <c r="BE43" s="33"/>
      <c r="BF43" s="33"/>
      <c r="CT43" s="33"/>
      <c r="CU43" s="33"/>
      <c r="CV43" s="33"/>
      <c r="CW43" s="33"/>
      <c r="CX43" s="33"/>
      <c r="CY43" s="33"/>
      <c r="CZ43" s="33"/>
      <c r="DA43" s="33"/>
      <c r="DB43" s="33"/>
      <c r="DC43" s="33"/>
      <c r="DD43" s="33"/>
      <c r="DE43" s="33"/>
      <c r="DF43" s="33"/>
      <c r="DG43" s="33"/>
      <c r="DH43" s="33"/>
      <c r="DI43" s="33"/>
      <c r="DJ43" s="33"/>
      <c r="DK43" s="33"/>
      <c r="DL43" s="33"/>
      <c r="DM43" s="33"/>
      <c r="DN43" s="33"/>
      <c r="DO43" s="33"/>
      <c r="DP43" s="33"/>
      <c r="DQ43" s="33"/>
      <c r="EA43" s="133"/>
      <c r="EB43" s="133"/>
    </row>
    <row r="44" spans="1:132" s="91" customFormat="1" ht="21" customHeight="1" x14ac:dyDescent="0.2">
      <c r="A44" s="33"/>
      <c r="B44" s="33"/>
      <c r="C44" s="33"/>
      <c r="D44" s="33"/>
      <c r="E44" s="33"/>
      <c r="F44" s="1001" t="s">
        <v>838</v>
      </c>
      <c r="G44" s="784" t="str">
        <f t="shared" ref="G44:G60" si="2">W44</f>
        <v>蒸気供給</v>
      </c>
      <c r="H44" s="785"/>
      <c r="I44" s="786" t="str">
        <f t="shared" ref="I44:I60" si="3">X44</f>
        <v>蒸気ボイラー等</v>
      </c>
      <c r="J44" s="752"/>
      <c r="K44" s="752"/>
      <c r="L44" s="752"/>
      <c r="M44" s="752"/>
      <c r="N44" s="752"/>
      <c r="O44" s="787"/>
      <c r="P44" s="722"/>
      <c r="Q44" s="785"/>
      <c r="R44" s="805">
        <v>36488</v>
      </c>
      <c r="S44" s="789">
        <f t="shared" ref="S44:S72" si="4">IF(OR($R44=0,$R$73=0),0,$R44/$R$73)</f>
        <v>8.3829235562684346E-2</v>
      </c>
      <c r="T44" s="790"/>
      <c r="W44" s="287" t="s">
        <v>839</v>
      </c>
      <c r="X44" s="47" t="s">
        <v>840</v>
      </c>
      <c r="Y44" s="87"/>
      <c r="Z44" s="87"/>
      <c r="AA44" s="87"/>
      <c r="AB44" s="87"/>
      <c r="AE44" s="111">
        <v>36488</v>
      </c>
      <c r="AF44" s="87" t="s">
        <v>841</v>
      </c>
      <c r="AG44" s="605"/>
      <c r="AJ44" s="606">
        <f>IF($T$73=0,S44,T44)</f>
        <v>8.3829235562684346E-2</v>
      </c>
      <c r="AU44" s="33"/>
      <c r="AV44" s="33"/>
      <c r="AW44" s="33"/>
      <c r="AX44" s="33"/>
      <c r="AY44" s="33"/>
      <c r="AZ44" s="33"/>
      <c r="BA44" s="33"/>
      <c r="BB44" s="33"/>
      <c r="BC44" s="33"/>
      <c r="BD44" s="33"/>
      <c r="BE44" s="33"/>
      <c r="BF44" s="33"/>
      <c r="BG44" s="33"/>
      <c r="CT44" s="33"/>
      <c r="CU44" s="33"/>
      <c r="CV44" s="33"/>
      <c r="CW44" s="33"/>
      <c r="CX44" s="33"/>
      <c r="CY44" s="33"/>
      <c r="CZ44" s="33"/>
      <c r="DA44" s="33"/>
      <c r="DB44" s="33"/>
      <c r="DC44" s="33"/>
      <c r="DD44" s="33"/>
      <c r="DE44" s="33"/>
      <c r="DF44" s="33"/>
      <c r="DG44" s="33"/>
      <c r="DH44" s="33"/>
      <c r="DI44" s="33"/>
      <c r="DJ44" s="33"/>
      <c r="DK44" s="33"/>
      <c r="DL44" s="33"/>
      <c r="DM44" s="33"/>
      <c r="DN44" s="33"/>
      <c r="DO44" s="33"/>
      <c r="DP44" s="33"/>
      <c r="DQ44" s="33"/>
      <c r="EA44" s="133"/>
      <c r="EB44" s="133"/>
    </row>
    <row r="45" spans="1:132" s="91" customFormat="1" ht="21" customHeight="1" x14ac:dyDescent="0.2">
      <c r="A45" s="33"/>
      <c r="B45" s="33"/>
      <c r="C45" s="33"/>
      <c r="D45" s="33"/>
      <c r="E45" s="33"/>
      <c r="F45" s="1002"/>
      <c r="G45" s="784" t="str">
        <f t="shared" si="2"/>
        <v>熱　源</v>
      </c>
      <c r="H45" s="785"/>
      <c r="I45" s="784" t="str">
        <f t="shared" si="3"/>
        <v>冷凍機、冷温水機、温水ボイラー 等</v>
      </c>
      <c r="J45" s="722"/>
      <c r="K45" s="722"/>
      <c r="L45" s="722"/>
      <c r="M45" s="722"/>
      <c r="N45" s="722"/>
      <c r="O45" s="791"/>
      <c r="P45" s="722"/>
      <c r="Q45" s="785"/>
      <c r="R45" s="805">
        <v>23176.5</v>
      </c>
      <c r="S45" s="792">
        <f t="shared" si="4"/>
        <v>5.3246773679526245E-2</v>
      </c>
      <c r="T45" s="790"/>
      <c r="W45" s="287" t="s">
        <v>842</v>
      </c>
      <c r="X45" s="47" t="s">
        <v>843</v>
      </c>
      <c r="Y45" s="87"/>
      <c r="Z45" s="87"/>
      <c r="AA45" s="87"/>
      <c r="AB45" s="87"/>
      <c r="AE45" s="111">
        <v>740472</v>
      </c>
      <c r="AF45" s="607" t="s">
        <v>844</v>
      </c>
      <c r="AG45" s="213" t="s">
        <v>845</v>
      </c>
      <c r="AH45" s="608">
        <f t="shared" ref="AH45:AH56" si="5">IF(ISERROR(VLOOKUP(AF45,$G$61:$AJ$71,29,0)),0,VLOOKUP(AF45,$G$61:$AJ$71,29,0))</f>
        <v>0</v>
      </c>
      <c r="AJ45" s="606">
        <f t="shared" ref="AJ45:AJ72" si="6">IF($T$73=0,S45,T45)</f>
        <v>5.3246773679526245E-2</v>
      </c>
      <c r="AR45" s="133"/>
      <c r="AU45" s="33"/>
      <c r="AV45" s="33"/>
      <c r="AW45" s="33"/>
      <c r="AX45" s="33"/>
      <c r="AY45" s="33"/>
      <c r="AZ45" s="33"/>
      <c r="BA45" s="33"/>
      <c r="BB45" s="33"/>
      <c r="BC45" s="33"/>
      <c r="BD45" s="33"/>
      <c r="BE45" s="33"/>
      <c r="BF45" s="33"/>
      <c r="BG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EA45" s="133"/>
      <c r="EB45" s="133"/>
    </row>
    <row r="46" spans="1:132" s="91" customFormat="1" ht="21" customHeight="1" x14ac:dyDescent="0.2">
      <c r="A46" s="33"/>
      <c r="B46" s="33"/>
      <c r="C46" s="33"/>
      <c r="D46" s="33"/>
      <c r="E46" s="33"/>
      <c r="F46" s="1002"/>
      <c r="G46" s="784" t="str">
        <f t="shared" si="2"/>
        <v>冷却塔</v>
      </c>
      <c r="H46" s="785"/>
      <c r="I46" s="784" t="str">
        <f t="shared" si="3"/>
        <v>冷却塔</v>
      </c>
      <c r="J46" s="722"/>
      <c r="K46" s="722"/>
      <c r="L46" s="722"/>
      <c r="M46" s="722"/>
      <c r="N46" s="722"/>
      <c r="O46" s="791"/>
      <c r="P46" s="722"/>
      <c r="Q46" s="785"/>
      <c r="R46" s="805">
        <v>580</v>
      </c>
      <c r="S46" s="792">
        <f t="shared" si="4"/>
        <v>1.3325190919304133E-3</v>
      </c>
      <c r="T46" s="790"/>
      <c r="W46" s="287" t="s">
        <v>846</v>
      </c>
      <c r="X46" s="47" t="s">
        <v>846</v>
      </c>
      <c r="Y46" s="87"/>
      <c r="Z46" s="87"/>
      <c r="AA46" s="87"/>
      <c r="AB46" s="87"/>
      <c r="AE46" s="111">
        <v>13794</v>
      </c>
      <c r="AF46" s="607" t="s">
        <v>847</v>
      </c>
      <c r="AG46" s="213" t="s">
        <v>848</v>
      </c>
      <c r="AH46" s="608">
        <f t="shared" si="5"/>
        <v>0</v>
      </c>
      <c r="AJ46" s="606">
        <f t="shared" si="6"/>
        <v>1.3325190919304133E-3</v>
      </c>
      <c r="AR46" s="133"/>
      <c r="AU46" s="33"/>
      <c r="AV46" s="33"/>
      <c r="AW46" s="33"/>
      <c r="AX46" s="33"/>
      <c r="AY46" s="33"/>
      <c r="AZ46" s="609" t="s">
        <v>28</v>
      </c>
      <c r="BB46" s="130">
        <v>1</v>
      </c>
      <c r="BC46" s="130">
        <f>$BM$75</f>
        <v>0</v>
      </c>
      <c r="BD46" s="130">
        <v>0.5</v>
      </c>
      <c r="BE46" s="130">
        <f>$BO$75</f>
        <v>0</v>
      </c>
      <c r="BF46" s="130">
        <v>0</v>
      </c>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EA46" s="133"/>
      <c r="EB46" s="133"/>
    </row>
    <row r="47" spans="1:132" s="91" customFormat="1" ht="21" customHeight="1" x14ac:dyDescent="0.2">
      <c r="A47" s="33"/>
      <c r="B47" s="33"/>
      <c r="C47" s="33"/>
      <c r="D47" s="33"/>
      <c r="E47" s="33"/>
      <c r="F47" s="1002"/>
      <c r="G47" s="784" t="str">
        <f t="shared" si="2"/>
        <v>熱搬送</v>
      </c>
      <c r="H47" s="785"/>
      <c r="I47" s="784" t="str">
        <f t="shared" si="3"/>
        <v>空調1次ポンプ、空調2次ポンプ、冷却水ポンプ 等</v>
      </c>
      <c r="J47" s="722"/>
      <c r="K47" s="722"/>
      <c r="L47" s="722"/>
      <c r="M47" s="722"/>
      <c r="N47" s="722"/>
      <c r="O47" s="791"/>
      <c r="P47" s="722"/>
      <c r="Q47" s="785"/>
      <c r="R47" s="805">
        <v>3234</v>
      </c>
      <c r="S47" s="792">
        <f t="shared" si="4"/>
        <v>7.4299426608671658E-3</v>
      </c>
      <c r="T47" s="790"/>
      <c r="W47" s="287" t="s">
        <v>849</v>
      </c>
      <c r="X47" s="47" t="s">
        <v>850</v>
      </c>
      <c r="Y47" s="87"/>
      <c r="Z47" s="87"/>
      <c r="AA47" s="87"/>
      <c r="AB47" s="87"/>
      <c r="AE47" s="111">
        <v>103322</v>
      </c>
      <c r="AF47" s="607" t="s">
        <v>851</v>
      </c>
      <c r="AG47" s="213" t="s">
        <v>852</v>
      </c>
      <c r="AH47" s="608">
        <f t="shared" si="5"/>
        <v>0</v>
      </c>
      <c r="AJ47" s="606">
        <f t="shared" si="6"/>
        <v>7.4299426608671658E-3</v>
      </c>
      <c r="AR47" s="133"/>
      <c r="AU47" s="33"/>
      <c r="AV47" s="33"/>
      <c r="AW47" s="33"/>
      <c r="AX47" s="33"/>
      <c r="AY47" s="33"/>
      <c r="AZ47" s="87"/>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W47" s="133"/>
      <c r="DX47" s="133"/>
      <c r="DY47" s="133"/>
      <c r="DZ47" s="133"/>
      <c r="EA47" s="133"/>
      <c r="EB47" s="133"/>
    </row>
    <row r="48" spans="1:132" s="91" customFormat="1" ht="21" customHeight="1" x14ac:dyDescent="0.2">
      <c r="A48" s="33"/>
      <c r="B48" s="33"/>
      <c r="C48" s="33"/>
      <c r="D48" s="33"/>
      <c r="E48" s="33"/>
      <c r="F48" s="1002"/>
      <c r="G48" s="784" t="str">
        <f t="shared" si="2"/>
        <v>コージェネ</v>
      </c>
      <c r="H48" s="785"/>
      <c r="I48" s="784" t="str">
        <f t="shared" si="3"/>
        <v>コージェネレーション 等</v>
      </c>
      <c r="J48" s="722"/>
      <c r="K48" s="722"/>
      <c r="L48" s="722"/>
      <c r="M48" s="722"/>
      <c r="N48" s="722"/>
      <c r="O48" s="791"/>
      <c r="P48" s="722"/>
      <c r="Q48" s="785"/>
      <c r="R48" s="805">
        <v>20000</v>
      </c>
      <c r="S48" s="792">
        <f t="shared" si="4"/>
        <v>4.5948934204497006E-2</v>
      </c>
      <c r="T48" s="790"/>
      <c r="W48" s="287" t="s">
        <v>853</v>
      </c>
      <c r="X48" s="47" t="s">
        <v>854</v>
      </c>
      <c r="Y48" s="87"/>
      <c r="Z48" s="87"/>
      <c r="AA48" s="87"/>
      <c r="AB48" s="87"/>
      <c r="AE48" s="111">
        <v>20000</v>
      </c>
      <c r="AF48" s="607" t="s">
        <v>855</v>
      </c>
      <c r="AG48" s="213" t="s">
        <v>856</v>
      </c>
      <c r="AH48" s="608">
        <f t="shared" si="5"/>
        <v>0</v>
      </c>
      <c r="AJ48" s="606">
        <f t="shared" si="6"/>
        <v>4.5948934204497006E-2</v>
      </c>
      <c r="AR48" s="129"/>
      <c r="AS48" s="129"/>
      <c r="AT48" s="129"/>
      <c r="AU48" s="129"/>
      <c r="AV48" s="129"/>
      <c r="AW48" s="129"/>
      <c r="AX48" s="134"/>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EA48" s="133"/>
      <c r="EB48" s="133"/>
    </row>
    <row r="49" spans="1:132" s="91" customFormat="1" ht="21" customHeight="1" x14ac:dyDescent="0.2">
      <c r="A49" s="33"/>
      <c r="B49" s="33"/>
      <c r="C49" s="33"/>
      <c r="D49" s="33"/>
      <c r="E49" s="33"/>
      <c r="F49" s="1002"/>
      <c r="G49" s="784" t="str">
        <f t="shared" si="2"/>
        <v>受変電</v>
      </c>
      <c r="H49" s="785"/>
      <c r="I49" s="784" t="str">
        <f t="shared" si="3"/>
        <v>変圧器、蓄電池 等</v>
      </c>
      <c r="J49" s="722"/>
      <c r="K49" s="722"/>
      <c r="L49" s="722"/>
      <c r="M49" s="722"/>
      <c r="N49" s="722"/>
      <c r="O49" s="791"/>
      <c r="P49" s="722"/>
      <c r="Q49" s="785"/>
      <c r="R49" s="805">
        <v>11799</v>
      </c>
      <c r="S49" s="792">
        <f t="shared" si="4"/>
        <v>2.710757373394301E-2</v>
      </c>
      <c r="T49" s="790"/>
      <c r="W49" s="287" t="s">
        <v>857</v>
      </c>
      <c r="X49" s="47" t="s">
        <v>858</v>
      </c>
      <c r="Y49" s="87"/>
      <c r="Z49" s="87"/>
      <c r="AA49" s="87"/>
      <c r="AB49" s="87"/>
      <c r="AE49" s="111">
        <v>177859</v>
      </c>
      <c r="AF49" s="607" t="s">
        <v>859</v>
      </c>
      <c r="AG49" s="213" t="s">
        <v>860</v>
      </c>
      <c r="AH49" s="608">
        <f t="shared" si="5"/>
        <v>0</v>
      </c>
      <c r="AJ49" s="606">
        <f t="shared" si="6"/>
        <v>2.710757373394301E-2</v>
      </c>
      <c r="AR49" s="129"/>
      <c r="AS49" s="129"/>
      <c r="AT49" s="129"/>
      <c r="AU49" s="129"/>
      <c r="AV49" s="129"/>
      <c r="AW49" s="129"/>
      <c r="AX49" s="134"/>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EA49" s="133"/>
      <c r="EB49" s="133"/>
    </row>
    <row r="50" spans="1:132" s="91" customFormat="1" ht="21" customHeight="1" x14ac:dyDescent="0.2">
      <c r="A50" s="33"/>
      <c r="B50" s="33"/>
      <c r="C50" s="33"/>
      <c r="D50" s="33"/>
      <c r="E50" s="33"/>
      <c r="F50" s="1002"/>
      <c r="G50" s="784" t="str">
        <f t="shared" si="2"/>
        <v>圧縮空気</v>
      </c>
      <c r="H50" s="785"/>
      <c r="I50" s="784" t="str">
        <f t="shared" si="3"/>
        <v>エアコンプレッサー 等</v>
      </c>
      <c r="J50" s="722"/>
      <c r="K50" s="722"/>
      <c r="L50" s="722"/>
      <c r="M50" s="722"/>
      <c r="N50" s="722"/>
      <c r="O50" s="791"/>
      <c r="P50" s="722"/>
      <c r="Q50" s="785"/>
      <c r="R50" s="805">
        <v>3660</v>
      </c>
      <c r="S50" s="792">
        <f t="shared" si="4"/>
        <v>8.4086549594229523E-3</v>
      </c>
      <c r="T50" s="790"/>
      <c r="W50" s="287" t="s">
        <v>861</v>
      </c>
      <c r="X50" s="47" t="s">
        <v>862</v>
      </c>
      <c r="Y50" s="87"/>
      <c r="Z50" s="87"/>
      <c r="AA50" s="87"/>
      <c r="AB50" s="87"/>
      <c r="AE50" s="111">
        <v>3660</v>
      </c>
      <c r="AF50" s="607" t="s">
        <v>863</v>
      </c>
      <c r="AG50" s="213" t="s">
        <v>864</v>
      </c>
      <c r="AH50" s="608">
        <f t="shared" si="5"/>
        <v>0</v>
      </c>
      <c r="AJ50" s="606">
        <f t="shared" si="6"/>
        <v>8.4086549594229523E-3</v>
      </c>
      <c r="AR50" s="129"/>
      <c r="AS50" s="129"/>
      <c r="AT50" s="129"/>
      <c r="AU50" s="129"/>
      <c r="AV50" s="129"/>
      <c r="AW50" s="129"/>
      <c r="AX50" s="134"/>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EA50" s="133"/>
      <c r="EB50" s="133"/>
    </row>
    <row r="51" spans="1:132" s="91" customFormat="1" ht="21" customHeight="1" x14ac:dyDescent="0.2">
      <c r="A51" s="33"/>
      <c r="B51" s="33"/>
      <c r="C51" s="33"/>
      <c r="D51" s="33"/>
      <c r="E51" s="33"/>
      <c r="F51" s="1002"/>
      <c r="G51" s="784" t="str">
        <f t="shared" si="2"/>
        <v>給排水</v>
      </c>
      <c r="H51" s="785"/>
      <c r="I51" s="784" t="str">
        <f t="shared" si="3"/>
        <v>給水ポンプ 等</v>
      </c>
      <c r="J51" s="722"/>
      <c r="K51" s="722"/>
      <c r="L51" s="722"/>
      <c r="M51" s="722"/>
      <c r="N51" s="722"/>
      <c r="O51" s="791"/>
      <c r="P51" s="722"/>
      <c r="Q51" s="785"/>
      <c r="R51" s="805">
        <v>3582</v>
      </c>
      <c r="S51" s="792">
        <f t="shared" si="4"/>
        <v>8.2294541160254139E-3</v>
      </c>
      <c r="T51" s="790"/>
      <c r="W51" s="287" t="s">
        <v>865</v>
      </c>
      <c r="X51" s="47" t="s">
        <v>866</v>
      </c>
      <c r="Y51" s="87"/>
      <c r="Z51" s="87"/>
      <c r="AA51" s="87"/>
      <c r="AB51" s="87"/>
      <c r="AE51" s="111">
        <v>3582</v>
      </c>
      <c r="AF51" s="287" t="s">
        <v>867</v>
      </c>
      <c r="AG51" s="48" t="s">
        <v>868</v>
      </c>
      <c r="AH51" s="608">
        <f t="shared" si="5"/>
        <v>0</v>
      </c>
      <c r="AI51" s="33"/>
      <c r="AJ51" s="606">
        <f t="shared" si="6"/>
        <v>8.2294541160254139E-3</v>
      </c>
      <c r="AK51" s="33"/>
      <c r="AL51" s="33"/>
      <c r="AM51" s="33"/>
      <c r="AN51" s="33"/>
      <c r="AO51" s="33"/>
      <c r="AP51" s="33"/>
      <c r="AQ51" s="33"/>
      <c r="AR51" s="33"/>
      <c r="AS51" s="33"/>
      <c r="AT51" s="33"/>
      <c r="AU51" s="33"/>
      <c r="AV51" s="33"/>
      <c r="AW51" s="33"/>
      <c r="AX51" s="33"/>
      <c r="AY51" s="33"/>
      <c r="AZ51" s="33"/>
      <c r="BA51" s="33"/>
      <c r="BB51" s="33"/>
      <c r="BC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EA51" s="133"/>
      <c r="EB51" s="133"/>
    </row>
    <row r="52" spans="1:132" s="91" customFormat="1" ht="21" customHeight="1" x14ac:dyDescent="0.2">
      <c r="A52" s="33"/>
      <c r="B52" s="33"/>
      <c r="C52" s="33"/>
      <c r="D52" s="33"/>
      <c r="E52" s="33"/>
      <c r="F52" s="1002"/>
      <c r="G52" s="784" t="str">
        <f t="shared" si="2"/>
        <v>給　湯</v>
      </c>
      <c r="H52" s="785"/>
      <c r="I52" s="784" t="str">
        <f t="shared" si="3"/>
        <v>給湯ボイラー、循環ポンプ、電気温水器、ガス湯沸器 等</v>
      </c>
      <c r="J52" s="722"/>
      <c r="K52" s="722"/>
      <c r="L52" s="722"/>
      <c r="M52" s="722"/>
      <c r="N52" s="722"/>
      <c r="O52" s="791"/>
      <c r="P52" s="722"/>
      <c r="Q52" s="785"/>
      <c r="R52" s="805">
        <v>4444</v>
      </c>
      <c r="S52" s="792">
        <f t="shared" si="4"/>
        <v>1.0209853180239235E-2</v>
      </c>
      <c r="T52" s="790"/>
      <c r="W52" s="287" t="s">
        <v>869</v>
      </c>
      <c r="X52" s="47" t="s">
        <v>870</v>
      </c>
      <c r="Y52" s="87"/>
      <c r="Z52" s="87"/>
      <c r="AA52" s="87"/>
      <c r="AB52" s="87"/>
      <c r="AE52" s="111">
        <v>40</v>
      </c>
      <c r="AF52" s="287" t="s">
        <v>871</v>
      </c>
      <c r="AG52" s="213" t="s">
        <v>872</v>
      </c>
      <c r="AH52" s="608">
        <f t="shared" si="5"/>
        <v>0</v>
      </c>
      <c r="AI52" s="33"/>
      <c r="AJ52" s="606">
        <f t="shared" si="6"/>
        <v>1.0209853180239235E-2</v>
      </c>
      <c r="AK52" s="33"/>
      <c r="AL52" s="33"/>
      <c r="AM52" s="33"/>
      <c r="AN52" s="33"/>
      <c r="AO52" s="33"/>
      <c r="AP52" s="33"/>
      <c r="AQ52" s="33"/>
      <c r="AR52" s="33"/>
      <c r="AS52" s="33"/>
      <c r="AT52" s="33"/>
      <c r="AU52" s="33"/>
      <c r="AV52" s="33"/>
      <c r="AW52" s="33"/>
      <c r="AX52" s="33"/>
      <c r="AY52" s="33"/>
      <c r="AZ52" s="33"/>
      <c r="BA52" s="33"/>
      <c r="BB52" s="33"/>
      <c r="BC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EA52" s="133"/>
      <c r="EB52" s="133"/>
    </row>
    <row r="53" spans="1:132" s="91" customFormat="1" ht="21" customHeight="1" x14ac:dyDescent="0.2">
      <c r="A53" s="33"/>
      <c r="B53" s="33"/>
      <c r="C53" s="33"/>
      <c r="D53" s="33"/>
      <c r="E53" s="33"/>
      <c r="F53" s="1003"/>
      <c r="G53" s="784" t="str">
        <f t="shared" si="2"/>
        <v>排水処理</v>
      </c>
      <c r="H53" s="785"/>
      <c r="I53" s="784" t="str">
        <f t="shared" si="3"/>
        <v>排水処理設備、ブロワ 等</v>
      </c>
      <c r="J53" s="722"/>
      <c r="K53" s="722"/>
      <c r="L53" s="722"/>
      <c r="M53" s="722"/>
      <c r="N53" s="722"/>
      <c r="O53" s="791"/>
      <c r="P53" s="722"/>
      <c r="Q53" s="785"/>
      <c r="R53" s="805">
        <v>2372</v>
      </c>
      <c r="S53" s="792">
        <f t="shared" si="4"/>
        <v>5.4495435966533451E-3</v>
      </c>
      <c r="T53" s="790"/>
      <c r="W53" s="287" t="s">
        <v>873</v>
      </c>
      <c r="X53" s="47" t="s">
        <v>874</v>
      </c>
      <c r="Y53" s="87"/>
      <c r="Z53" s="87"/>
      <c r="AA53" s="87"/>
      <c r="AB53" s="87"/>
      <c r="AE53" s="111">
        <v>2372</v>
      </c>
      <c r="AF53" s="287" t="s">
        <v>875</v>
      </c>
      <c r="AG53" s="213" t="s">
        <v>876</v>
      </c>
      <c r="AH53" s="608">
        <f t="shared" si="5"/>
        <v>0</v>
      </c>
      <c r="AI53" s="33"/>
      <c r="AJ53" s="606">
        <f t="shared" si="6"/>
        <v>5.4495435966533451E-3</v>
      </c>
      <c r="AK53" s="33"/>
      <c r="AL53" s="33"/>
      <c r="AM53" s="33"/>
      <c r="AN53" s="33"/>
      <c r="AO53" s="33"/>
      <c r="AP53" s="33"/>
      <c r="AQ53" s="33"/>
      <c r="AR53" s="33"/>
      <c r="AS53" s="33"/>
      <c r="AT53" s="33"/>
      <c r="AU53" s="33"/>
      <c r="AV53" s="33"/>
      <c r="AW53" s="33"/>
      <c r="AX53" s="33"/>
      <c r="AY53" s="33"/>
      <c r="AZ53" s="33"/>
      <c r="BA53" s="33"/>
      <c r="BB53" s="33"/>
      <c r="BC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EA53" s="133"/>
      <c r="EB53" s="133"/>
    </row>
    <row r="54" spans="1:132" s="91" customFormat="1" ht="21" customHeight="1" x14ac:dyDescent="0.2">
      <c r="A54" s="33"/>
      <c r="B54" s="33"/>
      <c r="C54" s="33"/>
      <c r="D54" s="33"/>
      <c r="E54" s="33"/>
      <c r="F54" s="1001" t="s">
        <v>877</v>
      </c>
      <c r="G54" s="1004" t="str">
        <f t="shared" si="2"/>
        <v>一般ﾊﾟｯｹｰｼﾞ空調</v>
      </c>
      <c r="H54" s="1005"/>
      <c r="I54" s="784" t="str">
        <f t="shared" si="3"/>
        <v>パッケージ形空調機 等</v>
      </c>
      <c r="J54" s="722"/>
      <c r="K54" s="722"/>
      <c r="L54" s="722"/>
      <c r="M54" s="722"/>
      <c r="N54" s="722"/>
      <c r="O54" s="791"/>
      <c r="P54" s="722"/>
      <c r="Q54" s="785"/>
      <c r="R54" s="805">
        <v>11481</v>
      </c>
      <c r="S54" s="792">
        <f t="shared" si="4"/>
        <v>2.6376985680091506E-2</v>
      </c>
      <c r="T54" s="790"/>
      <c r="W54" s="287" t="s">
        <v>878</v>
      </c>
      <c r="X54" s="47" t="s">
        <v>879</v>
      </c>
      <c r="Y54" s="87"/>
      <c r="Z54" s="87"/>
      <c r="AA54" s="87"/>
      <c r="AB54" s="87"/>
      <c r="AE54" s="111">
        <v>11481</v>
      </c>
      <c r="AF54" s="287" t="s">
        <v>880</v>
      </c>
      <c r="AG54" s="48" t="s">
        <v>881</v>
      </c>
      <c r="AH54" s="608">
        <f t="shared" si="5"/>
        <v>0</v>
      </c>
      <c r="AI54" s="33"/>
      <c r="AJ54" s="606">
        <f t="shared" si="6"/>
        <v>2.6376985680091506E-2</v>
      </c>
      <c r="AK54" s="33"/>
      <c r="AL54" s="33"/>
      <c r="AM54" s="33"/>
      <c r="AN54" s="33"/>
      <c r="AO54" s="33"/>
      <c r="AP54" s="33"/>
      <c r="AQ54" s="33"/>
      <c r="AR54" s="33"/>
      <c r="AS54" s="33"/>
      <c r="AT54" s="33"/>
      <c r="AU54" s="33"/>
      <c r="AV54" s="33"/>
      <c r="AW54" s="33"/>
      <c r="AX54" s="33"/>
      <c r="AY54" s="33"/>
      <c r="AZ54" s="33"/>
      <c r="BA54" s="33"/>
      <c r="BB54" s="33"/>
      <c r="BC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EA54" s="133"/>
      <c r="EB54" s="133"/>
    </row>
    <row r="55" spans="1:132" s="91" customFormat="1" ht="21" customHeight="1" x14ac:dyDescent="0.2">
      <c r="A55" s="33"/>
      <c r="B55" s="33"/>
      <c r="C55" s="33"/>
      <c r="D55" s="33"/>
      <c r="E55" s="33"/>
      <c r="F55" s="1002"/>
      <c r="G55" s="784" t="str">
        <f t="shared" si="2"/>
        <v>一般空調機</v>
      </c>
      <c r="H55" s="785"/>
      <c r="I55" s="784" t="str">
        <f t="shared" si="3"/>
        <v>一般空調用空調機、ファンコイルユニット 等</v>
      </c>
      <c r="J55" s="722"/>
      <c r="K55" s="722"/>
      <c r="L55" s="722"/>
      <c r="M55" s="722"/>
      <c r="N55" s="722"/>
      <c r="O55" s="791"/>
      <c r="P55" s="722"/>
      <c r="Q55" s="785"/>
      <c r="R55" s="805">
        <v>8666.065573770491</v>
      </c>
      <c r="S55" s="792">
        <f t="shared" si="4"/>
        <v>1.9909823843051844E-2</v>
      </c>
      <c r="T55" s="790"/>
      <c r="W55" s="287" t="s">
        <v>882</v>
      </c>
      <c r="X55" s="47" t="s">
        <v>883</v>
      </c>
      <c r="Y55" s="87"/>
      <c r="Z55" s="87"/>
      <c r="AA55" s="87"/>
      <c r="AB55" s="87"/>
      <c r="AE55" s="111">
        <v>8666.065573770491</v>
      </c>
      <c r="AF55" s="287" t="s">
        <v>884</v>
      </c>
      <c r="AG55" s="48"/>
      <c r="AH55" s="608">
        <f t="shared" si="5"/>
        <v>0</v>
      </c>
      <c r="AI55" s="33"/>
      <c r="AJ55" s="606">
        <f t="shared" si="6"/>
        <v>1.9909823843051844E-2</v>
      </c>
      <c r="AK55" s="33">
        <v>0</v>
      </c>
      <c r="AL55" s="33"/>
      <c r="AM55" s="33"/>
      <c r="AN55" s="33"/>
      <c r="AO55" s="33"/>
      <c r="AP55" s="33"/>
      <c r="AQ55" s="33"/>
      <c r="AR55" s="33"/>
      <c r="AS55" s="33"/>
      <c r="AT55" s="33"/>
      <c r="AU55" s="33"/>
      <c r="AV55" s="33"/>
      <c r="AW55" s="33"/>
      <c r="AX55" s="33"/>
      <c r="AY55" s="33"/>
      <c r="AZ55" s="33"/>
      <c r="BA55" s="33"/>
      <c r="BB55" s="33"/>
      <c r="BC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EA55" s="133"/>
      <c r="EB55" s="133"/>
    </row>
    <row r="56" spans="1:132" s="91" customFormat="1" ht="21" customHeight="1" x14ac:dyDescent="0.2">
      <c r="A56" s="33"/>
      <c r="B56" s="33"/>
      <c r="C56" s="33"/>
      <c r="D56" s="33"/>
      <c r="E56" s="33"/>
      <c r="F56" s="1002"/>
      <c r="G56" s="784" t="str">
        <f t="shared" si="2"/>
        <v>換　気</v>
      </c>
      <c r="H56" s="785"/>
      <c r="I56" s="784" t="str">
        <f t="shared" si="3"/>
        <v>給排気ファン 等</v>
      </c>
      <c r="J56" s="722"/>
      <c r="K56" s="722"/>
      <c r="L56" s="722"/>
      <c r="M56" s="722"/>
      <c r="N56" s="722"/>
      <c r="O56" s="791"/>
      <c r="P56" s="722"/>
      <c r="Q56" s="785"/>
      <c r="R56" s="805">
        <v>16874</v>
      </c>
      <c r="S56" s="792">
        <f t="shared" si="4"/>
        <v>3.8767115788334125E-2</v>
      </c>
      <c r="T56" s="790"/>
      <c r="W56" s="287" t="s">
        <v>885</v>
      </c>
      <c r="X56" s="47" t="s">
        <v>886</v>
      </c>
      <c r="Y56" s="87"/>
      <c r="Z56" s="87"/>
      <c r="AA56" s="87"/>
      <c r="AB56" s="87"/>
      <c r="AE56" s="111">
        <v>16874</v>
      </c>
      <c r="AF56" s="607" t="s">
        <v>887</v>
      </c>
      <c r="AG56" s="213"/>
      <c r="AH56" s="608">
        <f t="shared" si="5"/>
        <v>0</v>
      </c>
      <c r="AI56" s="33"/>
      <c r="AJ56" s="606">
        <f t="shared" si="6"/>
        <v>3.8767115788334125E-2</v>
      </c>
      <c r="AK56" s="33"/>
      <c r="AL56" s="33"/>
      <c r="AM56" s="33"/>
      <c r="AN56" s="33"/>
      <c r="AO56" s="33"/>
      <c r="AP56" s="33"/>
      <c r="AQ56" s="33"/>
      <c r="AR56" s="33"/>
      <c r="AS56" s="33"/>
      <c r="AT56" s="33"/>
      <c r="AU56" s="33"/>
      <c r="AV56" s="33"/>
      <c r="AW56" s="33"/>
      <c r="AX56" s="33"/>
      <c r="AY56" s="33"/>
      <c r="AZ56" s="33"/>
      <c r="BA56" s="33"/>
      <c r="BB56" s="33"/>
      <c r="BC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EA56" s="133"/>
      <c r="EB56" s="133"/>
    </row>
    <row r="57" spans="1:132" s="91" customFormat="1" ht="21" customHeight="1" x14ac:dyDescent="0.2">
      <c r="A57" s="33"/>
      <c r="B57" s="33"/>
      <c r="C57" s="33"/>
      <c r="D57" s="33"/>
      <c r="E57" s="33"/>
      <c r="F57" s="1002"/>
      <c r="G57" s="784" t="str">
        <f t="shared" si="2"/>
        <v>照　明</v>
      </c>
      <c r="H57" s="785"/>
      <c r="I57" s="784" t="str">
        <f t="shared" si="3"/>
        <v>照明器具 等</v>
      </c>
      <c r="J57" s="722"/>
      <c r="K57" s="722"/>
      <c r="L57" s="722"/>
      <c r="M57" s="722"/>
      <c r="N57" s="722"/>
      <c r="O57" s="791"/>
      <c r="P57" s="722"/>
      <c r="Q57" s="785"/>
      <c r="R57" s="805">
        <v>40279</v>
      </c>
      <c r="S57" s="792">
        <f t="shared" si="4"/>
        <v>9.2538856041146755E-2</v>
      </c>
      <c r="T57" s="790"/>
      <c r="W57" s="287" t="s">
        <v>888</v>
      </c>
      <c r="X57" s="87" t="s">
        <v>889</v>
      </c>
      <c r="Y57" s="87"/>
      <c r="Z57" s="87"/>
      <c r="AA57" s="87"/>
      <c r="AB57" s="87"/>
      <c r="AE57" s="111">
        <v>40279</v>
      </c>
      <c r="AF57" s="607" t="s">
        <v>890</v>
      </c>
      <c r="AG57" s="213"/>
      <c r="AH57" s="608">
        <f>AH49+AH50</f>
        <v>0</v>
      </c>
      <c r="AI57" s="33"/>
      <c r="AJ57" s="606">
        <f t="shared" si="6"/>
        <v>9.2538856041146755E-2</v>
      </c>
      <c r="AK57" s="33"/>
      <c r="AL57" s="33"/>
      <c r="AM57" s="33"/>
      <c r="AN57" s="33"/>
      <c r="AO57" s="33"/>
      <c r="AP57" s="33"/>
      <c r="AQ57" s="33"/>
      <c r="AR57" s="33"/>
      <c r="AS57" s="33"/>
      <c r="AT57" s="33"/>
      <c r="AU57" s="33"/>
      <c r="AV57" s="33"/>
      <c r="AW57" s="33"/>
      <c r="AX57" s="33"/>
      <c r="AY57" s="33"/>
      <c r="AZ57" s="33"/>
      <c r="BA57" s="33"/>
      <c r="BB57" s="33"/>
      <c r="BC57" s="33"/>
      <c r="CT57" s="33"/>
      <c r="CU57" s="33"/>
      <c r="CV57" s="33"/>
      <c r="CW57" s="33"/>
      <c r="CX57" s="33"/>
      <c r="CY57" s="33"/>
      <c r="CZ57" s="33"/>
      <c r="DA57" s="33"/>
      <c r="DB57" s="33"/>
      <c r="DC57" s="33"/>
      <c r="DD57" s="33"/>
      <c r="DE57" s="33"/>
      <c r="DF57" s="33"/>
      <c r="DG57" s="33"/>
      <c r="DH57" s="33"/>
      <c r="DI57" s="33"/>
      <c r="DJ57" s="33"/>
      <c r="DK57" s="33"/>
      <c r="DL57" s="33"/>
      <c r="DM57" s="33"/>
      <c r="DN57" s="33"/>
      <c r="DO57" s="33"/>
      <c r="DP57" s="33"/>
      <c r="DQ57" s="33"/>
      <c r="EA57" s="133"/>
      <c r="EB57" s="133"/>
    </row>
    <row r="58" spans="1:132" s="91" customFormat="1" ht="21" customHeight="1" x14ac:dyDescent="0.2">
      <c r="A58" s="33"/>
      <c r="B58" s="33"/>
      <c r="C58" s="33"/>
      <c r="D58" s="33"/>
      <c r="E58" s="33"/>
      <c r="F58" s="1002"/>
      <c r="G58" s="784" t="str">
        <f t="shared" si="2"/>
        <v>昇降機</v>
      </c>
      <c r="H58" s="785"/>
      <c r="I58" s="784" t="str">
        <f t="shared" si="3"/>
        <v>エレベーター、ダムウェーター、リフト 等</v>
      </c>
      <c r="J58" s="722"/>
      <c r="K58" s="722"/>
      <c r="L58" s="722"/>
      <c r="M58" s="722"/>
      <c r="N58" s="722"/>
      <c r="O58" s="791"/>
      <c r="P58" s="722"/>
      <c r="Q58" s="785"/>
      <c r="R58" s="805">
        <v>335</v>
      </c>
      <c r="S58" s="792">
        <f t="shared" si="4"/>
        <v>7.6964464792532493E-4</v>
      </c>
      <c r="T58" s="790"/>
      <c r="W58" s="287" t="s">
        <v>891</v>
      </c>
      <c r="X58" s="47" t="s">
        <v>892</v>
      </c>
      <c r="Y58" s="87"/>
      <c r="Z58" s="87"/>
      <c r="AA58" s="87"/>
      <c r="AB58" s="87"/>
      <c r="AE58" s="111">
        <v>335</v>
      </c>
      <c r="AF58" s="213" t="s">
        <v>817</v>
      </c>
      <c r="AG58" s="213"/>
      <c r="AH58" s="608">
        <f t="shared" ref="AH58:AH85" si="7">IF(ISERROR(VLOOKUP(AF58,$G$61:$AJ$71,29,0)),0,VLOOKUP(AF58,$G$61:$AJ$71,29,0))</f>
        <v>0</v>
      </c>
      <c r="AI58" s="33"/>
      <c r="AJ58" s="606">
        <f t="shared" si="6"/>
        <v>7.6964464792532493E-4</v>
      </c>
      <c r="AK58" s="33"/>
      <c r="AL58" s="33"/>
      <c r="AM58" s="33"/>
      <c r="AN58" s="33"/>
      <c r="AO58" s="33"/>
      <c r="AP58" s="33"/>
      <c r="AQ58" s="33"/>
      <c r="AR58" s="33"/>
      <c r="AS58" s="33"/>
      <c r="AT58" s="33"/>
      <c r="AU58" s="33"/>
      <c r="AV58" s="33"/>
      <c r="AW58" s="33"/>
      <c r="AX58" s="33"/>
      <c r="AY58" s="33"/>
      <c r="AZ58" s="33"/>
      <c r="BA58" s="33"/>
      <c r="BB58" s="33"/>
      <c r="BC58" s="33"/>
      <c r="CT58" s="33"/>
      <c r="CU58" s="33"/>
      <c r="CV58" s="33"/>
      <c r="CW58" s="33"/>
      <c r="CX58" s="33"/>
      <c r="CY58" s="33"/>
      <c r="CZ58" s="33"/>
      <c r="DA58" s="33"/>
      <c r="DB58" s="33"/>
      <c r="DC58" s="33"/>
      <c r="DD58" s="33"/>
      <c r="DE58" s="33"/>
      <c r="DF58" s="33"/>
      <c r="DG58" s="33"/>
      <c r="DH58" s="33"/>
      <c r="DI58" s="33"/>
      <c r="DJ58" s="33"/>
      <c r="DK58" s="33"/>
      <c r="DL58" s="33"/>
      <c r="DM58" s="33"/>
      <c r="DN58" s="33"/>
      <c r="DO58" s="33"/>
      <c r="DP58" s="33"/>
      <c r="DQ58" s="33"/>
      <c r="DW58" s="133"/>
      <c r="DX58" s="133"/>
      <c r="DY58" s="133"/>
      <c r="DZ58" s="133"/>
      <c r="EA58" s="133"/>
      <c r="EB58" s="133"/>
    </row>
    <row r="59" spans="1:132" s="128" customFormat="1" ht="21" customHeight="1" x14ac:dyDescent="0.2">
      <c r="A59" s="33"/>
      <c r="B59" s="33"/>
      <c r="C59" s="33"/>
      <c r="D59" s="33"/>
      <c r="E59" s="33"/>
      <c r="F59" s="1002"/>
      <c r="G59" s="784" t="str">
        <f t="shared" si="2"/>
        <v>コンセント</v>
      </c>
      <c r="H59" s="785"/>
      <c r="I59" s="784" t="str">
        <f t="shared" si="3"/>
        <v>オフィス機器、家電 等</v>
      </c>
      <c r="J59" s="722"/>
      <c r="K59" s="722"/>
      <c r="L59" s="722"/>
      <c r="M59" s="722"/>
      <c r="N59" s="722"/>
      <c r="O59" s="791"/>
      <c r="P59" s="722"/>
      <c r="Q59" s="785"/>
      <c r="R59" s="805">
        <v>6223</v>
      </c>
      <c r="S59" s="792">
        <f t="shared" si="4"/>
        <v>1.4297010877729244E-2</v>
      </c>
      <c r="T59" s="790"/>
      <c r="W59" s="287" t="s">
        <v>893</v>
      </c>
      <c r="X59" s="85" t="s">
        <v>894</v>
      </c>
      <c r="Y59" s="85"/>
      <c r="Z59" s="85"/>
      <c r="AA59" s="85"/>
      <c r="AB59" s="85"/>
      <c r="AE59" s="610">
        <v>6223</v>
      </c>
      <c r="AF59" s="85" t="s">
        <v>895</v>
      </c>
      <c r="AG59" s="150" t="s">
        <v>896</v>
      </c>
      <c r="AH59" s="608">
        <f t="shared" si="7"/>
        <v>0</v>
      </c>
      <c r="AI59" s="81"/>
      <c r="AJ59" s="606">
        <f t="shared" si="6"/>
        <v>1.4297010877729244E-2</v>
      </c>
      <c r="AK59" s="81"/>
      <c r="AL59" s="81"/>
      <c r="AM59" s="81"/>
      <c r="AN59" s="81"/>
      <c r="AO59" s="81"/>
      <c r="AP59" s="81"/>
      <c r="AQ59" s="81"/>
      <c r="AR59" s="81"/>
      <c r="AS59" s="81"/>
      <c r="AT59" s="81"/>
      <c r="AU59" s="81"/>
      <c r="AV59" s="81"/>
      <c r="AW59" s="81"/>
      <c r="AX59" s="81"/>
      <c r="AY59" s="81"/>
      <c r="AZ59" s="81"/>
      <c r="BA59" s="81"/>
      <c r="BB59" s="81"/>
      <c r="BC59" s="81"/>
      <c r="CT59" s="81"/>
      <c r="CU59" s="81"/>
      <c r="CV59" s="81"/>
      <c r="CW59" s="81"/>
      <c r="CX59" s="81"/>
      <c r="CY59" s="81"/>
      <c r="CZ59" s="81"/>
      <c r="DA59" s="81"/>
      <c r="DB59" s="81"/>
      <c r="DC59" s="81"/>
      <c r="DD59" s="81"/>
      <c r="DE59" s="81"/>
      <c r="DF59" s="81"/>
      <c r="DG59" s="81"/>
      <c r="DH59" s="81"/>
      <c r="DI59" s="81"/>
      <c r="DJ59" s="81"/>
      <c r="DK59" s="81"/>
      <c r="DL59" s="81"/>
      <c r="DM59" s="81"/>
      <c r="DN59" s="81"/>
      <c r="DO59" s="81"/>
      <c r="DP59" s="81"/>
      <c r="DQ59" s="81"/>
      <c r="DW59" s="851"/>
      <c r="DX59" s="851"/>
      <c r="DY59" s="851"/>
      <c r="DZ59" s="851"/>
      <c r="EA59" s="851"/>
      <c r="EB59" s="851"/>
    </row>
    <row r="60" spans="1:132" s="128" customFormat="1" ht="21" customHeight="1" x14ac:dyDescent="0.2">
      <c r="A60" s="33"/>
      <c r="B60" s="33"/>
      <c r="C60" s="33"/>
      <c r="D60" s="33"/>
      <c r="E60" s="33"/>
      <c r="F60" s="1003"/>
      <c r="G60" s="784" t="str">
        <f t="shared" si="2"/>
        <v>厨　房</v>
      </c>
      <c r="H60" s="785"/>
      <c r="I60" s="784" t="str">
        <f t="shared" si="3"/>
        <v>厨房器具、厨房用パッケージ形空調機、厨房用空調機、厨房用ファン 等</v>
      </c>
      <c r="J60" s="722"/>
      <c r="K60" s="722"/>
      <c r="L60" s="722"/>
      <c r="M60" s="722"/>
      <c r="N60" s="722"/>
      <c r="O60" s="791"/>
      <c r="P60" s="722"/>
      <c r="Q60" s="785"/>
      <c r="R60" s="805">
        <v>230.96209016393442</v>
      </c>
      <c r="S60" s="792">
        <f t="shared" si="4"/>
        <v>5.3062309423378639E-4</v>
      </c>
      <c r="T60" s="790"/>
      <c r="W60" s="287" t="s">
        <v>897</v>
      </c>
      <c r="X60" s="85" t="s">
        <v>898</v>
      </c>
      <c r="Y60" s="85"/>
      <c r="Z60" s="85"/>
      <c r="AA60" s="85"/>
      <c r="AB60" s="85"/>
      <c r="AE60" s="610">
        <v>230.96209016393442</v>
      </c>
      <c r="AF60" s="85" t="s">
        <v>899</v>
      </c>
      <c r="AG60" s="150" t="s">
        <v>900</v>
      </c>
      <c r="AH60" s="608">
        <f t="shared" si="7"/>
        <v>0</v>
      </c>
      <c r="AI60" s="81"/>
      <c r="AJ60" s="606">
        <f t="shared" si="6"/>
        <v>5.3062309423378639E-4</v>
      </c>
      <c r="AK60" s="81"/>
      <c r="AL60" s="81"/>
      <c r="AM60" s="81"/>
      <c r="AN60" s="81"/>
      <c r="AO60" s="81"/>
      <c r="AP60" s="81"/>
      <c r="AQ60" s="81"/>
      <c r="AR60" s="81"/>
      <c r="AS60" s="81"/>
      <c r="AT60" s="81"/>
      <c r="AU60" s="81"/>
      <c r="AV60" s="81"/>
      <c r="AW60" s="81"/>
      <c r="AX60" s="81"/>
      <c r="AY60" s="81"/>
      <c r="AZ60" s="81"/>
      <c r="BA60" s="81"/>
      <c r="BB60" s="81"/>
      <c r="BC60" s="81"/>
      <c r="CT60" s="81"/>
      <c r="CU60" s="81"/>
      <c r="CV60" s="81"/>
      <c r="CW60" s="81"/>
      <c r="CX60" s="81"/>
      <c r="CY60" s="81"/>
      <c r="CZ60" s="81"/>
      <c r="DA60" s="81"/>
      <c r="DB60" s="81"/>
      <c r="DC60" s="81"/>
      <c r="DD60" s="81"/>
      <c r="DE60" s="81"/>
      <c r="DF60" s="81"/>
      <c r="DG60" s="81"/>
      <c r="DH60" s="81"/>
      <c r="DI60" s="81"/>
      <c r="DJ60" s="81"/>
      <c r="DK60" s="81"/>
      <c r="DL60" s="81"/>
      <c r="DM60" s="81"/>
      <c r="DN60" s="81"/>
      <c r="DO60" s="81"/>
      <c r="DP60" s="81"/>
      <c r="DQ60" s="81"/>
      <c r="DW60" s="851"/>
      <c r="DX60" s="851"/>
      <c r="DY60" s="851"/>
      <c r="DZ60" s="851"/>
      <c r="EA60" s="851"/>
      <c r="EB60" s="851"/>
    </row>
    <row r="61" spans="1:132" s="128" customFormat="1" ht="21" customHeight="1" x14ac:dyDescent="0.2">
      <c r="A61" s="33"/>
      <c r="B61" s="33"/>
      <c r="C61" s="33"/>
      <c r="D61" s="33"/>
      <c r="E61" s="33"/>
      <c r="F61" s="1001" t="str">
        <f>IF($G$11="","",IF($G$11="上水道施設",AF58,IF($G$11="下水道施設",AF67,IF($G$11="廃棄物処理施設",AF77,AF44))))</f>
        <v>生産・プラント・特殊設備</v>
      </c>
      <c r="G61" s="784" t="str">
        <f>W61</f>
        <v>燃料燃焼</v>
      </c>
      <c r="H61" s="785"/>
      <c r="I61" s="784" t="str">
        <f>X61</f>
        <v>工業炉、乾燥炉、焼き機 等</v>
      </c>
      <c r="J61" s="722"/>
      <c r="K61" s="722"/>
      <c r="L61" s="722"/>
      <c r="M61" s="722"/>
      <c r="N61" s="722"/>
      <c r="O61" s="791"/>
      <c r="P61" s="722"/>
      <c r="Q61" s="785"/>
      <c r="R61" s="805">
        <v>20927.200000000004</v>
      </c>
      <c r="S61" s="792">
        <f t="shared" si="4"/>
        <v>4.8079126794217497E-2</v>
      </c>
      <c r="T61" s="790"/>
      <c r="W61" s="287" t="str">
        <f>IF($G$11="","",IF($G$11="上水道施設",AF59,IF($G$11="下水道施設",AF68,IF($G$11="廃棄物処理施設",AF78,AF45))))</f>
        <v>燃料燃焼</v>
      </c>
      <c r="X61" s="85" t="str">
        <f>IF(W61="","",VLOOKUP(W61,$AF$44:$AG$85,2,0))</f>
        <v>工業炉、乾燥炉、焼き機 等</v>
      </c>
      <c r="Y61" s="85"/>
      <c r="Z61" s="85"/>
      <c r="AA61" s="85"/>
      <c r="AB61" s="85"/>
      <c r="AE61" s="610"/>
      <c r="AF61" s="85" t="s">
        <v>902</v>
      </c>
      <c r="AG61" s="150" t="s">
        <v>903</v>
      </c>
      <c r="AH61" s="608">
        <f t="shared" si="7"/>
        <v>0</v>
      </c>
      <c r="AI61" s="81"/>
      <c r="AJ61" s="611">
        <f t="shared" si="6"/>
        <v>4.8079126794217497E-2</v>
      </c>
      <c r="AK61" s="81"/>
      <c r="AL61" s="81"/>
      <c r="AM61" s="81"/>
      <c r="AN61" s="81"/>
      <c r="AO61" s="81"/>
      <c r="AP61" s="81"/>
      <c r="AQ61" s="81"/>
      <c r="AR61" s="81"/>
      <c r="AS61" s="81"/>
      <c r="AT61" s="81"/>
      <c r="AU61" s="81"/>
      <c r="AV61" s="81"/>
      <c r="AW61" s="81"/>
      <c r="AX61" s="81"/>
      <c r="AY61" s="81"/>
      <c r="AZ61" s="81"/>
      <c r="BA61" s="81"/>
      <c r="BB61" s="81"/>
      <c r="BC61" s="81"/>
      <c r="CT61" s="81"/>
      <c r="CU61" s="81"/>
      <c r="CV61" s="81"/>
      <c r="CW61" s="81"/>
      <c r="CX61" s="81"/>
      <c r="CY61" s="81"/>
      <c r="CZ61" s="81"/>
      <c r="DA61" s="81"/>
      <c r="DB61" s="81"/>
      <c r="DC61" s="81"/>
      <c r="DD61" s="81"/>
      <c r="DE61" s="81"/>
      <c r="DF61" s="81"/>
      <c r="DG61" s="81"/>
      <c r="DH61" s="81"/>
      <c r="DI61" s="81"/>
      <c r="DJ61" s="81"/>
      <c r="DK61" s="81"/>
      <c r="DL61" s="81"/>
      <c r="DM61" s="81"/>
      <c r="DN61" s="81"/>
      <c r="DO61" s="81"/>
      <c r="DP61" s="81"/>
      <c r="DQ61" s="81"/>
      <c r="DW61" s="851"/>
      <c r="DX61" s="851"/>
      <c r="DY61" s="851"/>
      <c r="DZ61" s="851"/>
      <c r="EA61" s="851"/>
      <c r="EB61" s="851"/>
    </row>
    <row r="62" spans="1:132" s="128" customFormat="1" ht="21" customHeight="1" x14ac:dyDescent="0.2">
      <c r="A62" s="33"/>
      <c r="B62" s="33"/>
      <c r="C62" s="33"/>
      <c r="D62" s="33"/>
      <c r="E62" s="33"/>
      <c r="F62" s="1006"/>
      <c r="G62" s="784" t="str">
        <f>W62</f>
        <v>熱利用</v>
      </c>
      <c r="H62" s="785"/>
      <c r="I62" s="784" t="str">
        <f>X62</f>
        <v>蒸気加熱装置、蒸し器、冷却装置 等</v>
      </c>
      <c r="J62" s="722"/>
      <c r="K62" s="722"/>
      <c r="L62" s="722"/>
      <c r="M62" s="722"/>
      <c r="N62" s="722"/>
      <c r="O62" s="791"/>
      <c r="P62" s="722"/>
      <c r="Q62" s="785"/>
      <c r="R62" s="805">
        <v>5051.880918032788</v>
      </c>
      <c r="S62" s="792">
        <f t="shared" si="4"/>
        <v>1.1606427195582126E-2</v>
      </c>
      <c r="T62" s="790"/>
      <c r="W62" s="287" t="str">
        <f>IF($G$11="","",IF($G$11="上水道施設",AF60,IF($G$11="下水道施設",AF69,IF($G$11="廃棄物処理施設",AF79,AF46))))</f>
        <v>熱利用</v>
      </c>
      <c r="X62" s="85" t="str">
        <f>IF(W62="","",VLOOKUP(W62,$AF$44:$AG$85,2,0))</f>
        <v>蒸気加熱装置、蒸し器、冷却装置 等</v>
      </c>
      <c r="Y62" s="85"/>
      <c r="Z62" s="85"/>
      <c r="AA62" s="85"/>
      <c r="AB62" s="85"/>
      <c r="AE62" s="610"/>
      <c r="AF62" s="85" t="s">
        <v>904</v>
      </c>
      <c r="AG62" s="150" t="s">
        <v>905</v>
      </c>
      <c r="AH62" s="608">
        <f t="shared" si="7"/>
        <v>0</v>
      </c>
      <c r="AI62" s="81"/>
      <c r="AJ62" s="611">
        <f t="shared" si="6"/>
        <v>1.1606427195582126E-2</v>
      </c>
      <c r="AK62" s="81"/>
      <c r="AL62" s="81"/>
      <c r="AM62" s="81"/>
      <c r="AN62" s="81"/>
      <c r="AO62" s="81"/>
      <c r="AP62" s="81"/>
      <c r="AQ62" s="81"/>
      <c r="AR62" s="81"/>
      <c r="AS62" s="81"/>
      <c r="AT62" s="81"/>
      <c r="AU62" s="81"/>
      <c r="AV62" s="81"/>
      <c r="AW62" s="81"/>
      <c r="AX62" s="81"/>
      <c r="AY62" s="81"/>
      <c r="AZ62" s="81"/>
      <c r="BA62" s="81"/>
      <c r="BB62" s="81"/>
      <c r="BC62" s="81"/>
      <c r="CV62" s="148"/>
      <c r="CW62" s="148"/>
      <c r="CX62" s="95"/>
      <c r="CY62" s="95"/>
      <c r="CZ62" s="95"/>
      <c r="DA62" s="95"/>
      <c r="DB62" s="95"/>
      <c r="DC62" s="95"/>
      <c r="DD62" s="95"/>
      <c r="DE62" s="95"/>
      <c r="DF62" s="95"/>
      <c r="DG62" s="95"/>
      <c r="DH62" s="95"/>
      <c r="DI62" s="95"/>
      <c r="DJ62" s="148"/>
      <c r="DK62" s="148"/>
      <c r="DL62" s="148"/>
      <c r="DM62" s="148"/>
    </row>
    <row r="63" spans="1:132" s="128" customFormat="1" ht="21" customHeight="1" x14ac:dyDescent="0.2">
      <c r="A63" s="33"/>
      <c r="B63" s="33"/>
      <c r="C63" s="33"/>
      <c r="D63" s="33"/>
      <c r="E63" s="33"/>
      <c r="F63" s="1006"/>
      <c r="G63" s="793" t="str">
        <f>W63</f>
        <v>電動力応用</v>
      </c>
      <c r="H63" s="794"/>
      <c r="I63" s="795" t="str">
        <f>X63</f>
        <v>ポンプ、ファン、ブロワ 等</v>
      </c>
      <c r="J63" s="722"/>
      <c r="K63" s="722"/>
      <c r="L63" s="722"/>
      <c r="M63" s="722"/>
      <c r="N63" s="722"/>
      <c r="O63" s="791"/>
      <c r="P63" s="722"/>
      <c r="Q63" s="785"/>
      <c r="R63" s="805">
        <v>1000</v>
      </c>
      <c r="S63" s="792">
        <f t="shared" si="4"/>
        <v>2.2974467102248506E-3</v>
      </c>
      <c r="T63" s="790"/>
      <c r="W63" s="287" t="str">
        <f>IF($G$11="","",IF($G$11="上水道施設",AF61,IF($G$11="下水道施設",AF70,IF($G$11="廃棄物処理施設",AF80,AF47))))</f>
        <v>電動力応用</v>
      </c>
      <c r="X63" s="85" t="str">
        <f>IF(W63="","",VLOOKUP(W63,$AF$44:$AG$85,2,0))</f>
        <v>ポンプ、ファン、ブロワ 等</v>
      </c>
      <c r="Y63" s="85"/>
      <c r="Z63" s="85"/>
      <c r="AA63" s="85"/>
      <c r="AB63" s="85"/>
      <c r="AE63" s="610"/>
      <c r="AF63" s="85" t="s">
        <v>907</v>
      </c>
      <c r="AG63" s="150" t="s">
        <v>908</v>
      </c>
      <c r="AH63" s="608">
        <f t="shared" si="7"/>
        <v>0</v>
      </c>
      <c r="AI63" s="81"/>
      <c r="AJ63" s="611">
        <f t="shared" si="6"/>
        <v>2.2974467102248506E-3</v>
      </c>
      <c r="AK63" s="81"/>
      <c r="AL63" s="81"/>
      <c r="AM63" s="81"/>
      <c r="AN63" s="81"/>
      <c r="AO63" s="81"/>
      <c r="AP63" s="81"/>
      <c r="AQ63" s="81"/>
      <c r="AR63" s="81"/>
      <c r="AS63" s="81"/>
      <c r="AT63" s="81"/>
      <c r="AU63" s="81"/>
      <c r="AV63" s="81"/>
      <c r="AW63" s="81"/>
      <c r="AX63" s="81"/>
      <c r="AY63" s="81"/>
      <c r="AZ63" s="81"/>
      <c r="BA63" s="81"/>
      <c r="BB63" s="81"/>
      <c r="BC63" s="81"/>
      <c r="CV63" s="148"/>
      <c r="CW63" s="148"/>
      <c r="CX63" s="95"/>
      <c r="CY63" s="95"/>
      <c r="CZ63" s="95"/>
      <c r="DA63" s="95"/>
      <c r="DB63" s="95"/>
      <c r="DC63" s="95"/>
      <c r="DD63" s="95"/>
      <c r="DE63" s="95"/>
      <c r="DF63" s="95"/>
      <c r="DG63" s="95"/>
      <c r="DH63" s="95"/>
      <c r="DI63" s="95"/>
      <c r="DJ63" s="148"/>
      <c r="DK63" s="148"/>
      <c r="DL63" s="148"/>
      <c r="DM63" s="148"/>
      <c r="DW63" s="851"/>
      <c r="DX63" s="851"/>
      <c r="DY63" s="851"/>
      <c r="DZ63" s="851"/>
      <c r="EA63" s="852"/>
      <c r="EB63" s="852"/>
    </row>
    <row r="64" spans="1:132" s="128" customFormat="1" ht="21" customHeight="1" x14ac:dyDescent="0.2">
      <c r="A64" s="33"/>
      <c r="B64" s="33"/>
      <c r="C64" s="33"/>
      <c r="D64" s="33"/>
      <c r="E64" s="33"/>
      <c r="F64" s="1006"/>
      <c r="G64" s="119"/>
      <c r="H64" s="121"/>
      <c r="I64" s="784" t="str">
        <f>IF(G63="電動力応用","ポンプ、ブロワ・ファン以外（成形機、ミキサー、コンベア等）","")</f>
        <v>ポンプ、ブロワ・ファン以外（成形機、ミキサー、コンベア等）</v>
      </c>
      <c r="J64" s="91"/>
      <c r="K64" s="91"/>
      <c r="L64" s="91"/>
      <c r="M64" s="91"/>
      <c r="N64" s="91"/>
      <c r="O64" s="91"/>
      <c r="P64" s="91"/>
      <c r="Q64" s="91"/>
      <c r="R64" s="805">
        <v>121415</v>
      </c>
      <c r="S64" s="792">
        <f t="shared" si="4"/>
        <v>0.27894449232195023</v>
      </c>
      <c r="T64" s="790"/>
      <c r="Y64" s="85"/>
      <c r="Z64" s="85"/>
      <c r="AA64" s="85"/>
      <c r="AB64" s="85"/>
      <c r="AE64" s="610">
        <v>0</v>
      </c>
      <c r="AF64" s="85" t="s">
        <v>909</v>
      </c>
      <c r="AG64" s="150" t="s">
        <v>910</v>
      </c>
      <c r="AH64" s="608">
        <f t="shared" si="7"/>
        <v>0</v>
      </c>
      <c r="AI64" s="81"/>
      <c r="AJ64" s="611">
        <f t="shared" si="6"/>
        <v>0.27894449232195023</v>
      </c>
      <c r="AK64" s="81"/>
      <c r="AL64" s="81"/>
      <c r="AM64" s="81"/>
      <c r="AN64" s="81"/>
      <c r="AO64" s="81"/>
      <c r="AP64" s="81"/>
      <c r="AQ64" s="81"/>
      <c r="AR64" s="81"/>
      <c r="AS64" s="81"/>
      <c r="AT64" s="81"/>
      <c r="AU64" s="81"/>
      <c r="AV64" s="81"/>
      <c r="AW64" s="81"/>
      <c r="AX64" s="81"/>
      <c r="AY64" s="81"/>
      <c r="AZ64" s="81"/>
      <c r="BA64" s="81"/>
      <c r="BB64" s="81"/>
      <c r="BC64" s="81"/>
    </row>
    <row r="65" spans="1:132" s="128" customFormat="1" ht="21" customHeight="1" x14ac:dyDescent="0.2">
      <c r="A65" s="33"/>
      <c r="B65" s="33"/>
      <c r="C65" s="33"/>
      <c r="D65" s="33"/>
      <c r="E65" s="33"/>
      <c r="F65" s="1006"/>
      <c r="G65" s="784" t="str">
        <f t="shared" ref="G65:G71" si="8">W65</f>
        <v>電気加熱</v>
      </c>
      <c r="H65" s="785"/>
      <c r="I65" s="784" t="str">
        <f t="shared" ref="I65:I71" si="9">X65</f>
        <v>誘導炉、アーク炉、抵抗炉、電気溶接機 等</v>
      </c>
      <c r="J65" s="722"/>
      <c r="K65" s="722"/>
      <c r="L65" s="722"/>
      <c r="M65" s="722"/>
      <c r="N65" s="722"/>
      <c r="O65" s="791"/>
      <c r="P65" s="722"/>
      <c r="Q65" s="785"/>
      <c r="R65" s="805">
        <v>18555</v>
      </c>
      <c r="S65" s="792">
        <f t="shared" si="4"/>
        <v>4.2629123708222097E-2</v>
      </c>
      <c r="T65" s="790"/>
      <c r="W65" s="287" t="str">
        <f>IF($G$11="","",IF($G$11="上水道施設",AF62,IF($G$11="下水道施設",AF71,IF($G$11="廃棄物処理施設",AF81,AF48))))</f>
        <v>電気加熱</v>
      </c>
      <c r="X65" s="85" t="str">
        <f t="shared" ref="X65:X71" si="10">IF(W65="","",VLOOKUP(W65,$AF$44:$AG$85,2,0))</f>
        <v>誘導炉、アーク炉、抵抗炉、電気溶接機 等</v>
      </c>
      <c r="Y65" s="85"/>
      <c r="Z65" s="85"/>
      <c r="AA65" s="85"/>
      <c r="AB65" s="85"/>
      <c r="AE65" s="610">
        <v>0</v>
      </c>
      <c r="AF65" s="85" t="s">
        <v>911</v>
      </c>
      <c r="AG65" s="150" t="s">
        <v>912</v>
      </c>
      <c r="AH65" s="608">
        <f t="shared" si="7"/>
        <v>0</v>
      </c>
      <c r="AI65" s="81"/>
      <c r="AJ65" s="611">
        <f t="shared" si="6"/>
        <v>4.2629123708222097E-2</v>
      </c>
      <c r="AK65" s="81"/>
      <c r="AL65" s="81"/>
      <c r="AM65" s="81"/>
      <c r="AN65" s="81"/>
      <c r="AO65" s="81"/>
      <c r="AP65" s="81"/>
      <c r="AQ65" s="81"/>
      <c r="AR65" s="81"/>
      <c r="AS65" s="81"/>
      <c r="AT65" s="81"/>
      <c r="AU65" s="81"/>
      <c r="AV65" s="81"/>
      <c r="AW65" s="81"/>
      <c r="AX65" s="81"/>
      <c r="AY65" s="81"/>
      <c r="AZ65" s="81"/>
      <c r="BA65" s="81"/>
      <c r="BB65" s="81"/>
      <c r="BC65" s="81"/>
    </row>
    <row r="66" spans="1:132" s="128" customFormat="1" ht="21" customHeight="1" x14ac:dyDescent="0.2">
      <c r="A66" s="33"/>
      <c r="B66" s="33"/>
      <c r="C66" s="33"/>
      <c r="D66" s="33"/>
      <c r="E66" s="33"/>
      <c r="F66" s="1006"/>
      <c r="G66" s="1004" t="str">
        <f t="shared" si="8"/>
        <v>特殊ﾊﾟｯｹｰｼﾞ空調</v>
      </c>
      <c r="H66" s="1005"/>
      <c r="I66" s="784" t="str">
        <f t="shared" si="9"/>
        <v>クリーンルーム、恒温恒湿室、変温室、動物実験室用パッケージ形空調機 等</v>
      </c>
      <c r="J66" s="795"/>
      <c r="K66" s="795"/>
      <c r="L66" s="795"/>
      <c r="M66" s="795"/>
      <c r="N66" s="795"/>
      <c r="O66" s="791"/>
      <c r="P66" s="722"/>
      <c r="Q66" s="785"/>
      <c r="R66" s="805">
        <v>0</v>
      </c>
      <c r="S66" s="792">
        <f t="shared" si="4"/>
        <v>0</v>
      </c>
      <c r="T66" s="790"/>
      <c r="W66" s="287" t="str">
        <f>IF($G$11="","",IF($G$11="上水道施設",AF63,IF($G$11="下水道施設",AF72,IF($G$11="廃棄物処理施設",AF82,AF49))))</f>
        <v>特殊ﾊﾟｯｹｰｼﾞ空調</v>
      </c>
      <c r="X66" s="85" t="str">
        <f t="shared" si="10"/>
        <v>クリーンルーム、恒温恒湿室、変温室、動物実験室用パッケージ形空調機 等</v>
      </c>
      <c r="Y66" s="85"/>
      <c r="Z66" s="85"/>
      <c r="AA66" s="85"/>
      <c r="AB66" s="85"/>
      <c r="AE66" s="610">
        <v>0</v>
      </c>
      <c r="AF66" s="85" t="s">
        <v>913</v>
      </c>
      <c r="AG66" s="150"/>
      <c r="AH66" s="608">
        <f t="shared" si="7"/>
        <v>0</v>
      </c>
      <c r="AI66" s="81"/>
      <c r="AJ66" s="611">
        <f t="shared" si="6"/>
        <v>0</v>
      </c>
      <c r="AK66" s="81"/>
      <c r="AL66" s="81"/>
      <c r="AM66" s="81"/>
      <c r="AN66" s="81"/>
      <c r="AO66" s="81"/>
      <c r="AP66" s="81"/>
      <c r="AQ66" s="81"/>
      <c r="AR66" s="81"/>
      <c r="AS66" s="81"/>
      <c r="AT66" s="81"/>
      <c r="AU66" s="81"/>
      <c r="AV66" s="81"/>
      <c r="AW66" s="81"/>
      <c r="AX66" s="81"/>
      <c r="AY66" s="81"/>
      <c r="AZ66" s="81"/>
      <c r="BA66" s="81"/>
      <c r="BB66" s="81"/>
      <c r="BC66" s="81"/>
    </row>
    <row r="67" spans="1:132" ht="21" customHeight="1" x14ac:dyDescent="0.2">
      <c r="C67" s="33"/>
      <c r="D67" s="33"/>
      <c r="F67" s="1006"/>
      <c r="G67" s="784" t="str">
        <f t="shared" si="8"/>
        <v>特殊空調機</v>
      </c>
      <c r="H67" s="785"/>
      <c r="I67" s="784" t="str">
        <f t="shared" si="9"/>
        <v>クリーンルーム、恒温恒湿室、変温室、動物実験室用空調機 等</v>
      </c>
      <c r="J67" s="722"/>
      <c r="K67" s="722"/>
      <c r="L67" s="722"/>
      <c r="M67" s="722"/>
      <c r="N67" s="722"/>
      <c r="O67" s="791"/>
      <c r="P67" s="722"/>
      <c r="Q67" s="785"/>
      <c r="R67" s="805">
        <v>39346.199999999997</v>
      </c>
      <c r="S67" s="792">
        <f t="shared" si="4"/>
        <v>9.0395797749849002E-2</v>
      </c>
      <c r="T67" s="790"/>
      <c r="U67" s="33"/>
      <c r="V67" s="33"/>
      <c r="W67" s="287" t="str">
        <f>IF($G$11="","",IF($G$11="上水道施設",AF64,IF($G$11="下水道施設",AF73,IF($G$11="廃棄物処理施設",AF83,AF50))))</f>
        <v>特殊空調機</v>
      </c>
      <c r="X67" s="85" t="str">
        <f t="shared" si="10"/>
        <v>クリーンルーム、恒温恒湿室、変温室、動物実験室用空調機 等</v>
      </c>
      <c r="Y67" s="87"/>
      <c r="Z67" s="87"/>
      <c r="AA67" s="87"/>
      <c r="AC67" s="91"/>
      <c r="AD67" s="91"/>
      <c r="AE67" s="111">
        <v>0</v>
      </c>
      <c r="AF67" s="213" t="s">
        <v>818</v>
      </c>
      <c r="AG67" s="213"/>
      <c r="AH67" s="608">
        <f t="shared" si="7"/>
        <v>0</v>
      </c>
      <c r="AI67" s="33"/>
      <c r="AJ67" s="611">
        <f t="shared" si="6"/>
        <v>9.0395797749849002E-2</v>
      </c>
      <c r="AK67" s="33"/>
      <c r="AL67" s="33"/>
      <c r="AM67" s="33"/>
      <c r="AN67" s="33"/>
      <c r="AO67" s="33"/>
      <c r="AP67" s="33"/>
      <c r="AQ67" s="33"/>
      <c r="AR67" s="33"/>
      <c r="AS67" s="137"/>
      <c r="AT67" s="137"/>
      <c r="AU67" s="466"/>
      <c r="AV67" s="137"/>
      <c r="AW67" s="137"/>
      <c r="BW67" s="33"/>
      <c r="BX67" s="33"/>
      <c r="BY67" s="33"/>
      <c r="BZ67" s="33"/>
      <c r="CA67" s="33"/>
      <c r="CC67" s="90"/>
      <c r="CD67" s="90"/>
      <c r="CE67" s="90"/>
      <c r="CF67" s="90"/>
      <c r="CG67" s="90"/>
      <c r="CV67" s="91"/>
      <c r="CW67" s="853"/>
      <c r="DJ67" s="91"/>
      <c r="DK67" s="91"/>
      <c r="DL67" s="91"/>
      <c r="DM67" s="91"/>
      <c r="DQ67" s="91"/>
      <c r="DR67" s="91"/>
      <c r="DS67" s="91"/>
      <c r="DT67" s="91"/>
      <c r="DU67" s="91"/>
      <c r="DV67" s="91"/>
      <c r="DW67" s="91"/>
      <c r="DX67" s="91"/>
      <c r="DY67" s="91"/>
      <c r="DZ67" s="91"/>
      <c r="EA67" s="91"/>
      <c r="EB67" s="91"/>
    </row>
    <row r="68" spans="1:132" ht="21" customHeight="1" x14ac:dyDescent="0.2">
      <c r="C68" s="33"/>
      <c r="D68" s="33"/>
      <c r="F68" s="1006"/>
      <c r="G68" s="784" t="str">
        <f t="shared" si="8"/>
        <v>冷凍・冷蔵</v>
      </c>
      <c r="H68" s="785"/>
      <c r="I68" s="784" t="str">
        <f t="shared" si="9"/>
        <v>冷凍庫、冷蔵庫 等</v>
      </c>
      <c r="J68" s="722"/>
      <c r="K68" s="722"/>
      <c r="L68" s="722"/>
      <c r="M68" s="722"/>
      <c r="N68" s="722"/>
      <c r="O68" s="791"/>
      <c r="P68" s="722"/>
      <c r="Q68" s="785"/>
      <c r="R68" s="805">
        <v>0</v>
      </c>
      <c r="S68" s="792">
        <f t="shared" si="4"/>
        <v>0</v>
      </c>
      <c r="T68" s="790"/>
      <c r="U68" s="33"/>
      <c r="V68" s="33"/>
      <c r="W68" s="287" t="str">
        <f>IF($G$11="","",IF($G$11="上水道施設",AF65,IF($G$11="下水道施設",AF74,IF($G$11="廃棄物処理施設",AF84,AF51))))</f>
        <v>冷凍・冷蔵</v>
      </c>
      <c r="X68" s="85" t="str">
        <f t="shared" si="10"/>
        <v>冷凍庫、冷蔵庫 等</v>
      </c>
      <c r="Y68" s="87"/>
      <c r="Z68" s="87"/>
      <c r="AA68" s="87"/>
      <c r="AC68" s="91"/>
      <c r="AD68" s="91"/>
      <c r="AE68" s="111">
        <v>0</v>
      </c>
      <c r="AF68" s="87" t="s">
        <v>914</v>
      </c>
      <c r="AG68" s="213" t="s">
        <v>915</v>
      </c>
      <c r="AH68" s="608">
        <f t="shared" si="7"/>
        <v>0</v>
      </c>
      <c r="AI68" s="33"/>
      <c r="AJ68" s="611">
        <f t="shared" si="6"/>
        <v>0</v>
      </c>
      <c r="AK68" s="33"/>
      <c r="AL68" s="33"/>
      <c r="AM68" s="33"/>
      <c r="AN68" s="33"/>
      <c r="AO68" s="33"/>
      <c r="AP68" s="33"/>
      <c r="AQ68" s="33"/>
      <c r="AR68" s="33"/>
      <c r="AS68" s="137"/>
      <c r="AT68" s="137"/>
      <c r="AU68" s="466"/>
      <c r="AV68" s="137"/>
      <c r="AW68" s="137"/>
      <c r="BW68" s="33"/>
      <c r="BX68" s="33"/>
      <c r="BY68" s="33"/>
      <c r="BZ68" s="33"/>
      <c r="CA68" s="33"/>
      <c r="CC68" s="90"/>
      <c r="CD68" s="90"/>
      <c r="CE68" s="90"/>
      <c r="CF68" s="90"/>
      <c r="CG68" s="90"/>
      <c r="CV68" s="91"/>
      <c r="DJ68" s="87"/>
      <c r="DK68" s="87"/>
      <c r="DL68" s="87"/>
      <c r="DM68" s="87"/>
      <c r="DQ68" s="87"/>
      <c r="DR68" s="87"/>
      <c r="DS68" s="91"/>
      <c r="DT68" s="91"/>
      <c r="DU68" s="91"/>
      <c r="DV68" s="91"/>
      <c r="DW68" s="91"/>
      <c r="DX68" s="91"/>
      <c r="DY68" s="91"/>
      <c r="DZ68" s="91"/>
      <c r="EA68" s="91"/>
      <c r="EB68" s="91"/>
    </row>
    <row r="69" spans="1:132" ht="21" customHeight="1" x14ac:dyDescent="0.2">
      <c r="C69" s="33"/>
      <c r="D69" s="33"/>
      <c r="F69" s="1006"/>
      <c r="G69" s="784" t="str">
        <f t="shared" si="8"/>
        <v>特殊排気</v>
      </c>
      <c r="H69" s="785"/>
      <c r="I69" s="784" t="str">
        <f t="shared" si="9"/>
        <v>脱臭装置、ＶＯＣ処理装置、スクラバー 等</v>
      </c>
      <c r="J69" s="722"/>
      <c r="K69" s="722"/>
      <c r="L69" s="722"/>
      <c r="M69" s="722"/>
      <c r="N69" s="722"/>
      <c r="O69" s="791"/>
      <c r="P69" s="722"/>
      <c r="Q69" s="785"/>
      <c r="R69" s="805">
        <v>25200</v>
      </c>
      <c r="S69" s="792">
        <f t="shared" si="4"/>
        <v>5.7895657097666232E-2</v>
      </c>
      <c r="T69" s="790"/>
      <c r="U69" s="33"/>
      <c r="V69" s="33"/>
      <c r="W69" s="287" t="str">
        <f>IF($G$11="","",IF($G$11="上水道施設","",IF($G$11="下水道施設",AF75,IF($G$11="廃棄物処理施設",AF85,AF52))))</f>
        <v>特殊排気</v>
      </c>
      <c r="X69" s="85" t="str">
        <f t="shared" si="10"/>
        <v>脱臭装置、ＶＯＣ処理装置、スクラバー 等</v>
      </c>
      <c r="Y69" s="87"/>
      <c r="Z69" s="87"/>
      <c r="AA69" s="87"/>
      <c r="AC69" s="91"/>
      <c r="AD69" s="91"/>
      <c r="AE69" s="111">
        <v>0</v>
      </c>
      <c r="AF69" s="87" t="s">
        <v>916</v>
      </c>
      <c r="AG69" s="213" t="s">
        <v>917</v>
      </c>
      <c r="AH69" s="608">
        <f t="shared" si="7"/>
        <v>0</v>
      </c>
      <c r="AI69" s="33"/>
      <c r="AJ69" s="611">
        <f t="shared" si="6"/>
        <v>5.7895657097666232E-2</v>
      </c>
      <c r="AK69" s="33"/>
      <c r="AL69" s="33"/>
      <c r="AM69" s="33"/>
      <c r="AN69" s="33"/>
      <c r="AO69" s="33"/>
      <c r="AP69" s="33"/>
      <c r="AQ69" s="33"/>
      <c r="AR69" s="33"/>
      <c r="AS69" s="137"/>
      <c r="AT69" s="137"/>
      <c r="AU69" s="466"/>
      <c r="AV69" s="137"/>
      <c r="AW69" s="137"/>
      <c r="BW69" s="33"/>
      <c r="BX69" s="33"/>
      <c r="BY69" s="33"/>
      <c r="BZ69" s="33"/>
      <c r="CA69" s="33"/>
      <c r="CC69" s="90"/>
      <c r="CD69" s="90"/>
      <c r="CE69" s="90"/>
      <c r="CF69" s="90"/>
      <c r="CG69" s="90"/>
      <c r="CV69" s="91"/>
      <c r="CW69" s="91"/>
      <c r="DJ69" s="87"/>
      <c r="DK69" s="87"/>
      <c r="DL69" s="87"/>
      <c r="DM69" s="87"/>
      <c r="DQ69" s="87"/>
      <c r="DR69" s="87"/>
      <c r="DS69" s="91"/>
      <c r="DT69" s="91"/>
      <c r="DU69" s="91"/>
      <c r="DV69" s="91"/>
      <c r="DW69" s="91"/>
      <c r="DX69" s="91"/>
      <c r="DY69" s="91"/>
      <c r="DZ69" s="91"/>
      <c r="EA69" s="91"/>
      <c r="EB69" s="91"/>
    </row>
    <row r="70" spans="1:132" ht="21" customHeight="1" x14ac:dyDescent="0.2">
      <c r="C70" s="33"/>
      <c r="D70" s="33"/>
      <c r="F70" s="1006"/>
      <c r="G70" s="784" t="str">
        <f t="shared" si="8"/>
        <v>純水供給</v>
      </c>
      <c r="H70" s="785"/>
      <c r="I70" s="784" t="str">
        <f t="shared" si="9"/>
        <v>純水供給設備、ＲＯ装置 等</v>
      </c>
      <c r="J70" s="722"/>
      <c r="K70" s="722"/>
      <c r="L70" s="722"/>
      <c r="M70" s="722"/>
      <c r="N70" s="722"/>
      <c r="O70" s="791"/>
      <c r="P70" s="722"/>
      <c r="Q70" s="785"/>
      <c r="R70" s="805">
        <v>10004</v>
      </c>
      <c r="S70" s="792">
        <f t="shared" si="4"/>
        <v>2.2983656889089404E-2</v>
      </c>
      <c r="T70" s="790"/>
      <c r="U70" s="33"/>
      <c r="V70" s="33"/>
      <c r="W70" s="287" t="str">
        <f>IF($G$11="","",IF($G$11="上水道施設","",IF($G$11="下水道施設","",IF($G$11="廃棄物処理施設","",AF53))))</f>
        <v>純水供給</v>
      </c>
      <c r="X70" s="85" t="str">
        <f t="shared" si="10"/>
        <v>純水供給設備、ＲＯ装置 等</v>
      </c>
      <c r="Y70" s="87"/>
      <c r="Z70" s="87"/>
      <c r="AA70" s="87"/>
      <c r="AC70" s="91"/>
      <c r="AD70" s="91"/>
      <c r="AE70" s="111">
        <v>0</v>
      </c>
      <c r="AF70" s="87" t="s">
        <v>918</v>
      </c>
      <c r="AG70" s="213" t="s">
        <v>919</v>
      </c>
      <c r="AH70" s="608">
        <f t="shared" si="7"/>
        <v>0</v>
      </c>
      <c r="AI70" s="33"/>
      <c r="AJ70" s="611">
        <f t="shared" si="6"/>
        <v>2.2983656889089404E-2</v>
      </c>
      <c r="AK70" s="33"/>
      <c r="AL70" s="33"/>
      <c r="AM70" s="33"/>
      <c r="AN70" s="33"/>
      <c r="AO70" s="33"/>
      <c r="AP70" s="33"/>
      <c r="AQ70" s="33"/>
      <c r="AR70" s="33"/>
      <c r="AS70" s="137"/>
      <c r="AT70" s="137"/>
      <c r="AU70" s="466"/>
      <c r="AV70" s="137"/>
      <c r="AW70" s="137"/>
      <c r="BW70" s="33"/>
      <c r="BX70" s="33"/>
      <c r="BY70" s="33"/>
      <c r="BZ70" s="33"/>
      <c r="CA70" s="33"/>
      <c r="CC70" s="90"/>
      <c r="CD70" s="90"/>
      <c r="CE70" s="90"/>
      <c r="CF70" s="90"/>
      <c r="CG70" s="90"/>
      <c r="CV70" s="91"/>
      <c r="CW70" s="91"/>
      <c r="DJ70" s="87"/>
      <c r="DK70" s="87"/>
      <c r="DL70" s="87"/>
      <c r="DM70" s="87"/>
      <c r="DQ70" s="87"/>
      <c r="DR70" s="87"/>
      <c r="DS70" s="91"/>
      <c r="DT70" s="91"/>
      <c r="DU70" s="91"/>
      <c r="DV70" s="91"/>
      <c r="DW70" s="91"/>
      <c r="DX70" s="91"/>
      <c r="DY70" s="91"/>
      <c r="DZ70" s="91"/>
      <c r="EA70" s="91"/>
      <c r="EB70" s="91"/>
    </row>
    <row r="71" spans="1:132" ht="21" customHeight="1" x14ac:dyDescent="0.2">
      <c r="C71" s="33"/>
      <c r="D71" s="33"/>
      <c r="F71" s="1007"/>
      <c r="G71" s="784" t="str">
        <f t="shared" si="8"/>
        <v>輸　送</v>
      </c>
      <c r="H71" s="785"/>
      <c r="I71" s="784" t="str">
        <f t="shared" si="9"/>
        <v>フォークリフト、重機、場内専用車両 等</v>
      </c>
      <c r="J71" s="795"/>
      <c r="K71" s="795"/>
      <c r="L71" s="795"/>
      <c r="M71" s="795"/>
      <c r="N71" s="795"/>
      <c r="O71" s="791"/>
      <c r="P71" s="722"/>
      <c r="Q71" s="785"/>
      <c r="R71" s="805">
        <v>342</v>
      </c>
      <c r="S71" s="792">
        <f t="shared" si="4"/>
        <v>7.8572677489689886E-4</v>
      </c>
      <c r="T71" s="790"/>
      <c r="U71" s="33"/>
      <c r="V71" s="33"/>
      <c r="W71" s="287" t="str">
        <f>IF($G$11="","",IF($G$11="上水道施設","",IF($G$11="下水道施設","",IF($G$11="廃棄物処理施設","",AF54))))</f>
        <v>輸　送</v>
      </c>
      <c r="X71" s="85" t="str">
        <f t="shared" si="10"/>
        <v>フォークリフト、重機、場内専用車両 等</v>
      </c>
      <c r="Y71" s="87"/>
      <c r="Z71" s="87"/>
      <c r="AA71" s="87"/>
      <c r="AC71" s="91"/>
      <c r="AD71" s="91"/>
      <c r="AE71" s="111">
        <v>0</v>
      </c>
      <c r="AF71" s="87" t="s">
        <v>920</v>
      </c>
      <c r="AG71" s="213" t="s">
        <v>921</v>
      </c>
      <c r="AH71" s="608">
        <f t="shared" si="7"/>
        <v>0</v>
      </c>
      <c r="AI71" s="33"/>
      <c r="AJ71" s="611">
        <f t="shared" si="6"/>
        <v>7.8572677489689886E-4</v>
      </c>
      <c r="AK71" s="33"/>
      <c r="AL71" s="33"/>
      <c r="AM71" s="33"/>
      <c r="AN71" s="33"/>
      <c r="AO71" s="33"/>
      <c r="AP71" s="33"/>
      <c r="AQ71" s="33"/>
      <c r="AR71" s="33"/>
      <c r="AS71" s="137"/>
      <c r="AT71" s="137"/>
      <c r="AU71" s="466"/>
      <c r="AV71" s="137"/>
      <c r="AW71" s="137"/>
      <c r="BW71" s="33"/>
      <c r="BX71" s="33"/>
      <c r="BY71" s="33"/>
      <c r="BZ71" s="33"/>
      <c r="CA71" s="33"/>
      <c r="CC71" s="90"/>
      <c r="CD71" s="90"/>
      <c r="CE71" s="90"/>
      <c r="CF71" s="90"/>
      <c r="CG71" s="90"/>
      <c r="CV71" s="91"/>
      <c r="CW71" s="91"/>
      <c r="DJ71" s="87"/>
      <c r="DK71" s="87"/>
      <c r="DL71" s="87"/>
      <c r="DM71" s="87"/>
      <c r="DQ71" s="87"/>
      <c r="DR71" s="87"/>
      <c r="DS71" s="91"/>
      <c r="DT71" s="91"/>
      <c r="DU71" s="91"/>
      <c r="DV71" s="91"/>
      <c r="DW71" s="91"/>
      <c r="DX71" s="91"/>
      <c r="DY71" s="91"/>
      <c r="DZ71" s="91"/>
      <c r="EA71" s="91"/>
      <c r="EB71" s="91"/>
    </row>
    <row r="72" spans="1:132" ht="21" customHeight="1" x14ac:dyDescent="0.2">
      <c r="C72" s="33"/>
      <c r="D72" s="33"/>
      <c r="F72" s="796" t="s">
        <v>36</v>
      </c>
      <c r="G72" s="797"/>
      <c r="H72" s="798"/>
      <c r="I72" s="799" t="s">
        <v>922</v>
      </c>
      <c r="J72" s="723"/>
      <c r="K72" s="723"/>
      <c r="L72" s="723"/>
      <c r="M72" s="723"/>
      <c r="N72" s="723"/>
      <c r="O72" s="723"/>
      <c r="P72" s="723"/>
      <c r="Q72" s="724"/>
      <c r="R72" s="788"/>
      <c r="S72" s="792">
        <f t="shared" si="4"/>
        <v>0</v>
      </c>
      <c r="T72" s="790" t="str">
        <f>IF(SUM(T44:T71)=0,"",IF((1-SUM(T44:T71))=0,"",1-SUM(T44:T71)))</f>
        <v/>
      </c>
      <c r="U72" s="33"/>
      <c r="V72" s="33"/>
      <c r="W72" s="33"/>
      <c r="X72" s="33"/>
      <c r="Y72" s="87"/>
      <c r="Z72" s="87"/>
      <c r="AA72" s="87"/>
      <c r="AC72" s="91"/>
      <c r="AD72" s="91"/>
      <c r="AE72" s="111">
        <v>0</v>
      </c>
      <c r="AF72" s="87" t="s">
        <v>907</v>
      </c>
      <c r="AG72" s="213" t="s">
        <v>908</v>
      </c>
      <c r="AH72" s="608">
        <f t="shared" si="7"/>
        <v>0</v>
      </c>
      <c r="AI72" s="33"/>
      <c r="AJ72" s="611">
        <f t="shared" si="6"/>
        <v>0</v>
      </c>
      <c r="AK72" s="33"/>
      <c r="AL72" s="33"/>
      <c r="AM72" s="33"/>
      <c r="AN72" s="33"/>
      <c r="AO72" s="33"/>
      <c r="AP72" s="33"/>
      <c r="AQ72" s="33"/>
      <c r="AR72" s="33"/>
      <c r="AS72" s="137"/>
      <c r="AT72" s="137"/>
      <c r="AU72" s="466"/>
      <c r="AV72" s="137"/>
      <c r="AW72" s="137"/>
      <c r="BW72" s="33"/>
      <c r="BX72" s="33"/>
      <c r="BY72" s="33"/>
      <c r="BZ72" s="33"/>
      <c r="CA72" s="33"/>
      <c r="CC72" s="90"/>
      <c r="CD72" s="90"/>
      <c r="CE72" s="90"/>
      <c r="CF72" s="90"/>
      <c r="CG72" s="90"/>
      <c r="CV72" s="91"/>
      <c r="CW72" s="91"/>
      <c r="DJ72" s="87"/>
      <c r="DK72" s="87"/>
      <c r="DL72" s="87"/>
      <c r="DM72" s="87"/>
      <c r="DQ72" s="87"/>
      <c r="DR72" s="87"/>
      <c r="DS72" s="91"/>
      <c r="DT72" s="91"/>
      <c r="DU72" s="91"/>
      <c r="DV72" s="91"/>
      <c r="DW72" s="91"/>
      <c r="DX72" s="91"/>
      <c r="DY72" s="91"/>
      <c r="DZ72" s="91"/>
      <c r="EA72" s="91"/>
      <c r="EB72" s="91"/>
    </row>
    <row r="73" spans="1:132" ht="21" customHeight="1" x14ac:dyDescent="0.2">
      <c r="C73" s="33"/>
      <c r="D73" s="33"/>
      <c r="F73" s="800" t="s">
        <v>286</v>
      </c>
      <c r="G73" s="756" t="s">
        <v>923</v>
      </c>
      <c r="H73" s="785"/>
      <c r="I73" s="119" t="s">
        <v>924</v>
      </c>
      <c r="J73" s="120"/>
      <c r="K73" s="120"/>
      <c r="L73" s="120"/>
      <c r="M73" s="120"/>
      <c r="N73" s="120"/>
      <c r="O73" s="801"/>
      <c r="P73" s="120"/>
      <c r="Q73" s="121"/>
      <c r="R73" s="788">
        <f>SUM(R44:R72)</f>
        <v>435265.8085819672</v>
      </c>
      <c r="S73" s="802">
        <f>IF(T73&gt;0,"",SUM(S44:S72))</f>
        <v>1</v>
      </c>
      <c r="T73" s="803">
        <f>SUM(T44:T72)</f>
        <v>0</v>
      </c>
      <c r="U73" s="33"/>
      <c r="V73" s="33"/>
      <c r="W73" s="33"/>
      <c r="X73" s="33"/>
      <c r="Y73" s="87"/>
      <c r="Z73" s="87"/>
      <c r="AA73" s="87"/>
      <c r="AC73" s="91"/>
      <c r="AD73" s="91"/>
      <c r="AE73" s="111">
        <v>0</v>
      </c>
      <c r="AF73" s="87" t="s">
        <v>925</v>
      </c>
      <c r="AG73" s="213" t="s">
        <v>926</v>
      </c>
      <c r="AH73" s="608">
        <f t="shared" si="7"/>
        <v>0</v>
      </c>
      <c r="AI73" s="33"/>
      <c r="AJ73" s="612">
        <f>SUM(AJ44:AJ71)</f>
        <v>1</v>
      </c>
      <c r="AK73" s="33"/>
      <c r="AL73" s="33"/>
      <c r="AM73" s="33"/>
      <c r="AN73" s="33"/>
      <c r="AO73" s="33"/>
      <c r="AP73" s="33"/>
      <c r="AQ73" s="33"/>
      <c r="AR73" s="33"/>
      <c r="AS73" s="137"/>
      <c r="AT73" s="137"/>
      <c r="AU73" s="466"/>
      <c r="AV73" s="137"/>
      <c r="AW73" s="137"/>
      <c r="BW73" s="33"/>
      <c r="BX73" s="33"/>
      <c r="BY73" s="33"/>
      <c r="BZ73" s="33"/>
      <c r="CA73" s="33"/>
      <c r="CC73" s="90"/>
      <c r="CD73" s="843"/>
      <c r="CE73" s="843"/>
      <c r="CF73" s="844"/>
      <c r="CG73" s="90"/>
      <c r="CV73" s="91"/>
      <c r="CW73" s="91"/>
      <c r="DJ73" s="87"/>
      <c r="DK73" s="87"/>
      <c r="DL73" s="87"/>
      <c r="DM73" s="87"/>
      <c r="DQ73" s="87"/>
      <c r="DR73" s="87"/>
      <c r="DS73" s="91"/>
      <c r="DT73" s="91"/>
      <c r="DU73" s="91"/>
      <c r="DV73" s="91"/>
      <c r="DW73" s="91"/>
      <c r="DX73" s="91"/>
      <c r="DY73" s="91"/>
      <c r="DZ73" s="91"/>
      <c r="EA73" s="91"/>
      <c r="EB73" s="91"/>
    </row>
    <row r="74" spans="1:132" ht="19.5" customHeight="1" x14ac:dyDescent="0.2">
      <c r="C74" s="33"/>
      <c r="D74" s="33"/>
      <c r="S74" s="138"/>
      <c r="T74" s="138"/>
      <c r="U74" s="33"/>
      <c r="V74" s="33"/>
      <c r="W74" s="85" t="s">
        <v>1061</v>
      </c>
      <c r="Y74" s="88"/>
      <c r="Z74" s="33"/>
      <c r="AF74" s="87" t="s">
        <v>909</v>
      </c>
      <c r="AG74" s="213" t="s">
        <v>927</v>
      </c>
      <c r="AH74" s="608">
        <f t="shared" si="7"/>
        <v>0</v>
      </c>
      <c r="AI74" s="33"/>
      <c r="AJ74" s="650">
        <f>AJ44+AJ45</f>
        <v>0.13707600924221058</v>
      </c>
      <c r="AK74" s="33"/>
      <c r="AL74" s="33"/>
      <c r="AM74" s="33"/>
      <c r="AN74" s="33"/>
      <c r="AO74" s="33"/>
      <c r="AP74" s="33"/>
      <c r="AS74" s="139"/>
      <c r="AT74" s="139"/>
      <c r="AU74" s="140"/>
      <c r="AV74" s="139"/>
      <c r="AW74" s="139"/>
      <c r="AX74" s="89"/>
      <c r="AY74" s="89"/>
      <c r="AZ74" s="89"/>
      <c r="BA74" s="89"/>
      <c r="BB74" s="89"/>
      <c r="BC74" s="89"/>
      <c r="BD74" s="89"/>
      <c r="BE74" s="89"/>
      <c r="BF74" s="89"/>
      <c r="BG74" s="89"/>
      <c r="BH74" s="89"/>
      <c r="BI74" s="89"/>
      <c r="BJ74" s="89"/>
      <c r="BK74" s="89"/>
      <c r="BL74" s="89"/>
      <c r="BM74" s="89"/>
      <c r="BN74" s="89"/>
      <c r="BO74" s="89"/>
      <c r="BP74" s="89"/>
      <c r="BQ74" s="89"/>
      <c r="BR74" s="33">
        <v>34</v>
      </c>
      <c r="BW74" s="33"/>
      <c r="BX74" s="33"/>
      <c r="BY74" s="33"/>
      <c r="BZ74" s="33"/>
      <c r="CA74" s="33"/>
      <c r="CC74" s="90">
        <v>15</v>
      </c>
      <c r="CD74" s="90">
        <v>16</v>
      </c>
      <c r="CE74" s="90">
        <v>17</v>
      </c>
      <c r="CF74" s="90">
        <v>18</v>
      </c>
      <c r="CG74" s="90">
        <v>19</v>
      </c>
      <c r="CH74" s="33">
        <v>1</v>
      </c>
      <c r="CI74" s="33">
        <v>2</v>
      </c>
      <c r="CJ74" s="33">
        <v>3</v>
      </c>
      <c r="CK74" s="33">
        <v>4</v>
      </c>
      <c r="CV74" s="91"/>
      <c r="CW74" s="91"/>
      <c r="DJ74" s="87"/>
      <c r="DK74" s="87"/>
      <c r="DL74" s="87"/>
      <c r="DM74" s="87"/>
      <c r="DQ74" s="87"/>
      <c r="DR74" s="87"/>
      <c r="DS74" s="91"/>
      <c r="DT74" s="91"/>
      <c r="DU74" s="91"/>
      <c r="DV74" s="91"/>
      <c r="DW74" s="91"/>
      <c r="DX74" s="91"/>
      <c r="DY74" s="91"/>
      <c r="DZ74" s="91"/>
      <c r="EA74" s="91"/>
      <c r="EB74" s="91"/>
    </row>
    <row r="75" spans="1:132" ht="19.5" hidden="1" customHeight="1" x14ac:dyDescent="0.2">
      <c r="S75" s="138"/>
      <c r="T75" s="138"/>
      <c r="U75" s="33"/>
      <c r="V75" s="33"/>
      <c r="W75" s="287" t="s">
        <v>901</v>
      </c>
      <c r="AF75" s="87" t="s">
        <v>928</v>
      </c>
      <c r="AG75" s="213" t="s">
        <v>929</v>
      </c>
      <c r="AH75" s="608">
        <f t="shared" si="7"/>
        <v>0</v>
      </c>
      <c r="AI75" s="33"/>
      <c r="AJ75" s="854">
        <f>AJ54+IF(COUNTIF(W44:W71,"特殊ﾊﾟｯｹｰｼﾞ空調")&gt;0,VLOOKUP("特殊ﾊﾟｯｹｰｼﾞ空調",$W$44:$AJ$85,$AJ$40,0),0)</f>
        <v>2.6376985680091506E-2</v>
      </c>
      <c r="AK75" s="33"/>
      <c r="AL75" s="33"/>
      <c r="AM75" s="33"/>
      <c r="AN75" s="33"/>
      <c r="AO75" s="33"/>
      <c r="AP75" s="33"/>
      <c r="AS75" s="139"/>
      <c r="AT75" s="139"/>
      <c r="AU75" s="140"/>
      <c r="AV75" s="139"/>
      <c r="AW75" s="139"/>
      <c r="AX75" s="89"/>
      <c r="AY75" s="89"/>
      <c r="AZ75" s="89"/>
      <c r="BA75" s="89"/>
      <c r="BB75" s="89"/>
      <c r="BC75" s="89"/>
      <c r="BD75" s="89"/>
      <c r="BE75" s="89"/>
      <c r="BF75" s="89"/>
      <c r="BG75" s="89"/>
      <c r="BH75" s="89"/>
      <c r="BI75" s="89"/>
      <c r="BJ75" s="89"/>
      <c r="BK75" s="89"/>
      <c r="BL75" s="89"/>
      <c r="BM75" s="89"/>
      <c r="BN75" s="89"/>
      <c r="BO75" s="89"/>
      <c r="BP75" s="89"/>
      <c r="BQ75" s="89"/>
      <c r="BW75" s="33"/>
      <c r="BX75" s="33"/>
      <c r="BY75" s="33"/>
      <c r="BZ75" s="33"/>
      <c r="CA75" s="33"/>
      <c r="CC75" s="855"/>
      <c r="CD75" s="37"/>
      <c r="CE75" s="37"/>
      <c r="CF75" s="225"/>
      <c r="CG75" s="90"/>
      <c r="CH75" s="96" t="s">
        <v>930</v>
      </c>
      <c r="CI75" s="131"/>
      <c r="CJ75" s="87" t="s">
        <v>931</v>
      </c>
      <c r="CV75" s="91"/>
      <c r="CW75" s="91"/>
      <c r="DJ75" s="87"/>
      <c r="DK75" s="87"/>
      <c r="DL75" s="87"/>
      <c r="DM75" s="87"/>
      <c r="DQ75" s="87"/>
      <c r="DR75" s="87"/>
      <c r="DS75" s="91"/>
      <c r="DT75" s="91"/>
      <c r="DU75" s="91"/>
      <c r="DV75" s="91"/>
      <c r="DW75" s="91"/>
      <c r="DX75" s="91"/>
      <c r="DY75" s="91"/>
      <c r="DZ75" s="91"/>
      <c r="EA75" s="91"/>
      <c r="EB75" s="91"/>
    </row>
    <row r="76" spans="1:132" ht="19.5" hidden="1" customHeight="1" x14ac:dyDescent="0.2">
      <c r="S76" s="138"/>
      <c r="T76" s="138"/>
      <c r="W76" s="287" t="s">
        <v>906</v>
      </c>
      <c r="AF76" s="87"/>
      <c r="AG76" s="213"/>
      <c r="AH76" s="608">
        <f t="shared" si="7"/>
        <v>0</v>
      </c>
      <c r="AI76" s="33"/>
      <c r="AJ76" s="650">
        <f>AJ54+AJ55</f>
        <v>4.6286809523143346E-2</v>
      </c>
      <c r="AK76" s="33"/>
      <c r="AL76" s="33"/>
      <c r="AM76" s="33"/>
      <c r="AN76" s="33"/>
      <c r="AO76" s="33"/>
      <c r="AP76" s="33"/>
      <c r="AQ76" s="613"/>
      <c r="AR76" s="613"/>
      <c r="AS76" s="614"/>
      <c r="AT76" s="614"/>
      <c r="AU76" s="615"/>
      <c r="AV76" s="614"/>
      <c r="AW76" s="614"/>
      <c r="AX76" s="613"/>
      <c r="AY76" s="613"/>
      <c r="AZ76" s="613"/>
      <c r="BA76" s="613"/>
      <c r="BB76" s="613"/>
      <c r="BC76" s="613"/>
      <c r="BD76" s="141"/>
      <c r="BW76" s="33"/>
      <c r="BX76" s="33"/>
      <c r="BY76" s="33"/>
      <c r="BZ76" s="33"/>
      <c r="CA76" s="33"/>
      <c r="CC76" s="855"/>
      <c r="CD76" s="37"/>
      <c r="CE76" s="37"/>
      <c r="CF76" s="225"/>
      <c r="CG76" s="90"/>
      <c r="CH76" s="96"/>
      <c r="CI76" s="96"/>
      <c r="CJ76" s="96"/>
      <c r="CK76" s="96"/>
      <c r="CV76" s="91"/>
      <c r="CW76" s="91"/>
      <c r="DJ76" s="87"/>
      <c r="DK76" s="87"/>
      <c r="DL76" s="87"/>
      <c r="DM76" s="87"/>
      <c r="DQ76" s="87"/>
      <c r="DR76" s="87"/>
      <c r="DS76" s="91"/>
      <c r="DT76" s="91"/>
      <c r="DU76" s="91"/>
      <c r="DV76" s="91"/>
      <c r="DW76" s="91"/>
      <c r="DX76" s="91"/>
      <c r="DY76" s="91"/>
      <c r="DZ76" s="91"/>
      <c r="EA76" s="91"/>
      <c r="EB76" s="91"/>
    </row>
    <row r="77" spans="1:132" ht="19.5" hidden="1" customHeight="1" x14ac:dyDescent="0.2">
      <c r="S77" s="138"/>
      <c r="T77" s="138"/>
      <c r="W77" s="85" t="s">
        <v>1016</v>
      </c>
      <c r="Y77" s="88"/>
      <c r="Z77" s="33"/>
      <c r="AF77" s="213" t="s">
        <v>819</v>
      </c>
      <c r="AG77" s="213"/>
      <c r="AH77" s="608">
        <f t="shared" si="7"/>
        <v>0</v>
      </c>
      <c r="AI77" s="33"/>
      <c r="AJ77" s="854">
        <f>IF(COUNTIF(W44:W71,"特殊ﾊﾟｯｹｰｼﾞ空調")&gt;0,VLOOKUP("特殊ﾊﾟｯｹｰｼﾞ空調",$W$44:$AJ$85,$AJ$40,0),0)+IF(COUNTIF(W44:W71,"特殊空調機")&gt;0,VLOOKUP("特殊空調機",$W$44:$AJ$85,$AJ$40,0),0)</f>
        <v>9.0395797749849002E-2</v>
      </c>
      <c r="AK77" s="33"/>
      <c r="AL77" s="33"/>
      <c r="AM77" s="33"/>
      <c r="AN77" s="33"/>
      <c r="AO77" s="33"/>
      <c r="AP77" s="33"/>
      <c r="AQ77" s="613"/>
      <c r="AR77" s="613"/>
      <c r="AS77" s="614"/>
      <c r="AT77" s="614"/>
      <c r="AU77" s="615"/>
      <c r="AV77" s="614"/>
      <c r="AW77" s="614"/>
      <c r="AX77" s="613"/>
      <c r="AY77" s="613"/>
      <c r="AZ77" s="613"/>
      <c r="BA77" s="613"/>
      <c r="BB77" s="613"/>
      <c r="BC77" s="613"/>
      <c r="BD77" s="141"/>
      <c r="BW77" s="33"/>
      <c r="BX77" s="33"/>
      <c r="BY77" s="33"/>
      <c r="BZ77" s="33"/>
      <c r="CA77" s="33"/>
      <c r="CC77" s="855"/>
      <c r="CD77" s="37"/>
      <c r="CE77" s="37"/>
      <c r="CF77" s="225"/>
      <c r="CG77" s="90"/>
      <c r="CH77" s="96"/>
      <c r="CI77" s="96"/>
      <c r="CJ77" s="96"/>
      <c r="CK77" s="96"/>
      <c r="CV77" s="91"/>
      <c r="CW77" s="91"/>
      <c r="DJ77" s="87"/>
      <c r="DK77" s="87"/>
      <c r="DL77" s="87"/>
      <c r="DM77" s="87"/>
      <c r="DQ77" s="87"/>
      <c r="DR77" s="87"/>
      <c r="DS77" s="91"/>
      <c r="DT77" s="91"/>
      <c r="DU77" s="91"/>
      <c r="DV77" s="91"/>
      <c r="DW77" s="91"/>
      <c r="DX77" s="91"/>
      <c r="DY77" s="91"/>
      <c r="DZ77" s="91"/>
      <c r="EA77" s="91"/>
      <c r="EB77" s="91"/>
    </row>
    <row r="78" spans="1:132" ht="19.5" hidden="1" customHeight="1" x14ac:dyDescent="0.2">
      <c r="S78" s="138"/>
      <c r="T78" s="138"/>
      <c r="W78" s="85" t="s">
        <v>1063</v>
      </c>
      <c r="Y78" s="88"/>
      <c r="Z78" s="33"/>
      <c r="AF78" s="87" t="s">
        <v>932</v>
      </c>
      <c r="AG78" s="213" t="s">
        <v>933</v>
      </c>
      <c r="AH78" s="608">
        <f t="shared" si="7"/>
        <v>0</v>
      </c>
      <c r="AI78" s="33"/>
      <c r="AJ78" s="854">
        <f>AJ55+IF(COUNTIF(W44:W71,"特殊空調機")&gt;0,VLOOKUP("特殊空調機",$W$44:$AJ$85,$AJ$40,0),0)</f>
        <v>0.11030562159290085</v>
      </c>
      <c r="AK78" s="33"/>
      <c r="AL78" s="33"/>
      <c r="AM78" s="33"/>
      <c r="AN78" s="33"/>
      <c r="AO78" s="33"/>
      <c r="AP78" s="33"/>
      <c r="AQ78" s="33"/>
      <c r="AR78" s="33"/>
      <c r="AS78" s="137"/>
      <c r="AT78" s="137"/>
      <c r="AU78" s="466"/>
      <c r="AV78" s="137"/>
      <c r="AW78" s="137"/>
      <c r="BD78" s="141"/>
      <c r="BW78" s="33"/>
      <c r="BX78" s="33"/>
      <c r="BY78" s="33"/>
      <c r="BZ78" s="33"/>
      <c r="CA78" s="33"/>
      <c r="CC78" s="855"/>
      <c r="CD78" s="37"/>
      <c r="CE78" s="37"/>
      <c r="CF78" s="225"/>
      <c r="CG78" s="90"/>
      <c r="CH78" s="96"/>
      <c r="CI78" s="96"/>
      <c r="CJ78" s="96"/>
      <c r="CK78" s="96"/>
      <c r="CV78" s="91"/>
      <c r="CW78" s="91"/>
      <c r="DJ78" s="87"/>
      <c r="DK78" s="87"/>
      <c r="DL78" s="87"/>
      <c r="DM78" s="87"/>
      <c r="DQ78" s="87"/>
      <c r="DR78" s="87"/>
      <c r="DS78" s="91"/>
      <c r="DT78" s="91"/>
      <c r="DU78" s="91"/>
      <c r="DV78" s="91"/>
      <c r="DW78" s="91"/>
      <c r="DX78" s="91"/>
      <c r="DY78" s="91"/>
      <c r="DZ78" s="91"/>
      <c r="EA78" s="91"/>
      <c r="EB78" s="91"/>
    </row>
    <row r="79" spans="1:132" ht="19.5" hidden="1" customHeight="1" x14ac:dyDescent="0.2">
      <c r="S79" s="138"/>
      <c r="T79" s="138"/>
      <c r="W79" s="33"/>
      <c r="Y79" s="88"/>
      <c r="Z79" s="33"/>
      <c r="AF79" s="87" t="s">
        <v>934</v>
      </c>
      <c r="AG79" s="213" t="s">
        <v>935</v>
      </c>
      <c r="AH79" s="608">
        <f t="shared" si="7"/>
        <v>0</v>
      </c>
      <c r="AI79" s="33"/>
      <c r="AJ79" s="33"/>
      <c r="AK79" s="33"/>
      <c r="AL79" s="33"/>
      <c r="AM79" s="33"/>
      <c r="AN79" s="33"/>
      <c r="AO79" s="33"/>
      <c r="AP79" s="33"/>
      <c r="AS79" s="139"/>
      <c r="AT79" s="139"/>
      <c r="AU79" s="140"/>
      <c r="AV79" s="139"/>
      <c r="AW79" s="139"/>
      <c r="AX79" s="89"/>
      <c r="AY79" s="89"/>
      <c r="AZ79" s="89"/>
      <c r="BA79" s="89"/>
      <c r="BB79" s="89"/>
      <c r="BC79" s="89"/>
      <c r="BW79" s="33"/>
      <c r="BX79" s="33"/>
      <c r="BY79" s="33"/>
      <c r="BZ79" s="33"/>
      <c r="CA79" s="33"/>
      <c r="CC79" s="90"/>
      <c r="CD79" s="843"/>
      <c r="CE79" s="843"/>
      <c r="CF79" s="844"/>
      <c r="CG79" s="90"/>
      <c r="CI79" s="111">
        <f>SUMPRODUCT($R$976:$R$982,$BY$976:$BY$982)/1000</f>
        <v>0</v>
      </c>
      <c r="CJ79" s="412"/>
      <c r="CK79" s="412"/>
      <c r="CV79" s="91"/>
      <c r="CW79" s="91"/>
      <c r="DJ79" s="87"/>
      <c r="DK79" s="87"/>
      <c r="DL79" s="87"/>
      <c r="DM79" s="87"/>
      <c r="DQ79" s="87"/>
      <c r="DR79" s="87"/>
      <c r="DS79" s="91"/>
      <c r="DT79" s="91"/>
      <c r="DU79" s="91"/>
      <c r="DV79" s="91"/>
      <c r="DW79" s="91"/>
      <c r="DX79" s="91"/>
      <c r="DY79" s="91"/>
      <c r="DZ79" s="91"/>
      <c r="EA79" s="91"/>
      <c r="EB79" s="91"/>
    </row>
    <row r="80" spans="1:132" ht="19.5" hidden="1" customHeight="1" x14ac:dyDescent="0.2">
      <c r="S80" s="138"/>
      <c r="T80" s="138"/>
      <c r="W80" s="287"/>
      <c r="Y80" s="88"/>
      <c r="Z80" s="33"/>
      <c r="AF80" s="87" t="s">
        <v>936</v>
      </c>
      <c r="AG80" s="213" t="s">
        <v>937</v>
      </c>
      <c r="AH80" s="608">
        <f t="shared" si="7"/>
        <v>0</v>
      </c>
      <c r="AI80" s="33"/>
      <c r="AJ80" s="33"/>
      <c r="AK80" s="33"/>
      <c r="AL80" s="33"/>
      <c r="AM80" s="33"/>
      <c r="AN80" s="33"/>
      <c r="AO80" s="33"/>
      <c r="AP80" s="33"/>
      <c r="AS80" s="139"/>
      <c r="AT80" s="139"/>
      <c r="AU80" s="140"/>
      <c r="AV80" s="139"/>
      <c r="AW80" s="139"/>
      <c r="AX80" s="89"/>
      <c r="AY80" s="89"/>
      <c r="AZ80" s="89"/>
      <c r="BA80" s="89"/>
      <c r="BB80" s="89"/>
      <c r="BC80" s="89"/>
      <c r="BW80" s="33"/>
      <c r="BX80" s="33"/>
      <c r="BY80" s="33"/>
      <c r="BZ80" s="33"/>
      <c r="CA80" s="33"/>
      <c r="CC80" s="90"/>
      <c r="CD80" s="843"/>
      <c r="CE80" s="843"/>
      <c r="CF80" s="844"/>
      <c r="CG80" s="90"/>
      <c r="CI80" s="111">
        <f>SUMPRODUCT($R$976:$R$982,$BY$976:$BY$982)/1000</f>
        <v>0</v>
      </c>
      <c r="CJ80" s="412"/>
      <c r="CK80" s="412"/>
      <c r="CV80" s="91"/>
      <c r="CW80" s="91"/>
      <c r="DJ80" s="87"/>
      <c r="DK80" s="87"/>
      <c r="DL80" s="87"/>
      <c r="DM80" s="87"/>
      <c r="DQ80" s="87"/>
      <c r="DR80" s="87"/>
      <c r="DS80" s="91"/>
      <c r="DT80" s="91"/>
      <c r="DU80" s="91"/>
      <c r="DV80" s="91"/>
      <c r="DW80" s="91"/>
      <c r="DX80" s="91"/>
      <c r="DY80" s="91"/>
      <c r="DZ80" s="91"/>
      <c r="EA80" s="91"/>
      <c r="EB80" s="91"/>
    </row>
    <row r="81" spans="1:132" ht="19.5" hidden="1" customHeight="1" x14ac:dyDescent="0.2">
      <c r="B81" s="142"/>
      <c r="C81" s="142"/>
      <c r="D81" s="142"/>
      <c r="N81" s="137"/>
      <c r="O81" s="137"/>
      <c r="P81" s="137"/>
      <c r="Q81" s="137"/>
      <c r="R81" s="137"/>
      <c r="S81" s="138"/>
      <c r="T81" s="138"/>
      <c r="Y81" s="88"/>
      <c r="Z81" s="33"/>
      <c r="AF81" s="87" t="s">
        <v>938</v>
      </c>
      <c r="AG81" s="213" t="s">
        <v>939</v>
      </c>
      <c r="AH81" s="608">
        <f t="shared" si="7"/>
        <v>0</v>
      </c>
      <c r="AI81" s="33"/>
      <c r="AJ81" s="33"/>
      <c r="AK81" s="33"/>
      <c r="AL81" s="33"/>
      <c r="AM81" s="33"/>
      <c r="AN81" s="33"/>
      <c r="AO81" s="33"/>
      <c r="AP81" s="33"/>
      <c r="AS81" s="139"/>
      <c r="AT81" s="139"/>
      <c r="AU81" s="140"/>
      <c r="AV81" s="139"/>
      <c r="AW81" s="139"/>
      <c r="AX81" s="89"/>
      <c r="AY81" s="89"/>
      <c r="AZ81" s="89"/>
      <c r="BA81" s="89"/>
      <c r="BB81" s="89"/>
      <c r="BC81" s="89"/>
      <c r="BW81" s="33"/>
      <c r="BX81" s="33"/>
      <c r="BY81" s="33"/>
      <c r="BZ81" s="33"/>
      <c r="CA81" s="33"/>
      <c r="CC81" s="90"/>
      <c r="CD81" s="90"/>
      <c r="CE81" s="90"/>
      <c r="CF81" s="90"/>
      <c r="CG81" s="90"/>
      <c r="CV81" s="91"/>
      <c r="CW81" s="91"/>
      <c r="DJ81" s="87"/>
      <c r="DK81" s="87"/>
      <c r="DL81" s="87"/>
      <c r="DM81" s="87"/>
      <c r="DQ81" s="87"/>
      <c r="DR81" s="87"/>
      <c r="DS81" s="91"/>
      <c r="DT81" s="91"/>
      <c r="DU81" s="91"/>
      <c r="DV81" s="91"/>
      <c r="DW81" s="91"/>
      <c r="DX81" s="91"/>
      <c r="DY81" s="91"/>
      <c r="DZ81" s="91"/>
      <c r="EA81" s="91"/>
      <c r="EB81" s="91"/>
    </row>
    <row r="82" spans="1:132" ht="19.5" hidden="1" customHeight="1" x14ac:dyDescent="0.2">
      <c r="A82" s="143"/>
      <c r="B82" s="142"/>
      <c r="C82" s="33"/>
      <c r="D82" s="33"/>
      <c r="N82" s="137"/>
      <c r="O82" s="137"/>
      <c r="P82" s="137"/>
      <c r="Q82" s="137"/>
      <c r="R82" s="137"/>
      <c r="S82" s="138"/>
      <c r="T82" s="138"/>
      <c r="Y82" s="88"/>
      <c r="Z82" s="33"/>
      <c r="AF82" s="87" t="s">
        <v>940</v>
      </c>
      <c r="AG82" s="213" t="s">
        <v>941</v>
      </c>
      <c r="AH82" s="608">
        <f t="shared" si="7"/>
        <v>0</v>
      </c>
      <c r="AI82" s="33"/>
      <c r="AJ82" s="33"/>
      <c r="AK82" s="33"/>
      <c r="AL82" s="33"/>
      <c r="AM82" s="33"/>
      <c r="AN82" s="33"/>
      <c r="AO82" s="33"/>
      <c r="AP82" s="33"/>
      <c r="AS82" s="139"/>
      <c r="AT82" s="139"/>
      <c r="AU82" s="140"/>
      <c r="AV82" s="139"/>
      <c r="AW82" s="139"/>
      <c r="AX82" s="89"/>
      <c r="AY82" s="89"/>
      <c r="AZ82" s="89"/>
      <c r="BA82" s="89"/>
      <c r="BB82" s="89"/>
      <c r="BC82" s="89"/>
      <c r="BW82" s="33"/>
      <c r="BX82" s="33"/>
      <c r="BY82" s="33"/>
      <c r="BZ82" s="33"/>
      <c r="CA82" s="33"/>
      <c r="CC82" s="90"/>
      <c r="CD82" s="90"/>
      <c r="CE82" s="90"/>
      <c r="CF82" s="90"/>
      <c r="CG82" s="90"/>
      <c r="CV82" s="91"/>
      <c r="CW82" s="91"/>
      <c r="DJ82" s="87"/>
      <c r="DK82" s="87"/>
      <c r="DL82" s="87"/>
      <c r="DM82" s="87"/>
      <c r="DQ82" s="213"/>
      <c r="DR82" s="87"/>
      <c r="DS82" s="91"/>
      <c r="DT82" s="91"/>
      <c r="DU82" s="91"/>
      <c r="DV82" s="91"/>
      <c r="DW82" s="91"/>
      <c r="DX82" s="91"/>
      <c r="DY82" s="91"/>
      <c r="DZ82" s="91"/>
      <c r="EA82" s="91"/>
      <c r="EB82" s="91"/>
    </row>
    <row r="83" spans="1:132" ht="19.5" hidden="1" customHeight="1" x14ac:dyDescent="0.2">
      <c r="A83" s="144"/>
      <c r="B83" s="87"/>
      <c r="C83" s="33"/>
      <c r="D83" s="33"/>
      <c r="J83" s="87"/>
      <c r="N83" s="137"/>
      <c r="O83" s="137"/>
      <c r="P83" s="137"/>
      <c r="Q83" s="137"/>
      <c r="R83" s="137"/>
      <c r="S83" s="138"/>
      <c r="T83" s="138"/>
      <c r="Y83" s="88"/>
      <c r="Z83" s="33"/>
      <c r="AF83" s="87" t="s">
        <v>942</v>
      </c>
      <c r="AG83" s="213" t="s">
        <v>943</v>
      </c>
      <c r="AH83" s="608">
        <f t="shared" si="7"/>
        <v>0</v>
      </c>
      <c r="AI83" s="33"/>
      <c r="AJ83" s="33"/>
      <c r="AK83" s="33"/>
      <c r="AL83" s="33"/>
      <c r="AM83" s="33"/>
      <c r="AN83" s="33"/>
      <c r="AO83" s="33"/>
      <c r="AP83" s="33"/>
      <c r="AQ83" s="33"/>
      <c r="AR83" s="33"/>
      <c r="AS83" s="137"/>
      <c r="AT83" s="137"/>
      <c r="AU83" s="466"/>
      <c r="AV83" s="137"/>
      <c r="AW83" s="137"/>
      <c r="BW83" s="33"/>
      <c r="BX83" s="33"/>
      <c r="BY83" s="33"/>
      <c r="BZ83" s="33"/>
      <c r="CA83" s="33"/>
      <c r="CC83" s="90"/>
      <c r="CD83" s="90"/>
      <c r="CE83" s="90"/>
      <c r="CF83" s="90"/>
      <c r="CG83" s="90"/>
      <c r="CV83" s="91"/>
      <c r="CW83" s="91"/>
      <c r="DJ83" s="87"/>
      <c r="DK83" s="87"/>
      <c r="DL83" s="87"/>
      <c r="DM83" s="87"/>
      <c r="DQ83" s="87"/>
      <c r="DR83" s="213"/>
      <c r="DS83" s="91"/>
      <c r="DT83" s="91"/>
      <c r="DU83" s="91"/>
      <c r="DV83" s="91"/>
      <c r="DW83" s="91"/>
      <c r="DX83" s="91"/>
      <c r="DY83" s="91"/>
      <c r="DZ83" s="91"/>
      <c r="EA83" s="91"/>
      <c r="EB83" s="91"/>
    </row>
    <row r="84" spans="1:132" ht="19.5" hidden="1" customHeight="1" x14ac:dyDescent="0.2">
      <c r="A84" s="144"/>
      <c r="B84" s="87"/>
      <c r="C84" s="33"/>
      <c r="D84" s="33"/>
      <c r="J84" s="87"/>
      <c r="K84" s="87"/>
      <c r="L84" s="87"/>
      <c r="N84" s="137"/>
      <c r="O84" s="137"/>
      <c r="P84" s="137"/>
      <c r="Q84" s="137"/>
      <c r="R84" s="137"/>
      <c r="S84" s="138"/>
      <c r="T84" s="138"/>
      <c r="Y84" s="88"/>
      <c r="Z84" s="33"/>
      <c r="AF84" s="87" t="s">
        <v>944</v>
      </c>
      <c r="AG84" s="213" t="s">
        <v>945</v>
      </c>
      <c r="AH84" s="608">
        <f t="shared" si="7"/>
        <v>0</v>
      </c>
      <c r="AI84" s="33"/>
      <c r="AJ84" s="33"/>
      <c r="AK84" s="33"/>
      <c r="AL84" s="33"/>
      <c r="AM84" s="33"/>
      <c r="AN84" s="33"/>
      <c r="AO84" s="33"/>
      <c r="AP84" s="33"/>
      <c r="AQ84" s="33"/>
      <c r="AR84" s="33"/>
      <c r="AS84" s="137"/>
      <c r="AT84" s="137"/>
      <c r="AU84" s="466"/>
      <c r="AV84" s="137"/>
      <c r="AW84" s="137"/>
      <c r="BW84" s="33"/>
      <c r="BX84" s="33"/>
      <c r="BY84" s="33"/>
      <c r="BZ84" s="33"/>
      <c r="CA84" s="33"/>
      <c r="CC84" s="90"/>
      <c r="CD84" s="90"/>
      <c r="CE84" s="90"/>
      <c r="CF84" s="90"/>
      <c r="CG84" s="90"/>
      <c r="CV84" s="91"/>
      <c r="CW84" s="91"/>
      <c r="DJ84" s="87"/>
      <c r="DK84" s="87"/>
      <c r="DL84" s="87"/>
      <c r="DM84" s="87"/>
      <c r="DQ84" s="87"/>
      <c r="DR84" s="213"/>
      <c r="DS84" s="91"/>
      <c r="DT84" s="91"/>
      <c r="DU84" s="91"/>
      <c r="DV84" s="91"/>
      <c r="DW84" s="91"/>
      <c r="DX84" s="91"/>
      <c r="DY84" s="91"/>
      <c r="DZ84" s="91"/>
      <c r="EA84" s="91"/>
      <c r="EB84" s="91"/>
    </row>
    <row r="85" spans="1:132" ht="19.5" hidden="1" customHeight="1" x14ac:dyDescent="0.2">
      <c r="A85" s="144"/>
      <c r="B85" s="87"/>
      <c r="C85" s="33"/>
      <c r="D85" s="33"/>
      <c r="J85" s="87"/>
      <c r="L85" s="87"/>
      <c r="M85" s="87"/>
      <c r="N85" s="137"/>
      <c r="O85" s="137"/>
      <c r="P85" s="137"/>
      <c r="Q85" s="137"/>
      <c r="R85" s="137"/>
      <c r="S85" s="138"/>
      <c r="T85" s="138"/>
      <c r="Y85" s="88"/>
      <c r="Z85" s="33"/>
      <c r="AA85" s="33"/>
      <c r="AB85" s="33"/>
      <c r="AC85" s="33"/>
      <c r="AD85" s="33"/>
      <c r="AE85" s="33"/>
      <c r="AF85" s="87" t="s">
        <v>946</v>
      </c>
      <c r="AG85" s="213" t="s">
        <v>947</v>
      </c>
      <c r="AH85" s="608">
        <f t="shared" si="7"/>
        <v>0</v>
      </c>
      <c r="AI85" s="33"/>
      <c r="AJ85" s="33"/>
      <c r="AK85" s="137"/>
      <c r="AL85" s="137"/>
      <c r="AM85" s="466"/>
      <c r="AN85" s="137"/>
      <c r="AO85" s="137"/>
      <c r="AP85" s="33"/>
      <c r="AQ85" s="33"/>
      <c r="AR85" s="33"/>
      <c r="AS85" s="33"/>
      <c r="AT85" s="33"/>
      <c r="AU85" s="33"/>
      <c r="AV85" s="33"/>
      <c r="AW85" s="33"/>
      <c r="BU85" s="90"/>
      <c r="BV85" s="90"/>
      <c r="BX85" s="90"/>
      <c r="BY85" s="90"/>
      <c r="BZ85" s="33"/>
      <c r="CA85" s="33"/>
      <c r="CF85" s="33"/>
      <c r="CV85" s="91"/>
      <c r="CW85" s="91"/>
      <c r="DJ85" s="87"/>
      <c r="DK85" s="87"/>
      <c r="DL85" s="87"/>
      <c r="DM85" s="87"/>
      <c r="DQ85" s="87"/>
      <c r="DR85" s="213"/>
      <c r="DS85" s="91"/>
      <c r="DT85" s="91"/>
      <c r="DU85" s="91"/>
      <c r="DV85" s="91"/>
      <c r="DW85" s="91"/>
      <c r="DX85" s="91"/>
      <c r="DY85" s="91"/>
      <c r="DZ85" s="91"/>
      <c r="EA85" s="91"/>
      <c r="EB85" s="91"/>
    </row>
    <row r="86" spans="1:132" ht="19.5" hidden="1" customHeight="1" x14ac:dyDescent="0.2">
      <c r="A86" s="144"/>
      <c r="B86" s="87"/>
      <c r="C86" s="33"/>
      <c r="D86" s="33"/>
      <c r="L86" s="87"/>
      <c r="M86" s="87"/>
      <c r="N86" s="137"/>
      <c r="O86" s="137"/>
      <c r="P86" s="137"/>
      <c r="Q86" s="137"/>
      <c r="R86" s="137"/>
      <c r="S86" s="138"/>
      <c r="T86" s="138"/>
      <c r="X86" s="88"/>
      <c r="Y86" s="33"/>
      <c r="Z86" s="33"/>
      <c r="AA86" s="33"/>
      <c r="AB86" s="33" t="s">
        <v>1077</v>
      </c>
      <c r="AC86" s="33"/>
      <c r="AD86" s="33"/>
      <c r="AE86" s="33"/>
      <c r="AF86" s="33"/>
      <c r="AG86" s="33"/>
      <c r="AH86" s="33"/>
      <c r="AI86" s="33"/>
      <c r="AJ86" s="137"/>
      <c r="AK86" s="137"/>
      <c r="AL86" s="466"/>
      <c r="AM86" s="137"/>
      <c r="AN86" s="137"/>
      <c r="AO86" s="33"/>
      <c r="AP86" s="33"/>
      <c r="AQ86" s="33"/>
      <c r="AR86" s="33"/>
      <c r="AS86" s="33"/>
      <c r="AT86" s="33"/>
      <c r="AU86" s="33"/>
      <c r="AV86" s="33"/>
      <c r="AW86" s="33"/>
      <c r="BT86" s="90"/>
      <c r="BU86" s="90"/>
      <c r="BV86" s="90"/>
      <c r="BX86" s="90"/>
      <c r="BY86" s="33"/>
      <c r="BZ86" s="33"/>
      <c r="CA86" s="33"/>
      <c r="CF86" s="33"/>
      <c r="CU86" s="91"/>
      <c r="CV86" s="91"/>
      <c r="DI86" s="87"/>
      <c r="DJ86" s="87"/>
      <c r="DK86" s="87"/>
      <c r="DL86" s="87"/>
      <c r="DP86" s="87"/>
      <c r="DQ86" s="213"/>
      <c r="DR86" s="91"/>
      <c r="DS86" s="91"/>
      <c r="DT86" s="91"/>
      <c r="DU86" s="91"/>
      <c r="DV86" s="91"/>
      <c r="DW86" s="91"/>
      <c r="DX86" s="91"/>
      <c r="DY86" s="91"/>
      <c r="DZ86" s="91"/>
      <c r="EA86" s="91"/>
    </row>
    <row r="87" spans="1:132" ht="19.5" hidden="1" customHeight="1" x14ac:dyDescent="0.2">
      <c r="A87" s="144"/>
      <c r="B87" s="87"/>
      <c r="C87" s="33"/>
      <c r="D87" s="33"/>
      <c r="L87" s="42"/>
      <c r="M87" s="87"/>
      <c r="N87" s="137"/>
      <c r="O87" s="137"/>
      <c r="P87" s="137"/>
      <c r="Q87" s="137"/>
      <c r="R87" s="137"/>
      <c r="S87" s="138"/>
      <c r="T87" s="138"/>
      <c r="X87" s="86"/>
      <c r="Y87" s="85"/>
      <c r="AA87" s="87"/>
      <c r="AB87" s="88" t="s">
        <v>1076</v>
      </c>
      <c r="AC87" s="87"/>
      <c r="AD87" s="88"/>
      <c r="AH87" s="89"/>
      <c r="AI87" s="89"/>
      <c r="AJ87" s="139"/>
      <c r="AK87" s="139"/>
      <c r="AL87" s="140"/>
      <c r="AM87" s="139"/>
      <c r="AN87" s="139"/>
      <c r="AO87" s="33"/>
      <c r="AP87" s="33"/>
      <c r="AQ87" s="33"/>
      <c r="AR87" s="33"/>
      <c r="AS87" s="33"/>
      <c r="AT87" s="33"/>
      <c r="AU87" s="33"/>
      <c r="AV87" s="33"/>
      <c r="AW87" s="33"/>
      <c r="BT87" s="90"/>
      <c r="BU87" s="90"/>
      <c r="BV87" s="90"/>
      <c r="BX87" s="90"/>
      <c r="BY87" s="33"/>
      <c r="BZ87" s="33"/>
      <c r="CA87" s="33"/>
      <c r="CF87" s="33"/>
      <c r="CU87" s="91"/>
      <c r="CV87" s="91"/>
      <c r="CW87" s="287"/>
      <c r="CX87" s="87"/>
      <c r="CY87" s="87"/>
      <c r="CZ87" s="87"/>
      <c r="DA87" s="87"/>
      <c r="DB87" s="87"/>
      <c r="DC87" s="87"/>
      <c r="DD87" s="91"/>
      <c r="DE87" s="87"/>
      <c r="DF87" s="111" t="s">
        <v>574</v>
      </c>
      <c r="DG87" s="111"/>
      <c r="DH87" s="856"/>
      <c r="DI87" s="87"/>
      <c r="DJ87" s="87"/>
      <c r="DK87" s="87"/>
      <c r="DL87" s="87"/>
      <c r="DP87" s="87"/>
      <c r="DQ87" s="87"/>
      <c r="DR87" s="91"/>
      <c r="DS87" s="91"/>
      <c r="DT87" s="91"/>
      <c r="DU87" s="91"/>
      <c r="DV87" s="91"/>
      <c r="DW87" s="91"/>
      <c r="DX87" s="91"/>
      <c r="DY87" s="91"/>
      <c r="DZ87" s="91"/>
      <c r="EA87" s="91"/>
    </row>
    <row r="88" spans="1:132" ht="24" customHeight="1" x14ac:dyDescent="0.15">
      <c r="B88" s="137"/>
      <c r="C88" s="145" t="s">
        <v>55</v>
      </c>
      <c r="D88" s="146"/>
      <c r="E88" s="103"/>
      <c r="F88" s="103"/>
      <c r="G88" s="103"/>
      <c r="H88" s="137"/>
      <c r="I88" s="94"/>
      <c r="J88" s="137"/>
      <c r="K88" s="137"/>
      <c r="L88" s="137"/>
      <c r="N88" s="137"/>
      <c r="O88" s="137"/>
      <c r="P88" s="147"/>
      <c r="Q88" s="137"/>
      <c r="R88" s="137"/>
      <c r="S88" s="138"/>
      <c r="T88" s="138"/>
      <c r="X88" s="841" t="s">
        <v>186</v>
      </c>
      <c r="Y88" s="841" t="s">
        <v>761</v>
      </c>
      <c r="Z88" s="841" t="s">
        <v>762</v>
      </c>
      <c r="AA88" s="841" t="s">
        <v>763</v>
      </c>
      <c r="AB88" s="658" t="s">
        <v>759</v>
      </c>
      <c r="AC88" s="841" t="s">
        <v>764</v>
      </c>
      <c r="AD88" s="841" t="s">
        <v>766</v>
      </c>
      <c r="AE88" s="841" t="s">
        <v>760</v>
      </c>
      <c r="AF88" s="841" t="s">
        <v>765</v>
      </c>
      <c r="AM88" s="139"/>
      <c r="AN88" s="139"/>
      <c r="AO88" s="140"/>
      <c r="AP88" s="139"/>
      <c r="AQ88" s="139"/>
      <c r="AR88" s="33"/>
      <c r="AS88" s="33"/>
      <c r="AT88" s="33"/>
      <c r="AU88" s="33"/>
      <c r="AV88" s="33"/>
      <c r="AW88" s="33"/>
      <c r="BW88" s="33"/>
      <c r="BX88" s="33"/>
      <c r="BY88" s="33"/>
      <c r="BZ88" s="33"/>
      <c r="CA88" s="33"/>
      <c r="CF88" s="33"/>
    </row>
    <row r="89" spans="1:132" ht="14.25" customHeight="1" x14ac:dyDescent="0.15">
      <c r="B89" s="137"/>
      <c r="C89" s="148" t="s">
        <v>144</v>
      </c>
      <c r="D89" s="95"/>
      <c r="E89" s="137"/>
      <c r="F89" s="137"/>
      <c r="G89" s="137"/>
      <c r="H89" s="137"/>
      <c r="I89" s="137"/>
      <c r="J89" s="137"/>
      <c r="K89" s="149"/>
      <c r="L89" s="137"/>
      <c r="N89" s="137"/>
      <c r="O89" s="137"/>
      <c r="P89" s="94"/>
      <c r="Q89" s="137"/>
      <c r="R89" s="147"/>
      <c r="S89" s="137"/>
      <c r="T89" s="137"/>
      <c r="W89" s="150"/>
      <c r="AK89" s="139"/>
      <c r="AL89" s="139"/>
      <c r="AM89" s="139"/>
      <c r="AN89" s="139"/>
      <c r="AO89" s="139"/>
      <c r="AP89" s="139"/>
      <c r="AQ89" s="139"/>
      <c r="AR89" s="33"/>
      <c r="AZ89" s="45"/>
      <c r="BA89" s="88"/>
      <c r="BW89" s="33"/>
      <c r="BX89" s="33"/>
      <c r="BY89" s="33"/>
      <c r="BZ89" s="33"/>
      <c r="CA89" s="33"/>
      <c r="CF89" s="33"/>
    </row>
    <row r="90" spans="1:132" ht="14.25" customHeight="1" thickBot="1" x14ac:dyDescent="0.25">
      <c r="B90" s="137"/>
      <c r="C90" s="815" t="s">
        <v>1105</v>
      </c>
      <c r="D90" s="151" t="s">
        <v>1106</v>
      </c>
      <c r="E90" s="152"/>
      <c r="F90" s="153" t="s">
        <v>27</v>
      </c>
      <c r="G90" s="154"/>
      <c r="H90" s="934" t="s">
        <v>29</v>
      </c>
      <c r="I90" s="935"/>
      <c r="J90" s="935"/>
      <c r="K90" s="935"/>
      <c r="L90" s="935"/>
      <c r="M90" s="935"/>
      <c r="N90" s="935"/>
      <c r="O90" s="935"/>
      <c r="P90" s="935"/>
      <c r="Q90" s="935"/>
      <c r="R90" s="935"/>
      <c r="S90" s="936"/>
      <c r="T90" s="155" t="s">
        <v>1282</v>
      </c>
      <c r="U90" s="45"/>
      <c r="V90" s="45"/>
      <c r="W90" s="49"/>
      <c r="AK90" s="33"/>
      <c r="AL90" s="33"/>
      <c r="AM90" s="33"/>
      <c r="AN90" s="33"/>
      <c r="AO90" s="33"/>
      <c r="AP90" s="33"/>
      <c r="AQ90" s="33"/>
      <c r="AR90" s="33"/>
      <c r="AZ90" s="47"/>
      <c r="BA90" s="47"/>
      <c r="BW90" s="33"/>
      <c r="BX90" s="33"/>
      <c r="BY90" s="33"/>
      <c r="BZ90" s="33"/>
      <c r="CA90" s="33"/>
      <c r="CF90" s="33"/>
    </row>
    <row r="91" spans="1:132" ht="36.9" customHeight="1" thickBot="1" x14ac:dyDescent="0.25">
      <c r="B91" s="156"/>
      <c r="C91" s="834">
        <v>1</v>
      </c>
      <c r="D91" s="157" t="s">
        <v>1107</v>
      </c>
      <c r="E91" s="158">
        <v>3.1</v>
      </c>
      <c r="F91" s="888" t="s">
        <v>1108</v>
      </c>
      <c r="G91" s="889"/>
      <c r="H91" s="888" t="s">
        <v>1109</v>
      </c>
      <c r="I91" s="890"/>
      <c r="J91" s="890"/>
      <c r="K91" s="890"/>
      <c r="L91" s="890"/>
      <c r="M91" s="890"/>
      <c r="N91" s="890"/>
      <c r="O91" s="890"/>
      <c r="P91" s="890"/>
      <c r="Q91" s="891"/>
      <c r="R91" s="928" t="s">
        <v>171</v>
      </c>
      <c r="S91" s="929"/>
      <c r="T91" s="159" t="str">
        <f>IF(R91="","-",IF(AF91&gt;=$BK$15,"A",IF(AF91&gt;=$BK$16,"B",IF(AF91&gt;=$BK$17,"C","-"))))</f>
        <v>B</v>
      </c>
      <c r="U91" s="672"/>
      <c r="V91" s="683"/>
      <c r="W91" s="160"/>
      <c r="X91" s="186">
        <f>IF($R91=AK91,AS91,IF($R91=AL91,AT91,IF($R91=AM91,AU91,IF($R91=AN91,AV91,IF($R91=AO91,AW91,AX91)))))</f>
        <v>0.8</v>
      </c>
      <c r="Y91" s="532" t="s">
        <v>264</v>
      </c>
      <c r="Z91" s="302">
        <v>1</v>
      </c>
      <c r="AA91" s="532">
        <v>0.03</v>
      </c>
      <c r="AB91" s="186">
        <v>1</v>
      </c>
      <c r="AC91" s="567">
        <v>1</v>
      </c>
      <c r="AD91" s="269">
        <f>IF(X91="-","-",X91*Z91*AA91*AB91*AC91)</f>
        <v>2.4E-2</v>
      </c>
      <c r="AE91" s="269">
        <f>IF(X91="-",0,(1-X91)*Z91*AA91*AB91*AC91)</f>
        <v>5.9999999999999984E-3</v>
      </c>
      <c r="AF91" s="571">
        <f>IF(X91="-",0,AE91)</f>
        <v>5.9999999999999984E-3</v>
      </c>
      <c r="AG91" s="269"/>
      <c r="AH91" s="161"/>
      <c r="AI91" s="162"/>
      <c r="AJ91" s="162"/>
      <c r="AK91" s="163" t="s">
        <v>1294</v>
      </c>
      <c r="AL91" s="163" t="s">
        <v>171</v>
      </c>
      <c r="AM91" s="163" t="s">
        <v>173</v>
      </c>
      <c r="AN91" s="163" t="s">
        <v>172</v>
      </c>
      <c r="AO91" s="164" t="s">
        <v>170</v>
      </c>
      <c r="AS91" s="130">
        <v>1</v>
      </c>
      <c r="AT91" s="130">
        <v>0.8</v>
      </c>
      <c r="AU91" s="130">
        <v>0.5</v>
      </c>
      <c r="AV91" s="130">
        <v>0.2</v>
      </c>
      <c r="AW91" s="130">
        <v>0</v>
      </c>
      <c r="AX91" s="130" t="s">
        <v>63</v>
      </c>
      <c r="AZ91" s="47"/>
      <c r="BA91" s="47"/>
      <c r="BW91" s="33"/>
      <c r="BX91" s="33"/>
      <c r="BY91" s="33"/>
      <c r="BZ91" s="33"/>
      <c r="CA91" s="33"/>
      <c r="CF91" s="33"/>
    </row>
    <row r="92" spans="1:132" ht="14.25" customHeight="1" x14ac:dyDescent="0.2">
      <c r="B92" s="137"/>
      <c r="C92" s="148" t="s">
        <v>1110</v>
      </c>
      <c r="D92" s="95"/>
      <c r="E92" s="165"/>
      <c r="F92" s="165"/>
      <c r="G92" s="165"/>
      <c r="H92" s="95"/>
      <c r="I92" s="137"/>
      <c r="J92" s="137"/>
      <c r="K92" s="137"/>
      <c r="L92" s="137"/>
      <c r="M92" s="137"/>
      <c r="N92" s="137"/>
      <c r="O92" s="137"/>
      <c r="P92" s="137"/>
      <c r="Q92" s="137"/>
      <c r="R92" s="137"/>
      <c r="S92" s="166"/>
      <c r="T92" s="167"/>
      <c r="U92" s="48"/>
      <c r="V92" s="48"/>
      <c r="Y92" s="85"/>
      <c r="AB92" s="85"/>
      <c r="AC92" s="569"/>
      <c r="AD92" s="85"/>
      <c r="AE92" s="85"/>
      <c r="AF92" s="85"/>
      <c r="AG92" s="49"/>
      <c r="AH92" s="49"/>
      <c r="AI92" s="49"/>
      <c r="AJ92" s="49"/>
      <c r="AK92" s="49"/>
      <c r="AL92" s="49"/>
      <c r="AM92" s="49"/>
      <c r="AN92" s="49"/>
      <c r="AO92" s="49"/>
      <c r="AP92" s="49"/>
      <c r="AQ92" s="33"/>
      <c r="AR92" s="33"/>
      <c r="AZ92" s="47"/>
      <c r="BA92" s="47"/>
      <c r="BW92" s="33"/>
      <c r="BX92" s="33"/>
      <c r="BY92" s="33"/>
      <c r="BZ92" s="33"/>
      <c r="CA92" s="33"/>
      <c r="CF92" s="33"/>
    </row>
    <row r="93" spans="1:132" ht="14.25" customHeight="1" x14ac:dyDescent="0.2">
      <c r="B93" s="137"/>
      <c r="C93" s="815" t="s">
        <v>1105</v>
      </c>
      <c r="D93" s="151" t="s">
        <v>1106</v>
      </c>
      <c r="E93" s="152"/>
      <c r="F93" s="153" t="s">
        <v>27</v>
      </c>
      <c r="G93" s="154"/>
      <c r="H93" s="918" t="s">
        <v>29</v>
      </c>
      <c r="I93" s="919"/>
      <c r="J93" s="919"/>
      <c r="K93" s="919"/>
      <c r="L93" s="919"/>
      <c r="M93" s="919"/>
      <c r="N93" s="919"/>
      <c r="O93" s="919"/>
      <c r="P93" s="919"/>
      <c r="Q93" s="919"/>
      <c r="R93" s="919"/>
      <c r="S93" s="920"/>
      <c r="T93" s="155" t="s">
        <v>1281</v>
      </c>
      <c r="U93" s="168"/>
      <c r="V93" s="45"/>
      <c r="X93" s="49"/>
      <c r="Y93" s="49"/>
      <c r="Z93" s="49"/>
      <c r="AA93" s="169"/>
      <c r="AB93" s="85"/>
      <c r="AC93" s="573"/>
      <c r="AD93" s="85"/>
      <c r="AE93" s="47"/>
      <c r="AF93" s="47"/>
      <c r="AG93" s="49"/>
      <c r="AH93" s="49"/>
      <c r="AI93" s="33"/>
      <c r="AJ93" s="33"/>
      <c r="AK93" s="33"/>
      <c r="AL93" s="33"/>
      <c r="AM93" s="33"/>
      <c r="AN93" s="33"/>
      <c r="AO93" s="33"/>
      <c r="AP93" s="33"/>
      <c r="AQ93" s="33"/>
      <c r="AR93" s="33"/>
      <c r="AS93" s="33"/>
      <c r="AT93" s="137"/>
      <c r="AU93" s="33"/>
      <c r="AV93" s="33"/>
      <c r="BW93" s="33"/>
      <c r="BX93" s="33"/>
      <c r="BY93" s="33"/>
      <c r="BZ93" s="33"/>
      <c r="CA93" s="33"/>
      <c r="CF93" s="33"/>
    </row>
    <row r="94" spans="1:132" ht="14.25" customHeight="1" x14ac:dyDescent="0.2">
      <c r="B94" s="137"/>
      <c r="C94" s="541">
        <v>2</v>
      </c>
      <c r="D94" s="170" t="s">
        <v>1111</v>
      </c>
      <c r="E94" s="267" t="s">
        <v>1112</v>
      </c>
      <c r="F94" s="895" t="s">
        <v>1113</v>
      </c>
      <c r="G94" s="896"/>
      <c r="H94" s="895" t="s">
        <v>1114</v>
      </c>
      <c r="I94" s="905"/>
      <c r="J94" s="905"/>
      <c r="K94" s="905"/>
      <c r="L94" s="905"/>
      <c r="M94" s="905"/>
      <c r="N94" s="905"/>
      <c r="O94" s="905"/>
      <c r="P94" s="905"/>
      <c r="Q94" s="905"/>
      <c r="R94" s="905"/>
      <c r="S94" s="506"/>
      <c r="T94" s="172" t="str">
        <f>IF(AF94=0,"-",IF(AF94&gt;=$BK$15,"A",IF(AF94&gt;=$BK$16,"B",IF(AF94&gt;=$BK$17,"C","-"))))</f>
        <v>C</v>
      </c>
      <c r="U94" s="672"/>
      <c r="V94" s="683"/>
      <c r="X94" s="47">
        <f>熱源機器!$Z$12</f>
        <v>0.89100000000000001</v>
      </c>
      <c r="Y94" s="533" t="s">
        <v>1062</v>
      </c>
      <c r="Z94" s="302">
        <f>VLOOKUP(Y94,$W$44:$AJ$85,$AJ$40,0)</f>
        <v>0.13707600924221058</v>
      </c>
      <c r="AA94" s="532">
        <v>0.28199999999999997</v>
      </c>
      <c r="AB94" s="186">
        <v>1</v>
      </c>
      <c r="AC94" s="567">
        <v>1</v>
      </c>
      <c r="AD94" s="269">
        <f>IF(X94="-","-",X94*Z94*AA94*AB94*AC94)</f>
        <v>3.4441992234216311E-2</v>
      </c>
      <c r="AE94" s="269">
        <f>IF(X94="-",0,(1-X94)*Z94*AA94*AB94*AC94)</f>
        <v>4.2134423720870682E-3</v>
      </c>
      <c r="AF94" s="571">
        <f>IF(X94="-",0,IF(AJ94=0,0,(1-X94)*AJ94*Z94*AA94*AB94*AC94))</f>
        <v>1.0146312810832164E-3</v>
      </c>
      <c r="AH94" s="49"/>
      <c r="AJ94" s="291">
        <f>熱源機器!$T$1</f>
        <v>0.24080815435020023</v>
      </c>
      <c r="AK94" s="87" t="s">
        <v>793</v>
      </c>
      <c r="AL94" s="87"/>
      <c r="AM94" s="88"/>
      <c r="AN94" s="87"/>
      <c r="AO94" s="37"/>
      <c r="AP94" s="173"/>
      <c r="AQ94" s="33"/>
      <c r="AR94" s="33"/>
      <c r="AS94" s="33"/>
      <c r="AT94" s="33"/>
      <c r="AU94" s="33"/>
      <c r="AV94" s="33"/>
      <c r="AW94" s="174"/>
      <c r="BW94" s="33"/>
      <c r="BX94" s="33"/>
      <c r="BY94" s="33"/>
      <c r="BZ94" s="33"/>
      <c r="CA94" s="33"/>
      <c r="CF94" s="33"/>
    </row>
    <row r="95" spans="1:132" ht="14.25" customHeight="1" x14ac:dyDescent="0.2">
      <c r="A95" s="137"/>
      <c r="B95" s="673"/>
      <c r="C95" s="175"/>
      <c r="D95" s="168"/>
      <c r="E95" s="268" t="s">
        <v>1115</v>
      </c>
      <c r="F95" s="897"/>
      <c r="G95" s="898"/>
      <c r="H95" s="897" t="s">
        <v>1116</v>
      </c>
      <c r="I95" s="937"/>
      <c r="J95" s="937"/>
      <c r="K95" s="937"/>
      <c r="L95" s="937"/>
      <c r="M95" s="937"/>
      <c r="N95" s="937"/>
      <c r="O95" s="937"/>
      <c r="P95" s="937"/>
      <c r="Q95" s="937"/>
      <c r="R95" s="937"/>
      <c r="S95" s="273"/>
      <c r="T95" s="176"/>
      <c r="U95" s="672"/>
      <c r="X95" s="49"/>
      <c r="Y95" s="49"/>
      <c r="Z95" s="49"/>
      <c r="AA95" s="49"/>
      <c r="AB95" s="49"/>
      <c r="AC95" s="574"/>
      <c r="AD95" s="49"/>
      <c r="AE95" s="49"/>
      <c r="AF95" s="49"/>
      <c r="AG95" s="49"/>
      <c r="AH95" s="49"/>
      <c r="AI95" s="95"/>
      <c r="AJ95" s="95"/>
      <c r="AK95" s="108" t="s">
        <v>692</v>
      </c>
      <c r="AL95" s="108" t="s">
        <v>693</v>
      </c>
      <c r="AM95" s="108" t="s">
        <v>694</v>
      </c>
      <c r="AN95" s="108" t="s">
        <v>695</v>
      </c>
      <c r="AO95" s="108" t="s">
        <v>696</v>
      </c>
      <c r="AP95" s="108" t="s">
        <v>21</v>
      </c>
      <c r="AQ95" s="108" t="s">
        <v>22</v>
      </c>
      <c r="AR95" s="108" t="s">
        <v>23</v>
      </c>
      <c r="AS95" s="33"/>
      <c r="AT95" s="177"/>
      <c r="AU95" s="178"/>
      <c r="AV95" s="33"/>
      <c r="AW95" s="87"/>
      <c r="AX95" s="87"/>
      <c r="BW95" s="33"/>
      <c r="BX95" s="33"/>
      <c r="BY95" s="33"/>
      <c r="BZ95" s="33"/>
      <c r="CA95" s="33"/>
      <c r="CF95" s="33"/>
    </row>
    <row r="96" spans="1:132" ht="14.25" customHeight="1" x14ac:dyDescent="0.2">
      <c r="A96" s="137"/>
      <c r="B96" s="673"/>
      <c r="C96" s="175"/>
      <c r="D96" s="168"/>
      <c r="E96" s="674"/>
      <c r="F96" s="675"/>
      <c r="G96" s="137"/>
      <c r="H96" s="925" t="s">
        <v>1288</v>
      </c>
      <c r="I96" s="926"/>
      <c r="J96" s="926"/>
      <c r="K96" s="926"/>
      <c r="L96" s="926"/>
      <c r="M96" s="926"/>
      <c r="N96" s="926"/>
      <c r="O96" s="926"/>
      <c r="P96" s="926"/>
      <c r="Q96" s="926"/>
      <c r="R96" s="926"/>
      <c r="S96" s="927"/>
      <c r="T96" s="176"/>
      <c r="U96" s="672"/>
      <c r="X96" s="49"/>
      <c r="Y96" s="49"/>
      <c r="Z96" s="49"/>
      <c r="AA96" s="49"/>
      <c r="AB96" s="49"/>
      <c r="AC96" s="574"/>
      <c r="AD96" s="49"/>
      <c r="AE96" s="49"/>
      <c r="AF96" s="49"/>
      <c r="AG96" s="49"/>
      <c r="AH96" s="49"/>
      <c r="AI96" s="95"/>
      <c r="AJ96" s="95"/>
      <c r="AK96" s="179">
        <v>3.6</v>
      </c>
      <c r="AL96" s="180">
        <v>1</v>
      </c>
      <c r="AM96" s="181">
        <v>50.8</v>
      </c>
      <c r="AN96" s="181">
        <v>39.1</v>
      </c>
      <c r="AO96" s="181">
        <v>36.700000000000003</v>
      </c>
      <c r="AP96" s="180">
        <v>1</v>
      </c>
      <c r="AQ96" s="180">
        <v>1</v>
      </c>
      <c r="AR96" s="180">
        <v>1</v>
      </c>
      <c r="AS96" s="33"/>
      <c r="AT96" s="87"/>
      <c r="AU96" s="87"/>
      <c r="AV96" s="33"/>
      <c r="AW96" s="182"/>
      <c r="AX96" s="182"/>
      <c r="BW96" s="33"/>
      <c r="BX96" s="33"/>
      <c r="BY96" s="33"/>
      <c r="BZ96" s="33"/>
      <c r="CA96" s="33"/>
      <c r="CF96" s="33"/>
    </row>
    <row r="97" spans="1:84" ht="14.25" customHeight="1" thickBot="1" x14ac:dyDescent="0.25">
      <c r="A97" s="137"/>
      <c r="B97" s="676"/>
      <c r="C97" s="175"/>
      <c r="D97" s="168"/>
      <c r="E97" s="674"/>
      <c r="F97" s="675"/>
      <c r="G97" s="674"/>
      <c r="H97" s="819"/>
      <c r="I97" s="820"/>
      <c r="J97" s="191" t="s">
        <v>317</v>
      </c>
      <c r="K97" s="941" t="s">
        <v>315</v>
      </c>
      <c r="L97" s="942"/>
      <c r="M97" s="941" t="s">
        <v>314</v>
      </c>
      <c r="N97" s="942"/>
      <c r="O97" s="941" t="s">
        <v>318</v>
      </c>
      <c r="P97" s="942"/>
      <c r="Q97" s="941" t="s">
        <v>1117</v>
      </c>
      <c r="R97" s="942"/>
      <c r="S97" s="842" t="s">
        <v>1118</v>
      </c>
      <c r="T97" s="185"/>
      <c r="U97" s="677"/>
      <c r="Z97" s="188"/>
      <c r="AC97" s="565"/>
      <c r="AE97" s="47"/>
      <c r="AF97" s="48"/>
      <c r="AG97" s="48"/>
      <c r="AH97" s="45"/>
      <c r="AI97" s="33"/>
      <c r="AJ97" s="33"/>
      <c r="AK97" s="33"/>
      <c r="AL97" s="141"/>
      <c r="AM97" s="33"/>
      <c r="AN97" s="33"/>
      <c r="AO97" s="33"/>
      <c r="AP97" s="33"/>
      <c r="AQ97" s="33"/>
      <c r="AR97" s="87"/>
      <c r="AS97" s="33"/>
      <c r="AT97" s="33"/>
      <c r="AV97" s="33"/>
      <c r="AW97" s="33"/>
      <c r="AX97" s="189"/>
      <c r="AY97" s="190"/>
      <c r="BR97" s="183"/>
      <c r="BW97" s="33"/>
      <c r="BX97" s="33"/>
      <c r="BY97" s="33"/>
      <c r="BZ97" s="33"/>
      <c r="CA97" s="33"/>
      <c r="CF97" s="33"/>
    </row>
    <row r="98" spans="1:84" ht="14.25" customHeight="1" thickBot="1" x14ac:dyDescent="0.25">
      <c r="A98" s="137"/>
      <c r="B98" s="676"/>
      <c r="C98" s="175"/>
      <c r="D98" s="168"/>
      <c r="E98" s="674"/>
      <c r="F98" s="675"/>
      <c r="G98" s="674"/>
      <c r="H98" s="94"/>
      <c r="I98" s="192"/>
      <c r="J98" s="193" t="s">
        <v>312</v>
      </c>
      <c r="K98" s="73"/>
      <c r="L98" s="194" t="s">
        <v>316</v>
      </c>
      <c r="M98" s="73"/>
      <c r="N98" s="194" t="s">
        <v>1119</v>
      </c>
      <c r="O98" s="73"/>
      <c r="P98" s="195" t="s">
        <v>1119</v>
      </c>
      <c r="Q98" s="73"/>
      <c r="R98" s="194" t="s">
        <v>1119</v>
      </c>
      <c r="S98" s="196" t="str">
        <f>IF(O98=0,"",Q98/O98)</f>
        <v/>
      </c>
      <c r="T98" s="185"/>
      <c r="U98" s="677"/>
      <c r="Z98" s="188"/>
      <c r="AC98" s="565"/>
      <c r="AE98" s="47"/>
      <c r="AF98" s="48"/>
      <c r="AG98" s="48"/>
      <c r="AH98" s="45"/>
      <c r="AI98" s="33"/>
      <c r="AJ98" s="33"/>
      <c r="AK98" s="33"/>
      <c r="AL98" s="141"/>
      <c r="AM98" s="33"/>
      <c r="AN98" s="33"/>
      <c r="AO98" s="33"/>
      <c r="AP98" s="33"/>
      <c r="AQ98" s="33"/>
      <c r="AR98" s="87"/>
      <c r="AS98" s="33"/>
      <c r="AT98" s="33"/>
      <c r="AV98" s="33"/>
      <c r="AW98" s="33"/>
      <c r="AX98" s="189"/>
      <c r="AY98" s="190"/>
      <c r="BR98" s="183"/>
      <c r="BW98" s="33"/>
      <c r="BX98" s="33"/>
      <c r="BY98" s="33"/>
      <c r="BZ98" s="33"/>
      <c r="CA98" s="33"/>
      <c r="CF98" s="33"/>
    </row>
    <row r="99" spans="1:84" ht="14.25" customHeight="1" thickBot="1" x14ac:dyDescent="0.25">
      <c r="A99" s="137"/>
      <c r="B99" s="676"/>
      <c r="C99" s="175"/>
      <c r="D99" s="168"/>
      <c r="E99" s="674"/>
      <c r="F99" s="675"/>
      <c r="G99" s="674"/>
      <c r="H99" s="137"/>
      <c r="I99" s="197"/>
      <c r="J99" s="193" t="s">
        <v>313</v>
      </c>
      <c r="K99" s="73"/>
      <c r="L99" s="194" t="s">
        <v>316</v>
      </c>
      <c r="M99" s="73"/>
      <c r="N99" s="194" t="s">
        <v>1119</v>
      </c>
      <c r="O99" s="73"/>
      <c r="P99" s="195" t="s">
        <v>1119</v>
      </c>
      <c r="Q99" s="73"/>
      <c r="R99" s="194" t="s">
        <v>1119</v>
      </c>
      <c r="S99" s="196" t="str">
        <f>IF(O99=0,"",Q99/O99)</f>
        <v/>
      </c>
      <c r="T99" s="185"/>
      <c r="U99" s="677"/>
      <c r="Z99" s="188"/>
      <c r="AC99" s="565"/>
      <c r="AE99" s="47"/>
      <c r="AF99" s="48"/>
      <c r="AG99" s="113"/>
      <c r="AK99" s="205"/>
      <c r="AL99" s="205"/>
      <c r="AM99" s="205"/>
      <c r="AN99" s="205"/>
      <c r="AO99" s="141"/>
      <c r="AP99" s="141"/>
      <c r="AQ99" s="33"/>
      <c r="AR99" s="33"/>
      <c r="AS99" s="33"/>
      <c r="AT99" s="33"/>
      <c r="AV99" s="33"/>
      <c r="AW99" s="33"/>
      <c r="AX99" s="189"/>
      <c r="AY99" s="190"/>
      <c r="BR99" s="183"/>
      <c r="BW99" s="33"/>
      <c r="BX99" s="33"/>
      <c r="BY99" s="33"/>
      <c r="BZ99" s="33"/>
      <c r="CA99" s="33"/>
      <c r="CF99" s="33"/>
    </row>
    <row r="100" spans="1:84" ht="14.25" customHeight="1" x14ac:dyDescent="0.2">
      <c r="A100" s="137"/>
      <c r="B100" s="676"/>
      <c r="C100" s="198"/>
      <c r="D100" s="199"/>
      <c r="E100" s="678"/>
      <c r="F100" s="679"/>
      <c r="G100" s="678"/>
      <c r="H100" s="200"/>
      <c r="I100" s="201"/>
      <c r="J100" s="193" t="s">
        <v>286</v>
      </c>
      <c r="K100" s="202">
        <f>SUM(K98:K99)</f>
        <v>0</v>
      </c>
      <c r="L100" s="195" t="s">
        <v>316</v>
      </c>
      <c r="M100" s="202">
        <f>SUM(M98:M99)</f>
        <v>0</v>
      </c>
      <c r="N100" s="195" t="s">
        <v>1119</v>
      </c>
      <c r="O100" s="203">
        <f>SUM(O98:O99)</f>
        <v>0</v>
      </c>
      <c r="P100" s="195" t="s">
        <v>1119</v>
      </c>
      <c r="Q100" s="202">
        <f>SUM(Q98:Q99)</f>
        <v>0</v>
      </c>
      <c r="R100" s="107" t="s">
        <v>1119</v>
      </c>
      <c r="S100" s="204" t="str">
        <f>IF(O100=0,"",Q100/O100)</f>
        <v/>
      </c>
      <c r="T100" s="680"/>
      <c r="U100" s="677"/>
      <c r="Z100" s="188"/>
      <c r="AC100" s="565"/>
      <c r="AE100" s="47"/>
      <c r="AF100" s="48"/>
      <c r="AG100" s="113"/>
      <c r="AH100" s="113"/>
      <c r="AI100" s="113"/>
      <c r="AJ100" s="113"/>
      <c r="AK100" s="113"/>
      <c r="AL100" s="113"/>
      <c r="AM100" s="113"/>
      <c r="AN100" s="113"/>
      <c r="AO100" s="113"/>
      <c r="AV100" s="33"/>
      <c r="AW100" s="33"/>
      <c r="AX100" s="189"/>
      <c r="AY100" s="190"/>
      <c r="BR100" s="183"/>
      <c r="BW100" s="33"/>
      <c r="BX100" s="33"/>
      <c r="BY100" s="33"/>
      <c r="BZ100" s="33"/>
      <c r="CA100" s="33"/>
      <c r="CF100" s="33"/>
    </row>
    <row r="101" spans="1:84" ht="24" customHeight="1" x14ac:dyDescent="0.2">
      <c r="B101" s="137"/>
      <c r="C101" s="830">
        <v>3</v>
      </c>
      <c r="D101" s="206" t="s">
        <v>1111</v>
      </c>
      <c r="E101" s="681" t="s">
        <v>1120</v>
      </c>
      <c r="F101" s="895" t="s">
        <v>688</v>
      </c>
      <c r="G101" s="896"/>
      <c r="H101" s="895" t="s">
        <v>1289</v>
      </c>
      <c r="I101" s="905"/>
      <c r="J101" s="905"/>
      <c r="K101" s="905"/>
      <c r="L101" s="905"/>
      <c r="M101" s="905"/>
      <c r="N101" s="905"/>
      <c r="O101" s="905"/>
      <c r="P101" s="905"/>
      <c r="Q101" s="905"/>
      <c r="R101" s="905"/>
      <c r="S101" s="896"/>
      <c r="T101" s="297" t="str">
        <f>IF(AF101=0,"-",IF(AF101&gt;=$BK$15,"A",IF(AF101&gt;=$BK$16,"B",IF(AF101&gt;=$BK$17,"C","-"))))</f>
        <v>C</v>
      </c>
      <c r="U101" s="682"/>
      <c r="V101" s="683"/>
      <c r="Z101" s="188"/>
      <c r="AC101" s="565"/>
      <c r="AE101" s="47"/>
      <c r="AF101" s="271">
        <f>SUM(AF103:AF111)</f>
        <v>2.1326968066346264E-4</v>
      </c>
      <c r="AG101" s="113"/>
      <c r="AH101" s="113"/>
      <c r="AI101" s="113"/>
      <c r="AJ101" s="113">
        <f>IF(冷却塔!$I$1=0,"",冷却塔!$I$1)</f>
        <v>0.56319077366650649</v>
      </c>
      <c r="AK101" s="87" t="s">
        <v>793</v>
      </c>
      <c r="AL101" s="33"/>
      <c r="AM101" s="33"/>
      <c r="AN101" s="33"/>
      <c r="AO101" s="33"/>
      <c r="AP101" s="141"/>
      <c r="AQ101" s="33"/>
      <c r="AR101" s="33"/>
      <c r="AS101" s="33"/>
      <c r="AT101" s="33"/>
      <c r="AU101" s="111"/>
      <c r="AV101" s="33"/>
      <c r="AW101" s="33"/>
      <c r="BW101" s="33"/>
      <c r="BX101" s="33"/>
      <c r="BY101" s="33"/>
      <c r="BZ101" s="33"/>
      <c r="CA101" s="33"/>
      <c r="CF101" s="33"/>
    </row>
    <row r="102" spans="1:84" ht="24" customHeight="1" thickBot="1" x14ac:dyDescent="0.25">
      <c r="B102" s="137"/>
      <c r="C102" s="816"/>
      <c r="D102" s="207"/>
      <c r="E102" s="208"/>
      <c r="F102" s="209"/>
      <c r="H102" s="897" t="s">
        <v>1121</v>
      </c>
      <c r="I102" s="937"/>
      <c r="J102" s="937"/>
      <c r="K102" s="937"/>
      <c r="L102" s="937"/>
      <c r="M102" s="937"/>
      <c r="N102" s="937"/>
      <c r="O102" s="937"/>
      <c r="P102" s="937"/>
      <c r="Q102" s="937"/>
      <c r="R102" s="940"/>
      <c r="S102" s="900"/>
      <c r="T102" s="210"/>
      <c r="U102" s="683"/>
      <c r="V102" s="683"/>
      <c r="Z102" s="188"/>
      <c r="AC102" s="565"/>
      <c r="AE102" s="47"/>
      <c r="AF102" s="48"/>
      <c r="AG102" s="113"/>
      <c r="AH102" s="113"/>
      <c r="AI102" s="113"/>
      <c r="AJ102" s="113">
        <f>冷却塔!$L$10</f>
        <v>2</v>
      </c>
      <c r="AK102" s="87" t="s">
        <v>794</v>
      </c>
      <c r="AL102" s="33"/>
      <c r="AM102" s="33"/>
      <c r="AO102" s="141"/>
      <c r="AP102" s="141"/>
      <c r="AQ102" s="33"/>
      <c r="AR102" s="33"/>
      <c r="AS102" s="33"/>
      <c r="AT102" s="33"/>
      <c r="AU102" s="111"/>
      <c r="AV102" s="33"/>
      <c r="AW102" s="33"/>
      <c r="BR102" s="183"/>
      <c r="BW102" s="33"/>
      <c r="BX102" s="33"/>
      <c r="BY102" s="33"/>
      <c r="BZ102" s="33"/>
      <c r="CA102" s="33"/>
      <c r="CF102" s="33"/>
    </row>
    <row r="103" spans="1:84" ht="14.25" customHeight="1" thickBot="1" x14ac:dyDescent="0.25">
      <c r="B103" s="137"/>
      <c r="C103" s="816"/>
      <c r="D103" s="207"/>
      <c r="E103" s="208"/>
      <c r="F103" s="209"/>
      <c r="H103" s="921" t="s">
        <v>1122</v>
      </c>
      <c r="I103" s="922"/>
      <c r="J103" s="922"/>
      <c r="K103" s="922"/>
      <c r="L103" s="922"/>
      <c r="M103" s="922"/>
      <c r="N103" s="943"/>
      <c r="O103" s="888" t="s">
        <v>228</v>
      </c>
      <c r="P103" s="890"/>
      <c r="Q103" s="891"/>
      <c r="R103" s="916" t="str">
        <f>AJ103</f>
        <v>半分に導入</v>
      </c>
      <c r="S103" s="917"/>
      <c r="T103" s="216"/>
      <c r="U103" s="677"/>
      <c r="V103" s="683"/>
      <c r="W103" s="85">
        <f>IF(OR(AI103="",R103&lt;&gt;AJ103,R104&lt;&gt;AJ104,R105&lt;&gt;AJ105,R106&lt;&gt;AJ106,R107&lt;&gt;AJ107,R108&lt;&gt;AJ108,R109&lt;&gt;AJ109,R110&lt;&gt;AJ110),SUMPRODUCT(AH103:AH110,AQ103:AQ110),SUMPRODUCT(AI103:AI110,AQ103:AQ110))</f>
        <v>0.52500000000000002</v>
      </c>
      <c r="X103" s="186">
        <f>IF(W103="","",IF(W103&gt;1,1,IF(W103&lt;0,0,W103)))</f>
        <v>0.52500000000000002</v>
      </c>
      <c r="Y103" s="532" t="s">
        <v>986</v>
      </c>
      <c r="Z103" s="302">
        <f>VLOOKUP(Y103,$W$44:$AJ$85,$AJ$40,0)</f>
        <v>1.3325190919304133E-3</v>
      </c>
      <c r="AA103" s="532">
        <v>0.48599999999999999</v>
      </c>
      <c r="AB103" s="186">
        <v>1</v>
      </c>
      <c r="AC103" s="567">
        <v>1</v>
      </c>
      <c r="AD103" s="269">
        <f>IF(X103="-","-",X103*Z103*AA103*AB103*AC103)</f>
        <v>3.3999224630604496E-4</v>
      </c>
      <c r="AE103" s="269">
        <f>IF(X103="-",0,(1-X103)*Z103*AA103*AB103*AC103)</f>
        <v>3.0761203237213586E-4</v>
      </c>
      <c r="AF103" s="571">
        <f>IF(X103="-",0,IF($M$106&lt;&gt;0,(1-X103)*Z103*AA103*AB103*AC103*$M$106/100,SUMPRODUCT(AG103:AG105,AQ103:AQ105)*Z103*AA103*AB103*AC103))</f>
        <v>1.1333074876868163E-4</v>
      </c>
      <c r="AG103" s="530">
        <f>冷却塔!$M$1</f>
        <v>0</v>
      </c>
      <c r="AH103" s="113">
        <f>IF(R103="","-",IF($R103=AK103,AS103,IF($R103=AL103,AT103,IF($R103=AM103,AU103,IF($R103=AN103,AV103,IF($R103=AO103,AW103,AX103))))))</f>
        <v>0.5</v>
      </c>
      <c r="AI103" s="530">
        <f>IF(冷却塔!$J$10=0,"",冷却塔!$M$9)</f>
        <v>0.5</v>
      </c>
      <c r="AJ103" s="504" t="str">
        <f>IF(冷却塔!$J$10=0,AP103,IF(冷却塔!$M$9&gt;=0.95,AK103,IF(冷却塔!$M$9&gt;=0.7,AL103,IF(冷却塔!$M$9&gt;=0.3,AM103,IF(冷却塔!$M$9&gt;=0.05,AN103,AO103)))))</f>
        <v>半分に導入</v>
      </c>
      <c r="AK103" s="501" t="s">
        <v>109</v>
      </c>
      <c r="AL103" s="501" t="s">
        <v>31</v>
      </c>
      <c r="AM103" s="501" t="s">
        <v>241</v>
      </c>
      <c r="AN103" s="501" t="s">
        <v>34</v>
      </c>
      <c r="AO103" s="501" t="s">
        <v>35</v>
      </c>
      <c r="AP103" s="501" t="s">
        <v>177</v>
      </c>
      <c r="AQ103" s="6">
        <v>0.7</v>
      </c>
      <c r="AS103" s="130">
        <v>1</v>
      </c>
      <c r="AT103" s="130">
        <v>0.8</v>
      </c>
      <c r="AU103" s="130">
        <v>0.5</v>
      </c>
      <c r="AV103" s="130">
        <v>0.2</v>
      </c>
      <c r="AW103" s="130">
        <v>0</v>
      </c>
      <c r="AX103" s="130" t="s">
        <v>63</v>
      </c>
      <c r="BW103" s="33"/>
      <c r="BX103" s="33"/>
      <c r="BY103" s="33"/>
      <c r="BZ103" s="33"/>
      <c r="CA103" s="33"/>
      <c r="CF103" s="33"/>
    </row>
    <row r="104" spans="1:84" ht="14.25" customHeight="1" thickBot="1" x14ac:dyDescent="0.25">
      <c r="B104" s="137"/>
      <c r="C104" s="816"/>
      <c r="D104" s="207"/>
      <c r="E104" s="208"/>
      <c r="F104" s="209"/>
      <c r="H104" s="816"/>
      <c r="I104" s="817"/>
      <c r="J104" s="817"/>
      <c r="K104" s="817"/>
      <c r="L104" s="817"/>
      <c r="M104" s="817"/>
      <c r="N104" s="823"/>
      <c r="O104" s="217" t="s">
        <v>1123</v>
      </c>
      <c r="P104" s="944" t="s">
        <v>149</v>
      </c>
      <c r="Q104" s="945"/>
      <c r="R104" s="916" t="str">
        <f t="shared" ref="R104:R111" si="11">AJ104</f>
        <v>半分に導入</v>
      </c>
      <c r="S104" s="917"/>
      <c r="T104" s="216"/>
      <c r="U104" s="677"/>
      <c r="V104" s="683"/>
      <c r="Y104" s="85"/>
      <c r="AB104" s="85"/>
      <c r="AC104" s="569"/>
      <c r="AD104" s="33"/>
      <c r="AE104" s="33"/>
      <c r="AF104" s="33"/>
      <c r="AG104" s="530">
        <f>冷却塔!$N$1</f>
        <v>0.5</v>
      </c>
      <c r="AH104" s="113">
        <f t="shared" ref="AH104:AH111" si="12">IF(R104="","-",IF($R104=AK104,AS104,IF($R104=AL104,AT104,IF($R104=AM104,AU104,IF($R104=AN104,AV104,IF($R104=AO104,AW104,AX104))))))</f>
        <v>0.5</v>
      </c>
      <c r="AI104" s="530">
        <f>IF(冷却塔!$J$10=0,"",冷却塔!$N$9)</f>
        <v>0.5</v>
      </c>
      <c r="AJ104" s="504" t="str">
        <f>IF(冷却塔!$J$10=0,AP104,IF(冷却塔!$N$9&gt;=0.95,AK104,IF(冷却塔!$N$9&gt;=0.7,AL104,IF(冷却塔!$N$9&gt;=0.3,AM104,IF(冷却塔!$N$9&gt;=0.05,AN104,AO104)))))</f>
        <v>半分に導入</v>
      </c>
      <c r="AK104" s="501" t="s">
        <v>109</v>
      </c>
      <c r="AL104" s="501" t="s">
        <v>31</v>
      </c>
      <c r="AM104" s="501" t="s">
        <v>241</v>
      </c>
      <c r="AN104" s="501" t="s">
        <v>34</v>
      </c>
      <c r="AO104" s="501" t="s">
        <v>35</v>
      </c>
      <c r="AP104" s="501" t="s">
        <v>177</v>
      </c>
      <c r="AQ104" s="6">
        <v>0.15</v>
      </c>
      <c r="AS104" s="130">
        <v>1</v>
      </c>
      <c r="AT104" s="130">
        <v>0.8</v>
      </c>
      <c r="AU104" s="130">
        <v>0.5</v>
      </c>
      <c r="AV104" s="130">
        <v>0.2</v>
      </c>
      <c r="AW104" s="130">
        <v>0</v>
      </c>
      <c r="AX104" s="130" t="s">
        <v>63</v>
      </c>
      <c r="BW104" s="33"/>
      <c r="BX104" s="33"/>
      <c r="BY104" s="33"/>
      <c r="BZ104" s="33"/>
      <c r="CA104" s="33"/>
      <c r="CF104" s="33"/>
    </row>
    <row r="105" spans="1:84" ht="14.25" customHeight="1" thickBot="1" x14ac:dyDescent="0.25">
      <c r="B105" s="137"/>
      <c r="C105" s="816"/>
      <c r="D105" s="207"/>
      <c r="E105" s="208"/>
      <c r="F105" s="209"/>
      <c r="H105" s="184"/>
      <c r="K105" s="684" t="s">
        <v>1124</v>
      </c>
      <c r="L105" s="88">
        <f ca="1">冷却塔!$X$5</f>
        <v>1991</v>
      </c>
      <c r="M105" s="685"/>
      <c r="O105" s="218"/>
      <c r="P105" s="944" t="s">
        <v>1125</v>
      </c>
      <c r="Q105" s="945"/>
      <c r="R105" s="916" t="str">
        <f t="shared" si="11"/>
        <v>半分に導入</v>
      </c>
      <c r="S105" s="917"/>
      <c r="T105" s="216"/>
      <c r="U105" s="677"/>
      <c r="V105" s="683"/>
      <c r="Y105" s="85"/>
      <c r="AB105" s="85"/>
      <c r="AC105" s="569"/>
      <c r="AD105" s="33"/>
      <c r="AE105" s="33"/>
      <c r="AF105" s="33"/>
      <c r="AG105" s="530">
        <f>冷却塔!$O$1</f>
        <v>0.5</v>
      </c>
      <c r="AH105" s="113">
        <f t="shared" si="12"/>
        <v>0.5</v>
      </c>
      <c r="AI105" s="530">
        <f>IF(冷却塔!$J$10=0,"",冷却塔!$O$9)</f>
        <v>0.5</v>
      </c>
      <c r="AJ105" s="504" t="str">
        <f>IF(冷却塔!$J$10=0,AP105,IF(冷却塔!$O$9&gt;=0.95,AK105,IF(冷却塔!$O$9&gt;=0.7,AL105,IF(冷却塔!$O$9&gt;=0.3,AM105,IF(冷却塔!$O$9&gt;=0.05,AN105,AO105)))))</f>
        <v>半分に導入</v>
      </c>
      <c r="AK105" s="501" t="s">
        <v>109</v>
      </c>
      <c r="AL105" s="501" t="s">
        <v>31</v>
      </c>
      <c r="AM105" s="501" t="s">
        <v>241</v>
      </c>
      <c r="AN105" s="501" t="s">
        <v>34</v>
      </c>
      <c r="AO105" s="501" t="s">
        <v>35</v>
      </c>
      <c r="AP105" s="501" t="s">
        <v>177</v>
      </c>
      <c r="AQ105" s="6">
        <v>0.2</v>
      </c>
      <c r="AS105" s="130">
        <v>1</v>
      </c>
      <c r="AT105" s="130">
        <v>0.8</v>
      </c>
      <c r="AU105" s="130">
        <v>0.5</v>
      </c>
      <c r="AV105" s="130">
        <v>0.2</v>
      </c>
      <c r="AW105" s="130">
        <v>0</v>
      </c>
      <c r="AX105" s="130" t="s">
        <v>63</v>
      </c>
      <c r="BW105" s="33"/>
      <c r="BX105" s="33"/>
      <c r="BY105" s="33"/>
      <c r="BZ105" s="33"/>
      <c r="CA105" s="33"/>
      <c r="CF105" s="33"/>
    </row>
    <row r="106" spans="1:84" ht="14.25" customHeight="1" thickBot="1" x14ac:dyDescent="0.25">
      <c r="B106" s="137"/>
      <c r="C106" s="816"/>
      <c r="D106" s="207"/>
      <c r="E106" s="208"/>
      <c r="F106" s="209"/>
      <c r="H106" s="686" t="s">
        <v>69</v>
      </c>
      <c r="I106" s="687">
        <f>$AL$4</f>
        <v>2000</v>
      </c>
      <c r="J106" s="821"/>
      <c r="K106" s="684" t="s">
        <v>734</v>
      </c>
      <c r="L106" s="688">
        <f>AJ101</f>
        <v>0.56319077366650649</v>
      </c>
      <c r="M106" s="685"/>
      <c r="N106" s="837" t="str">
        <f>IF(L106="","%","")</f>
        <v/>
      </c>
      <c r="O106" s="218"/>
      <c r="P106" s="944" t="s">
        <v>1126</v>
      </c>
      <c r="Q106" s="945"/>
      <c r="R106" s="916" t="str">
        <f t="shared" si="11"/>
        <v>導入無し</v>
      </c>
      <c r="S106" s="917"/>
      <c r="T106" s="216"/>
      <c r="U106" s="48"/>
      <c r="V106" s="683"/>
      <c r="Y106" s="85"/>
      <c r="AB106" s="85"/>
      <c r="AC106" s="569"/>
      <c r="AD106" s="33"/>
      <c r="AE106" s="33"/>
      <c r="AF106" s="33"/>
      <c r="AG106" s="530">
        <f>冷却塔!$P$1</f>
        <v>0.5</v>
      </c>
      <c r="AH106" s="113">
        <f t="shared" si="12"/>
        <v>0</v>
      </c>
      <c r="AI106" s="530">
        <f>IF(冷却塔!$J$10=0,"",冷却塔!$P$9)</f>
        <v>0</v>
      </c>
      <c r="AJ106" s="504" t="str">
        <f>IF(冷却塔!$J$10=0,AP106,IF(冷却塔!$P$9&gt;=0.95,AK106,IF(冷却塔!$P$9&gt;=0.7,AL106,IF(冷却塔!$P$9&gt;=0.3,AM106,IF(冷却塔!$P$9&gt;=0.05,AN106,AO106)))))</f>
        <v>導入無し</v>
      </c>
      <c r="AK106" s="501" t="s">
        <v>109</v>
      </c>
      <c r="AL106" s="501" t="s">
        <v>31</v>
      </c>
      <c r="AM106" s="501" t="s">
        <v>241</v>
      </c>
      <c r="AN106" s="501" t="s">
        <v>34</v>
      </c>
      <c r="AO106" s="501" t="s">
        <v>35</v>
      </c>
      <c r="AP106" s="501" t="s">
        <v>177</v>
      </c>
      <c r="AQ106" s="6">
        <v>0.17</v>
      </c>
      <c r="AS106" s="130">
        <v>1</v>
      </c>
      <c r="AT106" s="130">
        <v>0.8</v>
      </c>
      <c r="AU106" s="130">
        <v>0.5</v>
      </c>
      <c r="AV106" s="130">
        <v>0.2</v>
      </c>
      <c r="AW106" s="130">
        <v>0</v>
      </c>
      <c r="AX106" s="130" t="s">
        <v>63</v>
      </c>
      <c r="BW106" s="33"/>
      <c r="BX106" s="33"/>
      <c r="BY106" s="33"/>
      <c r="BZ106" s="33"/>
      <c r="CA106" s="33"/>
      <c r="CF106" s="33"/>
    </row>
    <row r="107" spans="1:84" ht="14.25" customHeight="1" thickBot="1" x14ac:dyDescent="0.25">
      <c r="B107" s="137"/>
      <c r="C107" s="816"/>
      <c r="D107" s="207"/>
      <c r="E107" s="208"/>
      <c r="F107" s="209"/>
      <c r="H107" s="810"/>
      <c r="I107" s="821"/>
      <c r="J107" s="821"/>
      <c r="K107" s="821"/>
      <c r="L107" s="821"/>
      <c r="M107" s="821"/>
      <c r="N107" s="821"/>
      <c r="O107" s="219"/>
      <c r="P107" s="946" t="s">
        <v>1127</v>
      </c>
      <c r="Q107" s="945"/>
      <c r="R107" s="916" t="str">
        <f t="shared" si="11"/>
        <v>導入無し</v>
      </c>
      <c r="S107" s="917"/>
      <c r="T107" s="216"/>
      <c r="U107" s="48"/>
      <c r="V107" s="683"/>
      <c r="Y107" s="85"/>
      <c r="AB107" s="85"/>
      <c r="AC107" s="569"/>
      <c r="AD107" s="33"/>
      <c r="AE107" s="33"/>
      <c r="AF107" s="33"/>
      <c r="AG107" s="530">
        <f>冷却塔!$Q$1</f>
        <v>0.5</v>
      </c>
      <c r="AH107" s="113">
        <f t="shared" si="12"/>
        <v>0</v>
      </c>
      <c r="AI107" s="530">
        <f>IF(冷却塔!$J$10=0,"",冷却塔!$Q$9)</f>
        <v>0</v>
      </c>
      <c r="AJ107" s="504" t="str">
        <f>IF(冷却塔!$J$10=0,AP107,IF(冷却塔!$Q$9&gt;=0.95,AK107,IF(冷却塔!$Q$9&gt;=0.7,AL107,IF(冷却塔!$Q$9&gt;=0.3,AM107,IF(冷却塔!$Q$9&gt;=0.05,AN107,AO107)))))</f>
        <v>導入無し</v>
      </c>
      <c r="AK107" s="501" t="s">
        <v>109</v>
      </c>
      <c r="AL107" s="501" t="s">
        <v>31</v>
      </c>
      <c r="AM107" s="501" t="s">
        <v>241</v>
      </c>
      <c r="AN107" s="501" t="s">
        <v>34</v>
      </c>
      <c r="AO107" s="501" t="s">
        <v>35</v>
      </c>
      <c r="AP107" s="501" t="s">
        <v>177</v>
      </c>
      <c r="AQ107" s="6">
        <v>0.15</v>
      </c>
      <c r="AS107" s="130">
        <v>1</v>
      </c>
      <c r="AT107" s="130">
        <v>0.8</v>
      </c>
      <c r="AU107" s="130">
        <v>0.5</v>
      </c>
      <c r="AV107" s="130">
        <v>0.2</v>
      </c>
      <c r="AW107" s="130">
        <v>0</v>
      </c>
      <c r="AX107" s="130" t="s">
        <v>63</v>
      </c>
      <c r="BW107" s="33"/>
      <c r="BX107" s="33"/>
      <c r="BY107" s="33"/>
      <c r="BZ107" s="33"/>
      <c r="CA107" s="33"/>
      <c r="CF107" s="33"/>
    </row>
    <row r="108" spans="1:84" ht="14.25" customHeight="1" thickBot="1" x14ac:dyDescent="0.25">
      <c r="B108" s="137"/>
      <c r="C108" s="816"/>
      <c r="D108" s="207"/>
      <c r="E108" s="208"/>
      <c r="F108" s="209"/>
      <c r="H108" s="184"/>
      <c r="O108" s="220" t="s">
        <v>150</v>
      </c>
      <c r="P108" s="944" t="s">
        <v>1125</v>
      </c>
      <c r="Q108" s="945"/>
      <c r="R108" s="916" t="str">
        <f t="shared" si="11"/>
        <v>散水ポンプ無し</v>
      </c>
      <c r="S108" s="917"/>
      <c r="T108" s="216"/>
      <c r="U108" s="48"/>
      <c r="V108" s="683"/>
      <c r="Y108" s="85"/>
      <c r="AB108" s="85"/>
      <c r="AC108" s="569"/>
      <c r="AD108" s="33"/>
      <c r="AE108" s="33"/>
      <c r="AF108" s="33"/>
      <c r="AG108" s="530" t="str">
        <f>冷却塔!$R$1</f>
        <v/>
      </c>
      <c r="AH108" s="113" t="str">
        <f t="shared" si="12"/>
        <v>-</v>
      </c>
      <c r="AI108" s="530" t="str">
        <f>IF(冷却塔!$K$10=0,"",冷却塔!$R$9)</f>
        <v/>
      </c>
      <c r="AJ108" s="504" t="str">
        <f>IF(冷却塔!$K$10=0,AP108,IF(冷却塔!$R$9&gt;=0.95,AK108,IF(冷却塔!$R$9&gt;=0.7,AL108,IF(冷却塔!$R$9&gt;=0.3,AM108,IF(冷却塔!$R$9&gt;=0.05,AN108,AO108)))))</f>
        <v>散水ポンプ無し</v>
      </c>
      <c r="AK108" s="501" t="s">
        <v>109</v>
      </c>
      <c r="AL108" s="501" t="s">
        <v>31</v>
      </c>
      <c r="AM108" s="501" t="s">
        <v>241</v>
      </c>
      <c r="AN108" s="501" t="s">
        <v>34</v>
      </c>
      <c r="AO108" s="501" t="s">
        <v>35</v>
      </c>
      <c r="AP108" s="348" t="s">
        <v>770</v>
      </c>
      <c r="AQ108" s="6">
        <v>0.09</v>
      </c>
      <c r="AS108" s="130">
        <v>1</v>
      </c>
      <c r="AT108" s="130">
        <v>0.8</v>
      </c>
      <c r="AU108" s="130">
        <v>0.5</v>
      </c>
      <c r="AV108" s="130">
        <v>0.2</v>
      </c>
      <c r="AW108" s="130">
        <v>0</v>
      </c>
      <c r="AX108" s="130" t="s">
        <v>63</v>
      </c>
      <c r="BW108" s="33"/>
      <c r="BX108" s="33"/>
      <c r="BY108" s="33"/>
      <c r="BZ108" s="33"/>
      <c r="CA108" s="33"/>
      <c r="CF108" s="33"/>
    </row>
    <row r="109" spans="1:84" ht="14.25" customHeight="1" thickBot="1" x14ac:dyDescent="0.25">
      <c r="B109" s="137"/>
      <c r="C109" s="816"/>
      <c r="D109" s="207"/>
      <c r="E109" s="208"/>
      <c r="F109" s="209"/>
      <c r="H109" s="184"/>
      <c r="O109" s="498"/>
      <c r="P109" s="944" t="s">
        <v>1126</v>
      </c>
      <c r="Q109" s="945"/>
      <c r="R109" s="916" t="str">
        <f t="shared" si="11"/>
        <v>散水ポンプ無し</v>
      </c>
      <c r="S109" s="917"/>
      <c r="T109" s="216"/>
      <c r="U109" s="48"/>
      <c r="V109" s="683"/>
      <c r="Y109" s="85"/>
      <c r="AB109" s="85"/>
      <c r="AC109" s="569"/>
      <c r="AD109" s="33"/>
      <c r="AE109" s="33"/>
      <c r="AF109" s="33"/>
      <c r="AG109" s="530" t="str">
        <f>冷却塔!$S$1</f>
        <v/>
      </c>
      <c r="AH109" s="113" t="str">
        <f t="shared" si="12"/>
        <v>-</v>
      </c>
      <c r="AI109" s="530" t="str">
        <f>IF(冷却塔!$K$10=0,"",冷却塔!$S$9)</f>
        <v/>
      </c>
      <c r="AJ109" s="504" t="str">
        <f>IF(冷却塔!$K$10=0,AP109,IF(冷却塔!$S$9&gt;=0.95,AK109,IF(冷却塔!$S$9&gt;=0.7,AL109,IF(冷却塔!$S$9&gt;=0.3,AM109,IF(冷却塔!$S$9&gt;=0.05,AN109,AO109)))))</f>
        <v>散水ポンプ無し</v>
      </c>
      <c r="AK109" s="501" t="s">
        <v>109</v>
      </c>
      <c r="AL109" s="501" t="s">
        <v>31</v>
      </c>
      <c r="AM109" s="501" t="s">
        <v>241</v>
      </c>
      <c r="AN109" s="501" t="s">
        <v>34</v>
      </c>
      <c r="AO109" s="501" t="s">
        <v>35</v>
      </c>
      <c r="AP109" s="348" t="s">
        <v>770</v>
      </c>
      <c r="AQ109" s="6">
        <v>7.0000000000000007E-2</v>
      </c>
      <c r="AS109" s="130">
        <v>1</v>
      </c>
      <c r="AT109" s="130">
        <v>0.8</v>
      </c>
      <c r="AU109" s="130">
        <v>0.5</v>
      </c>
      <c r="AV109" s="130">
        <v>0.2</v>
      </c>
      <c r="AW109" s="130">
        <v>0</v>
      </c>
      <c r="AX109" s="130" t="s">
        <v>63</v>
      </c>
      <c r="BW109" s="33"/>
      <c r="BX109" s="33"/>
      <c r="BY109" s="33"/>
      <c r="BZ109" s="33"/>
      <c r="CA109" s="33"/>
      <c r="CF109" s="33"/>
    </row>
    <row r="110" spans="1:84" ht="14.25" customHeight="1" thickBot="1" x14ac:dyDescent="0.25">
      <c r="B110" s="137"/>
      <c r="C110" s="816"/>
      <c r="D110" s="207"/>
      <c r="E110" s="208"/>
      <c r="F110" s="209"/>
      <c r="H110" s="184"/>
      <c r="O110" s="498"/>
      <c r="P110" s="946" t="s">
        <v>1127</v>
      </c>
      <c r="Q110" s="945"/>
      <c r="R110" s="916" t="str">
        <f t="shared" si="11"/>
        <v>散水ポンプ無し</v>
      </c>
      <c r="S110" s="917"/>
      <c r="T110" s="216"/>
      <c r="U110" s="48"/>
      <c r="V110" s="683"/>
      <c r="Y110" s="85"/>
      <c r="AB110" s="85"/>
      <c r="AC110" s="569"/>
      <c r="AD110" s="33"/>
      <c r="AE110" s="33"/>
      <c r="AF110" s="33"/>
      <c r="AG110" s="530" t="str">
        <f>冷却塔!$T$1</f>
        <v/>
      </c>
      <c r="AH110" s="113" t="str">
        <f t="shared" si="12"/>
        <v>-</v>
      </c>
      <c r="AI110" s="530" t="str">
        <f>IF(冷却塔!$K$10=0,"",冷却塔!$T$9)</f>
        <v/>
      </c>
      <c r="AJ110" s="504" t="str">
        <f>IF(冷却塔!$K$10=0,AP110,IF(冷却塔!$T$9&gt;=0.95,AK110,IF(冷却塔!$T$9&gt;=0.7,AL110,IF(冷却塔!$T$9&gt;=0.3,AM110,IF(冷却塔!$T$9&gt;=0.05,AN110,AO110)))))</f>
        <v>散水ポンプ無し</v>
      </c>
      <c r="AK110" s="501" t="s">
        <v>109</v>
      </c>
      <c r="AL110" s="501" t="s">
        <v>31</v>
      </c>
      <c r="AM110" s="501" t="s">
        <v>241</v>
      </c>
      <c r="AN110" s="501" t="s">
        <v>34</v>
      </c>
      <c r="AO110" s="501" t="s">
        <v>35</v>
      </c>
      <c r="AP110" s="348" t="s">
        <v>770</v>
      </c>
      <c r="AQ110" s="6">
        <v>0.06</v>
      </c>
      <c r="AS110" s="130">
        <v>1</v>
      </c>
      <c r="AT110" s="130">
        <v>0.8</v>
      </c>
      <c r="AU110" s="130">
        <v>0.5</v>
      </c>
      <c r="AV110" s="130">
        <v>0.2</v>
      </c>
      <c r="AW110" s="130">
        <v>0</v>
      </c>
      <c r="AX110" s="130" t="s">
        <v>63</v>
      </c>
      <c r="BW110" s="33"/>
      <c r="BX110" s="33"/>
      <c r="BY110" s="33"/>
      <c r="BZ110" s="33"/>
      <c r="CA110" s="33"/>
      <c r="CF110" s="33"/>
    </row>
    <row r="111" spans="1:84" ht="14.25" customHeight="1" thickBot="1" x14ac:dyDescent="0.25">
      <c r="B111" s="137"/>
      <c r="C111" s="816"/>
      <c r="D111" s="207"/>
      <c r="E111" s="208"/>
      <c r="F111" s="209"/>
      <c r="H111" s="689"/>
      <c r="I111" s="200"/>
      <c r="J111" s="200"/>
      <c r="K111" s="200"/>
      <c r="L111" s="200"/>
      <c r="M111" s="200"/>
      <c r="N111" s="200"/>
      <c r="O111" s="944" t="s">
        <v>684</v>
      </c>
      <c r="P111" s="947"/>
      <c r="Q111" s="948"/>
      <c r="R111" s="916" t="str">
        <f t="shared" si="11"/>
        <v>半分に導入</v>
      </c>
      <c r="S111" s="917"/>
      <c r="T111" s="216"/>
      <c r="U111" s="48"/>
      <c r="V111" s="683"/>
      <c r="X111" s="186">
        <f>IF(AI111="",AH111,AI111)</f>
        <v>0.5</v>
      </c>
      <c r="Y111" s="532" t="s">
        <v>986</v>
      </c>
      <c r="Z111" s="302">
        <f>VLOOKUP(Y111,$W$44:$AJ$85,$AJ$40,0)</f>
        <v>1.3325190919304133E-3</v>
      </c>
      <c r="AA111" s="532">
        <v>0.15</v>
      </c>
      <c r="AB111" s="186">
        <v>1</v>
      </c>
      <c r="AC111" s="567">
        <v>1</v>
      </c>
      <c r="AD111" s="269">
        <f>IF(X111="-","-",X111*Z111*AA111*AB111*AC111)</f>
        <v>9.9938931894780992E-5</v>
      </c>
      <c r="AE111" s="269">
        <f>IF(X111="-",0,(1-X111)*Z111*AA111*AB111*AC111)</f>
        <v>9.9938931894780992E-5</v>
      </c>
      <c r="AF111" s="571">
        <f>IF(X111="-",0,AE111)</f>
        <v>9.9938931894780992E-5</v>
      </c>
      <c r="AG111" s="269"/>
      <c r="AH111" s="113">
        <f t="shared" si="12"/>
        <v>0.5</v>
      </c>
      <c r="AI111" s="530">
        <f>IF(冷却塔!$J$10=0,"",冷却塔!$U$9)</f>
        <v>0.5</v>
      </c>
      <c r="AJ111" s="504" t="str">
        <f>IF(冷却塔!$J$10=0,AP111,IF(冷却塔!$U$9&gt;=0.95,AK111,IF(冷却塔!$U$9&gt;=0.7,AL111,IF(冷却塔!$U$9&gt;=0.3,AM111,IF(冷却塔!$U$9&gt;=0.05,AN111,AO111)))))</f>
        <v>半分に導入</v>
      </c>
      <c r="AK111" s="501" t="s">
        <v>109</v>
      </c>
      <c r="AL111" s="501" t="s">
        <v>31</v>
      </c>
      <c r="AM111" s="501" t="s">
        <v>241</v>
      </c>
      <c r="AN111" s="501" t="s">
        <v>34</v>
      </c>
      <c r="AO111" s="501" t="s">
        <v>35</v>
      </c>
      <c r="AP111" s="501" t="s">
        <v>177</v>
      </c>
      <c r="AS111" s="130">
        <v>1</v>
      </c>
      <c r="AT111" s="130">
        <v>0.8</v>
      </c>
      <c r="AU111" s="130">
        <v>0.5</v>
      </c>
      <c r="AV111" s="130">
        <v>0.2</v>
      </c>
      <c r="AW111" s="130">
        <v>0</v>
      </c>
      <c r="AX111" s="130" t="s">
        <v>63</v>
      </c>
      <c r="BW111" s="33"/>
      <c r="BX111" s="33"/>
      <c r="BY111" s="33"/>
      <c r="BZ111" s="33"/>
      <c r="CA111" s="33"/>
      <c r="CF111" s="33"/>
    </row>
    <row r="112" spans="1:84" ht="14.25" customHeight="1" x14ac:dyDescent="0.2">
      <c r="B112" s="137"/>
      <c r="C112" s="830">
        <v>4</v>
      </c>
      <c r="D112" s="206" t="s">
        <v>1111</v>
      </c>
      <c r="E112" s="949" t="s">
        <v>1128</v>
      </c>
      <c r="F112" s="895" t="s">
        <v>1129</v>
      </c>
      <c r="G112" s="896"/>
      <c r="H112" s="897" t="s">
        <v>1032</v>
      </c>
      <c r="I112" s="937"/>
      <c r="J112" s="937"/>
      <c r="K112" s="937"/>
      <c r="L112" s="937"/>
      <c r="M112" s="937"/>
      <c r="N112" s="937"/>
      <c r="O112" s="937"/>
      <c r="P112" s="937"/>
      <c r="Q112" s="937"/>
      <c r="R112" s="951"/>
      <c r="S112" s="952"/>
      <c r="T112" s="172" t="str">
        <f>IF(AF112=0,"-",IF(AF112&gt;=$BK$15,"A",IF(AF112&gt;=$BK$16,"B",IF(AF112&gt;=$BK$17,"C","-"))))</f>
        <v>C</v>
      </c>
      <c r="U112" s="683"/>
      <c r="V112" s="683"/>
      <c r="AC112" s="565"/>
      <c r="AE112" s="113"/>
      <c r="AF112" s="536">
        <f>SUM(AF115:AF121)</f>
        <v>3.6863507418965677E-4</v>
      </c>
      <c r="AG112" s="536"/>
      <c r="AK112" s="88"/>
      <c r="AL112" s="88"/>
      <c r="AM112" s="88"/>
      <c r="AN112" s="88"/>
      <c r="AO112" s="88"/>
      <c r="AP112" s="88"/>
      <c r="AQ112" s="88"/>
      <c r="AR112" s="95"/>
      <c r="AS112" s="840"/>
      <c r="AT112" s="840"/>
      <c r="AU112" s="840"/>
      <c r="AV112" s="840"/>
      <c r="AW112" s="840"/>
      <c r="AX112" s="87"/>
      <c r="AY112" s="87"/>
      <c r="AZ112" s="87"/>
      <c r="BD112" s="87"/>
      <c r="BE112" s="87"/>
      <c r="BW112" s="33"/>
      <c r="BX112" s="33"/>
      <c r="BY112" s="33"/>
      <c r="BZ112" s="33"/>
      <c r="CA112" s="33"/>
      <c r="CF112" s="33"/>
    </row>
    <row r="113" spans="2:84" ht="14.25" customHeight="1" x14ac:dyDescent="0.2">
      <c r="B113" s="137"/>
      <c r="C113" s="816"/>
      <c r="D113" s="207"/>
      <c r="E113" s="950"/>
      <c r="F113" s="897"/>
      <c r="G113" s="898"/>
      <c r="H113" s="836" t="s">
        <v>1033</v>
      </c>
      <c r="K113" s="817"/>
      <c r="L113" s="817"/>
      <c r="M113" s="817"/>
      <c r="N113" s="817"/>
      <c r="O113" s="817"/>
      <c r="P113" s="817"/>
      <c r="Q113" s="817"/>
      <c r="R113" s="817"/>
      <c r="S113" s="823"/>
      <c r="T113" s="176"/>
      <c r="U113" s="683"/>
      <c r="V113" s="683"/>
      <c r="AC113" s="565"/>
      <c r="AE113" s="113"/>
      <c r="AF113" s="113"/>
      <c r="AG113" s="113"/>
      <c r="AJ113" s="113">
        <f>IF(熱源ポンプ!$K$1=0,"",熱源ポンプ!$K$1)</f>
        <v>0.11314083677077195</v>
      </c>
      <c r="AK113" s="87" t="s">
        <v>793</v>
      </c>
      <c r="AL113" s="88"/>
      <c r="AM113" s="88"/>
      <c r="AN113" s="88"/>
      <c r="AO113" s="88"/>
      <c r="AP113" s="88"/>
      <c r="AQ113" s="88"/>
      <c r="AR113" s="95"/>
      <c r="AS113" s="840"/>
      <c r="AT113" s="840"/>
      <c r="AU113" s="840"/>
      <c r="AV113" s="840"/>
      <c r="AW113" s="840"/>
      <c r="AX113" s="87"/>
      <c r="AY113" s="87"/>
      <c r="AZ113" s="87"/>
      <c r="BD113" s="87"/>
      <c r="BE113" s="87"/>
      <c r="BW113" s="33"/>
      <c r="BX113" s="33"/>
      <c r="BY113" s="33"/>
      <c r="BZ113" s="33"/>
      <c r="CA113" s="33"/>
      <c r="CF113" s="33"/>
    </row>
    <row r="114" spans="2:84" ht="24" customHeight="1" thickBot="1" x14ac:dyDescent="0.25">
      <c r="B114" s="137"/>
      <c r="C114" s="816"/>
      <c r="D114" s="207"/>
      <c r="E114" s="950"/>
      <c r="F114" s="897"/>
      <c r="G114" s="898"/>
      <c r="H114" s="897" t="s">
        <v>1130</v>
      </c>
      <c r="I114" s="937"/>
      <c r="J114" s="937"/>
      <c r="K114" s="937"/>
      <c r="L114" s="937"/>
      <c r="M114" s="937"/>
      <c r="N114" s="937"/>
      <c r="O114" s="937"/>
      <c r="P114" s="937"/>
      <c r="Q114" s="937"/>
      <c r="R114" s="937"/>
      <c r="S114" s="898"/>
      <c r="T114" s="221"/>
      <c r="U114" s="48"/>
      <c r="V114" s="683"/>
      <c r="W114" s="49"/>
      <c r="X114" s="49"/>
      <c r="Z114" s="86"/>
      <c r="AA114" s="86"/>
      <c r="AC114" s="573"/>
      <c r="AE114" s="113"/>
      <c r="AF114" s="113"/>
      <c r="AG114" s="113"/>
      <c r="AJ114" s="113">
        <f>熱源ポンプ!L10</f>
        <v>30</v>
      </c>
      <c r="AK114" s="87" t="s">
        <v>794</v>
      </c>
      <c r="AL114" s="33"/>
      <c r="AM114" s="33"/>
      <c r="AN114" s="33"/>
      <c r="AQ114" s="840"/>
      <c r="AR114" s="95"/>
      <c r="AS114" s="840"/>
      <c r="AT114" s="840"/>
      <c r="AU114" s="840"/>
      <c r="AV114" s="840"/>
      <c r="AW114" s="840"/>
      <c r="AX114" s="87"/>
      <c r="AY114" s="87"/>
      <c r="AZ114" s="87"/>
      <c r="BD114" s="87"/>
      <c r="BE114" s="87"/>
      <c r="BW114" s="33"/>
      <c r="BX114" s="33"/>
      <c r="BY114" s="33"/>
      <c r="BZ114" s="33"/>
      <c r="CA114" s="33"/>
      <c r="CF114" s="33"/>
    </row>
    <row r="115" spans="2:84" ht="14.25" customHeight="1" thickBot="1" x14ac:dyDescent="0.25">
      <c r="B115" s="137"/>
      <c r="C115" s="816"/>
      <c r="D115" s="207"/>
      <c r="E115" s="950"/>
      <c r="F115" s="222"/>
      <c r="H115" s="921" t="s">
        <v>1131</v>
      </c>
      <c r="I115" s="922"/>
      <c r="J115" s="922"/>
      <c r="K115" s="922"/>
      <c r="L115" s="922"/>
      <c r="M115" s="922"/>
      <c r="N115" s="943"/>
      <c r="O115" s="888" t="s">
        <v>72</v>
      </c>
      <c r="P115" s="890"/>
      <c r="Q115" s="891"/>
      <c r="R115" s="916" t="str">
        <f>AJ115</f>
        <v>半分に導入</v>
      </c>
      <c r="S115" s="917"/>
      <c r="T115" s="223"/>
      <c r="U115" s="677"/>
      <c r="V115" s="683"/>
      <c r="W115" s="85">
        <f>IF(OR(AI115="",R115&lt;&gt;AJ115,R116&lt;&gt;AJ116,R117&lt;&gt;AJ117),SUMPRODUCT(AH115:AH117,AQ115:AQ117),SUMPRODUCT(AI115:AI117,AQ115:AQ117))</f>
        <v>0.88921626399528575</v>
      </c>
      <c r="X115" s="186">
        <f>IF(W115="","",IF(W115&gt;1,1,IF(W115&lt;0,0,W115)))</f>
        <v>0.88921626399528575</v>
      </c>
      <c r="Y115" s="532" t="s">
        <v>849</v>
      </c>
      <c r="Z115" s="302">
        <f>VLOOKUP(Y115,$W$44:$AJ$85,$AJ$40,0)</f>
        <v>7.4299426608671658E-3</v>
      </c>
      <c r="AA115" s="532">
        <v>9.6000000000000002E-2</v>
      </c>
      <c r="AB115" s="186">
        <v>1</v>
      </c>
      <c r="AC115" s="567">
        <v>1</v>
      </c>
      <c r="AD115" s="269">
        <f>IF(X115="-","-",X115*Z115*AA115*AB115*AC115)</f>
        <v>6.3425528204116735E-4</v>
      </c>
      <c r="AE115" s="269">
        <f>IF(X115="-",0,(1-X115)*Z115*AA115*AB115*AC115)</f>
        <v>7.9019213402080536E-5</v>
      </c>
      <c r="AF115" s="571">
        <f>IF(X115="-",0,IF($M$118&lt;&gt;0,(1-X115)*Z115*AA115*AB115*AC115*$M$118/100,AG115*Z115*AA115*AB115*AC115))</f>
        <v>5.2959685577990122E-5</v>
      </c>
      <c r="AG115" s="539">
        <f>熱源ポンプ!$M$1</f>
        <v>7.4248674130819092E-2</v>
      </c>
      <c r="AH115" s="113">
        <f t="shared" ref="AH115:AH121" si="13">IF(R115="","-",IF($R115=AK115,AS115,IF($R115=AL115,AT115,IF($R115=AM115,AU115,IF($R115=AN115,AV115,IF($R115=AO115,AW115,AX115))))))</f>
        <v>0.5</v>
      </c>
      <c r="AI115" s="530">
        <f>IF(熱源ポンプ!$K$10=0,"",熱源ポンプ!$M$9)</f>
        <v>0.43665291691219799</v>
      </c>
      <c r="AJ115" s="504" t="str">
        <f>IF(熱源ポンプ!$K$10=0,AP115,IF(熱源ポンプ!$M$9&gt;=0.95,AK115,IF(熱源ポンプ!$M$9&gt;=0.7,AL115,IF(熱源ポンプ!$M$9&gt;=0.3,AM115,IF(熱源ポンプ!$M$9&gt;=0.05,AN115,AO115)))))</f>
        <v>半分に導入</v>
      </c>
      <c r="AK115" s="503" t="s">
        <v>109</v>
      </c>
      <c r="AL115" s="501" t="s">
        <v>31</v>
      </c>
      <c r="AM115" s="501" t="s">
        <v>241</v>
      </c>
      <c r="AN115" s="501" t="s">
        <v>34</v>
      </c>
      <c r="AO115" s="501" t="s">
        <v>35</v>
      </c>
      <c r="AP115" s="501" t="s">
        <v>1040</v>
      </c>
      <c r="AQ115" s="6">
        <v>1</v>
      </c>
      <c r="AS115" s="130">
        <v>1</v>
      </c>
      <c r="AT115" s="130">
        <v>0.8</v>
      </c>
      <c r="AU115" s="130">
        <v>0.5</v>
      </c>
      <c r="AV115" s="130">
        <v>0.2</v>
      </c>
      <c r="AW115" s="130">
        <v>0</v>
      </c>
      <c r="AX115" s="130" t="s">
        <v>63</v>
      </c>
      <c r="AZ115" s="87"/>
      <c r="BB115" s="87"/>
      <c r="BC115" s="87"/>
      <c r="BD115" s="87"/>
      <c r="BE115" s="87"/>
      <c r="BW115" s="33"/>
      <c r="BX115" s="33"/>
      <c r="BY115" s="33"/>
      <c r="BZ115" s="33"/>
      <c r="CA115" s="33"/>
      <c r="CF115" s="33"/>
    </row>
    <row r="116" spans="2:84" ht="14.25" customHeight="1" thickBot="1" x14ac:dyDescent="0.25">
      <c r="B116" s="137"/>
      <c r="C116" s="816"/>
      <c r="D116" s="207"/>
      <c r="E116" s="824"/>
      <c r="F116" s="222"/>
      <c r="H116" s="816"/>
      <c r="I116" s="817"/>
      <c r="J116" s="817"/>
      <c r="K116" s="817"/>
      <c r="L116" s="817"/>
      <c r="M116" s="817"/>
      <c r="N116" s="823"/>
      <c r="O116" s="888" t="s">
        <v>1126</v>
      </c>
      <c r="P116" s="890"/>
      <c r="Q116" s="891"/>
      <c r="R116" s="916" t="str">
        <f t="shared" ref="R116:R121" si="14">AJ116</f>
        <v>半分に導入</v>
      </c>
      <c r="S116" s="917"/>
      <c r="T116" s="223"/>
      <c r="U116" s="677"/>
      <c r="V116" s="683"/>
      <c r="X116" s="186"/>
      <c r="Y116" s="225"/>
      <c r="Z116" s="225"/>
      <c r="AA116" s="225"/>
      <c r="AB116" s="225"/>
      <c r="AC116" s="576"/>
      <c r="AD116" s="225"/>
      <c r="AE116" s="225"/>
      <c r="AF116" s="225"/>
      <c r="AG116" s="539">
        <f>熱源ポンプ!$N$1</f>
        <v>7.4248674130819092E-2</v>
      </c>
      <c r="AH116" s="113">
        <f t="shared" si="13"/>
        <v>0.5</v>
      </c>
      <c r="AI116" s="530">
        <f>IF(熱源ポンプ!$K$10=0,"",熱源ポンプ!$N$9)</f>
        <v>0.47142015321154979</v>
      </c>
      <c r="AJ116" s="504" t="str">
        <f>IF(熱源ポンプ!$K$10=0,AP116,IF(熱源ポンプ!$N$9&gt;=0.95,AK116,IF(熱源ポンプ!$N$9&gt;=0.7,AL116,IF(熱源ポンプ!$N$9&gt;=0.3,AM116,IF(熱源ポンプ!$N$9&gt;=0.05,AN116,AO116)))))</f>
        <v>半分に導入</v>
      </c>
      <c r="AK116" s="503" t="s">
        <v>109</v>
      </c>
      <c r="AL116" s="501" t="s">
        <v>31</v>
      </c>
      <c r="AM116" s="501" t="s">
        <v>241</v>
      </c>
      <c r="AN116" s="501" t="s">
        <v>34</v>
      </c>
      <c r="AO116" s="501" t="s">
        <v>35</v>
      </c>
      <c r="AP116" s="501" t="s">
        <v>1040</v>
      </c>
      <c r="AQ116" s="6">
        <v>0.9</v>
      </c>
      <c r="AS116" s="130">
        <v>1</v>
      </c>
      <c r="AT116" s="130">
        <v>0.8</v>
      </c>
      <c r="AU116" s="130">
        <v>0.5</v>
      </c>
      <c r="AV116" s="130">
        <v>0.2</v>
      </c>
      <c r="AW116" s="130">
        <v>0</v>
      </c>
      <c r="AX116" s="130" t="s">
        <v>63</v>
      </c>
      <c r="AZ116" s="87"/>
      <c r="BB116" s="87"/>
      <c r="BC116" s="87"/>
      <c r="BD116" s="87"/>
      <c r="BE116" s="87"/>
      <c r="BW116" s="33"/>
      <c r="BX116" s="33"/>
      <c r="BY116" s="33"/>
      <c r="BZ116" s="33"/>
      <c r="CA116" s="33"/>
      <c r="CF116" s="33"/>
    </row>
    <row r="117" spans="2:84" ht="14.25" customHeight="1" thickBot="1" x14ac:dyDescent="0.25">
      <c r="B117" s="137"/>
      <c r="C117" s="816"/>
      <c r="D117" s="207"/>
      <c r="E117" s="824"/>
      <c r="F117" s="222"/>
      <c r="H117" s="184"/>
      <c r="K117" s="684" t="s">
        <v>1034</v>
      </c>
      <c r="L117" s="88">
        <f ca="1">熱源ポンプ!$V$5</f>
        <v>2014</v>
      </c>
      <c r="M117" s="685"/>
      <c r="O117" s="888" t="s">
        <v>1127</v>
      </c>
      <c r="P117" s="890"/>
      <c r="Q117" s="891"/>
      <c r="R117" s="916" t="str">
        <f t="shared" si="14"/>
        <v>導入無し</v>
      </c>
      <c r="S117" s="917"/>
      <c r="T117" s="223"/>
      <c r="U117" s="677"/>
      <c r="V117" s="683"/>
      <c r="X117" s="186"/>
      <c r="Y117" s="33"/>
      <c r="Z117" s="81"/>
      <c r="AA117" s="33"/>
      <c r="AB117" s="81"/>
      <c r="AC117" s="577"/>
      <c r="AD117" s="81"/>
      <c r="AE117" s="81"/>
      <c r="AF117" s="33"/>
      <c r="AG117" s="539">
        <f>熱源ポンプ!$O$1</f>
        <v>3.8892162639952856E-2</v>
      </c>
      <c r="AH117" s="113">
        <f t="shared" si="13"/>
        <v>0</v>
      </c>
      <c r="AI117" s="530">
        <f>IF(熱源ポンプ!$K$10=0,"",熱源ポンプ!$O$9)</f>
        <v>3.5356511490866237E-2</v>
      </c>
      <c r="AJ117" s="504" t="str">
        <f>IF(熱源ポンプ!$K$10=0,AP117,IF(熱源ポンプ!$O$9&gt;=0.95,AK117,IF(熱源ポンプ!$O$9&gt;=0.7,AL117,IF(熱源ポンプ!$O$9&gt;=0.3,AM117,IF(熱源ポンプ!$O$9&gt;=0.05,AN117,AO117)))))</f>
        <v>導入無し</v>
      </c>
      <c r="AK117" s="503" t="s">
        <v>109</v>
      </c>
      <c r="AL117" s="501" t="s">
        <v>31</v>
      </c>
      <c r="AM117" s="501" t="s">
        <v>241</v>
      </c>
      <c r="AN117" s="501" t="s">
        <v>34</v>
      </c>
      <c r="AO117" s="501" t="s">
        <v>35</v>
      </c>
      <c r="AP117" s="501" t="s">
        <v>1040</v>
      </c>
      <c r="AQ117" s="6">
        <v>0.8</v>
      </c>
      <c r="AS117" s="130">
        <v>1</v>
      </c>
      <c r="AT117" s="130">
        <v>0.8</v>
      </c>
      <c r="AU117" s="130">
        <v>0.5</v>
      </c>
      <c r="AV117" s="130">
        <v>0.2</v>
      </c>
      <c r="AW117" s="130">
        <v>0</v>
      </c>
      <c r="AX117" s="130" t="s">
        <v>63</v>
      </c>
      <c r="AZ117" s="87"/>
      <c r="BB117" s="87"/>
      <c r="BC117" s="87"/>
      <c r="BD117" s="87"/>
      <c r="BE117" s="87"/>
      <c r="BW117" s="33"/>
      <c r="BX117" s="33"/>
      <c r="BY117" s="33"/>
      <c r="BZ117" s="33"/>
      <c r="CA117" s="33"/>
      <c r="CF117" s="33"/>
    </row>
    <row r="118" spans="2:84" ht="14.25" customHeight="1" thickBot="1" x14ac:dyDescent="0.25">
      <c r="B118" s="137"/>
      <c r="C118" s="816"/>
      <c r="D118" s="207"/>
      <c r="E118" s="824"/>
      <c r="F118" s="222"/>
      <c r="H118" s="686" t="s">
        <v>69</v>
      </c>
      <c r="I118" s="687">
        <f>$AM$4</f>
        <v>2000</v>
      </c>
      <c r="J118" s="821"/>
      <c r="K118" s="684" t="s">
        <v>734</v>
      </c>
      <c r="L118" s="688">
        <f>AJ113</f>
        <v>0.11314083677077195</v>
      </c>
      <c r="M118" s="685"/>
      <c r="N118" s="837" t="str">
        <f>IF(L118="","%","")</f>
        <v/>
      </c>
      <c r="O118" s="888" t="s">
        <v>1035</v>
      </c>
      <c r="P118" s="890"/>
      <c r="Q118" s="891"/>
      <c r="R118" s="916" t="str">
        <f t="shared" si="14"/>
        <v>大半に導入</v>
      </c>
      <c r="S118" s="917"/>
      <c r="T118" s="223"/>
      <c r="U118" s="677"/>
      <c r="V118" s="683"/>
      <c r="W118" s="225"/>
      <c r="X118" s="186">
        <f>IF(OR(AI118="",R118&lt;&gt;AJ118),AH118,AI118)</f>
        <v>0.90393013100436681</v>
      </c>
      <c r="Y118" s="532" t="s">
        <v>849</v>
      </c>
      <c r="Z118" s="302">
        <f t="shared" ref="Z118:Z128" si="15">VLOOKUP(Y118,$W$44:$AJ$85,$AJ$40,0)</f>
        <v>7.4299426608671658E-3</v>
      </c>
      <c r="AA118" s="532">
        <f>0.18*0.5</f>
        <v>0.09</v>
      </c>
      <c r="AB118" s="186">
        <v>1</v>
      </c>
      <c r="AC118" s="567">
        <v>1</v>
      </c>
      <c r="AD118" s="269">
        <f>IF(X118="-","-",X118*Z118*AA118*AB118*AC118)</f>
        <v>6.0445341385133311E-4</v>
      </c>
      <c r="AE118" s="269">
        <f t="shared" ref="AE118:AE128" si="16">IF(X118="-",0,(1-X118)*Z118*AA118*AB118*AC118)</f>
        <v>6.4241425626711742E-5</v>
      </c>
      <c r="AF118" s="571">
        <f>IF(X118="-",0,AE118)</f>
        <v>6.4241425626711742E-5</v>
      </c>
      <c r="AG118" s="530"/>
      <c r="AH118" s="113">
        <f t="shared" si="13"/>
        <v>0.8</v>
      </c>
      <c r="AI118" s="530">
        <f>IF(熱源ポンプ!$H$10=0,"",熱源ポンプ!$P$9)</f>
        <v>0.90393013100436681</v>
      </c>
      <c r="AJ118" s="504" t="str">
        <f>IF(熱源ポンプ!$H$10=0,AP118,IF(熱源ポンプ!$P$9&gt;=0.95,AK118,IF(熱源ポンプ!$P$9&gt;=0.7,AL118,IF(熱源ポンプ!$P$9&gt;=0.3,AM118,IF(熱源ポンプ!$P$9&gt;=0.05,AN118,AO118)))))</f>
        <v>大半に導入</v>
      </c>
      <c r="AK118" s="503" t="s">
        <v>109</v>
      </c>
      <c r="AL118" s="501" t="s">
        <v>31</v>
      </c>
      <c r="AM118" s="501" t="s">
        <v>241</v>
      </c>
      <c r="AN118" s="501" t="s">
        <v>34</v>
      </c>
      <c r="AO118" s="501" t="s">
        <v>35</v>
      </c>
      <c r="AP118" s="348" t="s">
        <v>1041</v>
      </c>
      <c r="AS118" s="130">
        <v>1</v>
      </c>
      <c r="AT118" s="130">
        <v>0.8</v>
      </c>
      <c r="AU118" s="130">
        <v>0.5</v>
      </c>
      <c r="AV118" s="130">
        <v>0.2</v>
      </c>
      <c r="AW118" s="130">
        <v>0</v>
      </c>
      <c r="AX118" s="130" t="s">
        <v>63</v>
      </c>
      <c r="AZ118" s="87"/>
      <c r="BB118" s="87"/>
      <c r="BC118" s="87"/>
      <c r="BD118" s="87"/>
      <c r="BE118" s="87"/>
      <c r="BW118" s="33"/>
      <c r="BX118" s="33"/>
      <c r="BY118" s="33"/>
      <c r="BZ118" s="33"/>
      <c r="CA118" s="33"/>
      <c r="CF118" s="33"/>
    </row>
    <row r="119" spans="2:84" ht="14.25" customHeight="1" thickBot="1" x14ac:dyDescent="0.25">
      <c r="B119" s="137"/>
      <c r="C119" s="816"/>
      <c r="D119" s="207"/>
      <c r="E119" s="824"/>
      <c r="F119" s="222"/>
      <c r="H119" s="184"/>
      <c r="I119" s="137"/>
      <c r="J119" s="137"/>
      <c r="K119" s="137"/>
      <c r="L119" s="137"/>
      <c r="M119" s="137"/>
      <c r="N119" s="156"/>
      <c r="O119" s="888" t="s">
        <v>1036</v>
      </c>
      <c r="P119" s="890"/>
      <c r="Q119" s="891"/>
      <c r="R119" s="916" t="str">
        <f t="shared" si="14"/>
        <v>大半に導入</v>
      </c>
      <c r="S119" s="917"/>
      <c r="T119" s="223"/>
      <c r="U119" s="677"/>
      <c r="V119" s="683"/>
      <c r="W119" s="40"/>
      <c r="X119" s="186">
        <f>IF(OR(AI119="",R119&lt;&gt;AJ119),AH119,AI119)</f>
        <v>0.76923076923076927</v>
      </c>
      <c r="Y119" s="532" t="s">
        <v>849</v>
      </c>
      <c r="Z119" s="302">
        <f t="shared" si="15"/>
        <v>7.4299426608671658E-3</v>
      </c>
      <c r="AA119" s="532">
        <f>0.22*0.2</f>
        <v>4.4000000000000004E-2</v>
      </c>
      <c r="AB119" s="186">
        <v>1</v>
      </c>
      <c r="AC119" s="567">
        <v>1</v>
      </c>
      <c r="AD119" s="269">
        <f t="shared" ref="AD119:AD128" si="17">IF(X119="-","-",X119*Z119*AA119*AB119*AC119)</f>
        <v>2.5147498236781178E-4</v>
      </c>
      <c r="AE119" s="269">
        <f t="shared" si="16"/>
        <v>7.5442494710343519E-5</v>
      </c>
      <c r="AF119" s="571">
        <f t="shared" ref="AF119:AF127" si="18">IF(X119="-",0,AE119)</f>
        <v>7.5442494710343519E-5</v>
      </c>
      <c r="AG119" s="530"/>
      <c r="AH119" s="113">
        <f t="shared" si="13"/>
        <v>0.8</v>
      </c>
      <c r="AI119" s="530">
        <f>IF(熱源ポンプ!$I$10=0,"",熱源ポンプ!$Q$9)</f>
        <v>0.76923076923076927</v>
      </c>
      <c r="AJ119" s="504" t="str">
        <f>IF(熱源ポンプ!$I$10=0,AP119,IF(熱源ポンプ!$Q$9&gt;=0.95,AK119,IF(熱源ポンプ!$Q$9&gt;=0.7,AL119,IF(熱源ポンプ!$Q$9&gt;=0.3,AM119,IF(熱源ポンプ!$Q$9&gt;=0.05,AN119,AO119)))))</f>
        <v>大半に導入</v>
      </c>
      <c r="AK119" s="503" t="s">
        <v>109</v>
      </c>
      <c r="AL119" s="501" t="s">
        <v>31</v>
      </c>
      <c r="AM119" s="501" t="s">
        <v>241</v>
      </c>
      <c r="AN119" s="501" t="s">
        <v>34</v>
      </c>
      <c r="AO119" s="501" t="s">
        <v>35</v>
      </c>
      <c r="AP119" s="348" t="s">
        <v>1042</v>
      </c>
      <c r="AS119" s="130">
        <v>1</v>
      </c>
      <c r="AT119" s="130">
        <v>0.8</v>
      </c>
      <c r="AU119" s="130">
        <v>0.5</v>
      </c>
      <c r="AV119" s="130">
        <v>0.2</v>
      </c>
      <c r="AW119" s="130">
        <v>0</v>
      </c>
      <c r="AX119" s="130" t="s">
        <v>63</v>
      </c>
      <c r="AZ119" s="87"/>
      <c r="BB119" s="87"/>
      <c r="BC119" s="87"/>
      <c r="BD119" s="87"/>
      <c r="BE119" s="87"/>
      <c r="BW119" s="33"/>
      <c r="BX119" s="33"/>
      <c r="BY119" s="33"/>
      <c r="BZ119" s="33"/>
      <c r="CA119" s="33"/>
      <c r="CF119" s="33"/>
    </row>
    <row r="120" spans="2:84" ht="14.25" customHeight="1" thickBot="1" x14ac:dyDescent="0.25">
      <c r="B120" s="137"/>
      <c r="C120" s="816"/>
      <c r="D120" s="207"/>
      <c r="E120" s="824"/>
      <c r="F120" s="222"/>
      <c r="H120" s="184"/>
      <c r="I120" s="137"/>
      <c r="J120" s="137"/>
      <c r="K120" s="137"/>
      <c r="L120" s="137"/>
      <c r="M120" s="137"/>
      <c r="N120" s="156"/>
      <c r="O120" s="888" t="s">
        <v>178</v>
      </c>
      <c r="P120" s="890"/>
      <c r="Q120" s="891"/>
      <c r="R120" s="916" t="str">
        <f t="shared" si="14"/>
        <v>大半に導入</v>
      </c>
      <c r="S120" s="917"/>
      <c r="T120" s="223"/>
      <c r="U120" s="677"/>
      <c r="V120" s="683"/>
      <c r="W120" s="40"/>
      <c r="X120" s="186">
        <f>IF(OR(AI120="",R120&lt;&gt;AJ120),AH120,AI120)</f>
        <v>0.72580645161290325</v>
      </c>
      <c r="Y120" s="532" t="s">
        <v>849</v>
      </c>
      <c r="Z120" s="302">
        <f t="shared" si="15"/>
        <v>7.4299426608671658E-3</v>
      </c>
      <c r="AA120" s="532">
        <f>0.25*0.3</f>
        <v>7.4999999999999997E-2</v>
      </c>
      <c r="AB120" s="186">
        <v>1</v>
      </c>
      <c r="AC120" s="567">
        <v>1</v>
      </c>
      <c r="AD120" s="269">
        <f t="shared" si="17"/>
        <v>4.0445252387784976E-4</v>
      </c>
      <c r="AE120" s="269">
        <f t="shared" si="16"/>
        <v>1.5279317568718767E-4</v>
      </c>
      <c r="AF120" s="571">
        <f t="shared" si="18"/>
        <v>1.5279317568718767E-4</v>
      </c>
      <c r="AG120" s="530"/>
      <c r="AH120" s="113">
        <f t="shared" si="13"/>
        <v>0.8</v>
      </c>
      <c r="AI120" s="530">
        <f>IF(熱源ポンプ!$J$10=0,"",熱源ポンプ!$R$9)</f>
        <v>0.72580645161290325</v>
      </c>
      <c r="AJ120" s="504" t="str">
        <f>IF(熱源ポンプ!$J$10=0,AP120,IF(熱源ポンプ!$R$9&gt;=0.95,AK120,IF(熱源ポンプ!$R$9&gt;=0.7,AL120,IF(熱源ポンプ!$R$9&gt;=0.3,AM120,IF(熱源ポンプ!$R$9&gt;=0.05,AN120,AO120)))))</f>
        <v>大半に導入</v>
      </c>
      <c r="AK120" s="503" t="s">
        <v>109</v>
      </c>
      <c r="AL120" s="501" t="s">
        <v>31</v>
      </c>
      <c r="AM120" s="501" t="s">
        <v>241</v>
      </c>
      <c r="AN120" s="501" t="s">
        <v>34</v>
      </c>
      <c r="AO120" s="501" t="s">
        <v>35</v>
      </c>
      <c r="AP120" s="348" t="s">
        <v>771</v>
      </c>
      <c r="AS120" s="130">
        <v>1</v>
      </c>
      <c r="AT120" s="130">
        <v>0.8</v>
      </c>
      <c r="AU120" s="130">
        <v>0.5</v>
      </c>
      <c r="AV120" s="130">
        <v>0.2</v>
      </c>
      <c r="AW120" s="130">
        <v>0</v>
      </c>
      <c r="AX120" s="130" t="s">
        <v>63</v>
      </c>
      <c r="AZ120" s="87"/>
      <c r="BB120" s="87"/>
      <c r="BC120" s="87"/>
      <c r="BD120" s="87"/>
      <c r="BE120" s="87"/>
      <c r="BW120" s="33"/>
      <c r="BX120" s="33"/>
      <c r="BY120" s="33"/>
      <c r="BZ120" s="33"/>
      <c r="CA120" s="33"/>
      <c r="CF120" s="33"/>
    </row>
    <row r="121" spans="2:84" ht="14.25" customHeight="1" thickBot="1" x14ac:dyDescent="0.25">
      <c r="B121" s="137"/>
      <c r="C121" s="816"/>
      <c r="D121" s="207"/>
      <c r="E121" s="824"/>
      <c r="F121" s="222"/>
      <c r="H121" s="689"/>
      <c r="I121" s="200"/>
      <c r="J121" s="200"/>
      <c r="K121" s="200"/>
      <c r="L121" s="200"/>
      <c r="M121" s="200"/>
      <c r="N121" s="283"/>
      <c r="O121" s="888" t="s">
        <v>1037</v>
      </c>
      <c r="P121" s="890"/>
      <c r="Q121" s="891"/>
      <c r="R121" s="916" t="str">
        <f t="shared" si="14"/>
        <v>大半に導入</v>
      </c>
      <c r="S121" s="917"/>
      <c r="T121" s="223"/>
      <c r="U121" s="677"/>
      <c r="V121" s="683"/>
      <c r="W121" s="40"/>
      <c r="X121" s="186">
        <f>IF(OR(AI121="",R121&lt;&gt;AJ121),AH121,AI121)</f>
        <v>0.90393013100436681</v>
      </c>
      <c r="Y121" s="532" t="s">
        <v>849</v>
      </c>
      <c r="Z121" s="302">
        <f t="shared" si="15"/>
        <v>7.4299426608671658E-3</v>
      </c>
      <c r="AA121" s="532">
        <f>0.065*0.5</f>
        <v>3.2500000000000001E-2</v>
      </c>
      <c r="AB121" s="186">
        <v>1</v>
      </c>
      <c r="AC121" s="567">
        <v>1</v>
      </c>
      <c r="AD121" s="269">
        <f t="shared" si="17"/>
        <v>2.1827484389075921E-4</v>
      </c>
      <c r="AE121" s="269">
        <f t="shared" si="16"/>
        <v>2.3198292587423687E-5</v>
      </c>
      <c r="AF121" s="571">
        <f t="shared" si="18"/>
        <v>2.3198292587423687E-5</v>
      </c>
      <c r="AG121" s="530"/>
      <c r="AH121" s="113">
        <f t="shared" si="13"/>
        <v>0.8</v>
      </c>
      <c r="AI121" s="530">
        <f>IF(熱源ポンプ!$H$10=0,"",熱源ポンプ!$S$9)</f>
        <v>0.90393013100436681</v>
      </c>
      <c r="AJ121" s="504" t="str">
        <f>IF(熱源ポンプ!$H$10=0,AP121,IF(熱源ポンプ!$S$9&gt;=0.95,AK121,IF(熱源ポンプ!$S$9&gt;=0.7,AL121,IF(熱源ポンプ!$S$9&gt;=0.3,AM121,IF(熱源ポンプ!$S$9&gt;=0.05,AN121,AO121)))))</f>
        <v>大半に導入</v>
      </c>
      <c r="AK121" s="503" t="s">
        <v>109</v>
      </c>
      <c r="AL121" s="501" t="s">
        <v>31</v>
      </c>
      <c r="AM121" s="501" t="s">
        <v>241</v>
      </c>
      <c r="AN121" s="501" t="s">
        <v>34</v>
      </c>
      <c r="AO121" s="501" t="s">
        <v>35</v>
      </c>
      <c r="AP121" s="348" t="s">
        <v>1041</v>
      </c>
      <c r="AS121" s="130">
        <v>1</v>
      </c>
      <c r="AT121" s="130">
        <v>0.8</v>
      </c>
      <c r="AU121" s="130">
        <v>0.5</v>
      </c>
      <c r="AV121" s="130">
        <v>0.2</v>
      </c>
      <c r="AW121" s="130">
        <v>0</v>
      </c>
      <c r="AX121" s="130" t="s">
        <v>63</v>
      </c>
      <c r="AZ121" s="87"/>
      <c r="BB121" s="87"/>
      <c r="BC121" s="87"/>
      <c r="BD121" s="87"/>
      <c r="BE121" s="87"/>
      <c r="BW121" s="33"/>
      <c r="BX121" s="33"/>
      <c r="BY121" s="33"/>
      <c r="BZ121" s="33"/>
      <c r="CA121" s="33"/>
      <c r="CF121" s="33"/>
    </row>
    <row r="122" spans="2:84" ht="24" customHeight="1" thickBot="1" x14ac:dyDescent="0.25">
      <c r="B122" s="137"/>
      <c r="C122" s="834">
        <v>5</v>
      </c>
      <c r="D122" s="834" t="s">
        <v>1111</v>
      </c>
      <c r="E122" s="158" t="s">
        <v>1132</v>
      </c>
      <c r="F122" s="888" t="s">
        <v>1133</v>
      </c>
      <c r="G122" s="889"/>
      <c r="H122" s="899" t="s">
        <v>132</v>
      </c>
      <c r="I122" s="940"/>
      <c r="J122" s="940"/>
      <c r="K122" s="940"/>
      <c r="L122" s="940"/>
      <c r="M122" s="940"/>
      <c r="N122" s="940"/>
      <c r="O122" s="940"/>
      <c r="P122" s="940"/>
      <c r="Q122" s="961"/>
      <c r="R122" s="892" t="s">
        <v>18</v>
      </c>
      <c r="S122" s="893"/>
      <c r="T122" s="500" t="str">
        <f t="shared" ref="T122:T128" si="19">IF(AF122=0,"-",IF(AF122&gt;=$BK$15,"A",IF(AF122&gt;=$BK$16,"B",IF(AF122&gt;=$BK$17,"C","-"))))</f>
        <v>-</v>
      </c>
      <c r="U122" s="683"/>
      <c r="V122" s="683"/>
      <c r="W122" s="160"/>
      <c r="X122" s="186" t="str">
        <f>IF($R122=AK122,AS122,IF($R122=AL122,AT122,IF($R122=AM122,AU122,IF($R122=AN122,AV122,IF($R122=AO122,AW122,AX122)))))</f>
        <v>-</v>
      </c>
      <c r="Y122" s="533" t="s">
        <v>987</v>
      </c>
      <c r="Z122" s="302">
        <f t="shared" si="15"/>
        <v>8.3829235562684346E-2</v>
      </c>
      <c r="AA122" s="532">
        <v>6.2E-2</v>
      </c>
      <c r="AB122" s="186">
        <v>1</v>
      </c>
      <c r="AC122" s="567">
        <v>1</v>
      </c>
      <c r="AD122" s="269" t="str">
        <f t="shared" si="17"/>
        <v>-</v>
      </c>
      <c r="AE122" s="269">
        <f t="shared" si="16"/>
        <v>0</v>
      </c>
      <c r="AF122" s="571">
        <f t="shared" si="18"/>
        <v>0</v>
      </c>
      <c r="AG122" s="269"/>
      <c r="AK122" s="501" t="s">
        <v>109</v>
      </c>
      <c r="AL122" s="501" t="s">
        <v>31</v>
      </c>
      <c r="AM122" s="501" t="s">
        <v>241</v>
      </c>
      <c r="AN122" s="501" t="s">
        <v>34</v>
      </c>
      <c r="AO122" s="501" t="s">
        <v>35</v>
      </c>
      <c r="AP122" s="348" t="s">
        <v>18</v>
      </c>
      <c r="AR122" s="840"/>
      <c r="AS122" s="130">
        <v>1</v>
      </c>
      <c r="AT122" s="130">
        <v>0.8</v>
      </c>
      <c r="AU122" s="130">
        <v>0.5</v>
      </c>
      <c r="AV122" s="130">
        <v>0.2</v>
      </c>
      <c r="AW122" s="130">
        <v>0</v>
      </c>
      <c r="AX122" s="130" t="s">
        <v>63</v>
      </c>
      <c r="BW122" s="33"/>
      <c r="BX122" s="33"/>
      <c r="BY122" s="33"/>
      <c r="BZ122" s="33"/>
      <c r="CA122" s="33"/>
      <c r="CF122" s="33"/>
    </row>
    <row r="123" spans="2:84" ht="24" customHeight="1" thickBot="1" x14ac:dyDescent="0.25">
      <c r="B123" s="137"/>
      <c r="C123" s="834">
        <v>6</v>
      </c>
      <c r="D123" s="834" t="s">
        <v>1111</v>
      </c>
      <c r="E123" s="158" t="s">
        <v>1134</v>
      </c>
      <c r="F123" s="888" t="s">
        <v>76</v>
      </c>
      <c r="G123" s="889"/>
      <c r="H123" s="888" t="s">
        <v>1135</v>
      </c>
      <c r="I123" s="890"/>
      <c r="J123" s="890"/>
      <c r="K123" s="890"/>
      <c r="L123" s="890"/>
      <c r="M123" s="890"/>
      <c r="N123" s="890"/>
      <c r="O123" s="890"/>
      <c r="P123" s="890"/>
      <c r="Q123" s="891"/>
      <c r="R123" s="892" t="s">
        <v>807</v>
      </c>
      <c r="S123" s="893"/>
      <c r="T123" s="500" t="str">
        <f t="shared" si="19"/>
        <v>C</v>
      </c>
      <c r="U123" s="683"/>
      <c r="V123" s="683"/>
      <c r="W123" s="160"/>
      <c r="X123" s="186">
        <f>IF($R123=AK123,AS123,IF($R123=AL123,AT123,IF($R123=AM123,AU123,IF($R123=AN123,AV123,IF($R123=AO123,AW123,IF($R123=AP123,AX123,AY123))))))</f>
        <v>0.8</v>
      </c>
      <c r="Y123" s="532" t="s">
        <v>849</v>
      </c>
      <c r="Z123" s="302">
        <f t="shared" si="15"/>
        <v>7.4299426608671658E-3</v>
      </c>
      <c r="AA123" s="532">
        <v>0.21</v>
      </c>
      <c r="AB123" s="186">
        <v>1</v>
      </c>
      <c r="AC123" s="567">
        <v>1</v>
      </c>
      <c r="AD123" s="269">
        <f t="shared" si="17"/>
        <v>1.2482303670256838E-3</v>
      </c>
      <c r="AE123" s="269">
        <f t="shared" si="16"/>
        <v>3.1205759175642091E-4</v>
      </c>
      <c r="AF123" s="571">
        <f t="shared" si="18"/>
        <v>3.1205759175642091E-4</v>
      </c>
      <c r="AG123" s="269"/>
      <c r="AK123" s="108" t="s">
        <v>46</v>
      </c>
      <c r="AL123" s="108" t="s">
        <v>698</v>
      </c>
      <c r="AM123" s="108" t="s">
        <v>699</v>
      </c>
      <c r="AN123" s="108" t="s">
        <v>700</v>
      </c>
      <c r="AO123" s="108" t="s">
        <v>45</v>
      </c>
      <c r="AP123" s="108" t="s">
        <v>701</v>
      </c>
      <c r="AQ123" s="108" t="s">
        <v>20</v>
      </c>
      <c r="AR123" s="840"/>
      <c r="AS123" s="130">
        <v>1</v>
      </c>
      <c r="AT123" s="130">
        <v>0.8</v>
      </c>
      <c r="AU123" s="130">
        <v>0.5</v>
      </c>
      <c r="AV123" s="130">
        <v>0.2</v>
      </c>
      <c r="AW123" s="130">
        <v>0</v>
      </c>
      <c r="AX123" s="130" t="s">
        <v>63</v>
      </c>
      <c r="AY123" s="130" t="s">
        <v>697</v>
      </c>
      <c r="BW123" s="33"/>
      <c r="BX123" s="33"/>
      <c r="BY123" s="33"/>
      <c r="BZ123" s="33"/>
      <c r="CA123" s="33"/>
      <c r="CF123" s="33"/>
    </row>
    <row r="124" spans="2:84" ht="14.25" customHeight="1" thickBot="1" x14ac:dyDescent="0.25">
      <c r="B124" s="137"/>
      <c r="C124" s="834">
        <v>7</v>
      </c>
      <c r="D124" s="834" t="s">
        <v>1111</v>
      </c>
      <c r="E124" s="227" t="s">
        <v>1136</v>
      </c>
      <c r="F124" s="888" t="s">
        <v>77</v>
      </c>
      <c r="G124" s="889"/>
      <c r="H124" s="888" t="s">
        <v>1137</v>
      </c>
      <c r="I124" s="890"/>
      <c r="J124" s="890"/>
      <c r="K124" s="890"/>
      <c r="L124" s="890"/>
      <c r="M124" s="890"/>
      <c r="N124" s="890"/>
      <c r="O124" s="890"/>
      <c r="P124" s="890"/>
      <c r="Q124" s="891"/>
      <c r="R124" s="892" t="s">
        <v>808</v>
      </c>
      <c r="S124" s="893"/>
      <c r="T124" s="500" t="str">
        <f t="shared" si="19"/>
        <v>C</v>
      </c>
      <c r="U124" s="690"/>
      <c r="V124" s="690"/>
      <c r="W124" s="228"/>
      <c r="X124" s="186">
        <f>IF($R124=AK124,AS124,IF($R124=AL124,AT124,IF($R124=AM124,AU124,IF($R124=AN124,AV124,AW124))))</f>
        <v>0.5</v>
      </c>
      <c r="Y124" s="533" t="s">
        <v>987</v>
      </c>
      <c r="Z124" s="302">
        <f t="shared" si="15"/>
        <v>8.3829235562684346E-2</v>
      </c>
      <c r="AA124" s="532">
        <v>0.02</v>
      </c>
      <c r="AB124" s="186">
        <v>1</v>
      </c>
      <c r="AC124" s="567">
        <v>1</v>
      </c>
      <c r="AD124" s="269">
        <f t="shared" si="17"/>
        <v>8.3829235562684343E-4</v>
      </c>
      <c r="AE124" s="269">
        <f t="shared" si="16"/>
        <v>8.3829235562684343E-4</v>
      </c>
      <c r="AF124" s="571">
        <f t="shared" si="18"/>
        <v>8.3829235562684343E-4</v>
      </c>
      <c r="AG124" s="269"/>
      <c r="AK124" s="108" t="s">
        <v>278</v>
      </c>
      <c r="AL124" s="108" t="s">
        <v>33</v>
      </c>
      <c r="AM124" s="108" t="s">
        <v>702</v>
      </c>
      <c r="AN124" s="108" t="s">
        <v>245</v>
      </c>
      <c r="AO124" s="108" t="s">
        <v>268</v>
      </c>
      <c r="AP124" s="818"/>
      <c r="AQ124" s="313"/>
      <c r="AR124" s="529"/>
      <c r="AS124" s="130">
        <v>1</v>
      </c>
      <c r="AT124" s="130">
        <v>0.8</v>
      </c>
      <c r="AU124" s="130">
        <v>0.5</v>
      </c>
      <c r="AV124" s="130">
        <v>0</v>
      </c>
      <c r="AW124" s="130" t="s">
        <v>697</v>
      </c>
      <c r="BW124" s="33"/>
      <c r="BX124" s="33"/>
      <c r="BY124" s="33"/>
      <c r="BZ124" s="33"/>
      <c r="CA124" s="33"/>
      <c r="CF124" s="33"/>
    </row>
    <row r="125" spans="2:84" ht="24" customHeight="1" thickBot="1" x14ac:dyDescent="0.25">
      <c r="C125" s="263">
        <v>8</v>
      </c>
      <c r="D125" s="834" t="s">
        <v>1111</v>
      </c>
      <c r="E125" s="318" t="s">
        <v>948</v>
      </c>
      <c r="F125" s="971" t="s">
        <v>949</v>
      </c>
      <c r="G125" s="1019"/>
      <c r="H125" s="895" t="s">
        <v>950</v>
      </c>
      <c r="I125" s="905"/>
      <c r="J125" s="905"/>
      <c r="K125" s="905"/>
      <c r="L125" s="905"/>
      <c r="M125" s="905"/>
      <c r="N125" s="905"/>
      <c r="O125" s="905"/>
      <c r="P125" s="905"/>
      <c r="Q125" s="981"/>
      <c r="R125" s="892" t="s">
        <v>18</v>
      </c>
      <c r="S125" s="893"/>
      <c r="T125" s="500" t="str">
        <f t="shared" si="19"/>
        <v>-</v>
      </c>
      <c r="U125" s="690" t="str">
        <f>AD125</f>
        <v>-</v>
      </c>
      <c r="V125" s="45"/>
      <c r="W125" s="228"/>
      <c r="X125" s="186" t="str">
        <f>IF($R125=AK125,AS125,IF($R125=AL125,AT125,IF($R125=AM125,AU125,IF($R125=AN125,AV125,IF($R125=AO125,AW125,AX125)))))</f>
        <v>-</v>
      </c>
      <c r="Y125" s="533" t="s">
        <v>987</v>
      </c>
      <c r="Z125" s="302">
        <f t="shared" si="15"/>
        <v>8.3829235562684346E-2</v>
      </c>
      <c r="AA125" s="532">
        <v>3.2000000000000001E-2</v>
      </c>
      <c r="AB125" s="186">
        <v>1</v>
      </c>
      <c r="AC125" s="567">
        <v>1</v>
      </c>
      <c r="AD125" s="269" t="str">
        <f>IF(X125="-","-",X125*Z125*AA125*AB125*AC125)</f>
        <v>-</v>
      </c>
      <c r="AE125" s="269">
        <f>IF(X125="-",0,(1-X125)*Z125*AA125*AB125*AC125)</f>
        <v>0</v>
      </c>
      <c r="AF125" s="571">
        <f>IF(X125="-",0,AE125)</f>
        <v>0</v>
      </c>
      <c r="AG125" s="162"/>
      <c r="AH125" s="33"/>
      <c r="AI125" s="33"/>
      <c r="AJ125" s="33"/>
      <c r="AK125" s="501" t="s">
        <v>109</v>
      </c>
      <c r="AL125" s="501" t="s">
        <v>31</v>
      </c>
      <c r="AM125" s="501" t="s">
        <v>241</v>
      </c>
      <c r="AN125" s="501" t="s">
        <v>34</v>
      </c>
      <c r="AO125" s="501" t="s">
        <v>35</v>
      </c>
      <c r="AP125" s="108" t="s">
        <v>268</v>
      </c>
      <c r="AQ125" s="33"/>
      <c r="AR125" s="33"/>
      <c r="AS125" s="130">
        <v>1</v>
      </c>
      <c r="AT125" s="130">
        <v>0.8</v>
      </c>
      <c r="AU125" s="130">
        <v>0.5</v>
      </c>
      <c r="AV125" s="130">
        <v>0.2</v>
      </c>
      <c r="AW125" s="130">
        <v>0</v>
      </c>
      <c r="AX125" s="130" t="s">
        <v>951</v>
      </c>
      <c r="BW125" s="33"/>
      <c r="BX125" s="33"/>
      <c r="BY125" s="33"/>
      <c r="BZ125" s="33"/>
      <c r="CA125" s="33"/>
      <c r="CF125" s="33"/>
    </row>
    <row r="126" spans="2:84" ht="24" customHeight="1" thickBot="1" x14ac:dyDescent="0.25">
      <c r="C126" s="263">
        <v>9</v>
      </c>
      <c r="D126" s="834" t="s">
        <v>1111</v>
      </c>
      <c r="E126" s="318" t="s">
        <v>952</v>
      </c>
      <c r="F126" s="971" t="s">
        <v>953</v>
      </c>
      <c r="G126" s="1019"/>
      <c r="H126" s="888" t="s">
        <v>954</v>
      </c>
      <c r="I126" s="890"/>
      <c r="J126" s="890"/>
      <c r="K126" s="890"/>
      <c r="L126" s="890"/>
      <c r="M126" s="890"/>
      <c r="N126" s="890"/>
      <c r="O126" s="890"/>
      <c r="P126" s="890"/>
      <c r="Q126" s="891"/>
      <c r="R126" s="892" t="s">
        <v>18</v>
      </c>
      <c r="S126" s="893"/>
      <c r="T126" s="500" t="str">
        <f t="shared" si="19"/>
        <v>-</v>
      </c>
      <c r="U126" s="690" t="str">
        <f>AD126</f>
        <v>-</v>
      </c>
      <c r="V126" s="45"/>
      <c r="W126" s="228"/>
      <c r="X126" s="186" t="str">
        <f>IF($R126=AK126,AS126,IF($R126=AL126,AT126,IF($R126=AM126,AU126,IF($R126=AN126,AV126,IF($R126=AO126,AW126,AX126)))))</f>
        <v>-</v>
      </c>
      <c r="Y126" s="533" t="s">
        <v>987</v>
      </c>
      <c r="Z126" s="302">
        <f t="shared" si="15"/>
        <v>8.3829235562684346E-2</v>
      </c>
      <c r="AA126" s="532">
        <v>0.02</v>
      </c>
      <c r="AB126" s="186">
        <v>1</v>
      </c>
      <c r="AC126" s="567">
        <v>1</v>
      </c>
      <c r="AD126" s="269" t="str">
        <f>IF(X126="-","-",X126*Z126*AA126*AB126*AC126)</f>
        <v>-</v>
      </c>
      <c r="AE126" s="269">
        <f>IF(X126="-",0,(1-X126)*Z126*AA126*AB126*AC126)</f>
        <v>0</v>
      </c>
      <c r="AF126" s="571">
        <f>IF(X126="-",0,AE126)</f>
        <v>0</v>
      </c>
      <c r="AG126" s="162"/>
      <c r="AK126" s="501" t="s">
        <v>109</v>
      </c>
      <c r="AL126" s="501" t="s">
        <v>31</v>
      </c>
      <c r="AM126" s="501" t="s">
        <v>241</v>
      </c>
      <c r="AN126" s="501" t="s">
        <v>34</v>
      </c>
      <c r="AO126" s="501" t="s">
        <v>35</v>
      </c>
      <c r="AP126" s="108" t="s">
        <v>268</v>
      </c>
      <c r="AS126" s="130">
        <v>1</v>
      </c>
      <c r="AT126" s="130">
        <v>0.8</v>
      </c>
      <c r="AU126" s="130">
        <v>0.5</v>
      </c>
      <c r="AV126" s="130">
        <v>0.2</v>
      </c>
      <c r="AW126" s="130">
        <v>0</v>
      </c>
      <c r="AX126" s="130" t="s">
        <v>951</v>
      </c>
      <c r="BW126" s="33"/>
      <c r="BX126" s="33"/>
      <c r="BY126" s="33"/>
      <c r="BZ126" s="33"/>
      <c r="CA126" s="33"/>
      <c r="CF126" s="33"/>
    </row>
    <row r="127" spans="2:84" ht="14.25" customHeight="1" thickBot="1" x14ac:dyDescent="0.25">
      <c r="B127" s="137"/>
      <c r="C127" s="834">
        <v>10</v>
      </c>
      <c r="D127" s="834" t="s">
        <v>1111</v>
      </c>
      <c r="E127" s="691" t="s">
        <v>1054</v>
      </c>
      <c r="F127" s="808" t="s">
        <v>677</v>
      </c>
      <c r="G127" s="809"/>
      <c r="H127" s="888" t="s">
        <v>685</v>
      </c>
      <c r="I127" s="890"/>
      <c r="J127" s="890"/>
      <c r="K127" s="890"/>
      <c r="L127" s="890"/>
      <c r="M127" s="890"/>
      <c r="N127" s="890"/>
      <c r="O127" s="890"/>
      <c r="P127" s="890"/>
      <c r="Q127" s="891"/>
      <c r="R127" s="892" t="s">
        <v>109</v>
      </c>
      <c r="S127" s="893"/>
      <c r="T127" s="500" t="str">
        <f t="shared" si="19"/>
        <v>-</v>
      </c>
      <c r="U127" s="690"/>
      <c r="V127" s="690"/>
      <c r="W127" s="228"/>
      <c r="X127" s="186">
        <f>IF($R127=AK127,AS127,IF($R127=AL127,AT127,IF($R127=AM127,AU127,IF($R127=AN127,AV127,IF($R127=AO127,AW127,AX127)))))</f>
        <v>1</v>
      </c>
      <c r="Y127" s="533" t="s">
        <v>989</v>
      </c>
      <c r="Z127" s="302">
        <f t="shared" si="15"/>
        <v>5.3246773679526245E-2</v>
      </c>
      <c r="AA127" s="532">
        <v>7.0000000000000001E-3</v>
      </c>
      <c r="AB127" s="186">
        <v>1</v>
      </c>
      <c r="AC127" s="567">
        <v>1</v>
      </c>
      <c r="AD127" s="269">
        <f t="shared" si="17"/>
        <v>3.7272741575668374E-4</v>
      </c>
      <c r="AE127" s="269">
        <f t="shared" si="16"/>
        <v>0</v>
      </c>
      <c r="AF127" s="571">
        <f t="shared" si="18"/>
        <v>0</v>
      </c>
      <c r="AG127" s="269"/>
      <c r="AK127" s="501" t="s">
        <v>109</v>
      </c>
      <c r="AL127" s="501" t="s">
        <v>31</v>
      </c>
      <c r="AM127" s="501" t="s">
        <v>241</v>
      </c>
      <c r="AN127" s="501" t="s">
        <v>34</v>
      </c>
      <c r="AO127" s="501" t="s">
        <v>35</v>
      </c>
      <c r="AP127" s="108" t="s">
        <v>721</v>
      </c>
      <c r="AQ127" s="207"/>
      <c r="AR127" s="529"/>
      <c r="AS127" s="130">
        <v>1</v>
      </c>
      <c r="AT127" s="130">
        <v>0.8</v>
      </c>
      <c r="AU127" s="130">
        <v>0.5</v>
      </c>
      <c r="AV127" s="130">
        <v>0.2</v>
      </c>
      <c r="AW127" s="130">
        <v>0</v>
      </c>
      <c r="AX127" s="130" t="s">
        <v>63</v>
      </c>
      <c r="BW127" s="33"/>
      <c r="BX127" s="33"/>
      <c r="BY127" s="33"/>
      <c r="BZ127" s="33"/>
      <c r="CA127" s="33"/>
      <c r="CF127" s="33"/>
    </row>
    <row r="128" spans="2:84" ht="14.25" customHeight="1" x14ac:dyDescent="0.2">
      <c r="B128" s="137"/>
      <c r="C128" s="229">
        <v>11</v>
      </c>
      <c r="D128" s="831" t="s">
        <v>1111</v>
      </c>
      <c r="E128" s="171" t="s">
        <v>1138</v>
      </c>
      <c r="F128" s="895" t="s">
        <v>305</v>
      </c>
      <c r="G128" s="896"/>
      <c r="H128" s="897" t="s">
        <v>1139</v>
      </c>
      <c r="I128" s="937"/>
      <c r="J128" s="937"/>
      <c r="K128" s="937"/>
      <c r="L128" s="937"/>
      <c r="M128" s="937"/>
      <c r="N128" s="937"/>
      <c r="O128" s="937"/>
      <c r="P128" s="937"/>
      <c r="Q128" s="937"/>
      <c r="R128" s="937"/>
      <c r="S128" s="898"/>
      <c r="T128" s="500" t="str">
        <f t="shared" si="19"/>
        <v>C</v>
      </c>
      <c r="U128" s="683"/>
      <c r="V128" s="690"/>
      <c r="W128" s="228"/>
      <c r="X128" s="186">
        <f>IF(SUM(AE132:AE134)=0,"-",AI130)</f>
        <v>0.84599999999999997</v>
      </c>
      <c r="Y128" s="533" t="s">
        <v>988</v>
      </c>
      <c r="Z128" s="302">
        <f t="shared" si="15"/>
        <v>4.5948934204497006E-2</v>
      </c>
      <c r="AA128" s="534">
        <v>0.1</v>
      </c>
      <c r="AB128" s="186">
        <v>1</v>
      </c>
      <c r="AC128" s="567">
        <v>1</v>
      </c>
      <c r="AD128" s="269">
        <f t="shared" si="17"/>
        <v>3.8872798337004468E-3</v>
      </c>
      <c r="AE128" s="269">
        <f t="shared" si="16"/>
        <v>7.0761358674925406E-4</v>
      </c>
      <c r="AF128" s="571">
        <f>IF(X128="-",0,AE128*AH128)</f>
        <v>7.0761358674925406E-4</v>
      </c>
      <c r="AG128" s="269"/>
      <c r="AH128" s="270">
        <f>IF(SUM(AE132:AE134)=0,1,SUM(AD132:AD134)/SUM(AE132:AE134))</f>
        <v>1</v>
      </c>
      <c r="AK128" s="88"/>
      <c r="AL128" s="88"/>
      <c r="AM128" s="88"/>
      <c r="AN128" s="88"/>
      <c r="AO128" s="141"/>
      <c r="AP128" s="840"/>
      <c r="AQ128" s="840"/>
      <c r="AR128" s="840"/>
      <c r="AS128" s="94"/>
      <c r="AT128" s="94"/>
      <c r="AU128" s="94"/>
      <c r="AV128" s="94"/>
      <c r="AW128" s="94"/>
      <c r="BW128" s="33"/>
      <c r="BX128" s="33"/>
      <c r="BY128" s="33"/>
      <c r="BZ128" s="33"/>
      <c r="CA128" s="33"/>
      <c r="CF128" s="33"/>
    </row>
    <row r="129" spans="1:84" ht="14.25" customHeight="1" x14ac:dyDescent="0.2">
      <c r="A129" s="137"/>
      <c r="B129" s="137"/>
      <c r="C129" s="230"/>
      <c r="F129" s="231"/>
      <c r="G129" s="156"/>
      <c r="H129" s="87" t="s">
        <v>123</v>
      </c>
      <c r="K129" s="826"/>
      <c r="L129" s="826"/>
      <c r="M129" s="826"/>
      <c r="N129" s="826"/>
      <c r="O129" s="826"/>
      <c r="P129" s="826"/>
      <c r="Q129" s="826"/>
      <c r="R129" s="826"/>
      <c r="S129" s="827"/>
      <c r="T129" s="176" t="str">
        <f>IF(U129="","",IF(U129&gt;=$BK$15,"A",IF(U129&gt;=$BK$16,"B",IF(U129&gt;=$BK$17,"C","-"))))</f>
        <v/>
      </c>
      <c r="U129" s="683"/>
      <c r="V129" s="690"/>
      <c r="W129" s="228"/>
      <c r="AF129" s="113"/>
      <c r="AG129" s="113"/>
      <c r="AI129" s="88" t="s">
        <v>186</v>
      </c>
      <c r="AK129" s="108" t="s">
        <v>693</v>
      </c>
      <c r="AL129" s="108" t="s">
        <v>694</v>
      </c>
      <c r="AM129" s="108" t="s">
        <v>695</v>
      </c>
      <c r="AN129" s="108" t="s">
        <v>696</v>
      </c>
      <c r="AO129" s="33"/>
      <c r="AP129" s="89">
        <v>1</v>
      </c>
      <c r="AQ129" s="89">
        <v>2</v>
      </c>
      <c r="AR129" s="89">
        <v>3</v>
      </c>
      <c r="AS129" s="89">
        <v>4</v>
      </c>
      <c r="AT129" s="89">
        <v>5</v>
      </c>
      <c r="AU129" s="89">
        <v>6</v>
      </c>
      <c r="AV129" s="89">
        <v>7</v>
      </c>
      <c r="AW129" s="89">
        <v>8</v>
      </c>
      <c r="BW129" s="33"/>
      <c r="BX129" s="33"/>
      <c r="BY129" s="33"/>
      <c r="BZ129" s="33"/>
      <c r="CA129" s="33"/>
      <c r="CF129" s="33"/>
    </row>
    <row r="130" spans="1:84" ht="21.6" x14ac:dyDescent="0.2">
      <c r="B130" s="137"/>
      <c r="C130" s="232"/>
      <c r="D130" s="233"/>
      <c r="E130" s="208"/>
      <c r="F130" s="234"/>
      <c r="G130" s="137"/>
      <c r="H130" s="956" t="s">
        <v>1140</v>
      </c>
      <c r="I130" s="956" t="s">
        <v>250</v>
      </c>
      <c r="J130" s="956" t="s">
        <v>297</v>
      </c>
      <c r="K130" s="956" t="s">
        <v>229</v>
      </c>
      <c r="L130" s="956" t="s">
        <v>1141</v>
      </c>
      <c r="M130" s="956" t="s">
        <v>1142</v>
      </c>
      <c r="N130" s="956" t="s">
        <v>54</v>
      </c>
      <c r="O130" s="956" t="s">
        <v>38</v>
      </c>
      <c r="P130" s="956" t="s">
        <v>210</v>
      </c>
      <c r="Q130" s="956" t="s">
        <v>39</v>
      </c>
      <c r="R130" s="956" t="s">
        <v>279</v>
      </c>
      <c r="S130" s="956" t="s">
        <v>262</v>
      </c>
      <c r="T130" s="176"/>
      <c r="U130" s="48"/>
      <c r="V130" s="690"/>
      <c r="W130" s="228"/>
      <c r="X130" s="85" t="s">
        <v>187</v>
      </c>
      <c r="Y130" s="47"/>
      <c r="Z130" s="212" t="s">
        <v>250</v>
      </c>
      <c r="AA130" s="212" t="s">
        <v>297</v>
      </c>
      <c r="AB130" s="212" t="s">
        <v>703</v>
      </c>
      <c r="AC130" s="212" t="s">
        <v>704</v>
      </c>
      <c r="AD130" s="87" t="s">
        <v>189</v>
      </c>
      <c r="AE130" s="87" t="s">
        <v>188</v>
      </c>
      <c r="AF130" s="113"/>
      <c r="AG130" s="113"/>
      <c r="AH130" s="40" t="s">
        <v>40</v>
      </c>
      <c r="AI130" s="86">
        <f>IF(SUM(AA132:AA134)=0,0,IF(COUNTA(Z132:Z134)=0,0,IF(SUM(AC132:AC134)&lt;=0,ROUND(SUMPRODUCT(AA132:AA134,AB132:AB134,AI132:AI134)/SUMPRODUCT(AA132:AA134,AB132:AB134),3),ROUND(SUMPRODUCT(AC132:AC134,AI132:AI134)/SUM(AC132:AC134),3))))</f>
        <v>0.84599999999999997</v>
      </c>
      <c r="AJ130" s="86"/>
      <c r="AK130" s="235">
        <v>0.9</v>
      </c>
      <c r="AL130" s="235">
        <f>ROUND(21800/23680,2)</f>
        <v>0.92</v>
      </c>
      <c r="AM130" s="235">
        <f>ROUND(42.7/45.2,2)</f>
        <v>0.94</v>
      </c>
      <c r="AN130" s="235">
        <f>ROUND(43.5/46.5,2)</f>
        <v>0.94</v>
      </c>
      <c r="AO130" s="33"/>
      <c r="AP130" s="236" t="s">
        <v>705</v>
      </c>
      <c r="AQ130" s="953" t="s">
        <v>706</v>
      </c>
      <c r="AR130" s="954"/>
      <c r="AS130" s="954"/>
      <c r="AT130" s="954"/>
      <c r="AU130" s="955"/>
      <c r="AV130" s="236" t="s">
        <v>707</v>
      </c>
      <c r="AW130" s="236" t="s">
        <v>3</v>
      </c>
      <c r="BW130" s="33"/>
      <c r="BX130" s="33"/>
      <c r="BY130" s="33"/>
      <c r="BZ130" s="33"/>
      <c r="CA130" s="33"/>
      <c r="CF130" s="33"/>
    </row>
    <row r="131" spans="1:84" ht="13.8" thickBot="1" x14ac:dyDescent="0.25">
      <c r="B131" s="137"/>
      <c r="C131" s="232"/>
      <c r="D131" s="233"/>
      <c r="E131" s="208"/>
      <c r="F131" s="234"/>
      <c r="G131" s="137"/>
      <c r="H131" s="957"/>
      <c r="I131" s="957"/>
      <c r="J131" s="957"/>
      <c r="K131" s="957"/>
      <c r="L131" s="957"/>
      <c r="M131" s="957"/>
      <c r="N131" s="957"/>
      <c r="O131" s="957"/>
      <c r="P131" s="957"/>
      <c r="Q131" s="957"/>
      <c r="R131" s="957"/>
      <c r="S131" s="957"/>
      <c r="T131" s="176"/>
      <c r="U131" s="48"/>
      <c r="V131" s="690"/>
      <c r="W131" s="228"/>
      <c r="Y131" s="47"/>
      <c r="Z131" s="212"/>
      <c r="AA131" s="212"/>
      <c r="AB131" s="212"/>
      <c r="AC131" s="212"/>
      <c r="AE131" s="87"/>
      <c r="AF131" s="113"/>
      <c r="AG131" s="113"/>
      <c r="AH131" s="40"/>
      <c r="AI131" s="86"/>
      <c r="AJ131" s="86"/>
      <c r="AK131" s="244">
        <f>IF(AL131="",0,IF(AL131=0,"",IF(OR(S132&lt;=87,AL131=7),0,IF(AL131=8,1,IF(N132&gt;=HLOOKUP(AL131,$AP$129:$AU$134,4,0),1,IF(N132&lt;=HLOOKUP(AL131,$AP$129:$AU$134,6,0),0,ROUND(1-((HLOOKUP(AL131,$AP$129:$AU$134,4,0)-N132)/(HLOOKUP(AL131,$AP$129:$AU$134,4,0)-HLOOKUP(AL131,$AP$129:$AU$134,6,0))),3)))))))</f>
        <v>0.84599999999999997</v>
      </c>
      <c r="AL131" s="108">
        <f>IF(I132="","",IF(I132="ガスタービン",1,IF(I132="ディーゼルエンジン",7,IF(I132="燃料電池",8,IF(J132&lt;=$AQ$131,2,IF(J132&lt;=$AR$131,3,IF(J132&lt;=$AS$131,4,IF(J132&lt;=$AT$131,5,6))))))))</f>
        <v>5</v>
      </c>
      <c r="AM131" s="141" t="s">
        <v>708</v>
      </c>
      <c r="AN131" s="141"/>
      <c r="AO131" s="33"/>
      <c r="AP131" s="245"/>
      <c r="AQ131" s="246">
        <v>100</v>
      </c>
      <c r="AR131" s="246">
        <v>300</v>
      </c>
      <c r="AS131" s="246">
        <v>500</v>
      </c>
      <c r="AT131" s="246">
        <v>1000</v>
      </c>
      <c r="AU131" s="247" t="s">
        <v>709</v>
      </c>
      <c r="AV131" s="245"/>
      <c r="AW131" s="245"/>
      <c r="BW131" s="33"/>
      <c r="BX131" s="33"/>
      <c r="BY131" s="33"/>
      <c r="BZ131" s="33"/>
      <c r="CA131" s="33"/>
      <c r="CF131" s="33"/>
    </row>
    <row r="132" spans="1:84" ht="14.25" customHeight="1" thickBot="1" x14ac:dyDescent="0.25">
      <c r="B132" s="137"/>
      <c r="C132" s="232"/>
      <c r="D132" s="233"/>
      <c r="E132" s="208"/>
      <c r="F132" s="234"/>
      <c r="H132" s="77">
        <v>2000</v>
      </c>
      <c r="I132" s="76" t="s">
        <v>70</v>
      </c>
      <c r="J132" s="20">
        <v>1000</v>
      </c>
      <c r="K132" s="75">
        <v>10000</v>
      </c>
      <c r="L132" s="74" t="s">
        <v>336</v>
      </c>
      <c r="M132" s="20">
        <v>1</v>
      </c>
      <c r="N132" s="237">
        <f>IF(OR(I132="",K132="",L132=""),"",(J132*3.6)/(K132*HLOOKUP(L132,$AK$95:$AR$96,2,0)*HLOOKUP(L132,$AK$129:$AN$130,2,0)))</f>
        <v>0.4</v>
      </c>
      <c r="O132" s="20"/>
      <c r="P132" s="20"/>
      <c r="Q132" s="20"/>
      <c r="R132" s="238" t="str">
        <f>IF(O132=0,"",P132*3.6/O132)</f>
        <v/>
      </c>
      <c r="S132" s="239" t="str">
        <f>IF(O132=0,"",(2.17*R132+AH132)*100)</f>
        <v/>
      </c>
      <c r="T132" s="240"/>
      <c r="U132" s="48"/>
      <c r="V132" s="690"/>
      <c r="W132" s="228"/>
      <c r="X132" s="85" t="str">
        <f>IF(H132="","対象外",IF(H132&lt;=$AN$4,"対象","対象外"))</f>
        <v>対象</v>
      </c>
      <c r="Y132" s="47"/>
      <c r="Z132" s="48" t="str">
        <f>IF(X132="対象外","",I132)</f>
        <v>ガスエンジン</v>
      </c>
      <c r="AA132" s="241">
        <f>IF(X132="対象外","",J132)</f>
        <v>1000</v>
      </c>
      <c r="AB132" s="87">
        <f>IF(X132="対象外","",M132)</f>
        <v>1</v>
      </c>
      <c r="AC132" s="88">
        <f>IF(X132="対象外","",P132)</f>
        <v>0</v>
      </c>
      <c r="AD132" s="87">
        <f>IF(AA132="","",AA132*AB132)</f>
        <v>1000</v>
      </c>
      <c r="AE132" s="87">
        <f>J132*M132</f>
        <v>1000</v>
      </c>
      <c r="AF132" s="113"/>
      <c r="AG132" s="113"/>
      <c r="AH132" s="242" t="str">
        <f>IF(O132=0,"",Q132/O132)</f>
        <v/>
      </c>
      <c r="AI132" s="243">
        <f>IF(X132="対象外","",AK131)</f>
        <v>0.84599999999999997</v>
      </c>
      <c r="AJ132" s="243"/>
      <c r="AK132" s="244">
        <f>IF(AL132="",0,IF(AL132=0,"",IF(OR(S133&lt;=87,AL132=7),0,IF(AL132=8,1,IF(N133&gt;=HLOOKUP(AL132,$AP$129:$AU$134,4,0),1,IF(N133&lt;=HLOOKUP(AL132,$AP$129:$AU$134,6,0),0,ROUND(1-((HLOOKUP(AL132,$AP$129:$AU$134,4,0)-N133)/(HLOOKUP(AL132,$AP$129:$AU$134,4,0)-HLOOKUP(AL132,$AP$129:$AU$134,6,0))),3)))))))</f>
        <v>0</v>
      </c>
      <c r="AL132" s="108" t="str">
        <f>IF(I133="","",IF(I133="ガスタービン",1,IF(I133="ディーゼルエンジン",7,IF(I133="燃料電池",8,IF(J133&lt;=$AQ$131,2,IF(J133&lt;=$AR$131,3,IF(J133&lt;=$AS$131,4,IF(J133&lt;=$AT$131,5,6))))))))</f>
        <v/>
      </c>
      <c r="AM132" s="141" t="s">
        <v>708</v>
      </c>
      <c r="AN132" s="141"/>
      <c r="AO132" s="33"/>
      <c r="AP132" s="248">
        <v>0.4</v>
      </c>
      <c r="AQ132" s="248">
        <v>0.33</v>
      </c>
      <c r="AR132" s="248">
        <v>0.35</v>
      </c>
      <c r="AS132" s="248">
        <v>0.42</v>
      </c>
      <c r="AT132" s="248">
        <v>0.42</v>
      </c>
      <c r="AU132" s="248">
        <v>0.48</v>
      </c>
      <c r="AV132" s="130">
        <v>0</v>
      </c>
      <c r="AW132" s="130">
        <v>1</v>
      </c>
      <c r="AY132" s="817"/>
      <c r="BW132" s="33"/>
      <c r="BX132" s="33"/>
      <c r="BY132" s="33"/>
      <c r="BZ132" s="33"/>
      <c r="CA132" s="33"/>
      <c r="CF132" s="33"/>
    </row>
    <row r="133" spans="1:84" ht="14.25" customHeight="1" thickBot="1" x14ac:dyDescent="0.25">
      <c r="B133" s="137"/>
      <c r="C133" s="232"/>
      <c r="D133" s="233"/>
      <c r="E133" s="208"/>
      <c r="F133" s="234"/>
      <c r="H133" s="77"/>
      <c r="I133" s="76"/>
      <c r="J133" s="20"/>
      <c r="K133" s="75"/>
      <c r="L133" s="74"/>
      <c r="M133" s="20"/>
      <c r="N133" s="237" t="str">
        <f>IF(OR(I133="",K133="",L133=""),"",(J133*3.6)/(K133*HLOOKUP(L133,$AK$95:$AR$96,2,0)*HLOOKUP(L133,$AK$129:$AN$130,2,0)))</f>
        <v/>
      </c>
      <c r="O133" s="20"/>
      <c r="P133" s="20"/>
      <c r="Q133" s="20"/>
      <c r="R133" s="238" t="str">
        <f>IF(O133=0,"",P133*3.6/O133)</f>
        <v/>
      </c>
      <c r="S133" s="239" t="str">
        <f>IF(O133=0,"",(2.17*R133+AH133)*100)</f>
        <v/>
      </c>
      <c r="T133" s="240"/>
      <c r="U133" s="48"/>
      <c r="V133" s="690"/>
      <c r="W133" s="95"/>
      <c r="X133" s="85" t="str">
        <f>IF(H133="","対象外",IF(H133&lt;=$AN$4,"対象","対象外"))</f>
        <v>対象外</v>
      </c>
      <c r="Y133" s="47"/>
      <c r="Z133" s="48" t="str">
        <f>IF(X133="対象外","",I133)</f>
        <v/>
      </c>
      <c r="AA133" s="241" t="str">
        <f>IF(X133="対象外","",J133)</f>
        <v/>
      </c>
      <c r="AB133" s="87" t="str">
        <f>IF(X133="対象外","",M133)</f>
        <v/>
      </c>
      <c r="AC133" s="88" t="str">
        <f>IF(X133="対象外","",P133)</f>
        <v/>
      </c>
      <c r="AD133" s="87" t="str">
        <f>IF(AA133="","",AA133*AB133)</f>
        <v/>
      </c>
      <c r="AE133" s="87">
        <f>J133*M133</f>
        <v>0</v>
      </c>
      <c r="AF133" s="113"/>
      <c r="AG133" s="113"/>
      <c r="AH133" s="242" t="str">
        <f>IF(O133=0,"",Q133/O133)</f>
        <v/>
      </c>
      <c r="AI133" s="243" t="str">
        <f>IF(X133="対象外","",AK132)</f>
        <v/>
      </c>
      <c r="AJ133" s="243"/>
      <c r="AK133" s="244">
        <f>IF(AL133="",0,IF(AL133=0,"",IF(OR(S134&lt;=87,AL133=7),0,IF(AL133=8,1,IF(N134&gt;=HLOOKUP(AL133,$AP$129:$AU$134,4,0),1,IF(N134&lt;=HLOOKUP(AL133,$AP$129:$AU$134,6,0),0,ROUND(1-((HLOOKUP(AL133,$AP$129:$AU$134,4,0)-N134)/(HLOOKUP(AL133,$AP$129:$AU$134,4,0)-HLOOKUP(AL133,$AP$129:$AU$134,6,0))),3)))))))</f>
        <v>0</v>
      </c>
      <c r="AL133" s="108" t="str">
        <f>IF(I134="","",IF(I134="ガスタービン",1,IF(I134="ディーゼルエンジン",7,IF(I134="燃料電池",8,IF(J134&lt;=$AQ$131,2,IF(J134&lt;=$AR$131,3,IF(J134&lt;=$AS$131,4,IF(J134&lt;=$AT$131,5,6))))))))</f>
        <v/>
      </c>
      <c r="AM133" s="141" t="s">
        <v>708</v>
      </c>
      <c r="AN133" s="141"/>
      <c r="AO133" s="33"/>
      <c r="AP133" s="251">
        <v>0.23</v>
      </c>
      <c r="AQ133" s="251">
        <v>0.3</v>
      </c>
      <c r="AR133" s="251">
        <v>0.34</v>
      </c>
      <c r="AS133" s="251">
        <v>0.37</v>
      </c>
      <c r="AT133" s="251">
        <v>0.4</v>
      </c>
      <c r="AU133" s="251">
        <v>0.41</v>
      </c>
      <c r="AV133" s="33"/>
      <c r="AW133" s="33"/>
      <c r="BW133" s="33"/>
      <c r="BX133" s="33"/>
      <c r="BY133" s="33"/>
      <c r="BZ133" s="33"/>
      <c r="CA133" s="33"/>
      <c r="CF133" s="33"/>
    </row>
    <row r="134" spans="1:84" ht="14.25" customHeight="1" thickBot="1" x14ac:dyDescent="0.25">
      <c r="B134" s="137"/>
      <c r="C134" s="825"/>
      <c r="D134" s="825"/>
      <c r="E134" s="249"/>
      <c r="F134" s="499"/>
      <c r="G134" s="224"/>
      <c r="H134" s="77"/>
      <c r="I134" s="76"/>
      <c r="J134" s="20"/>
      <c r="K134" s="75"/>
      <c r="L134" s="74"/>
      <c r="M134" s="20"/>
      <c r="N134" s="237" t="str">
        <f>IF(OR(I134="",K134="",L134=""),"",(J134*3.6)/(K134*HLOOKUP(L134,$AK$95:$AR$96,2,0)*HLOOKUP(L134,$AK$129:$AN$130,2,0)))</f>
        <v/>
      </c>
      <c r="O134" s="20"/>
      <c r="P134" s="20"/>
      <c r="Q134" s="20"/>
      <c r="R134" s="238" t="str">
        <f>IF(O134=0,"",P134*3.6/O134)</f>
        <v/>
      </c>
      <c r="S134" s="239" t="str">
        <f>IF(O134=0,"",(2.17*R134+AH134)*100)</f>
        <v/>
      </c>
      <c r="T134" s="250"/>
      <c r="U134" s="48"/>
      <c r="V134" s="690"/>
      <c r="W134" s="95"/>
      <c r="X134" s="85" t="str">
        <f>IF(H134="","対象外",IF(H134&lt;=$AN$4,"対象","対象外"))</f>
        <v>対象外</v>
      </c>
      <c r="Y134" s="47"/>
      <c r="Z134" s="48" t="str">
        <f>IF(X134="対象外","",I134)</f>
        <v/>
      </c>
      <c r="AA134" s="241" t="str">
        <f>IF(X134="対象外","",J134)</f>
        <v/>
      </c>
      <c r="AB134" s="87" t="str">
        <f>IF(X134="対象外","",M134)</f>
        <v/>
      </c>
      <c r="AC134" s="88" t="str">
        <f>IF(X134="対象外","",P134)</f>
        <v/>
      </c>
      <c r="AD134" s="87" t="str">
        <f>IF(AA134="","",AA134*AB134)</f>
        <v/>
      </c>
      <c r="AE134" s="87">
        <f>J134*M134</f>
        <v>0</v>
      </c>
      <c r="AF134" s="113"/>
      <c r="AG134" s="113"/>
      <c r="AH134" s="242" t="str">
        <f>IF(O134=0,"",Q134/O134)</f>
        <v/>
      </c>
      <c r="AI134" s="243" t="str">
        <f>IF(X134="対象外","",AK133)</f>
        <v/>
      </c>
      <c r="AJ134" s="243"/>
      <c r="AK134" s="108" t="s">
        <v>705</v>
      </c>
      <c r="AL134" s="813" t="s">
        <v>70</v>
      </c>
      <c r="AM134" s="108" t="s">
        <v>707</v>
      </c>
      <c r="AN134" s="108" t="s">
        <v>3</v>
      </c>
      <c r="AO134" s="33"/>
      <c r="AP134" s="255">
        <v>0.2</v>
      </c>
      <c r="AQ134" s="255">
        <v>0.28000000000000003</v>
      </c>
      <c r="AR134" s="255">
        <v>0.32</v>
      </c>
      <c r="AS134" s="255">
        <v>0.28999999999999998</v>
      </c>
      <c r="AT134" s="255">
        <v>0.28999999999999998</v>
      </c>
      <c r="AU134" s="255">
        <v>0.32</v>
      </c>
      <c r="AV134" s="33"/>
      <c r="AW134" s="33"/>
      <c r="BW134" s="33"/>
      <c r="BX134" s="33"/>
      <c r="BY134" s="33"/>
      <c r="BZ134" s="33"/>
      <c r="CA134" s="33"/>
      <c r="CF134" s="33"/>
    </row>
    <row r="135" spans="1:84" ht="24" customHeight="1" thickBot="1" x14ac:dyDescent="0.25">
      <c r="A135" s="81"/>
      <c r="B135" s="252"/>
      <c r="C135" s="830">
        <v>12</v>
      </c>
      <c r="D135" s="253" t="s">
        <v>1</v>
      </c>
      <c r="E135" s="828" t="s">
        <v>1143</v>
      </c>
      <c r="F135" s="895" t="s">
        <v>78</v>
      </c>
      <c r="G135" s="896"/>
      <c r="H135" s="967" t="s">
        <v>686</v>
      </c>
      <c r="I135" s="968"/>
      <c r="J135" s="968"/>
      <c r="K135" s="968"/>
      <c r="L135" s="968"/>
      <c r="M135" s="968"/>
      <c r="N135" s="968"/>
      <c r="O135" s="968"/>
      <c r="P135" s="968"/>
      <c r="Q135" s="968"/>
      <c r="R135" s="892" t="s">
        <v>2</v>
      </c>
      <c r="S135" s="893"/>
      <c r="T135" s="172" t="str">
        <f t="shared" ref="T135:T144" si="20">IF(AF135=0,"-",IF(AF135&gt;=$BK$15,"A",IF(AF135&gt;=$BK$16,"B",IF(AF135&gt;=$BK$17,"C","-"))))</f>
        <v>-</v>
      </c>
      <c r="U135" s="672"/>
      <c r="V135" s="683"/>
      <c r="W135" s="160"/>
      <c r="X135" s="535" t="str">
        <f>IF($R135=AK135,AS135,IF($R135=AL135,AT135,IF($R135=AM135,AU135,IF($R135=AN135,AV135,AW135))))</f>
        <v>-</v>
      </c>
      <c r="Y135" s="533" t="s">
        <v>1061</v>
      </c>
      <c r="Z135" s="302">
        <f>VLOOKUP(Y135,$W$44:$AJ$85,$AJ$40,0)</f>
        <v>0.13707600924221058</v>
      </c>
      <c r="AA135" s="532">
        <v>0.02</v>
      </c>
      <c r="AB135" s="186">
        <v>1</v>
      </c>
      <c r="AC135" s="567">
        <v>1</v>
      </c>
      <c r="AD135" s="269" t="str">
        <f t="shared" ref="AD135:AD144" si="21">IF(X135="-","-",X135*Z135*AA135*AB135*AC135)</f>
        <v>-</v>
      </c>
      <c r="AE135" s="269">
        <f t="shared" ref="AE135:AE144" si="22">IF(X135="-",0,(1-X135)*Z135*AA135*AB135*AC135)</f>
        <v>0</v>
      </c>
      <c r="AF135" s="571">
        <f t="shared" ref="AF135:AF144" si="23">IF(X135="-",0,AE135)</f>
        <v>0</v>
      </c>
      <c r="AG135" s="269"/>
      <c r="AK135" s="108" t="s">
        <v>272</v>
      </c>
      <c r="AL135" s="108" t="s">
        <v>273</v>
      </c>
      <c r="AM135" s="108" t="s">
        <v>274</v>
      </c>
      <c r="AN135" s="108" t="s">
        <v>240</v>
      </c>
      <c r="AO135" s="108" t="s">
        <v>2</v>
      </c>
      <c r="AP135" s="33"/>
      <c r="AS135" s="130">
        <v>1</v>
      </c>
      <c r="AT135" s="130">
        <v>0.5</v>
      </c>
      <c r="AU135" s="130">
        <v>0</v>
      </c>
      <c r="AV135" s="130">
        <v>0</v>
      </c>
      <c r="AW135" s="130" t="s">
        <v>63</v>
      </c>
      <c r="BW135" s="33"/>
      <c r="BX135" s="33"/>
      <c r="BY135" s="33"/>
      <c r="BZ135" s="33"/>
      <c r="CA135" s="33"/>
      <c r="CF135" s="33"/>
    </row>
    <row r="136" spans="1:84" ht="14.25" customHeight="1" thickBot="1" x14ac:dyDescent="0.25">
      <c r="B136" s="137"/>
      <c r="C136" s="830">
        <v>13</v>
      </c>
      <c r="D136" s="260" t="s">
        <v>1144</v>
      </c>
      <c r="E136" s="261" t="s">
        <v>1145</v>
      </c>
      <c r="F136" s="888" t="s">
        <v>10</v>
      </c>
      <c r="G136" s="889"/>
      <c r="H136" s="888" t="s">
        <v>284</v>
      </c>
      <c r="I136" s="890"/>
      <c r="J136" s="890"/>
      <c r="K136" s="890"/>
      <c r="L136" s="890"/>
      <c r="M136" s="890"/>
      <c r="N136" s="890"/>
      <c r="O136" s="890"/>
      <c r="P136" s="890"/>
      <c r="Q136" s="891"/>
      <c r="R136" s="892" t="s">
        <v>8</v>
      </c>
      <c r="S136" s="893"/>
      <c r="T136" s="172" t="str">
        <f t="shared" si="20"/>
        <v>-</v>
      </c>
      <c r="U136" s="683"/>
      <c r="V136" s="683"/>
      <c r="W136" s="160"/>
      <c r="X136" s="535" t="str">
        <f>IF($R136=AK136,AS136,IF($R136=AL136,AT136,AU136))</f>
        <v>-</v>
      </c>
      <c r="Y136" s="533" t="s">
        <v>991</v>
      </c>
      <c r="Z136" s="302">
        <f t="shared" ref="Z136:Z144" si="24">VLOOKUP(Y136,$W$44:$AJ$85,$AJ$40,0)</f>
        <v>5.3246773679526245E-2</v>
      </c>
      <c r="AA136" s="532">
        <v>0.02</v>
      </c>
      <c r="AB136" s="186">
        <v>1</v>
      </c>
      <c r="AC136" s="567">
        <v>1</v>
      </c>
      <c r="AD136" s="269" t="str">
        <f t="shared" si="21"/>
        <v>-</v>
      </c>
      <c r="AE136" s="269">
        <f t="shared" si="22"/>
        <v>0</v>
      </c>
      <c r="AF136" s="571">
        <f t="shared" si="23"/>
        <v>0</v>
      </c>
      <c r="AG136" s="269"/>
      <c r="AK136" s="108" t="s">
        <v>304</v>
      </c>
      <c r="AL136" s="108" t="s">
        <v>710</v>
      </c>
      <c r="AM136" s="108" t="s">
        <v>8</v>
      </c>
      <c r="AN136" s="33"/>
      <c r="AO136" s="33"/>
      <c r="AP136" s="33"/>
      <c r="AS136" s="130">
        <v>1</v>
      </c>
      <c r="AT136" s="130">
        <v>0</v>
      </c>
      <c r="AU136" s="130" t="s">
        <v>697</v>
      </c>
      <c r="AV136" s="33"/>
      <c r="AW136" s="33"/>
      <c r="BW136" s="33"/>
      <c r="BX136" s="33"/>
      <c r="BY136" s="33"/>
      <c r="BZ136" s="33"/>
      <c r="CA136" s="33"/>
      <c r="CF136" s="33"/>
    </row>
    <row r="137" spans="1:84" ht="14.25" customHeight="1" thickBot="1" x14ac:dyDescent="0.25">
      <c r="B137" s="137"/>
      <c r="C137" s="830">
        <v>14</v>
      </c>
      <c r="D137" s="260" t="s">
        <v>1144</v>
      </c>
      <c r="E137" s="261" t="s">
        <v>1055</v>
      </c>
      <c r="F137" s="959" t="s">
        <v>779</v>
      </c>
      <c r="G137" s="960"/>
      <c r="H137" s="888" t="s">
        <v>727</v>
      </c>
      <c r="I137" s="890"/>
      <c r="J137" s="890"/>
      <c r="K137" s="890"/>
      <c r="L137" s="890"/>
      <c r="M137" s="890"/>
      <c r="N137" s="890"/>
      <c r="O137" s="890"/>
      <c r="P137" s="890"/>
      <c r="Q137" s="891"/>
      <c r="R137" s="892" t="s">
        <v>287</v>
      </c>
      <c r="S137" s="893"/>
      <c r="T137" s="172" t="str">
        <f t="shared" si="20"/>
        <v>C</v>
      </c>
      <c r="U137" s="683"/>
      <c r="V137" s="683"/>
      <c r="W137" s="160"/>
      <c r="X137" s="535">
        <f>IF($R137=AK137,AS137,IF($R137=AL137,AT137,AU137))</f>
        <v>0</v>
      </c>
      <c r="Y137" s="533" t="s">
        <v>989</v>
      </c>
      <c r="Z137" s="302">
        <f t="shared" si="24"/>
        <v>5.3246773679526245E-2</v>
      </c>
      <c r="AA137" s="532">
        <v>0.03</v>
      </c>
      <c r="AB137" s="186">
        <v>1</v>
      </c>
      <c r="AC137" s="567">
        <v>1</v>
      </c>
      <c r="AD137" s="269">
        <f t="shared" si="21"/>
        <v>0</v>
      </c>
      <c r="AE137" s="269">
        <f t="shared" si="22"/>
        <v>1.5974032103857872E-3</v>
      </c>
      <c r="AF137" s="571">
        <f t="shared" si="23"/>
        <v>1.5974032103857872E-3</v>
      </c>
      <c r="AG137" s="269"/>
      <c r="AK137" s="108" t="s">
        <v>304</v>
      </c>
      <c r="AL137" s="108" t="s">
        <v>194</v>
      </c>
      <c r="AM137" s="348" t="s">
        <v>267</v>
      </c>
      <c r="AN137" s="33"/>
      <c r="AO137" s="33"/>
      <c r="AP137" s="33"/>
      <c r="AS137" s="130">
        <v>1</v>
      </c>
      <c r="AT137" s="130">
        <v>0</v>
      </c>
      <c r="AU137" s="130" t="s">
        <v>63</v>
      </c>
      <c r="AV137" s="33"/>
      <c r="AW137" s="33"/>
      <c r="BW137" s="33"/>
      <c r="BX137" s="33"/>
      <c r="BY137" s="33"/>
      <c r="BZ137" s="33"/>
      <c r="CA137" s="33"/>
      <c r="CF137" s="33"/>
    </row>
    <row r="138" spans="1:84" ht="24" customHeight="1" thickBot="1" x14ac:dyDescent="0.25">
      <c r="B138" s="137"/>
      <c r="C138" s="830">
        <v>15</v>
      </c>
      <c r="D138" s="260" t="s">
        <v>1144</v>
      </c>
      <c r="E138" s="261" t="s">
        <v>1146</v>
      </c>
      <c r="F138" s="959" t="s">
        <v>1147</v>
      </c>
      <c r="G138" s="960"/>
      <c r="H138" s="888" t="s">
        <v>1148</v>
      </c>
      <c r="I138" s="890"/>
      <c r="J138" s="890"/>
      <c r="K138" s="890"/>
      <c r="L138" s="890"/>
      <c r="M138" s="890"/>
      <c r="N138" s="890"/>
      <c r="O138" s="890"/>
      <c r="P138" s="890"/>
      <c r="Q138" s="891"/>
      <c r="R138" s="892" t="s">
        <v>1043</v>
      </c>
      <c r="S138" s="893"/>
      <c r="T138" s="172" t="str">
        <f t="shared" si="20"/>
        <v>-</v>
      </c>
      <c r="U138" s="683"/>
      <c r="V138" s="683"/>
      <c r="W138" s="160"/>
      <c r="X138" s="535" t="str">
        <f>IF($R138=AK138,AS138,IF($R138=AL138,AT138,AU138))</f>
        <v>-</v>
      </c>
      <c r="Y138" s="533" t="s">
        <v>990</v>
      </c>
      <c r="Z138" s="302">
        <f t="shared" si="24"/>
        <v>7.4299426608671658E-3</v>
      </c>
      <c r="AA138" s="532">
        <v>0.03</v>
      </c>
      <c r="AB138" s="186">
        <v>1</v>
      </c>
      <c r="AC138" s="567">
        <v>1</v>
      </c>
      <c r="AD138" s="269" t="str">
        <f t="shared" si="21"/>
        <v>-</v>
      </c>
      <c r="AE138" s="269">
        <f t="shared" si="22"/>
        <v>0</v>
      </c>
      <c r="AF138" s="571">
        <f t="shared" si="23"/>
        <v>0</v>
      </c>
      <c r="AG138" s="269"/>
      <c r="AK138" s="108" t="s">
        <v>304</v>
      </c>
      <c r="AL138" s="108" t="s">
        <v>710</v>
      </c>
      <c r="AM138" s="108" t="s">
        <v>1043</v>
      </c>
      <c r="AN138" s="33"/>
      <c r="AO138" s="33"/>
      <c r="AP138" s="33"/>
      <c r="AS138" s="130">
        <v>1</v>
      </c>
      <c r="AT138" s="130">
        <v>0</v>
      </c>
      <c r="AU138" s="130" t="s">
        <v>697</v>
      </c>
      <c r="AV138" s="33"/>
      <c r="AW138" s="33"/>
      <c r="BW138" s="33"/>
      <c r="BX138" s="33"/>
      <c r="BY138" s="33"/>
      <c r="BZ138" s="33"/>
      <c r="CA138" s="33"/>
      <c r="CF138" s="33"/>
    </row>
    <row r="139" spans="1:84" ht="24" customHeight="1" thickBot="1" x14ac:dyDescent="0.25">
      <c r="B139" s="137"/>
      <c r="C139" s="830">
        <v>16</v>
      </c>
      <c r="D139" s="260" t="s">
        <v>1144</v>
      </c>
      <c r="E139" s="261" t="s">
        <v>1056</v>
      </c>
      <c r="F139" s="888" t="s">
        <v>79</v>
      </c>
      <c r="G139" s="889"/>
      <c r="H139" s="888" t="s">
        <v>1149</v>
      </c>
      <c r="I139" s="890"/>
      <c r="J139" s="890"/>
      <c r="K139" s="890"/>
      <c r="L139" s="890"/>
      <c r="M139" s="890"/>
      <c r="N139" s="890"/>
      <c r="O139" s="890"/>
      <c r="P139" s="890"/>
      <c r="Q139" s="891"/>
      <c r="R139" s="892" t="s">
        <v>267</v>
      </c>
      <c r="S139" s="893"/>
      <c r="T139" s="172" t="str">
        <f t="shared" si="20"/>
        <v>-</v>
      </c>
      <c r="U139" s="683"/>
      <c r="V139" s="683"/>
      <c r="W139" s="160"/>
      <c r="X139" s="535" t="str">
        <f>IF($R139=AK139,AS139,IF($R139=AL139,AT139,AU139))</f>
        <v>-</v>
      </c>
      <c r="Y139" s="533" t="s">
        <v>991</v>
      </c>
      <c r="Z139" s="302">
        <f t="shared" si="24"/>
        <v>5.3246773679526245E-2</v>
      </c>
      <c r="AA139" s="532">
        <v>1.4999999999999999E-2</v>
      </c>
      <c r="AB139" s="186">
        <v>1</v>
      </c>
      <c r="AC139" s="567">
        <v>1</v>
      </c>
      <c r="AD139" s="269" t="str">
        <f t="shared" si="21"/>
        <v>-</v>
      </c>
      <c r="AE139" s="269">
        <f t="shared" si="22"/>
        <v>0</v>
      </c>
      <c r="AF139" s="571">
        <f t="shared" si="23"/>
        <v>0</v>
      </c>
      <c r="AG139" s="269"/>
      <c r="AK139" s="108" t="s">
        <v>304</v>
      </c>
      <c r="AL139" s="108" t="s">
        <v>710</v>
      </c>
      <c r="AM139" s="108" t="s">
        <v>267</v>
      </c>
      <c r="AN139" s="33"/>
      <c r="AO139" s="33"/>
      <c r="AP139" s="33"/>
      <c r="AS139" s="130">
        <v>1</v>
      </c>
      <c r="AT139" s="130">
        <v>0</v>
      </c>
      <c r="AU139" s="130" t="s">
        <v>697</v>
      </c>
      <c r="AV139" s="33"/>
      <c r="AW139" s="33"/>
      <c r="BW139" s="33"/>
      <c r="BX139" s="33"/>
      <c r="BY139" s="33"/>
      <c r="BZ139" s="33"/>
      <c r="CA139" s="33"/>
      <c r="CF139" s="33"/>
    </row>
    <row r="140" spans="1:84" ht="24" customHeight="1" thickBot="1" x14ac:dyDescent="0.25">
      <c r="B140" s="137"/>
      <c r="C140" s="830">
        <v>17</v>
      </c>
      <c r="D140" s="260" t="s">
        <v>1144</v>
      </c>
      <c r="E140" s="616" t="s">
        <v>1150</v>
      </c>
      <c r="F140" s="944" t="s">
        <v>80</v>
      </c>
      <c r="G140" s="958"/>
      <c r="H140" s="888" t="s">
        <v>185</v>
      </c>
      <c r="I140" s="890"/>
      <c r="J140" s="890"/>
      <c r="K140" s="890"/>
      <c r="L140" s="890"/>
      <c r="M140" s="890"/>
      <c r="N140" s="890"/>
      <c r="O140" s="890"/>
      <c r="P140" s="890"/>
      <c r="Q140" s="891"/>
      <c r="R140" s="892" t="s">
        <v>287</v>
      </c>
      <c r="S140" s="893"/>
      <c r="T140" s="172" t="str">
        <f t="shared" si="20"/>
        <v>C</v>
      </c>
      <c r="U140" s="683"/>
      <c r="V140" s="683"/>
      <c r="W140" s="160"/>
      <c r="X140" s="535">
        <f>IF($R140=AK140,AS140,IF($R140=AL140,AT140,AU140))</f>
        <v>0</v>
      </c>
      <c r="Y140" s="533" t="s">
        <v>1062</v>
      </c>
      <c r="Z140" s="302">
        <f t="shared" si="24"/>
        <v>0.13707600924221058</v>
      </c>
      <c r="AA140" s="532">
        <v>5.0000000000000001E-3</v>
      </c>
      <c r="AB140" s="186">
        <v>1</v>
      </c>
      <c r="AC140" s="567">
        <v>1</v>
      </c>
      <c r="AD140" s="269">
        <f t="shared" si="21"/>
        <v>0</v>
      </c>
      <c r="AE140" s="269">
        <f t="shared" si="22"/>
        <v>6.8538004621105297E-4</v>
      </c>
      <c r="AF140" s="571">
        <f t="shared" si="23"/>
        <v>6.8538004621105297E-4</v>
      </c>
      <c r="AG140" s="269"/>
      <c r="AK140" s="108" t="s">
        <v>304</v>
      </c>
      <c r="AL140" s="108" t="s">
        <v>710</v>
      </c>
      <c r="AM140" s="33"/>
      <c r="AN140" s="33"/>
      <c r="AO140" s="33"/>
      <c r="AP140" s="33"/>
      <c r="AS140" s="130">
        <v>1</v>
      </c>
      <c r="AT140" s="130">
        <v>0</v>
      </c>
      <c r="AU140" s="130" t="s">
        <v>697</v>
      </c>
      <c r="AV140" s="33"/>
      <c r="AW140" s="33"/>
      <c r="BW140" s="33"/>
      <c r="BX140" s="33"/>
      <c r="BY140" s="33"/>
      <c r="BZ140" s="33"/>
      <c r="CA140" s="33"/>
      <c r="CF140" s="33"/>
    </row>
    <row r="141" spans="1:84" ht="24" customHeight="1" thickBot="1" x14ac:dyDescent="0.25">
      <c r="B141" s="137"/>
      <c r="C141" s="830">
        <v>18</v>
      </c>
      <c r="D141" s="260" t="s">
        <v>1144</v>
      </c>
      <c r="E141" s="261" t="s">
        <v>1151</v>
      </c>
      <c r="F141" s="959" t="s">
        <v>780</v>
      </c>
      <c r="G141" s="960"/>
      <c r="H141" s="888" t="s">
        <v>1038</v>
      </c>
      <c r="I141" s="890"/>
      <c r="J141" s="890"/>
      <c r="K141" s="890"/>
      <c r="L141" s="890"/>
      <c r="M141" s="890"/>
      <c r="N141" s="890"/>
      <c r="O141" s="890"/>
      <c r="P141" s="890"/>
      <c r="Q141" s="891"/>
      <c r="R141" s="892" t="s">
        <v>287</v>
      </c>
      <c r="S141" s="893"/>
      <c r="T141" s="172" t="str">
        <f t="shared" si="20"/>
        <v>C</v>
      </c>
      <c r="U141" s="683"/>
      <c r="V141" s="683"/>
      <c r="W141" s="160"/>
      <c r="X141" s="535">
        <f>IF($R141=AK141,AS141,IF($R141=AL141,AT141,IF($R141=AM141,AU141,AV141)))</f>
        <v>0</v>
      </c>
      <c r="Y141" s="533" t="s">
        <v>990</v>
      </c>
      <c r="Z141" s="302">
        <f t="shared" si="24"/>
        <v>7.4299426608671658E-3</v>
      </c>
      <c r="AA141" s="532">
        <v>2.3E-2</v>
      </c>
      <c r="AB141" s="186">
        <v>1</v>
      </c>
      <c r="AC141" s="567">
        <v>1</v>
      </c>
      <c r="AD141" s="269">
        <f t="shared" si="21"/>
        <v>0</v>
      </c>
      <c r="AE141" s="269">
        <f t="shared" si="22"/>
        <v>1.7088868119994482E-4</v>
      </c>
      <c r="AF141" s="571">
        <f t="shared" si="23"/>
        <v>1.7088868119994482E-4</v>
      </c>
      <c r="AG141" s="269"/>
      <c r="AK141" s="108" t="s">
        <v>304</v>
      </c>
      <c r="AL141" s="108" t="s">
        <v>710</v>
      </c>
      <c r="AM141" s="108" t="s">
        <v>195</v>
      </c>
      <c r="AN141" s="108" t="s">
        <v>1040</v>
      </c>
      <c r="AO141" s="33"/>
      <c r="AP141" s="33"/>
      <c r="AS141" s="130">
        <v>1</v>
      </c>
      <c r="AT141" s="130">
        <v>0</v>
      </c>
      <c r="AU141" s="130" t="s">
        <v>63</v>
      </c>
      <c r="AV141" s="130" t="s">
        <v>697</v>
      </c>
      <c r="AW141" s="33"/>
      <c r="BW141" s="33"/>
      <c r="BX141" s="33"/>
      <c r="BY141" s="33"/>
      <c r="BZ141" s="33"/>
      <c r="CA141" s="33"/>
      <c r="CF141" s="33"/>
    </row>
    <row r="142" spans="1:84" ht="24" customHeight="1" thickBot="1" x14ac:dyDescent="0.25">
      <c r="B142" s="137"/>
      <c r="C142" s="830">
        <v>19</v>
      </c>
      <c r="D142" s="260" t="s">
        <v>1144</v>
      </c>
      <c r="E142" s="616" t="s">
        <v>1152</v>
      </c>
      <c r="F142" s="944" t="s">
        <v>81</v>
      </c>
      <c r="G142" s="958"/>
      <c r="H142" s="888" t="s">
        <v>1044</v>
      </c>
      <c r="I142" s="890"/>
      <c r="J142" s="890"/>
      <c r="K142" s="890"/>
      <c r="L142" s="890"/>
      <c r="M142" s="890"/>
      <c r="N142" s="890"/>
      <c r="O142" s="890"/>
      <c r="P142" s="890"/>
      <c r="Q142" s="891"/>
      <c r="R142" s="892"/>
      <c r="S142" s="893"/>
      <c r="T142" s="172" t="str">
        <f t="shared" si="20"/>
        <v>-</v>
      </c>
      <c r="U142" s="683"/>
      <c r="V142" s="683"/>
      <c r="W142" s="160"/>
      <c r="X142" s="535" t="str">
        <f>IF($R142=AK142,AS142,IF($R142=AL142,AT142,AU142))</f>
        <v>-</v>
      </c>
      <c r="Y142" s="533" t="s">
        <v>1062</v>
      </c>
      <c r="Z142" s="302">
        <f t="shared" si="24"/>
        <v>0.13707600924221058</v>
      </c>
      <c r="AA142" s="532">
        <v>0.01</v>
      </c>
      <c r="AB142" s="186">
        <v>1</v>
      </c>
      <c r="AC142" s="567">
        <v>1</v>
      </c>
      <c r="AD142" s="269" t="str">
        <f t="shared" si="21"/>
        <v>-</v>
      </c>
      <c r="AE142" s="269">
        <f t="shared" si="22"/>
        <v>0</v>
      </c>
      <c r="AF142" s="571">
        <f t="shared" si="23"/>
        <v>0</v>
      </c>
      <c r="AG142" s="269"/>
      <c r="AK142" s="108" t="s">
        <v>304</v>
      </c>
      <c r="AL142" s="108" t="s">
        <v>710</v>
      </c>
      <c r="AM142" s="108" t="s">
        <v>18</v>
      </c>
      <c r="AN142" s="33"/>
      <c r="AO142" s="33"/>
      <c r="AP142" s="33"/>
      <c r="AS142" s="130">
        <v>1</v>
      </c>
      <c r="AT142" s="130">
        <v>0</v>
      </c>
      <c r="AU142" s="130" t="s">
        <v>697</v>
      </c>
      <c r="AV142" s="33"/>
      <c r="AW142" s="33"/>
      <c r="BC142" s="141"/>
      <c r="BW142" s="33"/>
      <c r="BX142" s="33"/>
      <c r="BY142" s="33"/>
      <c r="BZ142" s="33"/>
      <c r="CA142" s="33"/>
      <c r="CF142" s="33"/>
    </row>
    <row r="143" spans="1:84" ht="14.25" customHeight="1" thickBot="1" x14ac:dyDescent="0.25">
      <c r="B143" s="137"/>
      <c r="C143" s="830">
        <v>20</v>
      </c>
      <c r="D143" s="260" t="s">
        <v>1144</v>
      </c>
      <c r="E143" s="261" t="s">
        <v>1153</v>
      </c>
      <c r="F143" s="944" t="s">
        <v>82</v>
      </c>
      <c r="G143" s="958"/>
      <c r="H143" s="888" t="s">
        <v>1039</v>
      </c>
      <c r="I143" s="890"/>
      <c r="J143" s="890"/>
      <c r="K143" s="890"/>
      <c r="L143" s="890"/>
      <c r="M143" s="890"/>
      <c r="N143" s="890"/>
      <c r="O143" s="890"/>
      <c r="P143" s="890"/>
      <c r="Q143" s="891"/>
      <c r="R143" s="892" t="s">
        <v>287</v>
      </c>
      <c r="S143" s="893"/>
      <c r="T143" s="172" t="str">
        <f t="shared" si="20"/>
        <v>C</v>
      </c>
      <c r="U143" s="683"/>
      <c r="V143" s="683"/>
      <c r="W143" s="160"/>
      <c r="X143" s="535">
        <f>IF($R143=AK143,AS143,IF($R143=AL143,AT143,AU143))</f>
        <v>0</v>
      </c>
      <c r="Y143" s="533" t="s">
        <v>1062</v>
      </c>
      <c r="Z143" s="302">
        <f t="shared" si="24"/>
        <v>0.13707600924221058</v>
      </c>
      <c r="AA143" s="532">
        <v>0.01</v>
      </c>
      <c r="AB143" s="186">
        <v>1</v>
      </c>
      <c r="AC143" s="567">
        <v>1</v>
      </c>
      <c r="AD143" s="269">
        <f t="shared" si="21"/>
        <v>0</v>
      </c>
      <c r="AE143" s="269">
        <f t="shared" si="22"/>
        <v>1.3707600924221059E-3</v>
      </c>
      <c r="AF143" s="571">
        <f t="shared" si="23"/>
        <v>1.3707600924221059E-3</v>
      </c>
      <c r="AG143" s="269"/>
      <c r="AK143" s="108" t="s">
        <v>304</v>
      </c>
      <c r="AL143" s="108" t="s">
        <v>710</v>
      </c>
      <c r="AM143" s="348" t="s">
        <v>18</v>
      </c>
      <c r="AN143" s="33"/>
      <c r="AO143" s="33"/>
      <c r="AP143" s="33"/>
      <c r="AS143" s="130">
        <v>1</v>
      </c>
      <c r="AT143" s="130">
        <v>0</v>
      </c>
      <c r="AU143" s="130" t="s">
        <v>697</v>
      </c>
      <c r="AV143" s="33"/>
      <c r="AW143" s="33"/>
      <c r="BC143" s="141"/>
      <c r="BW143" s="33"/>
      <c r="BX143" s="33"/>
      <c r="BY143" s="33"/>
      <c r="BZ143" s="33"/>
      <c r="CA143" s="33"/>
      <c r="CF143" s="33"/>
    </row>
    <row r="144" spans="1:84" ht="24" customHeight="1" thickBot="1" x14ac:dyDescent="0.25">
      <c r="B144" s="137"/>
      <c r="C144" s="617">
        <v>21</v>
      </c>
      <c r="D144" s="263" t="s">
        <v>1144</v>
      </c>
      <c r="E144" s="594" t="s">
        <v>1154</v>
      </c>
      <c r="F144" s="959" t="s">
        <v>781</v>
      </c>
      <c r="G144" s="960"/>
      <c r="H144" s="888" t="s">
        <v>782</v>
      </c>
      <c r="I144" s="890"/>
      <c r="J144" s="890"/>
      <c r="K144" s="890"/>
      <c r="L144" s="890"/>
      <c r="M144" s="890"/>
      <c r="N144" s="890"/>
      <c r="O144" s="890"/>
      <c r="P144" s="890"/>
      <c r="Q144" s="891"/>
      <c r="R144" s="892" t="s">
        <v>773</v>
      </c>
      <c r="S144" s="893"/>
      <c r="T144" s="265" t="str">
        <f t="shared" si="20"/>
        <v>-</v>
      </c>
      <c r="U144" s="683"/>
      <c r="V144" s="683"/>
      <c r="W144" s="160"/>
      <c r="X144" s="535" t="str">
        <f>IF($R144=AK144,AS144,IF($R144=AL144,AT144,AU144))</f>
        <v>-</v>
      </c>
      <c r="Y144" s="533" t="s">
        <v>1062</v>
      </c>
      <c r="Z144" s="302">
        <f t="shared" si="24"/>
        <v>0.13707600924221058</v>
      </c>
      <c r="AA144" s="532">
        <v>5.0000000000000001E-3</v>
      </c>
      <c r="AB144" s="186">
        <v>1</v>
      </c>
      <c r="AC144" s="567">
        <v>1</v>
      </c>
      <c r="AD144" s="269" t="str">
        <f t="shared" si="21"/>
        <v>-</v>
      </c>
      <c r="AE144" s="269">
        <f t="shared" si="22"/>
        <v>0</v>
      </c>
      <c r="AF144" s="571">
        <f t="shared" si="23"/>
        <v>0</v>
      </c>
      <c r="AG144" s="269"/>
      <c r="AK144" s="348" t="s">
        <v>304</v>
      </c>
      <c r="AL144" s="348" t="s">
        <v>772</v>
      </c>
      <c r="AM144" s="348" t="s">
        <v>773</v>
      </c>
      <c r="AN144" s="31"/>
      <c r="AO144" s="33"/>
      <c r="AP144" s="33"/>
      <c r="AS144" s="130">
        <v>1</v>
      </c>
      <c r="AT144" s="130">
        <v>0</v>
      </c>
      <c r="AU144" s="130" t="s">
        <v>63</v>
      </c>
      <c r="AV144" s="33"/>
      <c r="AW144" s="33"/>
      <c r="BW144" s="33"/>
      <c r="BX144" s="33"/>
      <c r="BY144" s="33"/>
      <c r="BZ144" s="33"/>
      <c r="CA144" s="33"/>
      <c r="CF144" s="33"/>
    </row>
    <row r="145" spans="2:84" ht="14.25" customHeight="1" x14ac:dyDescent="0.2">
      <c r="B145" s="137"/>
      <c r="C145" s="148" t="s">
        <v>1155</v>
      </c>
      <c r="D145" s="95"/>
      <c r="E145" s="165"/>
      <c r="F145" s="165"/>
      <c r="G145" s="165"/>
      <c r="H145" s="137"/>
      <c r="I145" s="137"/>
      <c r="J145" s="137"/>
      <c r="K145" s="137"/>
      <c r="L145" s="137"/>
      <c r="M145" s="137"/>
      <c r="N145" s="137"/>
      <c r="O145" s="137"/>
      <c r="P145" s="137"/>
      <c r="Q145" s="137"/>
      <c r="R145" s="137"/>
      <c r="S145" s="137"/>
      <c r="T145" s="139"/>
      <c r="U145" s="48"/>
      <c r="V145" s="48"/>
      <c r="Y145" s="85"/>
      <c r="AB145" s="85"/>
      <c r="AC145" s="85"/>
      <c r="AD145" s="85"/>
      <c r="AE145" s="85"/>
      <c r="AF145" s="85"/>
      <c r="AG145" s="85"/>
      <c r="AK145" s="266"/>
      <c r="AL145" s="266"/>
      <c r="AM145" s="266"/>
      <c r="AN145" s="266"/>
      <c r="AO145" s="266"/>
      <c r="AP145" s="266"/>
      <c r="AQ145" s="266"/>
      <c r="AR145" s="266"/>
      <c r="AS145" s="266"/>
      <c r="AT145" s="266"/>
      <c r="AU145" s="266"/>
      <c r="AV145" s="266"/>
      <c r="AW145" s="266"/>
      <c r="BW145" s="33"/>
      <c r="BX145" s="33"/>
      <c r="BY145" s="33"/>
      <c r="BZ145" s="33"/>
      <c r="CA145" s="33"/>
      <c r="CF145" s="33"/>
    </row>
    <row r="146" spans="2:84" ht="14.25" customHeight="1" x14ac:dyDescent="0.2">
      <c r="B146" s="137"/>
      <c r="C146" s="815" t="s">
        <v>1156</v>
      </c>
      <c r="D146" s="151" t="s">
        <v>1157</v>
      </c>
      <c r="E146" s="152"/>
      <c r="F146" s="153" t="s">
        <v>27</v>
      </c>
      <c r="G146" s="154"/>
      <c r="H146" s="918" t="s">
        <v>29</v>
      </c>
      <c r="I146" s="919"/>
      <c r="J146" s="919"/>
      <c r="K146" s="919"/>
      <c r="L146" s="919"/>
      <c r="M146" s="919"/>
      <c r="N146" s="919"/>
      <c r="O146" s="919"/>
      <c r="P146" s="919"/>
      <c r="Q146" s="919"/>
      <c r="R146" s="919"/>
      <c r="S146" s="920"/>
      <c r="T146" s="155" t="s">
        <v>1281</v>
      </c>
      <c r="U146" s="168"/>
      <c r="V146" s="45"/>
      <c r="W146" s="86"/>
      <c r="X146" s="47"/>
      <c r="Y146" s="47"/>
      <c r="Z146" s="49"/>
      <c r="AA146" s="169" t="str">
        <f>IF(Z146="","",HLOOKUP(Z146,#REF!,2,0))</f>
        <v/>
      </c>
      <c r="AE146" s="113"/>
      <c r="AJ146" s="113">
        <f>IF(空調機!$I$1=0,"",空調機!$I$1)</f>
        <v>1.6288413508524266E-2</v>
      </c>
      <c r="AK146" s="87" t="s">
        <v>793</v>
      </c>
      <c r="AL146" s="88"/>
      <c r="AM146" s="88"/>
      <c r="AN146" s="88"/>
      <c r="AO146" s="33"/>
      <c r="AP146" s="33"/>
      <c r="AQ146" s="33"/>
      <c r="AR146" s="33"/>
      <c r="AS146" s="33"/>
      <c r="AT146" s="33"/>
      <c r="AU146" s="33"/>
      <c r="AV146" s="33"/>
      <c r="AW146" s="33"/>
      <c r="BW146" s="33"/>
      <c r="BX146" s="33"/>
      <c r="BY146" s="33"/>
      <c r="BZ146" s="33"/>
      <c r="CA146" s="33"/>
      <c r="CF146" s="33"/>
    </row>
    <row r="147" spans="2:84" ht="47.25" customHeight="1" thickBot="1" x14ac:dyDescent="0.25">
      <c r="B147" s="137"/>
      <c r="C147" s="830">
        <v>22</v>
      </c>
      <c r="D147" s="830" t="s">
        <v>1158</v>
      </c>
      <c r="E147" s="267" t="s">
        <v>1159</v>
      </c>
      <c r="F147" s="895" t="s">
        <v>83</v>
      </c>
      <c r="G147" s="896"/>
      <c r="H147" s="895" t="s">
        <v>1160</v>
      </c>
      <c r="I147" s="905"/>
      <c r="J147" s="905"/>
      <c r="K147" s="905"/>
      <c r="L147" s="905"/>
      <c r="M147" s="905"/>
      <c r="N147" s="905"/>
      <c r="O147" s="905"/>
      <c r="P147" s="905"/>
      <c r="Q147" s="905"/>
      <c r="R147" s="905"/>
      <c r="S147" s="905"/>
      <c r="T147" s="297" t="str">
        <f>IF(AF147=0,"-",IF(AF147&gt;=$BK$15,"A",IF(AF147&gt;=$BK$16,"B",IF(AF147&gt;=$BK$17,"C","-"))))</f>
        <v>C</v>
      </c>
      <c r="U147" s="683"/>
      <c r="V147" s="45"/>
      <c r="W147" s="86"/>
      <c r="X147" s="86"/>
      <c r="Z147" s="86"/>
      <c r="AA147" s="86"/>
      <c r="AB147" s="86"/>
      <c r="AC147" s="86"/>
      <c r="AD147" s="86"/>
      <c r="AE147" s="86"/>
      <c r="AF147" s="536">
        <f>SUM(AF148:AF153)</f>
        <v>9.3428585994638543E-5</v>
      </c>
      <c r="AG147" s="86"/>
      <c r="AH147" s="86"/>
      <c r="AJ147" s="113">
        <f>空調機!$J$10</f>
        <v>306</v>
      </c>
      <c r="AK147" s="87" t="s">
        <v>794</v>
      </c>
      <c r="BW147" s="33"/>
      <c r="BX147" s="33"/>
      <c r="BY147" s="33"/>
      <c r="BZ147" s="33"/>
      <c r="CA147" s="33"/>
      <c r="CF147" s="33"/>
    </row>
    <row r="148" spans="2:84" ht="14.25" customHeight="1" thickBot="1" x14ac:dyDescent="0.25">
      <c r="B148" s="137"/>
      <c r="C148" s="816"/>
      <c r="D148" s="816"/>
      <c r="E148" s="268"/>
      <c r="F148" s="274"/>
      <c r="H148" s="921" t="s">
        <v>1161</v>
      </c>
      <c r="I148" s="922"/>
      <c r="J148" s="922"/>
      <c r="K148" s="922"/>
      <c r="L148" s="922"/>
      <c r="M148" s="922"/>
      <c r="N148" s="922"/>
      <c r="O148" s="888" t="s">
        <v>1162</v>
      </c>
      <c r="P148" s="890"/>
      <c r="Q148" s="891"/>
      <c r="R148" s="916" t="str">
        <f t="shared" ref="R148:R153" si="25">AJ148</f>
        <v>全てに導入</v>
      </c>
      <c r="S148" s="917"/>
      <c r="T148" s="216"/>
      <c r="U148" s="677"/>
      <c r="V148" s="45"/>
      <c r="W148" s="86">
        <f>IF(OR(AI148="",R148&lt;&gt;AJ148,R149&lt;&gt;AJ149,R150&lt;&gt;AJ150,R151&lt;&gt;AJ151,R152&lt;&gt;AJ152,R153&lt;&gt;AJ153),SUMPRODUCT(AH148:AH153,AQ148:AQ153),SUMPRODUCT(AI148:AI153,AQ148:AQ153))</f>
        <v>0.97350200890433281</v>
      </c>
      <c r="X148" s="186">
        <f>IF(W148="","",IF(W148&gt;1,1,IF(W148&lt;0,0,W148)))</f>
        <v>0.97350200890433281</v>
      </c>
      <c r="Y148" s="533" t="s">
        <v>1063</v>
      </c>
      <c r="Z148" s="302">
        <f>VLOOKUP(Y148,$W$44:$AJ$85,$AJ$40,0)</f>
        <v>0.11030562159290085</v>
      </c>
      <c r="AA148" s="532">
        <v>5.1999999999999998E-2</v>
      </c>
      <c r="AB148" s="186">
        <v>1</v>
      </c>
      <c r="AC148" s="567">
        <v>1</v>
      </c>
      <c r="AD148" s="269">
        <f>IF(X148="-","-",X148*Z148*AA148*AB148*AC148)</f>
        <v>5.5839026991347657E-3</v>
      </c>
      <c r="AE148" s="269">
        <f>IF(X148="-",0,(1-X148)*Z148*AA148*AB148*AC148)</f>
        <v>1.5198962369607753E-4</v>
      </c>
      <c r="AF148" s="571">
        <f>IF(X148="-",0,IF($M$151&lt;&gt;0,(1-X148)*Z148*AA148*AB148*AC148*$M$151/100,SUMPRODUCT(AG148:AG150,AQ148:AQ150)*Z148*AA148*AB148*AC148))</f>
        <v>9.3428585994638543E-5</v>
      </c>
      <c r="AG148" s="539">
        <f>空調機!$K$1</f>
        <v>1.6288413508524266E-2</v>
      </c>
      <c r="AH148" s="113">
        <f t="shared" ref="AH148:AH153" si="26">IF($R148=AK148,AS148,IF($R148=AL148,AT148,IF($R148=AM148,AU148,IF($R148=AN148,AV148,IF($R148=AO148,AW148,AX148)))))</f>
        <v>1</v>
      </c>
      <c r="AI148" s="530">
        <f>IF(空調機!$I$10=0,"",空調機!$K$9)</f>
        <v>0.98371158649147572</v>
      </c>
      <c r="AJ148" s="504" t="str">
        <f>IF(空調機!$I$10=0,AP148,IF(空調機!$K$9&gt;=0.95,AK148,IF(空調機!$K$9&gt;=0.7,AL148,IF(空調機!$K$9&gt;=0.3,AM148,IF(空調機!$K$9&gt;=0.05,AN148,AO148)))))</f>
        <v>全てに導入</v>
      </c>
      <c r="AK148" s="275" t="s">
        <v>109</v>
      </c>
      <c r="AL148" s="275" t="s">
        <v>31</v>
      </c>
      <c r="AM148" s="275" t="s">
        <v>241</v>
      </c>
      <c r="AN148" s="275" t="s">
        <v>34</v>
      </c>
      <c r="AO148" s="275" t="s">
        <v>35</v>
      </c>
      <c r="AP148" s="108" t="s">
        <v>190</v>
      </c>
      <c r="AQ148" s="538">
        <v>0.54</v>
      </c>
      <c r="AR148" s="215">
        <v>0.17</v>
      </c>
      <c r="AS148" s="130">
        <v>1</v>
      </c>
      <c r="AT148" s="130">
        <v>0.8</v>
      </c>
      <c r="AU148" s="130">
        <v>0.5</v>
      </c>
      <c r="AV148" s="130">
        <v>0.2</v>
      </c>
      <c r="AW148" s="130">
        <v>0</v>
      </c>
      <c r="AX148" s="130" t="s">
        <v>697</v>
      </c>
      <c r="BE148" s="215"/>
      <c r="BF148" s="94"/>
      <c r="BG148" s="94"/>
      <c r="BH148" s="94"/>
      <c r="BI148" s="94"/>
      <c r="BJ148" s="94"/>
      <c r="BK148" s="94"/>
      <c r="BW148" s="33"/>
      <c r="BX148" s="33"/>
      <c r="BY148" s="33"/>
      <c r="BZ148" s="33"/>
      <c r="CA148" s="33"/>
      <c r="CF148" s="33"/>
    </row>
    <row r="149" spans="2:84" ht="14.25" customHeight="1" thickBot="1" x14ac:dyDescent="0.25">
      <c r="B149" s="137"/>
      <c r="C149" s="816"/>
      <c r="D149" s="816"/>
      <c r="E149" s="268"/>
      <c r="F149" s="274"/>
      <c r="H149" s="921"/>
      <c r="I149" s="922"/>
      <c r="J149" s="922"/>
      <c r="K149" s="922"/>
      <c r="L149" s="922"/>
      <c r="M149" s="922"/>
      <c r="N149" s="922"/>
      <c r="O149" s="888" t="s">
        <v>259</v>
      </c>
      <c r="P149" s="890"/>
      <c r="Q149" s="891"/>
      <c r="R149" s="916" t="str">
        <f t="shared" si="25"/>
        <v>全てに導入</v>
      </c>
      <c r="S149" s="917"/>
      <c r="T149" s="216"/>
      <c r="U149" s="677"/>
      <c r="V149" s="45"/>
      <c r="W149" s="86"/>
      <c r="X149" s="33"/>
      <c r="Y149" s="33"/>
      <c r="AG149" s="539">
        <f>空調機!$L$1</f>
        <v>1.6288413508524266E-2</v>
      </c>
      <c r="AH149" s="113">
        <f t="shared" si="26"/>
        <v>1</v>
      </c>
      <c r="AI149" s="530">
        <f>IF(空調機!$I$10=0,"",空調機!$L$9)</f>
        <v>0.98371158649147572</v>
      </c>
      <c r="AJ149" s="504" t="str">
        <f>IF(空調機!$I$10=0,AP149,IF(空調機!$L$9&gt;=0.95,AK149,IF(空調機!$L$9&gt;=0.7,AL149,IF(空調機!$L$9&gt;=0.3,AM149,IF(空調機!$L$9&gt;=0.05,AN149,AO149)))))</f>
        <v>全てに導入</v>
      </c>
      <c r="AK149" s="275" t="s">
        <v>109</v>
      </c>
      <c r="AL149" s="275" t="s">
        <v>31</v>
      </c>
      <c r="AM149" s="275" t="s">
        <v>241</v>
      </c>
      <c r="AN149" s="275" t="s">
        <v>34</v>
      </c>
      <c r="AO149" s="275" t="s">
        <v>35</v>
      </c>
      <c r="AP149" s="108" t="s">
        <v>190</v>
      </c>
      <c r="AQ149" s="538">
        <v>0.16</v>
      </c>
      <c r="AR149" s="215">
        <v>0.05</v>
      </c>
      <c r="AS149" s="130">
        <v>1</v>
      </c>
      <c r="AT149" s="130">
        <v>0.8</v>
      </c>
      <c r="AU149" s="130">
        <v>0.5</v>
      </c>
      <c r="AV149" s="130">
        <v>0.2</v>
      </c>
      <c r="AW149" s="130">
        <v>0</v>
      </c>
      <c r="AX149" s="130" t="s">
        <v>697</v>
      </c>
      <c r="BE149" s="215"/>
      <c r="BF149" s="94"/>
      <c r="BG149" s="94"/>
      <c r="BH149" s="94"/>
      <c r="BI149" s="94"/>
      <c r="BJ149" s="94"/>
      <c r="BK149" s="94"/>
      <c r="BW149" s="33"/>
      <c r="BX149" s="33"/>
      <c r="BY149" s="33"/>
      <c r="BZ149" s="33"/>
      <c r="CA149" s="33"/>
      <c r="CF149" s="33"/>
    </row>
    <row r="150" spans="2:84" ht="14.25" customHeight="1" thickBot="1" x14ac:dyDescent="0.25">
      <c r="B150" s="137"/>
      <c r="C150" s="816"/>
      <c r="D150" s="816"/>
      <c r="E150" s="268"/>
      <c r="F150" s="274"/>
      <c r="H150" s="184"/>
      <c r="K150" s="684" t="s">
        <v>199</v>
      </c>
      <c r="L150" s="88">
        <f ca="1">空調機!$S$5</f>
        <v>2014</v>
      </c>
      <c r="M150" s="685"/>
      <c r="N150" s="837"/>
      <c r="O150" s="888" t="s">
        <v>1163</v>
      </c>
      <c r="P150" s="890"/>
      <c r="Q150" s="891"/>
      <c r="R150" s="916" t="str">
        <f t="shared" si="25"/>
        <v>大半に導入</v>
      </c>
      <c r="S150" s="917"/>
      <c r="T150" s="216"/>
      <c r="U150" s="677"/>
      <c r="V150" s="45"/>
      <c r="W150" s="86"/>
      <c r="Y150" s="33"/>
      <c r="AG150" s="539">
        <f>空調機!$M$1</f>
        <v>1.6288413508524266E-2</v>
      </c>
      <c r="AH150" s="113">
        <f t="shared" si="26"/>
        <v>0.8</v>
      </c>
      <c r="AI150" s="530">
        <f>IF(空調機!$I$10=0,"",空調機!$M$9)</f>
        <v>0.78434140514713868</v>
      </c>
      <c r="AJ150" s="504" t="str">
        <f>IF(空調機!$I$10=0,AP150,IF(空調機!$M$9&gt;=0.95,AK150,IF(空調機!$M$9&gt;=0.7,AL150,IF(空調機!$M$9&gt;=0.3,AM150,IF(空調機!$M$9&gt;=0.05,AN150,AO150)))))</f>
        <v>大半に導入</v>
      </c>
      <c r="AK150" s="275" t="s">
        <v>109</v>
      </c>
      <c r="AL150" s="275" t="s">
        <v>31</v>
      </c>
      <c r="AM150" s="275" t="s">
        <v>241</v>
      </c>
      <c r="AN150" s="275" t="s">
        <v>34</v>
      </c>
      <c r="AO150" s="275" t="s">
        <v>35</v>
      </c>
      <c r="AP150" s="108" t="s">
        <v>190</v>
      </c>
      <c r="AQ150" s="538">
        <v>0.3</v>
      </c>
      <c r="AR150" s="215">
        <v>9.6000000000000002E-2</v>
      </c>
      <c r="AS150" s="130">
        <v>1</v>
      </c>
      <c r="AT150" s="130">
        <v>0.8</v>
      </c>
      <c r="AU150" s="130">
        <v>0.5</v>
      </c>
      <c r="AV150" s="130">
        <v>0.2</v>
      </c>
      <c r="AW150" s="130">
        <v>0</v>
      </c>
      <c r="AX150" s="130" t="s">
        <v>697</v>
      </c>
      <c r="BE150" s="215"/>
      <c r="BF150" s="94"/>
      <c r="BG150" s="94"/>
      <c r="BH150" s="94"/>
      <c r="BI150" s="94"/>
      <c r="BJ150" s="94"/>
      <c r="BK150" s="94"/>
      <c r="BW150" s="33"/>
      <c r="BX150" s="33"/>
      <c r="BY150" s="33"/>
      <c r="BZ150" s="33"/>
      <c r="CA150" s="33"/>
      <c r="CF150" s="33"/>
    </row>
    <row r="151" spans="2:84" ht="14.25" customHeight="1" thickBot="1" x14ac:dyDescent="0.25">
      <c r="B151" s="137"/>
      <c r="C151" s="816"/>
      <c r="D151" s="816"/>
      <c r="E151" s="268"/>
      <c r="F151" s="274"/>
      <c r="H151" s="686" t="s">
        <v>69</v>
      </c>
      <c r="I151" s="687">
        <f>$AO$4</f>
        <v>1995</v>
      </c>
      <c r="J151" s="821"/>
      <c r="K151" s="684" t="s">
        <v>734</v>
      </c>
      <c r="L151" s="688">
        <f>AJ146</f>
        <v>1.6288413508524266E-2</v>
      </c>
      <c r="M151" s="685"/>
      <c r="N151" s="837" t="str">
        <f>IF(L151="","%","")</f>
        <v/>
      </c>
      <c r="O151" s="888" t="s">
        <v>1164</v>
      </c>
      <c r="P151" s="890"/>
      <c r="Q151" s="891"/>
      <c r="R151" s="916" t="str">
        <f t="shared" si="25"/>
        <v>一部に導入</v>
      </c>
      <c r="S151" s="917"/>
      <c r="T151" s="216"/>
      <c r="U151" s="677"/>
      <c r="V151" s="45"/>
      <c r="W151" s="86"/>
      <c r="Y151" s="33"/>
      <c r="AG151" s="539">
        <f>空調機!$N$1</f>
        <v>0</v>
      </c>
      <c r="AH151" s="113">
        <f t="shared" si="26"/>
        <v>0.2</v>
      </c>
      <c r="AI151" s="530">
        <f>IF(空調機!$I$10=0,"",空調機!$N$9)</f>
        <v>0.21565859485286129</v>
      </c>
      <c r="AJ151" s="504" t="str">
        <f>IF(空調機!$I$10=0,AP151,IF(空調機!$N$9&gt;=0.95,AK151,IF(空調機!$N$9&gt;=0.7,AL151,IF(空調機!$N$9&gt;=0.3,AM151,IF(空調機!$N$9&gt;=0.05,AN151,AO151)))))</f>
        <v>一部に導入</v>
      </c>
      <c r="AK151" s="275" t="s">
        <v>109</v>
      </c>
      <c r="AL151" s="275" t="s">
        <v>31</v>
      </c>
      <c r="AM151" s="275" t="s">
        <v>241</v>
      </c>
      <c r="AN151" s="275" t="s">
        <v>34</v>
      </c>
      <c r="AO151" s="275" t="s">
        <v>35</v>
      </c>
      <c r="AP151" s="108" t="s">
        <v>190</v>
      </c>
      <c r="AQ151" s="538">
        <v>0.23</v>
      </c>
      <c r="AR151" s="215"/>
      <c r="AS151" s="130">
        <v>1</v>
      </c>
      <c r="AT151" s="130">
        <v>0.8</v>
      </c>
      <c r="AU151" s="130">
        <v>0.5</v>
      </c>
      <c r="AV151" s="130">
        <v>0.2</v>
      </c>
      <c r="AW151" s="130">
        <v>0</v>
      </c>
      <c r="AX151" s="130" t="s">
        <v>63</v>
      </c>
      <c r="BE151" s="215"/>
      <c r="BF151" s="94"/>
      <c r="BG151" s="94"/>
      <c r="BH151" s="94"/>
      <c r="BI151" s="94"/>
      <c r="BJ151" s="94"/>
      <c r="BK151" s="94"/>
      <c r="BW151" s="33"/>
      <c r="BX151" s="33"/>
      <c r="BY151" s="33"/>
      <c r="BZ151" s="33"/>
      <c r="CA151" s="33"/>
      <c r="CF151" s="33"/>
    </row>
    <row r="152" spans="2:84" ht="14.25" customHeight="1" thickBot="1" x14ac:dyDescent="0.25">
      <c r="B152" s="137"/>
      <c r="C152" s="816"/>
      <c r="D152" s="816"/>
      <c r="E152" s="268"/>
      <c r="F152" s="274"/>
      <c r="H152" s="816"/>
      <c r="O152" s="888" t="s">
        <v>1165</v>
      </c>
      <c r="P152" s="890"/>
      <c r="Q152" s="891"/>
      <c r="R152" s="916" t="str">
        <f t="shared" si="25"/>
        <v>導入無し</v>
      </c>
      <c r="S152" s="917"/>
      <c r="T152" s="216"/>
      <c r="U152" s="677"/>
      <c r="V152" s="45"/>
      <c r="W152" s="86"/>
      <c r="Y152" s="33"/>
      <c r="Z152" s="33"/>
      <c r="AA152" s="33"/>
      <c r="AB152" s="33"/>
      <c r="AC152" s="33"/>
      <c r="AD152" s="33"/>
      <c r="AE152" s="33"/>
      <c r="AF152" s="33"/>
      <c r="AG152" s="539">
        <f>空調機!$O$1</f>
        <v>0</v>
      </c>
      <c r="AH152" s="113">
        <f t="shared" si="26"/>
        <v>0</v>
      </c>
      <c r="AI152" s="530">
        <f>IF(空調機!$I$10=0,"",空調機!$O$9)</f>
        <v>0</v>
      </c>
      <c r="AJ152" s="504" t="str">
        <f>IF(空調機!$I$10=0,AP152,IF(空調機!$O$9&gt;=0.95,AK152,IF(空調機!$O$9&gt;=0.7,AL152,IF(空調機!$O$9&gt;=0.3,AM152,IF(空調機!$O$9&gt;=0.05,AN152,AO152)))))</f>
        <v>導入無し</v>
      </c>
      <c r="AK152" s="275" t="s">
        <v>109</v>
      </c>
      <c r="AL152" s="275" t="s">
        <v>31</v>
      </c>
      <c r="AM152" s="275" t="s">
        <v>241</v>
      </c>
      <c r="AN152" s="275" t="s">
        <v>34</v>
      </c>
      <c r="AO152" s="275" t="s">
        <v>35</v>
      </c>
      <c r="AP152" s="108" t="s">
        <v>190</v>
      </c>
      <c r="AQ152" s="538">
        <v>0.11</v>
      </c>
      <c r="AR152" s="215">
        <v>3.5999999999999997E-2</v>
      </c>
      <c r="AS152" s="130">
        <v>1</v>
      </c>
      <c r="AT152" s="130">
        <v>0.8</v>
      </c>
      <c r="AU152" s="130">
        <v>0.5</v>
      </c>
      <c r="AV152" s="130">
        <v>0.2</v>
      </c>
      <c r="AW152" s="130">
        <v>0</v>
      </c>
      <c r="AX152" s="130" t="s">
        <v>697</v>
      </c>
      <c r="BE152" s="215"/>
      <c r="BF152" s="94"/>
      <c r="BG152" s="94"/>
      <c r="BH152" s="94"/>
      <c r="BI152" s="94"/>
      <c r="BJ152" s="94"/>
      <c r="BK152" s="94"/>
      <c r="BW152" s="33"/>
      <c r="BX152" s="33"/>
      <c r="BY152" s="33"/>
      <c r="BZ152" s="33"/>
      <c r="CA152" s="33"/>
      <c r="CF152" s="33"/>
    </row>
    <row r="153" spans="2:84" ht="14.25" customHeight="1" thickBot="1" x14ac:dyDescent="0.25">
      <c r="B153" s="137"/>
      <c r="C153" s="816"/>
      <c r="D153" s="816"/>
      <c r="E153" s="268"/>
      <c r="F153" s="274"/>
      <c r="H153" s="816"/>
      <c r="O153" s="888" t="s">
        <v>1166</v>
      </c>
      <c r="P153" s="890"/>
      <c r="Q153" s="891"/>
      <c r="R153" s="916" t="str">
        <f t="shared" si="25"/>
        <v>導入無し</v>
      </c>
      <c r="S153" s="917"/>
      <c r="T153" s="216"/>
      <c r="U153" s="677"/>
      <c r="V153" s="45"/>
      <c r="W153" s="95"/>
      <c r="X153" s="49"/>
      <c r="Y153" s="49"/>
      <c r="Z153" s="95"/>
      <c r="AA153" s="169" t="str">
        <f>IF(Z153="","",HLOOKUP(Z153,#REF!,2,0))</f>
        <v/>
      </c>
      <c r="AE153" s="113"/>
      <c r="AG153" s="539">
        <f>空調機!$P$1</f>
        <v>1.6288413508524266E-2</v>
      </c>
      <c r="AH153" s="113">
        <f t="shared" si="26"/>
        <v>0</v>
      </c>
      <c r="AI153" s="530">
        <f>IF(空調機!$I$10=0,"",空調機!$P$9)</f>
        <v>0</v>
      </c>
      <c r="AJ153" s="504" t="str">
        <f>IF(空調機!$I$10=0,AP153,IF(空調機!$P$9&gt;=0.95,AK153,IF(空調機!$P$9&gt;=0.7,AL153,IF(空調機!$P$9&gt;=0.3,AM153,IF(空調機!$P$9&gt;=0.05,AN153,AO153)))))</f>
        <v>導入無し</v>
      </c>
      <c r="AK153" s="275" t="s">
        <v>109</v>
      </c>
      <c r="AL153" s="275" t="s">
        <v>31</v>
      </c>
      <c r="AM153" s="275" t="s">
        <v>241</v>
      </c>
      <c r="AN153" s="275" t="s">
        <v>34</v>
      </c>
      <c r="AO153" s="275" t="s">
        <v>35</v>
      </c>
      <c r="AP153" s="108" t="s">
        <v>190</v>
      </c>
      <c r="AQ153" s="538">
        <v>0.16</v>
      </c>
      <c r="AR153" s="215">
        <v>0.05</v>
      </c>
      <c r="AS153" s="130">
        <v>1</v>
      </c>
      <c r="AT153" s="130">
        <v>0.8</v>
      </c>
      <c r="AU153" s="130">
        <v>0.5</v>
      </c>
      <c r="AV153" s="130">
        <v>0.2</v>
      </c>
      <c r="AW153" s="130">
        <v>0</v>
      </c>
      <c r="AX153" s="130" t="s">
        <v>697</v>
      </c>
      <c r="AZ153" s="141"/>
      <c r="BB153" s="141"/>
      <c r="BC153" s="141"/>
      <c r="BD153" s="95"/>
      <c r="BE153" s="215"/>
      <c r="BF153" s="94"/>
      <c r="BG153" s="94"/>
      <c r="BH153" s="94"/>
      <c r="BI153" s="94"/>
      <c r="BJ153" s="94"/>
      <c r="BK153" s="94"/>
      <c r="BW153" s="33"/>
      <c r="BX153" s="33"/>
      <c r="BY153" s="33"/>
      <c r="BZ153" s="33"/>
      <c r="CA153" s="33"/>
      <c r="CF153" s="33"/>
    </row>
    <row r="154" spans="2:84" ht="13.2" x14ac:dyDescent="0.2">
      <c r="B154" s="137"/>
      <c r="C154" s="830">
        <v>23</v>
      </c>
      <c r="D154" s="830" t="s">
        <v>1158</v>
      </c>
      <c r="E154" s="276" t="s">
        <v>1167</v>
      </c>
      <c r="F154" s="895" t="s">
        <v>89</v>
      </c>
      <c r="G154" s="896"/>
      <c r="H154" s="895" t="s">
        <v>792</v>
      </c>
      <c r="I154" s="905"/>
      <c r="J154" s="905"/>
      <c r="K154" s="905"/>
      <c r="L154" s="905"/>
      <c r="M154" s="905"/>
      <c r="N154" s="905"/>
      <c r="O154" s="905"/>
      <c r="P154" s="905"/>
      <c r="Q154" s="905"/>
      <c r="R154" s="905"/>
      <c r="S154" s="896"/>
      <c r="T154" s="297" t="str">
        <f>IF(AF154=0,"-",IF(AF154&gt;=$BK$15,"A",IF(AF154&gt;=$BK$16,"B",IF(AF154&gt;=$BK$17,"C","-"))))</f>
        <v>C</v>
      </c>
      <c r="U154" s="672"/>
      <c r="V154" s="45"/>
      <c r="Y154" s="85"/>
      <c r="AB154" s="85"/>
      <c r="AC154" s="85"/>
      <c r="AD154" s="85"/>
      <c r="AE154" s="85"/>
      <c r="AF154" s="536">
        <f>SUM(AF157:AF161)</f>
        <v>1.5107701736768973E-3</v>
      </c>
      <c r="AG154" s="85"/>
      <c r="AH154" s="33"/>
      <c r="AI154" s="33"/>
      <c r="AJ154" s="113">
        <f>IF(パッケージ形空調機!$N$1=0,"",パッケージ形空調機!$N$1)</f>
        <v>0.86257668711656443</v>
      </c>
      <c r="AK154" s="85" t="s">
        <v>793</v>
      </c>
      <c r="AL154" s="840"/>
      <c r="AM154" s="840"/>
      <c r="AN154" s="840"/>
      <c r="AO154" s="840"/>
      <c r="AP154" s="840"/>
      <c r="AQ154" s="33"/>
      <c r="AR154" s="840"/>
      <c r="AS154" s="840"/>
      <c r="AT154" s="840"/>
      <c r="AU154" s="840"/>
      <c r="AV154" s="840"/>
      <c r="AW154" s="840"/>
      <c r="BW154" s="33"/>
      <c r="BX154" s="33"/>
      <c r="BY154" s="33"/>
      <c r="BZ154" s="33"/>
      <c r="CA154" s="33"/>
      <c r="CF154" s="33"/>
    </row>
    <row r="155" spans="2:84" ht="36" customHeight="1" x14ac:dyDescent="0.2">
      <c r="B155" s="137"/>
      <c r="C155" s="816"/>
      <c r="D155" s="816"/>
      <c r="E155" s="277"/>
      <c r="F155" s="810"/>
      <c r="G155" s="821"/>
      <c r="H155" s="897" t="s">
        <v>1168</v>
      </c>
      <c r="I155" s="937"/>
      <c r="J155" s="937"/>
      <c r="K155" s="937"/>
      <c r="L155" s="937"/>
      <c r="M155" s="937"/>
      <c r="N155" s="937"/>
      <c r="O155" s="937"/>
      <c r="P155" s="937"/>
      <c r="Q155" s="937"/>
      <c r="R155" s="937"/>
      <c r="S155" s="898"/>
      <c r="T155" s="557"/>
      <c r="U155" s="672"/>
      <c r="V155" s="45"/>
      <c r="Y155" s="85"/>
      <c r="AB155" s="85"/>
      <c r="AC155" s="85"/>
      <c r="AD155" s="85"/>
      <c r="AE155" s="85"/>
      <c r="AF155" s="536"/>
      <c r="AG155" s="85"/>
      <c r="AH155" s="33"/>
      <c r="AI155" s="33"/>
      <c r="AJ155" s="113">
        <f>IF(パッケージ形空調機!$L$1=0,"",パッケージ形空調機!$L$1)</f>
        <v>7.5209511443992572E-2</v>
      </c>
      <c r="AK155" s="87" t="s">
        <v>801</v>
      </c>
      <c r="AL155" s="840"/>
      <c r="AM155" s="840"/>
      <c r="AN155" s="840"/>
      <c r="AO155" s="840"/>
      <c r="AP155" s="840"/>
      <c r="AQ155" s="33"/>
      <c r="AR155" s="840"/>
      <c r="AS155" s="840"/>
      <c r="AT155" s="840"/>
      <c r="AU155" s="840"/>
      <c r="AV155" s="840"/>
      <c r="AW155" s="840"/>
      <c r="BW155" s="33"/>
      <c r="BX155" s="33"/>
      <c r="BY155" s="33"/>
      <c r="BZ155" s="33"/>
      <c r="CA155" s="33"/>
      <c r="CF155" s="33"/>
    </row>
    <row r="156" spans="2:84" ht="36" customHeight="1" thickBot="1" x14ac:dyDescent="0.25">
      <c r="B156" s="137"/>
      <c r="C156" s="816"/>
      <c r="D156" s="816"/>
      <c r="E156" s="277"/>
      <c r="F156" s="810"/>
      <c r="G156" s="821"/>
      <c r="H156" s="897" t="s">
        <v>796</v>
      </c>
      <c r="I156" s="937"/>
      <c r="J156" s="937"/>
      <c r="K156" s="937"/>
      <c r="L156" s="937"/>
      <c r="M156" s="937"/>
      <c r="N156" s="937"/>
      <c r="O156" s="937"/>
      <c r="P156" s="937"/>
      <c r="Q156" s="937"/>
      <c r="R156" s="937"/>
      <c r="S156" s="898"/>
      <c r="T156" s="557"/>
      <c r="U156" s="672"/>
      <c r="V156" s="45"/>
      <c r="Y156" s="85"/>
      <c r="AB156" s="85"/>
      <c r="AC156" s="85"/>
      <c r="AD156" s="85"/>
      <c r="AE156" s="85"/>
      <c r="AF156" s="536"/>
      <c r="AG156" s="85"/>
      <c r="AH156" s="530">
        <f>SUM(AH157:AH158)+MIN(AH159:AH160)</f>
        <v>0.8</v>
      </c>
      <c r="AI156" s="530">
        <f>SUM(AI157:AI158)+MIN(AI159:AI160)</f>
        <v>0.92760736196319027</v>
      </c>
      <c r="AJ156" s="113">
        <f>パッケージ形空調機!$N$10</f>
        <v>17</v>
      </c>
      <c r="AK156" s="87" t="s">
        <v>794</v>
      </c>
      <c r="AL156" s="840"/>
      <c r="AM156" s="840"/>
      <c r="AN156" s="840"/>
      <c r="AO156" s="840"/>
      <c r="AP156" s="840"/>
      <c r="AQ156" s="538">
        <f>AQ157</f>
        <v>0.85</v>
      </c>
      <c r="AR156" s="840"/>
      <c r="AS156" s="840"/>
      <c r="AT156" s="840"/>
      <c r="AU156" s="840"/>
      <c r="AV156" s="840"/>
      <c r="AW156" s="840"/>
      <c r="BW156" s="33"/>
      <c r="BX156" s="33"/>
      <c r="BY156" s="33"/>
      <c r="BZ156" s="33"/>
      <c r="CA156" s="33"/>
      <c r="CF156" s="33"/>
    </row>
    <row r="157" spans="2:84" ht="14.25" customHeight="1" thickBot="1" x14ac:dyDescent="0.25">
      <c r="B157" s="137"/>
      <c r="C157" s="816"/>
      <c r="D157" s="816"/>
      <c r="E157" s="277"/>
      <c r="F157" s="810"/>
      <c r="G157" s="821"/>
      <c r="H157" s="921" t="s">
        <v>1169</v>
      </c>
      <c r="I157" s="922"/>
      <c r="J157" s="922"/>
      <c r="K157" s="922"/>
      <c r="L157" s="922"/>
      <c r="M157" s="922"/>
      <c r="N157" s="922"/>
      <c r="O157" s="888" t="s">
        <v>729</v>
      </c>
      <c r="P157" s="890"/>
      <c r="Q157" s="891"/>
      <c r="R157" s="916" t="str">
        <f>AJ157</f>
        <v>導入無し</v>
      </c>
      <c r="S157" s="917"/>
      <c r="T157" s="210"/>
      <c r="U157" s="672"/>
      <c r="V157" s="45"/>
      <c r="W157" s="86">
        <f>IF(OR(AI157="",R157&lt;&gt;AJ157,R158&lt;&gt;AJ158,R159&lt;&gt;AJ159,R160&lt;&gt;AJ160,R161&lt;&gt;AJ161),SUMPRODUCT(AH156:AH161,AQ156:AQ161),SUMPRODUCT(AI156:AI161,AQ156:AQ161))</f>
        <v>0.81766871165644173</v>
      </c>
      <c r="X157" s="186">
        <f>IF(W157="","",IF(W157&gt;1,1,IF(W157&lt;0,0,W157)))</f>
        <v>0.81766871165644173</v>
      </c>
      <c r="Y157" s="533" t="s">
        <v>992</v>
      </c>
      <c r="Z157" s="302">
        <f>VLOOKUP(Y157,$W$44:$AJ$85,$AJ$40,0)</f>
        <v>2.6376985680091506E-2</v>
      </c>
      <c r="AA157" s="532">
        <v>0.3</v>
      </c>
      <c r="AB157" s="186">
        <v>1</v>
      </c>
      <c r="AC157" s="567">
        <v>1</v>
      </c>
      <c r="AD157" s="269">
        <f>IF(X157="-","-",X157*Z157*AA157*AB157*AC157)</f>
        <v>6.4702907695262492E-3</v>
      </c>
      <c r="AE157" s="269">
        <f>IF(X157="-",0,(1-X157)*Z157*AA157*AB157*AC157)</f>
        <v>1.4428049345012015E-3</v>
      </c>
      <c r="AF157" s="571">
        <f>IF(X157="-",0,IF($M$160&lt;&gt;0,(1-X157)*Z157*AA157*AB157*AC157*$M$160/100,SUMPRODUCT(AG157:AG161,AQ157:AQ161)*Z157*AA157*AB157*AC157))</f>
        <v>1.5107701736768973E-3</v>
      </c>
      <c r="AG157" s="539">
        <f>パッケージ形空調機!$S$1</f>
        <v>7.2392638036809814E-2</v>
      </c>
      <c r="AH157" s="113">
        <f>IF($R157=AK157,AS157,IF($R157=AL157,AT157,IF($R157=AM157,AU157,IF($R157=AN157,AV157,IF($R157=AO157,AW157,AX157)))))</f>
        <v>0</v>
      </c>
      <c r="AI157" s="530">
        <f>IF(パッケージ形空調機!$L$10=0,"",パッケージ形空調機!$O$9)</f>
        <v>3.4355828220858899E-2</v>
      </c>
      <c r="AJ157" s="504" t="str">
        <f>IF(パッケージ形空調機!$L$10=0,AP157,IF(パッケージ形空調機!$O$9&gt;=0.95,AK157,IF(パッケージ形空調機!$O$9&gt;=0.7,AL157,IF(パッケージ形空調機!$O$9&gt;=0.3,AM157,IF(パッケージ形空調機!$O$9&gt;=0.05,AN157,AO157)))))</f>
        <v>導入無し</v>
      </c>
      <c r="AK157" s="275" t="s">
        <v>109</v>
      </c>
      <c r="AL157" s="275" t="s">
        <v>31</v>
      </c>
      <c r="AM157" s="275" t="s">
        <v>241</v>
      </c>
      <c r="AN157" s="275" t="s">
        <v>34</v>
      </c>
      <c r="AO157" s="275" t="s">
        <v>35</v>
      </c>
      <c r="AP157" s="108" t="s">
        <v>252</v>
      </c>
      <c r="AQ157" s="131">
        <v>0.85</v>
      </c>
      <c r="AR157" s="33"/>
      <c r="AS157" s="130">
        <v>1</v>
      </c>
      <c r="AT157" s="130">
        <v>0.8</v>
      </c>
      <c r="AU157" s="130">
        <v>0.5</v>
      </c>
      <c r="AV157" s="130">
        <v>0.2</v>
      </c>
      <c r="AW157" s="130">
        <v>0</v>
      </c>
      <c r="AX157" s="130" t="s">
        <v>63</v>
      </c>
      <c r="BW157" s="33"/>
      <c r="BX157" s="33"/>
      <c r="BY157" s="33"/>
      <c r="BZ157" s="33"/>
      <c r="CA157" s="33"/>
      <c r="CF157" s="33"/>
    </row>
    <row r="158" spans="2:84" ht="14.25" customHeight="1" thickBot="1" x14ac:dyDescent="0.25">
      <c r="B158" s="137"/>
      <c r="C158" s="816"/>
      <c r="D158" s="816"/>
      <c r="E158" s="277"/>
      <c r="F158" s="810"/>
      <c r="G158" s="821"/>
      <c r="H158" s="921"/>
      <c r="I158" s="922"/>
      <c r="J158" s="922"/>
      <c r="K158" s="922"/>
      <c r="L158" s="922"/>
      <c r="M158" s="922"/>
      <c r="N158" s="922"/>
      <c r="O158" s="888" t="s">
        <v>728</v>
      </c>
      <c r="P158" s="890"/>
      <c r="Q158" s="891"/>
      <c r="R158" s="916" t="str">
        <f>AJ158</f>
        <v>大半に導入</v>
      </c>
      <c r="S158" s="917"/>
      <c r="T158" s="210"/>
      <c r="U158" s="672"/>
      <c r="V158" s="45"/>
      <c r="Y158" s="85"/>
      <c r="AB158" s="85"/>
      <c r="AC158" s="569"/>
      <c r="AD158" s="85"/>
      <c r="AE158" s="85"/>
      <c r="AF158" s="85"/>
      <c r="AG158" s="539"/>
      <c r="AH158" s="113">
        <f>IF($R158=AK158,AS158,IF($R158=AL158,AT158,IF($R158=AM158,AU158,IF($R158=AN158,AV158,IF($R158=AO158,AW158,AX158)))))</f>
        <v>0.8</v>
      </c>
      <c r="AI158" s="530">
        <f>IF(パッケージ形空調機!$L$10=0,"",パッケージ形空調機!$P$9)</f>
        <v>0.85889570552147243</v>
      </c>
      <c r="AJ158" s="504" t="str">
        <f>IF(パッケージ形空調機!$L$10=0,AP158,IF(パッケージ形空調機!$P$9&gt;=0.95,AK158,IF(パッケージ形空調機!$P$9&gt;=0.7,AL158,IF(パッケージ形空調機!$P$9&gt;=0.3,AM158,IF(パッケージ形空調機!$P$9&gt;=0.05,AN158,AO158)))))</f>
        <v>大半に導入</v>
      </c>
      <c r="AK158" s="275" t="s">
        <v>109</v>
      </c>
      <c r="AL158" s="275" t="s">
        <v>31</v>
      </c>
      <c r="AM158" s="275" t="s">
        <v>241</v>
      </c>
      <c r="AN158" s="275" t="s">
        <v>34</v>
      </c>
      <c r="AO158" s="275" t="s">
        <v>35</v>
      </c>
      <c r="AP158" s="108" t="s">
        <v>252</v>
      </c>
      <c r="AQ158" s="33"/>
      <c r="AR158" s="33"/>
      <c r="AS158" s="130">
        <v>1</v>
      </c>
      <c r="AT158" s="130">
        <v>0.8</v>
      </c>
      <c r="AU158" s="130">
        <v>0.5</v>
      </c>
      <c r="AV158" s="130">
        <v>0.2</v>
      </c>
      <c r="AW158" s="130">
        <v>0</v>
      </c>
      <c r="AX158" s="130" t="s">
        <v>63</v>
      </c>
      <c r="BW158" s="33"/>
      <c r="BX158" s="33"/>
      <c r="BY158" s="33"/>
      <c r="BZ158" s="33"/>
      <c r="CA158" s="33"/>
      <c r="CF158" s="33"/>
    </row>
    <row r="159" spans="2:84" ht="14.25" customHeight="1" thickBot="1" x14ac:dyDescent="0.25">
      <c r="B159" s="137"/>
      <c r="C159" s="279"/>
      <c r="D159" s="279"/>
      <c r="E159" s="277"/>
      <c r="F159" s="278"/>
      <c r="G159" s="137"/>
      <c r="H159" s="184"/>
      <c r="K159" s="684" t="s">
        <v>200</v>
      </c>
      <c r="L159" s="88">
        <f ca="1">パッケージ形空調機!$AC$5</f>
        <v>2008</v>
      </c>
      <c r="M159" s="685"/>
      <c r="N159" s="837"/>
      <c r="O159" s="974" t="s">
        <v>1170</v>
      </c>
      <c r="P159" s="923" t="s">
        <v>293</v>
      </c>
      <c r="Q159" s="924"/>
      <c r="R159" s="916" t="str">
        <f>AJ159</f>
        <v>導入無し</v>
      </c>
      <c r="S159" s="917"/>
      <c r="T159" s="216"/>
      <c r="U159" s="677"/>
      <c r="V159" s="45"/>
      <c r="X159" s="186"/>
      <c r="Y159" s="49"/>
      <c r="Z159" s="33"/>
      <c r="AA159" s="33"/>
      <c r="AB159" s="33"/>
      <c r="AC159" s="565"/>
      <c r="AE159" s="113"/>
      <c r="AG159" s="539"/>
      <c r="AH159" s="113">
        <f>IF($R159=AK159,AS159,IF($R159=AL159,AT159,IF($R159=AM159,AU159,IF($R159=AN159,AV159,IF($R159=AO159,AW159,AX159)))))</f>
        <v>0</v>
      </c>
      <c r="AI159" s="530">
        <f>IF(パッケージ形空調機!$L$10=0,"",パッケージ形空調機!$Q$9)</f>
        <v>3.4355828220858899E-2</v>
      </c>
      <c r="AJ159" s="504" t="str">
        <f>IF(パッケージ形空調機!$L$10=0,AP159,IF(パッケージ形空調機!$Q$9&gt;=0.95,AK159,IF(パッケージ形空調機!$Q$9&gt;=0.7,AL159,IF(パッケージ形空調機!$Q$9&gt;=0.3,AM159,IF(パッケージ形空調機!$Q$9&gt;=0.05,AN159,AO159)))))</f>
        <v>導入無し</v>
      </c>
      <c r="AK159" s="275" t="s">
        <v>109</v>
      </c>
      <c r="AL159" s="275" t="s">
        <v>31</v>
      </c>
      <c r="AM159" s="275" t="s">
        <v>241</v>
      </c>
      <c r="AN159" s="275" t="s">
        <v>34</v>
      </c>
      <c r="AO159" s="275" t="s">
        <v>35</v>
      </c>
      <c r="AP159" s="108" t="s">
        <v>252</v>
      </c>
      <c r="AQ159" s="33"/>
      <c r="AR159" s="33"/>
      <c r="AS159" s="130">
        <v>1</v>
      </c>
      <c r="AT159" s="130">
        <v>0.8</v>
      </c>
      <c r="AU159" s="130">
        <v>0.5</v>
      </c>
      <c r="AV159" s="130">
        <v>0.2</v>
      </c>
      <c r="AW159" s="130">
        <v>0</v>
      </c>
      <c r="AX159" s="130" t="s">
        <v>697</v>
      </c>
      <c r="BW159" s="33"/>
      <c r="BX159" s="33"/>
      <c r="BY159" s="33"/>
      <c r="BZ159" s="33"/>
      <c r="CA159" s="33"/>
      <c r="CF159" s="33"/>
    </row>
    <row r="160" spans="2:84" ht="14.25" customHeight="1" thickBot="1" x14ac:dyDescent="0.25">
      <c r="B160" s="137"/>
      <c r="C160" s="816"/>
      <c r="D160" s="816"/>
      <c r="E160" s="277"/>
      <c r="F160" s="278"/>
      <c r="G160" s="137"/>
      <c r="H160" s="686" t="s">
        <v>69</v>
      </c>
      <c r="I160" s="687">
        <f>$AP$4</f>
        <v>2000</v>
      </c>
      <c r="J160" s="821"/>
      <c r="K160" s="684" t="s">
        <v>734</v>
      </c>
      <c r="L160" s="688">
        <f>AJ154</f>
        <v>0.86257668711656443</v>
      </c>
      <c r="M160" s="685"/>
      <c r="N160" s="837" t="str">
        <f>IF(L160="","%","")</f>
        <v/>
      </c>
      <c r="O160" s="975"/>
      <c r="P160" s="923" t="s">
        <v>281</v>
      </c>
      <c r="Q160" s="924"/>
      <c r="R160" s="916" t="str">
        <f>AJ160</f>
        <v>導入無し</v>
      </c>
      <c r="S160" s="917"/>
      <c r="T160" s="216"/>
      <c r="U160" s="677"/>
      <c r="V160" s="45"/>
      <c r="X160" s="186"/>
      <c r="Y160" s="49"/>
      <c r="Z160" s="33"/>
      <c r="AA160" s="33"/>
      <c r="AB160" s="33"/>
      <c r="AC160" s="565"/>
      <c r="AE160" s="113"/>
      <c r="AG160" s="539"/>
      <c r="AH160" s="113">
        <f>IF($R160=AK160,AS160,IF($R160=AL160,AT160,IF($R160=AM160,AU160,IF($R160=AN160,AV160,IF($R160=AO160,AW160,AX160)))))</f>
        <v>0</v>
      </c>
      <c r="AI160" s="530">
        <f>IF(パッケージ形空調機!$L$10=0,"",パッケージ形空調機!$R$9)</f>
        <v>3.4355828220858899E-2</v>
      </c>
      <c r="AJ160" s="504" t="str">
        <f>IF(パッケージ形空調機!$L$10=0,AP160,IF(パッケージ形空調機!$R$9&gt;=0.95,AK160,IF(パッケージ形空調機!$R$9&gt;=0.7,AL160,IF(パッケージ形空調機!$R$9&gt;=0.3,AM160,IF(パッケージ形空調機!$R$9&gt;=0.05,AN160,AO160)))))</f>
        <v>導入無し</v>
      </c>
      <c r="AK160" s="275" t="s">
        <v>109</v>
      </c>
      <c r="AL160" s="275" t="s">
        <v>31</v>
      </c>
      <c r="AM160" s="275" t="s">
        <v>241</v>
      </c>
      <c r="AN160" s="275" t="s">
        <v>34</v>
      </c>
      <c r="AO160" s="275" t="s">
        <v>35</v>
      </c>
      <c r="AP160" s="108" t="s">
        <v>252</v>
      </c>
      <c r="AQ160" s="33"/>
      <c r="AR160" s="33"/>
      <c r="AS160" s="130">
        <v>1</v>
      </c>
      <c r="AT160" s="130">
        <v>0.8</v>
      </c>
      <c r="AU160" s="130">
        <v>0.5</v>
      </c>
      <c r="AV160" s="130">
        <v>0.2</v>
      </c>
      <c r="AW160" s="130">
        <v>0</v>
      </c>
      <c r="AX160" s="130" t="s">
        <v>697</v>
      </c>
      <c r="BW160" s="33"/>
      <c r="BX160" s="33"/>
      <c r="BY160" s="33"/>
      <c r="BZ160" s="33"/>
      <c r="CA160" s="33"/>
      <c r="CF160" s="33"/>
    </row>
    <row r="161" spans="2:84" ht="14.25" customHeight="1" thickBot="1" x14ac:dyDescent="0.25">
      <c r="B161" s="137"/>
      <c r="C161" s="825"/>
      <c r="D161" s="825"/>
      <c r="E161" s="280"/>
      <c r="F161" s="281"/>
      <c r="G161" s="200"/>
      <c r="H161" s="825"/>
      <c r="I161" s="826"/>
      <c r="J161" s="826"/>
      <c r="K161" s="282"/>
      <c r="L161" s="282"/>
      <c r="M161" s="200"/>
      <c r="N161" s="200"/>
      <c r="O161" s="888" t="s">
        <v>130</v>
      </c>
      <c r="P161" s="890"/>
      <c r="Q161" s="891"/>
      <c r="R161" s="916" t="str">
        <f>AJ161</f>
        <v>導入無し</v>
      </c>
      <c r="S161" s="917"/>
      <c r="T161" s="284"/>
      <c r="U161" s="677"/>
      <c r="V161" s="45"/>
      <c r="W161" s="86"/>
      <c r="X161" s="186"/>
      <c r="Y161" s="49"/>
      <c r="Z161" s="95"/>
      <c r="AA161" s="169" t="str">
        <f>IF(Z161="","",HLOOKUP(Z161,#REF!,2,0))</f>
        <v/>
      </c>
      <c r="AC161" s="565"/>
      <c r="AE161" s="113"/>
      <c r="AG161" s="539">
        <f>パッケージ形空調機!$T$1</f>
        <v>0.86257668711656443</v>
      </c>
      <c r="AH161" s="113">
        <f>IF($R161=AK161,AS161,IF($R161=AL161,AT161,IF($R161=AM161,AU161,IF($R161=AN161,AV161,IF($R161=AO161,AW161,AX161)))))</f>
        <v>0</v>
      </c>
      <c r="AI161" s="530">
        <f>IF(パッケージ形空調機!$L$10=0,"",パッケージ形空調機!$T$9)</f>
        <v>0</v>
      </c>
      <c r="AJ161" s="504" t="str">
        <f>IF(パッケージ形空調機!$L$10=0,AP161,IF(パッケージ形空調機!$T$9&gt;=0.95,AK161,IF(パッケージ形空調機!$T$9&gt;=0.7,AL161,IF(パッケージ形空調機!$T$9&gt;=0.3,AM161,IF(パッケージ形空調機!$T$9&gt;=0.05,AN161,AO161)))))</f>
        <v>導入無し</v>
      </c>
      <c r="AK161" s="275" t="s">
        <v>109</v>
      </c>
      <c r="AL161" s="275" t="s">
        <v>31</v>
      </c>
      <c r="AM161" s="275" t="s">
        <v>241</v>
      </c>
      <c r="AN161" s="275" t="s">
        <v>34</v>
      </c>
      <c r="AO161" s="275" t="s">
        <v>35</v>
      </c>
      <c r="AP161" s="108" t="s">
        <v>252</v>
      </c>
      <c r="AQ161" s="131">
        <v>0.15</v>
      </c>
      <c r="AR161" s="33"/>
      <c r="AS161" s="130">
        <v>1</v>
      </c>
      <c r="AT161" s="130">
        <v>0.8</v>
      </c>
      <c r="AU161" s="130">
        <v>0.5</v>
      </c>
      <c r="AV161" s="130">
        <v>0.2</v>
      </c>
      <c r="AW161" s="130">
        <v>0</v>
      </c>
      <c r="AX161" s="130" t="s">
        <v>697</v>
      </c>
      <c r="BW161" s="33"/>
      <c r="BX161" s="33"/>
      <c r="BY161" s="33"/>
      <c r="BZ161" s="33"/>
      <c r="CA161" s="33"/>
      <c r="CF161" s="33"/>
    </row>
    <row r="162" spans="2:84" ht="24" customHeight="1" thickBot="1" x14ac:dyDescent="0.25">
      <c r="B162" s="137"/>
      <c r="C162" s="834">
        <v>24</v>
      </c>
      <c r="D162" s="834" t="s">
        <v>1158</v>
      </c>
      <c r="E162" s="158" t="s">
        <v>1171</v>
      </c>
      <c r="F162" s="959" t="s">
        <v>783</v>
      </c>
      <c r="G162" s="960"/>
      <c r="H162" s="888" t="s">
        <v>124</v>
      </c>
      <c r="I162" s="890"/>
      <c r="J162" s="890"/>
      <c r="K162" s="890"/>
      <c r="L162" s="890"/>
      <c r="M162" s="890"/>
      <c r="N162" s="890"/>
      <c r="O162" s="890"/>
      <c r="P162" s="890"/>
      <c r="Q162" s="891"/>
      <c r="R162" s="892" t="s">
        <v>37</v>
      </c>
      <c r="S162" s="893"/>
      <c r="T162" s="172" t="str">
        <f t="shared" ref="T162:T167" si="27">IF(AF162=0,"-",IF(AF162&gt;=$BK$15,"A",IF(AF162&gt;=$BK$16,"B",IF(AF162&gt;=$BK$17,"C","-"))))</f>
        <v>-</v>
      </c>
      <c r="U162" s="683"/>
      <c r="V162" s="45"/>
      <c r="W162" s="160"/>
      <c r="X162" s="186" t="str">
        <f>IF($R162=AK162,AS162,IF($R162=AL162,AT162,IF($R162=AM162,AU162,IF($R162=AN162,AV162,IF($R162=AO162,AW162,IF($R162=AP162,AX162,AY162))))))</f>
        <v>-</v>
      </c>
      <c r="Y162" s="533" t="s">
        <v>993</v>
      </c>
      <c r="Z162" s="302">
        <f t="shared" ref="Z162:Z167" si="28">VLOOKUP(Y162,$W$44:$AJ$85,$AJ$40,0)</f>
        <v>1.9909823843051844E-2</v>
      </c>
      <c r="AA162" s="532">
        <v>2.1999999999999999E-2</v>
      </c>
      <c r="AB162" s="186">
        <v>1</v>
      </c>
      <c r="AC162" s="567">
        <v>1</v>
      </c>
      <c r="AD162" s="269" t="str">
        <f>IF(X162="-","-",X162*Z162*AA162*AB162*AC162)</f>
        <v>-</v>
      </c>
      <c r="AE162" s="269">
        <f>IF(X162="-",0,(1-X162)*Z162*AA162*AB162*AC162)</f>
        <v>0</v>
      </c>
      <c r="AF162" s="571">
        <f>IF(X162="-",0,AE162)</f>
        <v>0</v>
      </c>
      <c r="AG162" s="269"/>
      <c r="AK162" s="275" t="s">
        <v>109</v>
      </c>
      <c r="AL162" s="275" t="s">
        <v>31</v>
      </c>
      <c r="AM162" s="275" t="s">
        <v>241</v>
      </c>
      <c r="AN162" s="275" t="s">
        <v>34</v>
      </c>
      <c r="AO162" s="275" t="s">
        <v>35</v>
      </c>
      <c r="AP162" s="348" t="s">
        <v>769</v>
      </c>
      <c r="AQ162" s="108" t="s">
        <v>37</v>
      </c>
      <c r="AS162" s="130">
        <v>1</v>
      </c>
      <c r="AT162" s="130">
        <v>0.8</v>
      </c>
      <c r="AU162" s="130">
        <v>0.5</v>
      </c>
      <c r="AV162" s="130">
        <v>0.2</v>
      </c>
      <c r="AW162" s="130">
        <v>0</v>
      </c>
      <c r="AX162" s="130" t="s">
        <v>697</v>
      </c>
      <c r="AY162" s="130" t="s">
        <v>63</v>
      </c>
      <c r="BW162" s="33"/>
      <c r="BX162" s="33"/>
      <c r="BY162" s="33"/>
      <c r="BZ162" s="33"/>
      <c r="CA162" s="33"/>
      <c r="CF162" s="33"/>
    </row>
    <row r="163" spans="2:84" ht="14.25" customHeight="1" thickBot="1" x14ac:dyDescent="0.25">
      <c r="B163" s="137"/>
      <c r="C163" s="834">
        <v>25</v>
      </c>
      <c r="D163" s="834" t="s">
        <v>1158</v>
      </c>
      <c r="E163" s="158" t="s">
        <v>1172</v>
      </c>
      <c r="F163" s="888" t="s">
        <v>9</v>
      </c>
      <c r="G163" s="889"/>
      <c r="H163" s="888" t="s">
        <v>230</v>
      </c>
      <c r="I163" s="890"/>
      <c r="J163" s="890"/>
      <c r="K163" s="890"/>
      <c r="L163" s="890"/>
      <c r="M163" s="890"/>
      <c r="N163" s="890"/>
      <c r="O163" s="890"/>
      <c r="P163" s="890"/>
      <c r="Q163" s="891"/>
      <c r="R163" s="892" t="s">
        <v>31</v>
      </c>
      <c r="S163" s="893"/>
      <c r="T163" s="172" t="str">
        <f t="shared" si="27"/>
        <v>C</v>
      </c>
      <c r="U163" s="683"/>
      <c r="V163" s="683"/>
      <c r="W163" s="160"/>
      <c r="X163" s="186">
        <f>IF($R163=AK163,AS163,IF($R163=AL163,AT163,IF($R163=AM163,AU163,IF($R163=AN163,AV163,IF($R163=AO163,AW163,AX163)))))</f>
        <v>0.8</v>
      </c>
      <c r="Y163" s="533" t="s">
        <v>993</v>
      </c>
      <c r="Z163" s="302">
        <f t="shared" si="28"/>
        <v>1.9909823843051844E-2</v>
      </c>
      <c r="AA163" s="532">
        <v>8.2000000000000003E-2</v>
      </c>
      <c r="AB163" s="186">
        <v>1</v>
      </c>
      <c r="AC163" s="567">
        <v>1</v>
      </c>
      <c r="AD163" s="269">
        <f t="shared" ref="AD163:AD170" si="29">IF(X163="-","-",X163*Z163*AA163*AB163*AC163)</f>
        <v>1.3060844441042012E-3</v>
      </c>
      <c r="AE163" s="269">
        <f t="shared" ref="AE163:AE170" si="30">IF(X163="-",0,(1-X163)*Z163*AA163*AB163*AC163)</f>
        <v>3.265211110260502E-4</v>
      </c>
      <c r="AF163" s="571">
        <f t="shared" ref="AF163:AF170" si="31">IF(X163="-",0,AE163)</f>
        <v>3.265211110260502E-4</v>
      </c>
      <c r="AG163" s="269"/>
      <c r="AK163" s="275" t="s">
        <v>109</v>
      </c>
      <c r="AL163" s="275" t="s">
        <v>31</v>
      </c>
      <c r="AM163" s="275" t="s">
        <v>241</v>
      </c>
      <c r="AN163" s="275" t="s">
        <v>34</v>
      </c>
      <c r="AO163" s="275" t="s">
        <v>35</v>
      </c>
      <c r="AP163" s="108" t="s">
        <v>190</v>
      </c>
      <c r="AQ163" s="33"/>
      <c r="AS163" s="130">
        <v>1</v>
      </c>
      <c r="AT163" s="130">
        <v>0.8</v>
      </c>
      <c r="AU163" s="130">
        <v>0.5</v>
      </c>
      <c r="AV163" s="130">
        <v>0.2</v>
      </c>
      <c r="AW163" s="130">
        <v>0</v>
      </c>
      <c r="AX163" s="130" t="s">
        <v>697</v>
      </c>
      <c r="BW163" s="33"/>
      <c r="BX163" s="33"/>
      <c r="BY163" s="33"/>
      <c r="BZ163" s="33"/>
      <c r="CA163" s="33"/>
      <c r="CF163" s="33"/>
    </row>
    <row r="164" spans="2:84" ht="14.25" customHeight="1" thickBot="1" x14ac:dyDescent="0.25">
      <c r="B164" s="137"/>
      <c r="C164" s="834">
        <v>26</v>
      </c>
      <c r="D164" s="834" t="s">
        <v>1158</v>
      </c>
      <c r="E164" s="158" t="s">
        <v>1173</v>
      </c>
      <c r="F164" s="888" t="s">
        <v>84</v>
      </c>
      <c r="G164" s="889"/>
      <c r="H164" s="888" t="s">
        <v>234</v>
      </c>
      <c r="I164" s="890"/>
      <c r="J164" s="890"/>
      <c r="K164" s="890"/>
      <c r="L164" s="890"/>
      <c r="M164" s="890"/>
      <c r="N164" s="890"/>
      <c r="O164" s="890"/>
      <c r="P164" s="890"/>
      <c r="Q164" s="891"/>
      <c r="R164" s="892"/>
      <c r="S164" s="893"/>
      <c r="T164" s="172" t="str">
        <f t="shared" si="27"/>
        <v>-</v>
      </c>
      <c r="U164" s="683"/>
      <c r="V164" s="683"/>
      <c r="W164" s="160"/>
      <c r="X164" s="186" t="str">
        <f t="shared" ref="X164:X170" si="32">IF($R164=AK164,AS164,IF($R164=AL164,AT164,IF($R164=AM164,AU164,IF($R164=AN164,AV164,IF($R164=AO164,AW164,AX164)))))</f>
        <v>-</v>
      </c>
      <c r="Y164" s="533" t="s">
        <v>993</v>
      </c>
      <c r="Z164" s="302">
        <f t="shared" si="28"/>
        <v>1.9909823843051844E-2</v>
      </c>
      <c r="AA164" s="532">
        <v>0.01</v>
      </c>
      <c r="AB164" s="186">
        <v>1</v>
      </c>
      <c r="AC164" s="567">
        <v>1</v>
      </c>
      <c r="AD164" s="269" t="str">
        <f t="shared" si="29"/>
        <v>-</v>
      </c>
      <c r="AE164" s="269">
        <f t="shared" si="30"/>
        <v>0</v>
      </c>
      <c r="AF164" s="571">
        <f t="shared" si="31"/>
        <v>0</v>
      </c>
      <c r="AG164" s="269"/>
      <c r="AK164" s="275" t="s">
        <v>109</v>
      </c>
      <c r="AL164" s="275" t="s">
        <v>31</v>
      </c>
      <c r="AM164" s="275" t="s">
        <v>241</v>
      </c>
      <c r="AN164" s="275" t="s">
        <v>34</v>
      </c>
      <c r="AO164" s="275" t="s">
        <v>35</v>
      </c>
      <c r="AP164" s="348" t="s">
        <v>769</v>
      </c>
      <c r="AQ164" s="33"/>
      <c r="AS164" s="130">
        <v>1</v>
      </c>
      <c r="AT164" s="130">
        <v>0.8</v>
      </c>
      <c r="AU164" s="130">
        <v>0.5</v>
      </c>
      <c r="AV164" s="130">
        <v>0.2</v>
      </c>
      <c r="AW164" s="130">
        <v>0</v>
      </c>
      <c r="AX164" s="130" t="s">
        <v>697</v>
      </c>
      <c r="BW164" s="33"/>
      <c r="BX164" s="33"/>
      <c r="BY164" s="33"/>
      <c r="BZ164" s="33"/>
      <c r="CA164" s="33"/>
      <c r="CF164" s="33"/>
    </row>
    <row r="165" spans="2:84" ht="39" customHeight="1" thickBot="1" x14ac:dyDescent="0.25">
      <c r="B165" s="137"/>
      <c r="C165" s="834">
        <v>27</v>
      </c>
      <c r="D165" s="834" t="s">
        <v>1158</v>
      </c>
      <c r="E165" s="158" t="s">
        <v>1174</v>
      </c>
      <c r="F165" s="888" t="s">
        <v>85</v>
      </c>
      <c r="G165" s="889"/>
      <c r="H165" s="888" t="s">
        <v>231</v>
      </c>
      <c r="I165" s="890"/>
      <c r="J165" s="890"/>
      <c r="K165" s="890"/>
      <c r="L165" s="890"/>
      <c r="M165" s="890"/>
      <c r="N165" s="890"/>
      <c r="O165" s="890"/>
      <c r="P165" s="890"/>
      <c r="Q165" s="891"/>
      <c r="R165" s="892" t="s">
        <v>109</v>
      </c>
      <c r="S165" s="893"/>
      <c r="T165" s="172" t="str">
        <f t="shared" si="27"/>
        <v>-</v>
      </c>
      <c r="U165" s="683"/>
      <c r="V165" s="683"/>
      <c r="W165" s="160"/>
      <c r="X165" s="186">
        <f t="shared" si="32"/>
        <v>1</v>
      </c>
      <c r="Y165" s="533" t="s">
        <v>993</v>
      </c>
      <c r="Z165" s="302">
        <f t="shared" si="28"/>
        <v>1.9909823843051844E-2</v>
      </c>
      <c r="AA165" s="532">
        <v>3.1E-2</v>
      </c>
      <c r="AB165" s="186">
        <v>1</v>
      </c>
      <c r="AC165" s="567">
        <v>1</v>
      </c>
      <c r="AD165" s="269">
        <f t="shared" si="29"/>
        <v>6.1720453913460718E-4</v>
      </c>
      <c r="AE165" s="269">
        <f t="shared" si="30"/>
        <v>0</v>
      </c>
      <c r="AF165" s="571">
        <f t="shared" si="31"/>
        <v>0</v>
      </c>
      <c r="AG165" s="269"/>
      <c r="AK165" s="275" t="s">
        <v>109</v>
      </c>
      <c r="AL165" s="275" t="s">
        <v>31</v>
      </c>
      <c r="AM165" s="275" t="s">
        <v>241</v>
      </c>
      <c r="AN165" s="275" t="s">
        <v>34</v>
      </c>
      <c r="AO165" s="275" t="s">
        <v>35</v>
      </c>
      <c r="AP165" s="108" t="s">
        <v>288</v>
      </c>
      <c r="AQ165" s="31"/>
      <c r="AS165" s="130">
        <v>1</v>
      </c>
      <c r="AT165" s="130">
        <v>0.8</v>
      </c>
      <c r="AU165" s="130">
        <v>0.5</v>
      </c>
      <c r="AV165" s="130">
        <v>0.2</v>
      </c>
      <c r="AW165" s="130">
        <v>0</v>
      </c>
      <c r="AX165" s="130" t="s">
        <v>697</v>
      </c>
      <c r="BW165" s="33"/>
      <c r="BX165" s="33"/>
      <c r="BY165" s="33"/>
      <c r="BZ165" s="33"/>
      <c r="CA165" s="33"/>
      <c r="CF165" s="33"/>
    </row>
    <row r="166" spans="2:84" ht="14.25" customHeight="1" thickBot="1" x14ac:dyDescent="0.25">
      <c r="B166" s="137"/>
      <c r="C166" s="834">
        <v>28</v>
      </c>
      <c r="D166" s="834" t="s">
        <v>1158</v>
      </c>
      <c r="E166" s="158" t="s">
        <v>1175</v>
      </c>
      <c r="F166" s="888" t="s">
        <v>86</v>
      </c>
      <c r="G166" s="889"/>
      <c r="H166" s="888" t="s">
        <v>232</v>
      </c>
      <c r="I166" s="890"/>
      <c r="J166" s="890"/>
      <c r="K166" s="890"/>
      <c r="L166" s="890"/>
      <c r="M166" s="890"/>
      <c r="N166" s="890"/>
      <c r="O166" s="890"/>
      <c r="P166" s="890"/>
      <c r="Q166" s="891"/>
      <c r="R166" s="892" t="s">
        <v>31</v>
      </c>
      <c r="S166" s="893"/>
      <c r="T166" s="172" t="str">
        <f t="shared" si="27"/>
        <v>C</v>
      </c>
      <c r="U166" s="683"/>
      <c r="V166" s="683"/>
      <c r="W166" s="160"/>
      <c r="X166" s="186">
        <f>IF($R166=AK166,AS166,IF($R166=AL166,AT166,IF($R166=AM166,AU166,IF($R166=AN166,AV166,IF($R166=AO166,AW166,IF($R166=AP166,AX166,AY166))))))</f>
        <v>0.8</v>
      </c>
      <c r="Y166" s="533" t="s">
        <v>993</v>
      </c>
      <c r="Z166" s="302">
        <f t="shared" si="28"/>
        <v>1.9909823843051844E-2</v>
      </c>
      <c r="AA166" s="532">
        <v>5.7000000000000002E-2</v>
      </c>
      <c r="AB166" s="186">
        <v>1</v>
      </c>
      <c r="AC166" s="567">
        <v>1</v>
      </c>
      <c r="AD166" s="269">
        <f t="shared" si="29"/>
        <v>9.0788796724316416E-4</v>
      </c>
      <c r="AE166" s="269">
        <f t="shared" si="30"/>
        <v>2.2697199181079099E-4</v>
      </c>
      <c r="AF166" s="571">
        <f t="shared" si="31"/>
        <v>2.2697199181079099E-4</v>
      </c>
      <c r="AG166" s="269"/>
      <c r="AK166" s="275" t="s">
        <v>109</v>
      </c>
      <c r="AL166" s="275" t="s">
        <v>31</v>
      </c>
      <c r="AM166" s="275" t="s">
        <v>241</v>
      </c>
      <c r="AN166" s="275" t="s">
        <v>34</v>
      </c>
      <c r="AO166" s="211" t="s">
        <v>192</v>
      </c>
      <c r="AP166" s="275" t="s">
        <v>35</v>
      </c>
      <c r="AQ166" s="348" t="s">
        <v>769</v>
      </c>
      <c r="AS166" s="130">
        <v>1</v>
      </c>
      <c r="AT166" s="130">
        <v>0.8</v>
      </c>
      <c r="AU166" s="130">
        <v>0.5</v>
      </c>
      <c r="AV166" s="130">
        <v>0.2</v>
      </c>
      <c r="AW166" s="131">
        <v>0.1</v>
      </c>
      <c r="AX166" s="131">
        <v>0</v>
      </c>
      <c r="AY166" s="131" t="s">
        <v>697</v>
      </c>
      <c r="BW166" s="33"/>
      <c r="BX166" s="33"/>
      <c r="BY166" s="33"/>
      <c r="BZ166" s="33"/>
      <c r="CA166" s="33"/>
      <c r="CF166" s="33"/>
    </row>
    <row r="167" spans="2:84" ht="24.75" customHeight="1" thickBot="1" x14ac:dyDescent="0.25">
      <c r="B167" s="137"/>
      <c r="C167" s="229">
        <v>29</v>
      </c>
      <c r="D167" s="830" t="s">
        <v>1158</v>
      </c>
      <c r="E167" s="276" t="s">
        <v>1176</v>
      </c>
      <c r="F167" s="895" t="s">
        <v>322</v>
      </c>
      <c r="G167" s="896"/>
      <c r="H167" s="971" t="s">
        <v>202</v>
      </c>
      <c r="I167" s="972"/>
      <c r="J167" s="972"/>
      <c r="K167" s="972"/>
      <c r="L167" s="972"/>
      <c r="M167" s="972"/>
      <c r="N167" s="972"/>
      <c r="O167" s="972"/>
      <c r="P167" s="972"/>
      <c r="Q167" s="973"/>
      <c r="R167" s="976" t="s">
        <v>241</v>
      </c>
      <c r="S167" s="977"/>
      <c r="T167" s="500" t="str">
        <f t="shared" si="27"/>
        <v>C</v>
      </c>
      <c r="U167" s="672"/>
      <c r="V167" s="683"/>
      <c r="W167" s="160"/>
      <c r="X167" s="186">
        <f t="shared" si="32"/>
        <v>0.5</v>
      </c>
      <c r="Y167" s="533" t="s">
        <v>990</v>
      </c>
      <c r="Z167" s="302">
        <f t="shared" si="28"/>
        <v>7.4299426608671658E-3</v>
      </c>
      <c r="AA167" s="532">
        <f>0.01*0.5*0.2</f>
        <v>1E-3</v>
      </c>
      <c r="AB167" s="186">
        <v>1</v>
      </c>
      <c r="AC167" s="567">
        <v>1</v>
      </c>
      <c r="AD167" s="269">
        <f t="shared" si="29"/>
        <v>3.714971330433583E-6</v>
      </c>
      <c r="AE167" s="269">
        <f t="shared" si="30"/>
        <v>3.714971330433583E-6</v>
      </c>
      <c r="AF167" s="571">
        <f t="shared" si="31"/>
        <v>3.714971330433583E-6</v>
      </c>
      <c r="AG167" s="269"/>
      <c r="AK167" s="275" t="s">
        <v>109</v>
      </c>
      <c r="AL167" s="275" t="s">
        <v>31</v>
      </c>
      <c r="AM167" s="275" t="s">
        <v>241</v>
      </c>
      <c r="AN167" s="275" t="s">
        <v>34</v>
      </c>
      <c r="AO167" s="275" t="s">
        <v>35</v>
      </c>
      <c r="AP167" s="108" t="s">
        <v>319</v>
      </c>
      <c r="AQ167" s="33"/>
      <c r="AS167" s="130">
        <v>1</v>
      </c>
      <c r="AT167" s="130">
        <v>0.8</v>
      </c>
      <c r="AU167" s="130">
        <v>0.5</v>
      </c>
      <c r="AV167" s="130">
        <v>0.2</v>
      </c>
      <c r="AW167" s="130">
        <v>0</v>
      </c>
      <c r="AX167" s="130" t="s">
        <v>697</v>
      </c>
      <c r="BW167" s="33"/>
      <c r="BX167" s="33"/>
      <c r="BY167" s="33"/>
      <c r="BZ167" s="33"/>
      <c r="CA167" s="33"/>
      <c r="CF167" s="33"/>
    </row>
    <row r="168" spans="2:84" ht="39" customHeight="1" thickBot="1" x14ac:dyDescent="0.25">
      <c r="B168" s="137"/>
      <c r="C168" s="834">
        <v>30</v>
      </c>
      <c r="D168" s="834" t="s">
        <v>1158</v>
      </c>
      <c r="E168" s="158" t="s">
        <v>1177</v>
      </c>
      <c r="F168" s="888" t="s">
        <v>87</v>
      </c>
      <c r="G168" s="889"/>
      <c r="H168" s="899" t="s">
        <v>233</v>
      </c>
      <c r="I168" s="940"/>
      <c r="J168" s="940"/>
      <c r="K168" s="940"/>
      <c r="L168" s="940"/>
      <c r="M168" s="940"/>
      <c r="N168" s="940"/>
      <c r="O168" s="940"/>
      <c r="P168" s="940"/>
      <c r="Q168" s="961"/>
      <c r="R168" s="892" t="s">
        <v>31</v>
      </c>
      <c r="S168" s="893"/>
      <c r="T168" s="132" t="str">
        <f>IF(AF168=0,"-",IF(AF168&gt;=$BK$15,"A",IF(AF168&gt;=$BK$16,"B",IF(AF168&gt;=$BK$17,"C","-"))))</f>
        <v>C</v>
      </c>
      <c r="U168" s="672"/>
      <c r="V168" s="683"/>
      <c r="W168" s="160"/>
      <c r="X168" s="186">
        <f t="shared" si="32"/>
        <v>0.8</v>
      </c>
      <c r="Y168" s="533" t="s">
        <v>993</v>
      </c>
      <c r="Z168" s="302">
        <f>VLOOKUP(Y168,$W$44:$AJ$85,$AJ$40,0)</f>
        <v>1.9909823843051844E-2</v>
      </c>
      <c r="AA168" s="532">
        <v>1.0999999999999999E-2</v>
      </c>
      <c r="AB168" s="186">
        <v>1</v>
      </c>
      <c r="AC168" s="567">
        <v>1</v>
      </c>
      <c r="AD168" s="269">
        <f t="shared" si="29"/>
        <v>1.7520644981885622E-4</v>
      </c>
      <c r="AE168" s="269">
        <f t="shared" si="30"/>
        <v>4.3801612454714049E-5</v>
      </c>
      <c r="AF168" s="571">
        <f t="shared" si="31"/>
        <v>4.3801612454714049E-5</v>
      </c>
      <c r="AG168" s="269"/>
      <c r="AK168" s="275" t="s">
        <v>109</v>
      </c>
      <c r="AL168" s="275" t="s">
        <v>31</v>
      </c>
      <c r="AM168" s="275" t="s">
        <v>241</v>
      </c>
      <c r="AN168" s="275" t="s">
        <v>34</v>
      </c>
      <c r="AO168" s="275" t="s">
        <v>35</v>
      </c>
      <c r="AP168" s="348" t="s">
        <v>774</v>
      </c>
      <c r="AQ168" s="33"/>
      <c r="AS168" s="130">
        <v>1</v>
      </c>
      <c r="AT168" s="130">
        <v>0.8</v>
      </c>
      <c r="AU168" s="130">
        <v>0.5</v>
      </c>
      <c r="AV168" s="130">
        <v>0.2</v>
      </c>
      <c r="AW168" s="130">
        <v>0</v>
      </c>
      <c r="AX168" s="130" t="s">
        <v>697</v>
      </c>
      <c r="BW168" s="33"/>
      <c r="BX168" s="33"/>
      <c r="BY168" s="33"/>
      <c r="BZ168" s="33"/>
      <c r="CA168" s="33"/>
      <c r="CF168" s="33"/>
    </row>
    <row r="169" spans="2:84" ht="24.9" customHeight="1" thickBot="1" x14ac:dyDescent="0.25">
      <c r="B169" s="137"/>
      <c r="C169" s="834">
        <v>31</v>
      </c>
      <c r="D169" s="834" t="s">
        <v>1158</v>
      </c>
      <c r="E169" s="158" t="s">
        <v>1178</v>
      </c>
      <c r="F169" s="959" t="s">
        <v>1179</v>
      </c>
      <c r="G169" s="960"/>
      <c r="H169" s="888" t="s">
        <v>1180</v>
      </c>
      <c r="I169" s="890"/>
      <c r="J169" s="890"/>
      <c r="K169" s="890"/>
      <c r="L169" s="890"/>
      <c r="M169" s="890"/>
      <c r="N169" s="890"/>
      <c r="O169" s="890"/>
      <c r="P169" s="890"/>
      <c r="Q169" s="891"/>
      <c r="R169" s="892" t="s">
        <v>241</v>
      </c>
      <c r="S169" s="893"/>
      <c r="T169" s="172" t="str">
        <f>IF(AF169=0,"-",IF(AF169&gt;=$BK$15,"A",IF(AF169&gt;=$BK$16,"B",IF(AF169&gt;=$BK$17,"C","-"))))</f>
        <v>C</v>
      </c>
      <c r="U169" s="672"/>
      <c r="V169" s="683"/>
      <c r="X169" s="186">
        <f t="shared" si="32"/>
        <v>0.5</v>
      </c>
      <c r="Y169" s="533" t="s">
        <v>993</v>
      </c>
      <c r="Z169" s="302">
        <f>VLOOKUP(Y169,$W$44:$AJ$85,$AJ$40,0)</f>
        <v>1.9909823843051844E-2</v>
      </c>
      <c r="AA169" s="532">
        <v>7.1999999999999995E-2</v>
      </c>
      <c r="AB169" s="186">
        <v>1</v>
      </c>
      <c r="AC169" s="567">
        <v>1</v>
      </c>
      <c r="AD169" s="269">
        <f t="shared" si="29"/>
        <v>7.1675365834986636E-4</v>
      </c>
      <c r="AE169" s="269">
        <f t="shared" si="30"/>
        <v>7.1675365834986636E-4</v>
      </c>
      <c r="AF169" s="571">
        <f t="shared" si="31"/>
        <v>7.1675365834986636E-4</v>
      </c>
      <c r="AG169" s="269"/>
      <c r="AK169" s="275" t="s">
        <v>109</v>
      </c>
      <c r="AL169" s="275" t="s">
        <v>31</v>
      </c>
      <c r="AM169" s="275" t="s">
        <v>241</v>
      </c>
      <c r="AN169" s="275" t="s">
        <v>34</v>
      </c>
      <c r="AO169" s="275" t="s">
        <v>35</v>
      </c>
      <c r="AP169" s="33"/>
      <c r="AQ169" s="33"/>
      <c r="AS169" s="130">
        <v>1</v>
      </c>
      <c r="AT169" s="130">
        <v>0.8</v>
      </c>
      <c r="AU169" s="130">
        <v>0.5</v>
      </c>
      <c r="AV169" s="130">
        <v>0.2</v>
      </c>
      <c r="AW169" s="130">
        <v>0</v>
      </c>
      <c r="AX169" s="130" t="s">
        <v>63</v>
      </c>
      <c r="BW169" s="33"/>
      <c r="BX169" s="33"/>
      <c r="BY169" s="33"/>
      <c r="BZ169" s="33"/>
      <c r="CA169" s="33"/>
      <c r="CF169" s="33"/>
    </row>
    <row r="170" spans="2:84" ht="24.9" customHeight="1" thickBot="1" x14ac:dyDescent="0.25">
      <c r="B170" s="137"/>
      <c r="C170" s="834">
        <v>32</v>
      </c>
      <c r="D170" s="834" t="s">
        <v>1158</v>
      </c>
      <c r="E170" s="158" t="s">
        <v>1181</v>
      </c>
      <c r="F170" s="888" t="s">
        <v>88</v>
      </c>
      <c r="G170" s="889"/>
      <c r="H170" s="888" t="s">
        <v>1182</v>
      </c>
      <c r="I170" s="890"/>
      <c r="J170" s="890"/>
      <c r="K170" s="890"/>
      <c r="L170" s="890"/>
      <c r="M170" s="890"/>
      <c r="N170" s="890"/>
      <c r="O170" s="890"/>
      <c r="P170" s="890"/>
      <c r="Q170" s="891"/>
      <c r="R170" s="892" t="s">
        <v>109</v>
      </c>
      <c r="S170" s="893"/>
      <c r="T170" s="265" t="str">
        <f>IF(AF170=0,"-",IF(AF170&gt;=$BK$15,"A",IF(AF170&gt;=$BK$16,"B",IF(AF170&gt;=$BK$17,"C","-"))))</f>
        <v>-</v>
      </c>
      <c r="U170" s="683"/>
      <c r="V170" s="683"/>
      <c r="X170" s="186">
        <f t="shared" si="32"/>
        <v>1</v>
      </c>
      <c r="Y170" s="533" t="s">
        <v>1020</v>
      </c>
      <c r="Z170" s="302">
        <f>VLOOKUP(Y170,$W$44:$AJ$85,$AJ$40,0)</f>
        <v>1.9909823843051844E-2</v>
      </c>
      <c r="AA170" s="532">
        <v>1.6E-2</v>
      </c>
      <c r="AB170" s="186">
        <v>1</v>
      </c>
      <c r="AC170" s="567">
        <v>1</v>
      </c>
      <c r="AD170" s="269">
        <f t="shared" si="29"/>
        <v>3.1855718148882952E-4</v>
      </c>
      <c r="AE170" s="269">
        <f t="shared" si="30"/>
        <v>0</v>
      </c>
      <c r="AF170" s="571">
        <f t="shared" si="31"/>
        <v>0</v>
      </c>
      <c r="AG170" s="269"/>
      <c r="AK170" s="275" t="s">
        <v>109</v>
      </c>
      <c r="AL170" s="275" t="s">
        <v>31</v>
      </c>
      <c r="AM170" s="275" t="s">
        <v>241</v>
      </c>
      <c r="AN170" s="275" t="s">
        <v>34</v>
      </c>
      <c r="AO170" s="275" t="s">
        <v>35</v>
      </c>
      <c r="AP170" s="108" t="s">
        <v>190</v>
      </c>
      <c r="AQ170" s="33"/>
      <c r="AS170" s="130">
        <v>1</v>
      </c>
      <c r="AT170" s="130">
        <v>0.8</v>
      </c>
      <c r="AU170" s="130">
        <v>0.5</v>
      </c>
      <c r="AV170" s="130">
        <v>0.2</v>
      </c>
      <c r="AW170" s="130">
        <v>0</v>
      </c>
      <c r="AX170" s="130" t="s">
        <v>697</v>
      </c>
      <c r="BW170" s="33"/>
      <c r="BX170" s="33"/>
      <c r="BY170" s="33"/>
      <c r="BZ170" s="33"/>
      <c r="CA170" s="33"/>
      <c r="CF170" s="33"/>
    </row>
    <row r="171" spans="2:84" ht="14.25" customHeight="1" x14ac:dyDescent="0.2">
      <c r="B171" s="137"/>
      <c r="C171" s="830">
        <v>33</v>
      </c>
      <c r="D171" s="830" t="s">
        <v>1158</v>
      </c>
      <c r="E171" s="276" t="s">
        <v>1183</v>
      </c>
      <c r="F171" s="895" t="s">
        <v>1184</v>
      </c>
      <c r="G171" s="896"/>
      <c r="H171" s="905" t="s">
        <v>1185</v>
      </c>
      <c r="I171" s="905"/>
      <c r="J171" s="905"/>
      <c r="K171" s="905"/>
      <c r="L171" s="905"/>
      <c r="M171" s="905"/>
      <c r="N171" s="905"/>
      <c r="O171" s="905"/>
      <c r="P171" s="905"/>
      <c r="Q171" s="905"/>
      <c r="R171" s="905"/>
      <c r="S171" s="896"/>
      <c r="T171" s="172" t="str">
        <f>IF(AF171=0,"-",IF(AF171&gt;=$BK$15,"A",IF(AF171&gt;=$BK$16,"B",IF(AF171&gt;=$BK$17,"C","-"))))</f>
        <v>C</v>
      </c>
      <c r="U171" s="672"/>
      <c r="V171" s="683"/>
      <c r="Y171" s="85"/>
      <c r="AB171" s="85"/>
      <c r="AC171" s="569"/>
      <c r="AD171" s="85"/>
      <c r="AE171" s="85"/>
      <c r="AF171" s="271">
        <f>SUM(AF173:AF176)</f>
        <v>1.9744016137526669E-3</v>
      </c>
      <c r="AG171" s="269"/>
      <c r="AJ171" s="113">
        <f>IF(空調・換気用ファン!$I$1=0,"",空調・換気用ファン!$I$1)</f>
        <v>0.24298570672313391</v>
      </c>
      <c r="AK171" s="87" t="s">
        <v>793</v>
      </c>
      <c r="AL171" s="33"/>
      <c r="AM171" s="33"/>
      <c r="AN171" s="33"/>
      <c r="AO171" s="33"/>
      <c r="AP171" s="33"/>
      <c r="AQ171" s="33"/>
      <c r="AR171" s="33"/>
      <c r="AS171" s="33"/>
      <c r="AT171" s="33"/>
      <c r="AU171" s="33"/>
      <c r="AV171" s="33"/>
      <c r="AW171" s="33"/>
      <c r="BW171" s="33"/>
      <c r="BX171" s="33"/>
      <c r="BY171" s="33"/>
      <c r="BZ171" s="33"/>
      <c r="CA171" s="33"/>
      <c r="CF171" s="33"/>
    </row>
    <row r="172" spans="2:84" ht="24" customHeight="1" thickBot="1" x14ac:dyDescent="0.25">
      <c r="B172" s="137"/>
      <c r="C172" s="816"/>
      <c r="D172" s="816"/>
      <c r="E172" s="277"/>
      <c r="F172" s="810"/>
      <c r="G172" s="811"/>
      <c r="H172" s="897" t="s">
        <v>1186</v>
      </c>
      <c r="I172" s="937"/>
      <c r="J172" s="937"/>
      <c r="K172" s="937"/>
      <c r="L172" s="937"/>
      <c r="M172" s="937"/>
      <c r="N172" s="937"/>
      <c r="O172" s="937"/>
      <c r="P172" s="937"/>
      <c r="Q172" s="937"/>
      <c r="R172" s="937"/>
      <c r="S172" s="898"/>
      <c r="T172" s="210"/>
      <c r="U172" s="683"/>
      <c r="V172" s="683"/>
      <c r="X172" s="285"/>
      <c r="Y172" s="47"/>
      <c r="Z172" s="95"/>
      <c r="AA172" s="169"/>
      <c r="AB172" s="85"/>
      <c r="AC172" s="573"/>
      <c r="AD172" s="269"/>
      <c r="AE172" s="270"/>
      <c r="AF172" s="271"/>
      <c r="AG172" s="271"/>
      <c r="AJ172" s="113">
        <f>空調・換気用ファン!$J$10</f>
        <v>35</v>
      </c>
      <c r="AK172" s="87" t="s">
        <v>794</v>
      </c>
      <c r="AL172" s="33"/>
      <c r="AM172" s="33"/>
      <c r="AN172" s="33"/>
      <c r="AO172" s="33"/>
      <c r="AP172" s="33"/>
      <c r="AQ172" s="33"/>
      <c r="AR172" s="33"/>
      <c r="AS172" s="33"/>
      <c r="AT172" s="33"/>
      <c r="AU172" s="33"/>
      <c r="AV172" s="33"/>
      <c r="AW172" s="33"/>
      <c r="BW172" s="33"/>
      <c r="BX172" s="33"/>
      <c r="BY172" s="33"/>
      <c r="BZ172" s="33"/>
      <c r="CA172" s="33"/>
      <c r="CF172" s="33"/>
    </row>
    <row r="173" spans="2:84" ht="14.25" customHeight="1" thickBot="1" x14ac:dyDescent="0.25">
      <c r="B173" s="137"/>
      <c r="C173" s="816"/>
      <c r="D173" s="816"/>
      <c r="E173" s="277"/>
      <c r="F173" s="278"/>
      <c r="G173" s="156"/>
      <c r="H173" s="921" t="s">
        <v>1161</v>
      </c>
      <c r="I173" s="922"/>
      <c r="J173" s="922"/>
      <c r="K173" s="922"/>
      <c r="L173" s="922"/>
      <c r="M173" s="922"/>
      <c r="N173" s="922"/>
      <c r="O173" s="888" t="s">
        <v>259</v>
      </c>
      <c r="P173" s="890"/>
      <c r="Q173" s="891"/>
      <c r="R173" s="916" t="str">
        <f>AJ173</f>
        <v>一部に導入</v>
      </c>
      <c r="S173" s="917"/>
      <c r="T173" s="210"/>
      <c r="U173" s="677"/>
      <c r="V173" s="683"/>
      <c r="W173" s="85">
        <f>IF(OR(AI173="",R173&lt;&gt;AJ173,R174&lt;&gt;AJ174,R175&lt;&gt;AJ175,R176&lt;&gt;AJ176,R181&lt;&gt;AJ176),SUMPRODUCT(AH173:AH176,AQ173:AQ176),SUMPRODUCT(AI173:AI176,AQ173:AQ176))</f>
        <v>0.67999999999999994</v>
      </c>
      <c r="X173" s="186">
        <f>IF(W173="","",IF(W173&gt;1,1,IF(W173&lt;0,0,W173)))</f>
        <v>0.67999999999999994</v>
      </c>
      <c r="Y173" s="533" t="s">
        <v>994</v>
      </c>
      <c r="Z173" s="302">
        <f>VLOOKUP(Y173,$W$44:$AJ$85,$AJ$40,0)</f>
        <v>3.8767115788334125E-2</v>
      </c>
      <c r="AA173" s="532">
        <v>0.13100000000000001</v>
      </c>
      <c r="AB173" s="186">
        <v>1</v>
      </c>
      <c r="AC173" s="567">
        <v>1</v>
      </c>
      <c r="AD173" s="269">
        <f>IF(X173="-","-",X173*Z173*AA173*AB173*AC173)</f>
        <v>3.4533746744248037E-3</v>
      </c>
      <c r="AE173" s="269">
        <f>IF(X173="-",0,(1-X173)*Z173*AA173*AB173*AC173)</f>
        <v>1.6251174938469669E-3</v>
      </c>
      <c r="AF173" s="571">
        <f>IF(X173="-",0,IF($M$176&lt;&gt;0,(1-X173)*Z173*AA173*AB173*AC173*$M$176/100,SUMPRODUCT(AG173:AG174,AQ173:AQ174)*Z173*AA173*AB173*AC173))</f>
        <v>1.9744016137526669E-3</v>
      </c>
      <c r="AG173" s="539">
        <f>空調・換気用ファン!$K$1</f>
        <v>0.24298570672313391</v>
      </c>
      <c r="AH173" s="113">
        <f>IF($R173=AK173,AS173,IF($R173=AL173,AT173,IF($R173=AM173,AU173,IF($R173=AN173,AV173,IF($R173=AO173,AW173,AX173)))))</f>
        <v>0.2</v>
      </c>
      <c r="AI173" s="530">
        <f>IF(空調・換気用ファン!$I$10=0,"",空調・換気用ファン!$K$9)</f>
        <v>0.26204340921122288</v>
      </c>
      <c r="AJ173" s="504" t="str">
        <f>IF(空調・換気用ファン!$I$10="",AP173,IF(空調・換気用ファン!$K$9&gt;=0.95,AK173,IF(空調・換気用ファン!$K$9&gt;=0.7,AL173,IF(空調・換気用ファン!$K$9&gt;=0.3,AM173,IF(空調・換気用ファン!$K$9&gt;=0.05,AN173,AO173)))))</f>
        <v>一部に導入</v>
      </c>
      <c r="AK173" s="108" t="s">
        <v>109</v>
      </c>
      <c r="AL173" s="108" t="s">
        <v>31</v>
      </c>
      <c r="AM173" s="275" t="s">
        <v>241</v>
      </c>
      <c r="AN173" s="108" t="s">
        <v>34</v>
      </c>
      <c r="AO173" s="108" t="s">
        <v>35</v>
      </c>
      <c r="AP173" s="348" t="s">
        <v>1072</v>
      </c>
      <c r="AQ173" s="6">
        <v>0.6</v>
      </c>
      <c r="AR173" s="215">
        <v>0.05</v>
      </c>
      <c r="AS173" s="130">
        <v>1</v>
      </c>
      <c r="AT173" s="130">
        <v>0.8</v>
      </c>
      <c r="AU173" s="130">
        <v>0.5</v>
      </c>
      <c r="AV173" s="130">
        <v>0.2</v>
      </c>
      <c r="AW173" s="130">
        <v>0</v>
      </c>
      <c r="AX173" s="130" t="s">
        <v>63</v>
      </c>
      <c r="BW173" s="33"/>
      <c r="BX173" s="33"/>
      <c r="BY173" s="33"/>
      <c r="BZ173" s="33"/>
      <c r="CA173" s="33"/>
      <c r="CF173" s="33"/>
    </row>
    <row r="174" spans="2:84" ht="14.25" customHeight="1" thickBot="1" x14ac:dyDescent="0.25">
      <c r="B174" s="137"/>
      <c r="C174" s="816"/>
      <c r="D174" s="816"/>
      <c r="E174" s="277"/>
      <c r="F174" s="278"/>
      <c r="G174" s="156"/>
      <c r="H174" s="692"/>
      <c r="I174" s="693"/>
      <c r="J174" s="693"/>
      <c r="K174" s="693"/>
      <c r="L174" s="693"/>
      <c r="M174" s="693"/>
      <c r="N174" s="693"/>
      <c r="O174" s="888" t="s">
        <v>1163</v>
      </c>
      <c r="P174" s="890"/>
      <c r="Q174" s="891"/>
      <c r="R174" s="916" t="str">
        <f>AJ174</f>
        <v>導入無し</v>
      </c>
      <c r="S174" s="917"/>
      <c r="T174" s="210"/>
      <c r="U174" s="677"/>
      <c r="V174" s="683"/>
      <c r="Y174" s="47"/>
      <c r="Z174" s="95"/>
      <c r="AA174" s="169" t="str">
        <f>IF(Z174="","",HLOOKUP(Z174,#REF!,2,0))</f>
        <v/>
      </c>
      <c r="AC174" s="565"/>
      <c r="AE174" s="113"/>
      <c r="AF174" s="86"/>
      <c r="AG174" s="539">
        <f>空調・換気用ファン!$L$1</f>
        <v>0.24298570672313391</v>
      </c>
      <c r="AH174" s="113">
        <f>IF($R174=AK174,AS174,IF($R174=AL174,AT174,IF($R174=AM174,AU174,IF($R174=AN174,AV174,IF($R174=AO174,AW174,AX174)))))</f>
        <v>0</v>
      </c>
      <c r="AI174" s="530">
        <f>IF(空調・換気用ファン!$I$10=0,"",空調・換気用ファン!$L$9)</f>
        <v>0</v>
      </c>
      <c r="AJ174" s="504" t="str">
        <f>IF(空調・換気用ファン!$I$10="",AP174,IF(空調・換気用ファン!$L$9&gt;=0.95,AK174,IF(空調・換気用ファン!$L$9&gt;=0.7,AL174,IF(空調・換気用ファン!$L$9&gt;=0.3,AM174,IF(空調・換気用ファン!$L$9&gt;=0.05,AN174,AO174)))))</f>
        <v>導入無し</v>
      </c>
      <c r="AK174" s="108" t="s">
        <v>109</v>
      </c>
      <c r="AL174" s="108" t="s">
        <v>31</v>
      </c>
      <c r="AM174" s="275" t="s">
        <v>241</v>
      </c>
      <c r="AN174" s="108" t="s">
        <v>34</v>
      </c>
      <c r="AO174" s="108" t="s">
        <v>35</v>
      </c>
      <c r="AP174" s="348" t="s">
        <v>1072</v>
      </c>
      <c r="AQ174" s="6">
        <v>1</v>
      </c>
      <c r="AR174" s="215">
        <v>9.6000000000000002E-2</v>
      </c>
      <c r="AS174" s="130">
        <v>1</v>
      </c>
      <c r="AT174" s="130">
        <v>0.8</v>
      </c>
      <c r="AU174" s="130">
        <v>0.5</v>
      </c>
      <c r="AV174" s="130">
        <v>0.2</v>
      </c>
      <c r="AW174" s="130">
        <v>0</v>
      </c>
      <c r="AX174" s="130" t="s">
        <v>63</v>
      </c>
      <c r="BW174" s="33"/>
      <c r="BX174" s="33"/>
      <c r="BY174" s="33"/>
      <c r="BZ174" s="33"/>
      <c r="CA174" s="33"/>
      <c r="CF174" s="33"/>
    </row>
    <row r="175" spans="2:84" ht="14.25" customHeight="1" thickBot="1" x14ac:dyDescent="0.25">
      <c r="B175" s="137"/>
      <c r="C175" s="816"/>
      <c r="D175" s="816"/>
      <c r="E175" s="277"/>
      <c r="F175" s="278"/>
      <c r="G175" s="156"/>
      <c r="K175" s="684" t="s">
        <v>1187</v>
      </c>
      <c r="L175" s="88">
        <f ca="1">空調・換気用ファン!$Q$5</f>
        <v>2010</v>
      </c>
      <c r="M175" s="685"/>
      <c r="N175" s="837"/>
      <c r="O175" s="888" t="s">
        <v>1164</v>
      </c>
      <c r="P175" s="890"/>
      <c r="Q175" s="891"/>
      <c r="R175" s="916" t="str">
        <f>AJ175</f>
        <v>大半に導入</v>
      </c>
      <c r="S175" s="917"/>
      <c r="T175" s="210"/>
      <c r="U175" s="677"/>
      <c r="V175" s="683"/>
      <c r="Y175" s="47"/>
      <c r="Z175" s="95"/>
      <c r="AA175" s="169"/>
      <c r="AC175" s="565"/>
      <c r="AE175" s="113"/>
      <c r="AG175" s="539">
        <f>空調・換気用ファン!$M$1</f>
        <v>0</v>
      </c>
      <c r="AH175" s="113">
        <f>IF($R175=AK175,AS175,IF($R175=AL175,AT175,IF($R175=AM175,AU175,IF($R175=AN175,AV175,IF($R175=AO175,AW175,AX175)))))</f>
        <v>0.8</v>
      </c>
      <c r="AI175" s="530">
        <f>IF(空調・換気用ファン!$I$10=0,"",空調・換気用ファン!$M$9)</f>
        <v>0.73795659078877718</v>
      </c>
      <c r="AJ175" s="504" t="str">
        <f>IF(空調・換気用ファン!$I$10="",AP175,IF(空調・換気用ファン!$M$9&gt;=0.95,AK175,IF(空調・換気用ファン!$M$9&gt;=0.7,AL175,IF(空調・換気用ファン!$M$9&gt;=0.3,AM175,IF(空調・換気用ファン!$M$9&gt;=0.05,AN175,AO175)))))</f>
        <v>大半に導入</v>
      </c>
      <c r="AK175" s="108" t="s">
        <v>109</v>
      </c>
      <c r="AL175" s="108" t="s">
        <v>31</v>
      </c>
      <c r="AM175" s="275" t="s">
        <v>241</v>
      </c>
      <c r="AN175" s="108" t="s">
        <v>34</v>
      </c>
      <c r="AO175" s="108" t="s">
        <v>35</v>
      </c>
      <c r="AP175" s="348" t="s">
        <v>1072</v>
      </c>
      <c r="AQ175" s="6">
        <v>0.7</v>
      </c>
      <c r="AR175" s="215"/>
      <c r="AS175" s="130">
        <v>1</v>
      </c>
      <c r="AT175" s="130">
        <v>0.8</v>
      </c>
      <c r="AU175" s="130">
        <v>0.5</v>
      </c>
      <c r="AV175" s="130">
        <v>0.2</v>
      </c>
      <c r="AW175" s="130">
        <v>0</v>
      </c>
      <c r="AX175" s="130" t="s">
        <v>63</v>
      </c>
      <c r="BW175" s="33"/>
      <c r="BX175" s="33"/>
      <c r="BY175" s="33"/>
      <c r="BZ175" s="33"/>
      <c r="CA175" s="33"/>
      <c r="CF175" s="33"/>
    </row>
    <row r="176" spans="2:84" ht="14.25" customHeight="1" thickBot="1" x14ac:dyDescent="0.25">
      <c r="B176" s="137"/>
      <c r="C176" s="816"/>
      <c r="D176" s="816"/>
      <c r="E176" s="277"/>
      <c r="F176" s="278"/>
      <c r="G176" s="156"/>
      <c r="H176" s="684" t="s">
        <v>69</v>
      </c>
      <c r="I176" s="687">
        <f>$AR$4</f>
        <v>2000</v>
      </c>
      <c r="J176" s="821"/>
      <c r="K176" s="684" t="s">
        <v>734</v>
      </c>
      <c r="L176" s="688">
        <f>AJ171</f>
        <v>0.24298570672313391</v>
      </c>
      <c r="M176" s="685"/>
      <c r="N176" s="837" t="str">
        <f>IF(L176="","%","")</f>
        <v/>
      </c>
      <c r="O176" s="888" t="s">
        <v>1165</v>
      </c>
      <c r="P176" s="890"/>
      <c r="Q176" s="891"/>
      <c r="R176" s="916" t="str">
        <f>AJ176</f>
        <v>導入無し</v>
      </c>
      <c r="S176" s="917"/>
      <c r="T176" s="210"/>
      <c r="U176" s="677"/>
      <c r="V176" s="683"/>
      <c r="Y176" s="47"/>
      <c r="Z176" s="95"/>
      <c r="AA176" s="169" t="str">
        <f>IF(Z176="","",HLOOKUP(Z176,#REF!,2,0))</f>
        <v/>
      </c>
      <c r="AC176" s="565"/>
      <c r="AE176" s="113"/>
      <c r="AG176" s="539">
        <f>空調・換気用ファン!$N$1</f>
        <v>0</v>
      </c>
      <c r="AH176" s="113">
        <f>IF($R176=AK176,AS176,IF($R176=AL176,AT176,IF($R176=AM176,AU176,IF($R176=AN176,AV176,IF($R176=AO176,AW176,AX176)))))</f>
        <v>0</v>
      </c>
      <c r="AI176" s="530">
        <f>IF(空調・換気用ファン!$I$10=0,"",空調・換気用ファン!$N$9)</f>
        <v>0</v>
      </c>
      <c r="AJ176" s="504" t="str">
        <f>IF(空調・換気用ファン!$I$10="",AP176,IF(空調・換気用ファン!$N$9&gt;=0.95,AK176,IF(空調・換気用ファン!$N$9&gt;=0.7,AL176,IF(空調・換気用ファン!$N$9&gt;=0.3,AM176,IF(空調・換気用ファン!$N$9&gt;=0.05,AN176,AO176)))))</f>
        <v>導入無し</v>
      </c>
      <c r="AK176" s="108" t="s">
        <v>109</v>
      </c>
      <c r="AL176" s="108" t="s">
        <v>31</v>
      </c>
      <c r="AM176" s="275" t="s">
        <v>241</v>
      </c>
      <c r="AN176" s="108" t="s">
        <v>34</v>
      </c>
      <c r="AO176" s="108" t="s">
        <v>35</v>
      </c>
      <c r="AP176" s="348" t="s">
        <v>1072</v>
      </c>
      <c r="AQ176" s="6">
        <v>0.5</v>
      </c>
      <c r="AR176" s="215">
        <v>3.5999999999999997E-2</v>
      </c>
      <c r="AS176" s="130">
        <v>1</v>
      </c>
      <c r="AT176" s="130">
        <v>0.8</v>
      </c>
      <c r="AU176" s="130">
        <v>0.5</v>
      </c>
      <c r="AV176" s="130">
        <v>0.2</v>
      </c>
      <c r="AW176" s="130">
        <v>0</v>
      </c>
      <c r="AX176" s="130" t="s">
        <v>63</v>
      </c>
      <c r="BW176" s="33"/>
      <c r="BX176" s="33"/>
      <c r="BY176" s="33"/>
      <c r="BZ176" s="33"/>
      <c r="CA176" s="33"/>
      <c r="CF176" s="33"/>
    </row>
    <row r="177" spans="2:84" ht="24.9" customHeight="1" thickBot="1" x14ac:dyDescent="0.25">
      <c r="B177" s="137"/>
      <c r="C177" s="834">
        <v>34</v>
      </c>
      <c r="D177" s="834" t="s">
        <v>1158</v>
      </c>
      <c r="E177" s="264" t="s">
        <v>1188</v>
      </c>
      <c r="F177" s="959" t="s">
        <v>1189</v>
      </c>
      <c r="G177" s="960"/>
      <c r="H177" s="888" t="s">
        <v>1066</v>
      </c>
      <c r="I177" s="890"/>
      <c r="J177" s="890"/>
      <c r="K177" s="890"/>
      <c r="L177" s="890"/>
      <c r="M177" s="890"/>
      <c r="N177" s="890"/>
      <c r="O177" s="890"/>
      <c r="P177" s="890"/>
      <c r="Q177" s="891"/>
      <c r="R177" s="892" t="s">
        <v>775</v>
      </c>
      <c r="S177" s="893"/>
      <c r="T177" s="172" t="str">
        <f>IF(AF177=0,"-",IF(AF177&gt;=$BK$15,"A",IF(AF177&gt;=$BK$16,"B",IF(AF177&gt;=$BK$17,"C","-"))))</f>
        <v>-</v>
      </c>
      <c r="U177" s="683"/>
      <c r="V177" s="683"/>
      <c r="W177" s="95"/>
      <c r="X177" s="186" t="str">
        <f>IF($R177=AK177,AS177,IF($R177=AL177,AT177,IF($R177=AM177,AU177,IF($R177=AN177,AV177,IF($R177=AO177,AW177,AX177)))))</f>
        <v>-</v>
      </c>
      <c r="Y177" s="533" t="s">
        <v>994</v>
      </c>
      <c r="Z177" s="302">
        <f>VLOOKUP(Y177,$W$44:$AJ$85,$AJ$40,0)</f>
        <v>3.8767115788334125E-2</v>
      </c>
      <c r="AA177" s="532">
        <v>0.01</v>
      </c>
      <c r="AB177" s="186">
        <v>1</v>
      </c>
      <c r="AC177" s="567">
        <v>1</v>
      </c>
      <c r="AD177" s="269" t="str">
        <f>IF(X177="-","-",X177*Z177*AA177*AB177*AC177)</f>
        <v>-</v>
      </c>
      <c r="AE177" s="269">
        <f>IF(X177="-",0,(1-X177)*Z177*AA177*AB177*AC177)</f>
        <v>0</v>
      </c>
      <c r="AF177" s="571">
        <f>IF(X177="-",0,AE177)</f>
        <v>0</v>
      </c>
      <c r="AG177" s="269"/>
      <c r="AK177" s="108" t="s">
        <v>109</v>
      </c>
      <c r="AL177" s="108" t="s">
        <v>31</v>
      </c>
      <c r="AM177" s="275" t="s">
        <v>241</v>
      </c>
      <c r="AN177" s="108" t="s">
        <v>34</v>
      </c>
      <c r="AO177" s="108" t="s">
        <v>35</v>
      </c>
      <c r="AP177" s="348" t="s">
        <v>1067</v>
      </c>
      <c r="AQ177" s="33"/>
      <c r="AR177" s="33"/>
      <c r="AS177" s="130">
        <v>1</v>
      </c>
      <c r="AT177" s="130">
        <v>0.8</v>
      </c>
      <c r="AU177" s="130">
        <v>0.5</v>
      </c>
      <c r="AV177" s="130">
        <v>0.2</v>
      </c>
      <c r="AW177" s="130">
        <v>0</v>
      </c>
      <c r="AX177" s="130" t="s">
        <v>697</v>
      </c>
      <c r="BW177" s="33"/>
      <c r="BX177" s="33"/>
      <c r="BY177" s="33"/>
      <c r="BZ177" s="33"/>
      <c r="CA177" s="33"/>
      <c r="CF177" s="33"/>
    </row>
    <row r="178" spans="2:84" ht="14.25" customHeight="1" thickBot="1" x14ac:dyDescent="0.25">
      <c r="B178" s="137"/>
      <c r="C178" s="830">
        <v>35</v>
      </c>
      <c r="D178" s="830" t="s">
        <v>1158</v>
      </c>
      <c r="E178" s="276" t="s">
        <v>1190</v>
      </c>
      <c r="F178" s="895" t="s">
        <v>1191</v>
      </c>
      <c r="G178" s="896"/>
      <c r="H178" s="967" t="s">
        <v>1192</v>
      </c>
      <c r="I178" s="968"/>
      <c r="J178" s="968"/>
      <c r="K178" s="968"/>
      <c r="L178" s="968"/>
      <c r="M178" s="968"/>
      <c r="N178" s="968"/>
      <c r="O178" s="968"/>
      <c r="P178" s="968"/>
      <c r="Q178" s="968"/>
      <c r="R178" s="908"/>
      <c r="S178" s="909"/>
      <c r="T178" s="172" t="str">
        <f>IF(AF178=0,"-",IF(AF178&gt;=$BK$15,"A",IF(AF178&gt;=$BK$16,"B",IF(AF178&gt;=$BK$17,"C","-"))))</f>
        <v>C</v>
      </c>
      <c r="U178" s="683"/>
      <c r="V178" s="683"/>
      <c r="W178" s="95"/>
      <c r="X178" s="95"/>
      <c r="Y178" s="95"/>
      <c r="Z178" s="95"/>
      <c r="AA178" s="95"/>
      <c r="AB178" s="95"/>
      <c r="AC178" s="578"/>
      <c r="AD178" s="95"/>
      <c r="AE178" s="95"/>
      <c r="AF178" s="271">
        <f>SUM(AF179:AF180)</f>
        <v>1.46451974008525E-5</v>
      </c>
      <c r="AG178" s="269"/>
      <c r="AK178" s="88"/>
      <c r="AL178" s="88"/>
      <c r="AM178" s="88"/>
      <c r="AN178" s="88"/>
      <c r="AO178" s="88"/>
      <c r="AP178" s="88"/>
      <c r="AQ178" s="88"/>
      <c r="AR178" s="88"/>
      <c r="AS178" s="88"/>
      <c r="AT178" s="88"/>
      <c r="AU178" s="88"/>
      <c r="AV178" s="88"/>
      <c r="AW178" s="88"/>
      <c r="AX178" s="88"/>
      <c r="AY178" s="88"/>
      <c r="AZ178" s="88"/>
      <c r="BD178" s="45"/>
      <c r="BE178" s="86"/>
      <c r="BF178" s="85"/>
      <c r="BG178" s="85"/>
      <c r="BW178" s="33"/>
      <c r="BX178" s="33"/>
      <c r="BY178" s="33"/>
      <c r="BZ178" s="33"/>
      <c r="CA178" s="33"/>
      <c r="CF178" s="33"/>
    </row>
    <row r="179" spans="2:84" ht="14.25" customHeight="1" thickBot="1" x14ac:dyDescent="0.25">
      <c r="B179" s="137"/>
      <c r="C179" s="816"/>
      <c r="D179" s="816"/>
      <c r="E179" s="277" t="s">
        <v>1193</v>
      </c>
      <c r="F179" s="821"/>
      <c r="G179" s="821"/>
      <c r="H179" s="921" t="s">
        <v>1194</v>
      </c>
      <c r="I179" s="922"/>
      <c r="J179" s="922"/>
      <c r="K179" s="922"/>
      <c r="L179" s="922"/>
      <c r="M179" s="922"/>
      <c r="N179" s="943"/>
      <c r="O179" s="959" t="s">
        <v>784</v>
      </c>
      <c r="P179" s="996"/>
      <c r="Q179" s="997"/>
      <c r="R179" s="892" t="s">
        <v>31</v>
      </c>
      <c r="S179" s="893"/>
      <c r="T179" s="289"/>
      <c r="U179" s="683"/>
      <c r="V179" s="683"/>
      <c r="W179" s="95"/>
      <c r="X179" s="186">
        <f>IF($R179=AK179,AS179,IF($R179=AL179,AT179,IF($R179=AM179,AU179,IF($R179=AN179,AV179,IF($R179=AO179,AW179,AX179)))))</f>
        <v>0.8</v>
      </c>
      <c r="Y179" s="537" t="s">
        <v>995</v>
      </c>
      <c r="Z179" s="302">
        <f>VLOOKUP(Y179,$W$44:$AJ$85,$AJ$40,0)</f>
        <v>5.3062309423378639E-4</v>
      </c>
      <c r="AA179" s="532">
        <v>0.1</v>
      </c>
      <c r="AB179" s="186">
        <v>1</v>
      </c>
      <c r="AC179" s="567">
        <v>1</v>
      </c>
      <c r="AD179" s="269">
        <f>IF(X179="-","-",X179*Z179*AA179*AB179*AC179)</f>
        <v>4.2449847538702915E-5</v>
      </c>
      <c r="AE179" s="269">
        <f>IF(X179="-",0,(1-X179)*Z179*AA179*AB179*AC179)</f>
        <v>1.0612461884675725E-5</v>
      </c>
      <c r="AF179" s="571">
        <f>IF(X179="-",0,AE179)</f>
        <v>1.0612461884675725E-5</v>
      </c>
      <c r="AG179" s="269"/>
      <c r="AK179" s="108" t="s">
        <v>109</v>
      </c>
      <c r="AL179" s="108" t="s">
        <v>31</v>
      </c>
      <c r="AM179" s="275" t="s">
        <v>241</v>
      </c>
      <c r="AN179" s="108" t="s">
        <v>34</v>
      </c>
      <c r="AO179" s="108" t="s">
        <v>35</v>
      </c>
      <c r="AP179" s="108" t="s">
        <v>191</v>
      </c>
      <c r="AQ179" s="502"/>
      <c r="AR179" s="33"/>
      <c r="AS179" s="130">
        <v>1</v>
      </c>
      <c r="AT179" s="130">
        <v>0.8</v>
      </c>
      <c r="AU179" s="130">
        <v>0.5</v>
      </c>
      <c r="AV179" s="130">
        <v>0.2</v>
      </c>
      <c r="AW179" s="130">
        <v>0</v>
      </c>
      <c r="AX179" s="130" t="s">
        <v>63</v>
      </c>
      <c r="BD179" s="45"/>
      <c r="BE179" s="86"/>
      <c r="BF179" s="85"/>
      <c r="BG179" s="85"/>
      <c r="BW179" s="33"/>
      <c r="BX179" s="33"/>
      <c r="BY179" s="33"/>
      <c r="BZ179" s="33"/>
      <c r="CA179" s="33"/>
      <c r="CF179" s="33"/>
    </row>
    <row r="180" spans="2:84" ht="26.25" customHeight="1" thickBot="1" x14ac:dyDescent="0.25">
      <c r="B180" s="137"/>
      <c r="C180" s="542"/>
      <c r="D180" s="825"/>
      <c r="E180" s="280"/>
      <c r="F180" s="308"/>
      <c r="G180" s="283"/>
      <c r="H180" s="962"/>
      <c r="I180" s="963"/>
      <c r="J180" s="963"/>
      <c r="K180" s="963"/>
      <c r="L180" s="963"/>
      <c r="M180" s="963"/>
      <c r="N180" s="964"/>
      <c r="O180" s="993" t="s">
        <v>56</v>
      </c>
      <c r="P180" s="994"/>
      <c r="Q180" s="995"/>
      <c r="R180" s="892" t="s">
        <v>31</v>
      </c>
      <c r="S180" s="893"/>
      <c r="T180" s="159"/>
      <c r="U180" s="683"/>
      <c r="V180" s="683"/>
      <c r="W180" s="95"/>
      <c r="X180" s="186">
        <f>IF($R180=AK180,AS180,IF($R180=AL180,AT180,IF($R180=AM180,AU180,IF($R180=AN180,AV180,IF($R180=AO180,AW180,AX180)))))</f>
        <v>0.8</v>
      </c>
      <c r="Y180" s="537" t="s">
        <v>995</v>
      </c>
      <c r="Z180" s="302">
        <f>VLOOKUP(Y180,$W$44:$AJ$85,$AJ$40,0)</f>
        <v>5.3062309423378639E-4</v>
      </c>
      <c r="AA180" s="532">
        <v>3.7999999999999999E-2</v>
      </c>
      <c r="AB180" s="186">
        <v>1</v>
      </c>
      <c r="AC180" s="567">
        <v>1</v>
      </c>
      <c r="AD180" s="269">
        <f>IF(X180="-","-",X180*Z180*AA180*AB180*AC180)</f>
        <v>1.6130942064707107E-5</v>
      </c>
      <c r="AE180" s="269">
        <f>IF(X180="-",0,(1-X180)*Z180*AA180*AB180*AC180)</f>
        <v>4.032735516176775E-6</v>
      </c>
      <c r="AF180" s="571">
        <f>IF(X180="-",0,AE180)</f>
        <v>4.032735516176775E-6</v>
      </c>
      <c r="AG180" s="269"/>
      <c r="AK180" s="108" t="s">
        <v>109</v>
      </c>
      <c r="AL180" s="108" t="s">
        <v>31</v>
      </c>
      <c r="AM180" s="275" t="s">
        <v>241</v>
      </c>
      <c r="AN180" s="108" t="s">
        <v>34</v>
      </c>
      <c r="AO180" s="108" t="s">
        <v>35</v>
      </c>
      <c r="AP180" s="108" t="s">
        <v>191</v>
      </c>
      <c r="AQ180" s="33"/>
      <c r="AR180" s="213" t="s">
        <v>280</v>
      </c>
      <c r="AS180" s="130">
        <v>1</v>
      </c>
      <c r="AT180" s="130">
        <v>0.8</v>
      </c>
      <c r="AU180" s="130">
        <v>0.5</v>
      </c>
      <c r="AV180" s="130">
        <v>0.2</v>
      </c>
      <c r="AW180" s="130">
        <v>0</v>
      </c>
      <c r="AX180" s="130" t="s">
        <v>697</v>
      </c>
      <c r="BD180" s="45"/>
      <c r="BE180" s="86"/>
      <c r="BF180" s="85"/>
      <c r="BG180" s="85"/>
      <c r="BW180" s="33"/>
      <c r="BX180" s="33"/>
      <c r="BY180" s="33"/>
      <c r="BZ180" s="33"/>
      <c r="CA180" s="33"/>
      <c r="CF180" s="33"/>
    </row>
    <row r="181" spans="2:84" ht="24" customHeight="1" thickBot="1" x14ac:dyDescent="0.25">
      <c r="B181" s="137"/>
      <c r="C181" s="825">
        <v>36</v>
      </c>
      <c r="D181" s="830" t="s">
        <v>1158</v>
      </c>
      <c r="E181" s="595" t="s">
        <v>1057</v>
      </c>
      <c r="F181" s="959" t="s">
        <v>1195</v>
      </c>
      <c r="G181" s="960"/>
      <c r="H181" s="888" t="s">
        <v>1196</v>
      </c>
      <c r="I181" s="890"/>
      <c r="J181" s="890"/>
      <c r="K181" s="890"/>
      <c r="L181" s="890"/>
      <c r="M181" s="890"/>
      <c r="N181" s="890"/>
      <c r="O181" s="890" t="s">
        <v>1197</v>
      </c>
      <c r="P181" s="890"/>
      <c r="Q181" s="891"/>
      <c r="R181" s="892" t="s">
        <v>241</v>
      </c>
      <c r="S181" s="893"/>
      <c r="T181" s="172" t="str">
        <f>IF(AF181=0,"-",IF(AF181&gt;=$BK$15,"A",IF(AF181&gt;=$BK$16,"B",IF(AF181&gt;=$BK$17,"C","-"))))</f>
        <v>C</v>
      </c>
      <c r="U181" s="677"/>
      <c r="V181" s="683"/>
      <c r="X181" s="186">
        <f>IF($R181=AK181,AS181,IF($R181=AL181,AT181,IF($R181=AM181,AU181,IF($R181=AN181,AV181,IF($R181=AO181,AW181,AX181)))))</f>
        <v>0.5</v>
      </c>
      <c r="Y181" s="533" t="s">
        <v>994</v>
      </c>
      <c r="Z181" s="302">
        <f>VLOOKUP(Y181,$W$44:$AJ$85,$AJ$40,0)</f>
        <v>3.8767115788334125E-2</v>
      </c>
      <c r="AA181" s="532">
        <v>0.01</v>
      </c>
      <c r="AB181" s="186">
        <v>1</v>
      </c>
      <c r="AC181" s="567">
        <v>1</v>
      </c>
      <c r="AD181" s="269">
        <f>IF(X181="-","-",X181*Z181*AA181*AB181*AC181)</f>
        <v>1.9383557894167062E-4</v>
      </c>
      <c r="AE181" s="269">
        <f>IF(X181="-",0,(1-X181)*Z181*AA181*AB181*AC181)</f>
        <v>1.9383557894167062E-4</v>
      </c>
      <c r="AF181" s="571">
        <f>IF(X181="-",0,AE181)</f>
        <v>1.9383557894167062E-4</v>
      </c>
      <c r="AG181" s="269"/>
      <c r="AH181" s="113"/>
      <c r="AK181" s="108" t="s">
        <v>109</v>
      </c>
      <c r="AL181" s="108" t="s">
        <v>31</v>
      </c>
      <c r="AM181" s="275" t="s">
        <v>241</v>
      </c>
      <c r="AN181" s="108" t="s">
        <v>34</v>
      </c>
      <c r="AO181" s="108" t="s">
        <v>35</v>
      </c>
      <c r="AP181" s="348" t="s">
        <v>769</v>
      </c>
      <c r="AQ181" s="215"/>
      <c r="AR181" s="33"/>
      <c r="AS181" s="130">
        <v>1</v>
      </c>
      <c r="AT181" s="130">
        <v>0.8</v>
      </c>
      <c r="AU181" s="130">
        <v>0.5</v>
      </c>
      <c r="AV181" s="130">
        <v>0.2</v>
      </c>
      <c r="AW181" s="130">
        <v>0</v>
      </c>
      <c r="AX181" s="130" t="s">
        <v>63</v>
      </c>
      <c r="BW181" s="33"/>
      <c r="BX181" s="33"/>
      <c r="BY181" s="33"/>
      <c r="BZ181" s="33"/>
      <c r="CA181" s="33"/>
      <c r="CF181" s="33"/>
    </row>
    <row r="182" spans="2:84" ht="38.1" customHeight="1" thickBot="1" x14ac:dyDescent="0.25">
      <c r="B182" s="137"/>
      <c r="C182" s="262">
        <v>37</v>
      </c>
      <c r="D182" s="260" t="s">
        <v>1144</v>
      </c>
      <c r="E182" s="261" t="s">
        <v>1198</v>
      </c>
      <c r="F182" s="888" t="s">
        <v>1199</v>
      </c>
      <c r="G182" s="889"/>
      <c r="H182" s="888" t="s">
        <v>214</v>
      </c>
      <c r="I182" s="890"/>
      <c r="J182" s="890"/>
      <c r="K182" s="890"/>
      <c r="L182" s="890"/>
      <c r="M182" s="890"/>
      <c r="N182" s="890"/>
      <c r="O182" s="890"/>
      <c r="P182" s="890"/>
      <c r="Q182" s="891"/>
      <c r="R182" s="892" t="s">
        <v>809</v>
      </c>
      <c r="S182" s="893"/>
      <c r="T182" s="172" t="str">
        <f>IF(AF182=0,"-",IF(AF182&gt;=$BK$15,"A",IF(AF182&gt;=$BK$16,"B",IF(AF182&gt;=$BK$17,"C","-"))))</f>
        <v>-</v>
      </c>
      <c r="U182" s="683"/>
      <c r="V182" s="683"/>
      <c r="W182" s="95"/>
      <c r="X182" s="186">
        <f>IF($R182=AK182,AS182,IF($R182=AL182,AT182,IF($R182=AM182,AU182,IF($R182=AN182,AV182,IF($R182=AO182,AW182,AX182)))))</f>
        <v>1</v>
      </c>
      <c r="Y182" s="537" t="s">
        <v>996</v>
      </c>
      <c r="Z182" s="302">
        <f>VLOOKUP(Y182,$W$44:$AJ$85,$AJ$40,0)</f>
        <v>4.6286809523143346E-2</v>
      </c>
      <c r="AA182" s="532">
        <f>0.013*0.3</f>
        <v>3.8999999999999998E-3</v>
      </c>
      <c r="AB182" s="186">
        <v>1</v>
      </c>
      <c r="AC182" s="567">
        <v>1</v>
      </c>
      <c r="AD182" s="269">
        <f>IF(X182="-","-",X182*Z182*AA182*AB182*AC182)</f>
        <v>1.8051855714025904E-4</v>
      </c>
      <c r="AE182" s="269">
        <f>IF(X182="-",0,(1-X182)*Z182*AA182*AB182*AC182)</f>
        <v>0</v>
      </c>
      <c r="AF182" s="571">
        <f>IF(X182="-",0,AE182)</f>
        <v>0</v>
      </c>
      <c r="AG182" s="269"/>
      <c r="AK182" s="108" t="s">
        <v>711</v>
      </c>
      <c r="AL182" s="108" t="s">
        <v>52</v>
      </c>
      <c r="AM182" s="108" t="s">
        <v>244</v>
      </c>
      <c r="AN182" s="108" t="s">
        <v>53</v>
      </c>
      <c r="AO182" s="108" t="s">
        <v>32</v>
      </c>
      <c r="AP182" s="108" t="s">
        <v>19</v>
      </c>
      <c r="AQ182" s="33"/>
      <c r="AR182" s="33"/>
      <c r="AS182" s="130">
        <v>1</v>
      </c>
      <c r="AT182" s="130">
        <v>0.8</v>
      </c>
      <c r="AU182" s="130">
        <v>0.5</v>
      </c>
      <c r="AV182" s="130">
        <v>0.2</v>
      </c>
      <c r="AW182" s="130">
        <v>0</v>
      </c>
      <c r="AX182" s="130" t="s">
        <v>697</v>
      </c>
      <c r="BC182" s="95"/>
      <c r="BD182" s="45"/>
      <c r="BE182" s="86"/>
      <c r="BF182" s="85"/>
      <c r="BG182" s="85"/>
      <c r="BW182" s="33"/>
      <c r="BX182" s="33"/>
      <c r="BY182" s="33"/>
      <c r="BZ182" s="33"/>
      <c r="CA182" s="33"/>
      <c r="CF182" s="33"/>
    </row>
    <row r="183" spans="2:84" ht="14.25" customHeight="1" thickBot="1" x14ac:dyDescent="0.25">
      <c r="B183" s="137"/>
      <c r="C183" s="286">
        <v>38</v>
      </c>
      <c r="D183" s="253" t="s">
        <v>1144</v>
      </c>
      <c r="E183" s="965" t="s">
        <v>1200</v>
      </c>
      <c r="F183" s="901" t="s">
        <v>785</v>
      </c>
      <c r="G183" s="902"/>
      <c r="H183" s="967" t="s">
        <v>687</v>
      </c>
      <c r="I183" s="968"/>
      <c r="J183" s="968"/>
      <c r="K183" s="968"/>
      <c r="L183" s="968"/>
      <c r="M183" s="968"/>
      <c r="N183" s="968"/>
      <c r="O183" s="968"/>
      <c r="P183" s="968"/>
      <c r="Q183" s="968"/>
      <c r="R183" s="908"/>
      <c r="S183" s="909"/>
      <c r="T183" s="500" t="str">
        <f>IF(AF183=0,"-",IF(AF183&gt;=$BK$15,"A",IF(AF183&gt;=$BK$16,"B",IF(AF183&gt;=$BK$17,"C","-"))))</f>
        <v>C</v>
      </c>
      <c r="U183" s="683"/>
      <c r="V183" s="683"/>
      <c r="W183" s="95"/>
      <c r="X183" s="95"/>
      <c r="Y183" s="95"/>
      <c r="Z183" s="95"/>
      <c r="AA183" s="95"/>
      <c r="AB183" s="95"/>
      <c r="AC183" s="578"/>
      <c r="AD183" s="95"/>
      <c r="AE183" s="95"/>
      <c r="AF183" s="271">
        <f>SUM(AF184:AF189)</f>
        <v>5.2766962856383399E-5</v>
      </c>
      <c r="AG183" s="95"/>
      <c r="AJ183" s="96"/>
      <c r="AK183" s="96"/>
      <c r="AL183" s="96"/>
      <c r="AM183" s="96"/>
      <c r="AN183" s="96"/>
      <c r="AO183" s="96"/>
      <c r="AP183" s="96"/>
      <c r="AQ183" s="96"/>
      <c r="AR183" s="96"/>
      <c r="AS183" s="96"/>
      <c r="AT183" s="96"/>
      <c r="AU183" s="96"/>
      <c r="AV183" s="96"/>
      <c r="AW183" s="96"/>
      <c r="BD183" s="45"/>
      <c r="BE183" s="86"/>
      <c r="BF183" s="85"/>
      <c r="BG183" s="85"/>
      <c r="BW183" s="33"/>
      <c r="BX183" s="33"/>
      <c r="BY183" s="33"/>
      <c r="BZ183" s="33"/>
      <c r="CA183" s="33"/>
      <c r="CF183" s="33"/>
    </row>
    <row r="184" spans="2:84" ht="14.25" customHeight="1" thickBot="1" x14ac:dyDescent="0.25">
      <c r="B184" s="137"/>
      <c r="C184" s="288"/>
      <c r="D184" s="256"/>
      <c r="E184" s="966"/>
      <c r="F184" s="903"/>
      <c r="G184" s="904"/>
      <c r="H184" s="921" t="s">
        <v>1201</v>
      </c>
      <c r="I184" s="922"/>
      <c r="J184" s="922"/>
      <c r="K184" s="922"/>
      <c r="L184" s="922"/>
      <c r="M184" s="922"/>
      <c r="N184" s="922"/>
      <c r="O184" s="888" t="s">
        <v>1202</v>
      </c>
      <c r="P184" s="890"/>
      <c r="Q184" s="891"/>
      <c r="R184" s="892"/>
      <c r="S184" s="893"/>
      <c r="T184" s="289"/>
      <c r="U184" s="683"/>
      <c r="V184" s="683"/>
      <c r="W184" s="95">
        <f>IF(SUM(AH184:AH189)=0,"-",SUMPRODUCT(AH184:AH189,AP184:AP189))</f>
        <v>0.9</v>
      </c>
      <c r="X184" s="186">
        <f>IF(W184="-","-",IF(W184&gt;1,1,IF(W184&lt;0,0,W184)))</f>
        <v>0.9</v>
      </c>
      <c r="Y184" s="537" t="s">
        <v>996</v>
      </c>
      <c r="Z184" s="302">
        <f>VLOOKUP(Y184,$W$44:$AJ$85,$AJ$40,0)</f>
        <v>4.6286809523143346E-2</v>
      </c>
      <c r="AA184" s="532">
        <f>(0.015+0.023)*0.3</f>
        <v>1.1399999999999999E-2</v>
      </c>
      <c r="AB184" s="186">
        <v>1</v>
      </c>
      <c r="AC184" s="567">
        <v>1</v>
      </c>
      <c r="AD184" s="269">
        <f>IF(X184="-","-",X184*Z184*AA184*AB184*AC184)</f>
        <v>4.7490266570745067E-4</v>
      </c>
      <c r="AE184" s="269">
        <f>IF(X184="-",0,(1-X184)*Z184*AA184*AB184*AC184)</f>
        <v>5.2766962856383399E-5</v>
      </c>
      <c r="AF184" s="571">
        <f>IF(X184="-",0,AE184)</f>
        <v>5.2766962856383399E-5</v>
      </c>
      <c r="AG184" s="269"/>
      <c r="AH184" s="113">
        <f t="shared" ref="AH184:AH189" si="33">IF($R184=AK184,AS184,IF($R184=AL184,AT184,IF($R184=AM184,AU184,IF($R184=AN184,AV184,AW184))))</f>
        <v>0</v>
      </c>
      <c r="AJ184" s="96"/>
      <c r="AK184" s="108" t="s">
        <v>125</v>
      </c>
      <c r="AL184" s="108" t="s">
        <v>65</v>
      </c>
      <c r="AM184" s="108" t="s">
        <v>242</v>
      </c>
      <c r="AN184" s="108" t="s">
        <v>67</v>
      </c>
      <c r="AO184" s="108" t="s">
        <v>28</v>
      </c>
      <c r="AP184" s="6">
        <v>0.01</v>
      </c>
      <c r="AQ184" s="87"/>
      <c r="AR184" s="213"/>
      <c r="AS184" s="130">
        <v>1</v>
      </c>
      <c r="AT184" s="130">
        <v>0.8</v>
      </c>
      <c r="AU184" s="130">
        <v>0.5</v>
      </c>
      <c r="AV184" s="130">
        <v>0.2</v>
      </c>
      <c r="AW184" s="130">
        <v>0</v>
      </c>
      <c r="BD184" s="45"/>
      <c r="BE184" s="86"/>
      <c r="BF184" s="85"/>
      <c r="BG184" s="85"/>
      <c r="BW184" s="33"/>
      <c r="BX184" s="33"/>
      <c r="BY184" s="33"/>
      <c r="BZ184" s="33"/>
      <c r="CA184" s="33"/>
      <c r="CF184" s="33"/>
    </row>
    <row r="185" spans="2:84" ht="14.25" customHeight="1" thickBot="1" x14ac:dyDescent="0.25">
      <c r="B185" s="137"/>
      <c r="C185" s="288"/>
      <c r="D185" s="256"/>
      <c r="E185" s="618"/>
      <c r="F185" s="903"/>
      <c r="G185" s="904"/>
      <c r="H185" s="921"/>
      <c r="I185" s="922"/>
      <c r="J185" s="922"/>
      <c r="K185" s="922"/>
      <c r="L185" s="922"/>
      <c r="M185" s="922"/>
      <c r="N185" s="922"/>
      <c r="O185" s="888" t="s">
        <v>1203</v>
      </c>
      <c r="P185" s="890"/>
      <c r="Q185" s="891"/>
      <c r="R185" s="892"/>
      <c r="S185" s="893"/>
      <c r="T185" s="289"/>
      <c r="U185" s="683"/>
      <c r="V185" s="683"/>
      <c r="W185" s="95"/>
      <c r="X185" s="95"/>
      <c r="Y185" s="95"/>
      <c r="Z185" s="95"/>
      <c r="AA185" s="95"/>
      <c r="AB185" s="95"/>
      <c r="AC185" s="95"/>
      <c r="AD185" s="269"/>
      <c r="AE185" s="270"/>
      <c r="AF185" s="271"/>
      <c r="AG185" s="271"/>
      <c r="AH185" s="113">
        <f t="shared" si="33"/>
        <v>0</v>
      </c>
      <c r="AJ185" s="96"/>
      <c r="AK185" s="108" t="s">
        <v>712</v>
      </c>
      <c r="AL185" s="108" t="s">
        <v>65</v>
      </c>
      <c r="AM185" s="108" t="s">
        <v>242</v>
      </c>
      <c r="AN185" s="108" t="s">
        <v>67</v>
      </c>
      <c r="AO185" s="108" t="s">
        <v>28</v>
      </c>
      <c r="AP185" s="6">
        <v>0.2</v>
      </c>
      <c r="AQ185" s="87">
        <f>AP185*AI185</f>
        <v>0</v>
      </c>
      <c r="AR185" s="213"/>
      <c r="AS185" s="130">
        <v>1</v>
      </c>
      <c r="AT185" s="130">
        <v>0.8</v>
      </c>
      <c r="AU185" s="130">
        <v>0.5</v>
      </c>
      <c r="AV185" s="130">
        <v>0.2</v>
      </c>
      <c r="AW185" s="130">
        <v>0</v>
      </c>
      <c r="BD185" s="45"/>
      <c r="BE185" s="86"/>
      <c r="BF185" s="85"/>
      <c r="BG185" s="85"/>
      <c r="BW185" s="33"/>
      <c r="BX185" s="33"/>
      <c r="BY185" s="33"/>
      <c r="BZ185" s="33"/>
      <c r="CA185" s="33"/>
      <c r="CF185" s="33"/>
    </row>
    <row r="186" spans="2:84" ht="14.25" customHeight="1" thickBot="1" x14ac:dyDescent="0.25">
      <c r="B186" s="137"/>
      <c r="C186" s="288"/>
      <c r="D186" s="256"/>
      <c r="E186" s="829"/>
      <c r="F186" s="810"/>
      <c r="G186" s="811"/>
      <c r="H186" s="816"/>
      <c r="I186" s="817"/>
      <c r="J186" s="817"/>
      <c r="K186" s="817"/>
      <c r="L186" s="817"/>
      <c r="M186" s="817"/>
      <c r="N186" s="817"/>
      <c r="O186" s="888" t="s">
        <v>1204</v>
      </c>
      <c r="P186" s="890"/>
      <c r="Q186" s="891"/>
      <c r="R186" s="892"/>
      <c r="S186" s="893"/>
      <c r="T186" s="289"/>
      <c r="U186" s="683"/>
      <c r="V186" s="683"/>
      <c r="W186" s="95"/>
      <c r="X186" s="95"/>
      <c r="Y186" s="95"/>
      <c r="Z186" s="95"/>
      <c r="AA186" s="95"/>
      <c r="AB186" s="95"/>
      <c r="AC186" s="95"/>
      <c r="AD186" s="269"/>
      <c r="AE186" s="270"/>
      <c r="AF186" s="271"/>
      <c r="AG186" s="271"/>
      <c r="AH186" s="113">
        <f t="shared" si="33"/>
        <v>0</v>
      </c>
      <c r="AJ186" s="96"/>
      <c r="AK186" s="108" t="s">
        <v>712</v>
      </c>
      <c r="AL186" s="108" t="s">
        <v>65</v>
      </c>
      <c r="AM186" s="108" t="s">
        <v>242</v>
      </c>
      <c r="AN186" s="108" t="s">
        <v>67</v>
      </c>
      <c r="AO186" s="108" t="s">
        <v>28</v>
      </c>
      <c r="AP186" s="6">
        <v>0.4</v>
      </c>
      <c r="AQ186" s="87">
        <f>AP186*AI186</f>
        <v>0</v>
      </c>
      <c r="AR186" s="213"/>
      <c r="AS186" s="130">
        <v>1</v>
      </c>
      <c r="AT186" s="130">
        <v>0.8</v>
      </c>
      <c r="AU186" s="130">
        <v>0.5</v>
      </c>
      <c r="AV186" s="130">
        <v>0.2</v>
      </c>
      <c r="AW186" s="130">
        <v>0</v>
      </c>
      <c r="BD186" s="45"/>
      <c r="BE186" s="86"/>
      <c r="BF186" s="85"/>
      <c r="BG186" s="85"/>
      <c r="BW186" s="33"/>
      <c r="BX186" s="33"/>
      <c r="BY186" s="33"/>
      <c r="BZ186" s="33"/>
      <c r="CA186" s="33"/>
      <c r="CF186" s="33"/>
    </row>
    <row r="187" spans="2:84" ht="14.25" customHeight="1" thickBot="1" x14ac:dyDescent="0.25">
      <c r="B187" s="137"/>
      <c r="C187" s="288"/>
      <c r="D187" s="256"/>
      <c r="E187" s="829"/>
      <c r="F187" s="810"/>
      <c r="G187" s="811"/>
      <c r="H187" s="290"/>
      <c r="I187" s="290"/>
      <c r="J187" s="290"/>
      <c r="K187" s="290"/>
      <c r="L187" s="290"/>
      <c r="M187" s="290"/>
      <c r="N187" s="290"/>
      <c r="O187" s="888" t="s">
        <v>1205</v>
      </c>
      <c r="P187" s="890"/>
      <c r="Q187" s="891"/>
      <c r="R187" s="892"/>
      <c r="S187" s="893"/>
      <c r="T187" s="289"/>
      <c r="U187" s="683"/>
      <c r="V187" s="683"/>
      <c r="W187" s="95"/>
      <c r="X187" s="95"/>
      <c r="Y187" s="95"/>
      <c r="Z187" s="95"/>
      <c r="AA187" s="95"/>
      <c r="AB187" s="95"/>
      <c r="AC187" s="95"/>
      <c r="AD187" s="269"/>
      <c r="AE187" s="270"/>
      <c r="AF187" s="271"/>
      <c r="AG187" s="271"/>
      <c r="AH187" s="113">
        <f t="shared" si="33"/>
        <v>0</v>
      </c>
      <c r="AJ187" s="96"/>
      <c r="AK187" s="108" t="s">
        <v>712</v>
      </c>
      <c r="AL187" s="108" t="s">
        <v>65</v>
      </c>
      <c r="AM187" s="108" t="s">
        <v>242</v>
      </c>
      <c r="AN187" s="108" t="s">
        <v>67</v>
      </c>
      <c r="AO187" s="108" t="s">
        <v>28</v>
      </c>
      <c r="AP187" s="6">
        <v>0.6</v>
      </c>
      <c r="AQ187" s="87">
        <f>AP187*AI187</f>
        <v>0</v>
      </c>
      <c r="AR187" s="213"/>
      <c r="AS187" s="130">
        <v>1</v>
      </c>
      <c r="AT187" s="130">
        <v>0.8</v>
      </c>
      <c r="AU187" s="130">
        <v>0.5</v>
      </c>
      <c r="AV187" s="130">
        <v>0.2</v>
      </c>
      <c r="AW187" s="130">
        <v>0</v>
      </c>
      <c r="BD187" s="45"/>
      <c r="BE187" s="86"/>
      <c r="BF187" s="85"/>
      <c r="BG187" s="85"/>
      <c r="BW187" s="33"/>
      <c r="BX187" s="33"/>
      <c r="BY187" s="33"/>
      <c r="BZ187" s="33"/>
      <c r="CA187" s="33"/>
      <c r="CF187" s="33"/>
    </row>
    <row r="188" spans="2:84" ht="14.25" customHeight="1" thickBot="1" x14ac:dyDescent="0.25">
      <c r="B188" s="137"/>
      <c r="C188" s="288"/>
      <c r="D188" s="256"/>
      <c r="E188" s="829"/>
      <c r="F188" s="810"/>
      <c r="G188" s="811"/>
      <c r="H188" s="290"/>
      <c r="I188" s="290"/>
      <c r="J188" s="290"/>
      <c r="K188" s="290"/>
      <c r="L188" s="290"/>
      <c r="M188" s="290"/>
      <c r="N188" s="290"/>
      <c r="O188" s="888" t="s">
        <v>1206</v>
      </c>
      <c r="P188" s="890"/>
      <c r="Q188" s="891"/>
      <c r="R188" s="892" t="s">
        <v>242</v>
      </c>
      <c r="S188" s="893"/>
      <c r="T188" s="289"/>
      <c r="U188" s="683"/>
      <c r="V188" s="683"/>
      <c r="W188" s="95"/>
      <c r="X188" s="95"/>
      <c r="Y188" s="95"/>
      <c r="Z188" s="95"/>
      <c r="AA188" s="95"/>
      <c r="AB188" s="95"/>
      <c r="AC188" s="95"/>
      <c r="AD188" s="269"/>
      <c r="AE188" s="270"/>
      <c r="AF188" s="271"/>
      <c r="AG188" s="271"/>
      <c r="AH188" s="113">
        <f t="shared" si="33"/>
        <v>0.5</v>
      </c>
      <c r="AJ188" s="96"/>
      <c r="AK188" s="108" t="s">
        <v>712</v>
      </c>
      <c r="AL188" s="108" t="s">
        <v>65</v>
      </c>
      <c r="AM188" s="108" t="s">
        <v>242</v>
      </c>
      <c r="AN188" s="108" t="s">
        <v>67</v>
      </c>
      <c r="AO188" s="108" t="s">
        <v>28</v>
      </c>
      <c r="AP188" s="6">
        <v>0.8</v>
      </c>
      <c r="AQ188" s="87">
        <f>AP188*AI188</f>
        <v>0</v>
      </c>
      <c r="AR188" s="213"/>
      <c r="AS188" s="130">
        <v>1</v>
      </c>
      <c r="AT188" s="130">
        <v>0.8</v>
      </c>
      <c r="AU188" s="130">
        <v>0.5</v>
      </c>
      <c r="AV188" s="130">
        <v>0.2</v>
      </c>
      <c r="AW188" s="130">
        <v>0</v>
      </c>
      <c r="AY188" s="87" t="s">
        <v>208</v>
      </c>
      <c r="BD188" s="45"/>
      <c r="BE188" s="86"/>
      <c r="BF188" s="85"/>
      <c r="BG188" s="85"/>
      <c r="BW188" s="33"/>
      <c r="BX188" s="33"/>
      <c r="BY188" s="33"/>
      <c r="BZ188" s="33"/>
      <c r="CA188" s="33"/>
      <c r="CF188" s="33"/>
    </row>
    <row r="189" spans="2:84" ht="14.25" customHeight="1" thickBot="1" x14ac:dyDescent="0.25">
      <c r="B189" s="137"/>
      <c r="C189" s="288"/>
      <c r="D189" s="256"/>
      <c r="E189" s="829"/>
      <c r="F189" s="810"/>
      <c r="G189" s="811"/>
      <c r="H189" s="290"/>
      <c r="I189" s="290"/>
      <c r="J189" s="290"/>
      <c r="K189" s="290"/>
      <c r="L189" s="290"/>
      <c r="M189" s="290"/>
      <c r="N189" s="290"/>
      <c r="O189" s="888" t="s">
        <v>1207</v>
      </c>
      <c r="P189" s="890"/>
      <c r="Q189" s="891"/>
      <c r="R189" s="892" t="s">
        <v>242</v>
      </c>
      <c r="S189" s="893"/>
      <c r="T189" s="159"/>
      <c r="U189" s="683"/>
      <c r="V189" s="683"/>
      <c r="W189" s="95"/>
      <c r="X189" s="95"/>
      <c r="Y189" s="95"/>
      <c r="Z189" s="95"/>
      <c r="AA189" s="95"/>
      <c r="AB189" s="95"/>
      <c r="AC189" s="95"/>
      <c r="AD189" s="269"/>
      <c r="AE189" s="270"/>
      <c r="AF189" s="271"/>
      <c r="AG189" s="271"/>
      <c r="AH189" s="113">
        <f t="shared" si="33"/>
        <v>0.5</v>
      </c>
      <c r="AJ189" s="96"/>
      <c r="AK189" s="108" t="s">
        <v>712</v>
      </c>
      <c r="AL189" s="108" t="s">
        <v>65</v>
      </c>
      <c r="AM189" s="108" t="s">
        <v>242</v>
      </c>
      <c r="AN189" s="108" t="s">
        <v>67</v>
      </c>
      <c r="AO189" s="108" t="s">
        <v>28</v>
      </c>
      <c r="AP189" s="6">
        <v>1</v>
      </c>
      <c r="AQ189" s="87">
        <f>AP189*AI189</f>
        <v>0</v>
      </c>
      <c r="AR189" s="213"/>
      <c r="AS189" s="130">
        <v>1</v>
      </c>
      <c r="AT189" s="130">
        <v>0.8</v>
      </c>
      <c r="AU189" s="130">
        <v>0.5</v>
      </c>
      <c r="AV189" s="130">
        <v>0.2</v>
      </c>
      <c r="AW189" s="130">
        <v>0</v>
      </c>
      <c r="AY189" s="87" t="str">
        <f>IF(OR(R183="",R185="",R186="",R187="",R188="",R189=""),"-",SUMPRODUCT(AP183:AP189,AQ183:AQ189)/SUM(AQ183:AQ189))</f>
        <v>-</v>
      </c>
      <c r="BD189" s="45"/>
      <c r="BE189" s="86"/>
      <c r="BF189" s="85"/>
      <c r="BG189" s="85"/>
      <c r="BW189" s="33"/>
      <c r="BX189" s="33"/>
      <c r="BY189" s="33"/>
      <c r="BZ189" s="33"/>
      <c r="CA189" s="33"/>
      <c r="CF189" s="33"/>
    </row>
    <row r="190" spans="2:84" ht="23.25" customHeight="1" thickBot="1" x14ac:dyDescent="0.25">
      <c r="B190" s="137"/>
      <c r="C190" s="262">
        <v>39</v>
      </c>
      <c r="D190" s="260" t="s">
        <v>1144</v>
      </c>
      <c r="E190" s="261" t="s">
        <v>1208</v>
      </c>
      <c r="F190" s="959" t="s">
        <v>1209</v>
      </c>
      <c r="G190" s="960"/>
      <c r="H190" s="888" t="s">
        <v>235</v>
      </c>
      <c r="I190" s="890"/>
      <c r="J190" s="890"/>
      <c r="K190" s="890"/>
      <c r="L190" s="890"/>
      <c r="M190" s="890"/>
      <c r="N190" s="890"/>
      <c r="O190" s="890"/>
      <c r="P190" s="890"/>
      <c r="Q190" s="891"/>
      <c r="R190" s="892" t="s">
        <v>32</v>
      </c>
      <c r="S190" s="893"/>
      <c r="T190" s="172" t="str">
        <f>IF(AF190=0,"-",IF(AF190&gt;=$BK$15,"A",IF(AF190&gt;=$BK$16,"B",IF(AF190&gt;=$BK$17,"C","-"))))</f>
        <v>C</v>
      </c>
      <c r="U190" s="683"/>
      <c r="V190" s="683"/>
      <c r="W190" s="95"/>
      <c r="X190" s="186">
        <f>IF($R190=AK190,AS190,IF($R190=AL190,AT190,IF($R190=AM190,AU190,IF($R190=AN190,AV190,IF($R190=AO190,AW190,AX190)))))</f>
        <v>0</v>
      </c>
      <c r="Y190" s="533" t="s">
        <v>997</v>
      </c>
      <c r="Z190" s="302">
        <f>VLOOKUP(Y190,$W$44:$AJ$85,$AJ$40,0)</f>
        <v>3.8767115788334125E-2</v>
      </c>
      <c r="AA190" s="532">
        <v>0.05</v>
      </c>
      <c r="AB190" s="186">
        <v>1</v>
      </c>
      <c r="AC190" s="567">
        <v>1</v>
      </c>
      <c r="AD190" s="269">
        <f>IF(X190="-","-",X190*Z190*AA190*AB190*AC190)</f>
        <v>0</v>
      </c>
      <c r="AE190" s="269">
        <f>IF(X190="-",0,(1-X190)*Z190*AA190*AB190*AC190)</f>
        <v>1.9383557894167064E-3</v>
      </c>
      <c r="AF190" s="571">
        <f>IF(X190="-",0,AE190)</f>
        <v>1.9383557894167064E-3</v>
      </c>
      <c r="AG190" s="269"/>
      <c r="AK190" s="108" t="s">
        <v>711</v>
      </c>
      <c r="AL190" s="108" t="s">
        <v>52</v>
      </c>
      <c r="AM190" s="108" t="s">
        <v>244</v>
      </c>
      <c r="AN190" s="108" t="s">
        <v>53</v>
      </c>
      <c r="AO190" s="108" t="s">
        <v>32</v>
      </c>
      <c r="AP190" s="33"/>
      <c r="AQ190" s="33"/>
      <c r="AR190" s="33"/>
      <c r="AS190" s="130">
        <v>1</v>
      </c>
      <c r="AT190" s="130">
        <v>0.8</v>
      </c>
      <c r="AU190" s="130">
        <v>0.5</v>
      </c>
      <c r="AV190" s="130">
        <v>0.2</v>
      </c>
      <c r="AW190" s="130">
        <v>0</v>
      </c>
      <c r="AX190" s="130" t="s">
        <v>63</v>
      </c>
      <c r="BD190" s="45"/>
      <c r="BE190" s="86"/>
      <c r="BF190" s="85"/>
      <c r="BG190" s="85"/>
      <c r="BW190" s="33"/>
      <c r="BX190" s="33"/>
      <c r="BY190" s="33"/>
      <c r="BZ190" s="33"/>
      <c r="CA190" s="33"/>
      <c r="CF190" s="33"/>
    </row>
    <row r="191" spans="2:84" ht="24" customHeight="1" thickBot="1" x14ac:dyDescent="0.25">
      <c r="B191" s="137"/>
      <c r="C191" s="262">
        <v>40</v>
      </c>
      <c r="D191" s="260" t="s">
        <v>1144</v>
      </c>
      <c r="E191" s="261" t="s">
        <v>1210</v>
      </c>
      <c r="F191" s="888" t="s">
        <v>90</v>
      </c>
      <c r="G191" s="889"/>
      <c r="H191" s="888" t="s">
        <v>154</v>
      </c>
      <c r="I191" s="890"/>
      <c r="J191" s="890"/>
      <c r="K191" s="890"/>
      <c r="L191" s="890"/>
      <c r="M191" s="890"/>
      <c r="N191" s="890"/>
      <c r="O191" s="890"/>
      <c r="P191" s="890"/>
      <c r="Q191" s="891"/>
      <c r="R191" s="928" t="s">
        <v>237</v>
      </c>
      <c r="S191" s="929"/>
      <c r="T191" s="172" t="str">
        <f>IF(AF191=0,"-",IF(AF191&gt;=$BK$15,"A",IF(AF191&gt;=$BK$16,"B",IF(AF191&gt;=$BK$17,"C","-"))))</f>
        <v>-</v>
      </c>
      <c r="U191" s="683"/>
      <c r="V191" s="683"/>
      <c r="W191" s="95"/>
      <c r="X191" s="535" t="str">
        <f>IF($R191=AK191,AS191,IF($R191=AL191,AT191,IF($R191=AM191,AU191,AV191)))</f>
        <v>-</v>
      </c>
      <c r="Y191" s="537" t="s">
        <v>996</v>
      </c>
      <c r="Z191" s="302">
        <f>VLOOKUP(Y191,$W$44:$AJ$85,$AJ$40,0)</f>
        <v>4.6286809523143346E-2</v>
      </c>
      <c r="AA191" s="532">
        <f>0.005*0.3</f>
        <v>1.5E-3</v>
      </c>
      <c r="AB191" s="186">
        <v>1</v>
      </c>
      <c r="AC191" s="567">
        <v>1</v>
      </c>
      <c r="AD191" s="269" t="str">
        <f>IF(X191="-","-",X191*Z191*AA191*AB191*AC191)</f>
        <v>-</v>
      </c>
      <c r="AE191" s="269">
        <f>IF(X191="-",0,(1-X191)*Z191*AA191*AB191*AC191)</f>
        <v>0</v>
      </c>
      <c r="AF191" s="571">
        <f>IF(X191="-",0,AE191)</f>
        <v>0</v>
      </c>
      <c r="AG191" s="269"/>
      <c r="AK191" s="108" t="s">
        <v>24</v>
      </c>
      <c r="AL191" s="108" t="s">
        <v>25</v>
      </c>
      <c r="AM191" s="108" t="s">
        <v>710</v>
      </c>
      <c r="AN191" s="108" t="s">
        <v>237</v>
      </c>
      <c r="AO191" s="33"/>
      <c r="AP191" s="33"/>
      <c r="AQ191" s="33"/>
      <c r="AR191" s="33"/>
      <c r="AS191" s="130">
        <v>1</v>
      </c>
      <c r="AT191" s="130">
        <v>0.5</v>
      </c>
      <c r="AU191" s="130">
        <v>0</v>
      </c>
      <c r="AV191" s="130" t="s">
        <v>697</v>
      </c>
      <c r="AW191" s="33"/>
      <c r="BC191" s="85"/>
      <c r="BD191" s="85"/>
      <c r="BE191" s="86"/>
      <c r="BF191" s="85"/>
      <c r="BG191" s="85"/>
      <c r="BW191" s="33"/>
      <c r="BX191" s="33"/>
      <c r="BY191" s="33"/>
      <c r="BZ191" s="33"/>
      <c r="CA191" s="33"/>
      <c r="CF191" s="33"/>
    </row>
    <row r="192" spans="2:84" ht="23.25" customHeight="1" thickBot="1" x14ac:dyDescent="0.25">
      <c r="B192" s="137"/>
      <c r="C192" s="262">
        <v>41</v>
      </c>
      <c r="D192" s="260" t="s">
        <v>1144</v>
      </c>
      <c r="E192" s="261" t="s">
        <v>1211</v>
      </c>
      <c r="F192" s="888" t="s">
        <v>1212</v>
      </c>
      <c r="G192" s="889"/>
      <c r="H192" s="888" t="s">
        <v>211</v>
      </c>
      <c r="I192" s="890"/>
      <c r="J192" s="890"/>
      <c r="K192" s="890"/>
      <c r="L192" s="890"/>
      <c r="M192" s="890"/>
      <c r="N192" s="890"/>
      <c r="O192" s="890"/>
      <c r="P192" s="890"/>
      <c r="Q192" s="891"/>
      <c r="R192" s="892" t="s">
        <v>809</v>
      </c>
      <c r="S192" s="893"/>
      <c r="T192" s="172" t="str">
        <f>IF(AF192=0,"-",IF(AF192&gt;=$BK$15,"A",IF(AF192&gt;=$BK$16,"B",IF(AF192&gt;=$BK$17,"C","-"))))</f>
        <v>-</v>
      </c>
      <c r="U192" s="683"/>
      <c r="V192" s="683"/>
      <c r="W192" s="95"/>
      <c r="X192" s="186">
        <f>IF($R192=AK192,AS192,IF($R192=AL192,AT192,IF($R192=AM192,AU192,IF($R192=AN192,AV192,IF($R192=AO192,AW192,AX192)))))</f>
        <v>1</v>
      </c>
      <c r="Y192" s="533" t="s">
        <v>997</v>
      </c>
      <c r="Z192" s="302">
        <f>VLOOKUP(Y192,$W$44:$AJ$85,$AJ$40,0)</f>
        <v>3.8767115788334125E-2</v>
      </c>
      <c r="AA192" s="532">
        <v>8.9999999999999993E-3</v>
      </c>
      <c r="AB192" s="186">
        <v>1</v>
      </c>
      <c r="AC192" s="567">
        <v>1</v>
      </c>
      <c r="AD192" s="269">
        <f>IF(X192="-","-",X192*Z192*AA192*AB192*AC192)</f>
        <v>3.4890404209500709E-4</v>
      </c>
      <c r="AE192" s="269">
        <f>IF(X192="-",0,(1-X192)*Z192*AA192*AB192*AC192)</f>
        <v>0</v>
      </c>
      <c r="AF192" s="571">
        <f>IF(X192="-",0,AE192)</f>
        <v>0</v>
      </c>
      <c r="AG192" s="269"/>
      <c r="AK192" s="108" t="s">
        <v>711</v>
      </c>
      <c r="AL192" s="108" t="s">
        <v>52</v>
      </c>
      <c r="AM192" s="108" t="s">
        <v>244</v>
      </c>
      <c r="AN192" s="108" t="s">
        <v>53</v>
      </c>
      <c r="AO192" s="108" t="s">
        <v>32</v>
      </c>
      <c r="AP192" s="348" t="s">
        <v>776</v>
      </c>
      <c r="AQ192" s="33"/>
      <c r="AR192" s="33"/>
      <c r="AS192" s="130">
        <v>1</v>
      </c>
      <c r="AT192" s="130">
        <v>0.8</v>
      </c>
      <c r="AU192" s="130">
        <v>0.5</v>
      </c>
      <c r="AV192" s="130">
        <v>0.2</v>
      </c>
      <c r="AW192" s="130">
        <v>0</v>
      </c>
      <c r="AX192" s="130" t="s">
        <v>63</v>
      </c>
      <c r="BC192" s="85"/>
      <c r="BD192" s="85"/>
      <c r="BE192" s="86"/>
      <c r="BF192" s="85"/>
      <c r="BG192" s="85"/>
      <c r="BW192" s="33"/>
      <c r="BX192" s="33"/>
      <c r="BY192" s="33"/>
      <c r="BZ192" s="33"/>
      <c r="CA192" s="33"/>
      <c r="CF192" s="33"/>
    </row>
    <row r="193" spans="2:84" ht="13.8" thickBot="1" x14ac:dyDescent="0.25">
      <c r="B193" s="137"/>
      <c r="C193" s="262">
        <v>42</v>
      </c>
      <c r="D193" s="263" t="s">
        <v>1144</v>
      </c>
      <c r="E193" s="264" t="s">
        <v>1213</v>
      </c>
      <c r="F193" s="959" t="s">
        <v>1214</v>
      </c>
      <c r="G193" s="960"/>
      <c r="H193" s="895" t="s">
        <v>1215</v>
      </c>
      <c r="I193" s="905"/>
      <c r="J193" s="905"/>
      <c r="K193" s="905"/>
      <c r="L193" s="905"/>
      <c r="M193" s="905"/>
      <c r="N193" s="905"/>
      <c r="O193" s="905"/>
      <c r="P193" s="905"/>
      <c r="Q193" s="981"/>
      <c r="R193" s="892" t="s">
        <v>303</v>
      </c>
      <c r="S193" s="893"/>
      <c r="T193" s="172" t="str">
        <f>IF(AF193=0,"-",IF(AF193&gt;=$BK$15,"A",IF(AF193&gt;=$BK$16,"B",IF(AF193&gt;=$BK$17,"C","-"))))</f>
        <v>C</v>
      </c>
      <c r="U193" s="683"/>
      <c r="V193" s="683"/>
      <c r="W193" s="95"/>
      <c r="X193" s="186">
        <f>IF($R193=AK193,AS193,IF($R193=AL193,AT193,IF($R193=AM193,AU193,IF($R193=AN193,AV193,IF($R193=AO193,AW193,AX193)))))</f>
        <v>0.8</v>
      </c>
      <c r="Y193" s="537" t="s">
        <v>996</v>
      </c>
      <c r="Z193" s="302">
        <f>VLOOKUP(Y193,$W$44:$AJ$85,$AJ$40,0)</f>
        <v>4.6286809523143346E-2</v>
      </c>
      <c r="AA193" s="532">
        <v>1E-3</v>
      </c>
      <c r="AB193" s="186">
        <v>1</v>
      </c>
      <c r="AC193" s="567">
        <v>1</v>
      </c>
      <c r="AD193" s="269">
        <f>IF(X193="-","-",X193*Z193*AA193*AB193*AC193)</f>
        <v>3.7029447618514676E-5</v>
      </c>
      <c r="AE193" s="269">
        <f>IF(X193="-",0,(1-X193)*Z193*AA193*AB193*AC193)</f>
        <v>9.2573619046286674E-6</v>
      </c>
      <c r="AF193" s="571">
        <f>IF(X193="-",0,AE193)</f>
        <v>9.2573619046286674E-6</v>
      </c>
      <c r="AG193" s="269"/>
      <c r="AK193" s="108" t="s">
        <v>265</v>
      </c>
      <c r="AL193" s="108" t="s">
        <v>303</v>
      </c>
      <c r="AM193" s="108" t="s">
        <v>302</v>
      </c>
      <c r="AN193" s="108" t="s">
        <v>266</v>
      </c>
      <c r="AO193" s="108" t="s">
        <v>713</v>
      </c>
      <c r="AP193" s="33"/>
      <c r="AQ193" s="33"/>
      <c r="AR193" s="33"/>
      <c r="AS193" s="130">
        <v>1</v>
      </c>
      <c r="AT193" s="130">
        <v>0.8</v>
      </c>
      <c r="AU193" s="130">
        <v>0.5</v>
      </c>
      <c r="AV193" s="130">
        <v>0.2</v>
      </c>
      <c r="AW193" s="130">
        <v>0</v>
      </c>
      <c r="AX193" s="130" t="s">
        <v>63</v>
      </c>
      <c r="BC193" s="85"/>
      <c r="BD193" s="85"/>
      <c r="BE193" s="86"/>
      <c r="BF193" s="85"/>
      <c r="BG193" s="85"/>
      <c r="BW193" s="33"/>
      <c r="BX193" s="33"/>
      <c r="BY193" s="33"/>
      <c r="BZ193" s="33"/>
      <c r="CA193" s="33"/>
      <c r="CF193" s="33"/>
    </row>
    <row r="194" spans="2:84" ht="37.5" customHeight="1" thickBot="1" x14ac:dyDescent="0.25">
      <c r="B194" s="137"/>
      <c r="C194" s="262">
        <v>43</v>
      </c>
      <c r="D194" s="263" t="s">
        <v>1144</v>
      </c>
      <c r="E194" s="264" t="s">
        <v>1216</v>
      </c>
      <c r="F194" s="888" t="s">
        <v>91</v>
      </c>
      <c r="G194" s="889"/>
      <c r="H194" s="888" t="s">
        <v>131</v>
      </c>
      <c r="I194" s="890"/>
      <c r="J194" s="890"/>
      <c r="K194" s="890"/>
      <c r="L194" s="890"/>
      <c r="M194" s="890"/>
      <c r="N194" s="890"/>
      <c r="O194" s="890"/>
      <c r="P194" s="890"/>
      <c r="Q194" s="891"/>
      <c r="R194" s="892" t="s">
        <v>269</v>
      </c>
      <c r="S194" s="893"/>
      <c r="T194" s="265" t="str">
        <f>IF(AF194=0,"-",IF(AF194&gt;=$BK$15,"A",IF(AF194&gt;=$BK$16,"B",IF(AF194&gt;=$BK$17,"C","-"))))</f>
        <v>-</v>
      </c>
      <c r="U194" s="683"/>
      <c r="V194" s="683"/>
      <c r="W194" s="95"/>
      <c r="X194" s="186" t="str">
        <f>IF($R194=AK194,AS194,IF($R194=AL194,AT194,IF($R194=AM194,AU194,IF($R194=AN194,AV194,IF($R194=AO194,AW194,AX194)))))</f>
        <v>-</v>
      </c>
      <c r="Y194" s="533" t="s">
        <v>997</v>
      </c>
      <c r="Z194" s="302">
        <f>VLOOKUP(Y194,$W$44:$AJ$85,$AJ$40,0)</f>
        <v>3.8767115788334125E-2</v>
      </c>
      <c r="AA194" s="532">
        <v>2.7E-2</v>
      </c>
      <c r="AB194" s="186">
        <v>1</v>
      </c>
      <c r="AC194" s="567">
        <v>1</v>
      </c>
      <c r="AD194" s="269" t="str">
        <f>IF(X194="-","-",X194*Z194*AA194*AB194*AC194)</f>
        <v>-</v>
      </c>
      <c r="AE194" s="269">
        <f>IF(X194="-",0,(1-X194)*Z194*AA194*AB194*AC194)</f>
        <v>0</v>
      </c>
      <c r="AF194" s="571">
        <f>IF(X194="-",0,AE194)</f>
        <v>0</v>
      </c>
      <c r="AG194" s="269"/>
      <c r="AK194" s="108" t="s">
        <v>711</v>
      </c>
      <c r="AL194" s="108" t="s">
        <v>52</v>
      </c>
      <c r="AM194" s="108" t="s">
        <v>244</v>
      </c>
      <c r="AN194" s="108" t="s">
        <v>53</v>
      </c>
      <c r="AO194" s="108" t="s">
        <v>32</v>
      </c>
      <c r="AP194" s="108" t="s">
        <v>269</v>
      </c>
      <c r="AQ194" s="33"/>
      <c r="AR194" s="33"/>
      <c r="AS194" s="130">
        <v>1</v>
      </c>
      <c r="AT194" s="130">
        <v>0.8</v>
      </c>
      <c r="AU194" s="130">
        <v>0.5</v>
      </c>
      <c r="AV194" s="130">
        <v>0.2</v>
      </c>
      <c r="AW194" s="130">
        <v>0</v>
      </c>
      <c r="AX194" s="130" t="s">
        <v>697</v>
      </c>
      <c r="BW194" s="33"/>
      <c r="BX194" s="33"/>
      <c r="BY194" s="33"/>
      <c r="BZ194" s="33"/>
      <c r="CA194" s="33"/>
      <c r="CF194" s="33"/>
    </row>
    <row r="195" spans="2:84" ht="14.25" customHeight="1" x14ac:dyDescent="0.2">
      <c r="B195" s="137"/>
      <c r="C195" s="292" t="s">
        <v>1217</v>
      </c>
      <c r="D195" s="293"/>
      <c r="E195" s="294"/>
      <c r="F195" s="294"/>
      <c r="G195" s="294"/>
      <c r="H195" s="294"/>
      <c r="I195" s="294"/>
      <c r="J195" s="294"/>
      <c r="K195" s="200"/>
      <c r="L195" s="200"/>
      <c r="M195" s="200"/>
      <c r="N195" s="200"/>
      <c r="O195" s="200"/>
      <c r="P195" s="200"/>
      <c r="Q195" s="200"/>
      <c r="R195" s="200"/>
      <c r="S195" s="200"/>
      <c r="T195" s="295"/>
      <c r="U195" s="316"/>
      <c r="V195" s="316"/>
      <c r="W195" s="95"/>
      <c r="X195" s="95"/>
      <c r="Y195" s="95"/>
      <c r="Z195" s="95"/>
      <c r="AA195" s="95"/>
      <c r="AB195" s="95"/>
      <c r="AC195" s="578"/>
      <c r="AD195" s="95"/>
      <c r="AE195" s="95"/>
      <c r="AF195" s="95"/>
      <c r="AG195" s="95"/>
      <c r="AH195" s="81"/>
      <c r="AI195" s="87"/>
      <c r="AJ195" s="87"/>
      <c r="BW195" s="33"/>
      <c r="BX195" s="33"/>
      <c r="BY195" s="33"/>
      <c r="BZ195" s="33"/>
      <c r="CA195" s="33"/>
      <c r="CF195" s="33"/>
    </row>
    <row r="196" spans="2:84" ht="14.25" customHeight="1" x14ac:dyDescent="0.2">
      <c r="B196" s="137"/>
      <c r="C196" s="815" t="s">
        <v>1156</v>
      </c>
      <c r="D196" s="151" t="s">
        <v>1157</v>
      </c>
      <c r="E196" s="152"/>
      <c r="F196" s="153" t="s">
        <v>27</v>
      </c>
      <c r="G196" s="154"/>
      <c r="H196" s="918" t="s">
        <v>29</v>
      </c>
      <c r="I196" s="919"/>
      <c r="J196" s="919"/>
      <c r="K196" s="919"/>
      <c r="L196" s="919"/>
      <c r="M196" s="919"/>
      <c r="N196" s="919"/>
      <c r="O196" s="919"/>
      <c r="P196" s="919"/>
      <c r="Q196" s="919"/>
      <c r="R196" s="919"/>
      <c r="S196" s="920"/>
      <c r="T196" s="155" t="s">
        <v>1281</v>
      </c>
      <c r="U196" s="45"/>
      <c r="V196" s="45"/>
      <c r="AG196" s="136"/>
      <c r="AH196" s="49"/>
      <c r="AI196" s="87"/>
      <c r="AJ196" s="87"/>
      <c r="AK196" s="108" t="s">
        <v>109</v>
      </c>
      <c r="AL196" s="108" t="s">
        <v>31</v>
      </c>
      <c r="AM196" s="108" t="s">
        <v>241</v>
      </c>
      <c r="AN196" s="108" t="s">
        <v>34</v>
      </c>
      <c r="AO196" s="108" t="s">
        <v>35</v>
      </c>
      <c r="AS196" s="130">
        <v>1</v>
      </c>
      <c r="AT196" s="130">
        <v>0.8</v>
      </c>
      <c r="AU196" s="130">
        <v>0.5</v>
      </c>
      <c r="AV196" s="130">
        <v>0.2</v>
      </c>
      <c r="AW196" s="130">
        <v>0</v>
      </c>
      <c r="BW196" s="33"/>
      <c r="BX196" s="33"/>
      <c r="BY196" s="33"/>
      <c r="BZ196" s="33"/>
      <c r="CA196" s="33"/>
      <c r="CF196" s="33"/>
    </row>
    <row r="197" spans="2:84" ht="48.75" customHeight="1" x14ac:dyDescent="0.2">
      <c r="B197" s="137"/>
      <c r="C197" s="286">
        <v>44</v>
      </c>
      <c r="D197" s="296" t="s">
        <v>1158</v>
      </c>
      <c r="E197" s="991" t="s">
        <v>1218</v>
      </c>
      <c r="F197" s="895" t="s">
        <v>1219</v>
      </c>
      <c r="G197" s="896"/>
      <c r="H197" s="905" t="s">
        <v>1295</v>
      </c>
      <c r="I197" s="905"/>
      <c r="J197" s="905"/>
      <c r="K197" s="905"/>
      <c r="L197" s="905"/>
      <c r="M197" s="905"/>
      <c r="N197" s="905"/>
      <c r="O197" s="905"/>
      <c r="P197" s="905"/>
      <c r="Q197" s="905"/>
      <c r="R197" s="905"/>
      <c r="S197" s="905"/>
      <c r="T197" s="297" t="str">
        <f>IF(AF201=0,"-",IF(AF201&gt;=$BK$15,"A",IF(AF201&gt;=$BK$16,"B",IF(AF201&gt;=$BK$17,"C","-"))))</f>
        <v>A</v>
      </c>
      <c r="U197" s="694"/>
      <c r="V197" s="694"/>
      <c r="AG197" s="136"/>
      <c r="AH197" s="49"/>
      <c r="AI197" s="87"/>
      <c r="AJ197" s="298"/>
      <c r="AK197" s="299" t="s">
        <v>4</v>
      </c>
      <c r="AL197" s="299" t="s">
        <v>277</v>
      </c>
      <c r="AM197" s="299" t="s">
        <v>26</v>
      </c>
      <c r="AN197" s="299" t="s">
        <v>5</v>
      </c>
      <c r="AO197" s="299" t="s">
        <v>6</v>
      </c>
      <c r="AP197" s="299" t="s">
        <v>7</v>
      </c>
      <c r="AQ197" s="299" t="s">
        <v>275</v>
      </c>
      <c r="AR197" s="299" t="s">
        <v>276</v>
      </c>
      <c r="AS197" s="299" t="s">
        <v>290</v>
      </c>
      <c r="AT197" s="299" t="s">
        <v>714</v>
      </c>
      <c r="AU197" s="299" t="s">
        <v>715</v>
      </c>
      <c r="AV197" s="299" t="s">
        <v>283</v>
      </c>
      <c r="AW197" s="299" t="s">
        <v>282</v>
      </c>
      <c r="AX197" s="61" t="s">
        <v>753</v>
      </c>
      <c r="AY197" s="61" t="s">
        <v>752</v>
      </c>
      <c r="BW197" s="33"/>
      <c r="BX197" s="33"/>
      <c r="BY197" s="33"/>
      <c r="BZ197" s="33"/>
      <c r="CA197" s="33"/>
      <c r="CF197" s="33"/>
    </row>
    <row r="198" spans="2:84" ht="13.2" x14ac:dyDescent="0.2">
      <c r="B198" s="137"/>
      <c r="C198" s="288"/>
      <c r="D198" s="300"/>
      <c r="E198" s="992"/>
      <c r="F198" s="810"/>
      <c r="G198" s="811"/>
      <c r="H198" s="804" t="s">
        <v>1290</v>
      </c>
      <c r="I198" s="821"/>
      <c r="J198" s="821"/>
      <c r="K198" s="821"/>
      <c r="L198" s="821"/>
      <c r="M198" s="821"/>
      <c r="N198" s="821"/>
      <c r="O198" s="821"/>
      <c r="P198" s="821"/>
      <c r="Q198" s="821"/>
      <c r="R198" s="821"/>
      <c r="S198" s="821"/>
      <c r="T198" s="654"/>
      <c r="U198" s="694"/>
      <c r="V198" s="694"/>
      <c r="AG198" s="136"/>
      <c r="AH198" s="49"/>
      <c r="AI198" s="87"/>
      <c r="AJ198" s="298"/>
      <c r="AK198" s="299"/>
      <c r="AL198" s="299"/>
      <c r="AM198" s="299"/>
      <c r="AN198" s="299"/>
      <c r="AO198" s="299"/>
      <c r="AP198" s="299"/>
      <c r="AQ198" s="299"/>
      <c r="AR198" s="299"/>
      <c r="AS198" s="299"/>
      <c r="AT198" s="299"/>
      <c r="AU198" s="299"/>
      <c r="AV198" s="299"/>
      <c r="AW198" s="299"/>
      <c r="AX198" s="61"/>
      <c r="AY198" s="61"/>
      <c r="BW198" s="33"/>
      <c r="BX198" s="33"/>
      <c r="BY198" s="33"/>
      <c r="BZ198" s="33"/>
      <c r="CA198" s="33"/>
      <c r="CF198" s="33"/>
    </row>
    <row r="199" spans="2:84" ht="24" customHeight="1" x14ac:dyDescent="0.2">
      <c r="B199" s="137"/>
      <c r="C199" s="288"/>
      <c r="D199" s="300"/>
      <c r="E199" s="992"/>
      <c r="F199" s="301"/>
      <c r="G199" s="156"/>
      <c r="H199" s="897" t="s">
        <v>1296</v>
      </c>
      <c r="I199" s="937"/>
      <c r="J199" s="937"/>
      <c r="K199" s="937"/>
      <c r="L199" s="937"/>
      <c r="M199" s="937"/>
      <c r="N199" s="937"/>
      <c r="O199" s="937"/>
      <c r="P199" s="937"/>
      <c r="Q199" s="937"/>
      <c r="R199" s="937"/>
      <c r="S199" s="898"/>
      <c r="T199" s="176"/>
      <c r="U199" s="683"/>
      <c r="V199" s="683"/>
      <c r="AG199" s="271"/>
      <c r="AH199" s="45"/>
      <c r="AI199" s="298"/>
      <c r="AJ199" s="559" t="s">
        <v>797</v>
      </c>
      <c r="AK199" s="6">
        <v>0.9</v>
      </c>
      <c r="AL199" s="6">
        <v>0.7</v>
      </c>
      <c r="AM199" s="6">
        <v>0.5</v>
      </c>
      <c r="AN199" s="6">
        <v>0.9</v>
      </c>
      <c r="AO199" s="6">
        <v>0.7</v>
      </c>
      <c r="AP199" s="6">
        <v>0.5</v>
      </c>
      <c r="AQ199" s="6">
        <v>0.1</v>
      </c>
      <c r="AR199" s="6">
        <v>0.1</v>
      </c>
      <c r="AS199" s="6">
        <v>0</v>
      </c>
      <c r="AT199" s="6">
        <v>0.9</v>
      </c>
      <c r="AU199" s="6">
        <v>0.8</v>
      </c>
      <c r="AV199" s="6">
        <v>0.9</v>
      </c>
      <c r="AW199" s="6">
        <v>0</v>
      </c>
      <c r="AX199" s="6">
        <v>0.9</v>
      </c>
      <c r="AY199" s="6">
        <v>1</v>
      </c>
      <c r="BW199" s="33"/>
      <c r="BX199" s="33"/>
      <c r="BY199" s="33"/>
      <c r="BZ199" s="33"/>
      <c r="CA199" s="33"/>
      <c r="CF199" s="33"/>
    </row>
    <row r="200" spans="2:84" ht="13.2" x14ac:dyDescent="0.2">
      <c r="B200" s="137"/>
      <c r="C200" s="288"/>
      <c r="D200" s="300"/>
      <c r="E200" s="992"/>
      <c r="F200" s="301"/>
      <c r="G200" s="156"/>
      <c r="H200" s="810"/>
      <c r="I200" s="821"/>
      <c r="J200" s="821"/>
      <c r="K200" s="821"/>
      <c r="L200" s="821"/>
      <c r="M200" s="821"/>
      <c r="N200" s="821"/>
      <c r="O200" s="821"/>
      <c r="P200" s="821"/>
      <c r="Q200" s="821"/>
      <c r="R200" s="821"/>
      <c r="S200" s="811"/>
      <c r="T200" s="176"/>
      <c r="U200" s="683"/>
      <c r="V200" s="683"/>
      <c r="W200" s="45"/>
      <c r="X200" s="45"/>
      <c r="Y200" s="37"/>
      <c r="Z200" s="95"/>
      <c r="AA200" s="169"/>
      <c r="AB200" s="95"/>
      <c r="AC200" s="49"/>
      <c r="AD200" s="302"/>
      <c r="AE200" s="303"/>
      <c r="AF200" s="271"/>
      <c r="AG200" s="271"/>
      <c r="AH200" s="45"/>
      <c r="AI200" s="298"/>
      <c r="AJ200" s="88">
        <f>IF(照明器具!$K$1=0,"",照明器具!$K$1)</f>
        <v>0.16311250444988001</v>
      </c>
      <c r="AK200" s="87" t="s">
        <v>793</v>
      </c>
      <c r="AL200" s="94"/>
      <c r="AM200" s="94"/>
      <c r="AN200" s="94"/>
      <c r="AO200" s="94"/>
      <c r="AP200" s="94"/>
      <c r="AQ200" s="87"/>
      <c r="AR200" s="88"/>
      <c r="AS200" s="87"/>
      <c r="AT200" s="88"/>
      <c r="AU200" s="94"/>
      <c r="AV200" s="94"/>
      <c r="AW200" s="94"/>
      <c r="AX200" s="94"/>
      <c r="BW200" s="33"/>
      <c r="BX200" s="33"/>
      <c r="BY200" s="33"/>
      <c r="BZ200" s="33"/>
      <c r="CA200" s="33"/>
      <c r="CF200" s="33"/>
    </row>
    <row r="201" spans="2:84" ht="13.8" thickBot="1" x14ac:dyDescent="0.25">
      <c r="B201" s="137"/>
      <c r="C201" s="288"/>
      <c r="D201" s="300"/>
      <c r="E201" s="992"/>
      <c r="F201" s="301"/>
      <c r="G201" s="156"/>
      <c r="H201" s="810"/>
      <c r="I201" s="821"/>
      <c r="J201" s="821"/>
      <c r="K201" s="821"/>
      <c r="L201" s="821"/>
      <c r="M201" s="821"/>
      <c r="N201" s="821"/>
      <c r="O201" s="821"/>
      <c r="P201" s="821"/>
      <c r="Q201" s="821"/>
      <c r="R201" s="821"/>
      <c r="S201" s="811"/>
      <c r="T201" s="176"/>
      <c r="U201" s="683"/>
      <c r="V201" s="683"/>
      <c r="W201" s="95"/>
      <c r="X201" s="49"/>
      <c r="Y201" s="37"/>
      <c r="AC201" s="579"/>
      <c r="AD201" s="136"/>
      <c r="AE201" s="136"/>
      <c r="AF201" s="271">
        <f>SUM(AF202:AF205)</f>
        <v>1.0605113525736034E-2</v>
      </c>
      <c r="AG201" s="271"/>
      <c r="AH201" s="45"/>
      <c r="AI201" s="298"/>
      <c r="AJ201" s="298">
        <f>照明器具!$J$10</f>
        <v>859</v>
      </c>
      <c r="AK201" s="87" t="s">
        <v>794</v>
      </c>
      <c r="AL201" s="94"/>
      <c r="AM201" s="94"/>
      <c r="AN201" s="94"/>
      <c r="AO201" s="94"/>
      <c r="AP201" s="94"/>
      <c r="AQ201" s="213"/>
      <c r="AR201" s="87"/>
      <c r="AS201" s="87"/>
      <c r="AT201" s="88"/>
      <c r="AU201" s="94"/>
      <c r="AV201" s="94"/>
      <c r="AW201" s="94"/>
      <c r="AX201" s="94"/>
      <c r="BW201" s="33"/>
      <c r="BX201" s="33"/>
      <c r="BY201" s="33"/>
      <c r="BZ201" s="33"/>
      <c r="CA201" s="33"/>
      <c r="CF201" s="33"/>
    </row>
    <row r="202" spans="2:84" ht="14.25" customHeight="1" thickBot="1" x14ac:dyDescent="0.25">
      <c r="B202" s="137"/>
      <c r="C202" s="304"/>
      <c r="D202" s="304"/>
      <c r="E202" s="305"/>
      <c r="F202" s="835"/>
      <c r="G202" s="556"/>
      <c r="H202" s="184"/>
      <c r="K202" s="684" t="s">
        <v>1068</v>
      </c>
      <c r="L202" s="88">
        <f ca="1">照明器具!$R$5</f>
        <v>2010</v>
      </c>
      <c r="M202" s="685"/>
      <c r="N202" s="837"/>
      <c r="O202" s="978" t="s">
        <v>1064</v>
      </c>
      <c r="P202" s="979"/>
      <c r="Q202" s="980"/>
      <c r="R202" s="916" t="str">
        <f>AJ202</f>
        <v>半分に導入</v>
      </c>
      <c r="S202" s="917"/>
      <c r="T202" s="185"/>
      <c r="U202" s="168"/>
      <c r="V202" s="45"/>
      <c r="W202" s="566"/>
      <c r="X202" s="186">
        <f>IF(OR(AI202="",R202&lt;&gt;AJ202),AH202,AI202)</f>
        <v>0.59924380748957862</v>
      </c>
      <c r="Y202" s="537" t="s">
        <v>998</v>
      </c>
      <c r="Z202" s="302">
        <f>VLOOKUP(Y202,$W$44:$AJ$85,$AJ$40,0)</f>
        <v>9.2538856041146755E-2</v>
      </c>
      <c r="AA202" s="532">
        <v>0.7</v>
      </c>
      <c r="AB202" s="186">
        <v>1</v>
      </c>
      <c r="AC202" s="567">
        <v>1</v>
      </c>
      <c r="AD202" s="269">
        <f>IF(X202="-","-",X202*Z202*AA202*AB202*AC202)</f>
        <v>3.8817335504378742E-2</v>
      </c>
      <c r="AE202" s="269">
        <f>IF(X202="-",0,(1-X202)*Z202*AA202*AB202*AC202)</f>
        <v>2.5959863724423982E-2</v>
      </c>
      <c r="AF202" s="571">
        <f>IF(X202="-",0,IF($M$203&lt;&gt;0,(1-X202)*Z202*AA202*AB202*AC202*$M$203/100,AG202*Z202*AA202*AB202*AC202))</f>
        <v>3.6961186558274886E-3</v>
      </c>
      <c r="AG202" s="539">
        <f>照明器具!$L$1</f>
        <v>5.7058945120060628E-2</v>
      </c>
      <c r="AH202" s="113">
        <f>IF($R202=AK202,AS202,IF($R202=AL202,AT202,IF($R202=AM202,AU202,IF($R202=AN202,AV202,AW202))))</f>
        <v>0.5</v>
      </c>
      <c r="AI202" s="530">
        <f>IF(照明器具!$K$10=0,0,照明器具!$L$9)</f>
        <v>0.59924380748957862</v>
      </c>
      <c r="AJ202" s="504" t="str">
        <f>IF(照明器具!$K$10="",AP202,IF(照明器具!$L$9&gt;=0.95,AK202,IF(照明器具!$L$9&gt;=0.7,AL202,IF(照明器具!$L$9&gt;=0.3,AM202,IF(照明器具!$L$9&gt;=0.05,AN202,AO202)))))</f>
        <v>半分に導入</v>
      </c>
      <c r="AK202" s="503" t="s">
        <v>109</v>
      </c>
      <c r="AL202" s="501" t="s">
        <v>31</v>
      </c>
      <c r="AM202" s="501" t="s">
        <v>241</v>
      </c>
      <c r="AN202" s="501" t="s">
        <v>34</v>
      </c>
      <c r="AO202" s="501" t="s">
        <v>35</v>
      </c>
      <c r="AP202" s="659"/>
      <c r="AQ202" s="659"/>
      <c r="AR202" s="659"/>
      <c r="AS202" s="130">
        <v>1</v>
      </c>
      <c r="AT202" s="130">
        <v>0.8</v>
      </c>
      <c r="AU202" s="130">
        <v>0.5</v>
      </c>
      <c r="AV202" s="130">
        <v>0.2</v>
      </c>
      <c r="AW202" s="130">
        <v>0</v>
      </c>
      <c r="AX202" s="659"/>
      <c r="AY202" s="659"/>
      <c r="AZ202" s="562"/>
      <c r="BA202" s="48"/>
      <c r="BB202" s="141"/>
      <c r="BC202" s="141"/>
      <c r="BD202" s="141"/>
      <c r="BE202" s="141"/>
      <c r="BF202" s="141"/>
      <c r="BH202" s="94"/>
      <c r="BI202" s="94"/>
      <c r="BJ202" s="94"/>
      <c r="BK202" s="94"/>
      <c r="BL202" s="94"/>
      <c r="BW202" s="33"/>
      <c r="BX202" s="33"/>
      <c r="BY202" s="33"/>
      <c r="BZ202" s="33"/>
      <c r="CA202" s="33"/>
      <c r="CF202" s="33"/>
    </row>
    <row r="203" spans="2:84" ht="14.25" customHeight="1" thickBot="1" x14ac:dyDescent="0.25">
      <c r="B203" s="137"/>
      <c r="C203" s="304"/>
      <c r="D203" s="304"/>
      <c r="E203" s="305"/>
      <c r="F203" s="835"/>
      <c r="G203" s="556"/>
      <c r="H203" s="686" t="s">
        <v>69</v>
      </c>
      <c r="I203" s="687">
        <f>$AS$4</f>
        <v>2000</v>
      </c>
      <c r="J203" s="821"/>
      <c r="K203" s="684" t="s">
        <v>734</v>
      </c>
      <c r="L203" s="688">
        <f>AJ200</f>
        <v>0.16311250444988001</v>
      </c>
      <c r="M203" s="685"/>
      <c r="N203" s="837" t="str">
        <f>IF(L203="","%","")</f>
        <v/>
      </c>
      <c r="O203" s="978" t="s">
        <v>1065</v>
      </c>
      <c r="P203" s="979"/>
      <c r="Q203" s="980"/>
      <c r="R203" s="916" t="str">
        <f>AJ203</f>
        <v>半分に導入</v>
      </c>
      <c r="S203" s="917"/>
      <c r="T203" s="185"/>
      <c r="U203" s="168"/>
      <c r="V203" s="45"/>
      <c r="W203" s="40"/>
      <c r="X203" s="186">
        <f>IF(OR(AI203="",R203&lt;&gt;AJ203),AH203,AI203)</f>
        <v>1.718227856822958E-2</v>
      </c>
      <c r="Y203" s="537" t="s">
        <v>998</v>
      </c>
      <c r="Z203" s="302">
        <f>VLOOKUP(Y203,$W$44:$AJ$85,$AJ$40,0)</f>
        <v>9.2538856041146755E-2</v>
      </c>
      <c r="AA203" s="532">
        <v>0.3</v>
      </c>
      <c r="AB203" s="186">
        <v>1</v>
      </c>
      <c r="AC203" s="567">
        <v>1</v>
      </c>
      <c r="AD203" s="269">
        <f>IF(X203="-","-",X203*Z203*AA203*AB203*AC203)</f>
        <v>4.7700852086528348E-4</v>
      </c>
      <c r="AE203" s="269">
        <f>IF(X203="-",0,(1-X203)*Z203*AA203*AB203*AC203)</f>
        <v>2.7284648291478739E-2</v>
      </c>
      <c r="AF203" s="571">
        <f>IF(X203="-",0,IF($M$203&lt;&gt;0,(1-X203)*Z203*AA203*AB203*AC203*$M$203/100,AG203*Z203*AA203*AB203*AC203))</f>
        <v>4.2903668649455435E-3</v>
      </c>
      <c r="AG203" s="539">
        <f>照明器具!$M$1</f>
        <v>0.15454289684316902</v>
      </c>
      <c r="AH203" s="113">
        <f>IF($R203=AK203,AS203,IF($R203=AL203,AT203,IF($R203=AM203,AU203,IF($R203=AN203,AV203,AW203))))</f>
        <v>0.5</v>
      </c>
      <c r="AI203" s="530">
        <f>IF(照明器具!$K$10=0,0,照明器具!$M$9)</f>
        <v>1.718227856822958E-2</v>
      </c>
      <c r="AJ203" s="504" t="str">
        <f>IF(照明器具!$K$10="",AP203,IF(照明器具!$L$9&gt;=0.95,AK203,IF(照明器具!$L$9&gt;=0.7,AL203,IF(照明器具!$L$9&gt;=0.3,AM203,IF(照明器具!$L$9&gt;=0.05,AN203,AO203)))))</f>
        <v>半分に導入</v>
      </c>
      <c r="AK203" s="503" t="s">
        <v>109</v>
      </c>
      <c r="AL203" s="501" t="s">
        <v>31</v>
      </c>
      <c r="AM203" s="501" t="s">
        <v>241</v>
      </c>
      <c r="AN203" s="501" t="s">
        <v>34</v>
      </c>
      <c r="AO203" s="501" t="s">
        <v>35</v>
      </c>
      <c r="AP203" s="659"/>
      <c r="AQ203" s="659"/>
      <c r="AR203" s="659"/>
      <c r="AS203" s="130">
        <v>1</v>
      </c>
      <c r="AT203" s="130">
        <v>0.8</v>
      </c>
      <c r="AU203" s="130">
        <v>0.5</v>
      </c>
      <c r="AV203" s="130">
        <v>0.2</v>
      </c>
      <c r="AW203" s="130">
        <v>0</v>
      </c>
      <c r="AX203" s="659"/>
      <c r="AY203" s="659"/>
      <c r="AZ203" s="562"/>
      <c r="BA203" s="48"/>
      <c r="BB203" s="141"/>
      <c r="BC203" s="141"/>
      <c r="BD203" s="141"/>
      <c r="BE203" s="141"/>
      <c r="BF203" s="141"/>
      <c r="BH203" s="94"/>
      <c r="BI203" s="94"/>
      <c r="BJ203" s="94"/>
      <c r="BK203" s="94"/>
      <c r="BL203" s="94"/>
      <c r="BW203" s="33"/>
      <c r="BX203" s="33"/>
      <c r="BY203" s="33"/>
      <c r="BZ203" s="33"/>
      <c r="CA203" s="33"/>
      <c r="CF203" s="33"/>
    </row>
    <row r="204" spans="2:84" ht="14.25" customHeight="1" thickBot="1" x14ac:dyDescent="0.25">
      <c r="B204" s="137"/>
      <c r="C204" s="304"/>
      <c r="D204" s="304"/>
      <c r="E204" s="305"/>
      <c r="F204" s="835"/>
      <c r="G204" s="556"/>
      <c r="H204" s="835"/>
      <c r="I204" s="837"/>
      <c r="J204" s="837"/>
      <c r="K204" s="837"/>
      <c r="L204" s="837"/>
      <c r="M204" s="837"/>
      <c r="N204" s="305"/>
      <c r="O204" s="888" t="s">
        <v>1220</v>
      </c>
      <c r="P204" s="890"/>
      <c r="Q204" s="891"/>
      <c r="R204" s="916" t="str">
        <f>AJ204</f>
        <v>半分に導入</v>
      </c>
      <c r="S204" s="917"/>
      <c r="T204" s="185"/>
      <c r="U204" s="168"/>
      <c r="V204" s="683"/>
      <c r="W204" s="40"/>
      <c r="X204" s="186">
        <f>IF(OR(AI204="",R204&lt;&gt;AJ204),AH204,AI204)</f>
        <v>1.718227856822958E-2</v>
      </c>
      <c r="Y204" s="537" t="s">
        <v>998</v>
      </c>
      <c r="Z204" s="302">
        <f>VLOOKUP(Y204,$W$44:$AJ$85,$AJ$40,0)</f>
        <v>9.2538856041146755E-2</v>
      </c>
      <c r="AA204" s="532">
        <v>0.105</v>
      </c>
      <c r="AB204" s="186">
        <v>1</v>
      </c>
      <c r="AC204" s="567">
        <v>1</v>
      </c>
      <c r="AD204" s="269">
        <f>IF(X204="-","-",X204*Z204*AA204*AB204*AC204)</f>
        <v>1.6695298230284922E-4</v>
      </c>
      <c r="AE204" s="269">
        <f>IF(X204="-",0,(1-X204)*Z204*AA204*AB204*AC204)</f>
        <v>9.5496269020175582E-3</v>
      </c>
      <c r="AF204" s="571">
        <f>IF(X204="-",0,IF($M$203&lt;&gt;0,(1-X204)*Z204*AA204*AB204*AC204*$M$203/100,AG204*Z204*AA204*AB204*AC204))</f>
        <v>1.50162840273094E-3</v>
      </c>
      <c r="AG204" s="539">
        <f>照明器具!$N$1</f>
        <v>0.15454289684316902</v>
      </c>
      <c r="AH204" s="113">
        <f>IF($R204=AK204,AS204,IF($R204=AL204,AT204,IF($R204=AM204,AU204,IF($R204=AN204,AV204,AW204))))</f>
        <v>0.5</v>
      </c>
      <c r="AI204" s="530">
        <f>IF(照明器具!$K$10=0,0,照明器具!$N$9)</f>
        <v>1.718227856822958E-2</v>
      </c>
      <c r="AJ204" s="504" t="str">
        <f>IF(照明器具!$K$10="",AP204,IF(照明器具!$L$9&gt;=0.95,AK204,IF(照明器具!$L$9&gt;=0.7,AL204,IF(照明器具!$L$9&gt;=0.3,AM204,IF(照明器具!$L$9&gt;=0.05,AN204,AO204)))))</f>
        <v>半分に導入</v>
      </c>
      <c r="AK204" s="503" t="s">
        <v>109</v>
      </c>
      <c r="AL204" s="501" t="s">
        <v>31</v>
      </c>
      <c r="AM204" s="501" t="s">
        <v>241</v>
      </c>
      <c r="AN204" s="501" t="s">
        <v>34</v>
      </c>
      <c r="AO204" s="501" t="s">
        <v>35</v>
      </c>
      <c r="AS204" s="130">
        <v>1</v>
      </c>
      <c r="AT204" s="130">
        <v>0.8</v>
      </c>
      <c r="AU204" s="130">
        <v>0.5</v>
      </c>
      <c r="AV204" s="130">
        <v>0.2</v>
      </c>
      <c r="AW204" s="130">
        <v>0</v>
      </c>
      <c r="AX204" s="89"/>
      <c r="AY204" s="89"/>
      <c r="AZ204" s="89"/>
      <c r="BW204" s="33"/>
      <c r="BX204" s="33"/>
      <c r="BY204" s="33"/>
      <c r="BZ204" s="33"/>
      <c r="CA204" s="33"/>
      <c r="CF204" s="33"/>
    </row>
    <row r="205" spans="2:84" ht="14.25" customHeight="1" thickBot="1" x14ac:dyDescent="0.25">
      <c r="B205" s="137"/>
      <c r="C205" s="304"/>
      <c r="D205" s="304"/>
      <c r="E205" s="305"/>
      <c r="F205" s="835"/>
      <c r="G205" s="556"/>
      <c r="H205" s="306"/>
      <c r="I205" s="560"/>
      <c r="J205" s="560"/>
      <c r="K205" s="560"/>
      <c r="L205" s="560"/>
      <c r="M205" s="560"/>
      <c r="N205" s="561"/>
      <c r="O205" s="888" t="s">
        <v>1221</v>
      </c>
      <c r="P205" s="890"/>
      <c r="Q205" s="891"/>
      <c r="R205" s="916" t="str">
        <f>AJ205</f>
        <v>半分に導入</v>
      </c>
      <c r="S205" s="917"/>
      <c r="T205" s="185"/>
      <c r="U205" s="168"/>
      <c r="V205" s="683"/>
      <c r="W205" s="40"/>
      <c r="X205" s="186">
        <f>IF(OR(AI205="",R205&lt;&gt;AJ205),AH205,AI205)</f>
        <v>1.2229992765356391E-2</v>
      </c>
      <c r="Y205" s="537" t="s">
        <v>998</v>
      </c>
      <c r="Z205" s="302">
        <f>VLOOKUP(Y205,$W$44:$AJ$85,$AJ$40,0)</f>
        <v>9.2538856041146755E-2</v>
      </c>
      <c r="AA205" s="532">
        <v>0.08</v>
      </c>
      <c r="AB205" s="186">
        <v>1</v>
      </c>
      <c r="AC205" s="567">
        <v>1</v>
      </c>
      <c r="AD205" s="269">
        <f>IF(X205="-","-",X205*Z205*AA205*AB205*AC205)</f>
        <v>9.0539963191806514E-5</v>
      </c>
      <c r="AE205" s="269">
        <f>IF(X205="-",0,(1-X205)*Z205*AA205*AB205*AC205)</f>
        <v>7.3125685200999338E-3</v>
      </c>
      <c r="AF205" s="571">
        <f>IF(X205="-",0,IF($M$203&lt;&gt;0,(1-X205)*Z205*AA205*AB205*AC205*$M$203/100,AG205*Z205*AA205*AB205*AC205))</f>
        <v>1.1169996022320618E-3</v>
      </c>
      <c r="AG205" s="539">
        <f>照明器具!$O$1</f>
        <v>0.1508825116845236</v>
      </c>
      <c r="AH205" s="113">
        <f>IF($R205=AK205,AS205,IF($R205=AL205,AT205,IF($R205=AM205,AU205,IF($R205=AN205,AV205,AW205))))</f>
        <v>0.5</v>
      </c>
      <c r="AI205" s="530">
        <f>IF(照明器具!$K$10=0,0,照明器具!$O$9)</f>
        <v>1.2229992765356391E-2</v>
      </c>
      <c r="AJ205" s="504" t="str">
        <f>IF(照明器具!$K$10="",AP205,IF(照明器具!$L$9&gt;=0.95,AK205,IF(照明器具!$L$9&gt;=0.7,AL205,IF(照明器具!$L$9&gt;=0.3,AM205,IF(照明器具!$L$9&gt;=0.05,AN205,AO205)))))</f>
        <v>半分に導入</v>
      </c>
      <c r="AK205" s="503" t="s">
        <v>109</v>
      </c>
      <c r="AL205" s="501" t="s">
        <v>31</v>
      </c>
      <c r="AM205" s="501" t="s">
        <v>241</v>
      </c>
      <c r="AN205" s="501" t="s">
        <v>34</v>
      </c>
      <c r="AO205" s="501" t="s">
        <v>35</v>
      </c>
      <c r="AS205" s="130">
        <v>1</v>
      </c>
      <c r="AT205" s="130">
        <v>0.8</v>
      </c>
      <c r="AU205" s="130">
        <v>0.5</v>
      </c>
      <c r="AV205" s="130">
        <v>0.2</v>
      </c>
      <c r="AW205" s="130">
        <v>0</v>
      </c>
      <c r="AX205" s="89"/>
      <c r="AY205" s="89"/>
      <c r="AZ205" s="89"/>
      <c r="BW205" s="33"/>
      <c r="BX205" s="33"/>
      <c r="BY205" s="33"/>
      <c r="BZ205" s="33"/>
      <c r="CA205" s="33"/>
      <c r="CF205" s="33"/>
    </row>
    <row r="206" spans="2:84" ht="24" customHeight="1" thickBot="1" x14ac:dyDescent="0.25">
      <c r="B206" s="137"/>
      <c r="C206" s="830">
        <v>45</v>
      </c>
      <c r="D206" s="830" t="s">
        <v>1158</v>
      </c>
      <c r="E206" s="276" t="s">
        <v>1222</v>
      </c>
      <c r="F206" s="888" t="s">
        <v>92</v>
      </c>
      <c r="G206" s="889"/>
      <c r="H206" s="888" t="s">
        <v>126</v>
      </c>
      <c r="I206" s="890"/>
      <c r="J206" s="890"/>
      <c r="K206" s="890"/>
      <c r="L206" s="890"/>
      <c r="M206" s="890"/>
      <c r="N206" s="890"/>
      <c r="O206" s="890"/>
      <c r="P206" s="890"/>
      <c r="Q206" s="891"/>
      <c r="R206" s="892" t="s">
        <v>34</v>
      </c>
      <c r="S206" s="893"/>
      <c r="T206" s="172" t="str">
        <f>IF(AF206=0,"-",IF(AF206&gt;=$BK$15,"A",IF(AF206&gt;=$BK$16,"B",IF(AF206&gt;=$BK$17,"C","-"))))</f>
        <v>C</v>
      </c>
      <c r="U206" s="672"/>
      <c r="V206" s="683"/>
      <c r="X206" s="186">
        <f>IF($R206=AK206,AS206,IF($R206=AL206,AT206,IF($R206=AM206,AU206,IF($R206=AN206,AV206,AW206))))</f>
        <v>0.2</v>
      </c>
      <c r="Y206" s="537" t="s">
        <v>998</v>
      </c>
      <c r="Z206" s="302">
        <f>VLOOKUP(Y206,$W$44:$AJ$85,$AJ$40,0)</f>
        <v>9.2538856041146755E-2</v>
      </c>
      <c r="AA206" s="532">
        <v>1.7999999999999999E-2</v>
      </c>
      <c r="AB206" s="186">
        <v>1</v>
      </c>
      <c r="AC206" s="567">
        <v>1</v>
      </c>
      <c r="AD206" s="269">
        <f>IF(X206="-","-",X206*Z206*AA206*AB206*AC206)</f>
        <v>3.3313988174812833E-4</v>
      </c>
      <c r="AE206" s="269">
        <f>IF(X206="-",0,(1-X206)*Z206*AA206*AB206*AC206)</f>
        <v>1.3325595269925133E-3</v>
      </c>
      <c r="AF206" s="571">
        <f>IF(X206="-",0,AE206)</f>
        <v>1.3325595269925133E-3</v>
      </c>
      <c r="AG206" s="269"/>
      <c r="AK206" s="108" t="s">
        <v>109</v>
      </c>
      <c r="AL206" s="108" t="s">
        <v>31</v>
      </c>
      <c r="AM206" s="108" t="s">
        <v>241</v>
      </c>
      <c r="AN206" s="108" t="s">
        <v>34</v>
      </c>
      <c r="AO206" s="108" t="s">
        <v>35</v>
      </c>
      <c r="AS206" s="130">
        <v>1</v>
      </c>
      <c r="AT206" s="130">
        <v>0.8</v>
      </c>
      <c r="AU206" s="130">
        <v>0.5</v>
      </c>
      <c r="AV206" s="130">
        <v>0.2</v>
      </c>
      <c r="AW206" s="130">
        <v>0</v>
      </c>
      <c r="AX206" s="89"/>
      <c r="AY206" s="307"/>
      <c r="AZ206" s="31"/>
      <c r="BA206" s="31"/>
      <c r="BB206" s="31"/>
      <c r="BW206" s="33"/>
      <c r="BX206" s="33"/>
      <c r="BY206" s="33"/>
      <c r="BZ206" s="33"/>
      <c r="CA206" s="33"/>
      <c r="CF206" s="33"/>
    </row>
    <row r="207" spans="2:84" ht="13.2" x14ac:dyDescent="0.2">
      <c r="B207" s="137"/>
      <c r="C207" s="830">
        <v>46</v>
      </c>
      <c r="D207" s="830" t="s">
        <v>1158</v>
      </c>
      <c r="E207" s="276" t="s">
        <v>1223</v>
      </c>
      <c r="F207" s="910" t="s">
        <v>93</v>
      </c>
      <c r="G207" s="911"/>
      <c r="H207" s="921" t="s">
        <v>795</v>
      </c>
      <c r="I207" s="922"/>
      <c r="J207" s="922"/>
      <c r="K207" s="922"/>
      <c r="L207" s="922"/>
      <c r="M207" s="922"/>
      <c r="N207" s="922"/>
      <c r="O207" s="922"/>
      <c r="P207" s="922"/>
      <c r="Q207" s="922"/>
      <c r="R207" s="922"/>
      <c r="S207" s="943"/>
      <c r="T207" s="297" t="str">
        <f>IF(AF208=0,"-",IF(AF208&gt;=$BK$15,"A",IF(AF208&gt;=$BK$16,"B",IF(AF208&gt;=$BK$17,"C","-"))))</f>
        <v>C</v>
      </c>
      <c r="U207" s="672"/>
      <c r="V207" s="683"/>
      <c r="Y207" s="85"/>
      <c r="AB207" s="85"/>
      <c r="AC207" s="569"/>
      <c r="AD207" s="85"/>
      <c r="AE207" s="85"/>
      <c r="AG207" s="85"/>
      <c r="AH207" s="85"/>
      <c r="AJ207" s="113">
        <f>IF(変圧器!$K$1=0,"",変圧器!$K$1)</f>
        <v>2.2857142857142857E-2</v>
      </c>
      <c r="AK207" s="87" t="s">
        <v>793</v>
      </c>
      <c r="AL207" s="840"/>
      <c r="AM207" s="840"/>
      <c r="AN207" s="840"/>
      <c r="AO207" s="840"/>
      <c r="AP207" s="33"/>
      <c r="AQ207" s="33"/>
      <c r="AR207" s="33"/>
      <c r="AS207" s="33"/>
      <c r="AT207" s="33"/>
      <c r="AU207" s="33"/>
      <c r="AV207" s="33"/>
      <c r="AW207" s="33"/>
      <c r="BW207" s="33"/>
      <c r="BX207" s="33"/>
      <c r="BY207" s="33"/>
      <c r="BZ207" s="33"/>
      <c r="CA207" s="33"/>
      <c r="CF207" s="33"/>
    </row>
    <row r="208" spans="2:84" ht="13.8" thickBot="1" x14ac:dyDescent="0.25">
      <c r="B208" s="137"/>
      <c r="C208" s="816"/>
      <c r="D208" s="816"/>
      <c r="E208" s="277"/>
      <c r="F208" s="969"/>
      <c r="G208" s="970"/>
      <c r="H208" s="921" t="s">
        <v>1224</v>
      </c>
      <c r="I208" s="922"/>
      <c r="J208" s="922"/>
      <c r="K208" s="922"/>
      <c r="L208" s="922"/>
      <c r="M208" s="922"/>
      <c r="N208" s="922"/>
      <c r="O208" s="922"/>
      <c r="P208" s="922"/>
      <c r="Q208" s="922"/>
      <c r="R208" s="922"/>
      <c r="S208" s="943"/>
      <c r="T208" s="557"/>
      <c r="U208" s="672"/>
      <c r="V208" s="683"/>
      <c r="Y208" s="85"/>
      <c r="AB208" s="85"/>
      <c r="AC208" s="569"/>
      <c r="AD208" s="85"/>
      <c r="AE208" s="85"/>
      <c r="AF208" s="536">
        <f>SUM(AF209:AF211)</f>
        <v>1.2392033706945378E-4</v>
      </c>
      <c r="AG208" s="85"/>
      <c r="AH208" s="85"/>
      <c r="AJ208" s="113">
        <f>変圧器!$L$10</f>
        <v>27</v>
      </c>
      <c r="AK208" s="87" t="s">
        <v>794</v>
      </c>
      <c r="AL208" s="840"/>
      <c r="AM208" s="840"/>
      <c r="AN208" s="840"/>
      <c r="AO208" s="840"/>
      <c r="AP208" s="33"/>
      <c r="AQ208" s="33"/>
      <c r="AR208" s="33"/>
      <c r="AS208" s="33"/>
      <c r="AT208" s="33"/>
      <c r="AU208" s="33"/>
      <c r="AV208" s="33"/>
      <c r="AW208" s="33"/>
      <c r="BW208" s="33"/>
      <c r="BX208" s="33"/>
      <c r="BY208" s="33"/>
      <c r="BZ208" s="33"/>
      <c r="CA208" s="33"/>
      <c r="CF208" s="33"/>
    </row>
    <row r="209" spans="2:84" ht="14.25" customHeight="1" thickBot="1" x14ac:dyDescent="0.25">
      <c r="B209" s="137"/>
      <c r="C209" s="816"/>
      <c r="D209" s="816"/>
      <c r="E209" s="277"/>
      <c r="F209" s="969"/>
      <c r="G209" s="970"/>
      <c r="H209" s="921" t="s">
        <v>1161</v>
      </c>
      <c r="I209" s="922"/>
      <c r="J209" s="922"/>
      <c r="K209" s="922"/>
      <c r="L209" s="922"/>
      <c r="M209" s="922"/>
      <c r="N209" s="922"/>
      <c r="O209" s="888" t="s">
        <v>1225</v>
      </c>
      <c r="P209" s="890"/>
      <c r="Q209" s="891"/>
      <c r="R209" s="916" t="str">
        <f>AJ209</f>
        <v>導入無し</v>
      </c>
      <c r="S209" s="917"/>
      <c r="T209" s="674"/>
      <c r="U209" s="677"/>
      <c r="V209" s="683"/>
      <c r="W209" s="582">
        <f>IF(OR(AI209="",R209&lt;&gt;AJ209,R210&lt;&gt;AJ210,R211&lt;&gt;AJ211),SUMPRODUCT(AH209:AH211,AQ209:AQ211),SUMPRODUCT(AI209:AI211,AQ209:AQ211))</f>
        <v>0.87428571428571433</v>
      </c>
      <c r="X209" s="583">
        <f>IF(W209="","",IF(W209&gt;1,1,IF(W209&lt;0,0,W209)))</f>
        <v>0.87428571428571433</v>
      </c>
      <c r="Y209" s="537" t="s">
        <v>999</v>
      </c>
      <c r="Z209" s="302">
        <f>VLOOKUP(Y209,$W$44:$AJ$85,$AJ$40,0)</f>
        <v>2.710757373394301E-2</v>
      </c>
      <c r="AA209" s="532">
        <v>0.2</v>
      </c>
      <c r="AB209" s="186">
        <v>1</v>
      </c>
      <c r="AC209" s="567">
        <v>1</v>
      </c>
      <c r="AD209" s="269">
        <f>IF(X209="-","-",X209*Z209*AA209*AB209*AC209)</f>
        <v>4.7399528929066067E-3</v>
      </c>
      <c r="AE209" s="269">
        <f>IF(X209="-",0,(1-X209)*Z209*AA209*AB209*AC209)</f>
        <v>6.8156185388199551E-4</v>
      </c>
      <c r="AF209" s="571">
        <f>IF(X209="-",0,IF($M$211&lt;&gt;0,(1-X209)*Z209*AA209*AB209*AC209*$M$211/100,AG209*Z209*AA209*AB209*AC209))</f>
        <v>1.2392033706945378E-4</v>
      </c>
      <c r="AG209" s="539">
        <f>変圧器!$M$1</f>
        <v>2.2857142857142857E-2</v>
      </c>
      <c r="AH209" s="113">
        <f>IF($R209=AK209,AS209,IF($R209=AL209,AT209,IF($R209=AM209,AU209,IF($R209=AN209,AV209,IF($R209=AO209,AW209,AX209)))))</f>
        <v>0</v>
      </c>
      <c r="AI209" s="530">
        <f>IF(変圧器!$K$10=0,"",変圧器!$M$9)</f>
        <v>0</v>
      </c>
      <c r="AJ209" s="504" t="str">
        <f>IF(変圧器!$K$10=0,AP209,IF(変圧器!$M$9&gt;=0.95,AK209,IF(変圧器!$M$9&gt;=0.7,AL209,IF(変圧器!$M$9&gt;=0.3,AM209,IF(変圧器!$M$9&gt;=0.05,AN209,AO209)))))</f>
        <v>導入無し</v>
      </c>
      <c r="AK209" s="108" t="s">
        <v>109</v>
      </c>
      <c r="AL209" s="108" t="s">
        <v>31</v>
      </c>
      <c r="AM209" s="108" t="s">
        <v>241</v>
      </c>
      <c r="AN209" s="108" t="s">
        <v>34</v>
      </c>
      <c r="AO209" s="108" t="s">
        <v>35</v>
      </c>
      <c r="AP209" s="108" t="s">
        <v>307</v>
      </c>
      <c r="AQ209" s="130">
        <v>1</v>
      </c>
      <c r="AR209" s="215">
        <v>8.9999999999999993E-3</v>
      </c>
      <c r="AS209" s="130">
        <v>1</v>
      </c>
      <c r="AT209" s="130">
        <v>0.8</v>
      </c>
      <c r="AU209" s="130">
        <v>0.5</v>
      </c>
      <c r="AV209" s="130">
        <v>0.2</v>
      </c>
      <c r="AW209" s="130">
        <v>0</v>
      </c>
      <c r="AX209" s="130" t="s">
        <v>716</v>
      </c>
      <c r="BW209" s="33"/>
      <c r="BX209" s="33"/>
      <c r="BY209" s="33"/>
      <c r="BZ209" s="33"/>
      <c r="CA209" s="33"/>
      <c r="CF209" s="33"/>
    </row>
    <row r="210" spans="2:84" ht="14.25" customHeight="1" thickBot="1" x14ac:dyDescent="0.25">
      <c r="B210" s="137"/>
      <c r="C210" s="816"/>
      <c r="D210" s="816"/>
      <c r="E210" s="277"/>
      <c r="F210" s="322"/>
      <c r="G210" s="833"/>
      <c r="K210" s="684" t="s">
        <v>204</v>
      </c>
      <c r="L210" s="88">
        <f ca="1">変圧器!$R$5</f>
        <v>2014</v>
      </c>
      <c r="M210" s="685"/>
      <c r="N210" s="837"/>
      <c r="O210" s="888" t="s">
        <v>1226</v>
      </c>
      <c r="P210" s="890"/>
      <c r="Q210" s="891"/>
      <c r="R210" s="916" t="str">
        <f>AJ210</f>
        <v>全てに導入</v>
      </c>
      <c r="S210" s="917"/>
      <c r="T210" s="674"/>
      <c r="U210" s="677"/>
      <c r="V210" s="683"/>
      <c r="Y210" s="49"/>
      <c r="Z210" s="95"/>
      <c r="AA210" s="169"/>
      <c r="AC210" s="565"/>
      <c r="AE210" s="113"/>
      <c r="AG210" s="539">
        <f>変圧器!$N$1</f>
        <v>0</v>
      </c>
      <c r="AH210" s="113">
        <f>IF($R210=AK210,AS210,IF($R210=AL210,AT210,IF($R210=AM210,AU210,IF($R210=AN210,AV210,IF($R210=AO210,AW210,AX210)))))</f>
        <v>1</v>
      </c>
      <c r="AI210" s="530">
        <f>IF(変圧器!$K$10=0,"",変圧器!$N$9)</f>
        <v>0.97142857142857142</v>
      </c>
      <c r="AJ210" s="504" t="str">
        <f>IF(変圧器!$K$10=0,AP210,IF(変圧器!$N$9&gt;=0.95,AK210,IF(変圧器!$N$9&gt;=0.7,AL210,IF(変圧器!$N$9&gt;=0.3,AM210,IF(変圧器!$N$9&gt;=0.05,AN210,AO210)))))</f>
        <v>全てに導入</v>
      </c>
      <c r="AK210" s="108" t="s">
        <v>109</v>
      </c>
      <c r="AL210" s="108" t="s">
        <v>31</v>
      </c>
      <c r="AM210" s="108" t="s">
        <v>241</v>
      </c>
      <c r="AN210" s="108" t="s">
        <v>34</v>
      </c>
      <c r="AO210" s="108" t="s">
        <v>35</v>
      </c>
      <c r="AP210" s="108" t="s">
        <v>307</v>
      </c>
      <c r="AQ210" s="130">
        <v>0.9</v>
      </c>
      <c r="AR210" s="215"/>
      <c r="AS210" s="130">
        <v>1</v>
      </c>
      <c r="AT210" s="130">
        <v>0.8</v>
      </c>
      <c r="AU210" s="130">
        <v>0.5</v>
      </c>
      <c r="AV210" s="130">
        <v>0.2</v>
      </c>
      <c r="AW210" s="130">
        <v>0</v>
      </c>
      <c r="AX210" s="130" t="s">
        <v>63</v>
      </c>
      <c r="BW210" s="33"/>
      <c r="BX210" s="33"/>
      <c r="BY210" s="33"/>
      <c r="BZ210" s="33"/>
      <c r="CA210" s="33"/>
      <c r="CF210" s="33"/>
    </row>
    <row r="211" spans="2:84" ht="14.25" customHeight="1" thickBot="1" x14ac:dyDescent="0.25">
      <c r="B211" s="137"/>
      <c r="C211" s="825"/>
      <c r="D211" s="825"/>
      <c r="E211" s="280"/>
      <c r="F211" s="308"/>
      <c r="H211" s="695" t="s">
        <v>69</v>
      </c>
      <c r="I211" s="687">
        <f>$AT$4</f>
        <v>1990</v>
      </c>
      <c r="J211" s="821"/>
      <c r="K211" s="684" t="s">
        <v>734</v>
      </c>
      <c r="L211" s="688">
        <f>AJ207</f>
        <v>2.2857142857142857E-2</v>
      </c>
      <c r="M211" s="685"/>
      <c r="N211" s="837" t="str">
        <f>IF(L211="","%","")</f>
        <v/>
      </c>
      <c r="O211" s="888" t="s">
        <v>678</v>
      </c>
      <c r="P211" s="890"/>
      <c r="Q211" s="891"/>
      <c r="R211" s="916" t="str">
        <f>AJ211</f>
        <v>導入無し</v>
      </c>
      <c r="S211" s="917"/>
      <c r="T211" s="674"/>
      <c r="U211" s="677"/>
      <c r="V211" s="683"/>
      <c r="Y211" s="49"/>
      <c r="Z211" s="95"/>
      <c r="AA211" s="169" t="str">
        <f>IF(Z211="","",HLOOKUP(Z211,#REF!,2,0))</f>
        <v/>
      </c>
      <c r="AC211" s="565"/>
      <c r="AE211" s="113"/>
      <c r="AG211" s="539">
        <f>変圧器!$O$1</f>
        <v>0</v>
      </c>
      <c r="AH211" s="113">
        <f>IF($R211=AK211,AS211,IF($R211=AL211,AT211,IF($R211=AM211,AU211,IF($R211=AN211,AV211,IF($R211=AO211,AW211,AX211)))))</f>
        <v>0</v>
      </c>
      <c r="AI211" s="530">
        <f>IF(変圧器!$K$10=0,"",変圧器!$O$9)</f>
        <v>0</v>
      </c>
      <c r="AJ211" s="504" t="str">
        <f>IF(変圧器!$K$10=0,AP211,IF(変圧器!$O$9&gt;=0.95,AK211,IF(変圧器!$O$9&gt;=0.7,AL211,IF(変圧器!$O$9&gt;=0.3,AM211,IF(変圧器!$O$9&gt;=0.05,AN211,AO211)))))</f>
        <v>導入無し</v>
      </c>
      <c r="AK211" s="108" t="s">
        <v>109</v>
      </c>
      <c r="AL211" s="108" t="s">
        <v>31</v>
      </c>
      <c r="AM211" s="108" t="s">
        <v>241</v>
      </c>
      <c r="AN211" s="108" t="s">
        <v>34</v>
      </c>
      <c r="AO211" s="108" t="s">
        <v>35</v>
      </c>
      <c r="AP211" s="108" t="s">
        <v>307</v>
      </c>
      <c r="AQ211" s="130">
        <v>0.8</v>
      </c>
      <c r="AR211" s="215">
        <v>4.0000000000000001E-3</v>
      </c>
      <c r="AS211" s="130">
        <v>1</v>
      </c>
      <c r="AT211" s="130">
        <v>0.8</v>
      </c>
      <c r="AU211" s="130">
        <v>0.5</v>
      </c>
      <c r="AV211" s="130">
        <v>0.2</v>
      </c>
      <c r="AW211" s="130">
        <v>0</v>
      </c>
      <c r="AX211" s="130" t="s">
        <v>716</v>
      </c>
      <c r="BW211" s="33"/>
      <c r="BX211" s="33"/>
      <c r="BY211" s="33"/>
      <c r="BZ211" s="33"/>
      <c r="CA211" s="33"/>
      <c r="CF211" s="33"/>
    </row>
    <row r="212" spans="2:84" ht="14.25" customHeight="1" thickBot="1" x14ac:dyDescent="0.25">
      <c r="B212" s="137"/>
      <c r="C212" s="830">
        <v>47</v>
      </c>
      <c r="D212" s="830" t="s">
        <v>1158</v>
      </c>
      <c r="E212" s="276" t="s">
        <v>1227</v>
      </c>
      <c r="F212" s="895" t="s">
        <v>689</v>
      </c>
      <c r="G212" s="896"/>
      <c r="H212" s="967" t="s">
        <v>1228</v>
      </c>
      <c r="I212" s="968"/>
      <c r="J212" s="968"/>
      <c r="K212" s="968"/>
      <c r="L212" s="968"/>
      <c r="M212" s="968"/>
      <c r="N212" s="968"/>
      <c r="O212" s="968"/>
      <c r="P212" s="968"/>
      <c r="Q212" s="968"/>
      <c r="R212" s="908"/>
      <c r="S212" s="909"/>
      <c r="T212" s="172" t="str">
        <f>IF(AF212=0,"-",IF(AF212&gt;=$BK$15,"A",IF(AF212&gt;=$BK$16,"B",IF(AF212&gt;=$BK$17,"C","-"))))</f>
        <v>C</v>
      </c>
      <c r="U212" s="672"/>
      <c r="V212" s="683"/>
      <c r="Y212" s="85"/>
      <c r="AB212" s="85"/>
      <c r="AC212" s="569"/>
      <c r="AD212" s="85"/>
      <c r="AE212" s="85"/>
      <c r="AF212" s="271">
        <f>SUM(AF213:AF217)</f>
        <v>1.6379377519282975E-3</v>
      </c>
      <c r="AG212" s="269"/>
      <c r="AI212" s="214"/>
      <c r="AJ212" s="214"/>
      <c r="AK212" s="214"/>
      <c r="AL212" s="214"/>
      <c r="AM212" s="214"/>
      <c r="AN212" s="214"/>
      <c r="AO212" s="214"/>
      <c r="AP212" s="214"/>
      <c r="AQ212" s="214"/>
      <c r="AR212" s="214"/>
      <c r="AS212" s="214"/>
      <c r="AT212" s="214"/>
      <c r="AU212" s="214"/>
      <c r="AV212" s="214"/>
      <c r="AW212" s="214"/>
      <c r="BW212" s="33"/>
      <c r="BX212" s="33"/>
      <c r="BY212" s="33"/>
      <c r="BZ212" s="33"/>
      <c r="CA212" s="33"/>
      <c r="CF212" s="33"/>
    </row>
    <row r="213" spans="2:84" ht="14.25" customHeight="1" thickBot="1" x14ac:dyDescent="0.25">
      <c r="B213" s="137"/>
      <c r="C213" s="816"/>
      <c r="D213" s="816"/>
      <c r="E213" s="277"/>
      <c r="F213" s="897"/>
      <c r="G213" s="898"/>
      <c r="H213" s="816"/>
      <c r="I213" s="817"/>
      <c r="J213" s="817"/>
      <c r="K213" s="817"/>
      <c r="L213" s="817"/>
      <c r="M213" s="817"/>
      <c r="N213" s="817"/>
      <c r="O213" s="888" t="s">
        <v>311</v>
      </c>
      <c r="P213" s="890"/>
      <c r="Q213" s="891"/>
      <c r="R213" s="892" t="s">
        <v>31</v>
      </c>
      <c r="S213" s="893"/>
      <c r="T213" s="210"/>
      <c r="U213" s="672"/>
      <c r="V213" s="683"/>
      <c r="W213" s="85">
        <f>IF(AND(AH213="-",AH214="-",AH215="-",AH216="-",AH217="-"),"-",IF(AND(AH213=0,AH214=0,AH215=0,AH216=0,AH217=0),0,SUMPRODUCT(AH213:AH217,AP213:AP217)))</f>
        <v>0.41000000000000003</v>
      </c>
      <c r="X213" s="186">
        <f>IF(W213=0,0,IF(W213="-","-",IF(W213&gt;1,1,IF(W213&lt;0,0,W213))))</f>
        <v>0.41000000000000003</v>
      </c>
      <c r="Y213" s="537" t="s">
        <v>998</v>
      </c>
      <c r="Z213" s="302">
        <f>VLOOKUP(Y213,$W$44:$AJ$85,$AJ$40,0)</f>
        <v>9.2538856041146755E-2</v>
      </c>
      <c r="AA213" s="532">
        <v>0.03</v>
      </c>
      <c r="AB213" s="186">
        <v>1</v>
      </c>
      <c r="AC213" s="567">
        <v>1</v>
      </c>
      <c r="AD213" s="269">
        <f>IF(X213="-","-",X213*Z213*AA213*AB213*AC213)</f>
        <v>1.1382279293061051E-3</v>
      </c>
      <c r="AE213" s="269">
        <f>IF(X213="-",0,(1-X213)*Z213*AA213*AB213*AC213)</f>
        <v>1.6379377519282975E-3</v>
      </c>
      <c r="AF213" s="571">
        <f>IF(X213="-",0,AE213)</f>
        <v>1.6379377519282975E-3</v>
      </c>
      <c r="AG213" s="269"/>
      <c r="AH213" s="113">
        <f>IF($R213=AK213,AS213,IF($R213=AL213,AT213,IF($R213=AM213,AU213,IF($R213=AN213,AV213,AW213))))</f>
        <v>0.8</v>
      </c>
      <c r="AI213" s="214"/>
      <c r="AJ213" s="214"/>
      <c r="AK213" s="108" t="s">
        <v>109</v>
      </c>
      <c r="AL213" s="108" t="s">
        <v>31</v>
      </c>
      <c r="AM213" s="108" t="s">
        <v>241</v>
      </c>
      <c r="AN213" s="108" t="s">
        <v>34</v>
      </c>
      <c r="AO213" s="108" t="s">
        <v>35</v>
      </c>
      <c r="AP213" s="130">
        <v>0.1</v>
      </c>
      <c r="AS213" s="130">
        <v>1</v>
      </c>
      <c r="AT213" s="130">
        <v>0.8</v>
      </c>
      <c r="AU213" s="130">
        <v>0.5</v>
      </c>
      <c r="AV213" s="130">
        <v>0.2</v>
      </c>
      <c r="AW213" s="130">
        <v>0</v>
      </c>
      <c r="BW213" s="33"/>
      <c r="BX213" s="33"/>
      <c r="BY213" s="33"/>
      <c r="BZ213" s="33"/>
      <c r="CA213" s="33"/>
      <c r="CF213" s="33"/>
    </row>
    <row r="214" spans="2:84" ht="14.25" customHeight="1" thickBot="1" x14ac:dyDescent="0.25">
      <c r="B214" s="137"/>
      <c r="C214" s="816"/>
      <c r="D214" s="816"/>
      <c r="E214" s="277"/>
      <c r="F214" s="897"/>
      <c r="G214" s="898"/>
      <c r="H214" s="816"/>
      <c r="I214" s="817"/>
      <c r="J214" s="817"/>
      <c r="K214" s="817"/>
      <c r="L214" s="817"/>
      <c r="M214" s="817"/>
      <c r="N214" s="817"/>
      <c r="O214" s="888" t="s">
        <v>179</v>
      </c>
      <c r="P214" s="890"/>
      <c r="Q214" s="891"/>
      <c r="R214" s="892" t="s">
        <v>31</v>
      </c>
      <c r="S214" s="893"/>
      <c r="T214" s="289"/>
      <c r="U214" s="672"/>
      <c r="V214" s="683"/>
      <c r="Y214" s="85"/>
      <c r="AB214" s="85"/>
      <c r="AC214" s="569"/>
      <c r="AD214" s="85"/>
      <c r="AE214" s="85"/>
      <c r="AF214" s="85"/>
      <c r="AG214" s="85"/>
      <c r="AH214" s="113">
        <f>IF($R214=AK214,AS214,IF($R214=AL214,AT214,IF($R214=AM214,AU214,IF($R214=AN214,AV214,AW214))))</f>
        <v>0.8</v>
      </c>
      <c r="AI214" s="214"/>
      <c r="AJ214" s="214"/>
      <c r="AK214" s="108" t="s">
        <v>109</v>
      </c>
      <c r="AL214" s="108" t="s">
        <v>31</v>
      </c>
      <c r="AM214" s="108" t="s">
        <v>241</v>
      </c>
      <c r="AN214" s="108" t="s">
        <v>34</v>
      </c>
      <c r="AO214" s="108" t="s">
        <v>35</v>
      </c>
      <c r="AP214" s="130">
        <v>0.15</v>
      </c>
      <c r="AS214" s="130">
        <v>1</v>
      </c>
      <c r="AT214" s="130">
        <v>0.8</v>
      </c>
      <c r="AU214" s="130">
        <v>0.5</v>
      </c>
      <c r="AV214" s="130">
        <v>0.2</v>
      </c>
      <c r="AW214" s="130">
        <v>0</v>
      </c>
      <c r="BW214" s="33"/>
      <c r="BX214" s="33"/>
      <c r="BY214" s="33"/>
      <c r="BZ214" s="33"/>
      <c r="CA214" s="33"/>
      <c r="CF214" s="33"/>
    </row>
    <row r="215" spans="2:84" ht="14.25" customHeight="1" thickBot="1" x14ac:dyDescent="0.25">
      <c r="B215" s="137"/>
      <c r="C215" s="816"/>
      <c r="D215" s="816"/>
      <c r="E215" s="277"/>
      <c r="F215" s="897"/>
      <c r="G215" s="898"/>
      <c r="H215" s="816"/>
      <c r="I215" s="817"/>
      <c r="J215" s="817"/>
      <c r="K215" s="817"/>
      <c r="L215" s="817"/>
      <c r="M215" s="817"/>
      <c r="N215" s="817"/>
      <c r="O215" s="888" t="s">
        <v>160</v>
      </c>
      <c r="P215" s="890"/>
      <c r="Q215" s="891"/>
      <c r="R215" s="892" t="s">
        <v>31</v>
      </c>
      <c r="S215" s="893"/>
      <c r="T215" s="289"/>
      <c r="U215" s="672"/>
      <c r="V215" s="683"/>
      <c r="Y215" s="85"/>
      <c r="AB215" s="85"/>
      <c r="AC215" s="569"/>
      <c r="AD215" s="85"/>
      <c r="AE215" s="85"/>
      <c r="AF215" s="85"/>
      <c r="AG215" s="85"/>
      <c r="AH215" s="113">
        <f>IF($R215=AK215,AS215,IF($R215=AL215,AT215,IF($R215=AM215,AU215,IF($R215=AN215,AV215,AW215))))</f>
        <v>0.8</v>
      </c>
      <c r="AI215" s="214"/>
      <c r="AJ215" s="214"/>
      <c r="AK215" s="108" t="s">
        <v>109</v>
      </c>
      <c r="AL215" s="108" t="s">
        <v>31</v>
      </c>
      <c r="AM215" s="108" t="s">
        <v>241</v>
      </c>
      <c r="AN215" s="108" t="s">
        <v>34</v>
      </c>
      <c r="AO215" s="108" t="s">
        <v>35</v>
      </c>
      <c r="AP215" s="130">
        <v>0.2</v>
      </c>
      <c r="AS215" s="130">
        <v>1</v>
      </c>
      <c r="AT215" s="130">
        <v>0.8</v>
      </c>
      <c r="AU215" s="130">
        <v>0.5</v>
      </c>
      <c r="AV215" s="130">
        <v>0.2</v>
      </c>
      <c r="AW215" s="130">
        <v>0</v>
      </c>
      <c r="BW215" s="33"/>
      <c r="BX215" s="33"/>
      <c r="BY215" s="33"/>
      <c r="BZ215" s="33"/>
      <c r="CA215" s="33"/>
      <c r="CF215" s="33"/>
    </row>
    <row r="216" spans="2:84" ht="14.25" customHeight="1" thickBot="1" x14ac:dyDescent="0.25">
      <c r="B216" s="137"/>
      <c r="C216" s="816"/>
      <c r="D216" s="816"/>
      <c r="E216" s="277"/>
      <c r="F216" s="897"/>
      <c r="G216" s="898"/>
      <c r="H216" s="816"/>
      <c r="I216" s="817"/>
      <c r="J216" s="817"/>
      <c r="K216" s="817"/>
      <c r="L216" s="817"/>
      <c r="M216" s="817"/>
      <c r="N216" s="817"/>
      <c r="O216" s="888" t="s">
        <v>778</v>
      </c>
      <c r="P216" s="890"/>
      <c r="Q216" s="891"/>
      <c r="R216" s="892" t="s">
        <v>109</v>
      </c>
      <c r="S216" s="893"/>
      <c r="T216" s="289"/>
      <c r="U216" s="672"/>
      <c r="V216" s="683"/>
      <c r="Y216" s="85"/>
      <c r="AB216" s="85"/>
      <c r="AC216" s="569"/>
      <c r="AD216" s="85"/>
      <c r="AE216" s="85"/>
      <c r="AF216" s="85"/>
      <c r="AG216" s="85"/>
      <c r="AH216" s="113">
        <f>IF($R216=AK216,AS216,IF($R216=AL216,AT216,IF($R216=AM216,AU216,IF($R216=AN216,AV216,AW216))))</f>
        <v>1</v>
      </c>
      <c r="AI216" s="214"/>
      <c r="AJ216" s="214"/>
      <c r="AK216" s="108" t="s">
        <v>109</v>
      </c>
      <c r="AL216" s="108" t="s">
        <v>31</v>
      </c>
      <c r="AM216" s="108" t="s">
        <v>241</v>
      </c>
      <c r="AN216" s="108" t="s">
        <v>34</v>
      </c>
      <c r="AO216" s="108" t="s">
        <v>35</v>
      </c>
      <c r="AP216" s="130">
        <v>0.05</v>
      </c>
      <c r="AS216" s="130">
        <v>1</v>
      </c>
      <c r="AT216" s="130">
        <v>0.8</v>
      </c>
      <c r="AU216" s="130">
        <v>0.5</v>
      </c>
      <c r="AV216" s="130">
        <v>0.2</v>
      </c>
      <c r="AW216" s="130">
        <v>0</v>
      </c>
      <c r="BW216" s="33"/>
      <c r="BX216" s="33"/>
      <c r="BY216" s="33"/>
      <c r="BZ216" s="33"/>
      <c r="CA216" s="33"/>
      <c r="CF216" s="33"/>
    </row>
    <row r="217" spans="2:84" ht="14.25" customHeight="1" thickBot="1" x14ac:dyDescent="0.25">
      <c r="B217" s="137"/>
      <c r="C217" s="825"/>
      <c r="D217" s="825"/>
      <c r="E217" s="280"/>
      <c r="F217" s="899"/>
      <c r="G217" s="900"/>
      <c r="H217" s="812"/>
      <c r="I217" s="822"/>
      <c r="J217" s="822"/>
      <c r="K217" s="822"/>
      <c r="L217" s="822"/>
      <c r="M217" s="822"/>
      <c r="N217" s="822"/>
      <c r="O217" s="888" t="s">
        <v>0</v>
      </c>
      <c r="P217" s="890"/>
      <c r="Q217" s="891"/>
      <c r="R217" s="892" t="s">
        <v>35</v>
      </c>
      <c r="S217" s="893"/>
      <c r="T217" s="159"/>
      <c r="U217" s="672"/>
      <c r="V217" s="683"/>
      <c r="X217" s="31"/>
      <c r="Y217" s="31"/>
      <c r="Z217" s="31"/>
      <c r="AA217" s="31"/>
      <c r="AB217" s="31"/>
      <c r="AC217" s="31"/>
      <c r="AD217" s="31"/>
      <c r="AE217" s="31"/>
      <c r="AF217" s="31"/>
      <c r="AG217" s="31"/>
      <c r="AH217" s="113">
        <f>IF($R217=AK217,AS217,IF($R217=AL217,AT217,IF($R217=AM217,AU217,IF($R217=AN217,AV217,AW217))))</f>
        <v>0</v>
      </c>
      <c r="AI217" s="214"/>
      <c r="AJ217" s="214"/>
      <c r="AK217" s="108" t="s">
        <v>109</v>
      </c>
      <c r="AL217" s="108" t="s">
        <v>31</v>
      </c>
      <c r="AM217" s="108" t="s">
        <v>241</v>
      </c>
      <c r="AN217" s="108" t="s">
        <v>34</v>
      </c>
      <c r="AO217" s="108" t="s">
        <v>35</v>
      </c>
      <c r="AP217" s="130">
        <v>0.5</v>
      </c>
      <c r="AS217" s="130">
        <v>1</v>
      </c>
      <c r="AT217" s="130">
        <v>0.8</v>
      </c>
      <c r="AU217" s="130">
        <v>0.5</v>
      </c>
      <c r="AV217" s="130">
        <v>0.2</v>
      </c>
      <c r="AW217" s="130">
        <v>0</v>
      </c>
      <c r="BW217" s="33"/>
      <c r="BX217" s="33"/>
      <c r="BY217" s="33"/>
      <c r="BZ217" s="33"/>
      <c r="CA217" s="33"/>
      <c r="CF217" s="33"/>
    </row>
    <row r="218" spans="2:84" ht="24.9" customHeight="1" thickBot="1" x14ac:dyDescent="0.25">
      <c r="B218" s="137"/>
      <c r="C218" s="834">
        <v>48</v>
      </c>
      <c r="D218" s="830" t="s">
        <v>1158</v>
      </c>
      <c r="E218" s="264" t="s">
        <v>1229</v>
      </c>
      <c r="F218" s="888" t="s">
        <v>94</v>
      </c>
      <c r="G218" s="889"/>
      <c r="H218" s="888" t="s">
        <v>127</v>
      </c>
      <c r="I218" s="906"/>
      <c r="J218" s="906"/>
      <c r="K218" s="906"/>
      <c r="L218" s="906"/>
      <c r="M218" s="906"/>
      <c r="N218" s="906"/>
      <c r="O218" s="906"/>
      <c r="P218" s="906"/>
      <c r="Q218" s="907"/>
      <c r="R218" s="892" t="s">
        <v>35</v>
      </c>
      <c r="S218" s="894"/>
      <c r="T218" s="172" t="str">
        <f>IF(AF218=0,"-",IF(AF218&gt;=$BK$15,"A",IF(AF218&gt;=$BK$16,"B",IF(AF218&gt;=$BK$17,"C","-"))))</f>
        <v>C</v>
      </c>
      <c r="U218" s="672"/>
      <c r="V218" s="683"/>
      <c r="X218" s="186">
        <f>IF($R218=AK218,AS218,IF($R218=AL218,AT218,IF($R218=AM218,AU218,IF($R218=AN218,AV218,AW218))))</f>
        <v>0</v>
      </c>
      <c r="Y218" s="537" t="s">
        <v>998</v>
      </c>
      <c r="Z218" s="302">
        <f>VLOOKUP(Y218,$W$44:$AJ$85,$AJ$40,0)</f>
        <v>9.2538856041146755E-2</v>
      </c>
      <c r="AA218" s="532">
        <v>2.5000000000000001E-2</v>
      </c>
      <c r="AB218" s="186">
        <v>1</v>
      </c>
      <c r="AC218" s="567">
        <v>1</v>
      </c>
      <c r="AD218" s="269">
        <f>IF(X218="-","-",X218*Z218*AA218*AB218*AC218)</f>
        <v>0</v>
      </c>
      <c r="AE218" s="269">
        <f>IF(X218="-",0,(1-X218)*Z218*AA218*AB218*AC218)</f>
        <v>2.3134714010286691E-3</v>
      </c>
      <c r="AF218" s="571">
        <f>IF(X218="-",0,AE218)</f>
        <v>2.3134714010286691E-3</v>
      </c>
      <c r="AG218" s="269"/>
      <c r="AI218" s="186"/>
      <c r="AJ218" s="186"/>
      <c r="AK218" s="108" t="s">
        <v>246</v>
      </c>
      <c r="AL218" s="108" t="s">
        <v>247</v>
      </c>
      <c r="AM218" s="108" t="s">
        <v>248</v>
      </c>
      <c r="AN218" s="108" t="s">
        <v>35</v>
      </c>
      <c r="AO218" s="108" t="s">
        <v>237</v>
      </c>
      <c r="AP218" s="33"/>
      <c r="AQ218" s="33"/>
      <c r="AS218" s="130">
        <v>1</v>
      </c>
      <c r="AT218" s="130">
        <v>0.8</v>
      </c>
      <c r="AU218" s="130">
        <v>0.5</v>
      </c>
      <c r="AV218" s="130">
        <v>0</v>
      </c>
      <c r="AW218" s="130" t="s">
        <v>716</v>
      </c>
      <c r="BW218" s="33"/>
      <c r="BX218" s="33"/>
      <c r="BY218" s="33"/>
      <c r="BZ218" s="33"/>
      <c r="CA218" s="33"/>
      <c r="CF218" s="33"/>
    </row>
    <row r="219" spans="2:84" ht="14.25" customHeight="1" thickBot="1" x14ac:dyDescent="0.25">
      <c r="B219" s="137"/>
      <c r="C219" s="286">
        <v>49</v>
      </c>
      <c r="D219" s="296" t="s">
        <v>1144</v>
      </c>
      <c r="E219" s="254" t="s">
        <v>1230</v>
      </c>
      <c r="F219" s="901" t="s">
        <v>1231</v>
      </c>
      <c r="G219" s="902"/>
      <c r="H219" s="895" t="s">
        <v>1060</v>
      </c>
      <c r="I219" s="905"/>
      <c r="J219" s="905"/>
      <c r="K219" s="905"/>
      <c r="L219" s="905"/>
      <c r="M219" s="905"/>
      <c r="N219" s="905"/>
      <c r="O219" s="905"/>
      <c r="P219" s="905"/>
      <c r="Q219" s="905"/>
      <c r="R219" s="905"/>
      <c r="S219" s="896"/>
      <c r="T219" s="297" t="str">
        <f>IF(AF219=0,"-",IF(AF219&gt;=$BK$15,"A",IF(AF219&gt;=$BK$16,"B",IF(AF219&gt;=$BK$17,"C","-"))))</f>
        <v>C</v>
      </c>
      <c r="U219" s="683"/>
      <c r="V219" s="683"/>
      <c r="W219" s="95"/>
      <c r="AC219" s="565"/>
      <c r="AF219" s="271">
        <f>SUM(AF220:AF221)</f>
        <v>1.3880828406172012E-3</v>
      </c>
      <c r="AG219" s="269"/>
      <c r="AI219" s="113"/>
      <c r="AJ219" s="113"/>
      <c r="AK219" s="840"/>
      <c r="AL219" s="840"/>
      <c r="AM219" s="840"/>
      <c r="AN219" s="840"/>
      <c r="AO219" s="840"/>
      <c r="AP219" s="840"/>
      <c r="AQ219" s="840"/>
      <c r="AR219" s="33"/>
      <c r="AS219" s="33"/>
      <c r="AT219" s="33"/>
      <c r="AU219" s="33"/>
      <c r="AV219" s="33"/>
      <c r="AW219" s="33"/>
      <c r="BW219" s="33"/>
      <c r="BX219" s="33"/>
      <c r="BY219" s="33"/>
      <c r="BZ219" s="33"/>
      <c r="CA219" s="33"/>
      <c r="CF219" s="33"/>
    </row>
    <row r="220" spans="2:84" ht="14.25" customHeight="1" thickBot="1" x14ac:dyDescent="0.25">
      <c r="B220" s="137"/>
      <c r="C220" s="288"/>
      <c r="D220" s="300"/>
      <c r="E220" s="257"/>
      <c r="F220" s="903"/>
      <c r="G220" s="904"/>
      <c r="H220" s="816"/>
      <c r="I220" s="817"/>
      <c r="J220" s="817"/>
      <c r="K220" s="817"/>
      <c r="L220" s="817"/>
      <c r="M220" s="137"/>
      <c r="N220" s="137"/>
      <c r="O220" s="888" t="s">
        <v>295</v>
      </c>
      <c r="P220" s="890"/>
      <c r="Q220" s="891"/>
      <c r="R220" s="892" t="s">
        <v>306</v>
      </c>
      <c r="S220" s="893"/>
      <c r="T220" s="674"/>
      <c r="U220" s="48"/>
      <c r="V220" s="683"/>
      <c r="W220" s="95"/>
      <c r="X220" s="535">
        <f>IF(AND(AH220="-",AH221="-"),"-",SUMPRODUCT(AH220:AH221,AO220:AO221))</f>
        <v>0.75</v>
      </c>
      <c r="Y220" s="537" t="s">
        <v>998</v>
      </c>
      <c r="Z220" s="302">
        <f>VLOOKUP(Y220,$W$44:$AJ$85,$AJ$40,0)</f>
        <v>9.2538856041146755E-2</v>
      </c>
      <c r="AA220" s="532">
        <v>0.06</v>
      </c>
      <c r="AB220" s="186">
        <v>1</v>
      </c>
      <c r="AC220" s="567">
        <v>1</v>
      </c>
      <c r="AD220" s="269">
        <f>IF(X220="-","-",X220*Z220*AA220*AB220*AC220)</f>
        <v>4.1642485218516042E-3</v>
      </c>
      <c r="AE220" s="269">
        <f>IF(X220="-",0,(1-X220)*Z220*AA220*AB220*AC220)</f>
        <v>1.3880828406172012E-3</v>
      </c>
      <c r="AF220" s="571">
        <f>IF(X220="-",0,AE220)</f>
        <v>1.3880828406172012E-3</v>
      </c>
      <c r="AG220" s="95"/>
      <c r="AH220" s="113">
        <f>IF(R220="","-",IF($R220=AK220,AS220,IF($R220=AL220,AT220,IF($R220=AM220,AU220,AV220))))</f>
        <v>1</v>
      </c>
      <c r="AI220" s="113"/>
      <c r="AJ220" s="113"/>
      <c r="AK220" s="108" t="s">
        <v>306</v>
      </c>
      <c r="AL220" s="108" t="s">
        <v>324</v>
      </c>
      <c r="AM220" s="108" t="s">
        <v>323</v>
      </c>
      <c r="AN220" s="108" t="s">
        <v>287</v>
      </c>
      <c r="AO220" s="258">
        <v>0.5</v>
      </c>
      <c r="AP220" s="33"/>
      <c r="AS220" s="130">
        <v>1</v>
      </c>
      <c r="AT220" s="130">
        <v>0.8</v>
      </c>
      <c r="AU220" s="130">
        <v>0.5</v>
      </c>
      <c r="AV220" s="130">
        <v>0</v>
      </c>
      <c r="AW220" s="31"/>
      <c r="BW220" s="33"/>
      <c r="BX220" s="33"/>
      <c r="BY220" s="33"/>
      <c r="BZ220" s="33"/>
      <c r="CA220" s="33"/>
      <c r="CF220" s="33"/>
    </row>
    <row r="221" spans="2:84" ht="14.25" customHeight="1" thickBot="1" x14ac:dyDescent="0.25">
      <c r="B221" s="137"/>
      <c r="C221" s="309"/>
      <c r="D221" s="310"/>
      <c r="E221" s="259"/>
      <c r="F221" s="311"/>
      <c r="G221" s="200"/>
      <c r="H221" s="825"/>
      <c r="I221" s="826"/>
      <c r="J221" s="826"/>
      <c r="K221" s="826"/>
      <c r="L221" s="826"/>
      <c r="M221" s="200"/>
      <c r="N221" s="200"/>
      <c r="O221" s="888" t="s">
        <v>296</v>
      </c>
      <c r="P221" s="890"/>
      <c r="Q221" s="891"/>
      <c r="R221" s="892" t="s">
        <v>323</v>
      </c>
      <c r="S221" s="893"/>
      <c r="T221" s="696"/>
      <c r="U221" s="48"/>
      <c r="V221" s="683"/>
      <c r="W221" s="95"/>
      <c r="X221" s="95"/>
      <c r="Y221" s="95"/>
      <c r="Z221" s="95"/>
      <c r="AA221" s="95"/>
      <c r="AB221" s="95"/>
      <c r="AC221" s="578"/>
      <c r="AD221" s="95"/>
      <c r="AE221" s="95"/>
      <c r="AF221" s="95"/>
      <c r="AG221" s="95"/>
      <c r="AH221" s="113">
        <f>IF(R221="","-",IF($R221=AK221,AS221,IF($R221=AL221,AT221,IF($R221=AM221,AU221,AV221))))</f>
        <v>0.5</v>
      </c>
      <c r="AI221" s="113"/>
      <c r="AJ221" s="113"/>
      <c r="AK221" s="108" t="s">
        <v>306</v>
      </c>
      <c r="AL221" s="108" t="s">
        <v>324</v>
      </c>
      <c r="AM221" s="108" t="s">
        <v>323</v>
      </c>
      <c r="AN221" s="108" t="s">
        <v>287</v>
      </c>
      <c r="AO221" s="258">
        <v>0.5</v>
      </c>
      <c r="AP221" s="33"/>
      <c r="AS221" s="130">
        <v>1</v>
      </c>
      <c r="AT221" s="130">
        <v>0.8</v>
      </c>
      <c r="AU221" s="130">
        <v>0.5</v>
      </c>
      <c r="AV221" s="130">
        <v>0</v>
      </c>
      <c r="AW221" s="31"/>
      <c r="BW221" s="33"/>
      <c r="BX221" s="33"/>
      <c r="BY221" s="33"/>
      <c r="BZ221" s="33"/>
      <c r="CA221" s="33"/>
      <c r="CF221" s="33"/>
    </row>
    <row r="222" spans="2:84" ht="14.25" customHeight="1" thickBot="1" x14ac:dyDescent="0.25">
      <c r="B222" s="137"/>
      <c r="C222" s="830">
        <v>50</v>
      </c>
      <c r="D222" s="830" t="s">
        <v>1144</v>
      </c>
      <c r="E222" s="254" t="s">
        <v>1232</v>
      </c>
      <c r="F222" s="912" t="s">
        <v>690</v>
      </c>
      <c r="G222" s="913"/>
      <c r="H222" s="897" t="s">
        <v>239</v>
      </c>
      <c r="I222" s="937"/>
      <c r="J222" s="937"/>
      <c r="K222" s="937"/>
      <c r="L222" s="937"/>
      <c r="M222" s="937"/>
      <c r="N222" s="937"/>
      <c r="O222" s="937"/>
      <c r="P222" s="937"/>
      <c r="Q222" s="937"/>
      <c r="R222" s="937"/>
      <c r="S222" s="937"/>
      <c r="T222" s="297" t="str">
        <f>IF(AF222=0,"-",IF(AF222&gt;=$BK$15,"A",IF(AF222&gt;=$BK$16,"B",IF(AF222&gt;=$BK$17,"C","-"))))</f>
        <v>-</v>
      </c>
      <c r="U222" s="672"/>
      <c r="V222" s="683"/>
      <c r="W222" s="95"/>
      <c r="X222" s="95"/>
      <c r="Y222" s="95"/>
      <c r="Z222" s="95"/>
      <c r="AA222" s="95"/>
      <c r="AB222" s="95"/>
      <c r="AC222" s="578"/>
      <c r="AD222" s="95"/>
      <c r="AE222" s="95"/>
      <c r="AF222" s="271">
        <f>SUM(AF223:AF224)</f>
        <v>0</v>
      </c>
      <c r="AG222" s="269"/>
      <c r="AK222" s="141"/>
      <c r="AL222" s="141"/>
      <c r="AM222" s="141"/>
      <c r="AN222" s="141"/>
      <c r="AO222" s="141"/>
      <c r="AP222" s="33"/>
      <c r="AQ222" s="33"/>
      <c r="AR222" s="33"/>
      <c r="AS222" s="33"/>
      <c r="AT222" s="33"/>
      <c r="AU222" s="33"/>
      <c r="AV222" s="33"/>
      <c r="AW222" s="33"/>
      <c r="BH222" s="94"/>
      <c r="BI222" s="94"/>
      <c r="BJ222" s="94"/>
      <c r="BW222" s="33"/>
      <c r="BX222" s="33"/>
      <c r="BY222" s="33"/>
      <c r="BZ222" s="33"/>
      <c r="CA222" s="33"/>
      <c r="CF222" s="33"/>
    </row>
    <row r="223" spans="2:84" ht="14.25" customHeight="1" thickBot="1" x14ac:dyDescent="0.25">
      <c r="B223" s="137"/>
      <c r="C223" s="816"/>
      <c r="D223" s="816"/>
      <c r="E223" s="257"/>
      <c r="F223" s="914"/>
      <c r="G223" s="915"/>
      <c r="H223" s="921" t="s">
        <v>215</v>
      </c>
      <c r="I223" s="922"/>
      <c r="J223" s="922"/>
      <c r="K223" s="922"/>
      <c r="L223" s="922"/>
      <c r="M223" s="922"/>
      <c r="N223" s="922"/>
      <c r="O223" s="888" t="s">
        <v>168</v>
      </c>
      <c r="P223" s="890"/>
      <c r="Q223" s="891"/>
      <c r="R223" s="892" t="s">
        <v>809</v>
      </c>
      <c r="S223" s="893"/>
      <c r="T223" s="176"/>
      <c r="U223" s="672"/>
      <c r="V223" s="683"/>
      <c r="W223" s="95"/>
      <c r="X223" s="535">
        <f>IF(AND(AH223="-",AH224="-"),"-",SUMPRODUCT(AH223:AH224,AP223:AP224))</f>
        <v>1</v>
      </c>
      <c r="Y223" s="537" t="s">
        <v>998</v>
      </c>
      <c r="Z223" s="302">
        <f>VLOOKUP(Y223,$W$44:$AJ$85,$AJ$40,0)</f>
        <v>9.2538856041146755E-2</v>
      </c>
      <c r="AA223" s="532">
        <v>2.5000000000000001E-2</v>
      </c>
      <c r="AB223" s="186">
        <v>1</v>
      </c>
      <c r="AC223" s="567">
        <v>1</v>
      </c>
      <c r="AD223" s="269">
        <f>IF(X223="-","-",X223*Z223*AA223*AB223*AC223)</f>
        <v>2.3134714010286691E-3</v>
      </c>
      <c r="AE223" s="269">
        <f>IF(X223="-",0,(1-X223)*Z223*AA223*AB223*AC223)</f>
        <v>0</v>
      </c>
      <c r="AF223" s="571">
        <f>IF(X223="-",0,AE223)</f>
        <v>0</v>
      </c>
      <c r="AG223" s="95"/>
      <c r="AH223" s="113">
        <f>IF($R223=AK223,AS223,IF($R223=AL223,AT223,IF($R223=AM223,AU223,IF($R223=AN223,AV223,AW223))))</f>
        <v>1</v>
      </c>
      <c r="AI223" s="214"/>
      <c r="AJ223" s="214"/>
      <c r="AK223" s="108" t="s">
        <v>717</v>
      </c>
      <c r="AL223" s="108" t="s">
        <v>52</v>
      </c>
      <c r="AM223" s="108" t="s">
        <v>244</v>
      </c>
      <c r="AN223" s="108" t="s">
        <v>169</v>
      </c>
      <c r="AO223" s="108" t="s">
        <v>32</v>
      </c>
      <c r="AP223" s="258">
        <v>0.35</v>
      </c>
      <c r="AQ223" s="215">
        <v>0.05</v>
      </c>
      <c r="AS223" s="130">
        <v>1</v>
      </c>
      <c r="AT223" s="130">
        <v>0.8</v>
      </c>
      <c r="AU223" s="130">
        <v>0.5</v>
      </c>
      <c r="AV223" s="130">
        <v>0.2</v>
      </c>
      <c r="AW223" s="130">
        <v>0</v>
      </c>
      <c r="BH223" s="94"/>
      <c r="BI223" s="94"/>
      <c r="BJ223" s="94"/>
      <c r="BW223" s="33"/>
      <c r="BX223" s="33"/>
      <c r="BY223" s="33"/>
      <c r="BZ223" s="33"/>
      <c r="CA223" s="33"/>
      <c r="CF223" s="33"/>
    </row>
    <row r="224" spans="2:84" ht="14.25" customHeight="1" thickBot="1" x14ac:dyDescent="0.25">
      <c r="B224" s="137"/>
      <c r="C224" s="825"/>
      <c r="D224" s="825"/>
      <c r="E224" s="259"/>
      <c r="F224" s="312"/>
      <c r="G224" s="312"/>
      <c r="H224" s="812"/>
      <c r="I224" s="822"/>
      <c r="J224" s="822"/>
      <c r="K224" s="822"/>
      <c r="L224" s="822"/>
      <c r="M224" s="822"/>
      <c r="N224" s="822"/>
      <c r="O224" s="888" t="s">
        <v>238</v>
      </c>
      <c r="P224" s="890"/>
      <c r="Q224" s="891"/>
      <c r="R224" s="892" t="s">
        <v>809</v>
      </c>
      <c r="S224" s="893"/>
      <c r="T224" s="159"/>
      <c r="U224" s="672"/>
      <c r="V224" s="683"/>
      <c r="W224" s="95"/>
      <c r="X224" s="95"/>
      <c r="Y224" s="95"/>
      <c r="Z224" s="95"/>
      <c r="AA224" s="95"/>
      <c r="AB224" s="95"/>
      <c r="AC224" s="578"/>
      <c r="AD224" s="95"/>
      <c r="AE224" s="95"/>
      <c r="AF224" s="95"/>
      <c r="AG224" s="95"/>
      <c r="AH224" s="113">
        <f>IF($R224=AK224,AS224,IF($R224=AL224,AT224,IF($R224=AM224,AU224,IF($R224=AN224,AV224,AW224))))</f>
        <v>1</v>
      </c>
      <c r="AI224" s="214"/>
      <c r="AJ224" s="214"/>
      <c r="AK224" s="108" t="s">
        <v>717</v>
      </c>
      <c r="AL224" s="108" t="s">
        <v>52</v>
      </c>
      <c r="AM224" s="108" t="s">
        <v>244</v>
      </c>
      <c r="AN224" s="108" t="s">
        <v>169</v>
      </c>
      <c r="AO224" s="108" t="s">
        <v>32</v>
      </c>
      <c r="AP224" s="258">
        <v>0.65</v>
      </c>
      <c r="AQ224" s="215">
        <v>0.1</v>
      </c>
      <c r="AS224" s="130">
        <v>1</v>
      </c>
      <c r="AT224" s="130">
        <v>0.8</v>
      </c>
      <c r="AU224" s="130">
        <v>0.5</v>
      </c>
      <c r="AV224" s="130">
        <v>0.2</v>
      </c>
      <c r="AW224" s="130">
        <v>0</v>
      </c>
      <c r="BH224" s="94"/>
      <c r="BI224" s="94"/>
      <c r="BJ224" s="94"/>
      <c r="BW224" s="33"/>
      <c r="BX224" s="33"/>
      <c r="BY224" s="33"/>
      <c r="BZ224" s="33"/>
      <c r="CA224" s="33"/>
      <c r="CF224" s="33"/>
    </row>
    <row r="225" spans="2:84" ht="14.25" customHeight="1" x14ac:dyDescent="0.2">
      <c r="B225" s="137"/>
      <c r="C225" s="292" t="s">
        <v>1073</v>
      </c>
      <c r="D225" s="314"/>
      <c r="E225" s="293"/>
      <c r="F225" s="293"/>
      <c r="G225" s="293"/>
      <c r="H225" s="315"/>
      <c r="I225" s="200"/>
      <c r="J225" s="200"/>
      <c r="K225" s="200"/>
      <c r="L225" s="200"/>
      <c r="M225" s="200"/>
      <c r="N225" s="200"/>
      <c r="O225" s="200"/>
      <c r="P225" s="200"/>
      <c r="Q225" s="200"/>
      <c r="R225" s="200"/>
      <c r="S225" s="200"/>
      <c r="T225" s="316"/>
      <c r="U225" s="48"/>
      <c r="V225" s="48"/>
      <c r="W225" s="95"/>
      <c r="X225" s="86"/>
      <c r="AA225" s="169"/>
      <c r="AB225" s="85"/>
      <c r="AC225" s="573"/>
      <c r="AD225" s="317"/>
      <c r="AE225" s="271"/>
      <c r="AF225" s="271"/>
      <c r="AG225" s="271"/>
      <c r="AK225" s="266"/>
      <c r="AL225" s="266"/>
      <c r="AM225" s="266"/>
      <c r="AN225" s="266"/>
      <c r="AO225" s="266"/>
      <c r="AP225" s="266"/>
      <c r="AS225" s="266"/>
      <c r="AT225" s="266"/>
      <c r="AU225" s="266"/>
      <c r="AV225" s="266"/>
      <c r="AW225" s="266"/>
      <c r="AZ225" s="31"/>
      <c r="BA225" s="31"/>
      <c r="BW225" s="33"/>
      <c r="BX225" s="33"/>
      <c r="BY225" s="33"/>
      <c r="BZ225" s="33"/>
      <c r="CA225" s="33"/>
      <c r="CF225" s="33"/>
    </row>
    <row r="226" spans="2:84" ht="14.25" customHeight="1" x14ac:dyDescent="0.2">
      <c r="B226" s="137"/>
      <c r="C226" s="815" t="s">
        <v>1156</v>
      </c>
      <c r="D226" s="151" t="s">
        <v>1157</v>
      </c>
      <c r="E226" s="152"/>
      <c r="F226" s="153" t="s">
        <v>27</v>
      </c>
      <c r="G226" s="154"/>
      <c r="H226" s="918" t="s">
        <v>29</v>
      </c>
      <c r="I226" s="919"/>
      <c r="J226" s="919"/>
      <c r="K226" s="919"/>
      <c r="L226" s="919"/>
      <c r="M226" s="919"/>
      <c r="N226" s="919"/>
      <c r="O226" s="919"/>
      <c r="P226" s="919"/>
      <c r="Q226" s="919"/>
      <c r="R226" s="919"/>
      <c r="S226" s="920"/>
      <c r="T226" s="155" t="s">
        <v>1281</v>
      </c>
      <c r="U226" s="168"/>
      <c r="V226" s="45"/>
      <c r="W226" s="95"/>
      <c r="X226" s="49"/>
      <c r="Y226" s="49"/>
      <c r="Z226" s="49"/>
      <c r="AA226" s="169" t="str">
        <f>IF(Z226="","",HLOOKUP(Z226,#REF!,2,0))</f>
        <v/>
      </c>
      <c r="AC226" s="565"/>
      <c r="AE226" s="113"/>
      <c r="AJ226" s="113">
        <f>IF(給水ポンプ!$J$1=0,"",給水ポンプ!$J$1)</f>
        <v>0.13801261829652997</v>
      </c>
      <c r="AK226" s="87" t="s">
        <v>793</v>
      </c>
      <c r="AL226" s="33"/>
      <c r="AM226" s="348" t="s">
        <v>17</v>
      </c>
      <c r="AN226" s="857">
        <f>IF(給水ポンプ!$H$1="",0.5,給水ポンプ!$H$1)</f>
        <v>0.11829652996845427</v>
      </c>
      <c r="AO226" s="33"/>
      <c r="AP226" s="33"/>
      <c r="AS226" s="33"/>
      <c r="AT226" s="33"/>
      <c r="AU226" s="33"/>
      <c r="AV226" s="33"/>
      <c r="AW226" s="33"/>
      <c r="AZ226" s="31"/>
      <c r="BA226" s="31"/>
      <c r="BW226" s="33"/>
      <c r="BX226" s="33"/>
      <c r="BY226" s="33"/>
      <c r="BZ226" s="33"/>
      <c r="CA226" s="33"/>
      <c r="CF226" s="33"/>
    </row>
    <row r="227" spans="2:84" ht="24" customHeight="1" thickBot="1" x14ac:dyDescent="0.25">
      <c r="B227" s="137"/>
      <c r="C227" s="830">
        <v>51</v>
      </c>
      <c r="D227" s="830" t="s">
        <v>1158</v>
      </c>
      <c r="E227" s="276" t="s">
        <v>1233</v>
      </c>
      <c r="F227" s="910" t="s">
        <v>95</v>
      </c>
      <c r="G227" s="911"/>
      <c r="H227" s="895" t="s">
        <v>1234</v>
      </c>
      <c r="I227" s="905"/>
      <c r="J227" s="905"/>
      <c r="K227" s="905"/>
      <c r="L227" s="905"/>
      <c r="M227" s="905"/>
      <c r="N227" s="905"/>
      <c r="O227" s="905"/>
      <c r="P227" s="905"/>
      <c r="Q227" s="905"/>
      <c r="R227" s="905"/>
      <c r="S227" s="905"/>
      <c r="T227" s="297" t="str">
        <f>IF(AF227=0,"-",IF(AF227&gt;=$BK$15,"A",IF(AF227&gt;=$BK$16,"B",IF(AF227&gt;=$BK$17,"C","-"))))</f>
        <v>C</v>
      </c>
      <c r="U227" s="672"/>
      <c r="V227" s="45"/>
      <c r="W227" s="95"/>
      <c r="X227" s="95"/>
      <c r="Y227" s="95"/>
      <c r="Z227" s="95"/>
      <c r="AA227" s="95"/>
      <c r="AB227" s="95"/>
      <c r="AC227" s="578"/>
      <c r="AD227" s="95"/>
      <c r="AE227" s="95"/>
      <c r="AF227" s="271">
        <f>SUM(AF228:AF231)</f>
        <v>1.1357685097038229E-4</v>
      </c>
      <c r="AG227" s="95"/>
      <c r="AH227" s="95"/>
      <c r="AJ227" s="113">
        <f>給水ポンプ!$K$10</f>
        <v>14</v>
      </c>
      <c r="AK227" s="87" t="s">
        <v>794</v>
      </c>
      <c r="AL227" s="33"/>
      <c r="AM227" s="33"/>
      <c r="AN227" s="33"/>
      <c r="AO227" s="33"/>
      <c r="AP227" s="33"/>
      <c r="AS227" s="33"/>
      <c r="AT227" s="33"/>
      <c r="AU227" s="33"/>
      <c r="AV227" s="33"/>
      <c r="AZ227" s="31"/>
      <c r="BA227" s="31"/>
      <c r="BW227" s="33"/>
      <c r="BX227" s="33"/>
      <c r="BY227" s="33"/>
      <c r="BZ227" s="33"/>
      <c r="CA227" s="33"/>
      <c r="CF227" s="33"/>
    </row>
    <row r="228" spans="2:84" ht="24" customHeight="1" thickBot="1" x14ac:dyDescent="0.25">
      <c r="B228" s="137"/>
      <c r="C228" s="816"/>
      <c r="D228" s="816"/>
      <c r="F228" s="184"/>
      <c r="G228" s="156"/>
      <c r="H228" s="921" t="s">
        <v>730</v>
      </c>
      <c r="I228" s="922"/>
      <c r="J228" s="922"/>
      <c r="K228" s="922"/>
      <c r="L228" s="922"/>
      <c r="M228" s="922"/>
      <c r="N228" s="156"/>
      <c r="O228" s="888" t="s">
        <v>180</v>
      </c>
      <c r="P228" s="890"/>
      <c r="Q228" s="891"/>
      <c r="R228" s="916" t="str">
        <f>AJ228</f>
        <v>全てに導入</v>
      </c>
      <c r="S228" s="917"/>
      <c r="T228" s="697"/>
      <c r="U228" s="675"/>
      <c r="V228" s="45"/>
      <c r="W228" s="578">
        <f>IF(OR(AI228="",R228&lt;&gt;AJ228,R229&lt;&gt;AJ229,R230&lt;&gt;AJ230,R231&lt;&gt;AJ231),AH228*AN226*AQ228+SUMPRODUCT(AH229:AH231,AQ229:AQ231),AI228*AN226*AQ228+SUMPRODUCT(AI229:AI231,AQ229:AQ231))</f>
        <v>0.92981072555205058</v>
      </c>
      <c r="X228" s="186">
        <f>IF(W228="","",IF(W228&gt;1,1,IF(W228&lt;0,0,W228)))</f>
        <v>0.92981072555205058</v>
      </c>
      <c r="Y228" s="537" t="s">
        <v>767</v>
      </c>
      <c r="Z228" s="302">
        <f>VLOOKUP(Y228,$W$44:$AJ$85,$AJ$40,0)</f>
        <v>8.2294541160254139E-3</v>
      </c>
      <c r="AA228" s="532">
        <v>0.1</v>
      </c>
      <c r="AB228" s="186">
        <v>1</v>
      </c>
      <c r="AC228" s="567">
        <v>1</v>
      </c>
      <c r="AD228" s="269">
        <f>IF(X228="-","-",X228*Z228*AA228*AB228*AC228)</f>
        <v>7.6518347025188995E-4</v>
      </c>
      <c r="AE228" s="269">
        <f>IF(X228="-",0,(1-X228)*Z228*AA228*AB228*AC228)</f>
        <v>5.776194135065148E-5</v>
      </c>
      <c r="AF228" s="571">
        <f>IF(X228="-",0,IF($M$230&lt;&gt;0,(1-X228)*Z228*AA228*AB228*AC228*$M$230/100,SUMPRODUCT(AG228:AG229,AQ228:AQ229)*Z228*AA228*AB228*AC228))</f>
        <v>1.1357685097038229E-4</v>
      </c>
      <c r="AG228" s="539">
        <f>給水ポンプ!$L$1</f>
        <v>0</v>
      </c>
      <c r="AH228" s="113">
        <f>IF($R228=AK228,AS228,IF($R228=AL228,AT228,IF($R228=AM228,AU228,IF($R228=AN228,AV228,IF($R228=AO228,AW228,AX228)))))</f>
        <v>1</v>
      </c>
      <c r="AI228" s="530">
        <f>IF(給水ポンプ!$H$10=0,0,給水ポンプ!$L$9)</f>
        <v>1</v>
      </c>
      <c r="AJ228" s="504" t="str">
        <f>IF(給水ポンプ!$H$10=0,AP228,IF(給水ポンプ!$L$9&gt;=0.95,AK228,IF(給水ポンプ!$L$9&gt;=0.7,AL228,IF(給水ポンプ!$L$9&gt;=0.3,AM228,IF(給水ポンプ!$L$9&gt;=0.05,AN228,AO228)))))</f>
        <v>全てに導入</v>
      </c>
      <c r="AK228" s="108" t="s">
        <v>109</v>
      </c>
      <c r="AL228" s="108" t="s">
        <v>31</v>
      </c>
      <c r="AM228" s="108" t="s">
        <v>241</v>
      </c>
      <c r="AN228" s="108" t="s">
        <v>34</v>
      </c>
      <c r="AO228" s="108" t="s">
        <v>35</v>
      </c>
      <c r="AP228" s="348" t="s">
        <v>777</v>
      </c>
      <c r="AQ228" s="130">
        <v>0.4</v>
      </c>
      <c r="AR228" s="215"/>
      <c r="AS228" s="130">
        <v>1</v>
      </c>
      <c r="AT228" s="130">
        <v>0.8</v>
      </c>
      <c r="AU228" s="130">
        <v>0.5</v>
      </c>
      <c r="AV228" s="130">
        <v>0.2</v>
      </c>
      <c r="AW228" s="130">
        <v>0</v>
      </c>
      <c r="AX228" s="130" t="s">
        <v>63</v>
      </c>
      <c r="AZ228" s="31"/>
      <c r="BA228" s="31"/>
      <c r="BW228" s="33"/>
      <c r="BX228" s="33"/>
      <c r="BY228" s="33"/>
      <c r="BZ228" s="33"/>
      <c r="CA228" s="33"/>
      <c r="CF228" s="33"/>
    </row>
    <row r="229" spans="2:84" ht="14.25" customHeight="1" thickBot="1" x14ac:dyDescent="0.25">
      <c r="B229" s="137"/>
      <c r="C229" s="816"/>
      <c r="D229" s="816"/>
      <c r="F229" s="184"/>
      <c r="G229" s="156"/>
      <c r="H229" s="698"/>
      <c r="I229" s="699"/>
      <c r="J229" s="699"/>
      <c r="K229" s="684" t="s">
        <v>205</v>
      </c>
      <c r="L229" s="88">
        <f ca="1">給水ポンプ!$R$5</f>
        <v>2014</v>
      </c>
      <c r="M229" s="685"/>
      <c r="N229" s="156"/>
      <c r="O229" s="888" t="s">
        <v>1163</v>
      </c>
      <c r="P229" s="890"/>
      <c r="Q229" s="891"/>
      <c r="R229" s="916" t="str">
        <f>AJ229</f>
        <v>導入無し</v>
      </c>
      <c r="S229" s="917"/>
      <c r="T229" s="697"/>
      <c r="U229" s="675"/>
      <c r="V229" s="45"/>
      <c r="W229" s="95"/>
      <c r="Y229" s="33"/>
      <c r="Z229" s="33"/>
      <c r="AA229" s="33"/>
      <c r="AB229" s="33"/>
      <c r="AC229" s="580"/>
      <c r="AD229" s="33"/>
      <c r="AE229" s="33"/>
      <c r="AF229" s="33"/>
      <c r="AG229" s="539">
        <f>給水ポンプ!$M$1</f>
        <v>0.13801261829652997</v>
      </c>
      <c r="AH229" s="113">
        <f>IF($R229=AK229,AS229,IF($R229=AL229,AT229,IF($R229=AM229,AU229,IF($R229=AN229,AV229,IF($R229=AO229,AW229,AX229)))))</f>
        <v>0</v>
      </c>
      <c r="AI229" s="530">
        <f>IF(給水ポンプ!$J$10=0,"",給水ポンプ!$M$9)</f>
        <v>0</v>
      </c>
      <c r="AJ229" s="504" t="str">
        <f>IF(給水ポンプ!$J$10=0,AP229,IF(給水ポンプ!$M$9&gt;=0.95,AK229,IF(給水ポンプ!$M$9&gt;=0.7,AL229,IF(給水ポンプ!$M$9&gt;=0.3,AM229,IF(給水ポンプ!$M$9&gt;=0.05,AN229,AO229)))))</f>
        <v>導入無し</v>
      </c>
      <c r="AK229" s="108" t="s">
        <v>109</v>
      </c>
      <c r="AL229" s="108" t="s">
        <v>31</v>
      </c>
      <c r="AM229" s="108" t="s">
        <v>241</v>
      </c>
      <c r="AN229" s="108" t="s">
        <v>34</v>
      </c>
      <c r="AO229" s="108" t="s">
        <v>35</v>
      </c>
      <c r="AP229" s="108" t="s">
        <v>193</v>
      </c>
      <c r="AQ229" s="130">
        <v>1</v>
      </c>
      <c r="AR229" s="215">
        <v>9.6000000000000002E-2</v>
      </c>
      <c r="AS229" s="130">
        <v>1</v>
      </c>
      <c r="AT229" s="130">
        <v>0.8</v>
      </c>
      <c r="AU229" s="130">
        <v>0.5</v>
      </c>
      <c r="AV229" s="130">
        <v>0.2</v>
      </c>
      <c r="AW229" s="130">
        <v>0</v>
      </c>
      <c r="AX229" s="130" t="s">
        <v>716</v>
      </c>
      <c r="AZ229" s="31"/>
      <c r="BA229" s="31"/>
      <c r="BW229" s="33"/>
      <c r="BX229" s="33"/>
      <c r="BY229" s="33"/>
      <c r="BZ229" s="33"/>
      <c r="CA229" s="33"/>
      <c r="CF229" s="33"/>
    </row>
    <row r="230" spans="2:84" ht="14.25" customHeight="1" thickBot="1" x14ac:dyDescent="0.25">
      <c r="B230" s="137"/>
      <c r="C230" s="816"/>
      <c r="D230" s="816"/>
      <c r="F230" s="184"/>
      <c r="G230" s="156"/>
      <c r="H230" s="684" t="s">
        <v>69</v>
      </c>
      <c r="I230" s="687">
        <f>$AM$4</f>
        <v>2000</v>
      </c>
      <c r="J230" s="821"/>
      <c r="K230" s="684" t="s">
        <v>734</v>
      </c>
      <c r="L230" s="688">
        <f>AJ226</f>
        <v>0.13801261829652997</v>
      </c>
      <c r="M230" s="685"/>
      <c r="N230" s="837" t="str">
        <f>IF(L230="","%","")</f>
        <v/>
      </c>
      <c r="O230" s="888" t="s">
        <v>1164</v>
      </c>
      <c r="P230" s="890"/>
      <c r="Q230" s="891"/>
      <c r="R230" s="916" t="str">
        <f>AJ230</f>
        <v>全てに導入</v>
      </c>
      <c r="S230" s="917"/>
      <c r="T230" s="697"/>
      <c r="U230" s="675"/>
      <c r="V230" s="45"/>
      <c r="W230" s="95"/>
      <c r="Y230" s="33"/>
      <c r="Z230" s="33"/>
      <c r="AA230" s="33"/>
      <c r="AB230" s="33"/>
      <c r="AC230" s="580"/>
      <c r="AD230" s="33"/>
      <c r="AE230" s="33"/>
      <c r="AF230" s="33"/>
      <c r="AG230" s="539">
        <f>給水ポンプ!$N$1</f>
        <v>0</v>
      </c>
      <c r="AH230" s="113">
        <f>IF($R230=AK230,AS230,IF($R230=AL230,AT230,IF($R230=AM230,AU230,IF($R230=AN230,AV230,IF($R230=AO230,AW230,AX230)))))</f>
        <v>1</v>
      </c>
      <c r="AI230" s="530">
        <f>IF(給水ポンプ!$J$10=0,"",給水ポンプ!$N$9)</f>
        <v>0.98054679284963198</v>
      </c>
      <c r="AJ230" s="504" t="str">
        <f>IF(給水ポンプ!$J$10=0,AP230,IF(給水ポンプ!$N$9&gt;=0.95,AK230,IF(給水ポンプ!$N$9&gt;=0.7,AL230,IF(給水ポンプ!$N$9&gt;=0.3,AM230,IF(給水ポンプ!$N$9&gt;=0.05,AN230,AO230)))))</f>
        <v>全てに導入</v>
      </c>
      <c r="AK230" s="108" t="s">
        <v>109</v>
      </c>
      <c r="AL230" s="108" t="s">
        <v>31</v>
      </c>
      <c r="AM230" s="108" t="s">
        <v>241</v>
      </c>
      <c r="AN230" s="108" t="s">
        <v>34</v>
      </c>
      <c r="AO230" s="108" t="s">
        <v>35</v>
      </c>
      <c r="AP230" s="108" t="s">
        <v>193</v>
      </c>
      <c r="AQ230" s="130">
        <v>0.9</v>
      </c>
      <c r="AR230" s="215"/>
      <c r="AS230" s="130">
        <v>1</v>
      </c>
      <c r="AT230" s="130">
        <v>0.8</v>
      </c>
      <c r="AU230" s="130">
        <v>0.5</v>
      </c>
      <c r="AV230" s="130">
        <v>0.2</v>
      </c>
      <c r="AW230" s="130">
        <v>0</v>
      </c>
      <c r="AX230" s="130" t="s">
        <v>63</v>
      </c>
      <c r="AZ230" s="31"/>
      <c r="BA230" s="31"/>
      <c r="BW230" s="33"/>
      <c r="BX230" s="33"/>
      <c r="BY230" s="33"/>
      <c r="BZ230" s="33"/>
      <c r="CA230" s="33"/>
      <c r="CF230" s="33"/>
    </row>
    <row r="231" spans="2:84" ht="14.25" customHeight="1" thickBot="1" x14ac:dyDescent="0.25">
      <c r="B231" s="137"/>
      <c r="C231" s="816"/>
      <c r="D231" s="816"/>
      <c r="F231" s="689"/>
      <c r="G231" s="283"/>
      <c r="O231" s="888" t="s">
        <v>1165</v>
      </c>
      <c r="P231" s="890"/>
      <c r="Q231" s="891"/>
      <c r="R231" s="916" t="str">
        <f>AJ231</f>
        <v>導入無し</v>
      </c>
      <c r="S231" s="917"/>
      <c r="T231" s="696"/>
      <c r="U231" s="675"/>
      <c r="V231" s="45"/>
      <c r="W231" s="95"/>
      <c r="Y231" s="33"/>
      <c r="Z231" s="33"/>
      <c r="AA231" s="33"/>
      <c r="AB231" s="33"/>
      <c r="AC231" s="580"/>
      <c r="AD231" s="33"/>
      <c r="AE231" s="33"/>
      <c r="AF231" s="33"/>
      <c r="AG231" s="539">
        <f>給水ポンプ!$O$1</f>
        <v>0</v>
      </c>
      <c r="AH231" s="113">
        <f>IF($R231=AK231,AS231,IF($R231=AL231,AT231,IF($R231=AM231,AU231,IF($R231=AN231,AV231,IF($R231=AO231,AW231,AX231)))))</f>
        <v>0</v>
      </c>
      <c r="AI231" s="530">
        <f>IF(給水ポンプ!$J$10=0,"",給水ポンプ!$O$9)</f>
        <v>0</v>
      </c>
      <c r="AJ231" s="504" t="str">
        <f>IF(給水ポンプ!$J$10=0,AP231,IF(給水ポンプ!$O$9&gt;=0.95,AK231,IF(給水ポンプ!$O$9&gt;=0.7,AL231,IF(給水ポンプ!$O$9&gt;=0.3,AM231,IF(給水ポンプ!$O$9&gt;=0.05,AN231,AO231)))))</f>
        <v>導入無し</v>
      </c>
      <c r="AK231" s="108" t="s">
        <v>109</v>
      </c>
      <c r="AL231" s="108" t="s">
        <v>31</v>
      </c>
      <c r="AM231" s="108" t="s">
        <v>241</v>
      </c>
      <c r="AN231" s="108" t="s">
        <v>34</v>
      </c>
      <c r="AO231" s="108" t="s">
        <v>35</v>
      </c>
      <c r="AP231" s="108" t="s">
        <v>193</v>
      </c>
      <c r="AQ231" s="130">
        <v>0.8</v>
      </c>
      <c r="AR231" s="215">
        <v>3.5999999999999997E-2</v>
      </c>
      <c r="AS231" s="130">
        <v>1</v>
      </c>
      <c r="AT231" s="130">
        <v>0.8</v>
      </c>
      <c r="AU231" s="130">
        <v>0.5</v>
      </c>
      <c r="AV231" s="130">
        <v>0.2</v>
      </c>
      <c r="AW231" s="130">
        <v>0</v>
      </c>
      <c r="AX231" s="130" t="s">
        <v>716</v>
      </c>
      <c r="AZ231" s="31"/>
      <c r="BA231" s="31"/>
      <c r="BW231" s="33"/>
      <c r="BX231" s="33"/>
      <c r="BY231" s="33"/>
      <c r="BZ231" s="33"/>
      <c r="CA231" s="33"/>
      <c r="CF231" s="33"/>
    </row>
    <row r="232" spans="2:84" ht="14.25" customHeight="1" thickBot="1" x14ac:dyDescent="0.25">
      <c r="B232" s="137"/>
      <c r="C232" s="834">
        <v>52</v>
      </c>
      <c r="D232" s="834" t="s">
        <v>1158</v>
      </c>
      <c r="E232" s="264" t="s">
        <v>1235</v>
      </c>
      <c r="F232" s="944" t="s">
        <v>96</v>
      </c>
      <c r="G232" s="958"/>
      <c r="H232" s="895" t="s">
        <v>206</v>
      </c>
      <c r="I232" s="905"/>
      <c r="J232" s="905"/>
      <c r="K232" s="905"/>
      <c r="L232" s="905"/>
      <c r="M232" s="905"/>
      <c r="N232" s="905"/>
      <c r="O232" s="905"/>
      <c r="P232" s="905"/>
      <c r="Q232" s="981"/>
      <c r="R232" s="892" t="s">
        <v>31</v>
      </c>
      <c r="S232" s="893"/>
      <c r="T232" s="172" t="str">
        <f>IF(AF232=0,"-",IF(AF232&gt;=$BK$15,"A",IF(AF232&gt;=$BK$16,"B",IF(AF232&gt;=$BK$17,"C","-"))))</f>
        <v>C</v>
      </c>
      <c r="U232" s="683"/>
      <c r="V232" s="683"/>
      <c r="W232" s="95"/>
      <c r="X232" s="225">
        <f>IF($R232=AK232,AS232,IF($R232=AL232,AT232,IF($R232=AM232,AU232,IF($R232=AN232,AV232,IF($R232=AO232,AW232,AX232)))))</f>
        <v>0.8</v>
      </c>
      <c r="Y232" s="537" t="s">
        <v>767</v>
      </c>
      <c r="Z232" s="302">
        <f>VLOOKUP(Y232,$W$44:$AJ$85,$AJ$40,0)</f>
        <v>8.2294541160254139E-3</v>
      </c>
      <c r="AA232" s="532">
        <v>0.2</v>
      </c>
      <c r="AB232" s="186">
        <v>1</v>
      </c>
      <c r="AC232" s="567">
        <v>1</v>
      </c>
      <c r="AD232" s="269">
        <f>IF(X232="-","-",X232*Z232*AA232*AB232*AC232)</f>
        <v>1.3167126585640664E-3</v>
      </c>
      <c r="AE232" s="269">
        <f>IF(X232="-",0,(1-X232)*Z232*AA232*AB232*AC232)</f>
        <v>3.2917816464101649E-4</v>
      </c>
      <c r="AF232" s="571">
        <f>IF(X232="-",0,AE232)</f>
        <v>3.2917816464101649E-4</v>
      </c>
      <c r="AG232" s="269"/>
      <c r="AK232" s="108" t="s">
        <v>109</v>
      </c>
      <c r="AL232" s="108" t="s">
        <v>31</v>
      </c>
      <c r="AM232" s="108" t="s">
        <v>241</v>
      </c>
      <c r="AN232" s="108" t="s">
        <v>34</v>
      </c>
      <c r="AO232" s="108" t="s">
        <v>35</v>
      </c>
      <c r="AP232" s="348" t="s">
        <v>240</v>
      </c>
      <c r="AQ232" s="33"/>
      <c r="AR232" s="33"/>
      <c r="AS232" s="130">
        <v>1</v>
      </c>
      <c r="AT232" s="130">
        <v>0.8</v>
      </c>
      <c r="AU232" s="130">
        <v>0.5</v>
      </c>
      <c r="AV232" s="130">
        <v>0.2</v>
      </c>
      <c r="AW232" s="130">
        <v>0</v>
      </c>
      <c r="AX232" s="130" t="s">
        <v>716</v>
      </c>
      <c r="AZ232" s="31"/>
      <c r="BA232" s="31"/>
      <c r="BW232" s="33"/>
      <c r="BX232" s="33"/>
      <c r="BY232" s="33"/>
      <c r="BZ232" s="33"/>
      <c r="CA232" s="33"/>
      <c r="CF232" s="33"/>
    </row>
    <row r="233" spans="2:84" ht="14.25" customHeight="1" thickBot="1" x14ac:dyDescent="0.25">
      <c r="B233" s="137"/>
      <c r="C233" s="834">
        <v>53</v>
      </c>
      <c r="D233" s="834" t="s">
        <v>1158</v>
      </c>
      <c r="E233" s="264" t="s">
        <v>1236</v>
      </c>
      <c r="F233" s="944" t="s">
        <v>320</v>
      </c>
      <c r="G233" s="958"/>
      <c r="H233" s="895" t="s">
        <v>129</v>
      </c>
      <c r="I233" s="905"/>
      <c r="J233" s="905"/>
      <c r="K233" s="905"/>
      <c r="L233" s="905"/>
      <c r="M233" s="905"/>
      <c r="N233" s="905"/>
      <c r="O233" s="905"/>
      <c r="P233" s="905"/>
      <c r="Q233" s="981"/>
      <c r="R233" s="892" t="s">
        <v>18</v>
      </c>
      <c r="S233" s="893"/>
      <c r="T233" s="172" t="str">
        <f>IF(AF233=0,"-",IF(AF233&gt;=$BK$15,"A",IF(AF233&gt;=$BK$16,"B",IF(AF233&gt;=$BK$17,"C","-"))))</f>
        <v>-</v>
      </c>
      <c r="U233" s="683"/>
      <c r="V233" s="683"/>
      <c r="W233" s="95"/>
      <c r="X233" s="225" t="str">
        <f>IF($R233=AK233,AS233,IF($R233=AL233,AT233,IF($R233=AM233,AU233,IF($R233=AN233,AV233,IF($R233=AO233,AW233,AX233)))))</f>
        <v>-</v>
      </c>
      <c r="Y233" s="537" t="s">
        <v>869</v>
      </c>
      <c r="Z233" s="302">
        <f>VLOOKUP(Y233,$W$44:$AJ$85,$AJ$40,0)</f>
        <v>1.0209853180239235E-2</v>
      </c>
      <c r="AA233" s="532">
        <v>0.16700000000000001</v>
      </c>
      <c r="AB233" s="186">
        <v>1</v>
      </c>
      <c r="AC233" s="567">
        <v>1</v>
      </c>
      <c r="AD233" s="269" t="str">
        <f>IF(X233="-","-",X233*Z233*AA233*AB233*AC233)</f>
        <v>-</v>
      </c>
      <c r="AE233" s="269">
        <f>IF(X233="-",0,(1-X233)*Z233*AA233*AB233*AC233)</f>
        <v>0</v>
      </c>
      <c r="AF233" s="571">
        <f>IF(X233="-",0,AE233)</f>
        <v>0</v>
      </c>
      <c r="AG233" s="269"/>
      <c r="AK233" s="108" t="s">
        <v>109</v>
      </c>
      <c r="AL233" s="108" t="s">
        <v>31</v>
      </c>
      <c r="AM233" s="108" t="s">
        <v>241</v>
      </c>
      <c r="AN233" s="108" t="s">
        <v>34</v>
      </c>
      <c r="AO233" s="108" t="s">
        <v>35</v>
      </c>
      <c r="AP233" s="348" t="s">
        <v>18</v>
      </c>
      <c r="AQ233" s="33"/>
      <c r="AR233" s="33"/>
      <c r="AS233" s="130">
        <v>1</v>
      </c>
      <c r="AT233" s="130">
        <v>0.8</v>
      </c>
      <c r="AU233" s="130">
        <v>0.5</v>
      </c>
      <c r="AV233" s="130">
        <v>0.2</v>
      </c>
      <c r="AW233" s="130">
        <v>0</v>
      </c>
      <c r="AX233" s="130" t="s">
        <v>716</v>
      </c>
      <c r="AZ233" s="31"/>
      <c r="BA233" s="31"/>
      <c r="BC233" s="81"/>
      <c r="BD233" s="287"/>
      <c r="BW233" s="33"/>
      <c r="BX233" s="33"/>
      <c r="BY233" s="33"/>
      <c r="BZ233" s="33"/>
      <c r="CA233" s="33"/>
      <c r="CF233" s="33"/>
    </row>
    <row r="234" spans="2:84" ht="14.25" customHeight="1" thickBot="1" x14ac:dyDescent="0.25">
      <c r="B234" s="137"/>
      <c r="C234" s="834">
        <v>54</v>
      </c>
      <c r="D234" s="834" t="s">
        <v>1158</v>
      </c>
      <c r="E234" s="264" t="s">
        <v>1237</v>
      </c>
      <c r="F234" s="944" t="s">
        <v>97</v>
      </c>
      <c r="G234" s="958"/>
      <c r="H234" s="888" t="s">
        <v>128</v>
      </c>
      <c r="I234" s="890"/>
      <c r="J234" s="890"/>
      <c r="K234" s="890"/>
      <c r="L234" s="890"/>
      <c r="M234" s="890"/>
      <c r="N234" s="890"/>
      <c r="O234" s="890"/>
      <c r="P234" s="890"/>
      <c r="Q234" s="891"/>
      <c r="R234" s="892" t="s">
        <v>241</v>
      </c>
      <c r="S234" s="893"/>
      <c r="T234" s="172" t="str">
        <f>IF(AF234=0,"-",IF(AF234&gt;=$BK$15,"A",IF(AF234&gt;=$BK$16,"B",IF(AF234&gt;=$BK$17,"C","-"))))</f>
        <v>C</v>
      </c>
      <c r="U234" s="683"/>
      <c r="V234" s="683"/>
      <c r="W234" s="95"/>
      <c r="X234" s="225">
        <f>IF($R234=AK234,AS234,IF($R234=AL234,AT234,IF($R234=AM234,AU234,IF($R234=AN234,AV234,IF($R234=AO234,AW234,AX234)))))</f>
        <v>0.5</v>
      </c>
      <c r="Y234" s="537" t="s">
        <v>869</v>
      </c>
      <c r="Z234" s="302">
        <f>VLOOKUP(Y234,$W$44:$AJ$85,$AJ$40,0)</f>
        <v>1.0209853180239235E-2</v>
      </c>
      <c r="AA234" s="532">
        <v>0.1</v>
      </c>
      <c r="AB234" s="186">
        <v>1</v>
      </c>
      <c r="AC234" s="567">
        <v>1</v>
      </c>
      <c r="AD234" s="269">
        <f>IF(X234="-","-",X234*Z234*AA234*AB234*AC234)</f>
        <v>5.1049265901196173E-4</v>
      </c>
      <c r="AE234" s="269">
        <f>IF(X234="-",0,(1-X234)*Z234*AA234*AB234*AC234)</f>
        <v>5.1049265901196173E-4</v>
      </c>
      <c r="AF234" s="571">
        <f>IF(X234="-",0,AE234)</f>
        <v>5.1049265901196173E-4</v>
      </c>
      <c r="AG234" s="269"/>
      <c r="AK234" s="108" t="s">
        <v>109</v>
      </c>
      <c r="AL234" s="108" t="s">
        <v>31</v>
      </c>
      <c r="AM234" s="108" t="s">
        <v>241</v>
      </c>
      <c r="AN234" s="108" t="s">
        <v>34</v>
      </c>
      <c r="AO234" s="108" t="s">
        <v>35</v>
      </c>
      <c r="AP234" s="348" t="s">
        <v>18</v>
      </c>
      <c r="AQ234" s="33"/>
      <c r="AR234" s="33"/>
      <c r="AS234" s="130">
        <v>1</v>
      </c>
      <c r="AT234" s="130">
        <v>0.8</v>
      </c>
      <c r="AU234" s="130">
        <v>0.5</v>
      </c>
      <c r="AV234" s="130">
        <v>0.2</v>
      </c>
      <c r="AW234" s="130">
        <v>0</v>
      </c>
      <c r="AX234" s="130" t="s">
        <v>716</v>
      </c>
      <c r="AZ234" s="31"/>
      <c r="BA234" s="31"/>
      <c r="BC234" s="81"/>
      <c r="BW234" s="33"/>
      <c r="BX234" s="33"/>
      <c r="BY234" s="33"/>
      <c r="BZ234" s="33"/>
      <c r="CA234" s="33"/>
      <c r="CF234" s="33"/>
    </row>
    <row r="235" spans="2:84" ht="14.25" customHeight="1" thickBot="1" x14ac:dyDescent="0.25">
      <c r="B235" s="137"/>
      <c r="C235" s="834">
        <v>55</v>
      </c>
      <c r="D235" s="310" t="s">
        <v>1144</v>
      </c>
      <c r="E235" s="261" t="s">
        <v>1238</v>
      </c>
      <c r="F235" s="944" t="s">
        <v>98</v>
      </c>
      <c r="G235" s="958"/>
      <c r="H235" s="971" t="s">
        <v>1239</v>
      </c>
      <c r="I235" s="972"/>
      <c r="J235" s="972"/>
      <c r="K235" s="972"/>
      <c r="L235" s="972"/>
      <c r="M235" s="972"/>
      <c r="N235" s="972"/>
      <c r="O235" s="972"/>
      <c r="P235" s="813"/>
      <c r="Q235" s="814"/>
      <c r="R235" s="892" t="s">
        <v>289</v>
      </c>
      <c r="S235" s="893"/>
      <c r="T235" s="172" t="str">
        <f>IF(AF235=0,"-",IF(AF235&gt;=$BK$15,"A",IF(AF235&gt;=$BK$16,"B",IF(AF235&gt;=$BK$17,"C","-"))))</f>
        <v>-</v>
      </c>
      <c r="U235" s="683"/>
      <c r="V235" s="683"/>
      <c r="W235" s="95"/>
      <c r="X235" s="581" t="str">
        <f>IF($R235=AK235,AS235,IF($R235=AL235,AT235,AU235))</f>
        <v>-</v>
      </c>
      <c r="Y235" s="537" t="s">
        <v>767</v>
      </c>
      <c r="Z235" s="302">
        <f>VLOOKUP(Y235,$W$44:$AJ$85,$AJ$40,0)</f>
        <v>8.2294541160254139E-3</v>
      </c>
      <c r="AA235" s="532">
        <v>0.2</v>
      </c>
      <c r="AB235" s="186">
        <v>1</v>
      </c>
      <c r="AC235" s="567">
        <v>1</v>
      </c>
      <c r="AD235" s="269" t="str">
        <f>IF(X235="-","-",X235*Z235*AA235*AB235*AC235)</f>
        <v>-</v>
      </c>
      <c r="AE235" s="269">
        <f>IF(X235="-",0,(1-X235)*Z235*AA235*AB235*AC235)</f>
        <v>0</v>
      </c>
      <c r="AF235" s="571">
        <f>IF(X235="-",0,AE235)</f>
        <v>0</v>
      </c>
      <c r="AG235" s="269"/>
      <c r="AK235" s="108" t="s">
        <v>304</v>
      </c>
      <c r="AL235" s="108" t="s">
        <v>718</v>
      </c>
      <c r="AM235" s="108" t="s">
        <v>289</v>
      </c>
      <c r="AN235" s="33"/>
      <c r="AO235" s="33"/>
      <c r="AP235" s="33"/>
      <c r="AQ235" s="33"/>
      <c r="AR235" s="33"/>
      <c r="AS235" s="130">
        <v>1</v>
      </c>
      <c r="AT235" s="130">
        <v>0</v>
      </c>
      <c r="AU235" s="130" t="s">
        <v>716</v>
      </c>
      <c r="AV235" s="33"/>
      <c r="AW235" s="33"/>
      <c r="AZ235" s="31"/>
      <c r="BA235" s="31"/>
      <c r="BW235" s="33"/>
      <c r="BX235" s="33"/>
      <c r="BY235" s="33"/>
      <c r="BZ235" s="33"/>
      <c r="CA235" s="33"/>
      <c r="CF235" s="33"/>
    </row>
    <row r="236" spans="2:84" ht="14.25" customHeight="1" thickBot="1" x14ac:dyDescent="0.25">
      <c r="B236" s="137"/>
      <c r="C236" s="288">
        <v>56</v>
      </c>
      <c r="D236" s="300" t="s">
        <v>1144</v>
      </c>
      <c r="E236" s="965" t="s">
        <v>1240</v>
      </c>
      <c r="F236" s="910" t="s">
        <v>691</v>
      </c>
      <c r="G236" s="911"/>
      <c r="H236" s="897" t="s">
        <v>212</v>
      </c>
      <c r="I236" s="937"/>
      <c r="J236" s="937"/>
      <c r="K236" s="937"/>
      <c r="L236" s="937"/>
      <c r="M236" s="937"/>
      <c r="N236" s="937"/>
      <c r="O236" s="937"/>
      <c r="P236" s="937"/>
      <c r="Q236" s="937"/>
      <c r="R236" s="937"/>
      <c r="S236" s="937"/>
      <c r="T236" s="172" t="str">
        <f>IF(AF236=0,"-",IF(AF236&gt;=$BK$15,"A",IF(AF236&gt;=$BK$16,"B",IF(AF236&gt;=$BK$17,"C","-"))))</f>
        <v>C</v>
      </c>
      <c r="U236" s="672"/>
      <c r="V236" s="683"/>
      <c r="W236" s="95"/>
      <c r="X236" s="37"/>
      <c r="Y236" s="95"/>
      <c r="Z236" s="95"/>
      <c r="AA236" s="95"/>
      <c r="AB236" s="95"/>
      <c r="AC236" s="578"/>
      <c r="AD236" s="95"/>
      <c r="AE236" s="95"/>
      <c r="AF236" s="271">
        <f>SUM(AF237:AF239)</f>
        <v>5.1049265901196173E-4</v>
      </c>
      <c r="AG236" s="269"/>
      <c r="AK236" s="33"/>
      <c r="AL236" s="33"/>
      <c r="AM236" s="33"/>
      <c r="AN236" s="33"/>
      <c r="AO236" s="33"/>
      <c r="AP236" s="33"/>
      <c r="AQ236" s="33"/>
      <c r="AR236" s="33"/>
      <c r="AS236" s="33"/>
      <c r="AT236" s="33"/>
      <c r="AU236" s="33"/>
      <c r="AV236" s="33"/>
      <c r="AW236" s="33"/>
      <c r="AZ236" s="31"/>
      <c r="BA236" s="31"/>
      <c r="BW236" s="33"/>
      <c r="BX236" s="33"/>
      <c r="BY236" s="33"/>
      <c r="BZ236" s="33"/>
      <c r="CA236" s="33"/>
      <c r="CF236" s="33"/>
    </row>
    <row r="237" spans="2:84" ht="14.25" customHeight="1" thickBot="1" x14ac:dyDescent="0.25">
      <c r="B237" s="137"/>
      <c r="C237" s="288"/>
      <c r="D237" s="300"/>
      <c r="E237" s="966"/>
      <c r="F237" s="319"/>
      <c r="G237" s="156"/>
      <c r="H237" s="816"/>
      <c r="I237" s="817"/>
      <c r="J237" s="817"/>
      <c r="K237" s="817"/>
      <c r="L237" s="817"/>
      <c r="M237" s="817"/>
      <c r="N237" s="983" t="s">
        <v>42</v>
      </c>
      <c r="O237" s="984"/>
      <c r="P237" s="984"/>
      <c r="Q237" s="985"/>
      <c r="R237" s="892" t="s">
        <v>287</v>
      </c>
      <c r="S237" s="893"/>
      <c r="T237" s="674"/>
      <c r="U237" s="677"/>
      <c r="V237" s="683"/>
      <c r="W237" s="95"/>
      <c r="X237" s="37">
        <f>IF($R237=AK237,AS237,IF($R237=AL237,AT237,AU237))</f>
        <v>0</v>
      </c>
      <c r="Y237" s="537" t="s">
        <v>869</v>
      </c>
      <c r="Z237" s="302">
        <f>VLOOKUP(Y237,$W$44:$AJ$85,$AJ$40,0)</f>
        <v>1.0209853180239235E-2</v>
      </c>
      <c r="AA237" s="532">
        <v>0.05</v>
      </c>
      <c r="AB237" s="186">
        <v>1</v>
      </c>
      <c r="AC237" s="567">
        <v>1</v>
      </c>
      <c r="AD237" s="269">
        <f>IF(X237="-","-",X237*Z237*AA237*AB237*AC237)</f>
        <v>0</v>
      </c>
      <c r="AE237" s="269">
        <f>IF(X237="-",0,(1-X237)*Z237*AA237*AB237*AC237)</f>
        <v>5.1049265901196173E-4</v>
      </c>
      <c r="AF237" s="571">
        <f>IF(X237="-",0,AE237)</f>
        <v>5.1049265901196173E-4</v>
      </c>
      <c r="AH237" s="535">
        <f>IF($R237=AK237,AS237,IF($R237=AL237,AT237,AU237))</f>
        <v>0</v>
      </c>
      <c r="AK237" s="108" t="s">
        <v>304</v>
      </c>
      <c r="AL237" s="108" t="s">
        <v>718</v>
      </c>
      <c r="AM237" s="108" t="s">
        <v>263</v>
      </c>
      <c r="AN237" s="33"/>
      <c r="AO237" s="33"/>
      <c r="AP237" s="33"/>
      <c r="AQ237" s="33"/>
      <c r="AR237" s="33"/>
      <c r="AS237" s="130">
        <v>1</v>
      </c>
      <c r="AT237" s="130">
        <v>0</v>
      </c>
      <c r="AU237" s="130" t="s">
        <v>716</v>
      </c>
      <c r="AV237" s="33"/>
      <c r="AW237" s="33"/>
      <c r="AZ237" s="31"/>
      <c r="BA237" s="31"/>
      <c r="BW237" s="33"/>
      <c r="BX237" s="33"/>
      <c r="BY237" s="33"/>
      <c r="BZ237" s="33"/>
      <c r="CA237" s="33"/>
      <c r="CF237" s="33"/>
    </row>
    <row r="238" spans="2:84" ht="14.25" customHeight="1" thickBot="1" x14ac:dyDescent="0.25">
      <c r="B238" s="137"/>
      <c r="C238" s="288"/>
      <c r="D238" s="300"/>
      <c r="E238" s="966"/>
      <c r="F238" s="319"/>
      <c r="G238" s="156"/>
      <c r="H238" s="816"/>
      <c r="I238" s="817"/>
      <c r="J238" s="817"/>
      <c r="K238" s="817"/>
      <c r="L238" s="817"/>
      <c r="M238" s="817"/>
      <c r="N238" s="983" t="s">
        <v>786</v>
      </c>
      <c r="O238" s="984"/>
      <c r="P238" s="984"/>
      <c r="Q238" s="985"/>
      <c r="R238" s="892" t="s">
        <v>304</v>
      </c>
      <c r="S238" s="893"/>
      <c r="T238" s="674"/>
      <c r="U238" s="677"/>
      <c r="V238" s="683"/>
      <c r="W238" s="95"/>
      <c r="X238" s="37">
        <f>IF($R238=AK238,AS238,IF($R238=AL238,AT238,AU238))</f>
        <v>1</v>
      </c>
      <c r="Y238" s="537" t="s">
        <v>869</v>
      </c>
      <c r="Z238" s="302">
        <f>VLOOKUP(Y238,$W$44:$AJ$85,$AJ$40,0)</f>
        <v>1.0209853180239235E-2</v>
      </c>
      <c r="AA238" s="532">
        <v>0.05</v>
      </c>
      <c r="AB238" s="186">
        <v>1</v>
      </c>
      <c r="AC238" s="567">
        <v>1</v>
      </c>
      <c r="AD238" s="269">
        <f>IF(X238="-","-",X238*Z238*AA238*AB238*AC238)</f>
        <v>5.1049265901196173E-4</v>
      </c>
      <c r="AE238" s="269">
        <f>IF(X238="-",0,(1-X238)*Z238*AA238*AB238*AC238)</f>
        <v>0</v>
      </c>
      <c r="AF238" s="571">
        <f>IF(X238="-",0,AE238)</f>
        <v>0</v>
      </c>
      <c r="AH238" s="535">
        <f>IF($R238=AK238,AS238,IF($R238=AL238,AT238,AU238))</f>
        <v>1</v>
      </c>
      <c r="AK238" s="108" t="s">
        <v>304</v>
      </c>
      <c r="AL238" s="108" t="s">
        <v>718</v>
      </c>
      <c r="AM238" s="348" t="s">
        <v>18</v>
      </c>
      <c r="AN238" s="33"/>
      <c r="AO238" s="33"/>
      <c r="AP238" s="33"/>
      <c r="AQ238" s="33"/>
      <c r="AR238" s="33"/>
      <c r="AS238" s="130">
        <v>1</v>
      </c>
      <c r="AT238" s="130">
        <v>0</v>
      </c>
      <c r="AU238" s="130" t="s">
        <v>716</v>
      </c>
      <c r="AV238" s="33"/>
      <c r="AW238" s="33"/>
      <c r="AZ238" s="31"/>
      <c r="BA238" s="31"/>
      <c r="BW238" s="33"/>
      <c r="BX238" s="33"/>
      <c r="BY238" s="33"/>
      <c r="BZ238" s="33"/>
      <c r="CA238" s="33"/>
      <c r="CF238" s="33"/>
    </row>
    <row r="239" spans="2:84" ht="14.25" customHeight="1" thickBot="1" x14ac:dyDescent="0.25">
      <c r="B239" s="137"/>
      <c r="C239" s="309"/>
      <c r="D239" s="310"/>
      <c r="E239" s="982"/>
      <c r="F239" s="320"/>
      <c r="G239" s="283"/>
      <c r="H239" s="825"/>
      <c r="I239" s="826"/>
      <c r="J239" s="826"/>
      <c r="K239" s="826"/>
      <c r="L239" s="826"/>
      <c r="M239" s="826"/>
      <c r="N239" s="983" t="s">
        <v>41</v>
      </c>
      <c r="O239" s="984"/>
      <c r="P239" s="984"/>
      <c r="Q239" s="985"/>
      <c r="R239" s="892" t="s">
        <v>810</v>
      </c>
      <c r="S239" s="893"/>
      <c r="T239" s="696"/>
      <c r="U239" s="677"/>
      <c r="V239" s="683"/>
      <c r="W239" s="95"/>
      <c r="X239" s="581">
        <f>IF($R239=AK239,AS239,IF($R239=AL239,AT239,IF($R239=AM239,AU239,AV239)))</f>
        <v>1</v>
      </c>
      <c r="Y239" s="537" t="s">
        <v>869</v>
      </c>
      <c r="Z239" s="302">
        <f>VLOOKUP(Y239,$W$44:$AJ$85,$AJ$40,0)</f>
        <v>1.0209853180239235E-2</v>
      </c>
      <c r="AA239" s="532">
        <v>0.1</v>
      </c>
      <c r="AB239" s="186">
        <v>1</v>
      </c>
      <c r="AC239" s="567">
        <v>1</v>
      </c>
      <c r="AD239" s="269">
        <f>IF(X239="-","-",X239*Z239*AA239*AB239*AC239)</f>
        <v>1.0209853180239235E-3</v>
      </c>
      <c r="AE239" s="269">
        <f>IF(X239="-",0,(1-X239)*Z239*AA239*AB239*AC239)</f>
        <v>0</v>
      </c>
      <c r="AF239" s="571">
        <f>IF(X239="-",0,AE239)</f>
        <v>0</v>
      </c>
      <c r="AH239" s="113">
        <f>IF(R239="","-",IF($R239=AK239,AS239,IF($R239=AL239,AT239,IF($R239=AM239,AU239,IF($R239=AN239,AV239)))))</f>
        <v>1</v>
      </c>
      <c r="AK239" s="108" t="s">
        <v>719</v>
      </c>
      <c r="AL239" s="108" t="s">
        <v>720</v>
      </c>
      <c r="AM239" s="108" t="s">
        <v>718</v>
      </c>
      <c r="AN239" s="108" t="s">
        <v>263</v>
      </c>
      <c r="AO239" s="33"/>
      <c r="AP239" s="33"/>
      <c r="AQ239" s="33"/>
      <c r="AR239" s="33"/>
      <c r="AS239" s="130">
        <v>1</v>
      </c>
      <c r="AT239" s="130">
        <v>0.8</v>
      </c>
      <c r="AU239" s="130">
        <v>0</v>
      </c>
      <c r="AV239" s="130" t="s">
        <v>63</v>
      </c>
      <c r="AW239" s="33"/>
      <c r="AZ239" s="31"/>
      <c r="BA239" s="31"/>
      <c r="BW239" s="33"/>
      <c r="BX239" s="33"/>
      <c r="BY239" s="33"/>
      <c r="BZ239" s="33"/>
      <c r="CA239" s="33"/>
      <c r="CF239" s="33"/>
    </row>
    <row r="240" spans="2:84" ht="14.25" customHeight="1" x14ac:dyDescent="0.2">
      <c r="B240" s="137"/>
      <c r="C240" s="148" t="s">
        <v>1241</v>
      </c>
      <c r="D240" s="95"/>
      <c r="E240" s="165"/>
      <c r="F240" s="165"/>
      <c r="G240" s="165"/>
      <c r="H240" s="94"/>
      <c r="I240" s="137"/>
      <c r="J240" s="137"/>
      <c r="K240" s="137"/>
      <c r="L240" s="137"/>
      <c r="M240" s="137"/>
      <c r="N240" s="137"/>
      <c r="O240" s="137"/>
      <c r="P240" s="137"/>
      <c r="Q240" s="137"/>
      <c r="R240" s="137"/>
      <c r="S240" s="137"/>
      <c r="T240" s="316"/>
      <c r="U240" s="48"/>
      <c r="V240" s="48"/>
      <c r="X240" s="225"/>
      <c r="AA240" s="302"/>
      <c r="AB240" s="85"/>
      <c r="AC240" s="573"/>
      <c r="AD240" s="317"/>
      <c r="AE240" s="317"/>
      <c r="AF240" s="317"/>
      <c r="AG240" s="317"/>
      <c r="AK240" s="33"/>
      <c r="AL240" s="33"/>
      <c r="AM240" s="33"/>
      <c r="AN240" s="33"/>
      <c r="AO240" s="33"/>
      <c r="AP240" s="33"/>
      <c r="AQ240" s="33"/>
      <c r="AR240" s="33"/>
      <c r="AS240" s="33"/>
      <c r="AT240" s="33"/>
      <c r="AU240" s="33"/>
      <c r="AV240" s="33"/>
      <c r="AW240" s="33"/>
      <c r="AZ240" s="31"/>
      <c r="BA240" s="31"/>
      <c r="BW240" s="33"/>
      <c r="BX240" s="33"/>
      <c r="BY240" s="33"/>
      <c r="BZ240" s="33"/>
      <c r="CA240" s="33"/>
      <c r="CF240" s="33"/>
    </row>
    <row r="241" spans="2:84" ht="14.25" customHeight="1" x14ac:dyDescent="0.2">
      <c r="B241" s="137"/>
      <c r="C241" s="815" t="s">
        <v>1156</v>
      </c>
      <c r="D241" s="151" t="s">
        <v>1157</v>
      </c>
      <c r="E241" s="152"/>
      <c r="F241" s="153" t="s">
        <v>27</v>
      </c>
      <c r="G241" s="154"/>
      <c r="H241" s="918" t="s">
        <v>29</v>
      </c>
      <c r="I241" s="919"/>
      <c r="J241" s="919"/>
      <c r="K241" s="919"/>
      <c r="L241" s="919"/>
      <c r="M241" s="919"/>
      <c r="N241" s="919"/>
      <c r="O241" s="919"/>
      <c r="P241" s="919"/>
      <c r="Q241" s="919"/>
      <c r="R241" s="919"/>
      <c r="S241" s="920"/>
      <c r="T241" s="155" t="s">
        <v>1281</v>
      </c>
      <c r="U241" s="168"/>
      <c r="V241" s="45"/>
      <c r="W241" s="49"/>
      <c r="X241" s="49"/>
      <c r="Y241" s="49"/>
      <c r="Z241" s="49"/>
      <c r="AA241" s="302" t="str">
        <f>IF(Z241="","",HLOOKUP(Z241,#REF!,2,0))</f>
        <v/>
      </c>
      <c r="AC241" s="565"/>
      <c r="AE241" s="113"/>
      <c r="AL241" s="45"/>
      <c r="AM241" s="45"/>
      <c r="AN241" s="45"/>
      <c r="AO241" s="45"/>
      <c r="AP241" s="45"/>
      <c r="AQ241" s="45"/>
      <c r="AR241" s="45"/>
      <c r="AS241" s="33"/>
      <c r="AT241" s="33"/>
      <c r="AU241" s="33"/>
      <c r="AV241" s="33"/>
      <c r="AW241" s="33"/>
      <c r="AZ241" s="31"/>
      <c r="BA241" s="31"/>
      <c r="BW241" s="33"/>
      <c r="BX241" s="33"/>
      <c r="BY241" s="33"/>
      <c r="BZ241" s="33"/>
      <c r="CA241" s="33"/>
      <c r="CF241" s="33"/>
    </row>
    <row r="242" spans="2:84" ht="36" customHeight="1" x14ac:dyDescent="0.2">
      <c r="B242" s="137"/>
      <c r="C242" s="830">
        <v>57</v>
      </c>
      <c r="D242" s="830" t="s">
        <v>1158</v>
      </c>
      <c r="E242" s="838" t="s">
        <v>1242</v>
      </c>
      <c r="F242" s="895" t="s">
        <v>1243</v>
      </c>
      <c r="G242" s="896"/>
      <c r="H242" s="895" t="s">
        <v>1244</v>
      </c>
      <c r="I242" s="905"/>
      <c r="J242" s="905"/>
      <c r="K242" s="905"/>
      <c r="L242" s="905"/>
      <c r="M242" s="905"/>
      <c r="N242" s="905"/>
      <c r="O242" s="905"/>
      <c r="P242" s="905"/>
      <c r="Q242" s="905"/>
      <c r="R242" s="905"/>
      <c r="S242" s="905"/>
      <c r="T242" s="297" t="str">
        <f>IF(AF243=0,"-",IF(AF243&gt;=$BK$15,"A",IF(AF243&gt;=$BK$16,"B",IF(AF243&gt;=$BK$17,"C","-"))))</f>
        <v>C</v>
      </c>
      <c r="U242" s="168"/>
      <c r="V242" s="45"/>
      <c r="W242" s="49"/>
      <c r="X242" s="49"/>
      <c r="Y242" s="49"/>
      <c r="Z242" s="49"/>
      <c r="AA242" s="302"/>
      <c r="AC242" s="565"/>
      <c r="AE242" s="113"/>
      <c r="AJ242" s="113">
        <f>IF(昇降機!$G$1=0,"",昇降機!$G$1)</f>
        <v>0.21179121291776193</v>
      </c>
      <c r="AK242" s="87" t="s">
        <v>793</v>
      </c>
      <c r="AL242" s="45"/>
      <c r="AM242" s="45"/>
      <c r="AN242" s="45"/>
      <c r="AO242" s="45"/>
      <c r="AP242" s="45"/>
      <c r="AQ242" s="45"/>
      <c r="AR242" s="45"/>
      <c r="AS242" s="33"/>
      <c r="AT242" s="33"/>
      <c r="AU242" s="33"/>
      <c r="AV242" s="33"/>
      <c r="AW242" s="33"/>
      <c r="AZ242" s="31"/>
      <c r="BA242" s="31"/>
      <c r="BW242" s="33"/>
      <c r="BX242" s="33"/>
      <c r="BY242" s="33"/>
      <c r="BZ242" s="33"/>
      <c r="CA242" s="33"/>
      <c r="CF242" s="33"/>
    </row>
    <row r="243" spans="2:84" ht="13.8" thickBot="1" x14ac:dyDescent="0.25">
      <c r="B243" s="137"/>
      <c r="C243" s="816"/>
      <c r="D243" s="816"/>
      <c r="E243" s="839"/>
      <c r="F243" s="810"/>
      <c r="G243" s="811"/>
      <c r="H243" s="986" t="s">
        <v>1161</v>
      </c>
      <c r="I243" s="987"/>
      <c r="J243" s="987"/>
      <c r="K243" s="987"/>
      <c r="L243" s="987"/>
      <c r="M243" s="988"/>
      <c r="N243" s="821"/>
      <c r="O243" s="822"/>
      <c r="P243" s="822"/>
      <c r="Q243" s="822"/>
      <c r="R243" s="821"/>
      <c r="S243" s="821"/>
      <c r="T243" s="654"/>
      <c r="U243" s="168"/>
      <c r="V243" s="45"/>
      <c r="W243" s="49"/>
      <c r="X243" s="49"/>
      <c r="Y243" s="49"/>
      <c r="Z243" s="49"/>
      <c r="AA243" s="302"/>
      <c r="AC243" s="565"/>
      <c r="AE243" s="113"/>
      <c r="AF243" s="271">
        <f>SUM(AF244:AF245)</f>
        <v>1.8093441058474293E-5</v>
      </c>
      <c r="AJ243" s="113">
        <f>昇降機!$H$10</f>
        <v>25</v>
      </c>
      <c r="AK243" s="87" t="s">
        <v>794</v>
      </c>
      <c r="AL243" s="45"/>
      <c r="AM243" s="45"/>
      <c r="AN243" s="45"/>
      <c r="AO243" s="45"/>
      <c r="AP243" s="45"/>
      <c r="AQ243" s="45"/>
      <c r="AR243" s="45"/>
      <c r="AS243" s="33"/>
      <c r="AT243" s="33"/>
      <c r="AU243" s="33"/>
      <c r="AV243" s="33"/>
      <c r="AW243" s="33"/>
      <c r="AZ243" s="31"/>
      <c r="BA243" s="31"/>
      <c r="BW243" s="33"/>
      <c r="BX243" s="33"/>
      <c r="BY243" s="33"/>
      <c r="BZ243" s="33"/>
      <c r="CA243" s="33"/>
      <c r="CF243" s="33"/>
    </row>
    <row r="244" spans="2:84" ht="24" customHeight="1" thickBot="1" x14ac:dyDescent="0.25">
      <c r="B244" s="137"/>
      <c r="C244" s="816"/>
      <c r="D244" s="816"/>
      <c r="E244" s="277"/>
      <c r="F244" s="969"/>
      <c r="G244" s="970"/>
      <c r="J244" s="652"/>
      <c r="K244" s="115" t="s">
        <v>798</v>
      </c>
      <c r="L244" s="88">
        <f ca="1">昇降機!$M$5</f>
        <v>2014</v>
      </c>
      <c r="M244" s="700"/>
      <c r="N244" s="156"/>
      <c r="O244" s="888" t="s">
        <v>1245</v>
      </c>
      <c r="P244" s="890"/>
      <c r="Q244" s="891"/>
      <c r="R244" s="916" t="str">
        <f>AJ244</f>
        <v>全てに導入</v>
      </c>
      <c r="S244" s="917"/>
      <c r="T244" s="289"/>
      <c r="U244" s="672"/>
      <c r="V244" s="45"/>
      <c r="W244" s="95"/>
      <c r="X244" s="186">
        <f>IF(OR(AI244="",R244&lt;&gt;AJ244),AH244,AI244)</f>
        <v>0.97784453623732637</v>
      </c>
      <c r="Y244" s="537" t="s">
        <v>300</v>
      </c>
      <c r="Z244" s="302">
        <f>VLOOKUP(Y244,$W$44:$AJ$85,$AJ$40,0)</f>
        <v>7.6964464792532493E-4</v>
      </c>
      <c r="AA244" s="532">
        <v>0.5</v>
      </c>
      <c r="AB244" s="186">
        <v>1</v>
      </c>
      <c r="AC244" s="567">
        <v>1</v>
      </c>
      <c r="AD244" s="269">
        <f>IF(X244="-","-",X244*Z244*AA244*AB244*AC244)</f>
        <v>3.7629640690903986E-4</v>
      </c>
      <c r="AE244" s="269">
        <f>IF(X244="-",0,(1-X244)*Z244*AA244*AB244*AC244)</f>
        <v>8.5259170536226208E-6</v>
      </c>
      <c r="AF244" s="571">
        <f>IF(X244="-",0,IF($M$245&lt;&gt;0,(1-X244)*Z244*AA244*AB244*AC244*$M$245/100,AG244*Z244*AA244*AB244*AC244))</f>
        <v>0</v>
      </c>
      <c r="AG244" s="539">
        <f>昇降機!$I$1</f>
        <v>0</v>
      </c>
      <c r="AH244" s="113">
        <f>IF($R244=AK244,AS244,IF($R244=AL244,AT244,IF($R244=AM244,AU244,IF($R244=AN244,AV244,IF($R244=AO244,AW244,AX244)))))</f>
        <v>1</v>
      </c>
      <c r="AI244" s="530">
        <f>IF(昇降機!$G$10=0,"",昇降機!$I$9)</f>
        <v>0.97784453623732637</v>
      </c>
      <c r="AJ244" s="504" t="str">
        <f>IF(昇降機!$G$10=0,AP244,IF(昇降機!$I$9&gt;=0.95,AK244,IF(昇降機!$I$9&gt;=0.7,AL244,IF(昇降機!$I$9&gt;=0.3,AM244,IF(昇降機!$I$9&gt;=0.05,AN244,AO244)))))</f>
        <v>全てに導入</v>
      </c>
      <c r="AK244" s="108" t="s">
        <v>109</v>
      </c>
      <c r="AL244" s="108" t="s">
        <v>31</v>
      </c>
      <c r="AM244" s="108" t="s">
        <v>241</v>
      </c>
      <c r="AN244" s="108" t="s">
        <v>34</v>
      </c>
      <c r="AO244" s="108" t="s">
        <v>35</v>
      </c>
      <c r="AP244" s="108" t="s">
        <v>261</v>
      </c>
      <c r="AQ244" s="33"/>
      <c r="AR244" s="33"/>
      <c r="AS244" s="130">
        <v>1</v>
      </c>
      <c r="AT244" s="130">
        <v>0.8</v>
      </c>
      <c r="AU244" s="130">
        <v>0.5</v>
      </c>
      <c r="AV244" s="130">
        <v>0.2</v>
      </c>
      <c r="AW244" s="130">
        <v>0</v>
      </c>
      <c r="AX244" s="130" t="s">
        <v>716</v>
      </c>
      <c r="AZ244" s="31"/>
      <c r="BA244" s="31"/>
      <c r="BW244" s="33"/>
      <c r="BX244" s="33"/>
      <c r="BY244" s="33"/>
      <c r="BZ244" s="33"/>
      <c r="CA244" s="33"/>
      <c r="CF244" s="33"/>
    </row>
    <row r="245" spans="2:84" ht="14.25" customHeight="1" thickBot="1" x14ac:dyDescent="0.25">
      <c r="B245" s="137"/>
      <c r="C245" s="825"/>
      <c r="D245" s="825"/>
      <c r="E245" s="280"/>
      <c r="F245" s="989"/>
      <c r="G245" s="990"/>
      <c r="H245" s="701" t="s">
        <v>69</v>
      </c>
      <c r="I245" s="702">
        <f>$AU$4</f>
        <v>1995</v>
      </c>
      <c r="J245" s="822"/>
      <c r="K245" s="701" t="s">
        <v>734</v>
      </c>
      <c r="L245" s="703">
        <f>AJ242</f>
        <v>0.21179121291776193</v>
      </c>
      <c r="M245" s="685"/>
      <c r="N245" s="653"/>
      <c r="O245" s="888" t="s">
        <v>1246</v>
      </c>
      <c r="P245" s="890"/>
      <c r="Q245" s="891"/>
      <c r="R245" s="916" t="str">
        <f>AJ245</f>
        <v>大半に導入</v>
      </c>
      <c r="S245" s="917"/>
      <c r="T245" s="159"/>
      <c r="U245" s="683"/>
      <c r="V245" s="45"/>
      <c r="W245" s="95"/>
      <c r="X245" s="186">
        <f>IF(OR(AI245="",R245&lt;&gt;AJ245),AH245,AI245)</f>
        <v>0.74652647390161475</v>
      </c>
      <c r="Y245" s="537" t="s">
        <v>300</v>
      </c>
      <c r="Z245" s="302">
        <f>VLOOKUP(Y245,$W$44:$AJ$85,$AJ$40,0)</f>
        <v>7.6964464792532493E-4</v>
      </c>
      <c r="AA245" s="532">
        <v>0.111</v>
      </c>
      <c r="AB245" s="186">
        <v>1</v>
      </c>
      <c r="AC245" s="567">
        <v>1</v>
      </c>
      <c r="AD245" s="269">
        <f>IF(X245="-","-",X245*Z245*AA245*AB245*AC245)</f>
        <v>6.3776171674196621E-5</v>
      </c>
      <c r="AE245" s="269">
        <f>IF(X245="-",0,(1-X245)*Z245*AA245*AB245*AC245)</f>
        <v>2.1654384245514441E-5</v>
      </c>
      <c r="AF245" s="571">
        <f>IF(X245="-",0,IF($M$245&lt;&gt;0,(1-X245)*Z245*AA245*AB245*AC245*$M$245/100,AG245*Z245*AA245*AB245*AC245))</f>
        <v>1.8093441058474293E-5</v>
      </c>
      <c r="AG245" s="539">
        <f>昇降機!$J$1</f>
        <v>0.21179121291776193</v>
      </c>
      <c r="AH245" s="113">
        <f>IF($R245=AK245,AS245,IF($R245=AL245,AT245,IF($R245=AM245,AU245,IF($R245=AN245,AV245,IF($R245=AO245,AW245,AX245)))))</f>
        <v>0.8</v>
      </c>
      <c r="AI245" s="530">
        <f>IF(昇降機!$G$10=0,"",昇降機!$J$9)</f>
        <v>0.74652647390161475</v>
      </c>
      <c r="AJ245" s="504" t="str">
        <f>IF(昇降機!$G$10=0,AP245,IF(昇降機!$J$9&gt;=0.95,AK245,IF(昇降機!$J$9&gt;=0.7,AL245,IF(昇降機!$J$9&gt;=0.3,AM245,IF(昇降機!$J$9&gt;=0.05,AN245,AO245)))))</f>
        <v>大半に導入</v>
      </c>
      <c r="AK245" s="108" t="s">
        <v>109</v>
      </c>
      <c r="AL245" s="108" t="s">
        <v>31</v>
      </c>
      <c r="AM245" s="108" t="s">
        <v>241</v>
      </c>
      <c r="AN245" s="108" t="s">
        <v>34</v>
      </c>
      <c r="AO245" s="108" t="s">
        <v>35</v>
      </c>
      <c r="AP245" s="108" t="s">
        <v>261</v>
      </c>
      <c r="AQ245" s="33"/>
      <c r="AR245" s="33"/>
      <c r="AS245" s="130">
        <v>1</v>
      </c>
      <c r="AT245" s="130">
        <v>0.8</v>
      </c>
      <c r="AU245" s="130">
        <v>0.5</v>
      </c>
      <c r="AV245" s="130">
        <v>0.2</v>
      </c>
      <c r="AW245" s="130">
        <v>0</v>
      </c>
      <c r="AX245" s="130" t="s">
        <v>716</v>
      </c>
      <c r="AZ245" s="31"/>
      <c r="BA245" s="31"/>
      <c r="BW245" s="33"/>
      <c r="BX245" s="33"/>
      <c r="BY245" s="33"/>
      <c r="BZ245" s="33"/>
      <c r="CA245" s="33"/>
      <c r="CF245" s="33"/>
    </row>
    <row r="246" spans="2:84" ht="14.1" customHeight="1" x14ac:dyDescent="0.2">
      <c r="C246" s="91" t="s">
        <v>955</v>
      </c>
      <c r="D246" s="33"/>
      <c r="T246" s="81"/>
      <c r="V246" s="619"/>
      <c r="W246" s="619"/>
      <c r="X246" s="619"/>
      <c r="Y246" s="619"/>
      <c r="Z246" s="619"/>
      <c r="AA246" s="619"/>
      <c r="AB246" s="619"/>
      <c r="AC246" s="619"/>
      <c r="AD246" s="619"/>
      <c r="AE246" s="619"/>
      <c r="AF246" s="619"/>
      <c r="AG246" s="619"/>
      <c r="AH246" s="619"/>
      <c r="AI246" s="619"/>
      <c r="AJ246" s="322"/>
      <c r="AK246" s="322"/>
      <c r="AL246" s="322"/>
      <c r="AM246" s="322"/>
      <c r="AN246" s="322"/>
      <c r="AO246" s="322"/>
      <c r="AP246" s="322"/>
      <c r="AQ246" s="322"/>
      <c r="AR246" s="322"/>
      <c r="AS246" s="322"/>
      <c r="AT246" s="322"/>
      <c r="AU246" s="87"/>
      <c r="AV246" s="87"/>
      <c r="AW246" s="87"/>
      <c r="AX246" s="87"/>
      <c r="AY246" s="87"/>
      <c r="AZ246" s="87"/>
      <c r="BA246" s="87"/>
      <c r="BW246" s="33"/>
      <c r="BX246" s="33"/>
      <c r="BY246" s="33"/>
      <c r="BZ246" s="33"/>
      <c r="CA246" s="33"/>
      <c r="CF246" s="33"/>
    </row>
    <row r="247" spans="2:84" ht="12.75" customHeight="1" x14ac:dyDescent="0.2">
      <c r="C247" s="815" t="s">
        <v>1156</v>
      </c>
      <c r="D247" s="151" t="s">
        <v>1157</v>
      </c>
      <c r="E247" s="152"/>
      <c r="F247" s="153" t="s">
        <v>27</v>
      </c>
      <c r="G247" s="154"/>
      <c r="H247" s="918" t="s">
        <v>29</v>
      </c>
      <c r="I247" s="919"/>
      <c r="J247" s="919"/>
      <c r="K247" s="919"/>
      <c r="L247" s="919"/>
      <c r="M247" s="919"/>
      <c r="N247" s="919"/>
      <c r="O247" s="919"/>
      <c r="P247" s="919"/>
      <c r="Q247" s="919"/>
      <c r="R247" s="919"/>
      <c r="S247" s="920"/>
      <c r="T247" s="155" t="s">
        <v>1281</v>
      </c>
      <c r="U247" s="381"/>
      <c r="V247" s="619"/>
      <c r="W247" s="619"/>
      <c r="X247" s="619"/>
      <c r="Y247" s="619"/>
      <c r="Z247" s="619"/>
      <c r="AA247" s="619"/>
      <c r="AB247" s="619"/>
      <c r="AC247" s="619"/>
      <c r="AD247" s="619"/>
      <c r="AE247" s="619"/>
      <c r="AF247" s="619"/>
      <c r="AG247" s="619"/>
      <c r="AH247" s="619"/>
      <c r="AI247" s="619"/>
      <c r="AJ247" s="113">
        <f>IF(エアコンプレッサー!$H$1=0,"",エアコンプレッサー!$H$1)</f>
        <v>0.54545454545454541</v>
      </c>
      <c r="AK247" s="87" t="s">
        <v>793</v>
      </c>
      <c r="AL247" s="322"/>
      <c r="AM247" s="322"/>
      <c r="AN247" s="322"/>
      <c r="AO247" s="322"/>
      <c r="AP247" s="322"/>
      <c r="AQ247" s="322"/>
      <c r="AR247" s="322"/>
      <c r="AS247" s="322"/>
      <c r="AT247" s="322"/>
      <c r="AU247" s="87"/>
      <c r="AV247" s="87"/>
      <c r="AW247" s="87"/>
      <c r="AX247" s="87"/>
      <c r="AY247" s="87"/>
      <c r="AZ247" s="87"/>
      <c r="BA247" s="87"/>
      <c r="BW247" s="33"/>
      <c r="BX247" s="33"/>
      <c r="BY247" s="33"/>
      <c r="BZ247" s="33"/>
      <c r="CA247" s="33"/>
      <c r="CF247" s="33"/>
    </row>
    <row r="248" spans="2:84" ht="38.25" customHeight="1" thickBot="1" x14ac:dyDescent="0.25">
      <c r="B248" s="137"/>
      <c r="C248" s="830">
        <v>58</v>
      </c>
      <c r="D248" s="830" t="s">
        <v>1158</v>
      </c>
      <c r="E248" s="276" t="s">
        <v>1247</v>
      </c>
      <c r="F248" s="910" t="s">
        <v>956</v>
      </c>
      <c r="G248" s="911"/>
      <c r="H248" s="895" t="s">
        <v>1019</v>
      </c>
      <c r="I248" s="905"/>
      <c r="J248" s="905"/>
      <c r="K248" s="905"/>
      <c r="L248" s="905"/>
      <c r="M248" s="905"/>
      <c r="N248" s="905"/>
      <c r="O248" s="890"/>
      <c r="P248" s="890"/>
      <c r="Q248" s="890"/>
      <c r="R248" s="890"/>
      <c r="S248" s="889"/>
      <c r="T248" s="297" t="str">
        <f>IF(AF248=0,"-",IF(AF248&gt;=$BK$15,"A",IF(AF248&gt;=$BK$16,"B",IF(AF248&gt;=$BK$17,"C","-"))))</f>
        <v>C</v>
      </c>
      <c r="U248" s="704"/>
      <c r="V248" s="619"/>
      <c r="W248" s="619"/>
      <c r="X248" s="619"/>
      <c r="Y248" s="619"/>
      <c r="Z248" s="619"/>
      <c r="AA248" s="619"/>
      <c r="AB248" s="619"/>
      <c r="AC248" s="619"/>
      <c r="AD248" s="619"/>
      <c r="AE248" s="619"/>
      <c r="AF248" s="271">
        <f>SUM(AF249:AF257)</f>
        <v>8.7144242306746945E-4</v>
      </c>
      <c r="AG248" s="619"/>
      <c r="AH248" s="619"/>
      <c r="AI248" s="619"/>
      <c r="AJ248" s="87">
        <f>エアコンプレッサー!$I$10</f>
        <v>2</v>
      </c>
      <c r="AK248" s="87" t="s">
        <v>794</v>
      </c>
      <c r="AL248" s="840"/>
      <c r="AM248" s="840"/>
      <c r="AN248" s="840"/>
      <c r="AO248" s="840"/>
      <c r="AP248" s="840"/>
      <c r="AQ248" s="840"/>
      <c r="AR248" s="840"/>
      <c r="AS248" s="840"/>
      <c r="AT248" s="840"/>
      <c r="AU248" s="87"/>
      <c r="AV248" s="87"/>
      <c r="AW248" s="87"/>
      <c r="AX248" s="87"/>
      <c r="AY248" s="87"/>
      <c r="AZ248" s="87"/>
      <c r="BA248" s="87"/>
      <c r="BB248" s="87"/>
      <c r="BW248" s="33"/>
      <c r="BX248" s="33"/>
      <c r="BY248" s="33"/>
      <c r="BZ248" s="33"/>
      <c r="CA248" s="33"/>
      <c r="CF248" s="33"/>
    </row>
    <row r="249" spans="2:84" ht="14.25" customHeight="1" thickBot="1" x14ac:dyDescent="0.25">
      <c r="B249" s="137"/>
      <c r="C249" s="816"/>
      <c r="D249" s="816"/>
      <c r="E249" s="277"/>
      <c r="F249" s="621"/>
      <c r="G249" s="137"/>
      <c r="H249" s="921" t="s">
        <v>1161</v>
      </c>
      <c r="I249" s="922"/>
      <c r="J249" s="922"/>
      <c r="K249" s="922"/>
      <c r="L249" s="922"/>
      <c r="M249" s="922"/>
      <c r="N249" s="943"/>
      <c r="O249" s="998" t="s">
        <v>960</v>
      </c>
      <c r="P249" s="998"/>
      <c r="Q249" s="998"/>
      <c r="R249" s="916" t="str">
        <f>AJ249</f>
        <v>半分に導入</v>
      </c>
      <c r="S249" s="917"/>
      <c r="T249" s="674"/>
      <c r="U249" s="677"/>
      <c r="V249" s="683"/>
      <c r="W249" s="582">
        <f>IF(OR(AI249="",R249&lt;&gt;AJ249,R250&lt;&gt;AJ250,R251&lt;&gt;AJ251,R252&lt;&gt;AJ252,R253&lt;&gt;AJ253,R254&lt;&gt;AJ254,R255&lt;&gt;AJ255,R256&lt;&gt;AJ256,R257&lt;&gt;AJ257),SUMPRODUCT(AH249:AH257,AQ249:AQ257),SUMPRODUCT(AI249:AI257,AQ249:AQ257))</f>
        <v>0.28363636363636363</v>
      </c>
      <c r="X249" s="583">
        <f>IF(W249="","",IF(W249&gt;1,1,IF(W249&lt;0,0,W249)))</f>
        <v>0.28363636363636363</v>
      </c>
      <c r="Y249" s="537" t="s">
        <v>1017</v>
      </c>
      <c r="Z249" s="302">
        <f>VLOOKUP(Y249,$W$44:$AJ$85,$AJ$40,0)</f>
        <v>8.4086549594229523E-3</v>
      </c>
      <c r="AA249" s="532">
        <v>0.25</v>
      </c>
      <c r="AB249" s="186">
        <v>1</v>
      </c>
      <c r="AC249" s="567">
        <v>1</v>
      </c>
      <c r="AD249" s="269">
        <f>IF(X249="-","-",X249*Z249*AA249*AB249*AC249)</f>
        <v>5.9625007894090025E-4</v>
      </c>
      <c r="AE249" s="269">
        <f>IF(X249="-",0,(1-X249)*Z249*AA249*AB249*AC249)</f>
        <v>1.5059136609148376E-3</v>
      </c>
      <c r="AF249" s="571">
        <f>IF(X249="-",0,IF($M$252&lt;&gt;0,(1-X249)*Z249*AA249*AB249*AC249*$M$252/100,SUMPRODUCT(AG249:AG257,AQ249:AQ257)*Z249*AA249*AB249*AC249))</f>
        <v>8.7144242306746945E-4</v>
      </c>
      <c r="AG249" s="539">
        <f>エアコンプレッサー!$J$1</f>
        <v>0</v>
      </c>
      <c r="AH249" s="113">
        <f t="shared" ref="AH249:AH257" si="34">IF($R249=AK249,AS249,IF($R249=AL249,AT249,IF($R249=AM249,AU249,IF($R249=AN249,AV249,IF($R249=AO249,AW249,AX249)))))</f>
        <v>0.5</v>
      </c>
      <c r="AI249" s="530">
        <f>IF(エアコンプレッサー!$H$10=0,"",エアコンプレッサー!$J$9)</f>
        <v>0.54545454545454541</v>
      </c>
      <c r="AJ249" s="504" t="str">
        <f>IF(エアコンプレッサー!$H$10=0,AP249,IF(エアコンプレッサー!$J$9&gt;=0.95,AK249,IF(エアコンプレッサー!$J$9&gt;=0.7,AL249,IF(エアコンプレッサー!$J$9&gt;=0.3,AM249,IF(エアコンプレッサー!$J$9&gt;=0.05,AN249,AO249)))))</f>
        <v>半分に導入</v>
      </c>
      <c r="AK249" s="108" t="s">
        <v>109</v>
      </c>
      <c r="AL249" s="108" t="s">
        <v>31</v>
      </c>
      <c r="AM249" s="108" t="s">
        <v>241</v>
      </c>
      <c r="AN249" s="108" t="s">
        <v>34</v>
      </c>
      <c r="AO249" s="108" t="s">
        <v>35</v>
      </c>
      <c r="AP249" s="108" t="s">
        <v>966</v>
      </c>
      <c r="AQ249" s="131">
        <v>0.43</v>
      </c>
      <c r="AR249" s="33"/>
      <c r="AS249" s="130">
        <v>1</v>
      </c>
      <c r="AT249" s="130">
        <v>0.8</v>
      </c>
      <c r="AU249" s="130">
        <v>0.5</v>
      </c>
      <c r="AV249" s="130">
        <v>0.2</v>
      </c>
      <c r="AW249" s="130">
        <v>0</v>
      </c>
      <c r="AX249" s="131" t="s">
        <v>63</v>
      </c>
      <c r="AY249" s="87"/>
      <c r="AZ249" s="87"/>
      <c r="BA249" s="87"/>
      <c r="BB249" s="87"/>
      <c r="BW249" s="33"/>
      <c r="BX249" s="33"/>
      <c r="BY249" s="33"/>
      <c r="BZ249" s="33"/>
      <c r="CA249" s="33"/>
      <c r="CF249" s="33"/>
    </row>
    <row r="250" spans="2:84" ht="14.25" customHeight="1" thickBot="1" x14ac:dyDescent="0.25">
      <c r="B250" s="137"/>
      <c r="C250" s="816"/>
      <c r="D250" s="816"/>
      <c r="E250" s="277"/>
      <c r="F250" s="621"/>
      <c r="G250" s="137"/>
      <c r="H250" s="921"/>
      <c r="I250" s="922"/>
      <c r="J250" s="922"/>
      <c r="K250" s="922"/>
      <c r="L250" s="922"/>
      <c r="M250" s="922"/>
      <c r="N250" s="943"/>
      <c r="O250" s="923" t="s">
        <v>1163</v>
      </c>
      <c r="P250" s="924"/>
      <c r="Q250" s="924"/>
      <c r="R250" s="916" t="str">
        <f>AJ250</f>
        <v>導入無し</v>
      </c>
      <c r="S250" s="917"/>
      <c r="T250" s="674"/>
      <c r="U250" s="677"/>
      <c r="V250" s="683"/>
      <c r="Y250" s="49"/>
      <c r="Z250" s="95"/>
      <c r="AA250" s="169"/>
      <c r="AC250" s="565"/>
      <c r="AE250" s="113"/>
      <c r="AG250" s="539">
        <f>エアコンプレッサー!$K$1</f>
        <v>0.54545454545454541</v>
      </c>
      <c r="AH250" s="113">
        <f t="shared" si="34"/>
        <v>0</v>
      </c>
      <c r="AI250" s="530">
        <f>IF(エアコンプレッサー!$H$10=0,"",エアコンプレッサー!$K$9)</f>
        <v>0</v>
      </c>
      <c r="AJ250" s="504" t="str">
        <f>IF(エアコンプレッサー!$H$10=0,AP250,IF(エアコンプレッサー!$K$9&gt;=0.95,AK250,IF(エアコンプレッサー!$K$9&gt;=0.7,AL250,IF(エアコンプレッサー!$K$9&gt;=0.3,AM250,IF(エアコンプレッサー!$K$9&gt;=0.05,AN250,AO250)))))</f>
        <v>導入無し</v>
      </c>
      <c r="AK250" s="108" t="s">
        <v>109</v>
      </c>
      <c r="AL250" s="108" t="s">
        <v>31</v>
      </c>
      <c r="AM250" s="108" t="s">
        <v>241</v>
      </c>
      <c r="AN250" s="108" t="s">
        <v>34</v>
      </c>
      <c r="AO250" s="108" t="s">
        <v>35</v>
      </c>
      <c r="AP250" s="108" t="s">
        <v>966</v>
      </c>
      <c r="AQ250" s="131">
        <v>0.11</v>
      </c>
      <c r="AR250" s="33"/>
      <c r="AS250" s="130">
        <v>1</v>
      </c>
      <c r="AT250" s="130">
        <v>0.8</v>
      </c>
      <c r="AU250" s="130">
        <v>0.5</v>
      </c>
      <c r="AV250" s="130">
        <v>0.2</v>
      </c>
      <c r="AW250" s="130">
        <v>0</v>
      </c>
      <c r="AX250" s="131" t="s">
        <v>63</v>
      </c>
      <c r="AY250" s="87"/>
      <c r="AZ250" s="87"/>
      <c r="BA250" s="87"/>
      <c r="BB250" s="87"/>
      <c r="BW250" s="33"/>
      <c r="BX250" s="33"/>
      <c r="BY250" s="33"/>
      <c r="BZ250" s="33"/>
      <c r="CA250" s="33"/>
      <c r="CF250" s="33"/>
    </row>
    <row r="251" spans="2:84" ht="14.25" customHeight="1" thickBot="1" x14ac:dyDescent="0.25">
      <c r="B251" s="137"/>
      <c r="C251" s="816"/>
      <c r="D251" s="816"/>
      <c r="E251" s="277"/>
      <c r="F251" s="621"/>
      <c r="G251" s="137"/>
      <c r="H251" s="184"/>
      <c r="K251" s="684" t="s">
        <v>1248</v>
      </c>
      <c r="L251" s="88">
        <f ca="1">エアコンプレッサー!$U$5</f>
        <v>2000</v>
      </c>
      <c r="M251" s="685"/>
      <c r="O251" s="888" t="s">
        <v>1164</v>
      </c>
      <c r="P251" s="890"/>
      <c r="Q251" s="891"/>
      <c r="R251" s="916" t="str">
        <f t="shared" ref="R251:R257" si="35">AJ251</f>
        <v>半分に導入</v>
      </c>
      <c r="S251" s="917"/>
      <c r="T251" s="620"/>
      <c r="U251" s="304"/>
      <c r="X251" s="49"/>
      <c r="Y251" s="95"/>
      <c r="Z251" s="169"/>
      <c r="AA251" s="87"/>
      <c r="AB251" s="88"/>
      <c r="AC251" s="87"/>
      <c r="AD251" s="88"/>
      <c r="AG251" s="539">
        <f>エアコンプレッサー!$L$1</f>
        <v>0</v>
      </c>
      <c r="AH251" s="113">
        <f t="shared" si="34"/>
        <v>0.5</v>
      </c>
      <c r="AI251" s="530">
        <f>IF(エアコンプレッサー!$H$10=0,"",エアコンプレッサー!$L$9)</f>
        <v>0.54545454545454541</v>
      </c>
      <c r="AJ251" s="504" t="str">
        <f>IF(エアコンプレッサー!$H$10=0,AP251,IF(エアコンプレッサー!$L$9&gt;=0.95,AK251,IF(エアコンプレッサー!$L$9&gt;=0.7,AL251,IF(エアコンプレッサー!$L$9&gt;=0.3,AM251,IF(エアコンプレッサー!$L$9&gt;=0.05,AN251,AO251)))))</f>
        <v>半分に導入</v>
      </c>
      <c r="AK251" s="108" t="s">
        <v>109</v>
      </c>
      <c r="AL251" s="108" t="s">
        <v>31</v>
      </c>
      <c r="AM251" s="108" t="s">
        <v>241</v>
      </c>
      <c r="AN251" s="108" t="s">
        <v>34</v>
      </c>
      <c r="AO251" s="108" t="s">
        <v>35</v>
      </c>
      <c r="AP251" s="108" t="s">
        <v>966</v>
      </c>
      <c r="AQ251" s="131">
        <v>0.04</v>
      </c>
      <c r="AR251" s="33"/>
      <c r="AS251" s="130">
        <v>1</v>
      </c>
      <c r="AT251" s="130">
        <v>0.8</v>
      </c>
      <c r="AU251" s="130">
        <v>0.5</v>
      </c>
      <c r="AV251" s="130">
        <v>0.2</v>
      </c>
      <c r="AW251" s="130">
        <v>0</v>
      </c>
      <c r="AX251" s="131" t="s">
        <v>63</v>
      </c>
      <c r="AY251" s="87"/>
      <c r="AZ251" s="87"/>
      <c r="BA251" s="87"/>
      <c r="BB251" s="87"/>
      <c r="BW251" s="33"/>
      <c r="BX251" s="33"/>
      <c r="BY251" s="33"/>
      <c r="BZ251" s="33"/>
      <c r="CA251" s="33"/>
      <c r="CF251" s="33"/>
    </row>
    <row r="252" spans="2:84" ht="14.25" customHeight="1" thickBot="1" x14ac:dyDescent="0.25">
      <c r="B252" s="137"/>
      <c r="C252" s="816"/>
      <c r="D252" s="816"/>
      <c r="E252" s="277"/>
      <c r="F252" s="621"/>
      <c r="G252" s="137"/>
      <c r="H252" s="686" t="s">
        <v>69</v>
      </c>
      <c r="I252" s="687">
        <f>$AV$4</f>
        <v>2005</v>
      </c>
      <c r="J252" s="821"/>
      <c r="K252" s="684" t="s">
        <v>734</v>
      </c>
      <c r="L252" s="688">
        <f>AJ247</f>
        <v>0.54545454545454541</v>
      </c>
      <c r="M252" s="685"/>
      <c r="N252" s="837" t="str">
        <f>IF(L252="","%","")</f>
        <v/>
      </c>
      <c r="O252" s="923" t="s">
        <v>1018</v>
      </c>
      <c r="P252" s="924"/>
      <c r="Q252" s="924"/>
      <c r="R252" s="916" t="str">
        <f t="shared" si="35"/>
        <v>導入無し</v>
      </c>
      <c r="S252" s="917"/>
      <c r="T252" s="620"/>
      <c r="U252" s="304"/>
      <c r="V252" s="95"/>
      <c r="W252" s="49"/>
      <c r="X252" s="49"/>
      <c r="Y252" s="95"/>
      <c r="Z252" s="169"/>
      <c r="AA252" s="87"/>
      <c r="AB252" s="88"/>
      <c r="AC252" s="87"/>
      <c r="AD252" s="88"/>
      <c r="AG252" s="539">
        <f>エアコンプレッサー!$M$1</f>
        <v>0</v>
      </c>
      <c r="AH252" s="113">
        <f t="shared" si="34"/>
        <v>0</v>
      </c>
      <c r="AI252" s="530">
        <f>IF(エアコンプレッサー!$H$10=0,"",エアコンプレッサー!$M$9)</f>
        <v>0</v>
      </c>
      <c r="AJ252" s="504" t="str">
        <f>IF(エアコンプレッサー!$H$10=0,AP252,IF(エアコンプレッサー!$M$9&gt;=0.95,AK252,IF(エアコンプレッサー!$M$9&gt;=0.7,AL252,IF(エアコンプレッサー!$M$9&gt;=0.3,AM252,IF(エアコンプレッサー!$M$9&gt;=0.05,AN252,AO252)))))</f>
        <v>導入無し</v>
      </c>
      <c r="AK252" s="108" t="s">
        <v>109</v>
      </c>
      <c r="AL252" s="108" t="s">
        <v>31</v>
      </c>
      <c r="AM252" s="108" t="s">
        <v>241</v>
      </c>
      <c r="AN252" s="108" t="s">
        <v>34</v>
      </c>
      <c r="AO252" s="108" t="s">
        <v>35</v>
      </c>
      <c r="AP252" s="108" t="s">
        <v>966</v>
      </c>
      <c r="AQ252" s="131">
        <v>0.18</v>
      </c>
      <c r="AR252" s="33"/>
      <c r="AS252" s="130">
        <v>1</v>
      </c>
      <c r="AT252" s="130">
        <v>0.8</v>
      </c>
      <c r="AU252" s="130">
        <v>0.5</v>
      </c>
      <c r="AV252" s="130">
        <v>0.2</v>
      </c>
      <c r="AW252" s="130">
        <v>0</v>
      </c>
      <c r="AX252" s="131" t="s">
        <v>63</v>
      </c>
      <c r="AY252" s="87"/>
      <c r="AZ252" s="87"/>
      <c r="BA252" s="87"/>
      <c r="BB252" s="87"/>
      <c r="BW252" s="33"/>
      <c r="BX252" s="33"/>
      <c r="BY252" s="33"/>
      <c r="BZ252" s="33"/>
      <c r="CA252" s="33"/>
      <c r="CF252" s="33"/>
    </row>
    <row r="253" spans="2:84" ht="14.25" customHeight="1" thickBot="1" x14ac:dyDescent="0.25">
      <c r="B253" s="137"/>
      <c r="C253" s="816"/>
      <c r="D253" s="816"/>
      <c r="E253" s="277"/>
      <c r="F253" s="621"/>
      <c r="G253" s="137"/>
      <c r="H253" s="184"/>
      <c r="O253" s="923" t="s">
        <v>961</v>
      </c>
      <c r="P253" s="924"/>
      <c r="Q253" s="924"/>
      <c r="R253" s="916" t="str">
        <f t="shared" si="35"/>
        <v>導入無し</v>
      </c>
      <c r="S253" s="917"/>
      <c r="T253" s="620"/>
      <c r="U253" s="304"/>
      <c r="V253" s="95"/>
      <c r="W253" s="49"/>
      <c r="X253" s="49"/>
      <c r="Y253" s="95"/>
      <c r="Z253" s="169"/>
      <c r="AA253" s="87"/>
      <c r="AB253" s="88"/>
      <c r="AC253" s="87"/>
      <c r="AD253" s="88"/>
      <c r="AG253" s="539">
        <f>エアコンプレッサー!$N$1</f>
        <v>0.54545454545454541</v>
      </c>
      <c r="AH253" s="113">
        <f t="shared" si="34"/>
        <v>0</v>
      </c>
      <c r="AI253" s="530">
        <f>IF(エアコンプレッサー!$H$10=0,"",エアコンプレッサー!$N$9)</f>
        <v>0</v>
      </c>
      <c r="AJ253" s="504" t="str">
        <f>IF(エアコンプレッサー!$H$10=0,AP253,IF(エアコンプレッサー!$N$9&gt;=0.95,AK253,IF(エアコンプレッサー!$N$9&gt;=0.7,AL253,IF(エアコンプレッサー!$N$9&gt;=0.3,AM253,IF(エアコンプレッサー!$N$9&gt;=0.05,AN253,AO253)))))</f>
        <v>導入無し</v>
      </c>
      <c r="AK253" s="108" t="s">
        <v>109</v>
      </c>
      <c r="AL253" s="108" t="s">
        <v>31</v>
      </c>
      <c r="AM253" s="108" t="s">
        <v>241</v>
      </c>
      <c r="AN253" s="108" t="s">
        <v>34</v>
      </c>
      <c r="AO253" s="108" t="s">
        <v>35</v>
      </c>
      <c r="AP253" s="108" t="s">
        <v>966</v>
      </c>
      <c r="AQ253" s="131">
        <v>0.18</v>
      </c>
      <c r="AR253" s="33"/>
      <c r="AS253" s="130">
        <v>1</v>
      </c>
      <c r="AT253" s="130">
        <v>0.8</v>
      </c>
      <c r="AU253" s="130">
        <v>0.5</v>
      </c>
      <c r="AV253" s="130">
        <v>0.2</v>
      </c>
      <c r="AW253" s="130">
        <v>0</v>
      </c>
      <c r="AX253" s="131" t="s">
        <v>63</v>
      </c>
      <c r="AY253" s="87"/>
      <c r="AZ253" s="87"/>
      <c r="BA253" s="87"/>
      <c r="BB253" s="87"/>
      <c r="BW253" s="33"/>
      <c r="BX253" s="33"/>
      <c r="BY253" s="33"/>
      <c r="BZ253" s="33"/>
      <c r="CA253" s="33"/>
      <c r="CF253" s="33"/>
    </row>
    <row r="254" spans="2:84" ht="14.25" customHeight="1" thickBot="1" x14ac:dyDescent="0.25">
      <c r="B254" s="137"/>
      <c r="C254" s="816"/>
      <c r="D254" s="816"/>
      <c r="E254" s="277"/>
      <c r="F254" s="621"/>
      <c r="G254" s="137"/>
      <c r="H254" s="184"/>
      <c r="O254" s="923" t="s">
        <v>962</v>
      </c>
      <c r="P254" s="924"/>
      <c r="Q254" s="924"/>
      <c r="R254" s="916" t="str">
        <f t="shared" si="35"/>
        <v>半分に導入</v>
      </c>
      <c r="S254" s="917"/>
      <c r="T254" s="620"/>
      <c r="U254" s="304"/>
      <c r="V254" s="95"/>
      <c r="W254" s="49"/>
      <c r="X254" s="49"/>
      <c r="Y254" s="95"/>
      <c r="Z254" s="169"/>
      <c r="AA254" s="87"/>
      <c r="AB254" s="88"/>
      <c r="AC254" s="87"/>
      <c r="AD254" s="88"/>
      <c r="AG254" s="539">
        <f>エアコンプレッサー!$O$1</f>
        <v>0.54545454545454541</v>
      </c>
      <c r="AH254" s="113">
        <f t="shared" si="34"/>
        <v>0.5</v>
      </c>
      <c r="AI254" s="530">
        <f>IF(エアコンプレッサー!$H$10=0,"",エアコンプレッサー!$O$9)</f>
        <v>0.45454545454545453</v>
      </c>
      <c r="AJ254" s="504" t="str">
        <f>IF(エアコンプレッサー!$H$10=0,AP254,IF(エアコンプレッサー!$O$9&gt;=0.95,AK254,IF(エアコンプレッサー!$O$9&gt;=0.7,AL254,IF(エアコンプレッサー!$O$9&gt;=0.3,AM254,IF(エアコンプレッサー!$O$9&gt;=0.05,AN254,AO254)))))</f>
        <v>半分に導入</v>
      </c>
      <c r="AK254" s="108" t="s">
        <v>109</v>
      </c>
      <c r="AL254" s="108" t="s">
        <v>31</v>
      </c>
      <c r="AM254" s="108" t="s">
        <v>241</v>
      </c>
      <c r="AN254" s="108" t="s">
        <v>34</v>
      </c>
      <c r="AO254" s="108" t="s">
        <v>35</v>
      </c>
      <c r="AP254" s="108" t="s">
        <v>966</v>
      </c>
      <c r="AQ254" s="131">
        <v>0.06</v>
      </c>
      <c r="AR254" s="33"/>
      <c r="AS254" s="130">
        <v>1</v>
      </c>
      <c r="AT254" s="130">
        <v>0.8</v>
      </c>
      <c r="AU254" s="130">
        <v>0.5</v>
      </c>
      <c r="AV254" s="130">
        <v>0.2</v>
      </c>
      <c r="AW254" s="130">
        <v>0</v>
      </c>
      <c r="AX254" s="131" t="s">
        <v>63</v>
      </c>
      <c r="AY254" s="87"/>
      <c r="AZ254" s="87"/>
      <c r="BA254" s="87"/>
      <c r="BB254" s="87"/>
      <c r="BW254" s="33"/>
      <c r="BX254" s="33"/>
      <c r="BY254" s="33"/>
      <c r="BZ254" s="33"/>
      <c r="CA254" s="33"/>
      <c r="CF254" s="33"/>
    </row>
    <row r="255" spans="2:84" ht="14.25" customHeight="1" thickBot="1" x14ac:dyDescent="0.25">
      <c r="B255" s="137"/>
      <c r="C255" s="816"/>
      <c r="D255" s="816"/>
      <c r="E255" s="277"/>
      <c r="F255" s="621"/>
      <c r="G255" s="137"/>
      <c r="H255" s="184"/>
      <c r="O255" s="923" t="s">
        <v>963</v>
      </c>
      <c r="P255" s="924"/>
      <c r="Q255" s="924"/>
      <c r="R255" s="916" t="str">
        <f t="shared" si="35"/>
        <v>導入無し</v>
      </c>
      <c r="S255" s="917"/>
      <c r="T255" s="620"/>
      <c r="U255" s="304"/>
      <c r="V255" s="95"/>
      <c r="W255" s="49"/>
      <c r="X255" s="49"/>
      <c r="Y255" s="95"/>
      <c r="Z255" s="169"/>
      <c r="AA255" s="87"/>
      <c r="AB255" s="88"/>
      <c r="AC255" s="87"/>
      <c r="AD255" s="88"/>
      <c r="AG255" s="539">
        <f>エアコンプレッサー!$P$1</f>
        <v>0.54545454545454541</v>
      </c>
      <c r="AH255" s="113">
        <f t="shared" si="34"/>
        <v>0</v>
      </c>
      <c r="AI255" s="530">
        <f>IF(エアコンプレッサー!$H$10=0,"",エアコンプレッサー!$P$9)</f>
        <v>0</v>
      </c>
      <c r="AJ255" s="504" t="str">
        <f>IF(エアコンプレッサー!$H$10=0,AP255,IF(エアコンプレッサー!$P$9&gt;=0.95,AK255,IF(エアコンプレッサー!$P$9&gt;=0.7,AL255,IF(エアコンプレッサー!$P$9&gt;=0.3,AM255,IF(エアコンプレッサー!$P$9&gt;=0.05,AN255,AO255)))))</f>
        <v>導入無し</v>
      </c>
      <c r="AK255" s="108" t="s">
        <v>109</v>
      </c>
      <c r="AL255" s="108" t="s">
        <v>31</v>
      </c>
      <c r="AM255" s="108" t="s">
        <v>241</v>
      </c>
      <c r="AN255" s="108" t="s">
        <v>34</v>
      </c>
      <c r="AO255" s="108" t="s">
        <v>35</v>
      </c>
      <c r="AP255" s="108" t="s">
        <v>966</v>
      </c>
      <c r="AQ255" s="131">
        <v>0.06</v>
      </c>
      <c r="AR255" s="33"/>
      <c r="AS255" s="130">
        <v>1</v>
      </c>
      <c r="AT255" s="130">
        <v>0.8</v>
      </c>
      <c r="AU255" s="130">
        <v>0.5</v>
      </c>
      <c r="AV255" s="130">
        <v>0.2</v>
      </c>
      <c r="AW255" s="130">
        <v>0</v>
      </c>
      <c r="AX255" s="131" t="s">
        <v>63</v>
      </c>
      <c r="AY255" s="87"/>
      <c r="AZ255" s="87"/>
      <c r="BA255" s="87"/>
      <c r="BB255" s="87"/>
      <c r="BW255" s="33"/>
      <c r="BX255" s="33"/>
      <c r="BY255" s="33"/>
      <c r="BZ255" s="33"/>
      <c r="CA255" s="33"/>
      <c r="CF255" s="33"/>
    </row>
    <row r="256" spans="2:84" ht="14.25" customHeight="1" thickBot="1" x14ac:dyDescent="0.25">
      <c r="B256" s="137"/>
      <c r="C256" s="816"/>
      <c r="D256" s="816"/>
      <c r="E256" s="277"/>
      <c r="F256" s="621"/>
      <c r="G256" s="137"/>
      <c r="H256" s="184"/>
      <c r="O256" s="923" t="s">
        <v>964</v>
      </c>
      <c r="P256" s="924"/>
      <c r="Q256" s="924"/>
      <c r="R256" s="916" t="str">
        <f t="shared" si="35"/>
        <v>導入無し</v>
      </c>
      <c r="S256" s="917"/>
      <c r="T256" s="620"/>
      <c r="U256" s="304"/>
      <c r="V256" s="95"/>
      <c r="W256" s="49"/>
      <c r="X256" s="49"/>
      <c r="Y256" s="95"/>
      <c r="Z256" s="169"/>
      <c r="AA256" s="87"/>
      <c r="AB256" s="88"/>
      <c r="AC256" s="87"/>
      <c r="AD256" s="88"/>
      <c r="AG256" s="539">
        <f>エアコンプレッサー!$Q$1</f>
        <v>0.54545454545454541</v>
      </c>
      <c r="AH256" s="113">
        <f t="shared" si="34"/>
        <v>0</v>
      </c>
      <c r="AI256" s="530">
        <f>IF(エアコンプレッサー!$H$10=0,"",エアコンプレッサー!$Q$9)</f>
        <v>0</v>
      </c>
      <c r="AJ256" s="504" t="str">
        <f>IF(エアコンプレッサー!$H$10=0,AP256,IF(エアコンプレッサー!$Q$9&gt;=0.95,AK256,IF(エアコンプレッサー!$Q$9&gt;=0.7,AL256,IF(エアコンプレッサー!$Q$9&gt;=0.3,AM256,IF(エアコンプレッサー!$Q$9&gt;=0.05,AN256,AO256)))))</f>
        <v>導入無し</v>
      </c>
      <c r="AK256" s="108" t="s">
        <v>109</v>
      </c>
      <c r="AL256" s="108" t="s">
        <v>31</v>
      </c>
      <c r="AM256" s="108" t="s">
        <v>241</v>
      </c>
      <c r="AN256" s="108" t="s">
        <v>34</v>
      </c>
      <c r="AO256" s="108" t="s">
        <v>35</v>
      </c>
      <c r="AP256" s="108" t="s">
        <v>966</v>
      </c>
      <c r="AQ256" s="131">
        <v>0.06</v>
      </c>
      <c r="AR256" s="33"/>
      <c r="AS256" s="130">
        <v>1</v>
      </c>
      <c r="AT256" s="130">
        <v>0.8</v>
      </c>
      <c r="AU256" s="130">
        <v>0.5</v>
      </c>
      <c r="AV256" s="130">
        <v>0.2</v>
      </c>
      <c r="AW256" s="130">
        <v>0</v>
      </c>
      <c r="AX256" s="131" t="s">
        <v>63</v>
      </c>
      <c r="AY256" s="87"/>
      <c r="AZ256" s="87"/>
      <c r="BA256" s="87"/>
      <c r="BB256" s="87"/>
      <c r="BW256" s="33"/>
      <c r="BX256" s="33"/>
      <c r="BY256" s="33"/>
      <c r="BZ256" s="33"/>
      <c r="CA256" s="33"/>
      <c r="CF256" s="33"/>
    </row>
    <row r="257" spans="2:84" ht="14.25" customHeight="1" thickBot="1" x14ac:dyDescent="0.25">
      <c r="B257" s="137"/>
      <c r="C257" s="816"/>
      <c r="D257" s="816"/>
      <c r="E257" s="277"/>
      <c r="F257" s="621"/>
      <c r="G257" s="137"/>
      <c r="H257" s="689"/>
      <c r="O257" s="923" t="s">
        <v>965</v>
      </c>
      <c r="P257" s="924"/>
      <c r="Q257" s="924"/>
      <c r="R257" s="916" t="str">
        <f t="shared" si="35"/>
        <v>導入無し</v>
      </c>
      <c r="S257" s="917"/>
      <c r="T257" s="651"/>
      <c r="U257" s="304"/>
      <c r="V257" s="95"/>
      <c r="W257" s="49"/>
      <c r="X257" s="49"/>
      <c r="Y257" s="95"/>
      <c r="Z257" s="169"/>
      <c r="AA257" s="87"/>
      <c r="AB257" s="88"/>
      <c r="AC257" s="87"/>
      <c r="AD257" s="88"/>
      <c r="AG257" s="539">
        <f>エアコンプレッサー!$R$1</f>
        <v>0.54545454545454541</v>
      </c>
      <c r="AH257" s="113">
        <f t="shared" si="34"/>
        <v>0</v>
      </c>
      <c r="AI257" s="530">
        <f>IF(エアコンプレッサー!$H$10=0,"",エアコンプレッサー!$R$9)</f>
        <v>0</v>
      </c>
      <c r="AJ257" s="504" t="str">
        <f>IF(エアコンプレッサー!$H$10=0,AP257,IF(エアコンプレッサー!$R$9&gt;=0.95,AK257,IF(エアコンプレッサー!$R$9&gt;=0.7,AL257,IF(エアコンプレッサー!$R$9&gt;=0.3,AM257,IF(エアコンプレッサー!$R$9&gt;=0.05,AN257,AO257)))))</f>
        <v>導入無し</v>
      </c>
      <c r="AK257" s="108" t="s">
        <v>109</v>
      </c>
      <c r="AL257" s="108" t="s">
        <v>31</v>
      </c>
      <c r="AM257" s="108" t="s">
        <v>241</v>
      </c>
      <c r="AN257" s="108" t="s">
        <v>34</v>
      </c>
      <c r="AO257" s="108" t="s">
        <v>35</v>
      </c>
      <c r="AP257" s="108" t="s">
        <v>966</v>
      </c>
      <c r="AQ257" s="131">
        <v>0.28999999999999998</v>
      </c>
      <c r="AR257" s="33"/>
      <c r="AS257" s="130">
        <v>1</v>
      </c>
      <c r="AT257" s="130">
        <v>0.8</v>
      </c>
      <c r="AU257" s="130">
        <v>0.5</v>
      </c>
      <c r="AV257" s="130">
        <v>0.2</v>
      </c>
      <c r="AW257" s="130">
        <v>0</v>
      </c>
      <c r="AX257" s="131" t="s">
        <v>63</v>
      </c>
      <c r="AY257" s="87"/>
      <c r="AZ257" s="87"/>
      <c r="BA257" s="87"/>
      <c r="BB257" s="87"/>
      <c r="BW257" s="33"/>
      <c r="BX257" s="33"/>
      <c r="BY257" s="33"/>
      <c r="BZ257" s="33"/>
      <c r="CA257" s="33"/>
      <c r="CF257" s="33"/>
    </row>
    <row r="258" spans="2:84" ht="24" customHeight="1" thickBot="1" x14ac:dyDescent="0.25">
      <c r="B258" s="137"/>
      <c r="C258" s="263">
        <v>59</v>
      </c>
      <c r="D258" s="834" t="s">
        <v>1158</v>
      </c>
      <c r="E258" s="264" t="s">
        <v>1249</v>
      </c>
      <c r="F258" s="890" t="s">
        <v>1250</v>
      </c>
      <c r="G258" s="890"/>
      <c r="H258" s="888" t="s">
        <v>967</v>
      </c>
      <c r="I258" s="890"/>
      <c r="J258" s="890"/>
      <c r="K258" s="890"/>
      <c r="L258" s="890"/>
      <c r="M258" s="890"/>
      <c r="N258" s="890"/>
      <c r="O258" s="890"/>
      <c r="P258" s="890"/>
      <c r="Q258" s="891"/>
      <c r="R258" s="892" t="s">
        <v>968</v>
      </c>
      <c r="S258" s="893"/>
      <c r="T258" s="172" t="str">
        <f>IF(AF258=0,"-",IF(AF258&gt;=$BK$15,"A",IF(AF258&gt;=$BK$16,"B",IF(AF258&gt;=$BK$17,"C","-"))))</f>
        <v>-</v>
      </c>
      <c r="U258" s="677"/>
      <c r="V258" s="683"/>
      <c r="W258" s="95"/>
      <c r="X258" s="535">
        <f>IF($R258=AK258,AS258,IF($R258=AL258,AT258,IF($R258=AM258,AU258,AV258)))</f>
        <v>1</v>
      </c>
      <c r="Y258" s="537" t="s">
        <v>1017</v>
      </c>
      <c r="Z258" s="302">
        <f>VLOOKUP(Y258,$W$44:$AJ$85,$AJ$40,0)</f>
        <v>8.4086549594229523E-3</v>
      </c>
      <c r="AA258" s="532">
        <v>0.1</v>
      </c>
      <c r="AB258" s="186">
        <v>1</v>
      </c>
      <c r="AC258" s="567">
        <v>1</v>
      </c>
      <c r="AD258" s="269">
        <f>IF(X258="-","-",X258*Z258*AA258*AB258*AC258)</f>
        <v>8.4086549594229525E-4</v>
      </c>
      <c r="AE258" s="269">
        <f>IF(X258="-",0,(1-X258)*Z258*AA258*AB258*AC258)</f>
        <v>0</v>
      </c>
      <c r="AF258" s="571">
        <f>IF(X258="-",0,AE258)</f>
        <v>0</v>
      </c>
      <c r="AH258" s="113"/>
      <c r="AK258" s="108" t="s">
        <v>968</v>
      </c>
      <c r="AL258" s="108" t="s">
        <v>969</v>
      </c>
      <c r="AM258" s="108" t="s">
        <v>35</v>
      </c>
      <c r="AN258" s="108" t="s">
        <v>966</v>
      </c>
      <c r="AO258" s="81"/>
      <c r="AP258" s="81"/>
      <c r="AQ258" s="33"/>
      <c r="AR258" s="33"/>
      <c r="AS258" s="131">
        <v>1</v>
      </c>
      <c r="AT258" s="131">
        <v>0.8</v>
      </c>
      <c r="AU258" s="131">
        <v>0</v>
      </c>
      <c r="AV258" s="131" t="s">
        <v>63</v>
      </c>
      <c r="AW258" s="33"/>
      <c r="BW258" s="33"/>
      <c r="BX258" s="33"/>
      <c r="BY258" s="33"/>
      <c r="BZ258" s="33"/>
      <c r="CA258" s="33"/>
      <c r="CF258" s="33"/>
    </row>
    <row r="259" spans="2:84" ht="24" customHeight="1" thickBot="1" x14ac:dyDescent="0.25">
      <c r="B259" s="137"/>
      <c r="C259" s="263">
        <v>60</v>
      </c>
      <c r="D259" s="834" t="s">
        <v>1144</v>
      </c>
      <c r="E259" s="264" t="s">
        <v>970</v>
      </c>
      <c r="F259" s="888" t="s">
        <v>971</v>
      </c>
      <c r="G259" s="889"/>
      <c r="H259" s="890" t="s">
        <v>972</v>
      </c>
      <c r="I259" s="890"/>
      <c r="J259" s="890"/>
      <c r="K259" s="890"/>
      <c r="L259" s="890"/>
      <c r="M259" s="890"/>
      <c r="N259" s="890"/>
      <c r="O259" s="890"/>
      <c r="P259" s="890"/>
      <c r="Q259" s="891"/>
      <c r="R259" s="892" t="s">
        <v>304</v>
      </c>
      <c r="S259" s="893"/>
      <c r="T259" s="265" t="str">
        <f>IF(AF259=0,"-",IF(AF259&gt;=$BK$15,"A",IF(AF259&gt;=$BK$16,"B",IF(AF259&gt;=$BK$17,"C","-"))))</f>
        <v>-</v>
      </c>
      <c r="U259" s="683"/>
      <c r="V259" s="683"/>
      <c r="W259" s="160"/>
      <c r="X259" s="535">
        <f>IF($R259=AK259,AS259,IF($R259=AL259,AT259,AU259))</f>
        <v>1</v>
      </c>
      <c r="Y259" s="537" t="s">
        <v>1017</v>
      </c>
      <c r="Z259" s="302">
        <f>VLOOKUP(Y259,$W$44:$AJ$85,$AJ$40,0)</f>
        <v>8.4086549594229523E-3</v>
      </c>
      <c r="AA259" s="532">
        <v>1E-3</v>
      </c>
      <c r="AB259" s="186">
        <v>1</v>
      </c>
      <c r="AC259" s="567">
        <v>1</v>
      </c>
      <c r="AD259" s="269">
        <f>IF(X259="-","-",X259*Z259*AA259*AB259*AC259)</f>
        <v>8.4086549594229526E-6</v>
      </c>
      <c r="AE259" s="269">
        <f>IF(X259="-",0,(1-X259)*Z259*AA259*AB259*AC259)</f>
        <v>0</v>
      </c>
      <c r="AF259" s="571">
        <f>IF(X259="-",0,AE259)</f>
        <v>0</v>
      </c>
      <c r="AG259" s="269"/>
      <c r="AK259" s="108" t="s">
        <v>304</v>
      </c>
      <c r="AL259" s="108" t="s">
        <v>194</v>
      </c>
      <c r="AM259" s="108" t="s">
        <v>966</v>
      </c>
      <c r="AN259" s="81"/>
      <c r="AO259" s="81"/>
      <c r="AP259" s="81"/>
      <c r="AQ259" s="33"/>
      <c r="AR259" s="33"/>
      <c r="AS259" s="131">
        <v>1</v>
      </c>
      <c r="AT259" s="131">
        <v>0</v>
      </c>
      <c r="AU259" s="131" t="s">
        <v>63</v>
      </c>
      <c r="AV259" s="81"/>
      <c r="AW259" s="33"/>
      <c r="BW259" s="33"/>
      <c r="BX259" s="33"/>
      <c r="BY259" s="33"/>
      <c r="BZ259" s="33"/>
      <c r="CA259" s="33"/>
      <c r="CF259" s="33"/>
    </row>
    <row r="260" spans="2:84" ht="14.25" customHeight="1" x14ac:dyDescent="0.2">
      <c r="C260" s="91" t="s">
        <v>973</v>
      </c>
      <c r="D260" s="33"/>
      <c r="U260" s="49"/>
      <c r="V260" s="49"/>
      <c r="W260" s="86"/>
      <c r="X260" s="86"/>
      <c r="Y260" s="85"/>
      <c r="Z260" s="169"/>
      <c r="AB260" s="86"/>
      <c r="AC260" s="317"/>
      <c r="AD260" s="317"/>
      <c r="AE260" s="317"/>
      <c r="AF260" s="81"/>
      <c r="AJ260" s="81"/>
      <c r="AK260" s="81"/>
      <c r="AL260" s="81"/>
      <c r="AM260" s="81"/>
      <c r="AN260" s="81"/>
      <c r="AO260" s="81"/>
      <c r="AP260" s="33"/>
      <c r="AS260" s="33"/>
      <c r="AT260" s="33"/>
      <c r="AU260" s="33"/>
      <c r="AV260" s="33"/>
      <c r="AW260" s="33"/>
      <c r="BW260" s="33"/>
      <c r="BX260" s="33"/>
      <c r="BY260" s="33"/>
      <c r="BZ260" s="33"/>
      <c r="CA260" s="33"/>
      <c r="CF260" s="33"/>
    </row>
    <row r="261" spans="2:84" ht="12.75" customHeight="1" x14ac:dyDescent="0.2">
      <c r="C261" s="815" t="s">
        <v>1156</v>
      </c>
      <c r="D261" s="151" t="s">
        <v>1157</v>
      </c>
      <c r="E261" s="152"/>
      <c r="F261" s="153" t="s">
        <v>27</v>
      </c>
      <c r="G261" s="154"/>
      <c r="H261" s="918" t="s">
        <v>29</v>
      </c>
      <c r="I261" s="919"/>
      <c r="J261" s="919"/>
      <c r="K261" s="919"/>
      <c r="L261" s="919"/>
      <c r="M261" s="919"/>
      <c r="N261" s="919"/>
      <c r="O261" s="919"/>
      <c r="P261" s="919"/>
      <c r="Q261" s="919"/>
      <c r="R261" s="919"/>
      <c r="S261" s="920"/>
      <c r="T261" s="155" t="s">
        <v>1281</v>
      </c>
      <c r="U261" s="381"/>
      <c r="V261" s="49"/>
      <c r="W261" s="86"/>
      <c r="X261" s="86"/>
      <c r="Y261" s="85"/>
      <c r="Z261" s="169"/>
      <c r="AB261" s="86"/>
      <c r="AC261" s="317"/>
      <c r="AD261" s="317"/>
      <c r="AE261" s="317"/>
      <c r="AF261" s="81"/>
      <c r="AJ261" s="113">
        <f>IF(電動力応用設備!$K$1=0,"",電動力応用設備!$K$1)</f>
        <v>0.8</v>
      </c>
      <c r="AK261" s="87" t="s">
        <v>793</v>
      </c>
      <c r="AL261" s="322"/>
      <c r="AM261" s="322"/>
      <c r="AN261" s="322"/>
      <c r="AO261" s="322"/>
      <c r="AP261" s="322"/>
      <c r="AQ261" s="322"/>
      <c r="AR261" s="322"/>
      <c r="AS261" s="322"/>
      <c r="AT261" s="322"/>
      <c r="AU261" s="87"/>
      <c r="AV261" s="87"/>
      <c r="AW261" s="87"/>
      <c r="AX261" s="87"/>
      <c r="AY261" s="87"/>
      <c r="AZ261" s="87"/>
      <c r="BA261" s="87"/>
      <c r="BW261" s="33"/>
      <c r="BX261" s="33"/>
      <c r="BY261" s="33"/>
      <c r="BZ261" s="33"/>
      <c r="CA261" s="33"/>
      <c r="CC261" s="322"/>
      <c r="CF261" s="33"/>
    </row>
    <row r="262" spans="2:84" ht="62.25" customHeight="1" thickBot="1" x14ac:dyDescent="0.25">
      <c r="B262" s="252"/>
      <c r="C262" s="286">
        <v>61</v>
      </c>
      <c r="D262" s="830" t="s">
        <v>1158</v>
      </c>
      <c r="E262" s="838" t="s">
        <v>1251</v>
      </c>
      <c r="F262" s="895" t="s">
        <v>974</v>
      </c>
      <c r="G262" s="896"/>
      <c r="H262" s="895" t="s">
        <v>975</v>
      </c>
      <c r="I262" s="905"/>
      <c r="J262" s="905"/>
      <c r="K262" s="905"/>
      <c r="L262" s="905"/>
      <c r="M262" s="905"/>
      <c r="N262" s="905"/>
      <c r="O262" s="905"/>
      <c r="P262" s="905"/>
      <c r="Q262" s="905"/>
      <c r="R262" s="890"/>
      <c r="S262" s="890"/>
      <c r="T262" s="297" t="str">
        <f>IF(AF262=0,"-",IF(AF262&gt;=$BK$15,"A",IF(AF262&gt;=$BK$16,"B",IF(AF262&gt;=$BK$17,"C","-"))))</f>
        <v>C</v>
      </c>
      <c r="U262" s="672"/>
      <c r="V262" s="49"/>
      <c r="W262" s="86"/>
      <c r="X262" s="86"/>
      <c r="Y262" s="85"/>
      <c r="Z262" s="169"/>
      <c r="AB262" s="86"/>
      <c r="AC262" s="317"/>
      <c r="AD262" s="317"/>
      <c r="AE262" s="317"/>
      <c r="AF262" s="271">
        <f>SUM(AF263:AF271)</f>
        <v>7.5815741437420072E-4</v>
      </c>
      <c r="AJ262" s="87">
        <f>電動力応用設備!$L$10</f>
        <v>3</v>
      </c>
      <c r="AK262" s="87" t="s">
        <v>794</v>
      </c>
      <c r="AL262" s="33"/>
      <c r="AM262" s="33"/>
      <c r="AN262" s="33"/>
      <c r="AO262" s="33"/>
      <c r="AP262" s="33"/>
      <c r="AQ262" s="33"/>
      <c r="AR262" s="33"/>
      <c r="AS262" s="33"/>
      <c r="AT262" s="33"/>
      <c r="AU262" s="33"/>
      <c r="AV262" s="33"/>
      <c r="AW262" s="33"/>
      <c r="BW262" s="33"/>
      <c r="BX262" s="33"/>
      <c r="BY262" s="33"/>
      <c r="BZ262" s="33"/>
      <c r="CA262" s="33"/>
      <c r="CF262" s="33"/>
    </row>
    <row r="263" spans="2:84" ht="14.25" customHeight="1" thickBot="1" x14ac:dyDescent="0.25">
      <c r="B263" s="252"/>
      <c r="C263" s="623"/>
      <c r="D263" s="184"/>
      <c r="E263" s="277"/>
      <c r="F263" s="816"/>
      <c r="G263" s="817"/>
      <c r="H263" s="921" t="s">
        <v>1161</v>
      </c>
      <c r="I263" s="922"/>
      <c r="J263" s="922"/>
      <c r="K263" s="922"/>
      <c r="L263" s="922"/>
      <c r="M263" s="922"/>
      <c r="N263" s="943"/>
      <c r="O263" s="585" t="s">
        <v>977</v>
      </c>
      <c r="P263" s="813"/>
      <c r="Q263" s="814"/>
      <c r="R263" s="916" t="str">
        <f t="shared" ref="R263:R271" si="36">AJ263</f>
        <v>導入無し</v>
      </c>
      <c r="S263" s="917"/>
      <c r="T263" s="156"/>
      <c r="U263" s="168"/>
      <c r="V263" s="45"/>
      <c r="W263" s="624"/>
      <c r="X263" s="186">
        <f>IF(OR(AI263="",R263&lt;&gt;AJ263),AH263,AI263)</f>
        <v>0</v>
      </c>
      <c r="Y263" s="537" t="s">
        <v>976</v>
      </c>
      <c r="Z263" s="302">
        <f>IF(COUNTIF($W$44:$W$71,Y263)&gt;0,VLOOKUP(Y263,$W$44:$AJ$85,$AJ$40,0),0)</f>
        <v>2.2974467102248506E-3</v>
      </c>
      <c r="AA263" s="532">
        <v>0.1</v>
      </c>
      <c r="AB263" s="186">
        <v>1</v>
      </c>
      <c r="AC263" s="567">
        <v>1</v>
      </c>
      <c r="AD263" s="269">
        <f>IF(X263="-","-",X263*Z263*AA263*AB263*AC263)</f>
        <v>0</v>
      </c>
      <c r="AE263" s="269">
        <f>IF(X263="-",0,(1-X263)*Z263*AA263*AB263*AC263)</f>
        <v>2.2974467102248507E-4</v>
      </c>
      <c r="AF263" s="571">
        <f>IF(X263="-",0,IF($M$266&lt;&gt;0,(1-X263)*Z263*AA263*AB263*AC263*$M$266/100,AG263*Z263*AA263*AB263*AC263))</f>
        <v>2.2974467102248507E-4</v>
      </c>
      <c r="AG263" s="539">
        <f>電動力応用設備!$M$1</f>
        <v>1</v>
      </c>
      <c r="AH263" s="113">
        <f t="shared" ref="AH263:AH271" si="37">IF($R263=AK263,AS263,IF($R263=AL263,AT263,IF($R263=AM263,AU263,IF($R263=AN263,AV263,IF($R263=AO263,AW263,AX263)))))</f>
        <v>0</v>
      </c>
      <c r="AI263" s="530">
        <f>IF(電動力応用設備!$H$10=0,"",電動力応用設備!$M$9)</f>
        <v>0</v>
      </c>
      <c r="AJ263" s="504" t="str">
        <f>IF(電動力応用設備!$H$10=0,AP263,IF(電動力応用設備!$M$9&gt;=0.95,AK263,IF(電動力応用設備!$M$9&gt;=0.7,AL263,IF(電動力応用設備!$M$9&gt;=0.3,AM263,IF(電動力応用設備!$M$9&gt;=0.05,AN263,AO263)))))</f>
        <v>導入無し</v>
      </c>
      <c r="AK263" s="108" t="s">
        <v>109</v>
      </c>
      <c r="AL263" s="108" t="s">
        <v>31</v>
      </c>
      <c r="AM263" s="108" t="s">
        <v>241</v>
      </c>
      <c r="AN263" s="108" t="s">
        <v>34</v>
      </c>
      <c r="AO263" s="108" t="s">
        <v>35</v>
      </c>
      <c r="AP263" s="108" t="s">
        <v>769</v>
      </c>
      <c r="AQ263" s="33"/>
      <c r="AR263" s="33"/>
      <c r="AS263" s="130">
        <v>1</v>
      </c>
      <c r="AT263" s="130">
        <v>0.8</v>
      </c>
      <c r="AU263" s="130">
        <v>0.5</v>
      </c>
      <c r="AV263" s="130">
        <v>0.2</v>
      </c>
      <c r="AW263" s="130">
        <v>0</v>
      </c>
      <c r="AX263" s="130" t="s">
        <v>63</v>
      </c>
      <c r="BW263" s="33"/>
      <c r="BX263" s="33"/>
      <c r="BY263" s="33"/>
      <c r="BZ263" s="33"/>
      <c r="CA263" s="33"/>
      <c r="CF263" s="33"/>
    </row>
    <row r="264" spans="2:84" ht="14.25" customHeight="1" thickBot="1" x14ac:dyDescent="0.25">
      <c r="B264" s="252"/>
      <c r="C264" s="623"/>
      <c r="D264" s="184"/>
      <c r="E264" s="277"/>
      <c r="F264" s="816"/>
      <c r="G264" s="817"/>
      <c r="H264" s="921"/>
      <c r="I264" s="922"/>
      <c r="J264" s="922"/>
      <c r="K264" s="922"/>
      <c r="L264" s="922"/>
      <c r="M264" s="922"/>
      <c r="N264" s="943"/>
      <c r="O264" s="585" t="s">
        <v>978</v>
      </c>
      <c r="P264" s="813"/>
      <c r="Q264" s="814"/>
      <c r="R264" s="916" t="str">
        <f t="shared" si="36"/>
        <v>導入無し</v>
      </c>
      <c r="S264" s="917"/>
      <c r="T264" s="156"/>
      <c r="U264" s="168"/>
      <c r="V264" s="45"/>
      <c r="W264" s="624"/>
      <c r="X264" s="186">
        <f>IF(OR(AI264="",R264&lt;&gt;AJ264),AH264,AI264)</f>
        <v>0</v>
      </c>
      <c r="Y264" s="537" t="s">
        <v>976</v>
      </c>
      <c r="Z264" s="302">
        <f t="shared" ref="Z264:Z265" si="38">IF(COUNTIF($W$44:$W$71,Y264)&gt;0,VLOOKUP(Y264,$W$44:$AJ$85,$AJ$40,0),0)</f>
        <v>2.2974467102248506E-3</v>
      </c>
      <c r="AA264" s="532">
        <v>0.2</v>
      </c>
      <c r="AB264" s="186">
        <v>1</v>
      </c>
      <c r="AC264" s="567">
        <v>1</v>
      </c>
      <c r="AD264" s="269">
        <f>IF(X264="-","-",X264*Z264*AA264*AB264*AC264)</f>
        <v>0</v>
      </c>
      <c r="AE264" s="269">
        <f>IF(X264="-",0,(1-X264)*Z264*AA264*AB264*AC264)</f>
        <v>4.5948934204497014E-4</v>
      </c>
      <c r="AF264" s="571">
        <f>IF(X264="-",0,IF($M$266&lt;&gt;0,(1-X264)*Z264*AA264*AB264*AC264*$M$266/100,AG264*Z264*AA264*AB264*AC264))</f>
        <v>4.5948934204497014E-4</v>
      </c>
      <c r="AG264" s="539">
        <f>電動力応用設備!$N$1</f>
        <v>1</v>
      </c>
      <c r="AH264" s="113">
        <f t="shared" si="37"/>
        <v>0</v>
      </c>
      <c r="AI264" s="530">
        <f>IF(電動力応用設備!$K$10=0,"",電動力応用設備!$N$9)</f>
        <v>0</v>
      </c>
      <c r="AJ264" s="504" t="str">
        <f>IF(電動力応用設備!$K$10=0,AP264,IF(電動力応用設備!$N$9&gt;=0.95,AK264,IF(電動力応用設備!$N$9&gt;=0.7,AL264,IF(電動力応用設備!$N$9&gt;=0.3,AM264,IF(電動力応用設備!$N$9&gt;=0.05,AN264,AO264)))))</f>
        <v>導入無し</v>
      </c>
      <c r="AK264" s="108" t="s">
        <v>109</v>
      </c>
      <c r="AL264" s="108" t="s">
        <v>31</v>
      </c>
      <c r="AM264" s="108" t="s">
        <v>241</v>
      </c>
      <c r="AN264" s="108" t="s">
        <v>34</v>
      </c>
      <c r="AO264" s="108" t="s">
        <v>35</v>
      </c>
      <c r="AP264" s="108" t="s">
        <v>769</v>
      </c>
      <c r="AQ264" s="33"/>
      <c r="AR264" s="33"/>
      <c r="AS264" s="130">
        <v>1</v>
      </c>
      <c r="AT264" s="130">
        <v>0.8</v>
      </c>
      <c r="AU264" s="130">
        <v>0.5</v>
      </c>
      <c r="AV264" s="130">
        <v>0.2</v>
      </c>
      <c r="AW264" s="130">
        <v>0</v>
      </c>
      <c r="AX264" s="130" t="s">
        <v>63</v>
      </c>
      <c r="BW264" s="33"/>
      <c r="BX264" s="33"/>
      <c r="BY264" s="33"/>
      <c r="BZ264" s="33"/>
      <c r="CA264" s="33"/>
      <c r="CF264" s="33"/>
    </row>
    <row r="265" spans="2:84" ht="14.25" customHeight="1" thickBot="1" x14ac:dyDescent="0.25">
      <c r="B265" s="252"/>
      <c r="C265" s="623"/>
      <c r="D265" s="184"/>
      <c r="E265" s="277"/>
      <c r="F265" s="816"/>
      <c r="G265" s="817"/>
      <c r="H265" s="184"/>
      <c r="K265" s="684" t="s">
        <v>1252</v>
      </c>
      <c r="L265" s="88">
        <f ca="1">電動力応用設備!$X$5</f>
        <v>2000</v>
      </c>
      <c r="M265" s="685"/>
      <c r="N265" s="156"/>
      <c r="O265" s="1020" t="s">
        <v>1253</v>
      </c>
      <c r="P265" s="944" t="s">
        <v>1163</v>
      </c>
      <c r="Q265" s="945"/>
      <c r="R265" s="916" t="str">
        <f t="shared" si="36"/>
        <v>導入無し</v>
      </c>
      <c r="S265" s="917"/>
      <c r="T265" s="156"/>
      <c r="U265" s="168"/>
      <c r="V265" s="45"/>
      <c r="W265" s="582">
        <f>IF(OR(AI265="",R265&lt;&gt;AJ265,R266&lt;&gt;AJ266,R267&lt;&gt;AJ267),SUMPRODUCT(AH265:AH267,AQ265:AQ267),SUMPRODUCT(AI265:AI267,AQ265:AQ267))</f>
        <v>0.8</v>
      </c>
      <c r="X265" s="583">
        <f>IF(W265="","",IF(W265&gt;1,1,IF(W265&lt;0,0,W265)))</f>
        <v>0.8</v>
      </c>
      <c r="Y265" s="537" t="s">
        <v>976</v>
      </c>
      <c r="Z265" s="302">
        <f t="shared" si="38"/>
        <v>2.2974467102248506E-3</v>
      </c>
      <c r="AA265" s="532">
        <f>0.1*0.3</f>
        <v>0.03</v>
      </c>
      <c r="AB265" s="186">
        <v>1</v>
      </c>
      <c r="AC265" s="567">
        <v>1</v>
      </c>
      <c r="AD265" s="269">
        <f>IF(X265="-","-",X265*Z265*AA265*AB265*AC265)</f>
        <v>5.5138721045396418E-5</v>
      </c>
      <c r="AE265" s="269">
        <f>IF(X265="-",0,(1-X265)*Z265*AA265*AB265*AC265)</f>
        <v>1.3784680261349101E-5</v>
      </c>
      <c r="AF265" s="571">
        <f>IF(X265="-",0,IF($M$266&lt;&gt;0,(1-X265)*Z265*AA265*AB265*AC265*$M$266/100,AG265*Z265*AA265*AB265*AC265))</f>
        <v>6.8923401306745515E-5</v>
      </c>
      <c r="AG265" s="539">
        <f>電動力応用設備!$O$1</f>
        <v>1</v>
      </c>
      <c r="AH265" s="113">
        <f t="shared" si="37"/>
        <v>0</v>
      </c>
      <c r="AI265" s="530">
        <f>IF(電動力応用設備!$I$10=0,"",電動力応用設備!$O$9)</f>
        <v>0</v>
      </c>
      <c r="AJ265" s="504" t="str">
        <f>IF(電動力応用設備!$I$10=0,AP265,IF(電動力応用設備!$O$9&gt;=0.95,AK265,IF(電動力応用設備!$O$9&gt;=0.7,AL265,IF(電動力応用設備!$O$9&gt;=0.3,AM265,IF(電動力応用設備!$O$9&gt;=0.05,AN265,AO265)))))</f>
        <v>導入無し</v>
      </c>
      <c r="AK265" s="108" t="s">
        <v>109</v>
      </c>
      <c r="AL265" s="108" t="s">
        <v>31</v>
      </c>
      <c r="AM265" s="108" t="s">
        <v>241</v>
      </c>
      <c r="AN265" s="108" t="s">
        <v>34</v>
      </c>
      <c r="AO265" s="108" t="s">
        <v>35</v>
      </c>
      <c r="AP265" s="108" t="s">
        <v>769</v>
      </c>
      <c r="AQ265" s="628">
        <v>1</v>
      </c>
      <c r="AR265" s="629">
        <v>9.6000000000000002E-2</v>
      </c>
      <c r="AS265" s="130">
        <v>1</v>
      </c>
      <c r="AT265" s="130">
        <v>0.8</v>
      </c>
      <c r="AU265" s="130">
        <v>0.5</v>
      </c>
      <c r="AV265" s="130">
        <v>0.2</v>
      </c>
      <c r="AW265" s="130">
        <v>0</v>
      </c>
      <c r="AX265" s="130" t="s">
        <v>63</v>
      </c>
      <c r="BW265" s="33"/>
      <c r="BX265" s="33"/>
      <c r="BY265" s="33"/>
      <c r="BZ265" s="33"/>
      <c r="CA265" s="33"/>
      <c r="CF265" s="33"/>
    </row>
    <row r="266" spans="2:84" ht="14.25" customHeight="1" thickBot="1" x14ac:dyDescent="0.25">
      <c r="B266" s="252"/>
      <c r="C266" s="623"/>
      <c r="D266" s="184"/>
      <c r="E266" s="277"/>
      <c r="F266" s="816"/>
      <c r="G266" s="817"/>
      <c r="H266" s="686" t="s">
        <v>69</v>
      </c>
      <c r="I266" s="687">
        <f>$AW$4</f>
        <v>2000</v>
      </c>
      <c r="J266" s="821"/>
      <c r="K266" s="684" t="s">
        <v>734</v>
      </c>
      <c r="L266" s="688">
        <f>AJ261</f>
        <v>0.8</v>
      </c>
      <c r="M266" s="685"/>
      <c r="N266" s="837" t="str">
        <f>IF(L266="","%","")</f>
        <v/>
      </c>
      <c r="O266" s="1021"/>
      <c r="P266" s="944" t="s">
        <v>1004</v>
      </c>
      <c r="Q266" s="945"/>
      <c r="R266" s="916" t="str">
        <f t="shared" si="36"/>
        <v>全てに導入</v>
      </c>
      <c r="S266" s="917"/>
      <c r="T266" s="156"/>
      <c r="U266" s="168"/>
      <c r="V266" s="45"/>
      <c r="X266" s="625"/>
      <c r="Y266" s="95"/>
      <c r="Z266" s="302"/>
      <c r="AB266" s="186"/>
      <c r="AC266" s="269"/>
      <c r="AD266" s="270"/>
      <c r="AE266" s="626"/>
      <c r="AF266" s="627"/>
      <c r="AG266" s="539">
        <f>電動力応用設備!$P$1</f>
        <v>0</v>
      </c>
      <c r="AH266" s="113">
        <f>IF($R266=AK266,AS266,IF($R266=AL266,AT266,IF($R266=AM266,AU266,IF($R266=AN266,AV266,IF($R266=AO266,AW266,AX266)))))</f>
        <v>1</v>
      </c>
      <c r="AI266" s="530">
        <f>IF(電動力応用設備!$I$10=0,"",電動力応用設備!$P$9)</f>
        <v>1</v>
      </c>
      <c r="AJ266" s="504" t="str">
        <f>IF(電動力応用設備!$I$10=0,AP266,IF(電動力応用設備!$P$9&gt;=0.95,AK266,IF(電動力応用設備!$P$9&gt;=0.7,AL266,IF(電動力応用設備!$P$9&gt;=0.3,AM266,IF(電動力応用設備!$P$9&gt;=0.05,AN266,AO266)))))</f>
        <v>全てに導入</v>
      </c>
      <c r="AK266" s="108" t="s">
        <v>109</v>
      </c>
      <c r="AL266" s="108" t="s">
        <v>31</v>
      </c>
      <c r="AM266" s="108" t="s">
        <v>241</v>
      </c>
      <c r="AN266" s="108" t="s">
        <v>34</v>
      </c>
      <c r="AO266" s="108" t="s">
        <v>35</v>
      </c>
      <c r="AP266" s="108" t="s">
        <v>769</v>
      </c>
      <c r="AQ266" s="628">
        <v>0.8</v>
      </c>
      <c r="AR266" s="629">
        <v>3.5999999999999997E-2</v>
      </c>
      <c r="AS266" s="130">
        <v>1</v>
      </c>
      <c r="AT266" s="130">
        <v>0.8</v>
      </c>
      <c r="AU266" s="130">
        <v>0.5</v>
      </c>
      <c r="AV266" s="130">
        <v>0.2</v>
      </c>
      <c r="AW266" s="130">
        <v>0</v>
      </c>
      <c r="AX266" s="130" t="s">
        <v>63</v>
      </c>
      <c r="BW266" s="33"/>
      <c r="BX266" s="33"/>
      <c r="BY266" s="33"/>
      <c r="BZ266" s="33"/>
      <c r="CA266" s="33"/>
      <c r="CF266" s="33"/>
    </row>
    <row r="267" spans="2:84" ht="14.25" customHeight="1" thickBot="1" x14ac:dyDescent="0.25">
      <c r="B267" s="252"/>
      <c r="C267" s="623"/>
      <c r="D267" s="184"/>
      <c r="E267" s="277"/>
      <c r="F267" s="816"/>
      <c r="G267" s="817"/>
      <c r="H267" s="184"/>
      <c r="I267" s="137"/>
      <c r="J267" s="137"/>
      <c r="K267" s="137"/>
      <c r="L267" s="137"/>
      <c r="M267" s="137"/>
      <c r="N267" s="156"/>
      <c r="O267" s="1022"/>
      <c r="P267" s="944" t="s">
        <v>1165</v>
      </c>
      <c r="Q267" s="945"/>
      <c r="R267" s="916" t="str">
        <f t="shared" si="36"/>
        <v>導入無し</v>
      </c>
      <c r="S267" s="917"/>
      <c r="T267" s="156"/>
      <c r="U267" s="168"/>
      <c r="V267" s="45"/>
      <c r="X267" s="625"/>
      <c r="Y267" s="252"/>
      <c r="Z267" s="5"/>
      <c r="AA267" s="81"/>
      <c r="AB267" s="186"/>
      <c r="AC267" s="81"/>
      <c r="AD267" s="81"/>
      <c r="AE267" s="81"/>
      <c r="AF267" s="627"/>
      <c r="AG267" s="539">
        <f>電動力応用設備!$Q$1</f>
        <v>0</v>
      </c>
      <c r="AH267" s="113">
        <f t="shared" si="37"/>
        <v>0</v>
      </c>
      <c r="AI267" s="530">
        <f>IF(電動力応用設備!$I$10=0,"",電動力応用設備!$Q$9)</f>
        <v>0</v>
      </c>
      <c r="AJ267" s="504" t="str">
        <f>IF(電動力応用設備!$I$10=0,AP267,IF(電動力応用設備!$Q$9&gt;=0.95,AK267,IF(電動力応用設備!$Q$9&gt;=0.7,AL267,IF(電動力応用設備!$Q$9&gt;=0.3,AM267,IF(電動力応用設備!$Q$9&gt;=0.05,AN267,AO267)))))</f>
        <v>導入無し</v>
      </c>
      <c r="AK267" s="108" t="s">
        <v>109</v>
      </c>
      <c r="AL267" s="108" t="s">
        <v>31</v>
      </c>
      <c r="AM267" s="108" t="s">
        <v>241</v>
      </c>
      <c r="AN267" s="108" t="s">
        <v>34</v>
      </c>
      <c r="AO267" s="108" t="s">
        <v>35</v>
      </c>
      <c r="AP267" s="108" t="s">
        <v>769</v>
      </c>
      <c r="AQ267" s="628">
        <v>0.8</v>
      </c>
      <c r="AR267" s="629">
        <v>3.5999999999999997E-2</v>
      </c>
      <c r="AS267" s="130">
        <v>1</v>
      </c>
      <c r="AT267" s="130">
        <v>0.8</v>
      </c>
      <c r="AU267" s="130">
        <v>0.5</v>
      </c>
      <c r="AV267" s="130">
        <v>0.2</v>
      </c>
      <c r="AW267" s="130">
        <v>0</v>
      </c>
      <c r="AX267" s="130" t="s">
        <v>63</v>
      </c>
      <c r="BW267" s="33"/>
      <c r="BX267" s="33"/>
      <c r="BY267" s="33"/>
      <c r="BZ267" s="33"/>
      <c r="CA267" s="33"/>
      <c r="CF267" s="33"/>
    </row>
    <row r="268" spans="2:84" ht="14.25" customHeight="1" thickBot="1" x14ac:dyDescent="0.25">
      <c r="B268" s="252"/>
      <c r="C268" s="623"/>
      <c r="D268" s="184"/>
      <c r="E268" s="277"/>
      <c r="F268" s="816"/>
      <c r="G268" s="817"/>
      <c r="H268" s="184"/>
      <c r="I268" s="137"/>
      <c r="J268" s="137"/>
      <c r="K268" s="137"/>
      <c r="L268" s="137"/>
      <c r="M268" s="137"/>
      <c r="N268" s="156"/>
      <c r="O268" s="1020" t="s">
        <v>1254</v>
      </c>
      <c r="P268" s="589" t="s">
        <v>979</v>
      </c>
      <c r="Q268" s="813"/>
      <c r="R268" s="916" t="str">
        <f t="shared" si="36"/>
        <v>全てに導入</v>
      </c>
      <c r="S268" s="917"/>
      <c r="T268" s="156"/>
      <c r="U268" s="168"/>
      <c r="V268" s="45"/>
      <c r="W268" s="85">
        <f>IF(OR(AI268="",R268&lt;&gt;AJ268,R269&lt;&gt;AJ269,R270&lt;&gt;AJ270,R271&lt;&gt;AJ271,R286&lt;&gt;AJ271),SUMPRODUCT(AH268:AH271,AQ268:AQ271),SUMPRODUCT(AI268:AI271,AQ268:AQ271))</f>
        <v>1.6</v>
      </c>
      <c r="X268" s="186">
        <f>IF(W268="","",IF(W268&gt;1,1,IF(W268&lt;0,0,W268)))</f>
        <v>1</v>
      </c>
      <c r="Y268" s="537" t="s">
        <v>976</v>
      </c>
      <c r="Z268" s="302">
        <f>IF(COUNTIF($W$44:$W$71,Y268)&gt;0,VLOOKUP(Y268,$W$44:$AJ$85,$AJ$40,0),0)</f>
        <v>2.2974467102248506E-3</v>
      </c>
      <c r="AA268" s="532">
        <f>0.15*0.3</f>
        <v>4.4999999999999998E-2</v>
      </c>
      <c r="AB268" s="186">
        <v>1</v>
      </c>
      <c r="AC268" s="567">
        <v>1</v>
      </c>
      <c r="AD268" s="269">
        <f>IF(X268="-","-",X268*Z268*AA268*AB268*AC268)</f>
        <v>1.0338510196011827E-4</v>
      </c>
      <c r="AE268" s="269">
        <f>IF(X268="-",0,(1-X268)*Z268*AA268*AB268*AC268)</f>
        <v>0</v>
      </c>
      <c r="AF268" s="571">
        <f>IF(X268="-",0,IF($M$266&lt;&gt;0,(1-X268)*Z268*AA268*AB268*AC268*$M$266/100,SUMPRODUCT(AG268:AG269,AQ268:AQ269)*Z268*AA268*AB268*AC268))</f>
        <v>0</v>
      </c>
      <c r="AG268" s="539">
        <f>電動力応用設備!$R$1</f>
        <v>0</v>
      </c>
      <c r="AH268" s="113">
        <f t="shared" si="37"/>
        <v>1</v>
      </c>
      <c r="AI268" s="530">
        <f>IF(電動力応用設備!$J$10=0,"",電動力応用設備!$R$9)</f>
        <v>1</v>
      </c>
      <c r="AJ268" s="504" t="str">
        <f>IF(電動力応用設備!$J$10=0,AP268,IF(電動力応用設備!$R$9&gt;=0.95,AK268,IF(電動力応用設備!$R$9&gt;=0.7,AL268,IF(電動力応用設備!$R$9&gt;=0.3,AM268,IF(電動力応用設備!$R$9&gt;=0.05,AN268,AO268)))))</f>
        <v>全てに導入</v>
      </c>
      <c r="AK268" s="108" t="s">
        <v>109</v>
      </c>
      <c r="AL268" s="108" t="s">
        <v>31</v>
      </c>
      <c r="AM268" s="108" t="s">
        <v>241</v>
      </c>
      <c r="AN268" s="108" t="s">
        <v>34</v>
      </c>
      <c r="AO268" s="108" t="s">
        <v>35</v>
      </c>
      <c r="AP268" s="108" t="s">
        <v>769</v>
      </c>
      <c r="AQ268" s="131">
        <v>0.6</v>
      </c>
      <c r="AR268" s="629">
        <v>0.05</v>
      </c>
      <c r="AS268" s="130">
        <v>1</v>
      </c>
      <c r="AT268" s="130">
        <v>0.8</v>
      </c>
      <c r="AU268" s="130">
        <v>0.5</v>
      </c>
      <c r="AV268" s="130">
        <v>0.2</v>
      </c>
      <c r="AW268" s="130">
        <v>0</v>
      </c>
      <c r="AX268" s="130" t="s">
        <v>63</v>
      </c>
      <c r="BW268" s="33"/>
      <c r="BX268" s="33"/>
      <c r="BY268" s="33"/>
      <c r="BZ268" s="33"/>
      <c r="CA268" s="33"/>
      <c r="CF268" s="33"/>
    </row>
    <row r="269" spans="2:84" ht="14.25" customHeight="1" thickBot="1" x14ac:dyDescent="0.25">
      <c r="B269" s="252"/>
      <c r="C269" s="623"/>
      <c r="D269" s="184"/>
      <c r="E269" s="277"/>
      <c r="F269" s="816"/>
      <c r="G269" s="817"/>
      <c r="H269" s="184"/>
      <c r="I269" s="137"/>
      <c r="J269" s="137"/>
      <c r="K269" s="137"/>
      <c r="L269" s="137"/>
      <c r="M269" s="137"/>
      <c r="N269" s="156"/>
      <c r="O269" s="1021"/>
      <c r="P269" s="589" t="s">
        <v>1163</v>
      </c>
      <c r="Q269" s="813"/>
      <c r="R269" s="916" t="str">
        <f t="shared" si="36"/>
        <v>導入無し</v>
      </c>
      <c r="S269" s="917"/>
      <c r="T269" s="156"/>
      <c r="U269" s="168"/>
      <c r="V269" s="45"/>
      <c r="X269" s="630"/>
      <c r="Y269" s="137"/>
      <c r="Z269" s="5"/>
      <c r="AA269" s="33"/>
      <c r="AB269" s="33"/>
      <c r="AC269" s="33"/>
      <c r="AD269" s="33"/>
      <c r="AE269" s="33"/>
      <c r="AF269" s="627"/>
      <c r="AG269" s="539">
        <f>電動力応用設備!$S$1</f>
        <v>0</v>
      </c>
      <c r="AH269" s="113">
        <f t="shared" si="37"/>
        <v>0</v>
      </c>
      <c r="AI269" s="530">
        <f>IF(電動力応用設備!$J$10=0,"",電動力応用設備!$S$9)</f>
        <v>0</v>
      </c>
      <c r="AJ269" s="504" t="str">
        <f>IF(電動力応用設備!$J$10=0,AP269,IF(電動力応用設備!$S$9&gt;=0.95,AK269,IF(電動力応用設備!$S$9&gt;=0.7,AL269,IF(電動力応用設備!$S$9&gt;=0.3,AM269,IF(電動力応用設備!$S$9&gt;=0.05,AN269,AO269)))))</f>
        <v>導入無し</v>
      </c>
      <c r="AK269" s="108" t="s">
        <v>109</v>
      </c>
      <c r="AL269" s="108" t="s">
        <v>31</v>
      </c>
      <c r="AM269" s="108" t="s">
        <v>241</v>
      </c>
      <c r="AN269" s="108" t="s">
        <v>34</v>
      </c>
      <c r="AO269" s="108" t="s">
        <v>35</v>
      </c>
      <c r="AP269" s="108" t="s">
        <v>769</v>
      </c>
      <c r="AQ269" s="131">
        <v>1</v>
      </c>
      <c r="AR269" s="629">
        <v>9.6000000000000002E-2</v>
      </c>
      <c r="AS269" s="130">
        <v>1</v>
      </c>
      <c r="AT269" s="130">
        <v>0.8</v>
      </c>
      <c r="AU269" s="130">
        <v>0.5</v>
      </c>
      <c r="AV269" s="130">
        <v>0.2</v>
      </c>
      <c r="AW269" s="130">
        <v>0</v>
      </c>
      <c r="AX269" s="130" t="s">
        <v>63</v>
      </c>
      <c r="BW269" s="33"/>
      <c r="BX269" s="33"/>
      <c r="BY269" s="33"/>
      <c r="BZ269" s="33"/>
      <c r="CA269" s="33"/>
      <c r="CF269" s="33"/>
    </row>
    <row r="270" spans="2:84" ht="14.25" customHeight="1" thickBot="1" x14ac:dyDescent="0.25">
      <c r="B270" s="252"/>
      <c r="C270" s="623"/>
      <c r="D270" s="184"/>
      <c r="E270" s="277"/>
      <c r="F270" s="816"/>
      <c r="G270" s="817"/>
      <c r="H270" s="184"/>
      <c r="I270" s="137"/>
      <c r="J270" s="137"/>
      <c r="K270" s="137"/>
      <c r="L270" s="137"/>
      <c r="M270" s="137"/>
      <c r="N270" s="156"/>
      <c r="O270" s="1021"/>
      <c r="P270" s="589" t="s">
        <v>1164</v>
      </c>
      <c r="Q270" s="813"/>
      <c r="R270" s="916" t="str">
        <f t="shared" si="36"/>
        <v>全てに導入</v>
      </c>
      <c r="S270" s="917"/>
      <c r="T270" s="156"/>
      <c r="U270" s="168"/>
      <c r="V270" s="45"/>
      <c r="X270" s="630"/>
      <c r="Y270" s="137"/>
      <c r="Z270" s="5"/>
      <c r="AA270" s="33"/>
      <c r="AB270" s="33"/>
      <c r="AC270" s="33"/>
      <c r="AD270" s="33"/>
      <c r="AE270" s="33"/>
      <c r="AF270" s="627"/>
      <c r="AG270" s="539">
        <f>電動力応用設備!$T$1</f>
        <v>0</v>
      </c>
      <c r="AH270" s="113">
        <f>IF($R270=AK270,AS270,IF($R270=AL270,AT270,IF($R270=AM270,AU270,IF($R270=AN270,AV270,IF($R270=AO270,AW270,AX270)))))</f>
        <v>1</v>
      </c>
      <c r="AI270" s="530">
        <f>IF(電動力応用設備!$J$10=0,"",電動力応用設備!$T$9)</f>
        <v>1</v>
      </c>
      <c r="AJ270" s="504" t="str">
        <f>IF(電動力応用設備!$J$10=0,AP270,IF(電動力応用設備!$T$9&gt;=0.95,AK270,IF(電動力応用設備!$T$9&gt;=0.7,AL270,IF(電動力応用設備!$T$9&gt;=0.3,AM270,IF(電動力応用設備!$T$9&gt;=0.05,AN270,AO270)))))</f>
        <v>全てに導入</v>
      </c>
      <c r="AK270" s="108" t="s">
        <v>109</v>
      </c>
      <c r="AL270" s="108" t="s">
        <v>31</v>
      </c>
      <c r="AM270" s="108" t="s">
        <v>241</v>
      </c>
      <c r="AN270" s="108" t="s">
        <v>34</v>
      </c>
      <c r="AO270" s="108" t="s">
        <v>35</v>
      </c>
      <c r="AP270" s="108" t="s">
        <v>769</v>
      </c>
      <c r="AQ270" s="131">
        <v>1</v>
      </c>
      <c r="AR270" s="629">
        <v>9.6000000000000002E-2</v>
      </c>
      <c r="AS270" s="130">
        <v>1</v>
      </c>
      <c r="AT270" s="130">
        <v>0.8</v>
      </c>
      <c r="AU270" s="130">
        <v>0.5</v>
      </c>
      <c r="AV270" s="130">
        <v>0.2</v>
      </c>
      <c r="AW270" s="130">
        <v>0</v>
      </c>
      <c r="AX270" s="130" t="s">
        <v>63</v>
      </c>
      <c r="BW270" s="33"/>
      <c r="BX270" s="33"/>
      <c r="BY270" s="33"/>
      <c r="BZ270" s="33"/>
      <c r="CA270" s="33"/>
      <c r="CF270" s="33"/>
    </row>
    <row r="271" spans="2:84" ht="14.25" customHeight="1" thickBot="1" x14ac:dyDescent="0.25">
      <c r="B271" s="252"/>
      <c r="C271" s="623"/>
      <c r="D271" s="184"/>
      <c r="E271" s="277"/>
      <c r="F271" s="816"/>
      <c r="G271" s="817"/>
      <c r="H271" s="689"/>
      <c r="I271" s="200"/>
      <c r="J271" s="200"/>
      <c r="K271" s="200"/>
      <c r="L271" s="200"/>
      <c r="M271" s="200"/>
      <c r="N271" s="283"/>
      <c r="O271" s="1022"/>
      <c r="P271" s="705" t="s">
        <v>1165</v>
      </c>
      <c r="Q271" s="706"/>
      <c r="R271" s="916" t="str">
        <f t="shared" si="36"/>
        <v>導入無し</v>
      </c>
      <c r="S271" s="917"/>
      <c r="T271" s="283"/>
      <c r="U271" s="168"/>
      <c r="V271" s="45"/>
      <c r="X271" s="630"/>
      <c r="Y271" s="137"/>
      <c r="Z271" s="5"/>
      <c r="AA271" s="33"/>
      <c r="AB271" s="33"/>
      <c r="AC271" s="33"/>
      <c r="AD271" s="33"/>
      <c r="AE271" s="33"/>
      <c r="AF271" s="33"/>
      <c r="AG271" s="539">
        <f>電動力応用設備!$U$1</f>
        <v>0</v>
      </c>
      <c r="AH271" s="113">
        <f t="shared" si="37"/>
        <v>0</v>
      </c>
      <c r="AI271" s="530">
        <f>IF(電動力応用設備!$J$10=0,"",電動力応用設備!$U$9)</f>
        <v>0</v>
      </c>
      <c r="AJ271" s="504" t="str">
        <f>IF(電動力応用設備!$J$10=0,AP271,IF(電動力応用設備!$U$9&gt;=0.95,AK271,IF(電動力応用設備!$U$9&gt;=0.7,AL271,IF(電動力応用設備!$U$9&gt;=0.3,AM271,IF(電動力応用設備!$U$9&gt;=0.05,AN271,AO271)))))</f>
        <v>導入無し</v>
      </c>
      <c r="AK271" s="108" t="s">
        <v>109</v>
      </c>
      <c r="AL271" s="108" t="s">
        <v>31</v>
      </c>
      <c r="AM271" s="108" t="s">
        <v>241</v>
      </c>
      <c r="AN271" s="108" t="s">
        <v>34</v>
      </c>
      <c r="AO271" s="108" t="s">
        <v>35</v>
      </c>
      <c r="AP271" s="108" t="s">
        <v>769</v>
      </c>
      <c r="AQ271" s="131">
        <v>0.5</v>
      </c>
      <c r="AR271" s="629">
        <v>3.5999999999999997E-2</v>
      </c>
      <c r="AS271" s="130">
        <v>1</v>
      </c>
      <c r="AT271" s="130">
        <v>0.8</v>
      </c>
      <c r="AU271" s="130">
        <v>0.5</v>
      </c>
      <c r="AV271" s="130">
        <v>0.2</v>
      </c>
      <c r="AW271" s="130">
        <v>0</v>
      </c>
      <c r="AX271" s="130" t="s">
        <v>63</v>
      </c>
      <c r="BW271" s="33"/>
      <c r="BX271" s="33"/>
      <c r="BY271" s="33"/>
      <c r="BZ271" s="33"/>
      <c r="CA271" s="33"/>
      <c r="CF271" s="33"/>
    </row>
    <row r="272" spans="2:84" ht="24" customHeight="1" thickBot="1" x14ac:dyDescent="0.25">
      <c r="B272" s="252"/>
      <c r="C272" s="631">
        <v>62</v>
      </c>
      <c r="D272" s="834" t="s">
        <v>1158</v>
      </c>
      <c r="E272" s="264" t="s">
        <v>1255</v>
      </c>
      <c r="F272" s="888" t="s">
        <v>1047</v>
      </c>
      <c r="G272" s="889"/>
      <c r="H272" s="888" t="s">
        <v>980</v>
      </c>
      <c r="I272" s="890"/>
      <c r="J272" s="890"/>
      <c r="K272" s="890"/>
      <c r="L272" s="890"/>
      <c r="M272" s="890"/>
      <c r="N272" s="890"/>
      <c r="O272" s="890"/>
      <c r="P272" s="890"/>
      <c r="Q272" s="891"/>
      <c r="R272" s="892" t="s">
        <v>31</v>
      </c>
      <c r="S272" s="893"/>
      <c r="T272" s="265" t="str">
        <f>IF(AF272=0,"-",IF(AF272&gt;=$BK$15,"A",IF(AF272&gt;=$BK$16,"B",IF(AF272&gt;=$BK$17,"C","-"))))</f>
        <v>C</v>
      </c>
      <c r="U272" s="683"/>
      <c r="V272" s="683"/>
      <c r="W272" s="95"/>
      <c r="X272" s="225">
        <f>IF($R272=AK272,AS272,IF($R272=AL272,AT272,IF($R272=AM272,AU272,IF($R272=AN272,AV272,IF($R272=AO272,AW272,AX272)))))</f>
        <v>0.8</v>
      </c>
      <c r="Y272" s="537" t="s">
        <v>1015</v>
      </c>
      <c r="Z272" s="302">
        <f>IF(COUNTIF($W$44:$W$71,Y272)&gt;0,VLOOKUP(Y272,$W$44:$AJ$85,$AJ$40,0),0)</f>
        <v>2.2974467102248506E-3</v>
      </c>
      <c r="AA272" s="532">
        <v>4.0000000000000001E-3</v>
      </c>
      <c r="AB272" s="186">
        <v>1</v>
      </c>
      <c r="AC272" s="567">
        <v>1</v>
      </c>
      <c r="AD272" s="269">
        <f>IF(X272="-","-",X272*Z272*AA272*AB272*AC272)</f>
        <v>7.3518294727195221E-6</v>
      </c>
      <c r="AE272" s="269">
        <f>IF(X272="-",0,(1-X272)*Z272*AA272*AB272*AC272)</f>
        <v>1.8379573681798801E-6</v>
      </c>
      <c r="AF272" s="571">
        <f>IF(X272="-",0,AE272)</f>
        <v>1.8379573681798801E-6</v>
      </c>
      <c r="AG272" s="269"/>
      <c r="AK272" s="108" t="s">
        <v>109</v>
      </c>
      <c r="AL272" s="108" t="s">
        <v>31</v>
      </c>
      <c r="AM272" s="108" t="s">
        <v>241</v>
      </c>
      <c r="AN272" s="108" t="s">
        <v>34</v>
      </c>
      <c r="AO272" s="108" t="s">
        <v>35</v>
      </c>
      <c r="AP272" s="108" t="s">
        <v>769</v>
      </c>
      <c r="AQ272" s="81"/>
      <c r="AR272" s="81"/>
      <c r="AS272" s="130">
        <v>1</v>
      </c>
      <c r="AT272" s="130">
        <v>0.8</v>
      </c>
      <c r="AU272" s="130">
        <v>0.5</v>
      </c>
      <c r="AV272" s="130">
        <v>0.2</v>
      </c>
      <c r="AW272" s="130">
        <v>0</v>
      </c>
      <c r="AX272" s="130" t="s">
        <v>63</v>
      </c>
      <c r="BW272" s="33"/>
      <c r="BX272" s="33"/>
      <c r="BY272" s="33"/>
      <c r="BZ272" s="33"/>
      <c r="CA272" s="33"/>
      <c r="CF272" s="33"/>
    </row>
    <row r="273" spans="2:84" ht="14.25" customHeight="1" x14ac:dyDescent="0.2">
      <c r="B273" s="252"/>
      <c r="C273" s="102" t="s">
        <v>981</v>
      </c>
      <c r="D273" s="33"/>
      <c r="U273" s="137"/>
      <c r="V273" s="45"/>
      <c r="W273" s="86"/>
      <c r="X273" s="86"/>
      <c r="Y273" s="85"/>
      <c r="Z273" s="169"/>
      <c r="AB273" s="86"/>
      <c r="AC273" s="317"/>
      <c r="AD273" s="317"/>
      <c r="AE273" s="317"/>
      <c r="AF273" s="81"/>
      <c r="AJ273" s="33"/>
      <c r="AK273" s="33"/>
      <c r="AL273" s="33"/>
      <c r="AM273" s="33"/>
      <c r="AN273" s="33"/>
      <c r="AO273" s="33"/>
      <c r="AP273" s="33"/>
      <c r="AQ273" s="33"/>
      <c r="AR273" s="33"/>
      <c r="AS273" s="33"/>
      <c r="AT273" s="33"/>
      <c r="AU273" s="33"/>
      <c r="AV273" s="33"/>
      <c r="AW273" s="33"/>
      <c r="BW273" s="33"/>
      <c r="BX273" s="33"/>
      <c r="BY273" s="33"/>
      <c r="BZ273" s="33"/>
      <c r="CA273" s="33"/>
      <c r="CF273" s="33"/>
    </row>
    <row r="274" spans="2:84" ht="14.25" customHeight="1" thickBot="1" x14ac:dyDescent="0.25">
      <c r="C274" s="815" t="s">
        <v>1156</v>
      </c>
      <c r="D274" s="151" t="s">
        <v>1157</v>
      </c>
      <c r="E274" s="152"/>
      <c r="F274" s="153" t="s">
        <v>27</v>
      </c>
      <c r="G274" s="154"/>
      <c r="H274" s="918" t="s">
        <v>29</v>
      </c>
      <c r="I274" s="919"/>
      <c r="J274" s="919"/>
      <c r="K274" s="919"/>
      <c r="L274" s="919"/>
      <c r="M274" s="919"/>
      <c r="N274" s="919"/>
      <c r="O274" s="919"/>
      <c r="P274" s="919"/>
      <c r="Q274" s="919"/>
      <c r="R274" s="919"/>
      <c r="S274" s="920"/>
      <c r="T274" s="155" t="s">
        <v>1281</v>
      </c>
      <c r="U274" s="381"/>
      <c r="W274" s="86"/>
      <c r="Y274" s="95"/>
      <c r="Z274" s="169"/>
      <c r="AA274" s="87"/>
      <c r="AB274" s="88"/>
      <c r="AC274" s="87"/>
      <c r="AD274" s="113"/>
      <c r="AG274" s="33"/>
      <c r="AH274" s="33"/>
      <c r="AI274" s="33"/>
      <c r="AK274" s="322"/>
      <c r="AL274" s="322"/>
      <c r="AM274" s="322"/>
      <c r="AN274" s="322"/>
      <c r="AO274" s="322"/>
      <c r="AP274" s="322"/>
      <c r="AQ274" s="322"/>
      <c r="AR274" s="322"/>
      <c r="AS274" s="322"/>
      <c r="AT274" s="322"/>
      <c r="AU274" s="322"/>
      <c r="AV274" s="322"/>
      <c r="AW274" s="322"/>
      <c r="AX274" s="87"/>
      <c r="AY274" s="87"/>
      <c r="AZ274" s="87"/>
      <c r="BA274" s="87"/>
      <c r="BW274" s="33"/>
      <c r="BX274" s="33"/>
      <c r="BY274" s="33"/>
      <c r="BZ274" s="33"/>
      <c r="CA274" s="33"/>
      <c r="CC274" s="322"/>
      <c r="CF274" s="33"/>
    </row>
    <row r="275" spans="2:84" ht="24" customHeight="1" thickBot="1" x14ac:dyDescent="0.25">
      <c r="B275" s="252"/>
      <c r="C275" s="262">
        <v>63</v>
      </c>
      <c r="D275" s="834" t="s">
        <v>1158</v>
      </c>
      <c r="E275" s="264" t="s">
        <v>1256</v>
      </c>
      <c r="F275" s="888" t="s">
        <v>982</v>
      </c>
      <c r="G275" s="889"/>
      <c r="H275" s="895" t="s">
        <v>983</v>
      </c>
      <c r="I275" s="905"/>
      <c r="J275" s="905"/>
      <c r="K275" s="905"/>
      <c r="L275" s="905"/>
      <c r="M275" s="905"/>
      <c r="N275" s="905"/>
      <c r="O275" s="905"/>
      <c r="P275" s="905"/>
      <c r="Q275" s="981"/>
      <c r="R275" s="892" t="s">
        <v>31</v>
      </c>
      <c r="S275" s="893"/>
      <c r="T275" s="265" t="str">
        <f>IF(AF275=0,"-",IF(AF275&gt;=$BK$15,"A",IF(AF275&gt;=$BK$16,"B",IF(AF275&gt;=$BK$17,"C","-"))))</f>
        <v>C</v>
      </c>
      <c r="U275" s="683"/>
      <c r="V275" s="683"/>
      <c r="W275" s="95"/>
      <c r="X275" s="225">
        <f>IF($R275=AK275,AS275,IF($R275=AL275,AT275,IF($R275=AM275,AU275,IF($R275=AN275,AV275,IF($R275=AO275,AW275,AX275)))))</f>
        <v>0.8</v>
      </c>
      <c r="Y275" s="537" t="s">
        <v>1016</v>
      </c>
      <c r="Z275" s="302">
        <f>VLOOKUP(Y275,$W$44:$AJ$85,$AJ$40,0)</f>
        <v>9.0395797749849002E-2</v>
      </c>
      <c r="AA275" s="532">
        <v>0.05</v>
      </c>
      <c r="AB275" s="186">
        <v>1</v>
      </c>
      <c r="AC275" s="567">
        <v>1</v>
      </c>
      <c r="AD275" s="269">
        <f>IF(X275="-","-",X275*Z275*AA275*AB275*AC275)</f>
        <v>3.6158319099939603E-3</v>
      </c>
      <c r="AE275" s="269">
        <f>IF(X275="-",0,(1-X275)*Z275*AA275*AB275*AC275)</f>
        <v>9.0395797749848986E-4</v>
      </c>
      <c r="AF275" s="571">
        <f>IF(X275="-",0,AE275)</f>
        <v>9.0395797749848986E-4</v>
      </c>
      <c r="AG275" s="269"/>
      <c r="AK275" s="108" t="s">
        <v>109</v>
      </c>
      <c r="AL275" s="108" t="s">
        <v>31</v>
      </c>
      <c r="AM275" s="108" t="s">
        <v>241</v>
      </c>
      <c r="AN275" s="108" t="s">
        <v>34</v>
      </c>
      <c r="AO275" s="108" t="s">
        <v>35</v>
      </c>
      <c r="AP275" s="108" t="s">
        <v>984</v>
      </c>
      <c r="AQ275" s="33"/>
      <c r="AR275" s="33"/>
      <c r="AS275" s="130">
        <v>1</v>
      </c>
      <c r="AT275" s="130">
        <v>0.8</v>
      </c>
      <c r="AU275" s="130">
        <v>0.5</v>
      </c>
      <c r="AV275" s="130">
        <v>0.2</v>
      </c>
      <c r="AW275" s="130">
        <v>0</v>
      </c>
      <c r="AX275" s="130" t="s">
        <v>63</v>
      </c>
      <c r="BW275" s="33"/>
      <c r="BX275" s="33"/>
      <c r="BY275" s="33"/>
      <c r="BZ275" s="33"/>
      <c r="CA275" s="33"/>
      <c r="CF275" s="33"/>
    </row>
    <row r="276" spans="2:84" ht="24" customHeight="1" thickBot="1" x14ac:dyDescent="0.25">
      <c r="B276" s="252"/>
      <c r="C276" s="262">
        <v>64</v>
      </c>
      <c r="D276" s="834" t="s">
        <v>1158</v>
      </c>
      <c r="E276" s="264" t="s">
        <v>1257</v>
      </c>
      <c r="F276" s="888" t="s">
        <v>985</v>
      </c>
      <c r="G276" s="889"/>
      <c r="H276" s="888" t="s">
        <v>1258</v>
      </c>
      <c r="I276" s="890"/>
      <c r="J276" s="890"/>
      <c r="K276" s="890"/>
      <c r="L276" s="890"/>
      <c r="M276" s="890"/>
      <c r="N276" s="890"/>
      <c r="O276" s="890"/>
      <c r="P276" s="890"/>
      <c r="Q276" s="891"/>
      <c r="R276" s="892" t="s">
        <v>31</v>
      </c>
      <c r="S276" s="893"/>
      <c r="T276" s="265" t="str">
        <f>IF(AF276=0,"-",IF(AF276&gt;=$BK$15,"A",IF(AF276&gt;=$BK$16,"B",IF(AF276&gt;=$BK$17,"C","-"))))</f>
        <v>C</v>
      </c>
      <c r="U276" s="683"/>
      <c r="V276" s="683"/>
      <c r="W276" s="95"/>
      <c r="X276" s="225">
        <f>IF($R276=AK276,AS276,IF($R276=AL276,AT276,IF($R276=AM276,AU276,IF($R276=AN276,AV276,IF($R276=AO276,AW276,AX276)))))</f>
        <v>0.8</v>
      </c>
      <c r="Y276" s="537" t="s">
        <v>1016</v>
      </c>
      <c r="Z276" s="302">
        <f>VLOOKUP(Y276,$W$44:$AJ$85,$AJ$40,0)</f>
        <v>9.0395797749849002E-2</v>
      </c>
      <c r="AA276" s="532">
        <v>1.4999999999999999E-2</v>
      </c>
      <c r="AB276" s="186">
        <v>1</v>
      </c>
      <c r="AC276" s="567">
        <v>1</v>
      </c>
      <c r="AD276" s="269">
        <f>IF(X276="-","-",X276*Z276*AA276*AB276*AC276)</f>
        <v>1.084749572998188E-3</v>
      </c>
      <c r="AE276" s="269">
        <f>IF(X276="-",0,(1-X276)*Z276*AA276*AB276*AC276)</f>
        <v>2.7118739324954696E-4</v>
      </c>
      <c r="AF276" s="571">
        <f>IF(X276="-",0,AE276)</f>
        <v>2.7118739324954696E-4</v>
      </c>
      <c r="AG276" s="269"/>
      <c r="AK276" s="108" t="s">
        <v>109</v>
      </c>
      <c r="AL276" s="108" t="s">
        <v>31</v>
      </c>
      <c r="AM276" s="108" t="s">
        <v>241</v>
      </c>
      <c r="AN276" s="108" t="s">
        <v>34</v>
      </c>
      <c r="AO276" s="108" t="s">
        <v>35</v>
      </c>
      <c r="AP276" s="108" t="s">
        <v>984</v>
      </c>
      <c r="AQ276" s="33"/>
      <c r="AR276" s="33"/>
      <c r="AS276" s="130">
        <v>1</v>
      </c>
      <c r="AT276" s="130">
        <v>0.8</v>
      </c>
      <c r="AU276" s="130">
        <v>0.5</v>
      </c>
      <c r="AV276" s="130">
        <v>0.2</v>
      </c>
      <c r="AW276" s="130">
        <v>0</v>
      </c>
      <c r="AX276" s="130" t="s">
        <v>63</v>
      </c>
      <c r="BW276" s="33"/>
      <c r="BX276" s="33"/>
      <c r="BY276" s="33"/>
      <c r="BZ276" s="33"/>
      <c r="CA276" s="33"/>
      <c r="CF276" s="33"/>
    </row>
    <row r="277" spans="2:84" ht="14.25" customHeight="1" x14ac:dyDescent="0.2">
      <c r="B277" s="321"/>
      <c r="C277" s="830">
        <v>65</v>
      </c>
      <c r="D277" s="830" t="s">
        <v>1158</v>
      </c>
      <c r="E277" s="276" t="s">
        <v>1259</v>
      </c>
      <c r="F277" s="910" t="s">
        <v>99</v>
      </c>
      <c r="G277" s="911"/>
      <c r="H277" s="937" t="s">
        <v>184</v>
      </c>
      <c r="I277" s="937"/>
      <c r="J277" s="937"/>
      <c r="K277" s="937"/>
      <c r="L277" s="937"/>
      <c r="M277" s="937"/>
      <c r="N277" s="937"/>
      <c r="O277" s="937"/>
      <c r="P277" s="937"/>
      <c r="Q277" s="937"/>
      <c r="R277" s="937"/>
      <c r="S277" s="937"/>
      <c r="T277" s="297" t="str">
        <f>IF(AF278=0,"-",IF(AF278&gt;=$BK$15,"A",IF(AF278&gt;=$BK$16,"B",IF(AF278&gt;=$BK$17,"C","-"))))</f>
        <v>-</v>
      </c>
      <c r="U277" s="683"/>
      <c r="V277" s="45"/>
      <c r="Y277" s="85"/>
      <c r="AB277" s="85"/>
      <c r="AC277" s="569"/>
      <c r="AD277" s="85"/>
      <c r="AE277" s="85"/>
      <c r="AF277" s="33"/>
      <c r="AG277" s="85"/>
      <c r="AH277" s="85"/>
      <c r="AI277" s="96"/>
      <c r="AJ277" s="113">
        <f>IF(冷凍・冷蔵設備!$J$1=0,"",冷凍・冷蔵設備!$J$1)</f>
        <v>1</v>
      </c>
      <c r="AK277" s="87" t="s">
        <v>793</v>
      </c>
      <c r="AL277" s="33"/>
      <c r="AM277" s="33"/>
      <c r="AN277" s="322"/>
      <c r="AO277" s="322"/>
      <c r="AP277" s="322"/>
      <c r="AQ277" s="322"/>
      <c r="AR277" s="322"/>
      <c r="AS277" s="322"/>
      <c r="AT277" s="322"/>
      <c r="AU277" s="322"/>
      <c r="AV277" s="322"/>
      <c r="AW277" s="322"/>
      <c r="AX277" s="87"/>
      <c r="AZ277" s="31"/>
      <c r="BA277" s="31"/>
      <c r="BB277" s="87"/>
      <c r="BC277" s="87"/>
      <c r="BD277" s="87"/>
      <c r="BW277" s="33"/>
      <c r="BX277" s="33"/>
      <c r="BY277" s="33"/>
      <c r="BZ277" s="33"/>
      <c r="CA277" s="33"/>
      <c r="CF277" s="33"/>
    </row>
    <row r="278" spans="2:84" ht="24.75" customHeight="1" thickBot="1" x14ac:dyDescent="0.25">
      <c r="B278" s="321"/>
      <c r="C278" s="816"/>
      <c r="D278" s="816"/>
      <c r="E278" s="277"/>
      <c r="F278" s="832"/>
      <c r="G278" s="833"/>
      <c r="H278" s="921" t="s">
        <v>1260</v>
      </c>
      <c r="I278" s="922"/>
      <c r="J278" s="922"/>
      <c r="K278" s="922"/>
      <c r="L278" s="922"/>
      <c r="M278" s="922"/>
      <c r="N278" s="922"/>
      <c r="O278" s="922"/>
      <c r="P278" s="922"/>
      <c r="Q278" s="922"/>
      <c r="R278" s="963"/>
      <c r="S278" s="964"/>
      <c r="T278" s="176"/>
      <c r="U278" s="672"/>
      <c r="V278" s="45"/>
      <c r="X278" s="37"/>
      <c r="Y278" s="49"/>
      <c r="Z278" s="95"/>
      <c r="AA278" s="169"/>
      <c r="AB278" s="85"/>
      <c r="AC278" s="573"/>
      <c r="AD278" s="324"/>
      <c r="AE278" s="325"/>
      <c r="AF278" s="271">
        <f>SUM(AF279:AF285)</f>
        <v>0</v>
      </c>
      <c r="AG278" s="271"/>
      <c r="AI278" s="96"/>
      <c r="AJ278" s="96">
        <f>冷凍・冷蔵設備!$K$10</f>
        <v>1</v>
      </c>
      <c r="AK278" s="87" t="s">
        <v>794</v>
      </c>
      <c r="AL278" s="33"/>
      <c r="AM278" s="33"/>
      <c r="AN278" s="322"/>
      <c r="AO278" s="322"/>
      <c r="AP278" s="322"/>
      <c r="AQ278" s="322"/>
      <c r="AR278" s="322"/>
      <c r="AS278" s="322"/>
      <c r="AT278" s="322"/>
      <c r="AU278" s="322"/>
      <c r="AV278" s="322"/>
      <c r="AW278" s="322"/>
      <c r="AX278" s="87"/>
      <c r="AZ278" s="31"/>
      <c r="BA278" s="31"/>
      <c r="BB278" s="87"/>
      <c r="BC278" s="87"/>
      <c r="BD278" s="87"/>
      <c r="BW278" s="33"/>
      <c r="BX278" s="33"/>
      <c r="BY278" s="33"/>
      <c r="BZ278" s="33"/>
      <c r="CA278" s="33"/>
      <c r="CF278" s="33"/>
    </row>
    <row r="279" spans="2:84" ht="14.25" customHeight="1" thickBot="1" x14ac:dyDescent="0.25">
      <c r="B279" s="321"/>
      <c r="C279" s="816"/>
      <c r="D279" s="816"/>
      <c r="E279" s="277"/>
      <c r="F279" s="278"/>
      <c r="G279" s="156"/>
      <c r="H279" s="921" t="s">
        <v>730</v>
      </c>
      <c r="I279" s="922"/>
      <c r="J279" s="922"/>
      <c r="K279" s="922"/>
      <c r="L279" s="922"/>
      <c r="M279" s="922"/>
      <c r="N279" s="156"/>
      <c r="O279" s="888" t="s">
        <v>1261</v>
      </c>
      <c r="P279" s="890"/>
      <c r="Q279" s="891"/>
      <c r="R279" s="916" t="str">
        <f>AJ279</f>
        <v>冷凍設備無し</v>
      </c>
      <c r="S279" s="917"/>
      <c r="T279" s="697"/>
      <c r="U279" s="675"/>
      <c r="V279" s="45"/>
      <c r="W279" s="85">
        <f>IF(OR(AI279="",R279&lt;&gt;AJ279,R280&lt;&gt;AJ280,R281&lt;&gt;AJ281,R282&lt;&gt;AJ282,R283&lt;&gt;AJ283,R284&lt;&gt;AJ284,R285&lt;&gt;AJ285),SUMPRODUCT(AH279:AH285,AQ279:AQ285),SUMPRODUCT(AI279:AI285,AQ279:AQ285))</f>
        <v>0.04</v>
      </c>
      <c r="X279" s="186">
        <f>IF(W279="","",IF(W279&gt;1,1,IF(W279&lt;0,0,W279)))</f>
        <v>0.04</v>
      </c>
      <c r="Y279" s="537" t="s">
        <v>867</v>
      </c>
      <c r="Z279" s="302">
        <f>IF(COUNTIF($W$44:$W$71,Y279)&gt;0,VLOOKUP(Y279,$W$44:$AJ$85,$AJ$40,0),0)</f>
        <v>0</v>
      </c>
      <c r="AA279" s="532">
        <v>0.3</v>
      </c>
      <c r="AB279" s="186">
        <v>1</v>
      </c>
      <c r="AC279" s="567">
        <v>1</v>
      </c>
      <c r="AD279" s="269">
        <f>IF(X279="-","-",X279*Z279*AA279*AB279*AC279)</f>
        <v>0</v>
      </c>
      <c r="AE279" s="269">
        <f>IF(X279="-",0,(1-X279)*Z279*AA279*AB279*AC279)</f>
        <v>0</v>
      </c>
      <c r="AF279" s="571">
        <f>IF(X279="-",0,IF($M$282&lt;&gt;0,(1-X279)*Z279*AA279*AB279*AC279*$M$282/100,SUMPRODUCT(AG279:AG285,AQ279:AQ285)*Z279*AA279*AB279*AC279))</f>
        <v>0</v>
      </c>
      <c r="AG279" s="269">
        <f>冷凍・冷蔵設備!$L$1</f>
        <v>0</v>
      </c>
      <c r="AH279" s="113" t="str">
        <f t="shared" ref="AH279:AH285" si="39">IF($R279=AK279,AS279,IF($R279=AL279,AT279,IF($R279=AM279,AU279,IF($R279=AN279,AV279,IF($R279=AO279,AW279,AX279)))))</f>
        <v>-</v>
      </c>
      <c r="AI279" s="530" t="str">
        <f>IF(冷凍・冷蔵設備!$I$10=0,"",冷凍・冷蔵設備!$L$9)</f>
        <v/>
      </c>
      <c r="AJ279" s="504" t="str">
        <f>IF(冷凍・冷蔵設備!$I$10=0,AP279,IF(冷凍・冷蔵設備!$L$9&gt;=0.95,AK279,IF(冷凍・冷蔵設備!$L$9&gt;=0.7,AL279,IF(冷凍・冷蔵設備!$L$9&gt;=0.3,AM279,IF(冷凍・冷蔵設備!$L$9&gt;=0.05,AN279,AO279)))))</f>
        <v>冷凍設備無し</v>
      </c>
      <c r="AK279" s="108" t="s">
        <v>109</v>
      </c>
      <c r="AL279" s="108" t="s">
        <v>31</v>
      </c>
      <c r="AM279" s="108" t="s">
        <v>241</v>
      </c>
      <c r="AN279" s="108" t="s">
        <v>34</v>
      </c>
      <c r="AO279" s="108" t="s">
        <v>35</v>
      </c>
      <c r="AP279" s="108" t="s">
        <v>182</v>
      </c>
      <c r="AQ279" s="538">
        <v>0.08</v>
      </c>
      <c r="AR279" s="33"/>
      <c r="AS279" s="130">
        <v>1</v>
      </c>
      <c r="AT279" s="130">
        <v>0.8</v>
      </c>
      <c r="AU279" s="130">
        <v>0.5</v>
      </c>
      <c r="AV279" s="130">
        <v>0.2</v>
      </c>
      <c r="AW279" s="130">
        <v>0</v>
      </c>
      <c r="AX279" s="130" t="s">
        <v>716</v>
      </c>
      <c r="AY279" s="87"/>
      <c r="AZ279" s="87"/>
      <c r="BA279" s="87"/>
      <c r="BB279" s="87"/>
      <c r="BC279" s="87"/>
      <c r="BD279" s="87"/>
      <c r="BW279" s="33"/>
      <c r="BX279" s="33"/>
      <c r="BY279" s="33"/>
      <c r="BZ279" s="33"/>
      <c r="CA279" s="33"/>
      <c r="CF279" s="33"/>
    </row>
    <row r="280" spans="2:84" ht="14.25" customHeight="1" thickBot="1" x14ac:dyDescent="0.25">
      <c r="B280" s="321"/>
      <c r="C280" s="816"/>
      <c r="D280" s="816"/>
      <c r="E280" s="277"/>
      <c r="F280" s="278"/>
      <c r="G280" s="156"/>
      <c r="H280" s="921"/>
      <c r="I280" s="922"/>
      <c r="J280" s="922"/>
      <c r="K280" s="922"/>
      <c r="L280" s="922"/>
      <c r="M280" s="922"/>
      <c r="N280" s="156"/>
      <c r="O280" s="888" t="s">
        <v>1262</v>
      </c>
      <c r="P280" s="890"/>
      <c r="Q280" s="891"/>
      <c r="R280" s="916" t="str">
        <f t="shared" ref="R280:R285" si="40">AJ280</f>
        <v>導入無し</v>
      </c>
      <c r="S280" s="917"/>
      <c r="T280" s="697"/>
      <c r="U280" s="675"/>
      <c r="V280" s="45"/>
      <c r="W280" s="33"/>
      <c r="Y280" s="33"/>
      <c r="Z280" s="622"/>
      <c r="AA280" s="33"/>
      <c r="AB280" s="33"/>
      <c r="AC280" s="33"/>
      <c r="AD280" s="33"/>
      <c r="AE280" s="33"/>
      <c r="AF280" s="33"/>
      <c r="AG280" s="269">
        <f>冷凍・冷蔵設備!$M$1</f>
        <v>1</v>
      </c>
      <c r="AH280" s="113">
        <f t="shared" si="39"/>
        <v>0</v>
      </c>
      <c r="AI280" s="530">
        <f>IF(冷凍・冷蔵設備!$J$10=0,"",冷凍・冷蔵設備!$M$9)</f>
        <v>0</v>
      </c>
      <c r="AJ280" s="504" t="str">
        <f>IF(冷凍・冷蔵設備!$J$10=0,AP280,IF(冷凍・冷蔵設備!$M$9&gt;=0.95,AK280,IF(冷凍・冷蔵設備!$M$9&gt;=0.7,AL280,IF(冷凍・冷蔵設備!$M$9&gt;=0.3,AM280,IF(冷凍・冷蔵設備!$M$9&gt;=0.05,AN280,AO280)))))</f>
        <v>導入無し</v>
      </c>
      <c r="AK280" s="108" t="s">
        <v>109</v>
      </c>
      <c r="AL280" s="108" t="s">
        <v>31</v>
      </c>
      <c r="AM280" s="108" t="s">
        <v>241</v>
      </c>
      <c r="AN280" s="108" t="s">
        <v>34</v>
      </c>
      <c r="AO280" s="108" t="s">
        <v>35</v>
      </c>
      <c r="AP280" s="108" t="s">
        <v>260</v>
      </c>
      <c r="AQ280" s="538">
        <v>0.09</v>
      </c>
      <c r="AR280" s="33"/>
      <c r="AS280" s="130">
        <v>1</v>
      </c>
      <c r="AT280" s="130">
        <v>0.8</v>
      </c>
      <c r="AU280" s="130">
        <v>0.5</v>
      </c>
      <c r="AV280" s="130">
        <v>0.2</v>
      </c>
      <c r="AW280" s="130">
        <v>0</v>
      </c>
      <c r="AX280" s="130" t="s">
        <v>716</v>
      </c>
      <c r="AY280" s="87"/>
      <c r="AZ280" s="87"/>
      <c r="BA280" s="87"/>
      <c r="BB280" s="87"/>
      <c r="BC280" s="87"/>
      <c r="BD280" s="87"/>
      <c r="BW280" s="33"/>
      <c r="BX280" s="33"/>
      <c r="BY280" s="33"/>
      <c r="BZ280" s="33"/>
      <c r="CA280" s="33"/>
      <c r="CF280" s="33"/>
    </row>
    <row r="281" spans="2:84" ht="14.25" customHeight="1" thickBot="1" x14ac:dyDescent="0.25">
      <c r="B281" s="321"/>
      <c r="C281" s="816"/>
      <c r="D281" s="816"/>
      <c r="E281" s="277"/>
      <c r="F281" s="278"/>
      <c r="G281" s="156"/>
      <c r="K281" s="684" t="s">
        <v>207</v>
      </c>
      <c r="L281" s="88">
        <f ca="1">冷凍・冷蔵設備!$U$5</f>
        <v>2000</v>
      </c>
      <c r="M281" s="685"/>
      <c r="O281" s="944" t="s">
        <v>1263</v>
      </c>
      <c r="P281" s="947"/>
      <c r="Q281" s="948"/>
      <c r="R281" s="916" t="str">
        <f t="shared" si="40"/>
        <v>導入無し</v>
      </c>
      <c r="S281" s="917"/>
      <c r="T281" s="697"/>
      <c r="U281" s="675"/>
      <c r="V281" s="45"/>
      <c r="W281" s="33"/>
      <c r="Y281" s="33"/>
      <c r="Z281" s="622"/>
      <c r="AA281" s="33"/>
      <c r="AB281" s="33"/>
      <c r="AC281" s="33"/>
      <c r="AD281" s="33"/>
      <c r="AE281" s="33"/>
      <c r="AF281" s="33"/>
      <c r="AG281" s="269">
        <f>冷凍・冷蔵設備!$N$1</f>
        <v>1</v>
      </c>
      <c r="AH281" s="113">
        <f t="shared" si="39"/>
        <v>0</v>
      </c>
      <c r="AI281" s="530">
        <f>IF(冷凍・冷蔵設備!$J$10=0,"",冷凍・冷蔵設備!$N$9)</f>
        <v>0</v>
      </c>
      <c r="AJ281" s="504" t="str">
        <f>IF(冷凍・冷蔵設備!$J$10=0,AP281,IF(冷凍・冷蔵設備!$N$9&gt;=0.95,AK281,IF(冷凍・冷蔵設備!$N$9&gt;=0.7,AL281,IF(冷凍・冷蔵設備!$N$9&gt;=0.3,AM281,IF(冷凍・冷蔵設備!$N$9&gt;=0.05,AN281,AO281)))))</f>
        <v>導入無し</v>
      </c>
      <c r="AK281" s="108" t="s">
        <v>109</v>
      </c>
      <c r="AL281" s="108" t="s">
        <v>31</v>
      </c>
      <c r="AM281" s="108" t="s">
        <v>241</v>
      </c>
      <c r="AN281" s="108" t="s">
        <v>34</v>
      </c>
      <c r="AO281" s="108" t="s">
        <v>35</v>
      </c>
      <c r="AP281" s="108" t="s">
        <v>260</v>
      </c>
      <c r="AQ281" s="538">
        <v>0.09</v>
      </c>
      <c r="AR281" s="33"/>
      <c r="AS281" s="130">
        <v>1</v>
      </c>
      <c r="AT281" s="130">
        <v>0.8</v>
      </c>
      <c r="AU281" s="130">
        <v>0.5</v>
      </c>
      <c r="AV281" s="130">
        <v>0.2</v>
      </c>
      <c r="AW281" s="130">
        <v>0</v>
      </c>
      <c r="AX281" s="130" t="s">
        <v>716</v>
      </c>
      <c r="AY281" s="87"/>
      <c r="AZ281" s="87"/>
      <c r="BA281" s="87"/>
      <c r="BB281" s="87"/>
      <c r="BC281" s="87"/>
      <c r="BD281" s="87"/>
      <c r="BW281" s="33"/>
      <c r="BX281" s="33"/>
      <c r="BY281" s="33"/>
      <c r="BZ281" s="33"/>
      <c r="CA281" s="33"/>
      <c r="CF281" s="33"/>
    </row>
    <row r="282" spans="2:84" ht="14.25" customHeight="1" thickBot="1" x14ac:dyDescent="0.25">
      <c r="B282" s="321"/>
      <c r="C282" s="816"/>
      <c r="D282" s="816"/>
      <c r="E282" s="277"/>
      <c r="F282" s="278"/>
      <c r="G282" s="156"/>
      <c r="H282" s="684" t="s">
        <v>69</v>
      </c>
      <c r="I282" s="687">
        <f>$AX$4</f>
        <v>2005</v>
      </c>
      <c r="J282" s="821"/>
      <c r="K282" s="684" t="s">
        <v>734</v>
      </c>
      <c r="L282" s="688">
        <f>AJ277</f>
        <v>1</v>
      </c>
      <c r="M282" s="685"/>
      <c r="N282" s="837" t="str">
        <f>IF(L282="","%","")</f>
        <v/>
      </c>
      <c r="O282" s="888" t="s">
        <v>1264</v>
      </c>
      <c r="P282" s="890"/>
      <c r="Q282" s="891"/>
      <c r="R282" s="916" t="str">
        <f t="shared" si="40"/>
        <v>全てに導入</v>
      </c>
      <c r="S282" s="917"/>
      <c r="T282" s="697"/>
      <c r="U282" s="675"/>
      <c r="V282" s="45"/>
      <c r="W282" s="33"/>
      <c r="Y282" s="33"/>
      <c r="Z282" s="622"/>
      <c r="AA282" s="33"/>
      <c r="AB282" s="33"/>
      <c r="AC282" s="33"/>
      <c r="AD282" s="33"/>
      <c r="AE282" s="33"/>
      <c r="AF282" s="33"/>
      <c r="AG282" s="269">
        <f>冷凍・冷蔵設備!$O$1</f>
        <v>0</v>
      </c>
      <c r="AH282" s="113">
        <f t="shared" si="39"/>
        <v>1</v>
      </c>
      <c r="AI282" s="530">
        <f>IF(冷凍・冷蔵設備!$J$10=0,"",冷凍・冷蔵設備!$O$9)</f>
        <v>1</v>
      </c>
      <c r="AJ282" s="504" t="str">
        <f>IF(冷凍・冷蔵設備!$J$10=0,AP282,IF(冷凍・冷蔵設備!$O$9&gt;=0.95,AK282,IF(冷凍・冷蔵設備!$O$9&gt;=0.7,AL282,IF(冷凍・冷蔵設備!$O$9&gt;=0.3,AM282,IF(冷凍・冷蔵設備!$O$9&gt;=0.05,AN282,AO282)))))</f>
        <v>全てに導入</v>
      </c>
      <c r="AK282" s="108" t="s">
        <v>109</v>
      </c>
      <c r="AL282" s="108" t="s">
        <v>31</v>
      </c>
      <c r="AM282" s="108" t="s">
        <v>241</v>
      </c>
      <c r="AN282" s="108" t="s">
        <v>34</v>
      </c>
      <c r="AO282" s="108" t="s">
        <v>35</v>
      </c>
      <c r="AP282" s="108" t="s">
        <v>260</v>
      </c>
      <c r="AQ282" s="538">
        <v>0.04</v>
      </c>
      <c r="AR282" s="33"/>
      <c r="AS282" s="130">
        <v>1</v>
      </c>
      <c r="AT282" s="130">
        <v>0.8</v>
      </c>
      <c r="AU282" s="130">
        <v>0.5</v>
      </c>
      <c r="AV282" s="130">
        <v>0.2</v>
      </c>
      <c r="AW282" s="130">
        <v>0</v>
      </c>
      <c r="AX282" s="130" t="s">
        <v>716</v>
      </c>
      <c r="AY282" s="87"/>
      <c r="AZ282" s="87"/>
      <c r="BA282" s="87"/>
      <c r="BB282" s="87"/>
      <c r="BC282" s="87"/>
      <c r="BD282" s="87"/>
      <c r="BW282" s="33"/>
      <c r="BX282" s="33"/>
      <c r="BY282" s="33"/>
      <c r="BZ282" s="33"/>
      <c r="CA282" s="33"/>
      <c r="CF282" s="33"/>
    </row>
    <row r="283" spans="2:84" ht="14.25" customHeight="1" thickBot="1" x14ac:dyDescent="0.25">
      <c r="B283" s="321"/>
      <c r="C283" s="816"/>
      <c r="D283" s="816"/>
      <c r="E283" s="277"/>
      <c r="F283" s="278"/>
      <c r="G283" s="156"/>
      <c r="O283" s="888" t="s">
        <v>1265</v>
      </c>
      <c r="P283" s="890"/>
      <c r="Q283" s="891"/>
      <c r="R283" s="916" t="str">
        <f t="shared" si="40"/>
        <v>導入無し</v>
      </c>
      <c r="S283" s="917"/>
      <c r="T283" s="697"/>
      <c r="U283" s="675"/>
      <c r="V283" s="45"/>
      <c r="W283" s="33"/>
      <c r="Y283" s="33"/>
      <c r="Z283" s="33"/>
      <c r="AA283" s="33"/>
      <c r="AB283" s="33"/>
      <c r="AC283" s="33"/>
      <c r="AD283" s="33"/>
      <c r="AE283" s="33"/>
      <c r="AF283" s="33"/>
      <c r="AG283" s="269">
        <f>冷凍・冷蔵設備!$P$1</f>
        <v>1</v>
      </c>
      <c r="AH283" s="113">
        <f t="shared" si="39"/>
        <v>0</v>
      </c>
      <c r="AI283" s="530">
        <f>IF(冷凍・冷蔵設備!$J$10=0,"",冷凍・冷蔵設備!$P$9)</f>
        <v>0</v>
      </c>
      <c r="AJ283" s="504" t="str">
        <f>IF(冷凍・冷蔵設備!$J$10=0,AP283,IF(冷凍・冷蔵設備!$P$9&gt;=0.95,AK283,IF(冷凍・冷蔵設備!$P$9&gt;=0.7,AL283,IF(冷凍・冷蔵設備!$P$9&gt;=0.3,AM283,IF(冷凍・冷蔵設備!$P$9&gt;=0.05,AN283,AO283)))))</f>
        <v>導入無し</v>
      </c>
      <c r="AK283" s="108" t="s">
        <v>109</v>
      </c>
      <c r="AL283" s="108" t="s">
        <v>31</v>
      </c>
      <c r="AM283" s="108" t="s">
        <v>241</v>
      </c>
      <c r="AN283" s="108" t="s">
        <v>34</v>
      </c>
      <c r="AO283" s="108" t="s">
        <v>35</v>
      </c>
      <c r="AP283" s="108" t="s">
        <v>260</v>
      </c>
      <c r="AQ283" s="538">
        <v>0.04</v>
      </c>
      <c r="AR283" s="33"/>
      <c r="AS283" s="130">
        <v>1</v>
      </c>
      <c r="AT283" s="130">
        <v>0.8</v>
      </c>
      <c r="AU283" s="130">
        <v>0.5</v>
      </c>
      <c r="AV283" s="130">
        <v>0.2</v>
      </c>
      <c r="AW283" s="130">
        <v>0</v>
      </c>
      <c r="AX283" s="130" t="s">
        <v>716</v>
      </c>
      <c r="AY283" s="87"/>
      <c r="AZ283" s="87"/>
      <c r="BA283" s="87"/>
      <c r="BB283" s="87"/>
      <c r="BC283" s="87"/>
      <c r="BD283" s="87"/>
      <c r="BW283" s="33"/>
      <c r="BX283" s="33"/>
      <c r="BY283" s="33"/>
      <c r="BZ283" s="33"/>
      <c r="CA283" s="33"/>
      <c r="CF283" s="33"/>
    </row>
    <row r="284" spans="2:84" ht="14.25" customHeight="1" thickBot="1" x14ac:dyDescent="0.25">
      <c r="B284" s="321"/>
      <c r="C284" s="816"/>
      <c r="D284" s="816"/>
      <c r="E284" s="277"/>
      <c r="F284" s="278"/>
      <c r="G284" s="156"/>
      <c r="O284" s="888" t="s">
        <v>1266</v>
      </c>
      <c r="P284" s="890"/>
      <c r="Q284" s="891"/>
      <c r="R284" s="916" t="str">
        <f t="shared" si="40"/>
        <v>導入無し</v>
      </c>
      <c r="S284" s="917"/>
      <c r="T284" s="697"/>
      <c r="U284" s="675"/>
      <c r="V284" s="45"/>
      <c r="W284" s="33"/>
      <c r="Y284" s="33"/>
      <c r="Z284" s="33"/>
      <c r="AA284" s="33"/>
      <c r="AB284" s="33"/>
      <c r="AC284" s="33"/>
      <c r="AD284" s="33"/>
      <c r="AE284" s="33"/>
      <c r="AF284" s="33"/>
      <c r="AG284" s="269">
        <f>冷凍・冷蔵設備!$Q$1</f>
        <v>1</v>
      </c>
      <c r="AH284" s="113">
        <f t="shared" si="39"/>
        <v>0</v>
      </c>
      <c r="AI284" s="530">
        <f>IF(冷凍・冷蔵設備!$J$10=0,"",冷凍・冷蔵設備!$Q$9)</f>
        <v>0</v>
      </c>
      <c r="AJ284" s="504" t="str">
        <f>IF(冷凍・冷蔵設備!$J$10=0,AP284,IF(冷凍・冷蔵設備!$Q$9&gt;=0.95,AK284,IF(冷凍・冷蔵設備!$Q$9&gt;=0.7,AL284,IF(冷凍・冷蔵設備!$Q$9&gt;=0.3,AM284,IF(冷凍・冷蔵設備!$Q$9&gt;=0.05,AN284,AO284)))))</f>
        <v>導入無し</v>
      </c>
      <c r="AK284" s="108" t="s">
        <v>109</v>
      </c>
      <c r="AL284" s="108" t="s">
        <v>31</v>
      </c>
      <c r="AM284" s="108" t="s">
        <v>241</v>
      </c>
      <c r="AN284" s="108" t="s">
        <v>34</v>
      </c>
      <c r="AO284" s="108" t="s">
        <v>35</v>
      </c>
      <c r="AP284" s="108" t="s">
        <v>260</v>
      </c>
      <c r="AQ284" s="538">
        <v>0.18</v>
      </c>
      <c r="AR284" s="33"/>
      <c r="AS284" s="130">
        <v>1</v>
      </c>
      <c r="AT284" s="130">
        <v>0.8</v>
      </c>
      <c r="AU284" s="130">
        <v>0.5</v>
      </c>
      <c r="AV284" s="130">
        <v>0.2</v>
      </c>
      <c r="AW284" s="130">
        <v>0</v>
      </c>
      <c r="AX284" s="130" t="s">
        <v>716</v>
      </c>
      <c r="AY284" s="87"/>
      <c r="AZ284" s="87"/>
      <c r="BA284" s="87"/>
      <c r="BB284" s="87"/>
      <c r="BC284" s="87"/>
      <c r="BD284" s="87"/>
      <c r="BW284" s="33"/>
      <c r="BX284" s="33"/>
      <c r="BY284" s="33"/>
      <c r="BZ284" s="33"/>
      <c r="CA284" s="33"/>
      <c r="CF284" s="33"/>
    </row>
    <row r="285" spans="2:84" ht="14.25" customHeight="1" thickBot="1" x14ac:dyDescent="0.25">
      <c r="B285" s="321"/>
      <c r="C285" s="825"/>
      <c r="D285" s="825"/>
      <c r="E285" s="280"/>
      <c r="F285" s="281"/>
      <c r="G285" s="283"/>
      <c r="H285" s="689"/>
      <c r="I285" s="200"/>
      <c r="J285" s="200"/>
      <c r="K285" s="200"/>
      <c r="L285" s="200"/>
      <c r="M285" s="200"/>
      <c r="N285" s="283"/>
      <c r="O285" s="888" t="s">
        <v>73</v>
      </c>
      <c r="P285" s="890"/>
      <c r="Q285" s="891"/>
      <c r="R285" s="916" t="str">
        <f t="shared" si="40"/>
        <v>導入無し</v>
      </c>
      <c r="S285" s="917"/>
      <c r="T285" s="696"/>
      <c r="U285" s="675"/>
      <c r="V285" s="45"/>
      <c r="W285" s="33"/>
      <c r="Y285" s="33"/>
      <c r="Z285" s="33"/>
      <c r="AA285" s="33"/>
      <c r="AB285" s="33"/>
      <c r="AC285" s="33"/>
      <c r="AD285" s="33"/>
      <c r="AE285" s="33"/>
      <c r="AF285" s="33"/>
      <c r="AG285" s="269">
        <f>冷凍・冷蔵設備!$R$1</f>
        <v>1</v>
      </c>
      <c r="AH285" s="113">
        <f t="shared" si="39"/>
        <v>0</v>
      </c>
      <c r="AI285" s="530">
        <f>IF(冷凍・冷蔵設備!$J$10=0,"",冷凍・冷蔵設備!$R$9)</f>
        <v>0</v>
      </c>
      <c r="AJ285" s="504" t="str">
        <f>IF(冷凍・冷蔵設備!$J$10=0,AP285,IF(冷凍・冷蔵設備!$R$9&gt;=0.95,AK285,IF(冷凍・冷蔵設備!$R$9&gt;=0.7,AL285,IF(冷凍・冷蔵設備!$R$9&gt;=0.3,AM285,IF(冷凍・冷蔵設備!$R$9&gt;=0.05,AN285,AO285)))))</f>
        <v>導入無し</v>
      </c>
      <c r="AK285" s="108" t="s">
        <v>109</v>
      </c>
      <c r="AL285" s="108" t="s">
        <v>31</v>
      </c>
      <c r="AM285" s="108" t="s">
        <v>241</v>
      </c>
      <c r="AN285" s="108" t="s">
        <v>34</v>
      </c>
      <c r="AO285" s="108" t="s">
        <v>35</v>
      </c>
      <c r="AP285" s="108" t="s">
        <v>260</v>
      </c>
      <c r="AQ285" s="538">
        <v>0.56000000000000005</v>
      </c>
      <c r="AR285" s="33"/>
      <c r="AS285" s="130">
        <v>1</v>
      </c>
      <c r="AT285" s="130">
        <v>0.8</v>
      </c>
      <c r="AU285" s="130">
        <v>0.5</v>
      </c>
      <c r="AV285" s="130">
        <v>0.2</v>
      </c>
      <c r="AW285" s="130">
        <v>0</v>
      </c>
      <c r="AX285" s="130" t="s">
        <v>716</v>
      </c>
      <c r="AY285" s="87"/>
      <c r="AZ285" s="87"/>
      <c r="BA285" s="87"/>
      <c r="BB285" s="87"/>
      <c r="BC285" s="87"/>
      <c r="BD285" s="87"/>
      <c r="BW285" s="33"/>
      <c r="BX285" s="33"/>
      <c r="BY285" s="33"/>
      <c r="BZ285" s="33"/>
      <c r="CA285" s="33"/>
      <c r="CF285" s="33"/>
    </row>
    <row r="286" spans="2:84" ht="24" customHeight="1" thickBot="1" x14ac:dyDescent="0.25">
      <c r="C286" s="262">
        <v>66</v>
      </c>
      <c r="D286" s="834" t="s">
        <v>1158</v>
      </c>
      <c r="E286" s="264" t="s">
        <v>1267</v>
      </c>
      <c r="F286" s="888" t="s">
        <v>1074</v>
      </c>
      <c r="G286" s="889"/>
      <c r="H286" s="888" t="s">
        <v>1075</v>
      </c>
      <c r="I286" s="890"/>
      <c r="J286" s="890"/>
      <c r="K286" s="890"/>
      <c r="L286" s="890"/>
      <c r="M286" s="890"/>
      <c r="N286" s="890"/>
      <c r="O286" s="890"/>
      <c r="P286" s="890"/>
      <c r="Q286" s="891"/>
      <c r="R286" s="892" t="s">
        <v>31</v>
      </c>
      <c r="S286" s="893"/>
      <c r="T286" s="265" t="str">
        <f>IF(AF286=0,"-",IF(AF286&gt;=$BK$15,"A",IF(AF286&gt;=$BK$16,"B",IF(AF286&gt;=$BK$17,"C","-"))))</f>
        <v>C</v>
      </c>
      <c r="U286" s="683"/>
      <c r="V286" s="683"/>
      <c r="W286" s="95"/>
      <c r="X286" s="225">
        <f>IF($R286=AK286,AS286,IF($R286=AL286,AT286,IF($R286=AM286,AU286,IF($R286=AN286,AV286,IF($R286=AO286,AW286,AX286)))))</f>
        <v>0.8</v>
      </c>
      <c r="Y286" s="537" t="s">
        <v>1016</v>
      </c>
      <c r="Z286" s="302">
        <f>VLOOKUP(Y286,$W$44:$AJ$85,$AJ$40,0)</f>
        <v>9.0395797749849002E-2</v>
      </c>
      <c r="AA286" s="532">
        <v>5.0000000000000001E-3</v>
      </c>
      <c r="AB286" s="186">
        <v>1</v>
      </c>
      <c r="AC286" s="567">
        <v>1</v>
      </c>
      <c r="AD286" s="269">
        <f>IF(X286="-","-",X286*Z286*AA286*AB286*AC286)</f>
        <v>3.61583190999396E-4</v>
      </c>
      <c r="AE286" s="269">
        <f>IF(X286="-",0,(1-X286)*Z286*AA286*AB286*AC286)</f>
        <v>9.0395797749848986E-5</v>
      </c>
      <c r="AF286" s="571">
        <f>IF(X286="-",0,AE286)</f>
        <v>9.0395797749848986E-5</v>
      </c>
      <c r="AG286" s="269"/>
      <c r="AK286" s="108" t="s">
        <v>109</v>
      </c>
      <c r="AL286" s="108" t="s">
        <v>31</v>
      </c>
      <c r="AM286" s="108" t="s">
        <v>241</v>
      </c>
      <c r="AN286" s="108" t="s">
        <v>34</v>
      </c>
      <c r="AO286" s="108" t="s">
        <v>35</v>
      </c>
      <c r="AP286" s="108" t="s">
        <v>984</v>
      </c>
      <c r="AQ286" s="33"/>
      <c r="AR286" s="33"/>
      <c r="AS286" s="130">
        <v>1</v>
      </c>
      <c r="AT286" s="130">
        <v>0.8</v>
      </c>
      <c r="AU286" s="130">
        <v>0.5</v>
      </c>
      <c r="AV286" s="130">
        <v>0.2</v>
      </c>
      <c r="AW286" s="130">
        <v>0</v>
      </c>
      <c r="AX286" s="130" t="s">
        <v>63</v>
      </c>
      <c r="BW286" s="33"/>
      <c r="BX286" s="33"/>
      <c r="BY286" s="33"/>
      <c r="BZ286" s="33"/>
      <c r="CA286" s="33"/>
      <c r="CF286" s="33"/>
    </row>
    <row r="287" spans="2:84" ht="14.25" customHeight="1" x14ac:dyDescent="0.2">
      <c r="C287" s="33"/>
      <c r="D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33"/>
      <c r="AR287" s="33"/>
      <c r="AS287" s="33"/>
      <c r="AT287" s="33"/>
      <c r="AU287" s="33"/>
      <c r="AV287" s="33"/>
      <c r="AW287" s="33"/>
      <c r="BW287" s="33"/>
      <c r="BX287" s="33"/>
      <c r="BY287" s="33"/>
      <c r="BZ287" s="33"/>
      <c r="CA287" s="33"/>
      <c r="CF287" s="33"/>
    </row>
    <row r="288" spans="2:84" ht="14.25" hidden="1" customHeight="1" x14ac:dyDescent="0.2">
      <c r="C288" s="33"/>
      <c r="D288" s="33"/>
      <c r="U288" s="33"/>
      <c r="V288" s="33"/>
      <c r="W288" s="33"/>
      <c r="X288" s="33"/>
      <c r="Y288" s="33"/>
      <c r="Z288" s="33"/>
      <c r="AA288" s="33"/>
      <c r="AB288" s="33"/>
      <c r="AC288" s="33"/>
      <c r="AD288" s="33"/>
      <c r="AE288" s="33"/>
      <c r="AF288" s="33"/>
      <c r="AG288" s="33"/>
      <c r="AH288" s="33"/>
      <c r="AI288" s="33"/>
      <c r="AJ288" s="33"/>
      <c r="AK288" s="33"/>
      <c r="AL288" s="33"/>
      <c r="AM288" s="33"/>
      <c r="AN288" s="33"/>
      <c r="AO288" s="33"/>
      <c r="AP288" s="33"/>
      <c r="AQ288" s="33"/>
      <c r="AR288" s="33"/>
      <c r="AS288" s="33"/>
      <c r="AT288" s="33"/>
      <c r="AU288" s="33"/>
      <c r="AV288" s="33"/>
      <c r="AW288" s="33"/>
      <c r="BW288" s="33"/>
      <c r="BX288" s="33"/>
      <c r="BY288" s="33"/>
      <c r="BZ288" s="33"/>
      <c r="CA288" s="33"/>
      <c r="CF288" s="33"/>
    </row>
    <row r="289" spans="2:84" ht="14.25" hidden="1" customHeight="1" x14ac:dyDescent="0.2">
      <c r="C289" s="33"/>
      <c r="D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33"/>
      <c r="AR289" s="33"/>
      <c r="AS289" s="33"/>
      <c r="AT289" s="33"/>
      <c r="AU289" s="33"/>
      <c r="AV289" s="33"/>
      <c r="AW289" s="33"/>
      <c r="BW289" s="33"/>
      <c r="BX289" s="33"/>
      <c r="BY289" s="33"/>
      <c r="BZ289" s="33"/>
      <c r="CA289" s="33"/>
      <c r="CF289" s="33"/>
    </row>
    <row r="290" spans="2:84" ht="14.25" hidden="1" customHeight="1" x14ac:dyDescent="0.2">
      <c r="C290" s="33"/>
      <c r="D290" s="33"/>
      <c r="U290" s="33"/>
      <c r="V290" s="33"/>
      <c r="W290" s="33"/>
      <c r="X290" s="33"/>
      <c r="Y290" s="33"/>
      <c r="Z290" s="33"/>
      <c r="AA290" s="33"/>
      <c r="AB290" s="33"/>
      <c r="AC290" s="33"/>
      <c r="AD290" s="33"/>
      <c r="AE290" s="33"/>
      <c r="AF290" s="33"/>
      <c r="AG290" s="33"/>
      <c r="AH290" s="33"/>
      <c r="AI290" s="33"/>
      <c r="AJ290" s="33"/>
      <c r="AK290" s="33"/>
      <c r="AL290" s="33"/>
      <c r="AM290" s="33"/>
      <c r="AN290" s="33"/>
      <c r="AO290" s="33"/>
      <c r="AP290" s="33"/>
      <c r="AQ290" s="33"/>
      <c r="AR290" s="33"/>
      <c r="AS290" s="33"/>
      <c r="AT290" s="33"/>
      <c r="AU290" s="33"/>
      <c r="AV290" s="33"/>
      <c r="AW290" s="33"/>
      <c r="BW290" s="33"/>
      <c r="BX290" s="33"/>
      <c r="BY290" s="33"/>
      <c r="BZ290" s="33"/>
      <c r="CA290" s="33"/>
      <c r="CF290" s="33"/>
    </row>
    <row r="291" spans="2:84" ht="14.25" hidden="1" customHeight="1" x14ac:dyDescent="0.2">
      <c r="C291" s="33"/>
      <c r="D291" s="33"/>
      <c r="U291" s="33"/>
      <c r="V291" s="33"/>
      <c r="W291" s="33"/>
      <c r="X291" s="33"/>
      <c r="Y291" s="33"/>
      <c r="Z291" s="33"/>
      <c r="AA291" s="33"/>
      <c r="AB291" s="33"/>
      <c r="AC291" s="33"/>
      <c r="AD291" s="33"/>
      <c r="AE291" s="33"/>
      <c r="AF291" s="33"/>
      <c r="AG291" s="33"/>
      <c r="AH291" s="33"/>
      <c r="AI291" s="33"/>
      <c r="AJ291" s="33"/>
      <c r="AK291" s="33"/>
      <c r="AL291" s="33"/>
      <c r="AM291" s="33"/>
      <c r="AN291" s="33"/>
      <c r="AO291" s="33"/>
      <c r="AP291" s="33"/>
      <c r="AQ291" s="33"/>
      <c r="AR291" s="33"/>
      <c r="AS291" s="33"/>
      <c r="AT291" s="33"/>
      <c r="AU291" s="33"/>
      <c r="AV291" s="33"/>
      <c r="AW291" s="33"/>
      <c r="BW291" s="33"/>
      <c r="BX291" s="33"/>
      <c r="BY291" s="33"/>
      <c r="BZ291" s="33"/>
      <c r="CA291" s="33"/>
      <c r="CF291" s="33"/>
    </row>
    <row r="292" spans="2:84" ht="14.25" hidden="1" customHeight="1" x14ac:dyDescent="0.2">
      <c r="C292" s="33"/>
      <c r="D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33"/>
      <c r="AR292" s="33"/>
      <c r="AS292" s="33"/>
      <c r="AT292" s="33"/>
      <c r="AU292" s="33"/>
      <c r="AV292" s="33"/>
      <c r="AW292" s="33"/>
      <c r="BW292" s="33"/>
      <c r="BX292" s="33"/>
      <c r="BY292" s="33"/>
      <c r="BZ292" s="33"/>
      <c r="CA292" s="33"/>
      <c r="CF292" s="33"/>
    </row>
    <row r="293" spans="2:84" ht="14.25" hidden="1" customHeight="1" x14ac:dyDescent="0.2">
      <c r="B293" s="137"/>
      <c r="C293" s="33"/>
      <c r="D293" s="33"/>
      <c r="U293" s="33"/>
      <c r="V293" s="33"/>
      <c r="W293" s="33"/>
      <c r="X293" s="33"/>
      <c r="Y293" s="33"/>
      <c r="Z293" s="33"/>
      <c r="AA293" s="33"/>
      <c r="AB293" s="33"/>
      <c r="AC293" s="33"/>
      <c r="AD293" s="33"/>
      <c r="AE293" s="33"/>
      <c r="AF293" s="33"/>
      <c r="AG293" s="33"/>
      <c r="AH293" s="33"/>
      <c r="AI293" s="33"/>
      <c r="AJ293" s="33"/>
      <c r="AK293" s="33"/>
      <c r="AL293" s="33"/>
      <c r="AM293" s="33"/>
      <c r="AN293" s="33"/>
      <c r="AO293" s="33"/>
      <c r="AP293" s="33"/>
      <c r="AQ293" s="33"/>
      <c r="AR293" s="33"/>
      <c r="AS293" s="33"/>
      <c r="AT293" s="33"/>
      <c r="AU293" s="33"/>
      <c r="AV293" s="33"/>
      <c r="AW293" s="33"/>
      <c r="BW293" s="33"/>
      <c r="BX293" s="33"/>
      <c r="BY293" s="33"/>
      <c r="BZ293" s="33"/>
      <c r="CA293" s="33"/>
      <c r="CF293" s="33"/>
    </row>
    <row r="294" spans="2:84" ht="14.25" hidden="1" customHeight="1" x14ac:dyDescent="0.2">
      <c r="B294" s="137"/>
      <c r="C294" s="33"/>
      <c r="D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33"/>
      <c r="AR294" s="33"/>
      <c r="AS294" s="33"/>
      <c r="AT294" s="33"/>
      <c r="AU294" s="33"/>
      <c r="AV294" s="33"/>
      <c r="AW294" s="33"/>
      <c r="BW294" s="33"/>
      <c r="BX294" s="33"/>
      <c r="BY294" s="33"/>
      <c r="BZ294" s="33"/>
      <c r="CA294" s="33"/>
      <c r="CF294" s="33"/>
    </row>
    <row r="295" spans="2:84" ht="14.25" hidden="1" customHeight="1" x14ac:dyDescent="0.2">
      <c r="B295" s="137"/>
      <c r="C295" s="33"/>
      <c r="D295" s="33"/>
      <c r="U295" s="33"/>
      <c r="V295" s="33"/>
      <c r="W295" s="33"/>
      <c r="X295" s="33"/>
      <c r="Y295" s="33"/>
      <c r="Z295" s="33"/>
      <c r="AA295" s="33"/>
      <c r="AB295" s="33"/>
      <c r="AC295" s="33"/>
      <c r="AD295" s="33"/>
      <c r="AE295" s="33"/>
      <c r="AF295" s="33"/>
      <c r="AG295" s="33"/>
      <c r="AH295" s="33"/>
      <c r="AI295" s="33"/>
      <c r="AJ295" s="33"/>
      <c r="AK295" s="33"/>
      <c r="AL295" s="33"/>
      <c r="AM295" s="33"/>
      <c r="AN295" s="33"/>
      <c r="AO295" s="33"/>
      <c r="AP295" s="33"/>
      <c r="AQ295" s="33"/>
      <c r="AR295" s="33"/>
      <c r="AS295" s="33"/>
      <c r="AT295" s="33"/>
      <c r="AU295" s="33"/>
      <c r="AV295" s="33"/>
      <c r="AW295" s="33"/>
      <c r="BW295" s="33"/>
      <c r="BX295" s="33"/>
      <c r="BY295" s="33"/>
      <c r="BZ295" s="33"/>
      <c r="CA295" s="33"/>
      <c r="CF295" s="33"/>
    </row>
    <row r="296" spans="2:84" ht="14.25" hidden="1" customHeight="1" x14ac:dyDescent="0.2">
      <c r="B296" s="137"/>
      <c r="C296" s="33"/>
      <c r="D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33"/>
      <c r="AR296" s="33"/>
      <c r="AS296" s="33"/>
      <c r="AT296" s="33"/>
      <c r="AU296" s="33"/>
      <c r="AV296" s="33"/>
      <c r="AW296" s="33"/>
      <c r="BW296" s="33"/>
      <c r="BX296" s="33"/>
      <c r="BY296" s="33"/>
      <c r="BZ296" s="33"/>
      <c r="CA296" s="33"/>
      <c r="CF296" s="33"/>
    </row>
    <row r="297" spans="2:84" ht="14.25" hidden="1" customHeight="1" x14ac:dyDescent="0.2">
      <c r="B297" s="137"/>
      <c r="C297" s="33"/>
      <c r="D297" s="33"/>
      <c r="U297" s="33"/>
      <c r="V297" s="33"/>
      <c r="W297" s="33"/>
      <c r="X297" s="33"/>
      <c r="Y297" s="33"/>
      <c r="Z297" s="33"/>
      <c r="AA297" s="33"/>
      <c r="AB297" s="33"/>
      <c r="AC297" s="33"/>
      <c r="AD297" s="33"/>
      <c r="AE297" s="33"/>
      <c r="AF297" s="33"/>
      <c r="AG297" s="33"/>
      <c r="AH297" s="33"/>
      <c r="AI297" s="33"/>
      <c r="AJ297" s="33"/>
      <c r="AK297" s="33"/>
      <c r="AL297" s="33"/>
      <c r="AM297" s="33"/>
      <c r="AN297" s="33"/>
      <c r="AO297" s="33"/>
      <c r="AP297" s="33"/>
      <c r="AQ297" s="33"/>
      <c r="AR297" s="33"/>
      <c r="AS297" s="33"/>
      <c r="AT297" s="33"/>
      <c r="AU297" s="33"/>
      <c r="AV297" s="33"/>
      <c r="AW297" s="33"/>
      <c r="BW297" s="33"/>
      <c r="BX297" s="33"/>
      <c r="BY297" s="33"/>
      <c r="BZ297" s="33"/>
      <c r="CA297" s="33"/>
      <c r="CF297" s="33"/>
    </row>
    <row r="298" spans="2:84" ht="14.25" hidden="1" customHeight="1" x14ac:dyDescent="0.2">
      <c r="B298" s="137"/>
      <c r="C298" s="33"/>
      <c r="D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33"/>
      <c r="AR298" s="33"/>
      <c r="AS298" s="33"/>
      <c r="AT298" s="33"/>
      <c r="AU298" s="33"/>
      <c r="AV298" s="33"/>
      <c r="AW298" s="33"/>
      <c r="BW298" s="33"/>
      <c r="BX298" s="33"/>
      <c r="BY298" s="33"/>
      <c r="BZ298" s="33"/>
      <c r="CA298" s="33"/>
      <c r="CF298" s="33"/>
    </row>
    <row r="299" spans="2:84" ht="14.25" hidden="1" customHeight="1" x14ac:dyDescent="0.2">
      <c r="B299" s="137"/>
      <c r="C299" s="33"/>
      <c r="D299" s="33"/>
      <c r="U299" s="33"/>
      <c r="V299" s="33"/>
      <c r="W299" s="33"/>
      <c r="X299" s="33"/>
      <c r="Y299" s="33"/>
      <c r="Z299" s="33"/>
      <c r="AA299" s="33"/>
      <c r="AB299" s="33"/>
      <c r="AC299" s="33"/>
      <c r="AD299" s="33"/>
      <c r="AE299" s="33"/>
      <c r="AF299" s="33"/>
      <c r="AG299" s="33"/>
      <c r="AH299" s="33"/>
      <c r="AI299" s="33"/>
      <c r="AJ299" s="33"/>
      <c r="AK299" s="33"/>
      <c r="AL299" s="33"/>
      <c r="AM299" s="33"/>
      <c r="AN299" s="33"/>
      <c r="AO299" s="33"/>
      <c r="AP299" s="33"/>
      <c r="AQ299" s="33"/>
      <c r="AR299" s="33"/>
      <c r="AS299" s="33"/>
      <c r="AT299" s="33"/>
      <c r="AU299" s="33"/>
      <c r="AV299" s="33"/>
      <c r="AW299" s="33"/>
      <c r="BW299" s="33"/>
      <c r="BX299" s="33"/>
      <c r="BY299" s="33"/>
      <c r="BZ299" s="33"/>
      <c r="CA299" s="33"/>
      <c r="CF299" s="33"/>
    </row>
    <row r="300" spans="2:84" ht="14.25" hidden="1" customHeight="1" x14ac:dyDescent="0.2">
      <c r="B300" s="137"/>
      <c r="C300" s="33"/>
      <c r="D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33"/>
      <c r="AR300" s="33"/>
      <c r="AS300" s="33"/>
      <c r="AT300" s="33"/>
      <c r="AU300" s="33"/>
      <c r="AV300" s="33"/>
      <c r="AW300" s="33"/>
      <c r="BW300" s="33"/>
      <c r="BX300" s="33"/>
      <c r="BY300" s="33"/>
      <c r="BZ300" s="33"/>
      <c r="CA300" s="33"/>
      <c r="CF300" s="33"/>
    </row>
    <row r="301" spans="2:84" ht="14.25" hidden="1" customHeight="1" x14ac:dyDescent="0.2">
      <c r="B301" s="137"/>
      <c r="C301" s="33"/>
      <c r="D301" s="33"/>
      <c r="U301" s="33"/>
      <c r="V301" s="33"/>
      <c r="W301" s="33"/>
      <c r="X301" s="33"/>
      <c r="Y301" s="33"/>
      <c r="Z301" s="33"/>
      <c r="AA301" s="33"/>
      <c r="AB301" s="33"/>
      <c r="AC301" s="33"/>
      <c r="AD301" s="33"/>
      <c r="AE301" s="33"/>
      <c r="AF301" s="33"/>
      <c r="AG301" s="33"/>
      <c r="AH301" s="33"/>
      <c r="AI301" s="33"/>
      <c r="AJ301" s="33"/>
      <c r="AK301" s="33"/>
      <c r="AL301" s="33"/>
      <c r="AM301" s="33"/>
      <c r="AN301" s="33"/>
      <c r="AO301" s="33"/>
      <c r="AP301" s="33"/>
      <c r="AQ301" s="33"/>
      <c r="AR301" s="33"/>
      <c r="AS301" s="33"/>
      <c r="AT301" s="33"/>
      <c r="AU301" s="33"/>
      <c r="AV301" s="33"/>
      <c r="AW301" s="33"/>
      <c r="BW301" s="33"/>
      <c r="BX301" s="33"/>
      <c r="BY301" s="33"/>
      <c r="BZ301" s="33"/>
      <c r="CA301" s="33"/>
      <c r="CF301" s="33"/>
    </row>
    <row r="302" spans="2:84" ht="14.25" hidden="1" customHeight="1" x14ac:dyDescent="0.2">
      <c r="B302" s="137"/>
      <c r="C302" s="33"/>
      <c r="D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33"/>
      <c r="AR302" s="33"/>
      <c r="AS302" s="33"/>
      <c r="AT302" s="33"/>
      <c r="AU302" s="33"/>
      <c r="AV302" s="33"/>
      <c r="AW302" s="33"/>
      <c r="BW302" s="33"/>
      <c r="BX302" s="33"/>
      <c r="BY302" s="33"/>
      <c r="BZ302" s="33"/>
      <c r="CA302" s="33"/>
      <c r="CF302" s="33"/>
    </row>
    <row r="303" spans="2:84" ht="14.25" hidden="1" customHeight="1" x14ac:dyDescent="0.2">
      <c r="B303" s="137"/>
      <c r="C303" s="33"/>
      <c r="D303" s="33"/>
      <c r="U303" s="33"/>
      <c r="V303" s="33"/>
      <c r="W303" s="33"/>
      <c r="X303" s="33"/>
      <c r="Y303" s="33"/>
      <c r="Z303" s="33"/>
      <c r="AA303" s="33"/>
      <c r="AB303" s="33"/>
      <c r="AC303" s="33"/>
      <c r="AD303" s="33"/>
      <c r="AE303" s="33"/>
      <c r="AF303" s="33"/>
      <c r="AG303" s="33"/>
      <c r="AH303" s="33"/>
      <c r="AI303" s="33"/>
      <c r="AJ303" s="33"/>
      <c r="AK303" s="33"/>
      <c r="AL303" s="33"/>
      <c r="AM303" s="33"/>
      <c r="AN303" s="33"/>
      <c r="AO303" s="33"/>
      <c r="AP303" s="33"/>
      <c r="AQ303" s="33"/>
      <c r="AR303" s="33"/>
      <c r="AS303" s="33"/>
      <c r="AT303" s="33"/>
      <c r="AU303" s="33"/>
      <c r="AV303" s="33"/>
      <c r="AW303" s="33"/>
      <c r="BW303" s="33"/>
      <c r="BX303" s="33"/>
      <c r="BY303" s="33"/>
      <c r="BZ303" s="33"/>
      <c r="CA303" s="33"/>
      <c r="CF303" s="33"/>
    </row>
    <row r="304" spans="2:84" ht="14.25" hidden="1" customHeight="1" x14ac:dyDescent="0.2">
      <c r="B304" s="137"/>
      <c r="C304" s="33"/>
      <c r="D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33"/>
      <c r="AR304" s="33"/>
      <c r="AS304" s="33"/>
      <c r="AT304" s="33"/>
      <c r="AU304" s="33"/>
      <c r="AV304" s="33"/>
      <c r="AW304" s="33"/>
      <c r="BW304" s="33"/>
      <c r="BX304" s="33"/>
      <c r="BY304" s="33"/>
      <c r="BZ304" s="33"/>
      <c r="CA304" s="33"/>
      <c r="CF304" s="33"/>
    </row>
    <row r="305" spans="2:84" ht="14.25" hidden="1" customHeight="1" x14ac:dyDescent="0.2">
      <c r="B305" s="137"/>
      <c r="C305" s="33"/>
      <c r="D305" s="33"/>
      <c r="U305" s="33"/>
      <c r="V305" s="33"/>
      <c r="W305" s="33"/>
      <c r="X305" s="33"/>
      <c r="Y305" s="33"/>
      <c r="Z305" s="33"/>
      <c r="AA305" s="33"/>
      <c r="AB305" s="33"/>
      <c r="AC305" s="33"/>
      <c r="AD305" s="33"/>
      <c r="AE305" s="33"/>
      <c r="AF305" s="33"/>
      <c r="AG305" s="33"/>
      <c r="AH305" s="33"/>
      <c r="AI305" s="33"/>
      <c r="AJ305" s="33"/>
      <c r="AK305" s="33"/>
      <c r="AL305" s="33"/>
      <c r="AM305" s="33"/>
      <c r="AN305" s="33"/>
      <c r="AO305" s="33"/>
      <c r="AP305" s="33"/>
      <c r="AQ305" s="33"/>
      <c r="AR305" s="33"/>
      <c r="AS305" s="33"/>
      <c r="AT305" s="33"/>
      <c r="AU305" s="33"/>
      <c r="AV305" s="33"/>
      <c r="AW305" s="33"/>
      <c r="BW305" s="33"/>
      <c r="BX305" s="33"/>
      <c r="BY305" s="33"/>
      <c r="BZ305" s="33"/>
      <c r="CA305" s="33"/>
      <c r="CF305" s="33"/>
    </row>
    <row r="306" spans="2:84" ht="14.25" hidden="1" customHeight="1" x14ac:dyDescent="0.2">
      <c r="B306" s="137"/>
      <c r="C306" s="33"/>
      <c r="D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33"/>
      <c r="AR306" s="33"/>
      <c r="AS306" s="33"/>
      <c r="AT306" s="33"/>
      <c r="AU306" s="33"/>
      <c r="AV306" s="33"/>
      <c r="AW306" s="33"/>
      <c r="BW306" s="33"/>
      <c r="BX306" s="33"/>
      <c r="BY306" s="33"/>
      <c r="BZ306" s="33"/>
      <c r="CA306" s="33"/>
      <c r="CF306" s="33"/>
    </row>
    <row r="307" spans="2:84" ht="14.25" hidden="1" customHeight="1" x14ac:dyDescent="0.2">
      <c r="B307" s="137"/>
      <c r="C307" s="33"/>
      <c r="D307" s="33"/>
      <c r="U307" s="33"/>
      <c r="V307" s="33"/>
      <c r="W307" s="33"/>
      <c r="X307" s="33"/>
      <c r="Y307" s="33"/>
      <c r="Z307" s="33"/>
      <c r="AA307" s="33"/>
      <c r="AB307" s="33"/>
      <c r="AC307" s="33"/>
      <c r="AD307" s="33"/>
      <c r="AE307" s="33"/>
      <c r="AF307" s="33"/>
      <c r="AG307" s="33"/>
      <c r="AH307" s="33"/>
      <c r="AI307" s="33"/>
      <c r="AJ307" s="33"/>
      <c r="AK307" s="33"/>
      <c r="AL307" s="33"/>
      <c r="AM307" s="33"/>
      <c r="AN307" s="33"/>
      <c r="AO307" s="33"/>
      <c r="AP307" s="33"/>
      <c r="AQ307" s="33"/>
      <c r="AR307" s="33"/>
      <c r="AS307" s="33"/>
      <c r="AT307" s="33"/>
      <c r="AU307" s="33"/>
      <c r="AV307" s="33"/>
      <c r="AW307" s="33"/>
      <c r="BW307" s="33"/>
      <c r="BX307" s="33"/>
      <c r="BY307" s="33"/>
      <c r="BZ307" s="33"/>
      <c r="CA307" s="33"/>
      <c r="CF307" s="33"/>
    </row>
    <row r="308" spans="2:84" ht="14.25" hidden="1" customHeight="1" x14ac:dyDescent="0.2">
      <c r="B308" s="137"/>
      <c r="C308" s="33"/>
      <c r="D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33"/>
      <c r="AR308" s="33"/>
      <c r="AS308" s="33"/>
      <c r="AT308" s="33"/>
      <c r="AU308" s="33"/>
      <c r="AV308" s="33"/>
      <c r="AW308" s="33"/>
      <c r="BW308" s="33"/>
      <c r="BX308" s="33"/>
      <c r="BY308" s="33"/>
      <c r="BZ308" s="33"/>
      <c r="CA308" s="33"/>
      <c r="CF308" s="33"/>
    </row>
    <row r="309" spans="2:84" ht="14.25" hidden="1" customHeight="1" x14ac:dyDescent="0.2">
      <c r="B309" s="137"/>
      <c r="C309" s="33"/>
      <c r="D309" s="33"/>
      <c r="U309" s="33"/>
      <c r="V309" s="33"/>
      <c r="W309" s="33"/>
      <c r="X309" s="33"/>
      <c r="Y309" s="33"/>
      <c r="Z309" s="33"/>
      <c r="AA309" s="33"/>
      <c r="AB309" s="33"/>
      <c r="AC309" s="33"/>
      <c r="AD309" s="33"/>
      <c r="AE309" s="33"/>
      <c r="AF309" s="33"/>
      <c r="AG309" s="33"/>
      <c r="AH309" s="33"/>
      <c r="AI309" s="33"/>
      <c r="AJ309" s="33"/>
      <c r="AK309" s="33"/>
      <c r="AL309" s="33"/>
      <c r="AM309" s="33"/>
      <c r="AN309" s="33"/>
      <c r="AO309" s="33"/>
      <c r="AP309" s="33"/>
      <c r="AQ309" s="33"/>
      <c r="AR309" s="33"/>
      <c r="AS309" s="33"/>
      <c r="AT309" s="33"/>
      <c r="AU309" s="33"/>
      <c r="AV309" s="33"/>
      <c r="AW309" s="33"/>
      <c r="BW309" s="33"/>
      <c r="BX309" s="33"/>
      <c r="BY309" s="33"/>
      <c r="BZ309" s="33"/>
      <c r="CA309" s="33"/>
      <c r="CF309" s="33"/>
    </row>
    <row r="310" spans="2:84" ht="14.25" hidden="1" customHeight="1" x14ac:dyDescent="0.2">
      <c r="B310" s="137"/>
      <c r="C310" s="33"/>
      <c r="D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33"/>
      <c r="AR310" s="33"/>
      <c r="AS310" s="33"/>
      <c r="AT310" s="33"/>
      <c r="AU310" s="33"/>
      <c r="AV310" s="33"/>
      <c r="AW310" s="33"/>
      <c r="BW310" s="33"/>
      <c r="BX310" s="33"/>
      <c r="BY310" s="33"/>
      <c r="BZ310" s="33"/>
      <c r="CA310" s="33"/>
      <c r="CF310" s="33"/>
    </row>
    <row r="311" spans="2:84" ht="14.25" hidden="1" customHeight="1" x14ac:dyDescent="0.2">
      <c r="B311" s="137"/>
      <c r="C311" s="33"/>
      <c r="D311" s="33"/>
      <c r="U311" s="33"/>
      <c r="V311" s="33"/>
      <c r="W311" s="33"/>
      <c r="X311" s="33"/>
      <c r="Y311" s="33"/>
      <c r="Z311" s="33"/>
      <c r="AA311" s="33"/>
      <c r="AB311" s="33"/>
      <c r="AC311" s="33"/>
      <c r="AD311" s="33"/>
      <c r="AE311" s="33"/>
      <c r="AF311" s="33"/>
      <c r="AG311" s="33"/>
      <c r="AH311" s="33"/>
      <c r="AI311" s="33"/>
      <c r="AJ311" s="33"/>
      <c r="AK311" s="33"/>
      <c r="AL311" s="33"/>
      <c r="AM311" s="33"/>
      <c r="AN311" s="33"/>
      <c r="AO311" s="33"/>
      <c r="AP311" s="33"/>
      <c r="AQ311" s="33"/>
      <c r="AR311" s="33"/>
      <c r="AS311" s="33"/>
      <c r="AT311" s="33"/>
      <c r="AU311" s="33"/>
      <c r="AV311" s="33"/>
      <c r="AW311" s="33"/>
      <c r="BW311" s="33"/>
      <c r="BX311" s="33"/>
      <c r="BY311" s="33"/>
      <c r="BZ311" s="33"/>
      <c r="CA311" s="33"/>
      <c r="CF311" s="33"/>
    </row>
    <row r="312" spans="2:84" ht="14.25" hidden="1" customHeight="1" x14ac:dyDescent="0.2">
      <c r="C312" s="33"/>
      <c r="D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33"/>
      <c r="AR312" s="33"/>
      <c r="AS312" s="33"/>
      <c r="AT312" s="33"/>
      <c r="AU312" s="33"/>
      <c r="AV312" s="33"/>
      <c r="AW312" s="33"/>
      <c r="BW312" s="33"/>
      <c r="BX312" s="33"/>
      <c r="BY312" s="33"/>
      <c r="BZ312" s="33"/>
      <c r="CA312" s="33"/>
      <c r="CF312" s="33"/>
    </row>
    <row r="313" spans="2:84" ht="14.25" hidden="1" customHeight="1" x14ac:dyDescent="0.2">
      <c r="C313" s="33"/>
      <c r="D313" s="33"/>
      <c r="U313" s="33"/>
      <c r="V313" s="33"/>
      <c r="W313" s="33"/>
      <c r="X313" s="33"/>
      <c r="Y313" s="33"/>
      <c r="Z313" s="33"/>
      <c r="AA313" s="33"/>
      <c r="AB313" s="33"/>
      <c r="AC313" s="33"/>
      <c r="AD313" s="33"/>
      <c r="AE313" s="33"/>
      <c r="AF313" s="33"/>
      <c r="AG313" s="33"/>
      <c r="AH313" s="33"/>
      <c r="AI313" s="33"/>
      <c r="AJ313" s="33"/>
      <c r="AK313" s="33"/>
      <c r="AL313" s="33"/>
      <c r="AM313" s="33"/>
      <c r="AN313" s="33"/>
      <c r="AO313" s="33"/>
      <c r="AP313" s="33"/>
      <c r="AQ313" s="33"/>
      <c r="AR313" s="33"/>
      <c r="AS313" s="33"/>
      <c r="AT313" s="33"/>
      <c r="AU313" s="33"/>
      <c r="AV313" s="33"/>
      <c r="AW313" s="33"/>
      <c r="BW313" s="33"/>
      <c r="BX313" s="33"/>
      <c r="BY313" s="33"/>
      <c r="BZ313" s="33"/>
      <c r="CA313" s="33"/>
      <c r="CF313" s="33"/>
    </row>
    <row r="314" spans="2:84" ht="14.25" hidden="1" customHeight="1" x14ac:dyDescent="0.2">
      <c r="B314" s="252"/>
      <c r="C314" s="33"/>
      <c r="D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33"/>
      <c r="AR314" s="33"/>
      <c r="AS314" s="33"/>
      <c r="AT314" s="33"/>
      <c r="AU314" s="33"/>
      <c r="AV314" s="33"/>
      <c r="AW314" s="33"/>
      <c r="BW314" s="33"/>
      <c r="BX314" s="33"/>
      <c r="BY314" s="33"/>
      <c r="BZ314" s="33"/>
      <c r="CA314" s="33"/>
      <c r="CF314" s="33"/>
    </row>
    <row r="315" spans="2:84" ht="14.25" hidden="1" customHeight="1" x14ac:dyDescent="0.2">
      <c r="B315" s="252"/>
      <c r="C315" s="33"/>
      <c r="D315" s="33"/>
      <c r="U315" s="33"/>
      <c r="V315" s="33"/>
      <c r="W315" s="33"/>
      <c r="X315" s="33"/>
      <c r="Y315" s="33"/>
      <c r="Z315" s="33"/>
      <c r="AA315" s="33"/>
      <c r="AB315" s="33"/>
      <c r="AC315" s="33"/>
      <c r="AD315" s="33"/>
      <c r="AE315" s="33"/>
      <c r="AF315" s="33"/>
      <c r="AG315" s="33"/>
      <c r="AH315" s="33"/>
      <c r="AI315" s="33"/>
      <c r="AJ315" s="33"/>
      <c r="AK315" s="33"/>
      <c r="AL315" s="33"/>
      <c r="AM315" s="33"/>
      <c r="AN315" s="33"/>
      <c r="AO315" s="33"/>
      <c r="AP315" s="33"/>
      <c r="AQ315" s="33"/>
      <c r="AR315" s="33"/>
      <c r="AS315" s="33"/>
      <c r="AT315" s="33"/>
      <c r="AU315" s="33"/>
      <c r="AV315" s="33"/>
      <c r="AW315" s="33"/>
      <c r="BW315" s="33"/>
      <c r="BX315" s="33"/>
      <c r="BY315" s="33"/>
      <c r="BZ315" s="33"/>
      <c r="CA315" s="33"/>
      <c r="CF315" s="33"/>
    </row>
    <row r="316" spans="2:84" ht="14.25" hidden="1" customHeight="1" x14ac:dyDescent="0.2">
      <c r="B316" s="252"/>
      <c r="C316" s="33"/>
      <c r="D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33"/>
      <c r="AR316" s="33"/>
      <c r="AS316" s="33"/>
      <c r="AT316" s="33"/>
      <c r="AU316" s="33"/>
      <c r="AV316" s="33"/>
      <c r="AW316" s="33"/>
      <c r="BW316" s="33"/>
      <c r="BX316" s="33"/>
      <c r="BY316" s="33"/>
      <c r="BZ316" s="33"/>
      <c r="CA316" s="33"/>
      <c r="CF316" s="33"/>
    </row>
    <row r="317" spans="2:84" ht="14.25" hidden="1" customHeight="1" x14ac:dyDescent="0.2">
      <c r="B317" s="252"/>
      <c r="C317" s="33"/>
      <c r="D317" s="33"/>
      <c r="U317" s="33"/>
      <c r="V317" s="33"/>
      <c r="W317" s="33"/>
      <c r="X317" s="33"/>
      <c r="Y317" s="33"/>
      <c r="Z317" s="33"/>
      <c r="AA317" s="33"/>
      <c r="AB317" s="33"/>
      <c r="AC317" s="33"/>
      <c r="AD317" s="33"/>
      <c r="AE317" s="33"/>
      <c r="AF317" s="33"/>
      <c r="AG317" s="33"/>
      <c r="AH317" s="33"/>
      <c r="AI317" s="33"/>
      <c r="AJ317" s="33"/>
      <c r="AK317" s="33"/>
      <c r="AL317" s="33"/>
      <c r="AM317" s="33"/>
      <c r="AN317" s="33"/>
      <c r="AO317" s="33"/>
      <c r="AP317" s="33"/>
      <c r="AQ317" s="33"/>
      <c r="AR317" s="33"/>
      <c r="AS317" s="33"/>
      <c r="AT317" s="33"/>
      <c r="AU317" s="33"/>
      <c r="AV317" s="33"/>
      <c r="AW317" s="33"/>
      <c r="BW317" s="33"/>
      <c r="BX317" s="33"/>
      <c r="BY317" s="33"/>
      <c r="BZ317" s="33"/>
      <c r="CA317" s="33"/>
      <c r="CF317" s="33"/>
    </row>
    <row r="318" spans="2:84" ht="14.25" hidden="1" customHeight="1" x14ac:dyDescent="0.2">
      <c r="B318" s="252"/>
      <c r="C318" s="33"/>
      <c r="D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33"/>
      <c r="AR318" s="33"/>
      <c r="AS318" s="33"/>
      <c r="AT318" s="33"/>
      <c r="AU318" s="33"/>
      <c r="AV318" s="33"/>
      <c r="AW318" s="33"/>
      <c r="BW318" s="33"/>
      <c r="BX318" s="33"/>
      <c r="BY318" s="33"/>
      <c r="BZ318" s="33"/>
      <c r="CA318" s="33"/>
      <c r="CF318" s="33"/>
    </row>
    <row r="319" spans="2:84" ht="14.25" hidden="1" customHeight="1" x14ac:dyDescent="0.2">
      <c r="B319" s="252"/>
      <c r="C319" s="33"/>
      <c r="D319" s="33"/>
      <c r="U319" s="33"/>
      <c r="V319" s="33"/>
      <c r="W319" s="33"/>
      <c r="X319" s="33"/>
      <c r="Y319" s="33"/>
      <c r="Z319" s="33"/>
      <c r="AA319" s="33"/>
      <c r="AB319" s="33"/>
      <c r="AC319" s="33"/>
      <c r="AD319" s="33"/>
      <c r="AE319" s="33"/>
      <c r="AF319" s="33"/>
      <c r="AG319" s="33"/>
      <c r="AH319" s="33"/>
      <c r="AI319" s="33"/>
      <c r="AJ319" s="33"/>
      <c r="AK319" s="33"/>
      <c r="AL319" s="33"/>
      <c r="AM319" s="33"/>
      <c r="AN319" s="33"/>
      <c r="AO319" s="33"/>
      <c r="AP319" s="33"/>
      <c r="AQ319" s="33"/>
      <c r="AR319" s="33"/>
      <c r="AS319" s="33"/>
      <c r="AT319" s="33"/>
      <c r="AU319" s="33"/>
      <c r="AV319" s="33"/>
      <c r="AW319" s="33"/>
      <c r="BW319" s="33"/>
      <c r="BX319" s="33"/>
      <c r="BY319" s="33"/>
      <c r="BZ319" s="33"/>
      <c r="CA319" s="33"/>
      <c r="CF319" s="33"/>
    </row>
    <row r="320" spans="2:84" ht="14.25" hidden="1" customHeight="1" x14ac:dyDescent="0.2">
      <c r="B320" s="252"/>
      <c r="C320" s="33"/>
      <c r="D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33"/>
      <c r="AR320" s="33"/>
      <c r="AS320" s="33"/>
      <c r="AT320" s="33"/>
      <c r="AU320" s="33"/>
      <c r="AV320" s="33"/>
      <c r="AW320" s="33"/>
      <c r="BW320" s="33"/>
      <c r="BX320" s="33"/>
      <c r="BY320" s="33"/>
      <c r="BZ320" s="33"/>
      <c r="CA320" s="33"/>
      <c r="CF320" s="33"/>
    </row>
    <row r="321" spans="2:84" ht="14.25" hidden="1" customHeight="1" x14ac:dyDescent="0.2">
      <c r="B321" s="252"/>
      <c r="C321" s="33"/>
      <c r="D321" s="33"/>
      <c r="U321" s="33"/>
      <c r="V321" s="33"/>
      <c r="W321" s="33"/>
      <c r="X321" s="33"/>
      <c r="Y321" s="33"/>
      <c r="Z321" s="33"/>
      <c r="AA321" s="33"/>
      <c r="AB321" s="33"/>
      <c r="AC321" s="33"/>
      <c r="AD321" s="33"/>
      <c r="AE321" s="33"/>
      <c r="AF321" s="33"/>
      <c r="AG321" s="33"/>
      <c r="AH321" s="33"/>
      <c r="AI321" s="33"/>
      <c r="AJ321" s="33"/>
      <c r="AK321" s="33"/>
      <c r="AL321" s="33"/>
      <c r="AM321" s="33"/>
      <c r="AN321" s="33"/>
      <c r="AO321" s="33"/>
      <c r="AP321" s="33"/>
      <c r="AQ321" s="33"/>
      <c r="AR321" s="33"/>
      <c r="AS321" s="33"/>
      <c r="AT321" s="33"/>
      <c r="AU321" s="33"/>
      <c r="AV321" s="33"/>
      <c r="AW321" s="33"/>
      <c r="BW321" s="33"/>
      <c r="BX321" s="33"/>
      <c r="BY321" s="33"/>
      <c r="BZ321" s="33"/>
      <c r="CA321" s="33"/>
      <c r="CF321" s="33"/>
    </row>
    <row r="322" spans="2:84" ht="14.25" hidden="1" customHeight="1" x14ac:dyDescent="0.2">
      <c r="B322" s="252"/>
      <c r="C322" s="33"/>
      <c r="D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33"/>
      <c r="AR322" s="33"/>
      <c r="AS322" s="33"/>
      <c r="AT322" s="33"/>
      <c r="AU322" s="33"/>
      <c r="AV322" s="33"/>
      <c r="AW322" s="33"/>
      <c r="BW322" s="33"/>
      <c r="BX322" s="33"/>
      <c r="BY322" s="33"/>
      <c r="BZ322" s="33"/>
      <c r="CA322" s="33"/>
      <c r="CF322" s="33"/>
    </row>
    <row r="323" spans="2:84" ht="14.25" hidden="1" customHeight="1" x14ac:dyDescent="0.2">
      <c r="B323" s="252"/>
      <c r="C323" s="33"/>
      <c r="D323" s="33"/>
      <c r="U323" s="33"/>
      <c r="V323" s="33"/>
      <c r="W323" s="33"/>
      <c r="X323" s="33"/>
      <c r="Y323" s="33"/>
      <c r="Z323" s="33"/>
      <c r="AA323" s="33"/>
      <c r="AB323" s="33"/>
      <c r="AC323" s="33"/>
      <c r="AD323" s="33"/>
      <c r="AE323" s="33"/>
      <c r="AF323" s="33"/>
      <c r="AG323" s="33"/>
      <c r="AH323" s="33"/>
      <c r="AI323" s="33"/>
      <c r="AJ323" s="33"/>
      <c r="AK323" s="33"/>
      <c r="AL323" s="33"/>
      <c r="AM323" s="33"/>
      <c r="AN323" s="33"/>
      <c r="AO323" s="33"/>
      <c r="AP323" s="33"/>
      <c r="AQ323" s="33"/>
      <c r="AR323" s="33"/>
      <c r="AS323" s="33"/>
      <c r="AT323" s="33"/>
      <c r="AU323" s="33"/>
      <c r="AV323" s="33"/>
      <c r="AW323" s="33"/>
      <c r="BW323" s="33"/>
      <c r="BX323" s="33"/>
      <c r="BY323" s="33"/>
      <c r="BZ323" s="33"/>
      <c r="CA323" s="33"/>
      <c r="CF323" s="33"/>
    </row>
    <row r="324" spans="2:84" ht="14.25" hidden="1" customHeight="1" x14ac:dyDescent="0.2">
      <c r="B324" s="252"/>
      <c r="C324" s="33"/>
      <c r="D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33"/>
      <c r="AR324" s="33"/>
      <c r="AS324" s="33"/>
      <c r="AT324" s="33"/>
      <c r="AU324" s="33"/>
      <c r="AV324" s="33"/>
      <c r="AW324" s="33"/>
      <c r="BW324" s="33"/>
      <c r="BX324" s="33"/>
      <c r="BY324" s="33"/>
      <c r="BZ324" s="33"/>
      <c r="CA324" s="33"/>
      <c r="CF324" s="33"/>
    </row>
    <row r="325" spans="2:84" ht="14.25" hidden="1" customHeight="1" x14ac:dyDescent="0.2">
      <c r="B325" s="252"/>
      <c r="C325" s="33"/>
      <c r="D325" s="33"/>
      <c r="U325" s="33"/>
      <c r="V325" s="33"/>
      <c r="W325" s="33"/>
      <c r="X325" s="33"/>
      <c r="Y325" s="33"/>
      <c r="Z325" s="33"/>
      <c r="AA325" s="33"/>
      <c r="AB325" s="33"/>
      <c r="AC325" s="33"/>
      <c r="AD325" s="33"/>
      <c r="AE325" s="33"/>
      <c r="AF325" s="33"/>
      <c r="AG325" s="33"/>
      <c r="AH325" s="33"/>
      <c r="AI325" s="33"/>
      <c r="AJ325" s="33"/>
      <c r="AK325" s="33"/>
      <c r="AL325" s="33"/>
      <c r="AM325" s="33"/>
      <c r="AN325" s="33"/>
      <c r="AO325" s="33"/>
      <c r="AP325" s="33"/>
      <c r="AQ325" s="33"/>
      <c r="AR325" s="33"/>
      <c r="AS325" s="33"/>
      <c r="AT325" s="33"/>
      <c r="AU325" s="33"/>
      <c r="AV325" s="33"/>
      <c r="AW325" s="33"/>
      <c r="BW325" s="33"/>
      <c r="BX325" s="33"/>
      <c r="BY325" s="33"/>
      <c r="BZ325" s="33"/>
      <c r="CA325" s="33"/>
      <c r="CF325" s="33"/>
    </row>
    <row r="326" spans="2:84" ht="14.25" hidden="1" customHeight="1" x14ac:dyDescent="0.2">
      <c r="B326" s="252"/>
      <c r="C326" s="33"/>
      <c r="D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33"/>
      <c r="AR326" s="33"/>
      <c r="AS326" s="33"/>
      <c r="AT326" s="33"/>
      <c r="AU326" s="33"/>
      <c r="AV326" s="33"/>
      <c r="AW326" s="33"/>
      <c r="BW326" s="33"/>
      <c r="BX326" s="33"/>
      <c r="BY326" s="33"/>
      <c r="BZ326" s="33"/>
      <c r="CA326" s="33"/>
      <c r="CF326" s="33"/>
    </row>
    <row r="327" spans="2:84" ht="14.25" hidden="1" customHeight="1" x14ac:dyDescent="0.2">
      <c r="C327" s="33"/>
      <c r="D327" s="33"/>
      <c r="U327" s="33"/>
      <c r="V327" s="33"/>
      <c r="W327" s="33"/>
      <c r="X327" s="33"/>
      <c r="Y327" s="33"/>
      <c r="Z327" s="33"/>
      <c r="AA327" s="33"/>
      <c r="AB327" s="33"/>
      <c r="AC327" s="33"/>
      <c r="AD327" s="33"/>
      <c r="AE327" s="33"/>
      <c r="AF327" s="33"/>
      <c r="AG327" s="33"/>
      <c r="AH327" s="33"/>
      <c r="AI327" s="33"/>
      <c r="AJ327" s="33"/>
      <c r="AK327" s="33"/>
      <c r="AL327" s="33"/>
      <c r="AM327" s="33"/>
      <c r="AN327" s="33"/>
      <c r="AO327" s="33"/>
      <c r="AP327" s="33"/>
      <c r="AQ327" s="33"/>
      <c r="AR327" s="33"/>
      <c r="AS327" s="33"/>
      <c r="AT327" s="33"/>
      <c r="AU327" s="33"/>
      <c r="AV327" s="33"/>
      <c r="AW327" s="33"/>
      <c r="BW327" s="33"/>
      <c r="BX327" s="33"/>
      <c r="BY327" s="33"/>
      <c r="BZ327" s="33"/>
      <c r="CA327" s="33"/>
      <c r="CF327" s="33"/>
    </row>
    <row r="328" spans="2:84" ht="14.25" hidden="1" customHeight="1" x14ac:dyDescent="0.2">
      <c r="C328" s="33"/>
      <c r="D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33"/>
      <c r="AR328" s="33"/>
      <c r="AS328" s="33"/>
      <c r="AT328" s="33"/>
      <c r="AU328" s="33"/>
      <c r="AV328" s="33"/>
      <c r="AW328" s="33"/>
      <c r="BW328" s="33"/>
      <c r="BX328" s="33"/>
      <c r="BY328" s="33"/>
      <c r="BZ328" s="33"/>
      <c r="CA328" s="33"/>
      <c r="CF328" s="33"/>
    </row>
    <row r="329" spans="2:84" ht="14.25" hidden="1" customHeight="1" x14ac:dyDescent="0.2">
      <c r="C329" s="33"/>
      <c r="D329" s="33"/>
      <c r="U329" s="33"/>
      <c r="V329" s="33"/>
      <c r="W329" s="33"/>
      <c r="X329" s="33"/>
      <c r="Y329" s="33"/>
      <c r="Z329" s="33"/>
      <c r="AA329" s="33"/>
      <c r="AB329" s="33"/>
      <c r="AC329" s="33"/>
      <c r="AD329" s="33"/>
      <c r="AE329" s="33"/>
      <c r="AF329" s="33"/>
      <c r="AG329" s="33"/>
      <c r="AH329" s="33"/>
      <c r="AI329" s="33"/>
      <c r="AJ329" s="33"/>
      <c r="AK329" s="33"/>
      <c r="AL329" s="33"/>
      <c r="AM329" s="33"/>
      <c r="AN329" s="33"/>
      <c r="AO329" s="33"/>
      <c r="AP329" s="33"/>
      <c r="AQ329" s="33"/>
      <c r="AR329" s="33"/>
      <c r="AS329" s="33"/>
      <c r="AT329" s="33"/>
      <c r="AU329" s="33"/>
      <c r="AV329" s="33"/>
      <c r="AW329" s="33"/>
      <c r="BW329" s="33"/>
      <c r="BX329" s="33"/>
      <c r="BY329" s="33"/>
      <c r="BZ329" s="33"/>
      <c r="CA329" s="33"/>
      <c r="CF329" s="33"/>
    </row>
    <row r="330" spans="2:84" ht="14.25" hidden="1" customHeight="1" x14ac:dyDescent="0.2">
      <c r="C330" s="33"/>
      <c r="D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33"/>
      <c r="AR330" s="33"/>
      <c r="AS330" s="33"/>
      <c r="AT330" s="33"/>
      <c r="AU330" s="33"/>
      <c r="AV330" s="33"/>
      <c r="AW330" s="33"/>
      <c r="BW330" s="33"/>
      <c r="BX330" s="33"/>
      <c r="BY330" s="33"/>
      <c r="BZ330" s="33"/>
      <c r="CA330" s="33"/>
      <c r="CF330" s="33"/>
    </row>
    <row r="331" spans="2:84" ht="14.25" hidden="1" customHeight="1" x14ac:dyDescent="0.2">
      <c r="C331" s="33"/>
      <c r="D331" s="33"/>
      <c r="U331" s="33"/>
      <c r="V331" s="33"/>
      <c r="W331" s="33"/>
      <c r="X331" s="33"/>
      <c r="Y331" s="33"/>
      <c r="Z331" s="33"/>
      <c r="AA331" s="33"/>
      <c r="AB331" s="33"/>
      <c r="AC331" s="33"/>
      <c r="AD331" s="33"/>
      <c r="AE331" s="33"/>
      <c r="AF331" s="33"/>
      <c r="AG331" s="33"/>
      <c r="AH331" s="33"/>
      <c r="AI331" s="33"/>
      <c r="AJ331" s="33"/>
      <c r="AK331" s="33"/>
      <c r="AL331" s="33"/>
      <c r="AM331" s="33"/>
      <c r="AN331" s="33"/>
      <c r="AO331" s="33"/>
      <c r="AP331" s="33"/>
      <c r="AQ331" s="33"/>
      <c r="AR331" s="33"/>
      <c r="AS331" s="33"/>
      <c r="AT331" s="33"/>
      <c r="AU331" s="33"/>
      <c r="AV331" s="33"/>
      <c r="AW331" s="33"/>
      <c r="BW331" s="33"/>
      <c r="BX331" s="33"/>
      <c r="BY331" s="33"/>
      <c r="BZ331" s="33"/>
      <c r="CA331" s="33"/>
      <c r="CF331" s="33"/>
    </row>
    <row r="332" spans="2:84" ht="14.25" hidden="1" customHeight="1" x14ac:dyDescent="0.2">
      <c r="C332" s="33"/>
      <c r="D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33"/>
      <c r="AR332" s="33"/>
      <c r="AS332" s="33"/>
      <c r="AT332" s="33"/>
      <c r="AU332" s="33"/>
      <c r="AV332" s="33"/>
      <c r="AW332" s="33"/>
      <c r="BW332" s="33"/>
      <c r="BX332" s="33"/>
      <c r="BY332" s="33"/>
      <c r="BZ332" s="33"/>
      <c r="CA332" s="33"/>
      <c r="CF332" s="33"/>
    </row>
    <row r="333" spans="2:84" ht="14.25" hidden="1" customHeight="1" x14ac:dyDescent="0.2">
      <c r="C333" s="33"/>
      <c r="D333" s="33"/>
      <c r="U333" s="33"/>
      <c r="V333" s="33"/>
      <c r="W333" s="33"/>
      <c r="X333" s="33"/>
      <c r="Y333" s="33"/>
      <c r="Z333" s="33"/>
      <c r="AA333" s="33"/>
      <c r="AB333" s="33"/>
      <c r="AC333" s="33"/>
      <c r="AD333" s="33"/>
      <c r="AE333" s="33"/>
      <c r="AF333" s="33"/>
      <c r="AG333" s="33"/>
      <c r="AH333" s="33"/>
      <c r="AI333" s="33"/>
      <c r="AJ333" s="33"/>
      <c r="AK333" s="33"/>
      <c r="AL333" s="33"/>
      <c r="AM333" s="33"/>
      <c r="AN333" s="33"/>
      <c r="AO333" s="33"/>
      <c r="AP333" s="33"/>
      <c r="AQ333" s="33"/>
      <c r="AR333" s="33"/>
      <c r="AS333" s="33"/>
      <c r="AT333" s="33"/>
      <c r="AU333" s="33"/>
      <c r="AV333" s="33"/>
      <c r="AW333" s="33"/>
      <c r="BW333" s="33"/>
      <c r="BX333" s="33"/>
      <c r="BY333" s="33"/>
      <c r="BZ333" s="33"/>
      <c r="CA333" s="33"/>
      <c r="CF333" s="33"/>
    </row>
    <row r="334" spans="2:84" ht="14.25" hidden="1" customHeight="1" x14ac:dyDescent="0.2">
      <c r="C334" s="33"/>
      <c r="D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33"/>
      <c r="AR334" s="33"/>
      <c r="AS334" s="33"/>
      <c r="AT334" s="33"/>
      <c r="AU334" s="33"/>
      <c r="AV334" s="33"/>
      <c r="AW334" s="33"/>
      <c r="BW334" s="33"/>
      <c r="BX334" s="33"/>
      <c r="BY334" s="33"/>
      <c r="BZ334" s="33"/>
      <c r="CA334" s="33"/>
      <c r="CF334" s="33"/>
    </row>
    <row r="335" spans="2:84" ht="14.25" hidden="1" customHeight="1" x14ac:dyDescent="0.2">
      <c r="C335" s="33"/>
      <c r="D335" s="33"/>
      <c r="U335" s="33"/>
      <c r="V335" s="33"/>
      <c r="W335" s="33"/>
      <c r="X335" s="33"/>
      <c r="Y335" s="33"/>
      <c r="Z335" s="33"/>
      <c r="AA335" s="33"/>
      <c r="AB335" s="33"/>
      <c r="AC335" s="33"/>
      <c r="AD335" s="33"/>
      <c r="AE335" s="33"/>
      <c r="AF335" s="33"/>
      <c r="AG335" s="33"/>
      <c r="AH335" s="33"/>
      <c r="AI335" s="33"/>
      <c r="AJ335" s="33"/>
      <c r="AK335" s="33"/>
      <c r="AL335" s="33"/>
      <c r="AM335" s="33"/>
      <c r="AN335" s="33"/>
      <c r="AO335" s="33"/>
      <c r="AP335" s="33"/>
      <c r="AQ335" s="33"/>
      <c r="AR335" s="33"/>
      <c r="AS335" s="33"/>
      <c r="AT335" s="33"/>
      <c r="AU335" s="33"/>
      <c r="AV335" s="33"/>
      <c r="AW335" s="33"/>
      <c r="BW335" s="33"/>
      <c r="BX335" s="33"/>
      <c r="BY335" s="33"/>
      <c r="BZ335" s="33"/>
      <c r="CA335" s="33"/>
      <c r="CF335" s="33"/>
    </row>
    <row r="336" spans="2:84" ht="14.25" hidden="1" customHeight="1" x14ac:dyDescent="0.2">
      <c r="C336" s="33"/>
      <c r="D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33"/>
      <c r="AR336" s="33"/>
      <c r="AS336" s="33"/>
      <c r="AT336" s="33"/>
      <c r="AU336" s="33"/>
      <c r="AV336" s="33"/>
      <c r="AW336" s="33"/>
      <c r="BW336" s="33"/>
      <c r="BX336" s="33"/>
      <c r="BY336" s="33"/>
      <c r="BZ336" s="33"/>
      <c r="CA336" s="33"/>
      <c r="CF336" s="33"/>
    </row>
    <row r="337" s="33" customFormat="1" ht="14.25" hidden="1" customHeight="1" x14ac:dyDescent="0.2"/>
    <row r="338" s="33" customFormat="1" ht="14.25" hidden="1" customHeight="1" x14ac:dyDescent="0.2"/>
    <row r="339" s="33" customFormat="1" ht="14.25" hidden="1" customHeight="1" x14ac:dyDescent="0.2"/>
    <row r="340" s="33" customFormat="1" ht="14.25" hidden="1" customHeight="1" x14ac:dyDescent="0.2"/>
    <row r="341" s="33" customFormat="1" ht="14.25" hidden="1" customHeight="1" x14ac:dyDescent="0.2"/>
    <row r="342" s="33" customFormat="1" ht="14.25" hidden="1" customHeight="1" x14ac:dyDescent="0.2"/>
    <row r="343" s="33" customFormat="1" ht="14.25" hidden="1" customHeight="1" x14ac:dyDescent="0.2"/>
    <row r="344" s="33" customFormat="1" ht="14.25" hidden="1" customHeight="1" x14ac:dyDescent="0.2"/>
    <row r="345" s="33" customFormat="1" ht="14.25" hidden="1" customHeight="1" x14ac:dyDescent="0.2"/>
    <row r="346" s="33" customFormat="1" ht="14.25" hidden="1" customHeight="1" x14ac:dyDescent="0.2"/>
    <row r="347" s="33" customFormat="1" ht="14.25" hidden="1" customHeight="1" x14ac:dyDescent="0.2"/>
    <row r="348" s="33" customFormat="1" ht="14.25" hidden="1" customHeight="1" x14ac:dyDescent="0.2"/>
    <row r="349" s="33" customFormat="1" ht="14.25" hidden="1" customHeight="1" x14ac:dyDescent="0.2"/>
    <row r="350" s="33" customFormat="1" ht="14.25" hidden="1" customHeight="1" x14ac:dyDescent="0.2"/>
    <row r="351" s="33" customFormat="1" ht="14.25" hidden="1" customHeight="1" x14ac:dyDescent="0.2"/>
    <row r="352" s="33" customFormat="1" ht="14.25" hidden="1" customHeight="1" x14ac:dyDescent="0.2"/>
    <row r="353" s="33" customFormat="1" ht="14.25" hidden="1" customHeight="1" x14ac:dyDescent="0.2"/>
    <row r="354" s="33" customFormat="1" ht="14.25" hidden="1" customHeight="1" x14ac:dyDescent="0.2"/>
    <row r="355" s="33" customFormat="1" ht="14.25" hidden="1" customHeight="1" x14ac:dyDescent="0.2"/>
    <row r="356" s="33" customFormat="1" ht="14.25" hidden="1" customHeight="1" x14ac:dyDescent="0.2"/>
    <row r="357" s="33" customFormat="1" ht="14.25" hidden="1" customHeight="1" x14ac:dyDescent="0.2"/>
    <row r="358" s="33" customFormat="1" ht="14.25" hidden="1" customHeight="1" x14ac:dyDescent="0.2"/>
    <row r="359" s="33" customFormat="1" ht="14.25" hidden="1" customHeight="1" x14ac:dyDescent="0.2"/>
    <row r="360" s="33" customFormat="1" ht="14.25" hidden="1" customHeight="1" x14ac:dyDescent="0.2"/>
    <row r="361" s="33" customFormat="1" ht="14.25" hidden="1" customHeight="1" x14ac:dyDescent="0.2"/>
    <row r="362" s="33" customFormat="1" ht="14.25" hidden="1" customHeight="1" x14ac:dyDescent="0.2"/>
    <row r="363" s="33" customFormat="1" ht="14.25" hidden="1" customHeight="1" x14ac:dyDescent="0.2"/>
    <row r="364" s="33" customFormat="1" ht="14.25" hidden="1" customHeight="1" x14ac:dyDescent="0.2"/>
    <row r="365" s="33" customFormat="1" ht="14.25" hidden="1" customHeight="1" x14ac:dyDescent="0.2"/>
    <row r="366" s="33" customFormat="1" ht="14.25" hidden="1" customHeight="1" x14ac:dyDescent="0.2"/>
    <row r="367" s="33" customFormat="1" ht="14.25" hidden="1" customHeight="1" x14ac:dyDescent="0.2"/>
    <row r="368" s="33" customFormat="1" ht="14.25" hidden="1" customHeight="1" x14ac:dyDescent="0.2"/>
    <row r="369" s="33" customFormat="1" ht="14.25" hidden="1" customHeight="1" x14ac:dyDescent="0.2"/>
    <row r="370" s="33" customFormat="1" ht="14.25" hidden="1" customHeight="1" x14ac:dyDescent="0.2"/>
    <row r="371" s="33" customFormat="1" ht="14.25" hidden="1" customHeight="1" x14ac:dyDescent="0.2"/>
    <row r="372" s="33" customFormat="1" ht="14.25" hidden="1" customHeight="1" x14ac:dyDescent="0.2"/>
    <row r="373" s="33" customFormat="1" ht="14.25" hidden="1" customHeight="1" x14ac:dyDescent="0.2"/>
    <row r="374" s="33" customFormat="1" ht="14.25" hidden="1" customHeight="1" x14ac:dyDescent="0.2"/>
    <row r="375" s="33" customFormat="1" ht="14.25" hidden="1" customHeight="1" x14ac:dyDescent="0.2"/>
    <row r="376" s="33" customFormat="1" ht="14.25" hidden="1" customHeight="1" x14ac:dyDescent="0.2"/>
    <row r="377" s="33" customFormat="1" ht="14.25" hidden="1" customHeight="1" x14ac:dyDescent="0.2"/>
    <row r="378" s="33" customFormat="1" ht="14.25" hidden="1" customHeight="1" x14ac:dyDescent="0.2"/>
    <row r="379" s="33" customFormat="1" ht="14.25" hidden="1" customHeight="1" x14ac:dyDescent="0.2"/>
    <row r="380" s="33" customFormat="1" ht="14.25" hidden="1" customHeight="1" x14ac:dyDescent="0.2"/>
    <row r="381" s="33" customFormat="1" ht="14.25" hidden="1" customHeight="1" x14ac:dyDescent="0.2"/>
    <row r="382" s="33" customFormat="1" ht="14.25" hidden="1" customHeight="1" x14ac:dyDescent="0.2"/>
    <row r="383" s="33" customFormat="1" ht="14.25" hidden="1" customHeight="1" x14ac:dyDescent="0.2"/>
    <row r="384" s="33" customFormat="1" ht="14.25" hidden="1" customHeight="1" x14ac:dyDescent="0.2"/>
    <row r="385" s="33" customFormat="1" ht="14.25" hidden="1" customHeight="1" x14ac:dyDescent="0.2"/>
    <row r="386" s="33" customFormat="1" ht="14.25" hidden="1" customHeight="1" x14ac:dyDescent="0.2"/>
    <row r="387" s="33" customFormat="1" ht="14.25" hidden="1" customHeight="1" x14ac:dyDescent="0.2"/>
    <row r="388" s="33" customFormat="1" ht="14.25" hidden="1" customHeight="1" x14ac:dyDescent="0.2"/>
    <row r="389" s="33" customFormat="1" ht="14.25" hidden="1" customHeight="1" x14ac:dyDescent="0.2"/>
    <row r="390" s="33" customFormat="1" ht="14.25" hidden="1" customHeight="1" x14ac:dyDescent="0.2"/>
    <row r="391" s="33" customFormat="1" ht="14.25" hidden="1" customHeight="1" x14ac:dyDescent="0.2"/>
    <row r="392" s="33" customFormat="1" ht="14.25" hidden="1" customHeight="1" x14ac:dyDescent="0.2"/>
    <row r="393" s="33" customFormat="1" ht="14.25" hidden="1" customHeight="1" x14ac:dyDescent="0.2"/>
    <row r="394" s="33" customFormat="1" ht="14.25" hidden="1" customHeight="1" x14ac:dyDescent="0.2"/>
    <row r="395" s="33" customFormat="1" ht="14.25" hidden="1" customHeight="1" x14ac:dyDescent="0.2"/>
    <row r="396" s="33" customFormat="1" ht="14.25" hidden="1" customHeight="1" x14ac:dyDescent="0.2"/>
    <row r="397" s="33" customFormat="1" ht="14.25" hidden="1" customHeight="1" x14ac:dyDescent="0.2"/>
    <row r="398" s="33" customFormat="1" ht="14.25" hidden="1" customHeight="1" x14ac:dyDescent="0.2"/>
    <row r="399" s="33" customFormat="1" ht="14.25" hidden="1" customHeight="1" x14ac:dyDescent="0.2"/>
    <row r="400" s="33" customFormat="1" ht="14.25" hidden="1" customHeight="1" x14ac:dyDescent="0.2"/>
    <row r="401" s="33" customFormat="1" ht="14.25" hidden="1" customHeight="1" x14ac:dyDescent="0.2"/>
    <row r="402" s="33" customFormat="1" ht="14.25" hidden="1" customHeight="1" x14ac:dyDescent="0.2"/>
    <row r="403" s="33" customFormat="1" ht="14.25" hidden="1" customHeight="1" x14ac:dyDescent="0.2"/>
    <row r="404" s="33" customFormat="1" ht="14.25" hidden="1" customHeight="1" x14ac:dyDescent="0.2"/>
    <row r="405" s="33" customFormat="1" ht="14.25" hidden="1" customHeight="1" x14ac:dyDescent="0.2"/>
    <row r="406" s="33" customFormat="1" ht="14.25" hidden="1" customHeight="1" x14ac:dyDescent="0.2"/>
    <row r="407" s="33" customFormat="1" ht="14.25" hidden="1" customHeight="1" x14ac:dyDescent="0.2"/>
    <row r="408" s="33" customFormat="1" ht="14.25" hidden="1" customHeight="1" x14ac:dyDescent="0.2"/>
    <row r="409" s="33" customFormat="1" ht="14.25" hidden="1" customHeight="1" x14ac:dyDescent="0.2"/>
    <row r="410" s="33" customFormat="1" ht="14.25" hidden="1" customHeight="1" x14ac:dyDescent="0.2"/>
    <row r="411" s="33" customFormat="1" ht="14.25" hidden="1" customHeight="1" x14ac:dyDescent="0.2"/>
    <row r="412" s="33" customFormat="1" ht="14.25" hidden="1" customHeight="1" x14ac:dyDescent="0.2"/>
    <row r="413" s="33" customFormat="1" ht="14.25" hidden="1" customHeight="1" x14ac:dyDescent="0.2"/>
    <row r="414" s="33" customFormat="1" ht="14.25" hidden="1" customHeight="1" x14ac:dyDescent="0.2"/>
    <row r="415" s="33" customFormat="1" ht="14.25" hidden="1" customHeight="1" x14ac:dyDescent="0.2"/>
    <row r="416" s="33" customFormat="1" ht="14.25" hidden="1" customHeight="1" x14ac:dyDescent="0.2"/>
    <row r="417" s="33" customFormat="1" ht="14.25" hidden="1" customHeight="1" x14ac:dyDescent="0.2"/>
    <row r="418" s="33" customFormat="1" ht="14.25" hidden="1" customHeight="1" x14ac:dyDescent="0.2"/>
    <row r="419" s="33" customFormat="1" ht="14.25" hidden="1" customHeight="1" x14ac:dyDescent="0.2"/>
    <row r="420" s="33" customFormat="1" ht="14.25" hidden="1" customHeight="1" x14ac:dyDescent="0.2"/>
    <row r="421" s="33" customFormat="1" ht="14.25" hidden="1" customHeight="1" x14ac:dyDescent="0.2"/>
    <row r="422" s="33" customFormat="1" ht="14.25" hidden="1" customHeight="1" x14ac:dyDescent="0.2"/>
    <row r="423" s="33" customFormat="1" ht="14.25" hidden="1" customHeight="1" x14ac:dyDescent="0.2"/>
    <row r="424" s="33" customFormat="1" ht="14.25" hidden="1" customHeight="1" x14ac:dyDescent="0.2"/>
    <row r="425" s="33" customFormat="1" ht="14.25" hidden="1" customHeight="1" x14ac:dyDescent="0.2"/>
    <row r="426" s="33" customFormat="1" ht="14.25" hidden="1" customHeight="1" x14ac:dyDescent="0.2"/>
    <row r="427" s="33" customFormat="1" ht="14.25" hidden="1" customHeight="1" x14ac:dyDescent="0.2"/>
    <row r="428" s="33" customFormat="1" ht="14.25" hidden="1" customHeight="1" x14ac:dyDescent="0.2"/>
    <row r="429" s="33" customFormat="1" ht="14.25" hidden="1" customHeight="1" x14ac:dyDescent="0.2"/>
    <row r="430" s="33" customFormat="1" ht="14.25" hidden="1" customHeight="1" x14ac:dyDescent="0.2"/>
    <row r="431" s="33" customFormat="1" ht="14.25" hidden="1" customHeight="1" x14ac:dyDescent="0.2"/>
    <row r="432" s="33" customFormat="1" ht="14.25" hidden="1" customHeight="1" x14ac:dyDescent="0.2"/>
    <row r="433" s="33" customFormat="1" ht="14.25" hidden="1" customHeight="1" x14ac:dyDescent="0.2"/>
    <row r="434" s="33" customFormat="1" ht="14.25" hidden="1" customHeight="1" x14ac:dyDescent="0.2"/>
    <row r="435" s="33" customFormat="1" ht="14.25" hidden="1" customHeight="1" x14ac:dyDescent="0.2"/>
    <row r="436" s="33" customFormat="1" ht="14.25" hidden="1" customHeight="1" x14ac:dyDescent="0.2"/>
    <row r="437" s="33" customFormat="1" ht="14.25" hidden="1" customHeight="1" x14ac:dyDescent="0.2"/>
    <row r="438" s="33" customFormat="1" ht="14.25" hidden="1" customHeight="1" x14ac:dyDescent="0.2"/>
    <row r="439" s="33" customFormat="1" ht="14.25" hidden="1" customHeight="1" x14ac:dyDescent="0.2"/>
    <row r="440" s="33" customFormat="1" ht="14.25" hidden="1" customHeight="1" x14ac:dyDescent="0.2"/>
    <row r="441" s="33" customFormat="1" ht="14.25" hidden="1" customHeight="1" x14ac:dyDescent="0.2"/>
    <row r="442" s="33" customFormat="1" ht="14.25" hidden="1" customHeight="1" x14ac:dyDescent="0.2"/>
    <row r="443" s="33" customFormat="1" ht="14.25" hidden="1" customHeight="1" x14ac:dyDescent="0.2"/>
    <row r="444" s="33" customFormat="1" ht="14.25" hidden="1" customHeight="1" x14ac:dyDescent="0.2"/>
    <row r="445" s="33" customFormat="1" ht="14.25" hidden="1" customHeight="1" x14ac:dyDescent="0.2"/>
    <row r="446" s="33" customFormat="1" ht="14.25" hidden="1" customHeight="1" x14ac:dyDescent="0.2"/>
    <row r="447" s="33" customFormat="1" ht="14.25" hidden="1" customHeight="1" x14ac:dyDescent="0.2"/>
    <row r="448" s="33" customFormat="1" ht="14.25" hidden="1" customHeight="1" x14ac:dyDescent="0.2"/>
    <row r="449" s="33" customFormat="1" ht="14.25" hidden="1" customHeight="1" x14ac:dyDescent="0.2"/>
    <row r="450" s="33" customFormat="1" ht="14.25" hidden="1" customHeight="1" x14ac:dyDescent="0.2"/>
    <row r="451" s="33" customFormat="1" ht="14.25" hidden="1" customHeight="1" x14ac:dyDescent="0.2"/>
    <row r="452" s="33" customFormat="1" ht="14.25" hidden="1" customHeight="1" x14ac:dyDescent="0.2"/>
    <row r="453" s="33" customFormat="1" ht="14.25" hidden="1" customHeight="1" x14ac:dyDescent="0.2"/>
    <row r="454" s="33" customFormat="1" ht="14.25" hidden="1" customHeight="1" x14ac:dyDescent="0.2"/>
    <row r="455" s="33" customFormat="1" ht="14.25" hidden="1" customHeight="1" x14ac:dyDescent="0.2"/>
    <row r="456" s="33" customFormat="1" ht="14.25" hidden="1" customHeight="1" x14ac:dyDescent="0.2"/>
    <row r="457" s="33" customFormat="1" ht="14.25" hidden="1" customHeight="1" x14ac:dyDescent="0.2"/>
    <row r="458" s="33" customFormat="1" ht="14.25" hidden="1" customHeight="1" x14ac:dyDescent="0.2"/>
    <row r="459" s="33" customFormat="1" ht="14.25" hidden="1" customHeight="1" x14ac:dyDescent="0.2"/>
    <row r="460" s="33" customFormat="1" ht="14.25" hidden="1" customHeight="1" x14ac:dyDescent="0.2"/>
    <row r="461" s="33" customFormat="1" ht="14.25" hidden="1" customHeight="1" x14ac:dyDescent="0.2"/>
    <row r="462" s="33" customFormat="1" ht="14.25" hidden="1" customHeight="1" x14ac:dyDescent="0.2"/>
    <row r="463" s="33" customFormat="1" ht="14.25" hidden="1" customHeight="1" x14ac:dyDescent="0.2"/>
    <row r="464" s="33" customFormat="1" ht="14.25" hidden="1" customHeight="1" x14ac:dyDescent="0.2"/>
    <row r="465" s="33" customFormat="1" ht="14.25" hidden="1" customHeight="1" x14ac:dyDescent="0.2"/>
    <row r="466" s="33" customFormat="1" ht="14.25" hidden="1" customHeight="1" x14ac:dyDescent="0.2"/>
    <row r="467" s="33" customFormat="1" ht="14.25" hidden="1" customHeight="1" x14ac:dyDescent="0.2"/>
    <row r="468" s="33" customFormat="1" ht="14.25" hidden="1" customHeight="1" x14ac:dyDescent="0.2"/>
    <row r="469" s="33" customFormat="1" ht="14.25" hidden="1" customHeight="1" x14ac:dyDescent="0.2"/>
    <row r="470" s="33" customFormat="1" ht="14.25" hidden="1" customHeight="1" x14ac:dyDescent="0.2"/>
    <row r="471" s="33" customFormat="1" ht="14.25" hidden="1" customHeight="1" x14ac:dyDescent="0.2"/>
    <row r="472" s="33" customFormat="1" ht="14.25" hidden="1" customHeight="1" x14ac:dyDescent="0.2"/>
    <row r="473" s="33" customFormat="1" ht="14.25" hidden="1" customHeight="1" x14ac:dyDescent="0.2"/>
    <row r="474" s="33" customFormat="1" ht="14.25" hidden="1" customHeight="1" x14ac:dyDescent="0.2"/>
    <row r="475" s="33" customFormat="1" ht="14.25" hidden="1" customHeight="1" x14ac:dyDescent="0.2"/>
    <row r="476" s="33" customFormat="1" ht="14.25" hidden="1" customHeight="1" x14ac:dyDescent="0.2"/>
    <row r="477" s="33" customFormat="1" ht="14.25" hidden="1" customHeight="1" x14ac:dyDescent="0.2"/>
    <row r="478" s="33" customFormat="1" ht="14.25" hidden="1" customHeight="1" x14ac:dyDescent="0.2"/>
    <row r="479" s="33" customFormat="1" ht="14.25" hidden="1" customHeight="1" x14ac:dyDescent="0.2"/>
    <row r="480" s="33" customFormat="1" ht="14.25" hidden="1" customHeight="1" x14ac:dyDescent="0.2"/>
    <row r="481" s="33" customFormat="1" ht="14.25" hidden="1" customHeight="1" x14ac:dyDescent="0.2"/>
    <row r="482" s="33" customFormat="1" ht="14.25" hidden="1" customHeight="1" x14ac:dyDescent="0.2"/>
    <row r="483" s="33" customFormat="1" ht="14.25" hidden="1" customHeight="1" x14ac:dyDescent="0.2"/>
    <row r="484" s="33" customFormat="1" ht="14.25" hidden="1" customHeight="1" x14ac:dyDescent="0.2"/>
    <row r="485" s="33" customFormat="1" ht="14.25" hidden="1" customHeight="1" x14ac:dyDescent="0.2"/>
    <row r="486" s="33" customFormat="1" ht="14.25" hidden="1" customHeight="1" x14ac:dyDescent="0.2"/>
    <row r="487" s="33" customFormat="1" ht="14.25" hidden="1" customHeight="1" x14ac:dyDescent="0.2"/>
    <row r="488" s="33" customFormat="1" ht="14.25" hidden="1" customHeight="1" x14ac:dyDescent="0.2"/>
    <row r="489" s="33" customFormat="1" ht="14.25" hidden="1" customHeight="1" x14ac:dyDescent="0.2"/>
    <row r="490" s="33" customFormat="1" ht="14.25" hidden="1" customHeight="1" x14ac:dyDescent="0.2"/>
    <row r="491" s="33" customFormat="1" ht="14.25" hidden="1" customHeight="1" x14ac:dyDescent="0.2"/>
    <row r="492" s="33" customFormat="1" ht="14.25" hidden="1" customHeight="1" x14ac:dyDescent="0.2"/>
    <row r="493" s="33" customFormat="1" ht="14.25" hidden="1" customHeight="1" x14ac:dyDescent="0.2"/>
    <row r="494" s="33" customFormat="1" ht="14.25" hidden="1" customHeight="1" x14ac:dyDescent="0.2"/>
    <row r="495" s="33" customFormat="1" ht="14.25" hidden="1" customHeight="1" x14ac:dyDescent="0.2"/>
    <row r="496" s="33" customFormat="1" ht="14.25" hidden="1" customHeight="1" x14ac:dyDescent="0.2"/>
    <row r="497" s="33" customFormat="1" ht="14.25" hidden="1" customHeight="1" x14ac:dyDescent="0.2"/>
    <row r="498" s="33" customFormat="1" ht="14.25" hidden="1" customHeight="1" x14ac:dyDescent="0.2"/>
    <row r="499" s="33" customFormat="1" ht="14.25" hidden="1" customHeight="1" x14ac:dyDescent="0.2"/>
    <row r="500" s="33" customFormat="1" ht="14.25" hidden="1" customHeight="1" x14ac:dyDescent="0.2"/>
    <row r="501" s="33" customFormat="1" ht="14.25" hidden="1" customHeight="1" x14ac:dyDescent="0.2"/>
    <row r="502" s="33" customFormat="1" ht="14.25" hidden="1" customHeight="1" x14ac:dyDescent="0.2"/>
    <row r="503" s="33" customFormat="1" ht="14.25" hidden="1" customHeight="1" x14ac:dyDescent="0.2"/>
    <row r="504" s="33" customFormat="1" ht="14.25" hidden="1" customHeight="1" x14ac:dyDescent="0.2"/>
    <row r="505" s="33" customFormat="1" ht="14.25" hidden="1" customHeight="1" x14ac:dyDescent="0.2"/>
    <row r="506" s="33" customFormat="1" ht="14.25" hidden="1" customHeight="1" x14ac:dyDescent="0.2"/>
    <row r="507" s="33" customFormat="1" ht="14.25" hidden="1" customHeight="1" x14ac:dyDescent="0.2"/>
    <row r="508" s="33" customFormat="1" ht="14.25" hidden="1" customHeight="1" x14ac:dyDescent="0.2"/>
    <row r="509" s="33" customFormat="1" ht="14.25" hidden="1" customHeight="1" x14ac:dyDescent="0.2"/>
    <row r="510" s="33" customFormat="1" ht="14.25" hidden="1" customHeight="1" x14ac:dyDescent="0.2"/>
    <row r="511" s="33" customFormat="1" ht="14.25" hidden="1" customHeight="1" x14ac:dyDescent="0.2"/>
    <row r="512" s="33" customFormat="1" ht="14.25" hidden="1" customHeight="1" x14ac:dyDescent="0.2"/>
    <row r="513" s="33" customFormat="1" ht="14.25" hidden="1" customHeight="1" x14ac:dyDescent="0.2"/>
    <row r="514" s="33" customFormat="1" ht="14.25" hidden="1" customHeight="1" x14ac:dyDescent="0.2"/>
    <row r="515" s="33" customFormat="1" ht="14.25" hidden="1" customHeight="1" x14ac:dyDescent="0.2"/>
    <row r="516" s="33" customFormat="1" ht="14.25" hidden="1" customHeight="1" x14ac:dyDescent="0.2"/>
    <row r="517" s="33" customFormat="1" ht="14.25" hidden="1" customHeight="1" x14ac:dyDescent="0.2"/>
    <row r="518" s="33" customFormat="1" ht="14.25" hidden="1" customHeight="1" x14ac:dyDescent="0.2"/>
    <row r="519" s="33" customFormat="1" ht="14.25" hidden="1" customHeight="1" x14ac:dyDescent="0.2"/>
    <row r="520" s="33" customFormat="1" ht="14.25" hidden="1" customHeight="1" x14ac:dyDescent="0.2"/>
    <row r="521" s="33" customFormat="1" ht="14.25" hidden="1" customHeight="1" x14ac:dyDescent="0.2"/>
    <row r="522" s="33" customFormat="1" ht="14.25" hidden="1" customHeight="1" x14ac:dyDescent="0.2"/>
    <row r="523" s="33" customFormat="1" ht="14.25" hidden="1" customHeight="1" x14ac:dyDescent="0.2"/>
    <row r="524" s="33" customFormat="1" ht="14.25" hidden="1" customHeight="1" x14ac:dyDescent="0.2"/>
    <row r="525" s="33" customFormat="1" ht="14.25" hidden="1" customHeight="1" x14ac:dyDescent="0.2"/>
    <row r="526" s="33" customFormat="1" ht="14.25" hidden="1" customHeight="1" x14ac:dyDescent="0.2"/>
    <row r="527" s="33" customFormat="1" ht="14.25" hidden="1" customHeight="1" x14ac:dyDescent="0.2"/>
    <row r="528" s="33" customFormat="1" ht="14.25" hidden="1" customHeight="1" x14ac:dyDescent="0.2"/>
    <row r="529" s="33" customFormat="1" ht="14.25" hidden="1" customHeight="1" x14ac:dyDescent="0.2"/>
    <row r="530" s="33" customFormat="1" ht="14.25" hidden="1" customHeight="1" x14ac:dyDescent="0.2"/>
    <row r="531" s="33" customFormat="1" ht="14.25" hidden="1" customHeight="1" x14ac:dyDescent="0.2"/>
    <row r="532" s="33" customFormat="1" ht="14.25" hidden="1" customHeight="1" x14ac:dyDescent="0.2"/>
    <row r="533" s="33" customFormat="1" ht="14.25" hidden="1" customHeight="1" x14ac:dyDescent="0.2"/>
    <row r="534" s="33" customFormat="1" ht="14.25" hidden="1" customHeight="1" x14ac:dyDescent="0.2"/>
    <row r="535" s="33" customFormat="1" ht="14.25" hidden="1" customHeight="1" x14ac:dyDescent="0.2"/>
    <row r="536" s="33" customFormat="1" ht="14.25" hidden="1" customHeight="1" x14ac:dyDescent="0.2"/>
    <row r="537" s="33" customFormat="1" ht="14.25" hidden="1" customHeight="1" x14ac:dyDescent="0.2"/>
    <row r="538" s="33" customFormat="1" ht="14.25" hidden="1" customHeight="1" x14ac:dyDescent="0.2"/>
    <row r="539" s="33" customFormat="1" ht="14.25" hidden="1" customHeight="1" x14ac:dyDescent="0.2"/>
    <row r="540" s="33" customFormat="1" ht="14.25" hidden="1" customHeight="1" x14ac:dyDescent="0.2"/>
    <row r="541" s="33" customFormat="1" ht="14.25" hidden="1" customHeight="1" x14ac:dyDescent="0.2"/>
    <row r="542" s="33" customFormat="1" ht="14.25" hidden="1" customHeight="1" x14ac:dyDescent="0.2"/>
    <row r="543" s="33" customFormat="1" ht="14.25" hidden="1" customHeight="1" x14ac:dyDescent="0.2"/>
    <row r="544" s="33" customFormat="1" ht="14.25" hidden="1" customHeight="1" x14ac:dyDescent="0.2"/>
    <row r="545" s="33" customFormat="1" ht="14.25" hidden="1" customHeight="1" x14ac:dyDescent="0.2"/>
    <row r="546" s="33" customFormat="1" ht="14.25" hidden="1" customHeight="1" x14ac:dyDescent="0.2"/>
    <row r="547" s="33" customFormat="1" ht="14.25" hidden="1" customHeight="1" x14ac:dyDescent="0.2"/>
    <row r="548" s="33" customFormat="1" ht="14.25" hidden="1" customHeight="1" x14ac:dyDescent="0.2"/>
    <row r="549" s="33" customFormat="1" ht="14.25" hidden="1" customHeight="1" x14ac:dyDescent="0.2"/>
    <row r="550" s="33" customFormat="1" ht="14.25" hidden="1" customHeight="1" x14ac:dyDescent="0.2"/>
    <row r="551" s="33" customFormat="1" ht="14.25" hidden="1" customHeight="1" x14ac:dyDescent="0.2"/>
    <row r="552" s="33" customFormat="1" ht="14.25" hidden="1" customHeight="1" x14ac:dyDescent="0.2"/>
    <row r="553" s="33" customFormat="1" ht="14.25" hidden="1" customHeight="1" x14ac:dyDescent="0.2"/>
    <row r="554" s="33" customFormat="1" ht="14.25" hidden="1" customHeight="1" x14ac:dyDescent="0.2"/>
    <row r="555" s="33" customFormat="1" ht="14.25" hidden="1" customHeight="1" x14ac:dyDescent="0.2"/>
    <row r="556" s="33" customFormat="1" ht="14.25" hidden="1" customHeight="1" x14ac:dyDescent="0.2"/>
    <row r="557" s="33" customFormat="1" ht="14.25" hidden="1" customHeight="1" x14ac:dyDescent="0.2"/>
    <row r="558" s="33" customFormat="1" ht="14.25" hidden="1" customHeight="1" x14ac:dyDescent="0.2"/>
    <row r="559" s="33" customFormat="1" ht="14.25" hidden="1" customHeight="1" x14ac:dyDescent="0.2"/>
    <row r="560" s="33" customFormat="1" ht="14.25" hidden="1" customHeight="1" x14ac:dyDescent="0.2"/>
    <row r="561" s="33" customFormat="1" ht="14.25" hidden="1" customHeight="1" x14ac:dyDescent="0.2"/>
    <row r="562" s="33" customFormat="1" ht="14.25" hidden="1" customHeight="1" x14ac:dyDescent="0.2"/>
    <row r="563" s="33" customFormat="1" ht="14.25" hidden="1" customHeight="1" x14ac:dyDescent="0.2"/>
    <row r="564" s="33" customFormat="1" ht="14.25" hidden="1" customHeight="1" x14ac:dyDescent="0.2"/>
    <row r="565" s="33" customFormat="1" ht="14.25" hidden="1" customHeight="1" x14ac:dyDescent="0.2"/>
    <row r="566" s="33" customFormat="1" ht="14.25" hidden="1" customHeight="1" x14ac:dyDescent="0.2"/>
    <row r="567" s="33" customFormat="1" ht="14.25" hidden="1" customHeight="1" x14ac:dyDescent="0.2"/>
    <row r="568" s="33" customFormat="1" ht="14.25" hidden="1" customHeight="1" x14ac:dyDescent="0.2"/>
    <row r="569" s="33" customFormat="1" ht="14.25" hidden="1" customHeight="1" x14ac:dyDescent="0.2"/>
    <row r="570" s="33" customFormat="1" ht="14.25" hidden="1" customHeight="1" x14ac:dyDescent="0.2"/>
    <row r="571" s="33" customFormat="1" ht="14.25" hidden="1" customHeight="1" x14ac:dyDescent="0.2"/>
    <row r="572" s="33" customFormat="1" ht="14.25" hidden="1" customHeight="1" x14ac:dyDescent="0.2"/>
    <row r="573" s="33" customFormat="1" ht="14.25" hidden="1" customHeight="1" x14ac:dyDescent="0.2"/>
    <row r="574" s="33" customFormat="1" ht="14.25" hidden="1" customHeight="1" x14ac:dyDescent="0.2"/>
    <row r="575" s="33" customFormat="1" ht="14.25" hidden="1" customHeight="1" x14ac:dyDescent="0.2"/>
    <row r="576" s="33" customFormat="1" ht="14.25" hidden="1" customHeight="1" x14ac:dyDescent="0.2"/>
    <row r="577" s="33" customFormat="1" ht="14.25" hidden="1" customHeight="1" x14ac:dyDescent="0.2"/>
    <row r="578" s="33" customFormat="1" ht="14.25" hidden="1" customHeight="1" x14ac:dyDescent="0.2"/>
    <row r="579" s="33" customFormat="1" ht="14.25" hidden="1" customHeight="1" x14ac:dyDescent="0.2"/>
    <row r="580" s="33" customFormat="1" ht="14.25" hidden="1" customHeight="1" x14ac:dyDescent="0.2"/>
    <row r="581" s="33" customFormat="1" ht="14.25" hidden="1" customHeight="1" x14ac:dyDescent="0.2"/>
    <row r="582" s="33" customFormat="1" ht="14.25" hidden="1" customHeight="1" x14ac:dyDescent="0.2"/>
    <row r="583" s="33" customFormat="1" ht="14.25" hidden="1" customHeight="1" x14ac:dyDescent="0.2"/>
    <row r="584" s="33" customFormat="1" ht="14.25" hidden="1" customHeight="1" x14ac:dyDescent="0.2"/>
    <row r="585" s="33" customFormat="1" ht="14.25" hidden="1" customHeight="1" x14ac:dyDescent="0.2"/>
    <row r="586" s="33" customFormat="1" ht="14.25" hidden="1" customHeight="1" x14ac:dyDescent="0.2"/>
    <row r="587" s="33" customFormat="1" ht="14.25" hidden="1" customHeight="1" x14ac:dyDescent="0.2"/>
    <row r="588" s="33" customFormat="1" ht="14.25" hidden="1" customHeight="1" x14ac:dyDescent="0.2"/>
    <row r="589" s="33" customFormat="1" ht="14.25" hidden="1" customHeight="1" x14ac:dyDescent="0.2"/>
    <row r="590" s="33" customFormat="1" ht="14.25" hidden="1" customHeight="1" x14ac:dyDescent="0.2"/>
    <row r="591" s="33" customFormat="1" ht="14.25" hidden="1" customHeight="1" x14ac:dyDescent="0.2"/>
    <row r="592" s="33" customFormat="1" ht="14.25" hidden="1" customHeight="1" x14ac:dyDescent="0.2"/>
    <row r="593" s="33" customFormat="1" ht="14.25" hidden="1" customHeight="1" x14ac:dyDescent="0.2"/>
    <row r="594" s="33" customFormat="1" ht="14.25" hidden="1" customHeight="1" x14ac:dyDescent="0.2"/>
    <row r="595" s="33" customFormat="1" ht="14.25" hidden="1" customHeight="1" x14ac:dyDescent="0.2"/>
    <row r="596" s="33" customFormat="1" ht="14.25" hidden="1" customHeight="1" x14ac:dyDescent="0.2"/>
    <row r="597" s="33" customFormat="1" ht="14.25" hidden="1" customHeight="1" x14ac:dyDescent="0.2"/>
    <row r="598" s="33" customFormat="1" ht="14.25" hidden="1" customHeight="1" x14ac:dyDescent="0.2"/>
    <row r="599" s="33" customFormat="1" ht="14.25" hidden="1" customHeight="1" x14ac:dyDescent="0.2"/>
    <row r="600" s="33" customFormat="1" ht="14.25" hidden="1" customHeight="1" x14ac:dyDescent="0.2"/>
    <row r="601" s="33" customFormat="1" ht="14.25" hidden="1" customHeight="1" x14ac:dyDescent="0.2"/>
    <row r="602" s="33" customFormat="1" ht="14.25" hidden="1" customHeight="1" x14ac:dyDescent="0.2"/>
    <row r="603" s="33" customFormat="1" ht="14.25" hidden="1" customHeight="1" x14ac:dyDescent="0.2"/>
    <row r="604" s="33" customFormat="1" ht="14.25" hidden="1" customHeight="1" x14ac:dyDescent="0.2"/>
    <row r="605" s="33" customFormat="1" ht="14.25" hidden="1" customHeight="1" x14ac:dyDescent="0.2"/>
    <row r="606" s="33" customFormat="1" ht="14.25" hidden="1" customHeight="1" x14ac:dyDescent="0.2"/>
    <row r="607" s="33" customFormat="1" ht="14.25" hidden="1" customHeight="1" x14ac:dyDescent="0.2"/>
    <row r="608" s="33" customFormat="1" ht="14.25" hidden="1" customHeight="1" x14ac:dyDescent="0.2"/>
    <row r="609" s="33" customFormat="1" ht="14.25" hidden="1" customHeight="1" x14ac:dyDescent="0.2"/>
    <row r="610" s="33" customFormat="1" ht="14.25" hidden="1" customHeight="1" x14ac:dyDescent="0.2"/>
    <row r="611" s="33" customFormat="1" ht="14.25" hidden="1" customHeight="1" x14ac:dyDescent="0.2"/>
    <row r="612" s="33" customFormat="1" ht="14.25" hidden="1" customHeight="1" x14ac:dyDescent="0.2"/>
    <row r="613" s="33" customFormat="1" ht="14.25" hidden="1" customHeight="1" x14ac:dyDescent="0.2"/>
    <row r="614" s="33" customFormat="1" ht="14.25" hidden="1" customHeight="1" x14ac:dyDescent="0.2"/>
    <row r="615" s="33" customFormat="1" ht="14.25" hidden="1" customHeight="1" x14ac:dyDescent="0.2"/>
    <row r="616" s="33" customFormat="1" ht="14.25" hidden="1" customHeight="1" x14ac:dyDescent="0.2"/>
    <row r="617" s="33" customFormat="1" ht="14.25" hidden="1" customHeight="1" x14ac:dyDescent="0.2"/>
    <row r="618" s="33" customFormat="1" ht="14.25" hidden="1" customHeight="1" x14ac:dyDescent="0.2"/>
    <row r="619" s="33" customFormat="1" ht="14.25" hidden="1" customHeight="1" x14ac:dyDescent="0.2"/>
    <row r="620" s="33" customFormat="1" ht="14.25" hidden="1" customHeight="1" x14ac:dyDescent="0.2"/>
    <row r="621" s="33" customFormat="1" ht="14.25" hidden="1" customHeight="1" x14ac:dyDescent="0.2"/>
    <row r="622" s="33" customFormat="1" ht="14.25" hidden="1" customHeight="1" x14ac:dyDescent="0.2"/>
    <row r="623" s="33" customFormat="1" ht="14.25" hidden="1" customHeight="1" x14ac:dyDescent="0.2"/>
    <row r="624" s="33" customFormat="1" ht="14.25" hidden="1" customHeight="1" x14ac:dyDescent="0.2"/>
    <row r="625" s="33" customFormat="1" ht="14.25" hidden="1" customHeight="1" x14ac:dyDescent="0.2"/>
    <row r="626" s="33" customFormat="1" ht="14.25" hidden="1" customHeight="1" x14ac:dyDescent="0.2"/>
    <row r="627" s="33" customFormat="1" ht="14.25" hidden="1" customHeight="1" x14ac:dyDescent="0.2"/>
    <row r="628" s="33" customFormat="1" ht="14.25" hidden="1" customHeight="1" x14ac:dyDescent="0.2"/>
    <row r="629" s="33" customFormat="1" ht="14.25" hidden="1" customHeight="1" x14ac:dyDescent="0.2"/>
    <row r="630" s="33" customFormat="1" ht="14.25" hidden="1" customHeight="1" x14ac:dyDescent="0.2"/>
    <row r="631" s="33" customFormat="1" ht="14.25" hidden="1" customHeight="1" x14ac:dyDescent="0.2"/>
    <row r="632" s="33" customFormat="1" ht="14.25" hidden="1" customHeight="1" x14ac:dyDescent="0.2"/>
    <row r="633" s="33" customFormat="1" ht="14.25" hidden="1" customHeight="1" x14ac:dyDescent="0.2"/>
    <row r="634" s="33" customFormat="1" ht="14.25" hidden="1" customHeight="1" x14ac:dyDescent="0.2"/>
    <row r="635" s="33" customFormat="1" ht="14.25" hidden="1" customHeight="1" x14ac:dyDescent="0.2"/>
    <row r="636" s="33" customFormat="1" ht="14.25" hidden="1" customHeight="1" x14ac:dyDescent="0.2"/>
    <row r="637" s="33" customFormat="1" ht="14.25" hidden="1" customHeight="1" x14ac:dyDescent="0.2"/>
    <row r="638" s="33" customFormat="1" ht="14.25" hidden="1" customHeight="1" x14ac:dyDescent="0.2"/>
    <row r="639" s="33" customFormat="1" ht="14.25" hidden="1" customHeight="1" x14ac:dyDescent="0.2"/>
    <row r="640" s="33" customFormat="1" ht="14.25" hidden="1" customHeight="1" x14ac:dyDescent="0.2"/>
    <row r="641" s="33" customFormat="1" ht="14.25" hidden="1" customHeight="1" x14ac:dyDescent="0.2"/>
    <row r="642" s="33" customFormat="1" ht="14.25" hidden="1" customHeight="1" x14ac:dyDescent="0.2"/>
    <row r="643" s="33" customFormat="1" ht="14.25" hidden="1" customHeight="1" x14ac:dyDescent="0.2"/>
    <row r="644" s="33" customFormat="1" ht="14.25" hidden="1" customHeight="1" x14ac:dyDescent="0.2"/>
    <row r="645" s="33" customFormat="1" ht="14.25" hidden="1" customHeight="1" x14ac:dyDescent="0.2"/>
    <row r="646" s="33" customFormat="1" ht="14.25" hidden="1" customHeight="1" x14ac:dyDescent="0.2"/>
    <row r="647" s="33" customFormat="1" ht="14.25" hidden="1" customHeight="1" x14ac:dyDescent="0.2"/>
    <row r="648" s="33" customFormat="1" ht="14.25" hidden="1" customHeight="1" x14ac:dyDescent="0.2"/>
    <row r="649" s="33" customFormat="1" ht="14.25" hidden="1" customHeight="1" x14ac:dyDescent="0.2"/>
    <row r="650" s="33" customFormat="1" ht="14.25" hidden="1" customHeight="1" x14ac:dyDescent="0.2"/>
    <row r="651" s="33" customFormat="1" ht="14.25" hidden="1" customHeight="1" x14ac:dyDescent="0.2"/>
    <row r="652" s="33" customFormat="1" ht="14.25" hidden="1" customHeight="1" x14ac:dyDescent="0.2"/>
    <row r="653" s="33" customFormat="1" ht="14.25" hidden="1" customHeight="1" x14ac:dyDescent="0.2"/>
    <row r="654" s="33" customFormat="1" ht="14.25" hidden="1" customHeight="1" x14ac:dyDescent="0.2"/>
    <row r="655" s="33" customFormat="1" ht="14.25" hidden="1" customHeight="1" x14ac:dyDescent="0.2"/>
    <row r="656" s="33" customFormat="1" ht="14.25" hidden="1" customHeight="1" x14ac:dyDescent="0.2"/>
    <row r="657" s="33" customFormat="1" ht="14.25" hidden="1" customHeight="1" x14ac:dyDescent="0.2"/>
    <row r="658" s="33" customFormat="1" ht="14.25" hidden="1" customHeight="1" x14ac:dyDescent="0.2"/>
    <row r="659" s="33" customFormat="1" ht="14.25" hidden="1" customHeight="1" x14ac:dyDescent="0.2"/>
    <row r="660" s="33" customFormat="1" ht="14.25" hidden="1" customHeight="1" x14ac:dyDescent="0.2"/>
    <row r="661" s="33" customFormat="1" ht="14.25" hidden="1" customHeight="1" x14ac:dyDescent="0.2"/>
    <row r="662" s="33" customFormat="1" ht="14.25" hidden="1" customHeight="1" x14ac:dyDescent="0.2"/>
    <row r="663" s="33" customFormat="1" ht="14.25" hidden="1" customHeight="1" x14ac:dyDescent="0.2"/>
    <row r="664" s="33" customFormat="1" ht="14.25" hidden="1" customHeight="1" x14ac:dyDescent="0.2"/>
    <row r="665" s="33" customFormat="1" ht="14.25" hidden="1" customHeight="1" x14ac:dyDescent="0.2"/>
    <row r="666" s="33" customFormat="1" ht="14.25" hidden="1" customHeight="1" x14ac:dyDescent="0.2"/>
    <row r="667" s="33" customFormat="1" ht="14.25" hidden="1" customHeight="1" x14ac:dyDescent="0.2"/>
    <row r="668" s="33" customFormat="1" ht="14.25" hidden="1" customHeight="1" x14ac:dyDescent="0.2"/>
    <row r="669" s="33" customFormat="1" ht="14.25" hidden="1" customHeight="1" x14ac:dyDescent="0.2"/>
    <row r="670" s="33" customFormat="1" ht="14.25" hidden="1" customHeight="1" x14ac:dyDescent="0.2"/>
    <row r="671" s="33" customFormat="1" ht="14.25" hidden="1" customHeight="1" x14ac:dyDescent="0.2"/>
    <row r="672" s="33" customFormat="1" ht="14.25" hidden="1" customHeight="1" x14ac:dyDescent="0.2"/>
    <row r="673" s="33" customFormat="1" ht="14.25" hidden="1" customHeight="1" x14ac:dyDescent="0.2"/>
    <row r="674" s="33" customFormat="1" ht="14.25" hidden="1" customHeight="1" x14ac:dyDescent="0.2"/>
    <row r="675" s="33" customFormat="1" ht="14.25" hidden="1" customHeight="1" x14ac:dyDescent="0.2"/>
    <row r="676" s="33" customFormat="1" ht="14.25" hidden="1" customHeight="1" x14ac:dyDescent="0.2"/>
    <row r="677" s="33" customFormat="1" ht="14.25" hidden="1" customHeight="1" x14ac:dyDescent="0.2"/>
    <row r="678" s="33" customFormat="1" ht="14.25" hidden="1" customHeight="1" x14ac:dyDescent="0.2"/>
    <row r="679" s="33" customFormat="1" ht="14.25" hidden="1" customHeight="1" x14ac:dyDescent="0.2"/>
    <row r="680" s="33" customFormat="1" ht="14.25" hidden="1" customHeight="1" x14ac:dyDescent="0.2"/>
    <row r="681" s="33" customFormat="1" ht="14.25" hidden="1" customHeight="1" x14ac:dyDescent="0.2"/>
    <row r="682" s="33" customFormat="1" ht="14.25" hidden="1" customHeight="1" x14ac:dyDescent="0.2"/>
    <row r="683" s="33" customFormat="1" ht="14.25" hidden="1" customHeight="1" x14ac:dyDescent="0.2"/>
    <row r="684" s="33" customFormat="1" ht="14.25" hidden="1" customHeight="1" x14ac:dyDescent="0.2"/>
    <row r="685" s="33" customFormat="1" ht="14.25" hidden="1" customHeight="1" x14ac:dyDescent="0.2"/>
    <row r="686" s="33" customFormat="1" ht="14.25" hidden="1" customHeight="1" x14ac:dyDescent="0.2"/>
    <row r="687" s="33" customFormat="1" ht="14.25" hidden="1" customHeight="1" x14ac:dyDescent="0.2"/>
    <row r="688" s="33" customFormat="1" ht="14.25" hidden="1" customHeight="1" x14ac:dyDescent="0.2"/>
    <row r="689" s="33" customFormat="1" ht="14.25" hidden="1" customHeight="1" x14ac:dyDescent="0.2"/>
    <row r="690" s="33" customFormat="1" ht="14.25" hidden="1" customHeight="1" x14ac:dyDescent="0.2"/>
    <row r="691" s="33" customFormat="1" ht="14.25" hidden="1" customHeight="1" x14ac:dyDescent="0.2"/>
    <row r="692" s="33" customFormat="1" ht="14.25" hidden="1" customHeight="1" x14ac:dyDescent="0.2"/>
    <row r="693" s="33" customFormat="1" ht="14.25" hidden="1" customHeight="1" x14ac:dyDescent="0.2"/>
    <row r="694" s="33" customFormat="1" ht="14.25" hidden="1" customHeight="1" x14ac:dyDescent="0.2"/>
    <row r="695" s="33" customFormat="1" ht="14.25" hidden="1" customHeight="1" x14ac:dyDescent="0.2"/>
    <row r="696" s="33" customFormat="1" ht="14.25" hidden="1" customHeight="1" x14ac:dyDescent="0.2"/>
    <row r="697" s="33" customFormat="1" ht="14.25" hidden="1" customHeight="1" x14ac:dyDescent="0.2"/>
    <row r="698" s="33" customFormat="1" ht="14.25" hidden="1" customHeight="1" x14ac:dyDescent="0.2"/>
    <row r="699" s="33" customFormat="1" ht="14.25" hidden="1" customHeight="1" x14ac:dyDescent="0.2"/>
    <row r="700" s="33" customFormat="1" ht="14.25" hidden="1" customHeight="1" x14ac:dyDescent="0.2"/>
    <row r="701" s="33" customFormat="1" ht="14.25" hidden="1" customHeight="1" x14ac:dyDescent="0.2"/>
    <row r="702" s="33" customFormat="1" ht="14.25" hidden="1" customHeight="1" x14ac:dyDescent="0.2"/>
    <row r="703" s="33" customFormat="1" ht="14.25" hidden="1" customHeight="1" x14ac:dyDescent="0.2"/>
    <row r="704" s="33" customFormat="1" ht="14.25" hidden="1" customHeight="1" x14ac:dyDescent="0.2"/>
    <row r="705" s="33" customFormat="1" ht="14.25" hidden="1" customHeight="1" x14ac:dyDescent="0.2"/>
    <row r="706" s="33" customFormat="1" ht="14.25" hidden="1" customHeight="1" x14ac:dyDescent="0.2"/>
    <row r="707" s="33" customFormat="1" ht="14.25" hidden="1" customHeight="1" x14ac:dyDescent="0.2"/>
    <row r="708" s="33" customFormat="1" ht="14.25" hidden="1" customHeight="1" x14ac:dyDescent="0.2"/>
    <row r="709" s="33" customFormat="1" ht="14.25" hidden="1" customHeight="1" x14ac:dyDescent="0.2"/>
    <row r="710" s="33" customFormat="1" ht="14.25" hidden="1" customHeight="1" x14ac:dyDescent="0.2"/>
    <row r="711" s="33" customFormat="1" ht="14.25" hidden="1" customHeight="1" x14ac:dyDescent="0.2"/>
    <row r="712" s="33" customFormat="1" ht="14.25" hidden="1" customHeight="1" x14ac:dyDescent="0.2"/>
    <row r="713" s="33" customFormat="1" ht="14.25" hidden="1" customHeight="1" x14ac:dyDescent="0.2"/>
    <row r="714" s="33" customFormat="1" ht="14.25" hidden="1" customHeight="1" x14ac:dyDescent="0.2"/>
    <row r="715" s="33" customFormat="1" ht="14.25" hidden="1" customHeight="1" x14ac:dyDescent="0.2"/>
    <row r="716" s="33" customFormat="1" ht="14.25" hidden="1" customHeight="1" x14ac:dyDescent="0.2"/>
    <row r="717" s="33" customFormat="1" ht="14.25" hidden="1" customHeight="1" x14ac:dyDescent="0.2"/>
    <row r="718" s="33" customFormat="1" ht="14.25" hidden="1" customHeight="1" x14ac:dyDescent="0.2"/>
    <row r="719" s="33" customFormat="1" ht="14.25" hidden="1" customHeight="1" x14ac:dyDescent="0.2"/>
    <row r="720" s="33" customFormat="1" ht="14.25" hidden="1" customHeight="1" x14ac:dyDescent="0.2"/>
    <row r="721" s="33" customFormat="1" ht="14.25" hidden="1" customHeight="1" x14ac:dyDescent="0.2"/>
    <row r="722" s="33" customFormat="1" ht="14.25" hidden="1" customHeight="1" x14ac:dyDescent="0.2"/>
    <row r="723" s="33" customFormat="1" ht="14.25" hidden="1" customHeight="1" x14ac:dyDescent="0.2"/>
    <row r="724" s="33" customFormat="1" ht="14.25" hidden="1" customHeight="1" x14ac:dyDescent="0.2"/>
    <row r="725" s="33" customFormat="1" ht="14.25" hidden="1" customHeight="1" x14ac:dyDescent="0.2"/>
    <row r="726" s="33" customFormat="1" ht="14.25" hidden="1" customHeight="1" x14ac:dyDescent="0.2"/>
    <row r="727" s="33" customFormat="1" ht="14.25" hidden="1" customHeight="1" x14ac:dyDescent="0.2"/>
    <row r="728" s="33" customFormat="1" ht="14.25" hidden="1" customHeight="1" x14ac:dyDescent="0.2"/>
    <row r="729" s="33" customFormat="1" ht="14.25" hidden="1" customHeight="1" x14ac:dyDescent="0.2"/>
    <row r="730" s="33" customFormat="1" ht="14.25" hidden="1" customHeight="1" x14ac:dyDescent="0.2"/>
    <row r="731" s="33" customFormat="1" ht="14.25" hidden="1" customHeight="1" x14ac:dyDescent="0.2"/>
    <row r="732" s="33" customFormat="1" ht="14.25" hidden="1" customHeight="1" x14ac:dyDescent="0.2"/>
    <row r="733" s="33" customFormat="1" ht="14.25" hidden="1" customHeight="1" x14ac:dyDescent="0.2"/>
    <row r="734" s="33" customFormat="1" ht="14.25" hidden="1" customHeight="1" x14ac:dyDescent="0.2"/>
    <row r="735" s="33" customFormat="1" ht="14.25" hidden="1" customHeight="1" x14ac:dyDescent="0.2"/>
    <row r="736" s="33" customFormat="1" ht="14.25" hidden="1" customHeight="1" x14ac:dyDescent="0.2"/>
    <row r="737" spans="3:84" ht="14.25" hidden="1" customHeight="1" x14ac:dyDescent="0.2">
      <c r="C737" s="33"/>
      <c r="D737" s="33"/>
      <c r="U737" s="33"/>
      <c r="V737" s="33"/>
      <c r="W737" s="33"/>
      <c r="X737" s="33"/>
      <c r="Y737" s="33"/>
      <c r="Z737" s="33"/>
      <c r="AA737" s="33"/>
      <c r="AB737" s="33"/>
      <c r="AC737" s="33"/>
      <c r="AD737" s="33"/>
      <c r="AE737" s="33"/>
      <c r="AF737" s="33"/>
      <c r="AG737" s="33"/>
      <c r="AH737" s="33"/>
      <c r="AI737" s="33"/>
      <c r="AJ737" s="33"/>
      <c r="AK737" s="33"/>
      <c r="AL737" s="33"/>
      <c r="AM737" s="33"/>
      <c r="AN737" s="33"/>
      <c r="AO737" s="33"/>
      <c r="AP737" s="33"/>
      <c r="AQ737" s="33"/>
      <c r="AR737" s="33"/>
      <c r="AS737" s="33"/>
      <c r="AT737" s="33"/>
      <c r="AU737" s="33"/>
      <c r="AV737" s="33"/>
      <c r="AW737" s="33"/>
      <c r="BW737" s="33"/>
      <c r="BX737" s="33"/>
      <c r="BY737" s="33"/>
      <c r="BZ737" s="33"/>
      <c r="CA737" s="33"/>
      <c r="CF737" s="33"/>
    </row>
    <row r="738" spans="3:84" ht="14.25" hidden="1" customHeight="1" x14ac:dyDescent="0.2">
      <c r="C738" s="33"/>
      <c r="D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33"/>
      <c r="AR738" s="33"/>
      <c r="AS738" s="33"/>
      <c r="AT738" s="33"/>
      <c r="AU738" s="33"/>
      <c r="AV738" s="33"/>
      <c r="AW738" s="33"/>
      <c r="BW738" s="33"/>
      <c r="BX738" s="33"/>
      <c r="BY738" s="33"/>
      <c r="BZ738" s="33"/>
      <c r="CA738" s="33"/>
      <c r="CF738" s="33"/>
    </row>
    <row r="739" spans="3:84" ht="14.25" hidden="1" customHeight="1" x14ac:dyDescent="0.2">
      <c r="C739" s="33"/>
      <c r="D739" s="33"/>
      <c r="U739" s="33"/>
      <c r="V739" s="33"/>
      <c r="W739" s="33"/>
      <c r="X739" s="33"/>
      <c r="Y739" s="33"/>
      <c r="Z739" s="33"/>
      <c r="AA739" s="33"/>
      <c r="AB739" s="33"/>
      <c r="AC739" s="33"/>
      <c r="AD739" s="33"/>
      <c r="AE739" s="33"/>
      <c r="AF739" s="33"/>
      <c r="AG739" s="33"/>
      <c r="AH739" s="33"/>
      <c r="AI739" s="33"/>
      <c r="AJ739" s="33"/>
      <c r="AK739" s="33"/>
      <c r="AL739" s="33"/>
      <c r="AM739" s="33"/>
      <c r="AN739" s="33"/>
      <c r="AO739" s="33"/>
      <c r="AP739" s="33"/>
      <c r="AQ739" s="33"/>
      <c r="AR739" s="33"/>
      <c r="AS739" s="33"/>
      <c r="AT739" s="33"/>
      <c r="AU739" s="33"/>
      <c r="AV739" s="33"/>
      <c r="AW739" s="33"/>
      <c r="BW739" s="33"/>
      <c r="BX739" s="33"/>
      <c r="BY739" s="33"/>
      <c r="BZ739" s="33"/>
      <c r="CA739" s="33"/>
      <c r="CF739" s="33"/>
    </row>
    <row r="740" spans="3:84" ht="14.25" hidden="1" customHeight="1" x14ac:dyDescent="0.2">
      <c r="C740" s="33"/>
      <c r="D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c r="AQ740" s="33"/>
      <c r="AR740" s="33"/>
      <c r="AS740" s="33"/>
      <c r="AT740" s="33"/>
      <c r="AU740" s="33"/>
      <c r="AV740" s="33"/>
      <c r="AW740" s="33"/>
    </row>
    <row r="741" spans="3:84" ht="14.25" hidden="1" customHeight="1" x14ac:dyDescent="0.2">
      <c r="C741" s="33"/>
      <c r="D741" s="33"/>
      <c r="U741" s="33"/>
      <c r="V741" s="33"/>
      <c r="W741" s="33"/>
      <c r="X741" s="33"/>
      <c r="Y741" s="33"/>
      <c r="Z741" s="33"/>
      <c r="AA741" s="33"/>
      <c r="AB741" s="33"/>
      <c r="AC741" s="33"/>
      <c r="AD741" s="33"/>
      <c r="AE741" s="33"/>
      <c r="AF741" s="33"/>
      <c r="AG741" s="33"/>
      <c r="AH741" s="33"/>
      <c r="AI741" s="33"/>
      <c r="AJ741" s="33"/>
      <c r="AK741" s="33"/>
      <c r="AL741" s="33"/>
      <c r="AM741" s="33"/>
      <c r="AN741" s="33"/>
      <c r="AO741" s="33"/>
      <c r="AP741" s="33"/>
      <c r="AQ741" s="33"/>
      <c r="AR741" s="33"/>
      <c r="AS741" s="33"/>
      <c r="AT741" s="33"/>
      <c r="AU741" s="33"/>
      <c r="AV741" s="33"/>
      <c r="AW741" s="33"/>
    </row>
    <row r="742" spans="3:84" ht="14.25" hidden="1" customHeight="1" x14ac:dyDescent="0.2">
      <c r="C742" s="33"/>
      <c r="D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c r="AQ742" s="33"/>
      <c r="AR742" s="33"/>
      <c r="AS742" s="33"/>
      <c r="AT742" s="33"/>
      <c r="AU742" s="33"/>
      <c r="AV742" s="33"/>
      <c r="AW742" s="33"/>
    </row>
    <row r="743" spans="3:84" ht="14.25" hidden="1" customHeight="1" x14ac:dyDescent="0.2">
      <c r="C743" s="33"/>
      <c r="D743" s="33"/>
      <c r="U743" s="33"/>
      <c r="V743" s="33"/>
      <c r="W743" s="33"/>
      <c r="X743" s="33"/>
      <c r="Y743" s="33"/>
      <c r="Z743" s="33"/>
      <c r="AA743" s="33"/>
      <c r="AB743" s="33"/>
      <c r="AC743" s="33"/>
      <c r="AD743" s="33"/>
      <c r="AE743" s="33"/>
      <c r="AF743" s="33"/>
      <c r="AG743" s="33"/>
      <c r="AH743" s="33"/>
      <c r="AI743" s="33"/>
      <c r="AJ743" s="33"/>
      <c r="AK743" s="33"/>
      <c r="AL743" s="33"/>
      <c r="AM743" s="33"/>
      <c r="AN743" s="33"/>
      <c r="AO743" s="33"/>
      <c r="AP743" s="33"/>
      <c r="AQ743" s="33"/>
      <c r="AR743" s="33"/>
      <c r="AS743" s="33"/>
      <c r="AT743" s="33"/>
      <c r="AU743" s="33"/>
      <c r="AV743" s="33"/>
      <c r="AW743" s="33"/>
    </row>
    <row r="744" spans="3:84" ht="14.25" hidden="1" customHeight="1" x14ac:dyDescent="0.2">
      <c r="C744" s="33"/>
      <c r="D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c r="AQ744" s="33"/>
      <c r="AR744" s="33"/>
      <c r="AS744" s="33"/>
      <c r="AT744" s="33"/>
      <c r="AU744" s="33"/>
      <c r="AV744" s="33"/>
      <c r="AW744" s="33"/>
    </row>
    <row r="745" spans="3:84" ht="14.25" hidden="1" customHeight="1" x14ac:dyDescent="0.2">
      <c r="C745" s="33"/>
      <c r="D745" s="33"/>
    </row>
    <row r="746" spans="3:84" ht="14.25" hidden="1" customHeight="1" x14ac:dyDescent="0.2">
      <c r="C746" s="33"/>
      <c r="D746" s="33"/>
    </row>
    <row r="747" spans="3:84" ht="14.25" hidden="1" customHeight="1" x14ac:dyDescent="0.2">
      <c r="C747" s="33"/>
      <c r="D747" s="33"/>
    </row>
    <row r="748" spans="3:84" ht="14.25" hidden="1" customHeight="1" x14ac:dyDescent="0.2">
      <c r="C748" s="33"/>
      <c r="D748" s="33"/>
    </row>
    <row r="749" spans="3:84" ht="14.25" hidden="1" customHeight="1" x14ac:dyDescent="0.2">
      <c r="C749" s="33"/>
      <c r="D749" s="33"/>
    </row>
    <row r="750" spans="3:84" ht="14.25" hidden="1" customHeight="1" x14ac:dyDescent="0.2">
      <c r="C750" s="33"/>
      <c r="D750" s="33"/>
    </row>
    <row r="751" spans="3:84" ht="14.25" hidden="1" customHeight="1" x14ac:dyDescent="0.2">
      <c r="C751" s="33"/>
      <c r="D751" s="33"/>
    </row>
    <row r="752" spans="3:84" ht="14.25" hidden="1" customHeight="1" x14ac:dyDescent="0.2">
      <c r="C752" s="33"/>
      <c r="D752" s="33"/>
    </row>
    <row r="753" spans="3:4" ht="14.25" hidden="1" customHeight="1" x14ac:dyDescent="0.2">
      <c r="C753" s="33"/>
      <c r="D753" s="33"/>
    </row>
    <row r="754" spans="3:4" ht="14.25" hidden="1" customHeight="1" x14ac:dyDescent="0.2">
      <c r="C754" s="33"/>
      <c r="D754" s="33"/>
    </row>
    <row r="755" spans="3:4" ht="14.25" hidden="1" customHeight="1" x14ac:dyDescent="0.2">
      <c r="C755" s="33"/>
      <c r="D755" s="33"/>
    </row>
    <row r="756" spans="3:4" ht="14.25" hidden="1" customHeight="1" x14ac:dyDescent="0.2">
      <c r="C756" s="33"/>
      <c r="D756" s="33"/>
    </row>
    <row r="757" spans="3:4" ht="14.25" hidden="1" customHeight="1" x14ac:dyDescent="0.2">
      <c r="C757" s="33"/>
      <c r="D757" s="33"/>
    </row>
    <row r="758" spans="3:4" ht="14.25" hidden="1" customHeight="1" x14ac:dyDescent="0.2">
      <c r="C758" s="33"/>
      <c r="D758" s="33"/>
    </row>
    <row r="759" spans="3:4" ht="14.25" hidden="1" customHeight="1" x14ac:dyDescent="0.2">
      <c r="C759" s="33"/>
      <c r="D759" s="33"/>
    </row>
    <row r="760" spans="3:4" ht="14.25" hidden="1" customHeight="1" x14ac:dyDescent="0.2">
      <c r="C760" s="33"/>
      <c r="D760" s="33"/>
    </row>
    <row r="761" spans="3:4" ht="14.25" hidden="1" customHeight="1" x14ac:dyDescent="0.2">
      <c r="C761" s="33"/>
      <c r="D761" s="33"/>
    </row>
    <row r="762" spans="3:4" ht="14.25" hidden="1" customHeight="1" x14ac:dyDescent="0.2">
      <c r="C762" s="33"/>
      <c r="D762" s="33"/>
    </row>
    <row r="763" spans="3:4" ht="14.25" hidden="1" customHeight="1" x14ac:dyDescent="0.2"/>
    <row r="764" spans="3:4" ht="14.25" hidden="1" customHeight="1" x14ac:dyDescent="0.2"/>
    <row r="765" spans="3:4" ht="14.25" hidden="1" customHeight="1" x14ac:dyDescent="0.2"/>
    <row r="766" spans="3:4" ht="14.25" hidden="1" customHeight="1" x14ac:dyDescent="0.2"/>
    <row r="767" spans="3:4" ht="14.25" hidden="1" customHeight="1" x14ac:dyDescent="0.2"/>
    <row r="768" spans="3:4" ht="14.25" hidden="1" customHeight="1" x14ac:dyDescent="0.2"/>
    <row r="769" spans="3:84" ht="14.25" hidden="1" customHeight="1" x14ac:dyDescent="0.2"/>
    <row r="770" spans="3:84" ht="14.25" hidden="1" customHeight="1" x14ac:dyDescent="0.2"/>
    <row r="771" spans="3:84" ht="14.25" hidden="1" customHeight="1" x14ac:dyDescent="0.2"/>
    <row r="772" spans="3:84" ht="14.25" hidden="1" customHeight="1" x14ac:dyDescent="0.2">
      <c r="C772" s="33"/>
      <c r="D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c r="AQ772" s="33"/>
      <c r="AR772" s="33"/>
      <c r="AS772" s="33"/>
      <c r="AT772" s="33"/>
      <c r="AU772" s="33"/>
      <c r="AV772" s="33"/>
      <c r="AW772" s="33"/>
      <c r="BW772" s="33"/>
      <c r="BX772" s="33"/>
      <c r="BY772" s="33"/>
      <c r="BZ772" s="33"/>
      <c r="CA772" s="33"/>
      <c r="CF772" s="33"/>
    </row>
    <row r="773" spans="3:84" ht="14.25" hidden="1" customHeight="1" x14ac:dyDescent="0.2">
      <c r="C773" s="33"/>
      <c r="D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BW773" s="33"/>
      <c r="BX773" s="33"/>
      <c r="BY773" s="33"/>
      <c r="BZ773" s="33"/>
      <c r="CA773" s="33"/>
      <c r="CF773" s="33"/>
    </row>
    <row r="774" spans="3:84" ht="14.25" hidden="1" customHeight="1" x14ac:dyDescent="0.2">
      <c r="C774" s="33"/>
      <c r="D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c r="AQ774" s="33"/>
      <c r="AR774" s="33"/>
      <c r="AS774" s="33"/>
      <c r="AT774" s="33"/>
      <c r="AU774" s="33"/>
      <c r="AV774" s="33"/>
      <c r="AW774" s="33"/>
      <c r="BW774" s="33"/>
      <c r="BX774" s="33"/>
      <c r="BY774" s="33"/>
      <c r="BZ774" s="33"/>
      <c r="CA774" s="33"/>
      <c r="CF774" s="33"/>
    </row>
    <row r="775" spans="3:84" ht="14.25" hidden="1" customHeight="1" x14ac:dyDescent="0.2">
      <c r="C775" s="33"/>
      <c r="D775" s="33"/>
      <c r="U775" s="33"/>
      <c r="V775" s="33"/>
      <c r="W775" s="33"/>
      <c r="X775" s="33"/>
      <c r="Y775" s="33"/>
      <c r="Z775" s="33"/>
      <c r="AA775" s="33"/>
      <c r="AB775" s="33"/>
      <c r="AC775" s="33"/>
      <c r="AD775" s="33"/>
      <c r="AE775" s="33"/>
      <c r="AF775" s="33"/>
      <c r="AG775" s="33"/>
      <c r="AH775" s="33"/>
      <c r="AI775" s="33"/>
      <c r="AJ775" s="33"/>
      <c r="AK775" s="33"/>
      <c r="AL775" s="33"/>
      <c r="AM775" s="33"/>
      <c r="AN775" s="33"/>
      <c r="AO775" s="33"/>
      <c r="AP775" s="33"/>
      <c r="AQ775" s="33"/>
      <c r="AR775" s="33"/>
      <c r="AS775" s="33"/>
      <c r="AT775" s="33"/>
      <c r="AU775" s="33"/>
      <c r="AV775" s="33"/>
      <c r="AW775" s="33"/>
      <c r="BW775" s="33"/>
      <c r="BX775" s="33"/>
      <c r="BY775" s="33"/>
      <c r="BZ775" s="33"/>
      <c r="CA775" s="33"/>
      <c r="CF775" s="33"/>
    </row>
    <row r="776" spans="3:84" ht="14.25" hidden="1" customHeight="1" x14ac:dyDescent="0.2">
      <c r="C776" s="33"/>
      <c r="D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33"/>
      <c r="AR776" s="33"/>
      <c r="AS776" s="33"/>
      <c r="AT776" s="33"/>
      <c r="AU776" s="33"/>
      <c r="AV776" s="33"/>
      <c r="AW776" s="33"/>
      <c r="BW776" s="33"/>
      <c r="BX776" s="33"/>
      <c r="BY776" s="33"/>
      <c r="BZ776" s="33"/>
      <c r="CA776" s="33"/>
      <c r="CF776" s="33"/>
    </row>
    <row r="777" spans="3:84" ht="14.25" hidden="1" customHeight="1" x14ac:dyDescent="0.2">
      <c r="C777" s="33"/>
      <c r="D777" s="33"/>
      <c r="U777" s="33"/>
      <c r="V777" s="33"/>
      <c r="W777" s="33"/>
      <c r="X777" s="33"/>
      <c r="Y777" s="33"/>
      <c r="Z777" s="33"/>
      <c r="AA777" s="33"/>
      <c r="AB777" s="33"/>
      <c r="AC777" s="33"/>
      <c r="AD777" s="33"/>
      <c r="AE777" s="33"/>
      <c r="AF777" s="33"/>
      <c r="AG777" s="33"/>
      <c r="AH777" s="33"/>
      <c r="AI777" s="33"/>
      <c r="AJ777" s="33"/>
      <c r="AK777" s="33"/>
      <c r="AL777" s="33"/>
      <c r="AM777" s="33"/>
      <c r="AN777" s="33"/>
      <c r="AO777" s="33"/>
      <c r="AP777" s="33"/>
      <c r="AQ777" s="33"/>
      <c r="AR777" s="33"/>
      <c r="AS777" s="33"/>
      <c r="AT777" s="33"/>
      <c r="AU777" s="33"/>
      <c r="AV777" s="33"/>
      <c r="AW777" s="33"/>
      <c r="BW777" s="33"/>
      <c r="BX777" s="33"/>
      <c r="BY777" s="33"/>
      <c r="BZ777" s="33"/>
      <c r="CA777" s="33"/>
      <c r="CF777" s="33"/>
    </row>
    <row r="778" spans="3:84" ht="14.25" hidden="1" customHeight="1" x14ac:dyDescent="0.2">
      <c r="C778" s="33"/>
      <c r="D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c r="AQ778" s="33"/>
      <c r="AR778" s="33"/>
      <c r="AS778" s="33"/>
      <c r="AT778" s="33"/>
      <c r="AU778" s="33"/>
      <c r="AV778" s="33"/>
      <c r="AW778" s="33"/>
      <c r="BW778" s="33"/>
      <c r="BX778" s="33"/>
      <c r="BY778" s="33"/>
      <c r="BZ778" s="33"/>
      <c r="CA778" s="33"/>
      <c r="CF778" s="33"/>
    </row>
    <row r="779" spans="3:84" ht="14.25" hidden="1" customHeight="1" x14ac:dyDescent="0.2">
      <c r="C779" s="33"/>
      <c r="D779" s="33"/>
      <c r="U779" s="33"/>
      <c r="V779" s="33"/>
      <c r="W779" s="33"/>
      <c r="X779" s="33"/>
      <c r="Y779" s="33"/>
      <c r="Z779" s="33"/>
      <c r="AA779" s="33"/>
      <c r="AB779" s="33"/>
      <c r="AC779" s="33"/>
      <c r="AD779" s="33"/>
      <c r="AE779" s="33"/>
      <c r="AF779" s="33"/>
      <c r="AG779" s="33"/>
      <c r="AH779" s="33"/>
      <c r="AI779" s="33"/>
      <c r="AJ779" s="33"/>
      <c r="AK779" s="33"/>
      <c r="AL779" s="33"/>
      <c r="AM779" s="33"/>
      <c r="AN779" s="33"/>
      <c r="AO779" s="33"/>
      <c r="AP779" s="33"/>
      <c r="AQ779" s="33"/>
      <c r="AR779" s="33"/>
      <c r="AS779" s="33"/>
      <c r="AT779" s="33"/>
      <c r="AU779" s="33"/>
      <c r="AV779" s="33"/>
      <c r="AW779" s="33"/>
      <c r="BW779" s="33"/>
      <c r="BX779" s="33"/>
      <c r="BY779" s="33"/>
      <c r="BZ779" s="33"/>
      <c r="CA779" s="33"/>
      <c r="CF779" s="33"/>
    </row>
    <row r="780" spans="3:84" ht="14.25" hidden="1" customHeight="1" x14ac:dyDescent="0.2">
      <c r="C780" s="33"/>
      <c r="D780" s="33"/>
      <c r="U780" s="33"/>
      <c r="V780" s="33"/>
      <c r="W780" s="33"/>
      <c r="X780" s="33"/>
      <c r="Y780" s="33"/>
      <c r="Z780" s="33"/>
      <c r="AA780" s="33"/>
      <c r="AB780" s="33"/>
      <c r="AC780" s="33"/>
      <c r="AD780" s="33"/>
      <c r="AE780" s="33"/>
      <c r="AF780" s="33"/>
      <c r="AG780" s="33"/>
      <c r="AH780" s="33"/>
      <c r="AI780" s="33"/>
      <c r="AJ780" s="33"/>
      <c r="AK780" s="33"/>
      <c r="AL780" s="33"/>
      <c r="AM780" s="33"/>
      <c r="AN780" s="33"/>
      <c r="AO780" s="33"/>
      <c r="AP780" s="33"/>
      <c r="AQ780" s="33"/>
      <c r="AR780" s="33"/>
      <c r="AS780" s="33"/>
      <c r="AT780" s="33"/>
      <c r="AU780" s="33"/>
      <c r="AV780" s="33"/>
      <c r="AW780" s="33"/>
      <c r="BW780" s="33"/>
      <c r="BX780" s="33"/>
      <c r="BY780" s="33"/>
      <c r="BZ780" s="33"/>
      <c r="CA780" s="33"/>
      <c r="CF780" s="33"/>
    </row>
    <row r="781" spans="3:84" ht="14.25" hidden="1" customHeight="1" x14ac:dyDescent="0.2">
      <c r="C781" s="33"/>
      <c r="D781" s="33"/>
      <c r="U781" s="33"/>
      <c r="V781" s="33"/>
      <c r="W781" s="33"/>
      <c r="X781" s="33"/>
      <c r="Y781" s="33"/>
      <c r="Z781" s="33"/>
      <c r="AA781" s="33"/>
      <c r="AB781" s="33"/>
      <c r="AC781" s="33"/>
      <c r="AD781" s="33"/>
      <c r="AE781" s="33"/>
      <c r="AF781" s="33"/>
      <c r="AG781" s="33"/>
      <c r="AH781" s="33"/>
      <c r="AI781" s="33"/>
      <c r="AJ781" s="33"/>
      <c r="AK781" s="33"/>
      <c r="AL781" s="33"/>
      <c r="AM781" s="33"/>
      <c r="AN781" s="33"/>
      <c r="AO781" s="33"/>
      <c r="AP781" s="33"/>
      <c r="AQ781" s="33"/>
      <c r="AR781" s="33"/>
      <c r="AS781" s="33"/>
      <c r="AT781" s="33"/>
      <c r="AU781" s="33"/>
      <c r="AV781" s="33"/>
      <c r="AW781" s="33"/>
      <c r="BW781" s="33"/>
      <c r="BX781" s="33"/>
      <c r="BY781" s="33"/>
      <c r="BZ781" s="33"/>
      <c r="CA781" s="33"/>
      <c r="CF781" s="33"/>
    </row>
    <row r="782" spans="3:84" ht="14.25" hidden="1" customHeight="1" x14ac:dyDescent="0.2">
      <c r="C782" s="33"/>
      <c r="D782" s="33"/>
      <c r="U782" s="33"/>
      <c r="V782" s="33"/>
      <c r="W782" s="33"/>
      <c r="X782" s="33"/>
      <c r="Y782" s="33"/>
      <c r="Z782" s="33"/>
      <c r="AA782" s="33"/>
      <c r="AB782" s="33"/>
      <c r="AC782" s="33"/>
      <c r="AD782" s="33"/>
      <c r="AE782" s="33"/>
      <c r="AF782" s="33"/>
      <c r="AG782" s="33"/>
      <c r="AH782" s="33"/>
      <c r="AI782" s="33"/>
      <c r="AJ782" s="33"/>
      <c r="AK782" s="33"/>
      <c r="AL782" s="33"/>
      <c r="AM782" s="33"/>
      <c r="AN782" s="33"/>
      <c r="AO782" s="33"/>
      <c r="AP782" s="33"/>
      <c r="AQ782" s="33"/>
      <c r="AR782" s="33"/>
      <c r="AS782" s="33"/>
      <c r="AT782" s="33"/>
      <c r="AU782" s="33"/>
      <c r="AV782" s="33"/>
      <c r="AW782" s="33"/>
      <c r="BW782" s="33"/>
      <c r="BX782" s="33"/>
      <c r="BY782" s="33"/>
      <c r="BZ782" s="33"/>
      <c r="CA782" s="33"/>
      <c r="CF782" s="33"/>
    </row>
    <row r="783" spans="3:84" ht="14.25" hidden="1" customHeight="1" x14ac:dyDescent="0.2">
      <c r="C783" s="33"/>
      <c r="D783" s="33"/>
      <c r="U783" s="33"/>
      <c r="V783" s="33"/>
      <c r="W783" s="33"/>
      <c r="X783" s="33"/>
      <c r="Y783" s="33"/>
      <c r="Z783" s="33"/>
      <c r="AA783" s="33"/>
      <c r="AB783" s="33"/>
      <c r="AC783" s="33"/>
      <c r="AD783" s="33"/>
      <c r="AE783" s="33"/>
      <c r="AF783" s="33"/>
      <c r="AG783" s="33"/>
      <c r="AH783" s="33"/>
      <c r="AI783" s="33"/>
      <c r="AJ783" s="33"/>
      <c r="AK783" s="33"/>
      <c r="AL783" s="33"/>
      <c r="AM783" s="33"/>
      <c r="AN783" s="33"/>
      <c r="AO783" s="33"/>
      <c r="AP783" s="33"/>
      <c r="AQ783" s="33"/>
      <c r="AR783" s="33"/>
      <c r="AS783" s="33"/>
      <c r="AT783" s="33"/>
      <c r="AU783" s="33"/>
      <c r="AV783" s="33"/>
      <c r="AW783" s="33"/>
      <c r="BW783" s="33"/>
      <c r="BX783" s="33"/>
      <c r="BY783" s="33"/>
      <c r="BZ783" s="33"/>
      <c r="CA783" s="33"/>
      <c r="CF783" s="33"/>
    </row>
    <row r="784" spans="3:84" ht="14.25" hidden="1" customHeight="1" x14ac:dyDescent="0.2">
      <c r="C784" s="33"/>
      <c r="D784" s="33"/>
      <c r="U784" s="33"/>
      <c r="V784" s="33"/>
      <c r="W784" s="33"/>
      <c r="X784" s="33"/>
      <c r="Y784" s="33"/>
      <c r="Z784" s="33"/>
      <c r="AA784" s="33"/>
      <c r="AB784" s="33"/>
      <c r="AC784" s="33"/>
      <c r="AD784" s="33"/>
      <c r="AE784" s="33"/>
      <c r="AF784" s="33"/>
      <c r="AG784" s="33"/>
      <c r="AH784" s="33"/>
      <c r="AI784" s="33"/>
      <c r="AJ784" s="33"/>
      <c r="AK784" s="33"/>
      <c r="AL784" s="33"/>
      <c r="AM784" s="33"/>
      <c r="AN784" s="33"/>
      <c r="AO784" s="33"/>
      <c r="AP784" s="33"/>
      <c r="AQ784" s="33"/>
      <c r="AR784" s="33"/>
      <c r="AS784" s="33"/>
      <c r="AT784" s="33"/>
      <c r="AU784" s="33"/>
      <c r="AV784" s="33"/>
      <c r="AW784" s="33"/>
      <c r="BW784" s="33"/>
      <c r="BX784" s="33"/>
      <c r="BY784" s="33"/>
      <c r="BZ784" s="33"/>
      <c r="CA784" s="33"/>
      <c r="CF784" s="33"/>
    </row>
    <row r="785" s="33" customFormat="1" ht="14.25" hidden="1" customHeight="1" x14ac:dyDescent="0.2"/>
    <row r="786" s="33" customFormat="1" ht="14.25" hidden="1" customHeight="1" x14ac:dyDescent="0.2"/>
    <row r="787" s="33" customFormat="1" ht="14.25" hidden="1" customHeight="1" x14ac:dyDescent="0.2"/>
    <row r="788" s="33" customFormat="1" ht="14.25" hidden="1" customHeight="1" x14ac:dyDescent="0.2"/>
    <row r="789" s="33" customFormat="1" ht="14.25" hidden="1" customHeight="1" x14ac:dyDescent="0.2"/>
    <row r="790" s="33" customFormat="1" ht="14.25" hidden="1" customHeight="1" x14ac:dyDescent="0.2"/>
    <row r="791" s="33" customFormat="1" ht="14.25" hidden="1" customHeight="1" x14ac:dyDescent="0.2"/>
    <row r="792" s="33" customFormat="1" ht="14.25" hidden="1" customHeight="1" x14ac:dyDescent="0.2"/>
    <row r="793" s="33" customFormat="1" ht="14.25" hidden="1" customHeight="1" x14ac:dyDescent="0.2"/>
    <row r="794" s="33" customFormat="1" ht="14.25" hidden="1" customHeight="1" x14ac:dyDescent="0.2"/>
    <row r="795" s="33" customFormat="1" ht="14.25" hidden="1" customHeight="1" x14ac:dyDescent="0.2"/>
    <row r="796" s="33" customFormat="1" ht="14.25" hidden="1" customHeight="1" x14ac:dyDescent="0.2"/>
    <row r="797" s="33" customFormat="1" ht="14.25" hidden="1" customHeight="1" x14ac:dyDescent="0.2"/>
    <row r="798" s="33" customFormat="1" ht="14.25" hidden="1" customHeight="1" x14ac:dyDescent="0.2"/>
    <row r="799" s="33" customFormat="1" ht="14.25" hidden="1" customHeight="1" x14ac:dyDescent="0.2"/>
    <row r="800" s="33" customFormat="1" ht="14.25" hidden="1" customHeight="1" x14ac:dyDescent="0.2"/>
    <row r="801" s="33" customFormat="1" ht="14.25" hidden="1" customHeight="1" x14ac:dyDescent="0.2"/>
    <row r="802" s="33" customFormat="1" ht="14.25" hidden="1" customHeight="1" x14ac:dyDescent="0.2"/>
    <row r="803" s="33" customFormat="1" ht="14.25" hidden="1" customHeight="1" x14ac:dyDescent="0.2"/>
    <row r="804" s="33" customFormat="1" ht="14.25" hidden="1" customHeight="1" x14ac:dyDescent="0.2"/>
    <row r="805" s="33" customFormat="1" ht="14.25" hidden="1" customHeight="1" x14ac:dyDescent="0.2"/>
    <row r="806" s="33" customFormat="1" ht="14.25" hidden="1" customHeight="1" x14ac:dyDescent="0.2"/>
    <row r="807" s="33" customFormat="1" ht="14.25" hidden="1" customHeight="1" x14ac:dyDescent="0.2"/>
    <row r="808" s="33" customFormat="1" ht="14.25" hidden="1" customHeight="1" x14ac:dyDescent="0.2"/>
    <row r="809" s="33" customFormat="1" ht="14.25" hidden="1" customHeight="1" x14ac:dyDescent="0.2"/>
    <row r="810" s="33" customFormat="1" ht="14.25" hidden="1" customHeight="1" x14ac:dyDescent="0.2"/>
    <row r="811" s="33" customFormat="1" ht="14.25" hidden="1" customHeight="1" x14ac:dyDescent="0.2"/>
    <row r="812" s="33" customFormat="1" ht="14.25" hidden="1" customHeight="1" x14ac:dyDescent="0.2"/>
    <row r="813" s="33" customFormat="1" ht="14.25" hidden="1" customHeight="1" x14ac:dyDescent="0.2"/>
    <row r="814" s="33" customFormat="1" ht="14.25" hidden="1" customHeight="1" x14ac:dyDescent="0.2"/>
    <row r="815" s="33" customFormat="1" ht="14.25" hidden="1" customHeight="1" x14ac:dyDescent="0.2"/>
    <row r="816" s="33" customFormat="1" ht="14.25" hidden="1" customHeight="1" x14ac:dyDescent="0.2"/>
    <row r="817" s="33" customFormat="1" ht="14.25" hidden="1" customHeight="1" x14ac:dyDescent="0.2"/>
    <row r="818" s="33" customFormat="1" ht="14.25" hidden="1" customHeight="1" x14ac:dyDescent="0.2"/>
    <row r="819" s="33" customFormat="1" ht="14.25" hidden="1" customHeight="1" x14ac:dyDescent="0.2"/>
    <row r="820" s="33" customFormat="1" ht="14.25" hidden="1" customHeight="1" x14ac:dyDescent="0.2"/>
    <row r="821" s="33" customFormat="1" ht="14.25" hidden="1" customHeight="1" x14ac:dyDescent="0.2"/>
    <row r="822" s="33" customFormat="1" ht="14.25" hidden="1" customHeight="1" x14ac:dyDescent="0.2"/>
    <row r="823" s="33" customFormat="1" ht="14.25" hidden="1" customHeight="1" x14ac:dyDescent="0.2"/>
    <row r="824" s="33" customFormat="1" ht="14.25" hidden="1" customHeight="1" x14ac:dyDescent="0.2"/>
    <row r="825" s="33" customFormat="1" ht="14.25" hidden="1" customHeight="1" x14ac:dyDescent="0.2"/>
    <row r="826" s="33" customFormat="1" ht="14.25" hidden="1" customHeight="1" x14ac:dyDescent="0.2"/>
    <row r="827" s="33" customFormat="1" ht="14.25" hidden="1" customHeight="1" x14ac:dyDescent="0.2"/>
    <row r="828" s="33" customFormat="1" ht="14.25" hidden="1" customHeight="1" x14ac:dyDescent="0.2"/>
    <row r="829" s="33" customFormat="1" ht="14.25" hidden="1" customHeight="1" x14ac:dyDescent="0.2"/>
    <row r="830" s="33" customFormat="1" ht="14.25" hidden="1" customHeight="1" x14ac:dyDescent="0.2"/>
    <row r="831" s="33" customFormat="1" ht="14.25" hidden="1" customHeight="1" x14ac:dyDescent="0.2"/>
    <row r="832" s="33" customFormat="1" ht="14.25" hidden="1" customHeight="1" x14ac:dyDescent="0.2"/>
    <row r="833" s="33" customFormat="1" ht="14.25" hidden="1" customHeight="1" x14ac:dyDescent="0.2"/>
    <row r="834" s="33" customFormat="1" ht="14.25" hidden="1" customHeight="1" x14ac:dyDescent="0.2"/>
    <row r="835" s="33" customFormat="1" ht="14.25" hidden="1" customHeight="1" x14ac:dyDescent="0.2"/>
    <row r="836" s="33" customFormat="1" ht="14.25" hidden="1" customHeight="1" x14ac:dyDescent="0.2"/>
    <row r="837" s="33" customFormat="1" ht="14.25" hidden="1" customHeight="1" x14ac:dyDescent="0.2"/>
    <row r="838" s="33" customFormat="1" ht="14.25" hidden="1" customHeight="1" x14ac:dyDescent="0.2"/>
    <row r="839" s="33" customFormat="1" ht="14.25" hidden="1" customHeight="1" x14ac:dyDescent="0.2"/>
    <row r="840" s="33" customFormat="1" ht="14.25" hidden="1" customHeight="1" x14ac:dyDescent="0.2"/>
    <row r="841" s="33" customFormat="1" ht="14.25" hidden="1" customHeight="1" x14ac:dyDescent="0.2"/>
    <row r="842" s="33" customFormat="1" ht="14.25" hidden="1" customHeight="1" x14ac:dyDescent="0.2"/>
    <row r="843" s="33" customFormat="1" ht="14.25" hidden="1" customHeight="1" x14ac:dyDescent="0.2"/>
    <row r="844" s="33" customFormat="1" ht="14.25" hidden="1" customHeight="1" x14ac:dyDescent="0.2"/>
    <row r="845" s="33" customFormat="1" ht="14.25" hidden="1" customHeight="1" x14ac:dyDescent="0.2"/>
    <row r="846" s="33" customFormat="1" ht="14.25" hidden="1" customHeight="1" x14ac:dyDescent="0.2"/>
    <row r="847" s="33" customFormat="1" ht="14.25" hidden="1" customHeight="1" x14ac:dyDescent="0.2"/>
    <row r="848" s="33" customFormat="1" ht="14.25" hidden="1" customHeight="1" x14ac:dyDescent="0.2"/>
    <row r="849" s="33" customFormat="1" ht="14.25" hidden="1" customHeight="1" x14ac:dyDescent="0.2"/>
    <row r="850" s="33" customFormat="1" ht="14.25" hidden="1" customHeight="1" x14ac:dyDescent="0.2"/>
    <row r="851" s="33" customFormat="1" ht="14.25" hidden="1" customHeight="1" x14ac:dyDescent="0.2"/>
    <row r="852" s="33" customFormat="1" ht="14.25" hidden="1" customHeight="1" x14ac:dyDescent="0.2"/>
    <row r="853" s="33" customFormat="1" ht="14.25" hidden="1" customHeight="1" x14ac:dyDescent="0.2"/>
    <row r="854" s="33" customFormat="1" ht="14.25" hidden="1" customHeight="1" x14ac:dyDescent="0.2"/>
    <row r="855" s="33" customFormat="1" ht="14.25" hidden="1" customHeight="1" x14ac:dyDescent="0.2"/>
    <row r="856" s="33" customFormat="1" ht="14.25" hidden="1" customHeight="1" x14ac:dyDescent="0.2"/>
    <row r="857" s="33" customFormat="1" ht="14.25" hidden="1" customHeight="1" x14ac:dyDescent="0.2"/>
    <row r="858" s="33" customFormat="1" ht="14.25" hidden="1" customHeight="1" x14ac:dyDescent="0.2"/>
    <row r="859" s="33" customFormat="1" ht="14.25" hidden="1" customHeight="1" x14ac:dyDescent="0.2"/>
    <row r="860" s="33" customFormat="1" ht="14.25" hidden="1" customHeight="1" x14ac:dyDescent="0.2"/>
    <row r="861" s="33" customFormat="1" ht="14.25" hidden="1" customHeight="1" x14ac:dyDescent="0.2"/>
    <row r="862" s="33" customFormat="1" ht="14.25" hidden="1" customHeight="1" x14ac:dyDescent="0.2"/>
    <row r="863" s="33" customFormat="1" ht="14.25" hidden="1" customHeight="1" x14ac:dyDescent="0.2"/>
    <row r="864" s="33" customFormat="1" ht="14.25" hidden="1" customHeight="1" x14ac:dyDescent="0.2"/>
    <row r="865" s="33" customFormat="1" ht="14.25" hidden="1" customHeight="1" x14ac:dyDescent="0.2"/>
    <row r="866" s="33" customFormat="1" ht="14.25" hidden="1" customHeight="1" x14ac:dyDescent="0.2"/>
    <row r="867" s="33" customFormat="1" ht="14.25" hidden="1" customHeight="1" x14ac:dyDescent="0.2"/>
    <row r="868" s="33" customFormat="1" ht="14.25" hidden="1" customHeight="1" x14ac:dyDescent="0.2"/>
    <row r="869" s="33" customFormat="1" ht="14.25" hidden="1" customHeight="1" x14ac:dyDescent="0.2"/>
    <row r="870" s="33" customFormat="1" ht="14.25" hidden="1" customHeight="1" x14ac:dyDescent="0.2"/>
    <row r="871" s="33" customFormat="1" ht="14.25" hidden="1" customHeight="1" x14ac:dyDescent="0.2"/>
    <row r="872" s="33" customFormat="1" ht="14.25" hidden="1" customHeight="1" x14ac:dyDescent="0.2"/>
    <row r="873" s="33" customFormat="1" ht="14.25" hidden="1" customHeight="1" x14ac:dyDescent="0.2"/>
    <row r="874" s="33" customFormat="1" ht="14.25" hidden="1" customHeight="1" x14ac:dyDescent="0.2"/>
    <row r="875" s="33" customFormat="1" ht="14.25" hidden="1" customHeight="1" x14ac:dyDescent="0.2"/>
    <row r="876" s="33" customFormat="1" ht="14.25" hidden="1" customHeight="1" x14ac:dyDescent="0.2"/>
    <row r="877" s="33" customFormat="1" ht="14.25" hidden="1" customHeight="1" x14ac:dyDescent="0.2"/>
    <row r="878" s="33" customFormat="1" ht="14.25" hidden="1" customHeight="1" x14ac:dyDescent="0.2"/>
    <row r="879" s="33" customFormat="1" ht="14.25" hidden="1" customHeight="1" x14ac:dyDescent="0.2"/>
    <row r="880" s="33" customFormat="1" ht="14.25" hidden="1" customHeight="1" x14ac:dyDescent="0.2"/>
    <row r="881" s="33" customFormat="1" ht="14.25" hidden="1" customHeight="1" x14ac:dyDescent="0.2"/>
    <row r="882" s="33" customFormat="1" ht="14.25" hidden="1" customHeight="1" x14ac:dyDescent="0.2"/>
    <row r="883" s="33" customFormat="1" ht="14.25" hidden="1" customHeight="1" x14ac:dyDescent="0.2"/>
    <row r="884" s="33" customFormat="1" ht="14.25" hidden="1" customHeight="1" x14ac:dyDescent="0.2"/>
    <row r="885" s="33" customFormat="1" ht="14.25" hidden="1" customHeight="1" x14ac:dyDescent="0.2"/>
    <row r="886" s="33" customFormat="1" ht="14.25" hidden="1" customHeight="1" x14ac:dyDescent="0.2"/>
    <row r="887" s="33" customFormat="1" ht="14.25" hidden="1" customHeight="1" x14ac:dyDescent="0.2"/>
    <row r="888" s="33" customFormat="1" ht="14.25" hidden="1" customHeight="1" x14ac:dyDescent="0.2"/>
    <row r="889" s="33" customFormat="1" ht="14.25" hidden="1" customHeight="1" x14ac:dyDescent="0.2"/>
    <row r="890" s="33" customFormat="1" ht="14.25" hidden="1" customHeight="1" x14ac:dyDescent="0.2"/>
    <row r="891" s="33" customFormat="1" ht="14.25" hidden="1" customHeight="1" x14ac:dyDescent="0.2"/>
    <row r="892" s="33" customFormat="1" ht="14.25" hidden="1" customHeight="1" x14ac:dyDescent="0.2"/>
    <row r="893" s="33" customFormat="1" ht="14.25" hidden="1" customHeight="1" x14ac:dyDescent="0.2"/>
    <row r="894" s="33" customFormat="1" ht="14.25" hidden="1" customHeight="1" x14ac:dyDescent="0.2"/>
    <row r="895" s="33" customFormat="1" ht="14.25" hidden="1" customHeight="1" x14ac:dyDescent="0.2"/>
    <row r="896" s="33" customFormat="1" ht="14.25" hidden="1" customHeight="1" x14ac:dyDescent="0.2"/>
    <row r="897" s="33" customFormat="1" ht="14.25" hidden="1" customHeight="1" x14ac:dyDescent="0.2"/>
    <row r="898" s="33" customFormat="1" ht="14.25" hidden="1" customHeight="1" x14ac:dyDescent="0.2"/>
    <row r="899" s="33" customFormat="1" ht="14.25" hidden="1" customHeight="1" x14ac:dyDescent="0.2"/>
    <row r="900" s="33" customFormat="1" ht="14.25" hidden="1" customHeight="1" x14ac:dyDescent="0.2"/>
    <row r="901" s="33" customFormat="1" ht="14.25" hidden="1" customHeight="1" x14ac:dyDescent="0.2"/>
    <row r="902" s="33" customFormat="1" ht="14.25" hidden="1" customHeight="1" x14ac:dyDescent="0.2"/>
    <row r="903" s="33" customFormat="1" ht="14.25" hidden="1" customHeight="1" x14ac:dyDescent="0.2"/>
    <row r="904" s="33" customFormat="1" ht="14.25" hidden="1" customHeight="1" x14ac:dyDescent="0.2"/>
    <row r="905" s="33" customFormat="1" ht="14.25" hidden="1" customHeight="1" x14ac:dyDescent="0.2"/>
    <row r="906" s="33" customFormat="1" ht="14.25" hidden="1" customHeight="1" x14ac:dyDescent="0.2"/>
    <row r="907" s="33" customFormat="1" ht="14.25" hidden="1" customHeight="1" x14ac:dyDescent="0.2"/>
    <row r="908" s="33" customFormat="1" ht="14.25" hidden="1" customHeight="1" x14ac:dyDescent="0.2"/>
    <row r="909" s="33" customFormat="1" ht="14.25" hidden="1" customHeight="1" x14ac:dyDescent="0.2"/>
    <row r="910" s="33" customFormat="1" ht="14.25" hidden="1" customHeight="1" x14ac:dyDescent="0.2"/>
    <row r="911" s="33" customFormat="1" ht="14.25" hidden="1" customHeight="1" x14ac:dyDescent="0.2"/>
    <row r="912" s="33" customFormat="1" ht="14.25" hidden="1" customHeight="1" x14ac:dyDescent="0.2"/>
    <row r="913" s="33" customFormat="1" ht="14.25" hidden="1" customHeight="1" x14ac:dyDescent="0.2"/>
    <row r="914" s="33" customFormat="1" ht="14.25" hidden="1" customHeight="1" x14ac:dyDescent="0.2"/>
    <row r="915" s="33" customFormat="1" ht="14.25" hidden="1" customHeight="1" x14ac:dyDescent="0.2"/>
    <row r="916" s="33" customFormat="1" ht="14.25" hidden="1" customHeight="1" x14ac:dyDescent="0.2"/>
    <row r="917" s="33" customFormat="1" ht="14.25" hidden="1" customHeight="1" x14ac:dyDescent="0.2"/>
    <row r="918" s="33" customFormat="1" ht="14.25" hidden="1" customHeight="1" x14ac:dyDescent="0.2"/>
    <row r="919" s="33" customFormat="1" ht="14.25" hidden="1" customHeight="1" x14ac:dyDescent="0.2"/>
    <row r="920" s="33" customFormat="1" ht="14.25" hidden="1" customHeight="1" x14ac:dyDescent="0.2"/>
    <row r="921" s="33" customFormat="1" ht="14.25" hidden="1" customHeight="1" x14ac:dyDescent="0.2"/>
    <row r="922" s="33" customFormat="1" ht="14.25" hidden="1" customHeight="1" x14ac:dyDescent="0.2"/>
    <row r="923" s="33" customFormat="1" ht="14.25" hidden="1" customHeight="1" x14ac:dyDescent="0.2"/>
    <row r="924" s="33" customFormat="1" ht="14.25" hidden="1" customHeight="1" x14ac:dyDescent="0.2"/>
    <row r="925" s="33" customFormat="1" ht="14.25" hidden="1" customHeight="1" x14ac:dyDescent="0.2"/>
    <row r="926" s="33" customFormat="1" ht="14.25" hidden="1" customHeight="1" x14ac:dyDescent="0.2"/>
    <row r="927" s="33" customFormat="1" ht="14.25" hidden="1" customHeight="1" x14ac:dyDescent="0.2"/>
    <row r="928" s="33" customFormat="1" ht="14.25" hidden="1" customHeight="1" x14ac:dyDescent="0.2"/>
    <row r="929" s="33" customFormat="1" ht="14.25" hidden="1" customHeight="1" x14ac:dyDescent="0.2"/>
    <row r="930" s="33" customFormat="1" ht="14.25" hidden="1" customHeight="1" x14ac:dyDescent="0.2"/>
    <row r="931" s="33" customFormat="1" ht="14.25" hidden="1" customHeight="1" x14ac:dyDescent="0.2"/>
    <row r="932" s="33" customFormat="1" ht="14.25" hidden="1" customHeight="1" x14ac:dyDescent="0.2"/>
    <row r="933" s="33" customFormat="1" ht="14.25" hidden="1" customHeight="1" x14ac:dyDescent="0.2"/>
    <row r="934" s="33" customFormat="1" ht="14.25" hidden="1" customHeight="1" x14ac:dyDescent="0.2"/>
    <row r="935" s="33" customFormat="1" ht="14.25" hidden="1" customHeight="1" x14ac:dyDescent="0.2"/>
    <row r="936" s="33" customFormat="1" ht="14.25" hidden="1" customHeight="1" x14ac:dyDescent="0.2"/>
    <row r="937" s="33" customFormat="1" ht="14.25" hidden="1" customHeight="1" x14ac:dyDescent="0.2"/>
    <row r="938" s="33" customFormat="1" ht="14.25" hidden="1" customHeight="1" x14ac:dyDescent="0.2"/>
    <row r="939" s="33" customFormat="1" ht="14.25" hidden="1" customHeight="1" x14ac:dyDescent="0.2"/>
    <row r="940" s="33" customFormat="1" ht="14.25" hidden="1" customHeight="1" x14ac:dyDescent="0.2"/>
    <row r="941" s="33" customFormat="1" ht="14.25" hidden="1" customHeight="1" x14ac:dyDescent="0.2"/>
    <row r="942" s="33" customFormat="1" ht="14.25" hidden="1" customHeight="1" x14ac:dyDescent="0.2"/>
    <row r="943" s="33" customFormat="1" ht="14.25" hidden="1" customHeight="1" x14ac:dyDescent="0.2"/>
    <row r="944" s="33" customFormat="1" ht="14.25" hidden="1" customHeight="1" x14ac:dyDescent="0.2"/>
    <row r="945" s="33" customFormat="1" ht="14.25" hidden="1" customHeight="1" x14ac:dyDescent="0.2"/>
    <row r="946" s="33" customFormat="1" ht="14.25" hidden="1" customHeight="1" x14ac:dyDescent="0.2"/>
    <row r="947" s="33" customFormat="1" ht="14.25" hidden="1" customHeight="1" x14ac:dyDescent="0.2"/>
    <row r="948" s="33" customFormat="1" ht="14.25" hidden="1" customHeight="1" x14ac:dyDescent="0.2"/>
    <row r="949" s="33" customFormat="1" ht="14.25" hidden="1" customHeight="1" x14ac:dyDescent="0.2"/>
    <row r="950" s="33" customFormat="1" ht="14.25" hidden="1" customHeight="1" x14ac:dyDescent="0.2"/>
    <row r="951" s="33" customFormat="1" ht="14.25" hidden="1" customHeight="1" x14ac:dyDescent="0.2"/>
    <row r="952" s="33" customFormat="1" ht="14.25" hidden="1" customHeight="1" x14ac:dyDescent="0.2"/>
    <row r="953" s="33" customFormat="1" ht="14.25" hidden="1" customHeight="1" x14ac:dyDescent="0.2"/>
    <row r="954" s="33" customFormat="1" ht="14.25" hidden="1" customHeight="1" x14ac:dyDescent="0.2"/>
    <row r="955" s="33" customFormat="1" ht="14.25" hidden="1" customHeight="1" x14ac:dyDescent="0.2"/>
    <row r="956" s="33" customFormat="1" ht="14.25" hidden="1" customHeight="1" x14ac:dyDescent="0.2"/>
    <row r="957" s="33" customFormat="1" ht="14.25" hidden="1" customHeight="1" x14ac:dyDescent="0.2"/>
    <row r="958" s="33" customFormat="1" ht="14.25" hidden="1" customHeight="1" x14ac:dyDescent="0.2"/>
    <row r="959" s="33" customFormat="1" ht="14.25" hidden="1" customHeight="1" x14ac:dyDescent="0.2"/>
    <row r="960" s="33" customFormat="1" ht="14.25" hidden="1" customHeight="1" x14ac:dyDescent="0.2"/>
    <row r="961" s="33" customFormat="1" ht="14.25" hidden="1" customHeight="1" x14ac:dyDescent="0.2"/>
    <row r="962" s="33" customFormat="1" ht="14.25" hidden="1" customHeight="1" x14ac:dyDescent="0.2"/>
    <row r="963" s="33" customFormat="1" ht="14.25" hidden="1" customHeight="1" x14ac:dyDescent="0.2"/>
    <row r="964" s="33" customFormat="1" ht="14.25" hidden="1" customHeight="1" x14ac:dyDescent="0.2"/>
    <row r="965" s="33" customFormat="1" ht="14.25" hidden="1" customHeight="1" x14ac:dyDescent="0.2"/>
    <row r="966" s="33" customFormat="1" ht="14.25" hidden="1" customHeight="1" x14ac:dyDescent="0.2"/>
    <row r="967" s="33" customFormat="1" ht="14.25" hidden="1" customHeight="1" x14ac:dyDescent="0.2"/>
    <row r="968" s="33" customFormat="1" ht="14.25" hidden="1" customHeight="1" x14ac:dyDescent="0.2"/>
    <row r="969" s="33" customFormat="1" ht="14.25" hidden="1" customHeight="1" x14ac:dyDescent="0.2"/>
    <row r="970" s="33" customFormat="1" ht="14.25" hidden="1" customHeight="1" x14ac:dyDescent="0.2"/>
    <row r="971" s="33" customFormat="1" ht="14.25" hidden="1" customHeight="1" x14ac:dyDescent="0.2"/>
    <row r="972" s="33" customFormat="1" ht="14.25" hidden="1" customHeight="1" x14ac:dyDescent="0.2"/>
    <row r="973" s="33" customFormat="1" ht="14.25" hidden="1" customHeight="1" x14ac:dyDescent="0.2"/>
    <row r="974" s="33" customFormat="1" ht="14.25" hidden="1" customHeight="1" x14ac:dyDescent="0.2"/>
    <row r="975" s="33" customFormat="1" ht="14.25" hidden="1" customHeight="1" x14ac:dyDescent="0.2"/>
    <row r="976" s="33" customFormat="1" ht="14.25" hidden="1" customHeight="1" x14ac:dyDescent="0.2"/>
    <row r="977" s="33" customFormat="1" ht="14.25" hidden="1" customHeight="1" x14ac:dyDescent="0.2"/>
    <row r="978" s="33" customFormat="1" ht="14.25" hidden="1" customHeight="1" x14ac:dyDescent="0.2"/>
    <row r="979" s="33" customFormat="1" ht="14.25" hidden="1" customHeight="1" x14ac:dyDescent="0.2"/>
    <row r="980" s="33" customFormat="1" ht="14.25" hidden="1" customHeight="1" x14ac:dyDescent="0.2"/>
    <row r="981" s="33" customFormat="1" ht="14.25" hidden="1" customHeight="1" x14ac:dyDescent="0.2"/>
    <row r="982" s="33" customFormat="1" ht="14.25" hidden="1" customHeight="1" x14ac:dyDescent="0.2"/>
    <row r="983" s="33" customFormat="1" ht="14.25" hidden="1" customHeight="1" x14ac:dyDescent="0.2"/>
    <row r="984" s="33" customFormat="1" ht="14.25" hidden="1" customHeight="1" x14ac:dyDescent="0.2"/>
    <row r="985" s="33" customFormat="1" ht="14.25" hidden="1" customHeight="1" x14ac:dyDescent="0.2"/>
    <row r="986" s="33" customFormat="1" ht="14.25" hidden="1" customHeight="1" x14ac:dyDescent="0.2"/>
    <row r="987" s="33" customFormat="1" ht="14.25" hidden="1" customHeight="1" x14ac:dyDescent="0.2"/>
    <row r="988" s="33" customFormat="1" ht="14.25" hidden="1" customHeight="1" x14ac:dyDescent="0.2"/>
    <row r="989" s="33" customFormat="1" ht="14.25" hidden="1" customHeight="1" x14ac:dyDescent="0.2"/>
    <row r="990" s="33" customFormat="1" ht="14.25" hidden="1" customHeight="1" x14ac:dyDescent="0.2"/>
    <row r="991" s="33" customFormat="1" ht="14.25" hidden="1" customHeight="1" x14ac:dyDescent="0.2"/>
    <row r="992" s="33" customFormat="1" ht="14.25" hidden="1" customHeight="1" x14ac:dyDescent="0.2"/>
    <row r="993" s="33" customFormat="1" ht="14.25" hidden="1" customHeight="1" x14ac:dyDescent="0.2"/>
    <row r="994" s="33" customFormat="1" ht="14.25" hidden="1" customHeight="1" x14ac:dyDescent="0.2"/>
    <row r="995" s="33" customFormat="1" ht="14.25" hidden="1" customHeight="1" x14ac:dyDescent="0.2"/>
    <row r="996" s="33" customFormat="1" ht="14.25" hidden="1" customHeight="1" x14ac:dyDescent="0.2"/>
    <row r="997" s="33" customFormat="1" ht="14.25" hidden="1" customHeight="1" x14ac:dyDescent="0.2"/>
    <row r="998" s="33" customFormat="1" ht="14.25" hidden="1" customHeight="1" x14ac:dyDescent="0.2"/>
    <row r="999" s="33" customFormat="1" ht="14.25" hidden="1" customHeight="1" x14ac:dyDescent="0.2"/>
    <row r="1000" s="33" customFormat="1" ht="14.25" hidden="1" customHeight="1" x14ac:dyDescent="0.2"/>
    <row r="1001" s="33" customFormat="1" ht="14.25" hidden="1" customHeight="1" x14ac:dyDescent="0.2"/>
    <row r="1002" s="33" customFormat="1" ht="14.25" hidden="1" customHeight="1" x14ac:dyDescent="0.2"/>
    <row r="1003" s="33" customFormat="1" ht="14.25" hidden="1" customHeight="1" x14ac:dyDescent="0.2"/>
    <row r="1004" s="33" customFormat="1" ht="14.25" hidden="1" customHeight="1" x14ac:dyDescent="0.2"/>
    <row r="1005" s="33" customFormat="1" ht="14.25" hidden="1" customHeight="1" x14ac:dyDescent="0.2"/>
    <row r="1006" s="33" customFormat="1" ht="14.25" hidden="1" customHeight="1" x14ac:dyDescent="0.2"/>
    <row r="1007" s="33" customFormat="1" ht="14.25" hidden="1" customHeight="1" x14ac:dyDescent="0.2"/>
    <row r="1008" s="33" customFormat="1" ht="14.25" hidden="1" customHeight="1" x14ac:dyDescent="0.2"/>
    <row r="1009" s="33" customFormat="1" ht="14.25" hidden="1" customHeight="1" x14ac:dyDescent="0.2"/>
    <row r="1010" s="33" customFormat="1" ht="14.25" hidden="1" customHeight="1" x14ac:dyDescent="0.2"/>
    <row r="1011" s="33" customFormat="1" ht="14.25" hidden="1" customHeight="1" x14ac:dyDescent="0.2"/>
    <row r="1012" s="33" customFormat="1" ht="14.25" hidden="1" customHeight="1" x14ac:dyDescent="0.2"/>
    <row r="1013" s="33" customFormat="1" ht="14.25" hidden="1" customHeight="1" x14ac:dyDescent="0.2"/>
    <row r="1014" s="33" customFormat="1" ht="14.25" hidden="1" customHeight="1" x14ac:dyDescent="0.2"/>
    <row r="1015" s="33" customFormat="1" ht="14.25" hidden="1" customHeight="1" x14ac:dyDescent="0.2"/>
    <row r="1016" s="33" customFormat="1" ht="14.25" hidden="1" customHeight="1" x14ac:dyDescent="0.2"/>
    <row r="1017" s="33" customFormat="1" ht="14.25" hidden="1" customHeight="1" x14ac:dyDescent="0.2"/>
    <row r="1018" s="33" customFormat="1" ht="14.25" hidden="1" customHeight="1" x14ac:dyDescent="0.2"/>
    <row r="1019" s="33" customFormat="1" ht="14.25" hidden="1" customHeight="1" x14ac:dyDescent="0.2"/>
    <row r="1020" s="33" customFormat="1" ht="14.25" hidden="1" customHeight="1" x14ac:dyDescent="0.2"/>
    <row r="1021" s="33" customFormat="1" ht="14.25" hidden="1" customHeight="1" x14ac:dyDescent="0.2"/>
    <row r="1022" s="33" customFormat="1" ht="14.25" hidden="1" customHeight="1" x14ac:dyDescent="0.2"/>
    <row r="1023" s="33" customFormat="1" ht="14.25" hidden="1" customHeight="1" x14ac:dyDescent="0.2"/>
    <row r="1024" s="33" customFormat="1" ht="14.25" hidden="1" customHeight="1" x14ac:dyDescent="0.2"/>
    <row r="1025" s="33" customFormat="1" ht="14.25" hidden="1" customHeight="1" x14ac:dyDescent="0.2"/>
    <row r="1026" s="33" customFormat="1" ht="14.25" hidden="1" customHeight="1" x14ac:dyDescent="0.2"/>
    <row r="1027" s="33" customFormat="1" ht="14.25" hidden="1" customHeight="1" x14ac:dyDescent="0.2"/>
    <row r="1028" s="33" customFormat="1" ht="14.25" hidden="1" customHeight="1" x14ac:dyDescent="0.2"/>
    <row r="1029" s="33" customFormat="1" ht="14.25" hidden="1" customHeight="1" x14ac:dyDescent="0.2"/>
    <row r="1030" s="33" customFormat="1" ht="14.25" hidden="1" customHeight="1" x14ac:dyDescent="0.2"/>
    <row r="1031" s="33" customFormat="1" ht="14.25" hidden="1" customHeight="1" x14ac:dyDescent="0.2"/>
    <row r="1032" s="33" customFormat="1" ht="14.25" hidden="1" customHeight="1" x14ac:dyDescent="0.2"/>
    <row r="1033" s="33" customFormat="1" ht="14.25" hidden="1" customHeight="1" x14ac:dyDescent="0.2"/>
    <row r="1034" s="33" customFormat="1" ht="14.25" hidden="1" customHeight="1" x14ac:dyDescent="0.2"/>
    <row r="1035" s="33" customFormat="1" ht="14.25" hidden="1" customHeight="1" x14ac:dyDescent="0.2"/>
    <row r="1036" s="33" customFormat="1" ht="14.25" hidden="1" customHeight="1" x14ac:dyDescent="0.2"/>
    <row r="1037" s="33" customFormat="1" ht="14.25" hidden="1" customHeight="1" x14ac:dyDescent="0.2"/>
    <row r="1038" s="33" customFormat="1" ht="14.25" hidden="1" customHeight="1" x14ac:dyDescent="0.2"/>
    <row r="1039" s="33" customFormat="1" ht="14.25" hidden="1" customHeight="1" x14ac:dyDescent="0.2"/>
    <row r="1040" s="33" customFormat="1" ht="14.25" hidden="1" customHeight="1" x14ac:dyDescent="0.2"/>
    <row r="1041" s="33" customFormat="1" ht="14.25" hidden="1" customHeight="1" x14ac:dyDescent="0.2"/>
    <row r="1042" s="33" customFormat="1" ht="14.25" hidden="1" customHeight="1" x14ac:dyDescent="0.2"/>
    <row r="1043" s="33" customFormat="1" ht="14.25" hidden="1" customHeight="1" x14ac:dyDescent="0.2"/>
    <row r="1044" s="33" customFormat="1" ht="14.25" hidden="1" customHeight="1" x14ac:dyDescent="0.2"/>
    <row r="1045" s="33" customFormat="1" ht="14.25" hidden="1" customHeight="1" x14ac:dyDescent="0.2"/>
    <row r="1046" s="33" customFormat="1" ht="14.25" hidden="1" customHeight="1" x14ac:dyDescent="0.2"/>
    <row r="1047" s="33" customFormat="1" ht="14.25" hidden="1" customHeight="1" x14ac:dyDescent="0.2"/>
    <row r="1048" s="33" customFormat="1" ht="14.25" hidden="1" customHeight="1" x14ac:dyDescent="0.2"/>
    <row r="1049" s="33" customFormat="1" ht="14.25" hidden="1" customHeight="1" x14ac:dyDescent="0.2"/>
    <row r="1050" s="33" customFormat="1" ht="14.25" hidden="1" customHeight="1" x14ac:dyDescent="0.2"/>
    <row r="1051" s="33" customFormat="1" ht="14.25" hidden="1" customHeight="1" x14ac:dyDescent="0.2"/>
    <row r="1052" s="33" customFormat="1" ht="14.25" hidden="1" customHeight="1" x14ac:dyDescent="0.2"/>
    <row r="1053" s="33" customFormat="1" ht="14.25" hidden="1" customHeight="1" x14ac:dyDescent="0.2"/>
    <row r="1054" s="33" customFormat="1" ht="14.25" hidden="1" customHeight="1" x14ac:dyDescent="0.2"/>
    <row r="1055" s="33" customFormat="1" ht="14.25" hidden="1" customHeight="1" x14ac:dyDescent="0.2"/>
    <row r="1056" s="33" customFormat="1" ht="14.25" hidden="1" customHeight="1" x14ac:dyDescent="0.2"/>
    <row r="1057" s="33" customFormat="1" ht="14.25" hidden="1" customHeight="1" x14ac:dyDescent="0.2"/>
    <row r="1058" s="33" customFormat="1" ht="14.25" hidden="1" customHeight="1" x14ac:dyDescent="0.2"/>
    <row r="1059" s="33" customFormat="1" ht="14.25" hidden="1" customHeight="1" x14ac:dyDescent="0.2"/>
    <row r="1060" s="33" customFormat="1" ht="14.25" hidden="1" customHeight="1" x14ac:dyDescent="0.2"/>
    <row r="1061" s="33" customFormat="1" ht="14.25" hidden="1" customHeight="1" x14ac:dyDescent="0.2"/>
    <row r="1062" s="33" customFormat="1" ht="14.25" hidden="1" customHeight="1" x14ac:dyDescent="0.2"/>
    <row r="1063" s="33" customFormat="1" ht="14.25" hidden="1" customHeight="1" x14ac:dyDescent="0.2"/>
    <row r="1064" s="33" customFormat="1" ht="14.25" hidden="1" customHeight="1" x14ac:dyDescent="0.2"/>
    <row r="1065" s="33" customFormat="1" ht="14.25" hidden="1" customHeight="1" x14ac:dyDescent="0.2"/>
    <row r="1066" s="33" customFormat="1" ht="14.25" hidden="1" customHeight="1" x14ac:dyDescent="0.2"/>
    <row r="1067" s="33" customFormat="1" ht="14.25" hidden="1" customHeight="1" x14ac:dyDescent="0.2"/>
    <row r="1068" s="33" customFormat="1" ht="14.25" hidden="1" customHeight="1" x14ac:dyDescent="0.2"/>
    <row r="1069" s="33" customFormat="1" ht="14.25" hidden="1" customHeight="1" x14ac:dyDescent="0.2"/>
    <row r="1070" s="33" customFormat="1" ht="14.25" hidden="1" customHeight="1" x14ac:dyDescent="0.2"/>
    <row r="1071" s="33" customFormat="1" ht="14.25" hidden="1" customHeight="1" x14ac:dyDescent="0.2"/>
    <row r="1072" s="33" customFormat="1" ht="14.25" hidden="1" customHeight="1" x14ac:dyDescent="0.2"/>
    <row r="1073" s="33" customFormat="1" ht="14.25" hidden="1" customHeight="1" x14ac:dyDescent="0.2"/>
    <row r="1074" s="33" customFormat="1" ht="14.25" hidden="1" customHeight="1" x14ac:dyDescent="0.2"/>
    <row r="1075" s="33" customFormat="1" ht="14.25" hidden="1" customHeight="1" x14ac:dyDescent="0.2"/>
    <row r="1076" s="33" customFormat="1" ht="14.25" hidden="1" customHeight="1" x14ac:dyDescent="0.2"/>
    <row r="1077" s="33" customFormat="1" ht="14.25" hidden="1" customHeight="1" x14ac:dyDescent="0.2"/>
    <row r="1078" s="33" customFormat="1" ht="14.25" hidden="1" customHeight="1" x14ac:dyDescent="0.2"/>
    <row r="1079" s="33" customFormat="1" ht="14.25" hidden="1" customHeight="1" x14ac:dyDescent="0.2"/>
    <row r="1080" s="33" customFormat="1" ht="14.25" hidden="1" customHeight="1" x14ac:dyDescent="0.2"/>
    <row r="1081" s="33" customFormat="1" ht="14.25" hidden="1" customHeight="1" x14ac:dyDescent="0.2"/>
    <row r="1082" s="33" customFormat="1" ht="14.25" hidden="1" customHeight="1" x14ac:dyDescent="0.2"/>
    <row r="1083" s="33" customFormat="1" ht="14.25" hidden="1" customHeight="1" x14ac:dyDescent="0.2"/>
    <row r="1084" s="33" customFormat="1" ht="14.25" hidden="1" customHeight="1" x14ac:dyDescent="0.2"/>
    <row r="1085" s="33" customFormat="1" ht="14.25" hidden="1" customHeight="1" x14ac:dyDescent="0.2"/>
    <row r="1086" s="33" customFormat="1" ht="14.25" hidden="1" customHeight="1" x14ac:dyDescent="0.2"/>
    <row r="1087" s="33" customFormat="1" ht="14.25" hidden="1" customHeight="1" x14ac:dyDescent="0.2"/>
    <row r="1088" s="33" customFormat="1" ht="14.25" hidden="1" customHeight="1" x14ac:dyDescent="0.2"/>
    <row r="1089" s="33" customFormat="1" ht="14.25" hidden="1" customHeight="1" x14ac:dyDescent="0.2"/>
    <row r="1090" s="33" customFormat="1" ht="14.25" hidden="1" customHeight="1" x14ac:dyDescent="0.2"/>
    <row r="1091" s="33" customFormat="1" ht="14.25" hidden="1" customHeight="1" x14ac:dyDescent="0.2"/>
    <row r="1092" s="33" customFormat="1" ht="14.25" hidden="1" customHeight="1" x14ac:dyDescent="0.2"/>
    <row r="1093" s="33" customFormat="1" ht="14.25" hidden="1" customHeight="1" x14ac:dyDescent="0.2"/>
    <row r="1094" s="33" customFormat="1" ht="14.25" hidden="1" customHeight="1" x14ac:dyDescent="0.2"/>
    <row r="1095" s="33" customFormat="1" ht="14.25" hidden="1" customHeight="1" x14ac:dyDescent="0.2"/>
    <row r="1096" s="33" customFormat="1" ht="14.25" hidden="1" customHeight="1" x14ac:dyDescent="0.2"/>
    <row r="1097" s="33" customFormat="1" ht="14.25" hidden="1" customHeight="1" x14ac:dyDescent="0.2"/>
    <row r="1098" s="33" customFormat="1" ht="14.25" hidden="1" customHeight="1" x14ac:dyDescent="0.2"/>
    <row r="1099" s="33" customFormat="1" ht="14.25" hidden="1" customHeight="1" x14ac:dyDescent="0.2"/>
    <row r="1100" s="33" customFormat="1" ht="14.25" hidden="1" customHeight="1" x14ac:dyDescent="0.2"/>
    <row r="1101" s="33" customFormat="1" ht="14.25" hidden="1" customHeight="1" x14ac:dyDescent="0.2"/>
    <row r="1102" s="33" customFormat="1" ht="14.25" hidden="1" customHeight="1" x14ac:dyDescent="0.2"/>
    <row r="1103" s="33" customFormat="1" ht="14.25" hidden="1" customHeight="1" x14ac:dyDescent="0.2"/>
    <row r="1104" s="33" customFormat="1" ht="14.25" hidden="1" customHeight="1" x14ac:dyDescent="0.2"/>
    <row r="1105" s="33" customFormat="1" ht="14.25" hidden="1" customHeight="1" x14ac:dyDescent="0.2"/>
    <row r="1106" s="33" customFormat="1" ht="14.25" hidden="1" customHeight="1" x14ac:dyDescent="0.2"/>
    <row r="1107" s="33" customFormat="1" ht="14.25" hidden="1" customHeight="1" x14ac:dyDescent="0.2"/>
    <row r="1108" s="33" customFormat="1" ht="14.25" hidden="1" customHeight="1" x14ac:dyDescent="0.2"/>
    <row r="1109" s="33" customFormat="1" ht="14.25" hidden="1" customHeight="1" x14ac:dyDescent="0.2"/>
    <row r="1110" s="33" customFormat="1" ht="14.25" hidden="1" customHeight="1" x14ac:dyDescent="0.2"/>
    <row r="1111" s="33" customFormat="1" ht="14.25" hidden="1" customHeight="1" x14ac:dyDescent="0.2"/>
    <row r="1112" s="33" customFormat="1" ht="14.25" hidden="1" customHeight="1" x14ac:dyDescent="0.2"/>
    <row r="1113" s="33" customFormat="1" ht="14.25" hidden="1" customHeight="1" x14ac:dyDescent="0.2"/>
    <row r="1114" s="33" customFormat="1" ht="14.25" hidden="1" customHeight="1" x14ac:dyDescent="0.2"/>
    <row r="1115" s="33" customFormat="1" ht="14.25" hidden="1" customHeight="1" x14ac:dyDescent="0.2"/>
    <row r="1116" s="33" customFormat="1" ht="14.25" hidden="1" customHeight="1" x14ac:dyDescent="0.2"/>
    <row r="1117" s="33" customFormat="1" ht="14.25" hidden="1" customHeight="1" x14ac:dyDescent="0.2"/>
    <row r="1118" s="33" customFormat="1" ht="14.25" hidden="1" customHeight="1" x14ac:dyDescent="0.2"/>
    <row r="1119" s="33" customFormat="1" ht="14.25" hidden="1" customHeight="1" x14ac:dyDescent="0.2"/>
    <row r="1120" s="33" customFormat="1" ht="14.25" hidden="1" customHeight="1" x14ac:dyDescent="0.2"/>
    <row r="1121" s="33" customFormat="1" ht="14.25" hidden="1" customHeight="1" x14ac:dyDescent="0.2"/>
    <row r="1122" s="33" customFormat="1" ht="14.25" hidden="1" customHeight="1" x14ac:dyDescent="0.2"/>
    <row r="1123" s="33" customFormat="1" ht="14.25" hidden="1" customHeight="1" x14ac:dyDescent="0.2"/>
    <row r="1124" s="33" customFormat="1" ht="14.25" hidden="1" customHeight="1" x14ac:dyDescent="0.2"/>
    <row r="1125" s="33" customFormat="1" ht="14.25" hidden="1" customHeight="1" x14ac:dyDescent="0.2"/>
    <row r="1126" s="33" customFormat="1" ht="14.25" hidden="1" customHeight="1" x14ac:dyDescent="0.2"/>
    <row r="1127" s="33" customFormat="1" ht="14.25" hidden="1" customHeight="1" x14ac:dyDescent="0.2"/>
    <row r="1128" s="33" customFormat="1" ht="14.25" hidden="1" customHeight="1" x14ac:dyDescent="0.2"/>
    <row r="1129" s="33" customFormat="1" ht="14.25" hidden="1" customHeight="1" x14ac:dyDescent="0.2"/>
    <row r="1130" s="33" customFormat="1" ht="14.25" hidden="1" customHeight="1" x14ac:dyDescent="0.2"/>
    <row r="1131" s="33" customFormat="1" ht="14.25" hidden="1" customHeight="1" x14ac:dyDescent="0.2"/>
    <row r="1132" s="33" customFormat="1" ht="14.25" hidden="1" customHeight="1" x14ac:dyDescent="0.2"/>
    <row r="1133" s="33" customFormat="1" ht="14.25" hidden="1" customHeight="1" x14ac:dyDescent="0.2"/>
    <row r="1134" s="33" customFormat="1" ht="14.25" hidden="1" customHeight="1" x14ac:dyDescent="0.2"/>
    <row r="1135" s="33" customFormat="1" ht="14.25" hidden="1" customHeight="1" x14ac:dyDescent="0.2"/>
    <row r="1136" s="33" customFormat="1" ht="14.25" hidden="1" customHeight="1" x14ac:dyDescent="0.2"/>
    <row r="1137" s="33" customFormat="1" ht="14.25" hidden="1" customHeight="1" x14ac:dyDescent="0.2"/>
    <row r="1138" s="33" customFormat="1" ht="14.25" hidden="1" customHeight="1" x14ac:dyDescent="0.2"/>
    <row r="1139" s="33" customFormat="1" ht="14.25" hidden="1" customHeight="1" x14ac:dyDescent="0.2"/>
    <row r="1140" s="33" customFormat="1" ht="14.25" hidden="1" customHeight="1" x14ac:dyDescent="0.2"/>
    <row r="1141" s="33" customFormat="1" ht="14.25" hidden="1" customHeight="1" x14ac:dyDescent="0.2"/>
    <row r="1142" s="33" customFormat="1" ht="14.25" hidden="1" customHeight="1" x14ac:dyDescent="0.2"/>
    <row r="1143" s="33" customFormat="1" ht="14.25" hidden="1" customHeight="1" x14ac:dyDescent="0.2"/>
    <row r="1144" s="33" customFormat="1" ht="14.25" hidden="1" customHeight="1" x14ac:dyDescent="0.2"/>
    <row r="1145" s="33" customFormat="1" ht="14.25" hidden="1" customHeight="1" x14ac:dyDescent="0.2"/>
    <row r="1146" s="33" customFormat="1" ht="14.25" hidden="1" customHeight="1" x14ac:dyDescent="0.2"/>
    <row r="1147" s="33" customFormat="1" ht="14.25" hidden="1" customHeight="1" x14ac:dyDescent="0.2"/>
    <row r="1148" s="33" customFormat="1" ht="14.25" hidden="1" customHeight="1" x14ac:dyDescent="0.2"/>
    <row r="1149" s="33" customFormat="1" ht="14.25" hidden="1" customHeight="1" x14ac:dyDescent="0.2"/>
    <row r="1150" s="33" customFormat="1" ht="14.25" hidden="1" customHeight="1" x14ac:dyDescent="0.2"/>
    <row r="1151" s="33" customFormat="1" ht="14.25" hidden="1" customHeight="1" x14ac:dyDescent="0.2"/>
    <row r="1152" s="33" customFormat="1" ht="14.25" hidden="1" customHeight="1" x14ac:dyDescent="0.2"/>
    <row r="1153" s="33" customFormat="1" ht="14.25" hidden="1" customHeight="1" x14ac:dyDescent="0.2"/>
    <row r="1154" s="33" customFormat="1" ht="14.25" hidden="1" customHeight="1" x14ac:dyDescent="0.2"/>
    <row r="1155" s="33" customFormat="1" ht="14.25" hidden="1" customHeight="1" x14ac:dyDescent="0.2"/>
    <row r="1156" s="33" customFormat="1" ht="14.25" hidden="1" customHeight="1" x14ac:dyDescent="0.2"/>
    <row r="1157" s="33" customFormat="1" ht="14.25" hidden="1" customHeight="1" x14ac:dyDescent="0.2"/>
    <row r="1158" s="33" customFormat="1" ht="14.25" hidden="1" customHeight="1" x14ac:dyDescent="0.2"/>
    <row r="1159" s="33" customFormat="1" ht="14.25" hidden="1" customHeight="1" x14ac:dyDescent="0.2"/>
    <row r="1160" s="33" customFormat="1" ht="14.25" hidden="1" customHeight="1" x14ac:dyDescent="0.2"/>
    <row r="1161" s="33" customFormat="1" ht="14.25" hidden="1" customHeight="1" x14ac:dyDescent="0.2"/>
    <row r="1162" s="33" customFormat="1" ht="14.25" hidden="1" customHeight="1" x14ac:dyDescent="0.2"/>
    <row r="1163" s="33" customFormat="1" ht="14.25" hidden="1" customHeight="1" x14ac:dyDescent="0.2"/>
    <row r="1164" s="33" customFormat="1" ht="14.25" hidden="1" customHeight="1" x14ac:dyDescent="0.2"/>
    <row r="1165" s="33" customFormat="1" ht="14.25" hidden="1" customHeight="1" x14ac:dyDescent="0.2"/>
    <row r="1166" s="33" customFormat="1" ht="14.25" hidden="1" customHeight="1" x14ac:dyDescent="0.2"/>
    <row r="1167" s="33" customFormat="1" ht="14.25" hidden="1" customHeight="1" x14ac:dyDescent="0.2"/>
    <row r="1168" s="33" customFormat="1" ht="14.25" hidden="1" customHeight="1" x14ac:dyDescent="0.2"/>
    <row r="1169" s="33" customFormat="1" ht="14.25" hidden="1" customHeight="1" x14ac:dyDescent="0.2"/>
    <row r="1170" s="33" customFormat="1" ht="14.25" hidden="1" customHeight="1" x14ac:dyDescent="0.2"/>
    <row r="1171" s="33" customFormat="1" ht="14.25" hidden="1" customHeight="1" x14ac:dyDescent="0.2"/>
    <row r="1172" s="33" customFormat="1" ht="14.25" hidden="1" customHeight="1" x14ac:dyDescent="0.2"/>
    <row r="1173" s="33" customFormat="1" ht="14.25" hidden="1" customHeight="1" x14ac:dyDescent="0.2"/>
    <row r="1174" s="33" customFormat="1" ht="14.25" hidden="1" customHeight="1" x14ac:dyDescent="0.2"/>
    <row r="1175" s="33" customFormat="1" ht="14.25" hidden="1" customHeight="1" x14ac:dyDescent="0.2"/>
    <row r="1176" s="33" customFormat="1" ht="14.25" hidden="1" customHeight="1" x14ac:dyDescent="0.2"/>
    <row r="1177" s="33" customFormat="1" ht="14.25" hidden="1" customHeight="1" x14ac:dyDescent="0.2"/>
    <row r="1178" s="33" customFormat="1" ht="14.25" hidden="1" customHeight="1" x14ac:dyDescent="0.2"/>
    <row r="1179" s="33" customFormat="1" ht="14.25" hidden="1" customHeight="1" x14ac:dyDescent="0.2"/>
    <row r="1180" s="33" customFormat="1" ht="14.25" hidden="1" customHeight="1" x14ac:dyDescent="0.2"/>
    <row r="1181" s="33" customFormat="1" ht="14.25" hidden="1" customHeight="1" x14ac:dyDescent="0.2"/>
    <row r="1182" s="33" customFormat="1" ht="14.25" hidden="1" customHeight="1" x14ac:dyDescent="0.2"/>
    <row r="1183" s="33" customFormat="1" ht="14.25" hidden="1" customHeight="1" x14ac:dyDescent="0.2"/>
    <row r="1184" s="33" customFormat="1" ht="14.25" hidden="1" customHeight="1" x14ac:dyDescent="0.2"/>
    <row r="1185" s="33" customFormat="1" ht="14.25" hidden="1" customHeight="1" x14ac:dyDescent="0.2"/>
    <row r="1186" s="33" customFormat="1" ht="14.25" hidden="1" customHeight="1" x14ac:dyDescent="0.2"/>
    <row r="1187" s="33" customFormat="1" ht="14.25" hidden="1" customHeight="1" x14ac:dyDescent="0.2"/>
    <row r="1188" s="33" customFormat="1" ht="14.25" hidden="1" customHeight="1" x14ac:dyDescent="0.2"/>
    <row r="1189" s="33" customFormat="1" ht="14.25" hidden="1" customHeight="1" x14ac:dyDescent="0.2"/>
    <row r="1190" s="33" customFormat="1" ht="14.25" hidden="1" customHeight="1" x14ac:dyDescent="0.2"/>
    <row r="1191" s="33" customFormat="1" ht="14.25" hidden="1" customHeight="1" x14ac:dyDescent="0.2"/>
    <row r="1192" s="33" customFormat="1" ht="14.25" hidden="1" customHeight="1" x14ac:dyDescent="0.2"/>
    <row r="1193" s="33" customFormat="1" ht="14.25" hidden="1" customHeight="1" x14ac:dyDescent="0.2"/>
    <row r="1194" s="33" customFormat="1" ht="14.25" hidden="1" customHeight="1" x14ac:dyDescent="0.2"/>
    <row r="1195" s="33" customFormat="1" ht="14.25" hidden="1" customHeight="1" x14ac:dyDescent="0.2"/>
    <row r="1196" s="33" customFormat="1" ht="14.25" hidden="1" customHeight="1" x14ac:dyDescent="0.2"/>
    <row r="1197" s="33" customFormat="1" ht="14.25" hidden="1" customHeight="1" x14ac:dyDescent="0.2"/>
    <row r="1198" s="33" customFormat="1" ht="14.25" hidden="1" customHeight="1" x14ac:dyDescent="0.2"/>
    <row r="1199" s="33" customFormat="1" ht="14.25" hidden="1" customHeight="1" x14ac:dyDescent="0.2"/>
    <row r="1200" s="33" customFormat="1" ht="14.25" hidden="1" customHeight="1" x14ac:dyDescent="0.2"/>
    <row r="1201" s="33" customFormat="1" ht="14.25" hidden="1" customHeight="1" x14ac:dyDescent="0.2"/>
    <row r="1202" s="33" customFormat="1" ht="14.25" hidden="1" customHeight="1" x14ac:dyDescent="0.2"/>
    <row r="1203" s="33" customFormat="1" ht="14.25" hidden="1" customHeight="1" x14ac:dyDescent="0.2"/>
    <row r="1204" s="33" customFormat="1" ht="14.25" hidden="1" customHeight="1" x14ac:dyDescent="0.2"/>
    <row r="1205" s="33" customFormat="1" ht="14.25" hidden="1" customHeight="1" x14ac:dyDescent="0.2"/>
    <row r="1206" s="33" customFormat="1" ht="14.25" hidden="1" customHeight="1" x14ac:dyDescent="0.2"/>
    <row r="1207" s="33" customFormat="1" ht="14.25" hidden="1" customHeight="1" x14ac:dyDescent="0.2"/>
    <row r="1208" s="33" customFormat="1" ht="14.25" hidden="1" customHeight="1" x14ac:dyDescent="0.2"/>
    <row r="1209" s="33" customFormat="1" ht="14.25" hidden="1" customHeight="1" x14ac:dyDescent="0.2"/>
    <row r="1210" s="33" customFormat="1" ht="14.25" hidden="1" customHeight="1" x14ac:dyDescent="0.2"/>
    <row r="1211" s="33" customFormat="1" ht="14.25" hidden="1" customHeight="1" x14ac:dyDescent="0.2"/>
    <row r="1212" s="33" customFormat="1" ht="14.25" hidden="1" customHeight="1" x14ac:dyDescent="0.2"/>
    <row r="1213" s="33" customFormat="1" ht="14.25" hidden="1" customHeight="1" x14ac:dyDescent="0.2"/>
    <row r="1214" s="33" customFormat="1" ht="14.25" hidden="1" customHeight="1" x14ac:dyDescent="0.2"/>
    <row r="1215" s="33" customFormat="1" ht="14.25" hidden="1" customHeight="1" x14ac:dyDescent="0.2"/>
    <row r="1216" s="33" customFormat="1" ht="14.25" hidden="1" customHeight="1" x14ac:dyDescent="0.2"/>
    <row r="1217" s="33" customFormat="1" ht="14.25" hidden="1" customHeight="1" x14ac:dyDescent="0.2"/>
    <row r="1218" s="33" customFormat="1" ht="14.25" hidden="1" customHeight="1" x14ac:dyDescent="0.2"/>
    <row r="1219" s="33" customFormat="1" ht="14.25" hidden="1" customHeight="1" x14ac:dyDescent="0.2"/>
    <row r="1220" s="33" customFormat="1" ht="14.25" hidden="1" customHeight="1" x14ac:dyDescent="0.2"/>
    <row r="1221" s="33" customFormat="1" ht="14.25" hidden="1" customHeight="1" x14ac:dyDescent="0.2"/>
    <row r="1222" s="33" customFormat="1" ht="14.25" hidden="1" customHeight="1" x14ac:dyDescent="0.2"/>
    <row r="1223" s="33" customFormat="1" ht="14.25" hidden="1" customHeight="1" x14ac:dyDescent="0.2"/>
    <row r="1224" s="33" customFormat="1" ht="14.25" hidden="1" customHeight="1" x14ac:dyDescent="0.2"/>
    <row r="1225" s="33" customFormat="1" ht="14.25" hidden="1" customHeight="1" x14ac:dyDescent="0.2"/>
    <row r="1226" s="33" customFormat="1" ht="14.25" hidden="1" customHeight="1" x14ac:dyDescent="0.2"/>
    <row r="1227" s="33" customFormat="1" ht="14.25" hidden="1" customHeight="1" x14ac:dyDescent="0.2"/>
    <row r="1228" s="33" customFormat="1" ht="14.25" hidden="1" customHeight="1" x14ac:dyDescent="0.2"/>
    <row r="1229" s="33" customFormat="1" ht="14.25" hidden="1" customHeight="1" x14ac:dyDescent="0.2"/>
    <row r="1230" s="33" customFormat="1" ht="14.25" hidden="1" customHeight="1" x14ac:dyDescent="0.2"/>
    <row r="1231" s="33" customFormat="1" ht="14.25" hidden="1" customHeight="1" x14ac:dyDescent="0.2"/>
    <row r="1232" s="33" customFormat="1" ht="14.25" hidden="1" customHeight="1" x14ac:dyDescent="0.2"/>
    <row r="1233" s="33" customFormat="1" ht="14.25" hidden="1" customHeight="1" x14ac:dyDescent="0.2"/>
    <row r="1234" s="33" customFormat="1" ht="14.25" hidden="1" customHeight="1" x14ac:dyDescent="0.2"/>
    <row r="1235" s="33" customFormat="1" ht="14.25" hidden="1" customHeight="1" x14ac:dyDescent="0.2"/>
    <row r="1236" s="33" customFormat="1" ht="14.25" hidden="1" customHeight="1" x14ac:dyDescent="0.2"/>
    <row r="1237" s="33" customFormat="1" ht="14.25" hidden="1" customHeight="1" x14ac:dyDescent="0.2"/>
    <row r="1238" s="33" customFormat="1" ht="14.25" hidden="1" customHeight="1" x14ac:dyDescent="0.2"/>
    <row r="1239" s="33" customFormat="1" ht="14.25" hidden="1" customHeight="1" x14ac:dyDescent="0.2"/>
    <row r="1240" s="33" customFormat="1" ht="14.25" hidden="1" customHeight="1" x14ac:dyDescent="0.2"/>
    <row r="1241" s="33" customFormat="1" ht="14.25" hidden="1" customHeight="1" x14ac:dyDescent="0.2"/>
    <row r="1242" s="33" customFormat="1" ht="14.25" hidden="1" customHeight="1" x14ac:dyDescent="0.2"/>
    <row r="1243" s="33" customFormat="1" ht="14.25" hidden="1" customHeight="1" x14ac:dyDescent="0.2"/>
    <row r="1244" s="33" customFormat="1" ht="14.25" hidden="1" customHeight="1" x14ac:dyDescent="0.2"/>
    <row r="1245" s="33" customFormat="1" ht="14.25" hidden="1" customHeight="1" x14ac:dyDescent="0.2"/>
    <row r="1246" s="33" customFormat="1" ht="14.25" hidden="1" customHeight="1" x14ac:dyDescent="0.2"/>
    <row r="1247" s="33" customFormat="1" ht="14.25" hidden="1" customHeight="1" x14ac:dyDescent="0.2"/>
    <row r="1248" s="33" customFormat="1" ht="14.25" hidden="1" customHeight="1" x14ac:dyDescent="0.2"/>
    <row r="1249" s="33" customFormat="1" ht="14.25" hidden="1" customHeight="1" x14ac:dyDescent="0.2"/>
    <row r="1250" s="33" customFormat="1" ht="14.25" hidden="1" customHeight="1" x14ac:dyDescent="0.2"/>
    <row r="1251" s="33" customFormat="1" ht="14.25" hidden="1" customHeight="1" x14ac:dyDescent="0.2"/>
    <row r="1252" s="33" customFormat="1" ht="14.25" hidden="1" customHeight="1" x14ac:dyDescent="0.2"/>
    <row r="1253" s="33" customFormat="1" ht="14.25" hidden="1" customHeight="1" x14ac:dyDescent="0.2"/>
    <row r="1254" s="33" customFormat="1" ht="14.25" hidden="1" customHeight="1" x14ac:dyDescent="0.2"/>
    <row r="1255" s="33" customFormat="1" ht="14.25" hidden="1" customHeight="1" x14ac:dyDescent="0.2"/>
    <row r="1256" s="33" customFormat="1" ht="14.25" hidden="1" customHeight="1" x14ac:dyDescent="0.2"/>
    <row r="1257" s="33" customFormat="1" ht="14.25" hidden="1" customHeight="1" x14ac:dyDescent="0.2"/>
    <row r="1258" s="33" customFormat="1" ht="14.25" hidden="1" customHeight="1" x14ac:dyDescent="0.2"/>
    <row r="1259" s="33" customFormat="1" ht="14.25" hidden="1" customHeight="1" x14ac:dyDescent="0.2"/>
    <row r="1260" s="33" customFormat="1" ht="14.25" hidden="1" customHeight="1" x14ac:dyDescent="0.2"/>
    <row r="1261" s="33" customFormat="1" ht="14.25" hidden="1" customHeight="1" x14ac:dyDescent="0.2"/>
    <row r="1262" s="33" customFormat="1" ht="14.25" hidden="1" customHeight="1" x14ac:dyDescent="0.2"/>
    <row r="1263" s="33" customFormat="1" ht="14.25" hidden="1" customHeight="1" x14ac:dyDescent="0.2"/>
    <row r="1264" s="33" customFormat="1" ht="14.25" hidden="1" customHeight="1" x14ac:dyDescent="0.2"/>
    <row r="1265" s="33" customFormat="1" ht="14.25" hidden="1" customHeight="1" x14ac:dyDescent="0.2"/>
    <row r="1266" s="33" customFormat="1" ht="14.25" hidden="1" customHeight="1" x14ac:dyDescent="0.2"/>
    <row r="1267" s="33" customFormat="1" ht="14.25" hidden="1" customHeight="1" x14ac:dyDescent="0.2"/>
    <row r="1268" s="33" customFormat="1" ht="14.25" hidden="1" customHeight="1" x14ac:dyDescent="0.2"/>
    <row r="1269" s="33" customFormat="1" ht="13.2" hidden="1" x14ac:dyDescent="0.2"/>
    <row r="1270" s="33" customFormat="1" ht="13.2" hidden="1" x14ac:dyDescent="0.2"/>
    <row r="1271" s="33" customFormat="1" ht="13.2" hidden="1" x14ac:dyDescent="0.2"/>
    <row r="1272" s="33" customFormat="1" ht="13.2" hidden="1" x14ac:dyDescent="0.2"/>
    <row r="1273" s="33" customFormat="1" ht="13.2" hidden="1" x14ac:dyDescent="0.2"/>
    <row r="1274" s="33" customFormat="1" ht="13.2" hidden="1" x14ac:dyDescent="0.2"/>
    <row r="1275" s="33" customFormat="1" ht="13.2" hidden="1" x14ac:dyDescent="0.2"/>
    <row r="1276" s="33" customFormat="1" ht="13.2" hidden="1" x14ac:dyDescent="0.2"/>
    <row r="1277" s="33" customFormat="1" ht="13.2" hidden="1" x14ac:dyDescent="0.2"/>
    <row r="1278" s="33" customFormat="1" ht="13.2" hidden="1" x14ac:dyDescent="0.2"/>
    <row r="1279" s="33" customFormat="1" ht="13.2" hidden="1" x14ac:dyDescent="0.2"/>
    <row r="1280" s="33" customFormat="1" ht="13.2" hidden="1" x14ac:dyDescent="0.2"/>
    <row r="1281" s="33" customFormat="1" ht="13.2" hidden="1" x14ac:dyDescent="0.2"/>
    <row r="1282" s="33" customFormat="1" ht="13.2" hidden="1" x14ac:dyDescent="0.2"/>
    <row r="1283" s="33" customFormat="1" ht="13.2" hidden="1" x14ac:dyDescent="0.2"/>
    <row r="1284" s="33" customFormat="1" ht="13.2" hidden="1" x14ac:dyDescent="0.2"/>
    <row r="1285" s="33" customFormat="1" ht="13.2" hidden="1" x14ac:dyDescent="0.2"/>
    <row r="1286" s="33" customFormat="1" ht="13.2" hidden="1" x14ac:dyDescent="0.2"/>
    <row r="1287" s="33" customFormat="1" ht="13.2" hidden="1" x14ac:dyDescent="0.2"/>
    <row r="1288" s="33" customFormat="1" ht="13.2" hidden="1" x14ac:dyDescent="0.2"/>
    <row r="1289" s="33" customFormat="1" ht="13.2" hidden="1" x14ac:dyDescent="0.2"/>
    <row r="1290" s="33" customFormat="1" ht="13.2" hidden="1" x14ac:dyDescent="0.2"/>
    <row r="1291" s="33" customFormat="1" ht="13.2" hidden="1" x14ac:dyDescent="0.2"/>
    <row r="1292" s="33" customFormat="1" ht="13.2" hidden="1" x14ac:dyDescent="0.2"/>
    <row r="1293" s="33" customFormat="1" ht="13.2" hidden="1" x14ac:dyDescent="0.2"/>
    <row r="1294" s="33" customFormat="1" ht="13.2" hidden="1" x14ac:dyDescent="0.2"/>
    <row r="1295" s="33" customFormat="1" ht="13.2" hidden="1" x14ac:dyDescent="0.2"/>
    <row r="1296" s="33" customFormat="1" ht="13.2" hidden="1" x14ac:dyDescent="0.2"/>
    <row r="1297" s="33" customFormat="1" ht="13.2" hidden="1" x14ac:dyDescent="0.2"/>
    <row r="1298" s="33" customFormat="1" ht="13.2" hidden="1" x14ac:dyDescent="0.2"/>
    <row r="1299" s="33" customFormat="1" ht="13.2" hidden="1" x14ac:dyDescent="0.2"/>
    <row r="1300" s="33" customFormat="1" ht="13.2" hidden="1" x14ac:dyDescent="0.2"/>
    <row r="1301" s="33" customFormat="1" ht="13.2" hidden="1" x14ac:dyDescent="0.2"/>
    <row r="1302" s="33" customFormat="1" ht="13.2" hidden="1" x14ac:dyDescent="0.2"/>
    <row r="1303" s="33" customFormat="1" ht="13.2" hidden="1" x14ac:dyDescent="0.2"/>
    <row r="1304" s="33" customFormat="1" ht="13.2" hidden="1" x14ac:dyDescent="0.2"/>
    <row r="1305" s="33" customFormat="1" ht="13.2" hidden="1" x14ac:dyDescent="0.2"/>
    <row r="1306" s="33" customFormat="1" ht="13.2" hidden="1" x14ac:dyDescent="0.2"/>
    <row r="1307" s="33" customFormat="1" ht="13.2" hidden="1" x14ac:dyDescent="0.2"/>
    <row r="1308" s="33" customFormat="1" ht="13.2" hidden="1" x14ac:dyDescent="0.2"/>
    <row r="1309" s="33" customFormat="1" ht="13.2" hidden="1" x14ac:dyDescent="0.2"/>
    <row r="1310" s="33" customFormat="1" ht="13.2" hidden="1" x14ac:dyDescent="0.2"/>
    <row r="1311" s="33" customFormat="1" ht="13.2" hidden="1" x14ac:dyDescent="0.2"/>
    <row r="1312" s="33" customFormat="1" ht="13.2" hidden="1" x14ac:dyDescent="0.2"/>
    <row r="1313" s="33" customFormat="1" ht="13.2" hidden="1" x14ac:dyDescent="0.2"/>
    <row r="1314" s="33" customFormat="1" ht="13.2" hidden="1" x14ac:dyDescent="0.2"/>
    <row r="1315" s="33" customFormat="1" ht="13.2" hidden="1" x14ac:dyDescent="0.2"/>
    <row r="1316" s="33" customFormat="1" ht="13.2" hidden="1" x14ac:dyDescent="0.2"/>
    <row r="1317" s="33" customFormat="1" ht="13.2" hidden="1" x14ac:dyDescent="0.2"/>
    <row r="1318" s="33" customFormat="1" ht="13.2" hidden="1" x14ac:dyDescent="0.2"/>
    <row r="1319" s="33" customFormat="1" ht="13.2" hidden="1" x14ac:dyDescent="0.2"/>
    <row r="1320" s="33" customFormat="1" ht="13.2" hidden="1" x14ac:dyDescent="0.2"/>
    <row r="1321" s="33" customFormat="1" ht="13.2" hidden="1" x14ac:dyDescent="0.2"/>
    <row r="1322" s="33" customFormat="1" ht="13.2" hidden="1" x14ac:dyDescent="0.2"/>
    <row r="1323" s="33" customFormat="1" ht="13.2" hidden="1" x14ac:dyDescent="0.2"/>
    <row r="1324" s="33" customFormat="1" ht="13.2" hidden="1" x14ac:dyDescent="0.2"/>
    <row r="1325" s="33" customFormat="1" ht="13.2" hidden="1" x14ac:dyDescent="0.2"/>
    <row r="1326" s="33" customFormat="1" ht="13.2" hidden="1" x14ac:dyDescent="0.2"/>
    <row r="1327" s="33" customFormat="1" ht="13.2" hidden="1" x14ac:dyDescent="0.2"/>
    <row r="1328" s="33" customFormat="1" ht="13.2" hidden="1" x14ac:dyDescent="0.2"/>
    <row r="1329" s="33" customFormat="1" ht="13.2" hidden="1" x14ac:dyDescent="0.2"/>
    <row r="1330" s="33" customFormat="1" ht="13.2" hidden="1" x14ac:dyDescent="0.2"/>
    <row r="1331" s="33" customFormat="1" ht="13.2" hidden="1" x14ac:dyDescent="0.2"/>
    <row r="1332" s="33" customFormat="1" ht="13.2" hidden="1" x14ac:dyDescent="0.2"/>
    <row r="1333" s="33" customFormat="1" ht="13.2" hidden="1" x14ac:dyDescent="0.2"/>
    <row r="1334" s="33" customFormat="1" ht="13.2" hidden="1" x14ac:dyDescent="0.2"/>
    <row r="1335" s="33" customFormat="1" ht="13.2" hidden="1" x14ac:dyDescent="0.2"/>
    <row r="1336" s="33" customFormat="1" ht="13.2" hidden="1" x14ac:dyDescent="0.2"/>
    <row r="1337" s="33" customFormat="1" ht="13.2" hidden="1" x14ac:dyDescent="0.2"/>
    <row r="1338" s="33" customFormat="1" ht="13.2" hidden="1" x14ac:dyDescent="0.2"/>
    <row r="1339" s="33" customFormat="1" ht="13.2" hidden="1" x14ac:dyDescent="0.2"/>
    <row r="1340" s="33" customFormat="1" ht="13.2" hidden="1" x14ac:dyDescent="0.2"/>
    <row r="1341" s="33" customFormat="1" ht="13.2" hidden="1" x14ac:dyDescent="0.2"/>
    <row r="1342" s="33" customFormat="1" ht="13.2" hidden="1" x14ac:dyDescent="0.2"/>
    <row r="1343" s="33" customFormat="1" ht="13.2" hidden="1" x14ac:dyDescent="0.2"/>
    <row r="1344" s="33" customFormat="1" ht="13.2" hidden="1" x14ac:dyDescent="0.2"/>
    <row r="1345" s="33" customFormat="1" ht="13.2" hidden="1" x14ac:dyDescent="0.2"/>
    <row r="1346" s="33" customFormat="1" ht="13.2" hidden="1" x14ac:dyDescent="0.2"/>
    <row r="1347" s="33" customFormat="1" ht="13.2" hidden="1" x14ac:dyDescent="0.2"/>
    <row r="1348" s="33" customFormat="1" ht="13.2" hidden="1" x14ac:dyDescent="0.2"/>
    <row r="1349" s="33" customFormat="1" ht="13.2" hidden="1" x14ac:dyDescent="0.2"/>
    <row r="1350" s="33" customFormat="1" ht="13.2" hidden="1" x14ac:dyDescent="0.2"/>
    <row r="1351" s="33" customFormat="1" ht="13.2" hidden="1" x14ac:dyDescent="0.2"/>
    <row r="1352" s="33" customFormat="1" ht="13.2" hidden="1" x14ac:dyDescent="0.2"/>
    <row r="1353" s="33" customFormat="1" ht="13.2" hidden="1" x14ac:dyDescent="0.2"/>
    <row r="1354" s="33" customFormat="1" ht="13.2" hidden="1" x14ac:dyDescent="0.2"/>
    <row r="1355" s="33" customFormat="1" ht="13.2" hidden="1" x14ac:dyDescent="0.2"/>
    <row r="1356" s="33" customFormat="1" ht="13.2" hidden="1" x14ac:dyDescent="0.2"/>
    <row r="1357" s="33" customFormat="1" ht="13.2" hidden="1" x14ac:dyDescent="0.2"/>
    <row r="1358" s="33" customFormat="1" ht="13.2" hidden="1" x14ac:dyDescent="0.2"/>
    <row r="1359" s="33" customFormat="1" ht="13.2" hidden="1" x14ac:dyDescent="0.2"/>
    <row r="1360" s="33" customFormat="1" ht="13.2" hidden="1" x14ac:dyDescent="0.2"/>
    <row r="1361" s="33" customFormat="1" ht="13.2" hidden="1" x14ac:dyDescent="0.2"/>
    <row r="1362" s="33" customFormat="1" ht="13.2" hidden="1" x14ac:dyDescent="0.2"/>
    <row r="1363" s="33" customFormat="1" ht="13.2" hidden="1" x14ac:dyDescent="0.2"/>
    <row r="1364" s="33" customFormat="1" ht="13.2" hidden="1" x14ac:dyDescent="0.2"/>
    <row r="1365" s="33" customFormat="1" ht="13.2" hidden="1" x14ac:dyDescent="0.2"/>
    <row r="1366" s="33" customFormat="1" ht="13.2" hidden="1" x14ac:dyDescent="0.2"/>
    <row r="1367" s="33" customFormat="1" ht="13.2" hidden="1" x14ac:dyDescent="0.2"/>
    <row r="1368" s="33" customFormat="1" ht="13.2" hidden="1" x14ac:dyDescent="0.2"/>
    <row r="1369" s="33" customFormat="1" ht="13.2" hidden="1" x14ac:dyDescent="0.2"/>
    <row r="1370" s="33" customFormat="1" ht="13.2" hidden="1" x14ac:dyDescent="0.2"/>
    <row r="1371" s="33" customFormat="1" ht="13.2" hidden="1" x14ac:dyDescent="0.2"/>
    <row r="1372" s="33" customFormat="1" ht="13.2" hidden="1" x14ac:dyDescent="0.2"/>
    <row r="1373" s="33" customFormat="1" ht="13.2" hidden="1" x14ac:dyDescent="0.2"/>
    <row r="1374" s="33" customFormat="1" ht="13.2" hidden="1" x14ac:dyDescent="0.2"/>
    <row r="1375" s="33" customFormat="1" ht="13.2" hidden="1" x14ac:dyDescent="0.2"/>
    <row r="1376" s="33" customFormat="1" ht="13.2" hidden="1" x14ac:dyDescent="0.2"/>
    <row r="1377" s="33" customFormat="1" ht="13.2" hidden="1" x14ac:dyDescent="0.2"/>
    <row r="1378" s="33" customFormat="1" ht="13.2" hidden="1" x14ac:dyDescent="0.2"/>
    <row r="1379" s="33" customFormat="1" ht="13.2" hidden="1" x14ac:dyDescent="0.2"/>
    <row r="1380" s="33" customFormat="1" ht="13.2" hidden="1" x14ac:dyDescent="0.2"/>
    <row r="1381" s="33" customFormat="1" ht="13.2" hidden="1" x14ac:dyDescent="0.2"/>
    <row r="1382" s="33" customFormat="1" ht="13.2" hidden="1" x14ac:dyDescent="0.2"/>
    <row r="1383" s="33" customFormat="1" ht="13.2" hidden="1" x14ac:dyDescent="0.2"/>
    <row r="1384" s="33" customFormat="1" ht="13.2" hidden="1" x14ac:dyDescent="0.2"/>
    <row r="1385" s="33" customFormat="1" ht="13.2" hidden="1" x14ac:dyDescent="0.2"/>
    <row r="1386" s="33" customFormat="1" ht="13.2" hidden="1" x14ac:dyDescent="0.2"/>
    <row r="1387" s="33" customFormat="1" ht="13.2" hidden="1" x14ac:dyDescent="0.2"/>
    <row r="1388" s="33" customFormat="1" ht="13.2" hidden="1" x14ac:dyDescent="0.2"/>
    <row r="1389" s="33" customFormat="1" ht="13.2" hidden="1" x14ac:dyDescent="0.2"/>
    <row r="1390" s="33" customFormat="1" ht="13.2" hidden="1" x14ac:dyDescent="0.2"/>
    <row r="1391" s="33" customFormat="1" ht="13.2" hidden="1" x14ac:dyDescent="0.2"/>
    <row r="1392" s="33" customFormat="1" ht="13.2" hidden="1" x14ac:dyDescent="0.2"/>
    <row r="1393" s="33" customFormat="1" ht="13.2" hidden="1" x14ac:dyDescent="0.2"/>
    <row r="1394" s="33" customFormat="1" ht="13.2" hidden="1" x14ac:dyDescent="0.2"/>
    <row r="1395" s="33" customFormat="1" ht="13.2" hidden="1" x14ac:dyDescent="0.2"/>
    <row r="1396" s="33" customFormat="1" ht="13.2" hidden="1" x14ac:dyDescent="0.2"/>
    <row r="1397" s="33" customFormat="1" ht="13.2" hidden="1" x14ac:dyDescent="0.2"/>
    <row r="1398" s="33" customFormat="1" ht="13.2" hidden="1" x14ac:dyDescent="0.2"/>
    <row r="1399" s="33" customFormat="1" ht="13.2" hidden="1" x14ac:dyDescent="0.2"/>
    <row r="1400" s="33" customFormat="1" ht="13.2" hidden="1" x14ac:dyDescent="0.2"/>
    <row r="1401" s="33" customFormat="1" ht="13.2" hidden="1" x14ac:dyDescent="0.2"/>
    <row r="1402" s="33" customFormat="1" ht="13.2" hidden="1" x14ac:dyDescent="0.2"/>
    <row r="1403" s="33" customFormat="1" ht="13.2" hidden="1" x14ac:dyDescent="0.2"/>
    <row r="1404" s="33" customFormat="1" ht="13.2" hidden="1" x14ac:dyDescent="0.2"/>
    <row r="1405" s="33" customFormat="1" ht="13.2" hidden="1" x14ac:dyDescent="0.2"/>
    <row r="1406" s="33" customFormat="1" ht="13.2" hidden="1" x14ac:dyDescent="0.2"/>
    <row r="1407" s="33" customFormat="1" ht="13.2" hidden="1" x14ac:dyDescent="0.2"/>
    <row r="1408" s="33" customFormat="1" ht="13.2" hidden="1" x14ac:dyDescent="0.2"/>
    <row r="1409" s="33" customFormat="1" ht="13.2" hidden="1" x14ac:dyDescent="0.2"/>
    <row r="1410" s="33" customFormat="1" ht="13.2" hidden="1" x14ac:dyDescent="0.2"/>
    <row r="1411" s="33" customFormat="1" ht="13.2" hidden="1" x14ac:dyDescent="0.2"/>
    <row r="1412" s="33" customFormat="1" ht="13.2" hidden="1" x14ac:dyDescent="0.2"/>
    <row r="1413" s="33" customFormat="1" ht="13.2" hidden="1" x14ac:dyDescent="0.2"/>
    <row r="1414" s="33" customFormat="1" ht="13.2" hidden="1" x14ac:dyDescent="0.2"/>
    <row r="1415" s="33" customFormat="1" ht="13.2" hidden="1" x14ac:dyDescent="0.2"/>
    <row r="1416" s="33" customFormat="1" ht="13.2" hidden="1" x14ac:dyDescent="0.2"/>
    <row r="1417" s="33" customFormat="1" ht="13.2" hidden="1" x14ac:dyDescent="0.2"/>
    <row r="1418" s="33" customFormat="1" ht="13.2" hidden="1" x14ac:dyDescent="0.2"/>
    <row r="1419" s="33" customFormat="1" ht="13.2" hidden="1" x14ac:dyDescent="0.2"/>
    <row r="1420" s="33" customFormat="1" ht="13.2" hidden="1" x14ac:dyDescent="0.2"/>
    <row r="1421" s="33" customFormat="1" ht="13.2" hidden="1" x14ac:dyDescent="0.2"/>
    <row r="1422" s="33" customFormat="1" ht="13.2" hidden="1" x14ac:dyDescent="0.2"/>
    <row r="1423" s="33" customFormat="1" ht="13.2" hidden="1" x14ac:dyDescent="0.2"/>
    <row r="1424" s="33" customFormat="1" ht="13.2" hidden="1" x14ac:dyDescent="0.2"/>
    <row r="1425" s="33" customFormat="1" ht="13.2" hidden="1" x14ac:dyDescent="0.2"/>
    <row r="1426" s="33" customFormat="1" ht="13.2" hidden="1" x14ac:dyDescent="0.2"/>
    <row r="1427" s="33" customFormat="1" ht="13.2" hidden="1" x14ac:dyDescent="0.2"/>
    <row r="1428" s="33" customFormat="1" ht="13.2" hidden="1" x14ac:dyDescent="0.2"/>
    <row r="1429" s="33" customFormat="1" ht="13.2" hidden="1" x14ac:dyDescent="0.2"/>
    <row r="1430" s="33" customFormat="1" ht="13.2" hidden="1" x14ac:dyDescent="0.2"/>
    <row r="1431" s="33" customFormat="1" ht="13.2" hidden="1" x14ac:dyDescent="0.2"/>
    <row r="1432" s="33" customFormat="1" ht="13.2" hidden="1" x14ac:dyDescent="0.2"/>
    <row r="1433" s="33" customFormat="1" ht="13.2" hidden="1" x14ac:dyDescent="0.2"/>
    <row r="1434" s="33" customFormat="1" ht="13.2" hidden="1" x14ac:dyDescent="0.2"/>
    <row r="1435" s="33" customFormat="1" ht="13.2" hidden="1" x14ac:dyDescent="0.2"/>
    <row r="1436" s="33" customFormat="1" ht="13.2" hidden="1" x14ac:dyDescent="0.2"/>
    <row r="1437" s="33" customFormat="1" ht="13.2" hidden="1" x14ac:dyDescent="0.2"/>
    <row r="1438" s="33" customFormat="1" ht="13.2" hidden="1" x14ac:dyDescent="0.2"/>
    <row r="1439" s="33" customFormat="1" ht="13.2" hidden="1" x14ac:dyDescent="0.2"/>
    <row r="1440" s="33" customFormat="1" ht="13.2" hidden="1" x14ac:dyDescent="0.2"/>
    <row r="1441" s="33" customFormat="1" ht="13.2" hidden="1" x14ac:dyDescent="0.2"/>
    <row r="1442" s="33" customFormat="1" ht="13.2" hidden="1" x14ac:dyDescent="0.2"/>
    <row r="1443" s="33" customFormat="1" ht="13.2" hidden="1" x14ac:dyDescent="0.2"/>
    <row r="1444" s="33" customFormat="1" ht="13.2" hidden="1" x14ac:dyDescent="0.2"/>
    <row r="1445" s="33" customFormat="1" ht="13.2" hidden="1" x14ac:dyDescent="0.2"/>
    <row r="1446" s="33" customFormat="1" ht="13.2" hidden="1" x14ac:dyDescent="0.2"/>
    <row r="1447" s="33" customFormat="1" ht="13.2" hidden="1" x14ac:dyDescent="0.2"/>
    <row r="1448" s="33" customFormat="1" ht="13.2" hidden="1" x14ac:dyDescent="0.2"/>
    <row r="1449" s="33" customFormat="1" ht="13.2" hidden="1" x14ac:dyDescent="0.2"/>
    <row r="1450" s="33" customFormat="1" ht="13.2" hidden="1" x14ac:dyDescent="0.2"/>
    <row r="1451" s="33" customFormat="1" ht="13.2" hidden="1" x14ac:dyDescent="0.2"/>
    <row r="1452" s="33" customFormat="1" ht="13.2" hidden="1" x14ac:dyDescent="0.2"/>
    <row r="1453" s="33" customFormat="1" ht="13.2" hidden="1" x14ac:dyDescent="0.2"/>
    <row r="1454" s="33" customFormat="1" ht="13.2" hidden="1" x14ac:dyDescent="0.2"/>
    <row r="1455" s="33" customFormat="1" ht="13.2" hidden="1" x14ac:dyDescent="0.2"/>
    <row r="1456" s="33" customFormat="1" ht="13.2" hidden="1" x14ac:dyDescent="0.2"/>
    <row r="1457" s="33" customFormat="1" ht="13.2" hidden="1" x14ac:dyDescent="0.2"/>
    <row r="1458" s="33" customFormat="1" ht="13.2" hidden="1" x14ac:dyDescent="0.2"/>
    <row r="1459" s="33" customFormat="1" ht="13.2" hidden="1" x14ac:dyDescent="0.2"/>
    <row r="1460" s="33" customFormat="1" ht="13.2" hidden="1" x14ac:dyDescent="0.2"/>
    <row r="1461" s="33" customFormat="1" ht="13.2" hidden="1" x14ac:dyDescent="0.2"/>
    <row r="1462" s="33" customFormat="1" ht="13.2" hidden="1" x14ac:dyDescent="0.2"/>
    <row r="1463" s="33" customFormat="1" ht="13.2" hidden="1" x14ac:dyDescent="0.2"/>
    <row r="1464" s="33" customFormat="1" ht="13.2" hidden="1" x14ac:dyDescent="0.2"/>
    <row r="1465" s="33" customFormat="1" ht="13.2" hidden="1" x14ac:dyDescent="0.2"/>
    <row r="1466" s="33" customFormat="1" ht="13.2" hidden="1" x14ac:dyDescent="0.2"/>
    <row r="1467" s="33" customFormat="1" ht="13.2" hidden="1" x14ac:dyDescent="0.2"/>
    <row r="1468" s="33" customFormat="1" ht="13.2" hidden="1" x14ac:dyDescent="0.2"/>
    <row r="1469" s="33" customFormat="1" ht="13.2" hidden="1" x14ac:dyDescent="0.2"/>
    <row r="1470" s="33" customFormat="1" ht="13.2" hidden="1" x14ac:dyDescent="0.2"/>
    <row r="1471" s="33" customFormat="1" ht="13.2" hidden="1" x14ac:dyDescent="0.2"/>
    <row r="1472" s="33" customFormat="1" ht="13.2" hidden="1" x14ac:dyDescent="0.2"/>
    <row r="1473" s="33" customFormat="1" ht="13.2" hidden="1" x14ac:dyDescent="0.2"/>
    <row r="1474" s="33" customFormat="1" ht="13.2" hidden="1" x14ac:dyDescent="0.2"/>
    <row r="1475" s="33" customFormat="1" ht="13.2" hidden="1" x14ac:dyDescent="0.2"/>
    <row r="1476" s="33" customFormat="1" ht="13.2" hidden="1" x14ac:dyDescent="0.2"/>
    <row r="1477" s="33" customFormat="1" ht="13.2" hidden="1" x14ac:dyDescent="0.2"/>
    <row r="1478" s="33" customFormat="1" ht="13.2" hidden="1" x14ac:dyDescent="0.2"/>
    <row r="1479" s="33" customFormat="1" ht="13.2" hidden="1" x14ac:dyDescent="0.2"/>
    <row r="1480" s="33" customFormat="1" ht="13.2" hidden="1" x14ac:dyDescent="0.2"/>
    <row r="1481" s="33" customFormat="1" ht="13.2" hidden="1" x14ac:dyDescent="0.2"/>
    <row r="1482" s="33" customFormat="1" ht="13.2" hidden="1" x14ac:dyDescent="0.2"/>
    <row r="1483" s="33" customFormat="1" ht="13.2" hidden="1" x14ac:dyDescent="0.2"/>
    <row r="1484" s="33" customFormat="1" ht="13.2" hidden="1" x14ac:dyDescent="0.2"/>
    <row r="1485" s="33" customFormat="1" ht="13.2" hidden="1" x14ac:dyDescent="0.2"/>
    <row r="1486" s="33" customFormat="1" ht="13.2" hidden="1" x14ac:dyDescent="0.2"/>
    <row r="1487" s="33" customFormat="1" ht="13.2" hidden="1" x14ac:dyDescent="0.2"/>
    <row r="1488" s="33" customFormat="1" ht="13.2" hidden="1" x14ac:dyDescent="0.2"/>
    <row r="1489" s="33" customFormat="1" ht="13.2" hidden="1" x14ac:dyDescent="0.2"/>
    <row r="1490" s="33" customFormat="1" ht="13.2" hidden="1" x14ac:dyDescent="0.2"/>
    <row r="1491" s="33" customFormat="1" ht="13.2" hidden="1" x14ac:dyDescent="0.2"/>
    <row r="1492" s="33" customFormat="1" ht="13.2" hidden="1" x14ac:dyDescent="0.2"/>
    <row r="1493" s="33" customFormat="1" ht="13.2" hidden="1" x14ac:dyDescent="0.2"/>
    <row r="1494" s="33" customFormat="1" ht="13.2" hidden="1" x14ac:dyDescent="0.2"/>
    <row r="1495" s="33" customFormat="1" ht="13.2" hidden="1" x14ac:dyDescent="0.2"/>
    <row r="1496" s="33" customFormat="1" ht="13.2" hidden="1" x14ac:dyDescent="0.2"/>
    <row r="1497" s="33" customFormat="1" ht="13.2" hidden="1" x14ac:dyDescent="0.2"/>
    <row r="1498" s="33" customFormat="1" ht="13.2" hidden="1" x14ac:dyDescent="0.2"/>
    <row r="1499" s="33" customFormat="1" ht="13.2" hidden="1" x14ac:dyDescent="0.2"/>
    <row r="1500" s="33" customFormat="1" ht="13.2" hidden="1" x14ac:dyDescent="0.2"/>
    <row r="1501" s="33" customFormat="1" ht="13.2" hidden="1" x14ac:dyDescent="0.2"/>
    <row r="1502" s="33" customFormat="1" ht="13.2" hidden="1" x14ac:dyDescent="0.2"/>
    <row r="1503" s="33" customFormat="1" ht="13.2" hidden="1" x14ac:dyDescent="0.2"/>
    <row r="1504" s="33" customFormat="1" ht="13.2" hidden="1" x14ac:dyDescent="0.2"/>
    <row r="1505" s="33" customFormat="1" ht="13.2" hidden="1" x14ac:dyDescent="0.2"/>
    <row r="1506" s="33" customFormat="1" ht="13.2" hidden="1" x14ac:dyDescent="0.2"/>
    <row r="1507" s="33" customFormat="1" ht="13.2" hidden="1" x14ac:dyDescent="0.2"/>
    <row r="1508" s="33" customFormat="1" ht="13.2" hidden="1" x14ac:dyDescent="0.2"/>
    <row r="1509" s="33" customFormat="1" ht="13.2" hidden="1" x14ac:dyDescent="0.2"/>
    <row r="1510" s="33" customFormat="1" ht="13.2" hidden="1" x14ac:dyDescent="0.2"/>
    <row r="1511" s="33" customFormat="1" ht="13.2" hidden="1" x14ac:dyDescent="0.2"/>
    <row r="1512" s="33" customFormat="1" ht="13.2" hidden="1" x14ac:dyDescent="0.2"/>
    <row r="1513" s="33" customFormat="1" ht="13.2" hidden="1" x14ac:dyDescent="0.2"/>
    <row r="1514" s="33" customFormat="1" ht="13.2" hidden="1" x14ac:dyDescent="0.2"/>
    <row r="1515" s="33" customFormat="1" ht="13.2" hidden="1" x14ac:dyDescent="0.2"/>
    <row r="1516" s="33" customFormat="1" ht="13.2" hidden="1" x14ac:dyDescent="0.2"/>
    <row r="1517" s="33" customFormat="1" ht="13.2" hidden="1" x14ac:dyDescent="0.2"/>
    <row r="1518" s="33" customFormat="1" ht="13.2" hidden="1" x14ac:dyDescent="0.2"/>
    <row r="1519" s="33" customFormat="1" ht="13.2" hidden="1" x14ac:dyDescent="0.2"/>
    <row r="1520" s="33" customFormat="1" ht="13.2" hidden="1" x14ac:dyDescent="0.2"/>
    <row r="1521" s="33" customFormat="1" ht="13.2" hidden="1" x14ac:dyDescent="0.2"/>
    <row r="1522" s="33" customFormat="1" ht="13.2" hidden="1" x14ac:dyDescent="0.2"/>
    <row r="1523" s="33" customFormat="1" ht="13.2" hidden="1" x14ac:dyDescent="0.2"/>
    <row r="1524" s="33" customFormat="1" ht="13.2" hidden="1" x14ac:dyDescent="0.2"/>
    <row r="1525" s="33" customFormat="1" ht="13.2" hidden="1" x14ac:dyDescent="0.2"/>
    <row r="1526" s="33" customFormat="1" ht="13.2" hidden="1" x14ac:dyDescent="0.2"/>
    <row r="1527" s="33" customFormat="1" ht="13.2" hidden="1" x14ac:dyDescent="0.2"/>
    <row r="1528" s="33" customFormat="1" ht="13.2" hidden="1" x14ac:dyDescent="0.2"/>
    <row r="1529" s="33" customFormat="1" ht="13.2" hidden="1" x14ac:dyDescent="0.2"/>
    <row r="1530" s="33" customFormat="1" ht="13.2" hidden="1" x14ac:dyDescent="0.2"/>
    <row r="1531" s="33" customFormat="1" ht="13.2" hidden="1" x14ac:dyDescent="0.2"/>
    <row r="1532" s="33" customFormat="1" ht="13.2" hidden="1" x14ac:dyDescent="0.2"/>
    <row r="1533" s="33" customFormat="1" ht="13.2" hidden="1" x14ac:dyDescent="0.2"/>
    <row r="1534" s="33" customFormat="1" ht="13.2" hidden="1" x14ac:dyDescent="0.2"/>
    <row r="1535" s="33" customFormat="1" ht="13.2" hidden="1" x14ac:dyDescent="0.2"/>
    <row r="1536" s="33" customFormat="1" ht="13.2" hidden="1" x14ac:dyDescent="0.2"/>
    <row r="1537" s="33" customFormat="1" ht="13.2" hidden="1" x14ac:dyDescent="0.2"/>
    <row r="1538" s="33" customFormat="1" ht="13.2" hidden="1" x14ac:dyDescent="0.2"/>
    <row r="1539" s="33" customFormat="1" ht="13.2" hidden="1" x14ac:dyDescent="0.2"/>
    <row r="1540" s="33" customFormat="1" ht="13.2" hidden="1" x14ac:dyDescent="0.2"/>
    <row r="1541" s="33" customFormat="1" ht="13.2" hidden="1" x14ac:dyDescent="0.2"/>
    <row r="1542" s="33" customFormat="1" ht="13.2" hidden="1" x14ac:dyDescent="0.2"/>
    <row r="1543" s="33" customFormat="1" ht="13.2" hidden="1" x14ac:dyDescent="0.2"/>
    <row r="1544" s="33" customFormat="1" ht="13.2" hidden="1" x14ac:dyDescent="0.2"/>
    <row r="1545" s="33" customFormat="1" ht="13.2" hidden="1" x14ac:dyDescent="0.2"/>
    <row r="1546" s="33" customFormat="1" ht="13.2" hidden="1" x14ac:dyDescent="0.2"/>
    <row r="1547" s="33" customFormat="1" ht="13.2" hidden="1" x14ac:dyDescent="0.2"/>
    <row r="1548" s="33" customFormat="1" ht="13.2" hidden="1" x14ac:dyDescent="0.2"/>
    <row r="1549" s="33" customFormat="1" ht="13.2" hidden="1" x14ac:dyDescent="0.2"/>
    <row r="1550" s="33" customFormat="1" ht="13.2" hidden="1" x14ac:dyDescent="0.2"/>
    <row r="1551" s="33" customFormat="1" ht="13.2" hidden="1" x14ac:dyDescent="0.2"/>
    <row r="1552" s="33" customFormat="1" ht="13.2" hidden="1" x14ac:dyDescent="0.2"/>
    <row r="1553" s="33" customFormat="1" ht="13.2" hidden="1" x14ac:dyDescent="0.2"/>
    <row r="1554" s="33" customFormat="1" ht="13.2" hidden="1" x14ac:dyDescent="0.2"/>
    <row r="1555" s="33" customFormat="1" ht="13.2" hidden="1" x14ac:dyDescent="0.2"/>
    <row r="1556" s="33" customFormat="1" ht="13.2" hidden="1" x14ac:dyDescent="0.2"/>
    <row r="1557" s="33" customFormat="1" ht="13.2" hidden="1" x14ac:dyDescent="0.2"/>
    <row r="1558" s="33" customFormat="1" ht="13.2" hidden="1" x14ac:dyDescent="0.2"/>
    <row r="1559" s="33" customFormat="1" ht="13.2" hidden="1" x14ac:dyDescent="0.2"/>
    <row r="1560" s="33" customFormat="1" ht="13.2" hidden="1" x14ac:dyDescent="0.2"/>
    <row r="1561" s="33" customFormat="1" ht="13.2" hidden="1" x14ac:dyDescent="0.2"/>
    <row r="1562" s="33" customFormat="1" ht="13.2" hidden="1" x14ac:dyDescent="0.2"/>
    <row r="1563" s="33" customFormat="1" ht="13.2" hidden="1" x14ac:dyDescent="0.2"/>
    <row r="1564" s="33" customFormat="1" ht="13.2" hidden="1" x14ac:dyDescent="0.2"/>
    <row r="1565" s="33" customFormat="1" ht="13.2" hidden="1" x14ac:dyDescent="0.2"/>
    <row r="1566" s="33" customFormat="1" ht="13.2" hidden="1" x14ac:dyDescent="0.2"/>
    <row r="1567" s="33" customFormat="1" ht="13.2" hidden="1" x14ac:dyDescent="0.2"/>
    <row r="1568" s="33" customFormat="1" ht="13.2" hidden="1" x14ac:dyDescent="0.2"/>
    <row r="1569" s="33" customFormat="1" ht="13.2" hidden="1" x14ac:dyDescent="0.2"/>
    <row r="1570" s="33" customFormat="1" ht="13.2" hidden="1" x14ac:dyDescent="0.2"/>
    <row r="1571" s="33" customFormat="1" ht="13.2" hidden="1" x14ac:dyDescent="0.2"/>
    <row r="1572" s="33" customFormat="1" ht="13.2" hidden="1" x14ac:dyDescent="0.2"/>
    <row r="1573" s="33" customFormat="1" ht="13.2" hidden="1" x14ac:dyDescent="0.2"/>
    <row r="1574" s="33" customFormat="1" ht="13.2" hidden="1" x14ac:dyDescent="0.2"/>
    <row r="1575" s="33" customFormat="1" ht="13.2" hidden="1" x14ac:dyDescent="0.2"/>
    <row r="1576" s="33" customFormat="1" ht="13.2" hidden="1" x14ac:dyDescent="0.2"/>
    <row r="1577" s="33" customFormat="1" ht="13.2" hidden="1" x14ac:dyDescent="0.2"/>
    <row r="1578" s="33" customFormat="1" ht="13.2" hidden="1" x14ac:dyDescent="0.2"/>
    <row r="1579" s="33" customFormat="1" ht="13.2" hidden="1" x14ac:dyDescent="0.2"/>
    <row r="1580" s="33" customFormat="1" ht="13.2" hidden="1" x14ac:dyDescent="0.2"/>
    <row r="1581" s="33" customFormat="1" ht="13.2" hidden="1" x14ac:dyDescent="0.2"/>
    <row r="1582" s="33" customFormat="1" ht="13.2" hidden="1" x14ac:dyDescent="0.2"/>
    <row r="1583" s="33" customFormat="1" ht="13.2" hidden="1" x14ac:dyDescent="0.2"/>
    <row r="1584" s="33" customFormat="1" ht="13.2" hidden="1" x14ac:dyDescent="0.2"/>
    <row r="1585" s="33" customFormat="1" ht="13.2" hidden="1" x14ac:dyDescent="0.2"/>
    <row r="1586" s="33" customFormat="1" ht="13.2" hidden="1" x14ac:dyDescent="0.2"/>
    <row r="1587" s="33" customFormat="1" ht="13.2" hidden="1" x14ac:dyDescent="0.2"/>
    <row r="1588" s="33" customFormat="1" ht="13.2" hidden="1" x14ac:dyDescent="0.2"/>
    <row r="1589" s="33" customFormat="1" ht="13.2" hidden="1" x14ac:dyDescent="0.2"/>
    <row r="1590" s="33" customFormat="1" ht="13.2" hidden="1" x14ac:dyDescent="0.2"/>
    <row r="1591" s="33" customFormat="1" ht="13.2" hidden="1" x14ac:dyDescent="0.2"/>
    <row r="1592" s="33" customFormat="1" ht="13.2" hidden="1" x14ac:dyDescent="0.2"/>
    <row r="1593" s="33" customFormat="1" ht="13.2" hidden="1" x14ac:dyDescent="0.2"/>
    <row r="1594" s="33" customFormat="1" ht="13.2" hidden="1" x14ac:dyDescent="0.2"/>
    <row r="1595" s="33" customFormat="1" ht="13.2" hidden="1" x14ac:dyDescent="0.2"/>
    <row r="1596" s="33" customFormat="1" ht="13.2" hidden="1" x14ac:dyDescent="0.2"/>
    <row r="1597" s="33" customFormat="1" ht="13.2" hidden="1" x14ac:dyDescent="0.2"/>
    <row r="1598" s="33" customFormat="1" ht="13.2" hidden="1" x14ac:dyDescent="0.2"/>
    <row r="1599" s="33" customFormat="1" ht="13.2" hidden="1" x14ac:dyDescent="0.2"/>
    <row r="1600" s="33" customFormat="1" ht="13.2" hidden="1" x14ac:dyDescent="0.2"/>
    <row r="1601" s="33" customFormat="1" ht="13.2" hidden="1" x14ac:dyDescent="0.2"/>
    <row r="1602" s="33" customFormat="1" ht="13.2" hidden="1" x14ac:dyDescent="0.2"/>
    <row r="1603" s="33" customFormat="1" ht="13.2" hidden="1" x14ac:dyDescent="0.2"/>
    <row r="1604" s="33" customFormat="1" ht="13.2" hidden="1" x14ac:dyDescent="0.2"/>
    <row r="1605" s="33" customFormat="1" ht="13.2" hidden="1" x14ac:dyDescent="0.2"/>
    <row r="1606" s="33" customFormat="1" ht="13.2" hidden="1" x14ac:dyDescent="0.2"/>
    <row r="1607" s="33" customFormat="1" ht="13.2" hidden="1" x14ac:dyDescent="0.2"/>
    <row r="1608" s="33" customFormat="1" ht="13.2" hidden="1" x14ac:dyDescent="0.2"/>
    <row r="1609" s="33" customFormat="1" ht="13.2" hidden="1" x14ac:dyDescent="0.2"/>
    <row r="1610" s="33" customFormat="1" ht="13.2" hidden="1" x14ac:dyDescent="0.2"/>
    <row r="1611" s="33" customFormat="1" ht="13.2" hidden="1" x14ac:dyDescent="0.2"/>
    <row r="1612" s="33" customFormat="1" ht="13.2" hidden="1" x14ac:dyDescent="0.2"/>
    <row r="1613" s="33" customFormat="1" ht="13.2" hidden="1" x14ac:dyDescent="0.2"/>
    <row r="1614" s="33" customFormat="1" ht="13.2" hidden="1" x14ac:dyDescent="0.2"/>
    <row r="1615" s="33" customFormat="1" ht="13.2" hidden="1" x14ac:dyDescent="0.2"/>
    <row r="1616" s="33" customFormat="1" ht="13.2" hidden="1" x14ac:dyDescent="0.2"/>
    <row r="1617" s="33" customFormat="1" ht="13.2" hidden="1" x14ac:dyDescent="0.2"/>
    <row r="1618" s="33" customFormat="1" ht="13.2" hidden="1" x14ac:dyDescent="0.2"/>
    <row r="1619" s="33" customFormat="1" ht="13.2" hidden="1" x14ac:dyDescent="0.2"/>
    <row r="1620" s="33" customFormat="1" ht="13.2" hidden="1" x14ac:dyDescent="0.2"/>
    <row r="1621" s="33" customFormat="1" ht="13.2" hidden="1" x14ac:dyDescent="0.2"/>
    <row r="1622" s="33" customFormat="1" ht="13.2" hidden="1" x14ac:dyDescent="0.2"/>
    <row r="1623" s="33" customFormat="1" ht="13.2" hidden="1" x14ac:dyDescent="0.2"/>
    <row r="1624" s="33" customFormat="1" ht="13.2" hidden="1" x14ac:dyDescent="0.2"/>
    <row r="1625" s="33" customFormat="1" ht="13.2" hidden="1" x14ac:dyDescent="0.2"/>
    <row r="1626" s="33" customFormat="1" ht="13.2" hidden="1" x14ac:dyDescent="0.2"/>
    <row r="1627" s="33" customFormat="1" ht="13.2" hidden="1" x14ac:dyDescent="0.2"/>
    <row r="1628" s="33" customFormat="1" ht="13.2" hidden="1" x14ac:dyDescent="0.2"/>
    <row r="1629" s="33" customFormat="1" ht="13.2" hidden="1" x14ac:dyDescent="0.2"/>
    <row r="1630" s="33" customFormat="1" ht="13.2" hidden="1" x14ac:dyDescent="0.2"/>
    <row r="1631" s="33" customFormat="1" ht="13.2" hidden="1" x14ac:dyDescent="0.2"/>
    <row r="1632" s="33" customFormat="1" ht="13.2" hidden="1" x14ac:dyDescent="0.2"/>
    <row r="1633" s="33" customFormat="1" ht="13.2" hidden="1" x14ac:dyDescent="0.2"/>
    <row r="1634" s="33" customFormat="1" ht="13.2" hidden="1" x14ac:dyDescent="0.2"/>
    <row r="1635" s="33" customFormat="1" ht="13.2" hidden="1" x14ac:dyDescent="0.2"/>
    <row r="1636" s="33" customFormat="1" ht="13.2" hidden="1" x14ac:dyDescent="0.2"/>
    <row r="1637" s="33" customFormat="1" ht="13.2" hidden="1" x14ac:dyDescent="0.2"/>
    <row r="1638" s="33" customFormat="1" ht="13.2" hidden="1" x14ac:dyDescent="0.2"/>
    <row r="1639" s="33" customFormat="1" ht="13.2" hidden="1" x14ac:dyDescent="0.2"/>
    <row r="1640" s="33" customFormat="1" ht="13.2" hidden="1" x14ac:dyDescent="0.2"/>
    <row r="1641" s="33" customFormat="1" ht="13.2" hidden="1" x14ac:dyDescent="0.2"/>
    <row r="1642" s="33" customFormat="1" ht="13.2" hidden="1" x14ac:dyDescent="0.2"/>
    <row r="1643" s="33" customFormat="1" ht="13.2" hidden="1" x14ac:dyDescent="0.2"/>
    <row r="1644" s="33" customFormat="1" ht="13.2" hidden="1" x14ac:dyDescent="0.2"/>
    <row r="1645" s="33" customFormat="1" ht="13.2" hidden="1" x14ac:dyDescent="0.2"/>
    <row r="1646" s="33" customFormat="1" ht="13.2" hidden="1" x14ac:dyDescent="0.2"/>
    <row r="1647" s="33" customFormat="1" ht="13.2" hidden="1" x14ac:dyDescent="0.2"/>
    <row r="1648" s="33" customFormat="1" ht="13.2" hidden="1" x14ac:dyDescent="0.2"/>
    <row r="1649" s="33" customFormat="1" ht="13.2" hidden="1" x14ac:dyDescent="0.2"/>
    <row r="1650" s="33" customFormat="1" ht="13.2" hidden="1" x14ac:dyDescent="0.2"/>
    <row r="1651" s="33" customFormat="1" ht="13.2" hidden="1" x14ac:dyDescent="0.2"/>
    <row r="1652" s="33" customFormat="1" ht="13.2" hidden="1" x14ac:dyDescent="0.2"/>
    <row r="1653" s="33" customFormat="1" ht="13.2" hidden="1" x14ac:dyDescent="0.2"/>
    <row r="1654" s="33" customFormat="1" ht="13.2" hidden="1" x14ac:dyDescent="0.2"/>
    <row r="1655" s="33" customFormat="1" ht="13.2" hidden="1" x14ac:dyDescent="0.2"/>
    <row r="1656" s="33" customFormat="1" ht="13.2" hidden="1" x14ac:dyDescent="0.2"/>
    <row r="1657" s="33" customFormat="1" ht="13.2" hidden="1" x14ac:dyDescent="0.2"/>
    <row r="1658" s="33" customFormat="1" ht="13.2" hidden="1" x14ac:dyDescent="0.2"/>
    <row r="1659" s="33" customFormat="1" ht="13.2" hidden="1" x14ac:dyDescent="0.2"/>
    <row r="1660" s="33" customFormat="1" ht="13.2" hidden="1" x14ac:dyDescent="0.2"/>
    <row r="1661" s="33" customFormat="1" ht="13.2" hidden="1" x14ac:dyDescent="0.2"/>
    <row r="1662" s="33" customFormat="1" ht="13.2" hidden="1" x14ac:dyDescent="0.2"/>
    <row r="1663" s="33" customFormat="1" ht="13.2" hidden="1" x14ac:dyDescent="0.2"/>
    <row r="1664" s="33" customFormat="1" ht="13.2" hidden="1" x14ac:dyDescent="0.2"/>
    <row r="1665" s="33" customFormat="1" ht="13.2" hidden="1" x14ac:dyDescent="0.2"/>
    <row r="1666" s="33" customFormat="1" ht="13.2" hidden="1" x14ac:dyDescent="0.2"/>
    <row r="1667" s="33" customFormat="1" ht="13.2" hidden="1" x14ac:dyDescent="0.2"/>
    <row r="1668" s="33" customFormat="1" ht="13.2" hidden="1" x14ac:dyDescent="0.2"/>
    <row r="1669" s="33" customFormat="1" ht="13.2" hidden="1" x14ac:dyDescent="0.2"/>
    <row r="1670" s="33" customFormat="1" ht="13.2" hidden="1" x14ac:dyDescent="0.2"/>
    <row r="1671" s="33" customFormat="1" ht="13.2" hidden="1" x14ac:dyDescent="0.2"/>
    <row r="1672" s="33" customFormat="1" ht="13.2" hidden="1" x14ac:dyDescent="0.2"/>
    <row r="1673" s="33" customFormat="1" ht="13.2" hidden="1" x14ac:dyDescent="0.2"/>
    <row r="1674" s="33" customFormat="1" ht="13.2" hidden="1" x14ac:dyDescent="0.2"/>
    <row r="1675" s="33" customFormat="1" ht="13.2" hidden="1" x14ac:dyDescent="0.2"/>
    <row r="1676" s="33" customFormat="1" ht="13.2" hidden="1" x14ac:dyDescent="0.2"/>
    <row r="1677" s="33" customFormat="1" ht="13.2" hidden="1" x14ac:dyDescent="0.2"/>
    <row r="1678" s="33" customFormat="1" ht="13.2" hidden="1" x14ac:dyDescent="0.2"/>
    <row r="1679" s="33" customFormat="1" ht="13.2" hidden="1" x14ac:dyDescent="0.2"/>
    <row r="1680" s="33" customFormat="1" ht="13.2" hidden="1" x14ac:dyDescent="0.2"/>
    <row r="1681" s="33" customFormat="1" ht="13.2" hidden="1" x14ac:dyDescent="0.2"/>
    <row r="1682" s="33" customFormat="1" ht="13.2" hidden="1" x14ac:dyDescent="0.2"/>
    <row r="1683" s="33" customFormat="1" ht="13.2" hidden="1" x14ac:dyDescent="0.2"/>
    <row r="1684" s="33" customFormat="1" ht="13.2" hidden="1" x14ac:dyDescent="0.2"/>
    <row r="1685" s="33" customFormat="1" ht="13.2" hidden="1" x14ac:dyDescent="0.2"/>
    <row r="1686" s="33" customFormat="1" ht="13.2" hidden="1" x14ac:dyDescent="0.2"/>
    <row r="1687" s="33" customFormat="1" ht="13.2" hidden="1" x14ac:dyDescent="0.2"/>
    <row r="1688" s="33" customFormat="1" ht="13.2" hidden="1" x14ac:dyDescent="0.2"/>
    <row r="1689" s="33" customFormat="1" ht="13.2" hidden="1" x14ac:dyDescent="0.2"/>
    <row r="1690" s="33" customFormat="1" ht="13.2" hidden="1" x14ac:dyDescent="0.2"/>
    <row r="1691" s="33" customFormat="1" ht="13.2" hidden="1" x14ac:dyDescent="0.2"/>
    <row r="1692" s="33" customFormat="1" ht="13.2" hidden="1" x14ac:dyDescent="0.2"/>
    <row r="1693" s="33" customFormat="1" ht="13.2" hidden="1" x14ac:dyDescent="0.2"/>
    <row r="1694" s="33" customFormat="1" ht="13.2" hidden="1" x14ac:dyDescent="0.2"/>
    <row r="1695" s="33" customFormat="1" ht="13.2" hidden="1" x14ac:dyDescent="0.2"/>
    <row r="1696" s="33" customFormat="1" ht="13.2" hidden="1" x14ac:dyDescent="0.2"/>
    <row r="1697" s="33" customFormat="1" ht="13.2" hidden="1" x14ac:dyDescent="0.2"/>
    <row r="1698" s="33" customFormat="1" ht="13.2" hidden="1" x14ac:dyDescent="0.2"/>
    <row r="1699" s="33" customFormat="1" ht="13.2" hidden="1" x14ac:dyDescent="0.2"/>
    <row r="1700" s="33" customFormat="1" ht="13.2" hidden="1" x14ac:dyDescent="0.2"/>
    <row r="1701" s="33" customFormat="1" ht="13.2" hidden="1" x14ac:dyDescent="0.2"/>
    <row r="1702" s="33" customFormat="1" ht="13.2" hidden="1" x14ac:dyDescent="0.2"/>
    <row r="1703" s="33" customFormat="1" ht="13.2" hidden="1" x14ac:dyDescent="0.2"/>
    <row r="1704" s="33" customFormat="1" ht="13.2" hidden="1" x14ac:dyDescent="0.2"/>
    <row r="1705" s="33" customFormat="1" ht="13.2" hidden="1" x14ac:dyDescent="0.2"/>
    <row r="1706" s="33" customFormat="1" ht="13.2" hidden="1" x14ac:dyDescent="0.2"/>
    <row r="1707" s="33" customFormat="1" ht="13.2" hidden="1" x14ac:dyDescent="0.2"/>
    <row r="1708" s="33" customFormat="1" ht="13.2" hidden="1" x14ac:dyDescent="0.2"/>
    <row r="1709" s="33" customFormat="1" ht="13.2" hidden="1" x14ac:dyDescent="0.2"/>
    <row r="1710" s="33" customFormat="1" ht="13.2" hidden="1" x14ac:dyDescent="0.2"/>
    <row r="1711" s="33" customFormat="1" ht="13.2" hidden="1" x14ac:dyDescent="0.2"/>
    <row r="1712" s="33" customFormat="1" ht="13.2" hidden="1" x14ac:dyDescent="0.2"/>
    <row r="1713" s="33" customFormat="1" ht="13.2" hidden="1" x14ac:dyDescent="0.2"/>
    <row r="1714" s="33" customFormat="1" ht="13.2" hidden="1" x14ac:dyDescent="0.2"/>
    <row r="1715" s="33" customFormat="1" ht="13.2" hidden="1" x14ac:dyDescent="0.2"/>
    <row r="1716" s="33" customFormat="1" ht="13.2" hidden="1" x14ac:dyDescent="0.2"/>
    <row r="1717" s="33" customFormat="1" ht="13.2" hidden="1" x14ac:dyDescent="0.2"/>
    <row r="1718" s="33" customFormat="1" ht="13.2" hidden="1" x14ac:dyDescent="0.2"/>
    <row r="1719" s="33" customFormat="1" ht="13.2" hidden="1" x14ac:dyDescent="0.2"/>
    <row r="1720" s="33" customFormat="1" ht="13.2" hidden="1" x14ac:dyDescent="0.2"/>
    <row r="1721" s="33" customFormat="1" ht="13.2" hidden="1" x14ac:dyDescent="0.2"/>
    <row r="1722" s="33" customFormat="1" ht="13.2" hidden="1" x14ac:dyDescent="0.2"/>
    <row r="1723" s="33" customFormat="1" ht="13.2" hidden="1" x14ac:dyDescent="0.2"/>
    <row r="1724" s="33" customFormat="1" ht="13.2" hidden="1" x14ac:dyDescent="0.2"/>
    <row r="1725" s="33" customFormat="1" ht="13.2" hidden="1" x14ac:dyDescent="0.2"/>
    <row r="1726" s="33" customFormat="1" ht="13.2" hidden="1" x14ac:dyDescent="0.2"/>
    <row r="1727" s="33" customFormat="1" ht="13.2" hidden="1" x14ac:dyDescent="0.2"/>
    <row r="1728" s="33" customFormat="1" ht="13.2" hidden="1" x14ac:dyDescent="0.2"/>
    <row r="1729" s="33" customFormat="1" ht="13.2" hidden="1" x14ac:dyDescent="0.2"/>
    <row r="1730" s="33" customFormat="1" ht="13.2" hidden="1" x14ac:dyDescent="0.2"/>
    <row r="1731" s="33" customFormat="1" ht="13.2" hidden="1" x14ac:dyDescent="0.2"/>
    <row r="1732" s="33" customFormat="1" ht="13.2" hidden="1" x14ac:dyDescent="0.2"/>
    <row r="1733" s="33" customFormat="1" ht="13.2" hidden="1" x14ac:dyDescent="0.2"/>
    <row r="1734" s="33" customFormat="1" ht="13.2" hidden="1" x14ac:dyDescent="0.2"/>
    <row r="1735" s="33" customFormat="1" ht="13.2" hidden="1" x14ac:dyDescent="0.2"/>
    <row r="1736" s="33" customFormat="1" ht="13.2" hidden="1" x14ac:dyDescent="0.2"/>
    <row r="1737" s="33" customFormat="1" ht="13.2" hidden="1" x14ac:dyDescent="0.2"/>
    <row r="1738" s="33" customFormat="1" ht="13.2" hidden="1" x14ac:dyDescent="0.2"/>
    <row r="1739" s="33" customFormat="1" ht="13.2" hidden="1" x14ac:dyDescent="0.2"/>
    <row r="1740" s="33" customFormat="1" ht="13.2" hidden="1" x14ac:dyDescent="0.2"/>
    <row r="1741" s="33" customFormat="1" ht="13.2" hidden="1" x14ac:dyDescent="0.2"/>
    <row r="1742" s="33" customFormat="1" ht="13.2" hidden="1" x14ac:dyDescent="0.2"/>
    <row r="1743" s="33" customFormat="1" ht="13.2" hidden="1" x14ac:dyDescent="0.2"/>
    <row r="1744" s="33" customFormat="1" ht="13.2" hidden="1" x14ac:dyDescent="0.2"/>
    <row r="1745" s="33" customFormat="1" ht="13.2" hidden="1" x14ac:dyDescent="0.2"/>
    <row r="1746" s="33" customFormat="1" ht="13.2" hidden="1" x14ac:dyDescent="0.2"/>
    <row r="1747" s="33" customFormat="1" ht="13.2" hidden="1" x14ac:dyDescent="0.2"/>
    <row r="1748" s="33" customFormat="1" ht="13.2" hidden="1" x14ac:dyDescent="0.2"/>
    <row r="1749" s="33" customFormat="1" ht="13.2" hidden="1" x14ac:dyDescent="0.2"/>
    <row r="1750" s="33" customFormat="1" ht="13.2" hidden="1" x14ac:dyDescent="0.2"/>
    <row r="1751" s="33" customFormat="1" ht="13.2" hidden="1" x14ac:dyDescent="0.2"/>
    <row r="1752" s="33" customFormat="1" ht="13.2" hidden="1" x14ac:dyDescent="0.2"/>
    <row r="1753" s="33" customFormat="1" ht="13.2" hidden="1" x14ac:dyDescent="0.2"/>
    <row r="1754" s="33" customFormat="1" ht="13.2" hidden="1" x14ac:dyDescent="0.2"/>
    <row r="1755" s="33" customFormat="1" ht="13.2" hidden="1" x14ac:dyDescent="0.2"/>
    <row r="1756" s="33" customFormat="1" ht="13.2" hidden="1" x14ac:dyDescent="0.2"/>
    <row r="1757" s="33" customFormat="1" ht="13.2" hidden="1" x14ac:dyDescent="0.2"/>
    <row r="1758" s="33" customFormat="1" ht="13.2" hidden="1" x14ac:dyDescent="0.2"/>
    <row r="1759" s="33" customFormat="1" ht="13.2" hidden="1" x14ac:dyDescent="0.2"/>
    <row r="1760" s="33" customFormat="1" ht="13.2" hidden="1" x14ac:dyDescent="0.2"/>
    <row r="1761" s="33" customFormat="1" ht="13.2" hidden="1" x14ac:dyDescent="0.2"/>
    <row r="1762" s="33" customFormat="1" ht="13.2" hidden="1" x14ac:dyDescent="0.2"/>
    <row r="1763" s="33" customFormat="1" ht="13.2" hidden="1" x14ac:dyDescent="0.2"/>
    <row r="1764" s="33" customFormat="1" ht="13.2" hidden="1" x14ac:dyDescent="0.2"/>
    <row r="1765" s="33" customFormat="1" ht="13.2" hidden="1" x14ac:dyDescent="0.2"/>
    <row r="1766" s="33" customFormat="1" ht="13.2" hidden="1" x14ac:dyDescent="0.2"/>
    <row r="1767" s="33" customFormat="1" ht="13.2" hidden="1" x14ac:dyDescent="0.2"/>
    <row r="1768" s="33" customFormat="1" ht="13.2" hidden="1" x14ac:dyDescent="0.2"/>
    <row r="1769" s="33" customFormat="1" ht="13.2" hidden="1" x14ac:dyDescent="0.2"/>
    <row r="1770" s="33" customFormat="1" ht="13.2" hidden="1" x14ac:dyDescent="0.2"/>
    <row r="1771" s="33" customFormat="1" ht="13.2" hidden="1" x14ac:dyDescent="0.2"/>
    <row r="1772" s="33" customFormat="1" ht="13.2" hidden="1" x14ac:dyDescent="0.2"/>
    <row r="1773" s="33" customFormat="1" ht="13.2" hidden="1" x14ac:dyDescent="0.2"/>
    <row r="1774" s="33" customFormat="1" ht="13.2" hidden="1" x14ac:dyDescent="0.2"/>
    <row r="1775" s="33" customFormat="1" ht="13.2" hidden="1" x14ac:dyDescent="0.2"/>
    <row r="1776" s="33" customFormat="1" ht="13.2" hidden="1" x14ac:dyDescent="0.2"/>
    <row r="1777" s="33" customFormat="1" ht="13.2" hidden="1" x14ac:dyDescent="0.2"/>
    <row r="1778" s="33" customFormat="1" ht="13.2" hidden="1" x14ac:dyDescent="0.2"/>
    <row r="1779" s="33" customFormat="1" ht="13.2" hidden="1" x14ac:dyDescent="0.2"/>
    <row r="1780" s="33" customFormat="1" ht="13.2" hidden="1" x14ac:dyDescent="0.2"/>
    <row r="1781" s="33" customFormat="1" ht="13.2" hidden="1" x14ac:dyDescent="0.2"/>
    <row r="1782" s="33" customFormat="1" ht="13.2" hidden="1" x14ac:dyDescent="0.2"/>
    <row r="1783" s="33" customFormat="1" ht="13.2" hidden="1" x14ac:dyDescent="0.2"/>
    <row r="1784" s="33" customFormat="1" ht="13.2" hidden="1" x14ac:dyDescent="0.2"/>
    <row r="1785" s="33" customFormat="1" ht="13.2" hidden="1" x14ac:dyDescent="0.2"/>
    <row r="1786" s="33" customFormat="1" ht="13.2" hidden="1" x14ac:dyDescent="0.2"/>
    <row r="1787" s="33" customFormat="1" ht="13.2" hidden="1" x14ac:dyDescent="0.2"/>
    <row r="1788" s="33" customFormat="1" ht="13.2" hidden="1" x14ac:dyDescent="0.2"/>
    <row r="1789" s="33" customFormat="1" ht="13.2" hidden="1" x14ac:dyDescent="0.2"/>
    <row r="1790" s="33" customFormat="1" ht="13.2" hidden="1" x14ac:dyDescent="0.2"/>
    <row r="1791" s="33" customFormat="1" ht="13.2" hidden="1" x14ac:dyDescent="0.2"/>
    <row r="1792" s="33" customFormat="1" ht="13.2" hidden="1" x14ac:dyDescent="0.2"/>
    <row r="1793" s="33" customFormat="1" ht="13.2" hidden="1" x14ac:dyDescent="0.2"/>
    <row r="1794" s="33" customFormat="1" ht="13.2" hidden="1" x14ac:dyDescent="0.2"/>
    <row r="1795" s="33" customFormat="1" ht="13.2" hidden="1" x14ac:dyDescent="0.2"/>
    <row r="1796" s="33" customFormat="1" ht="13.2" hidden="1" x14ac:dyDescent="0.2"/>
    <row r="1797" s="33" customFormat="1" ht="13.2" hidden="1" x14ac:dyDescent="0.2"/>
    <row r="1798" s="33" customFormat="1" ht="13.2" hidden="1" x14ac:dyDescent="0.2"/>
    <row r="1799" s="33" customFormat="1" ht="13.2" hidden="1" x14ac:dyDescent="0.2"/>
    <row r="1800" s="33" customFormat="1" ht="13.2" hidden="1" x14ac:dyDescent="0.2"/>
    <row r="1801" s="33" customFormat="1" ht="13.2" hidden="1" x14ac:dyDescent="0.2"/>
    <row r="1802" s="33" customFormat="1" ht="13.2" hidden="1" x14ac:dyDescent="0.2"/>
    <row r="1803" s="33" customFormat="1" ht="13.2" hidden="1" x14ac:dyDescent="0.2"/>
    <row r="1804" s="33" customFormat="1" ht="13.2" hidden="1" x14ac:dyDescent="0.2"/>
    <row r="1805" s="33" customFormat="1" ht="13.2" hidden="1" x14ac:dyDescent="0.2"/>
    <row r="1806" s="33" customFormat="1" ht="13.2" hidden="1" x14ac:dyDescent="0.2"/>
    <row r="1807" s="33" customFormat="1" ht="13.2" hidden="1" x14ac:dyDescent="0.2"/>
    <row r="1808" s="33" customFormat="1" ht="13.2" hidden="1" x14ac:dyDescent="0.2"/>
    <row r="1809" s="33" customFormat="1" ht="13.2" hidden="1" x14ac:dyDescent="0.2"/>
    <row r="1810" s="33" customFormat="1" ht="13.2" hidden="1" x14ac:dyDescent="0.2"/>
    <row r="1811" s="33" customFormat="1" ht="13.2" hidden="1" x14ac:dyDescent="0.2"/>
    <row r="1812" s="33" customFormat="1" ht="13.2" hidden="1" x14ac:dyDescent="0.2"/>
    <row r="1813" s="33" customFormat="1" ht="13.2" hidden="1" x14ac:dyDescent="0.2"/>
    <row r="1814" s="33" customFormat="1" ht="13.2" hidden="1" x14ac:dyDescent="0.2"/>
    <row r="1815" s="33" customFormat="1" ht="13.2" hidden="1" x14ac:dyDescent="0.2"/>
    <row r="1816" s="33" customFormat="1" ht="13.2" hidden="1" x14ac:dyDescent="0.2"/>
    <row r="1817" s="33" customFormat="1" ht="13.2" hidden="1" x14ac:dyDescent="0.2"/>
    <row r="1818" s="33" customFormat="1" ht="13.2" hidden="1" x14ac:dyDescent="0.2"/>
    <row r="1819" s="33" customFormat="1" ht="13.2" hidden="1" x14ac:dyDescent="0.2"/>
    <row r="1820" s="33" customFormat="1" ht="13.2" hidden="1" x14ac:dyDescent="0.2"/>
    <row r="1821" s="33" customFormat="1" ht="13.2" hidden="1" x14ac:dyDescent="0.2"/>
    <row r="1822" s="33" customFormat="1" ht="13.2" hidden="1" x14ac:dyDescent="0.2"/>
    <row r="1823" s="33" customFormat="1" ht="13.2" hidden="1" x14ac:dyDescent="0.2"/>
    <row r="1824" s="33" customFormat="1" ht="13.2" hidden="1" x14ac:dyDescent="0.2"/>
    <row r="1825" s="33" customFormat="1" ht="13.2" hidden="1" x14ac:dyDescent="0.2"/>
    <row r="1826" s="33" customFormat="1" ht="13.2" hidden="1" x14ac:dyDescent="0.2"/>
    <row r="1827" s="33" customFormat="1" ht="13.2" hidden="1" x14ac:dyDescent="0.2"/>
    <row r="1828" s="33" customFormat="1" ht="13.2" hidden="1" x14ac:dyDescent="0.2"/>
    <row r="1829" s="33" customFormat="1" ht="13.2" hidden="1" x14ac:dyDescent="0.2"/>
    <row r="1830" s="33" customFormat="1" ht="13.2" hidden="1" x14ac:dyDescent="0.2"/>
    <row r="1831" s="33" customFormat="1" ht="13.2" hidden="1" x14ac:dyDescent="0.2"/>
    <row r="1832" s="33" customFormat="1" ht="13.2" hidden="1" x14ac:dyDescent="0.2"/>
    <row r="1833" s="33" customFormat="1" ht="13.2" hidden="1" x14ac:dyDescent="0.2"/>
    <row r="1834" s="33" customFormat="1" ht="13.2" hidden="1" x14ac:dyDescent="0.2"/>
    <row r="1835" s="33" customFormat="1" ht="13.2" hidden="1" x14ac:dyDescent="0.2"/>
    <row r="1836" s="33" customFormat="1" ht="13.2" hidden="1" x14ac:dyDescent="0.2"/>
    <row r="1837" s="33" customFormat="1" ht="13.2" hidden="1" x14ac:dyDescent="0.2"/>
    <row r="1838" s="33" customFormat="1" ht="13.2" hidden="1" x14ac:dyDescent="0.2"/>
    <row r="1839" s="33" customFormat="1" ht="13.2" hidden="1" x14ac:dyDescent="0.2"/>
    <row r="1840" s="33" customFormat="1" ht="13.2" hidden="1" x14ac:dyDescent="0.2"/>
    <row r="1841" s="33" customFormat="1" ht="13.2" hidden="1" x14ac:dyDescent="0.2"/>
    <row r="1842" s="33" customFormat="1" ht="13.2" hidden="1" x14ac:dyDescent="0.2"/>
    <row r="1843" s="33" customFormat="1" ht="13.2" hidden="1" x14ac:dyDescent="0.2"/>
    <row r="1844" s="33" customFormat="1" ht="13.2" hidden="1" x14ac:dyDescent="0.2"/>
    <row r="1845" s="33" customFormat="1" ht="13.2" hidden="1" x14ac:dyDescent="0.2"/>
    <row r="1846" s="33" customFormat="1" ht="13.2" hidden="1" x14ac:dyDescent="0.2"/>
    <row r="1847" s="33" customFormat="1" ht="13.2" hidden="1" x14ac:dyDescent="0.2"/>
    <row r="1848" s="33" customFormat="1" ht="13.2" hidden="1" x14ac:dyDescent="0.2"/>
    <row r="1849" s="33" customFormat="1" ht="13.2" hidden="1" x14ac:dyDescent="0.2"/>
    <row r="1850" s="33" customFormat="1" ht="13.2" hidden="1" x14ac:dyDescent="0.2"/>
    <row r="1851" s="33" customFormat="1" ht="13.2" hidden="1" x14ac:dyDescent="0.2"/>
    <row r="1852" s="33" customFormat="1" ht="13.2" hidden="1" x14ac:dyDescent="0.2"/>
    <row r="1853" s="33" customFormat="1" ht="13.2" hidden="1" x14ac:dyDescent="0.2"/>
    <row r="1854" s="33" customFormat="1" ht="13.2" hidden="1" x14ac:dyDescent="0.2"/>
    <row r="1855" s="33" customFormat="1" ht="13.2" hidden="1" x14ac:dyDescent="0.2"/>
    <row r="1856" s="33" customFormat="1" ht="13.2" hidden="1" x14ac:dyDescent="0.2"/>
    <row r="1857" s="33" customFormat="1" ht="13.2" hidden="1" x14ac:dyDescent="0.2"/>
    <row r="1858" s="33" customFormat="1" ht="13.2" hidden="1" x14ac:dyDescent="0.2"/>
    <row r="1859" s="33" customFormat="1" ht="13.2" hidden="1" x14ac:dyDescent="0.2"/>
    <row r="1860" s="33" customFormat="1" ht="13.2" hidden="1" x14ac:dyDescent="0.2"/>
    <row r="1861" s="33" customFormat="1" ht="13.2" hidden="1" x14ac:dyDescent="0.2"/>
    <row r="1862" s="33" customFormat="1" ht="13.2" hidden="1" x14ac:dyDescent="0.2"/>
    <row r="1863" s="33" customFormat="1" ht="13.2" hidden="1" x14ac:dyDescent="0.2"/>
    <row r="1864" s="33" customFormat="1" ht="13.2" hidden="1" x14ac:dyDescent="0.2"/>
    <row r="1865" s="33" customFormat="1" ht="13.2" hidden="1" x14ac:dyDescent="0.2"/>
    <row r="1866" s="33" customFormat="1" ht="13.2" hidden="1" x14ac:dyDescent="0.2"/>
    <row r="1867" s="33" customFormat="1" ht="13.2" hidden="1" x14ac:dyDescent="0.2"/>
    <row r="1868" s="33" customFormat="1" ht="13.2" hidden="1" x14ac:dyDescent="0.2"/>
    <row r="1869" s="33" customFormat="1" ht="13.2" hidden="1" x14ac:dyDescent="0.2"/>
    <row r="1870" s="33" customFormat="1" ht="13.2" hidden="1" x14ac:dyDescent="0.2"/>
    <row r="1871" s="33" customFormat="1" ht="13.2" hidden="1" x14ac:dyDescent="0.2"/>
    <row r="1872" s="33" customFormat="1" ht="13.2" hidden="1" x14ac:dyDescent="0.2"/>
    <row r="1873" s="33" customFormat="1" ht="13.2" hidden="1" x14ac:dyDescent="0.2"/>
    <row r="1874" s="33" customFormat="1" ht="13.2" hidden="1" x14ac:dyDescent="0.2"/>
    <row r="1875" s="33" customFormat="1" ht="13.2" hidden="1" x14ac:dyDescent="0.2"/>
    <row r="1876" s="33" customFormat="1" ht="13.2" hidden="1" x14ac:dyDescent="0.2"/>
    <row r="1877" s="33" customFormat="1" ht="13.2" hidden="1" x14ac:dyDescent="0.2"/>
    <row r="1878" s="33" customFormat="1" ht="13.2" hidden="1" x14ac:dyDescent="0.2"/>
    <row r="1879" s="33" customFormat="1" ht="13.2" hidden="1" x14ac:dyDescent="0.2"/>
    <row r="1880" s="33" customFormat="1" ht="13.2" hidden="1" x14ac:dyDescent="0.2"/>
    <row r="1881" s="33" customFormat="1" ht="13.2" hidden="1" x14ac:dyDescent="0.2"/>
    <row r="1882" s="33" customFormat="1" ht="13.2" hidden="1" x14ac:dyDescent="0.2"/>
    <row r="1883" s="33" customFormat="1" ht="13.2" hidden="1" x14ac:dyDescent="0.2"/>
    <row r="1884" s="33" customFormat="1" ht="13.2" hidden="1" x14ac:dyDescent="0.2"/>
    <row r="1885" s="33" customFormat="1" ht="13.2" hidden="1" x14ac:dyDescent="0.2"/>
    <row r="1886" s="33" customFormat="1" ht="13.2" hidden="1" x14ac:dyDescent="0.2"/>
    <row r="1887" s="33" customFormat="1" ht="13.2" hidden="1" x14ac:dyDescent="0.2"/>
    <row r="1888" s="33" customFormat="1" ht="13.2" hidden="1" x14ac:dyDescent="0.2"/>
    <row r="1889" s="33" customFormat="1" ht="13.2" hidden="1" x14ac:dyDescent="0.2"/>
    <row r="1890" s="33" customFormat="1" ht="13.2" hidden="1" x14ac:dyDescent="0.2"/>
    <row r="1891" s="33" customFormat="1" ht="13.2" hidden="1" x14ac:dyDescent="0.2"/>
    <row r="1892" s="33" customFormat="1" ht="13.2" hidden="1" x14ac:dyDescent="0.2"/>
    <row r="1893" s="33" customFormat="1" ht="13.2" hidden="1" x14ac:dyDescent="0.2"/>
    <row r="1894" s="33" customFormat="1" ht="13.2" hidden="1" x14ac:dyDescent="0.2"/>
    <row r="1895" s="33" customFormat="1" ht="13.2" hidden="1" x14ac:dyDescent="0.2"/>
    <row r="1896" s="33" customFormat="1" ht="13.2" hidden="1" x14ac:dyDescent="0.2"/>
    <row r="1897" s="33" customFormat="1" ht="13.2" hidden="1" x14ac:dyDescent="0.2"/>
    <row r="1898" s="33" customFormat="1" ht="13.2" hidden="1" x14ac:dyDescent="0.2"/>
    <row r="1899" s="33" customFormat="1" ht="13.2" hidden="1" x14ac:dyDescent="0.2"/>
    <row r="1900" s="33" customFormat="1" ht="13.2" hidden="1" x14ac:dyDescent="0.2"/>
    <row r="1901" s="33" customFormat="1" ht="13.2" hidden="1" x14ac:dyDescent="0.2"/>
    <row r="1902" s="33" customFormat="1" ht="13.2" hidden="1" x14ac:dyDescent="0.2"/>
    <row r="1903" s="33" customFormat="1" ht="13.2" hidden="1" x14ac:dyDescent="0.2"/>
    <row r="1904" s="33" customFormat="1" ht="13.2" hidden="1" x14ac:dyDescent="0.2"/>
    <row r="1905" s="33" customFormat="1" ht="13.2" hidden="1" x14ac:dyDescent="0.2"/>
    <row r="1906" s="33" customFormat="1" ht="13.2" hidden="1" x14ac:dyDescent="0.2"/>
    <row r="1907" s="33" customFormat="1" ht="13.2" hidden="1" x14ac:dyDescent="0.2"/>
    <row r="1908" s="33" customFormat="1" ht="13.2" hidden="1" x14ac:dyDescent="0.2"/>
    <row r="1909" s="33" customFormat="1" ht="13.2" hidden="1" x14ac:dyDescent="0.2"/>
    <row r="1910" s="33" customFormat="1" ht="13.2" hidden="1" x14ac:dyDescent="0.2"/>
    <row r="1911" s="33" customFormat="1" ht="13.2" hidden="1" x14ac:dyDescent="0.2"/>
    <row r="1912" s="33" customFormat="1" ht="13.2" hidden="1" x14ac:dyDescent="0.2"/>
    <row r="1913" s="33" customFormat="1" ht="13.2" hidden="1" x14ac:dyDescent="0.2"/>
    <row r="1914" s="33" customFormat="1" ht="13.2" hidden="1" x14ac:dyDescent="0.2"/>
    <row r="1915" s="33" customFormat="1" ht="13.2" hidden="1" x14ac:dyDescent="0.2"/>
    <row r="1916" s="33" customFormat="1" ht="13.2" hidden="1" x14ac:dyDescent="0.2"/>
    <row r="1917" s="33" customFormat="1" ht="13.2" hidden="1" x14ac:dyDescent="0.2"/>
    <row r="1918" s="33" customFormat="1" ht="13.2" hidden="1" x14ac:dyDescent="0.2"/>
    <row r="1919" s="33" customFormat="1" ht="13.2" hidden="1" x14ac:dyDescent="0.2"/>
    <row r="1920" s="33" customFormat="1" ht="13.2" hidden="1" x14ac:dyDescent="0.2"/>
    <row r="1921" s="33" customFormat="1" ht="13.2" hidden="1" x14ac:dyDescent="0.2"/>
    <row r="1922" s="33" customFormat="1" ht="13.2" hidden="1" x14ac:dyDescent="0.2"/>
    <row r="1923" s="33" customFormat="1" ht="13.2" hidden="1" x14ac:dyDescent="0.2"/>
    <row r="1924" s="33" customFormat="1" ht="13.2" hidden="1" x14ac:dyDescent="0.2"/>
    <row r="1925" s="33" customFormat="1" ht="13.2" hidden="1" x14ac:dyDescent="0.2"/>
    <row r="1926" s="33" customFormat="1" ht="13.2" hidden="1" x14ac:dyDescent="0.2"/>
    <row r="1927" s="33" customFormat="1" ht="13.2" hidden="1" x14ac:dyDescent="0.2"/>
    <row r="1928" s="33" customFormat="1" ht="13.2" hidden="1" x14ac:dyDescent="0.2"/>
    <row r="1929" s="33" customFormat="1" ht="13.2" hidden="1" x14ac:dyDescent="0.2"/>
    <row r="1930" s="33" customFormat="1" ht="13.2" hidden="1" x14ac:dyDescent="0.2"/>
    <row r="1931" s="33" customFormat="1" ht="13.2" hidden="1" x14ac:dyDescent="0.2"/>
    <row r="1932" s="33" customFormat="1" ht="13.2" hidden="1" x14ac:dyDescent="0.2"/>
    <row r="1933" s="33" customFormat="1" ht="13.2" hidden="1" x14ac:dyDescent="0.2"/>
    <row r="1934" s="33" customFormat="1" ht="13.2" hidden="1" x14ac:dyDescent="0.2"/>
    <row r="1935" s="33" customFormat="1" ht="13.2" hidden="1" x14ac:dyDescent="0.2"/>
    <row r="1936" s="33" customFormat="1" ht="13.2" hidden="1" x14ac:dyDescent="0.2"/>
    <row r="1937" s="33" customFormat="1" ht="13.2" hidden="1" x14ac:dyDescent="0.2"/>
    <row r="1938" s="33" customFormat="1" ht="13.2" hidden="1" x14ac:dyDescent="0.2"/>
    <row r="1939" s="33" customFormat="1" ht="13.2" hidden="1" x14ac:dyDescent="0.2"/>
    <row r="1940" s="33" customFormat="1" ht="13.2" hidden="1" x14ac:dyDescent="0.2"/>
    <row r="1941" s="33" customFormat="1" ht="13.2" hidden="1" x14ac:dyDescent="0.2"/>
    <row r="1942" s="33" customFormat="1" ht="13.2" hidden="1" x14ac:dyDescent="0.2"/>
    <row r="1943" s="33" customFormat="1" ht="13.2" hidden="1" x14ac:dyDescent="0.2"/>
    <row r="1944" s="33" customFormat="1" ht="13.2" hidden="1" x14ac:dyDescent="0.2"/>
    <row r="1945" s="33" customFormat="1" ht="13.2" hidden="1" x14ac:dyDescent="0.2"/>
    <row r="1946" s="33" customFormat="1" ht="13.2" hidden="1" x14ac:dyDescent="0.2"/>
    <row r="1947" s="33" customFormat="1" ht="13.2" hidden="1" x14ac:dyDescent="0.2"/>
    <row r="1948" s="33" customFormat="1" ht="13.2" hidden="1" x14ac:dyDescent="0.2"/>
    <row r="1949" s="33" customFormat="1" ht="13.2" hidden="1" x14ac:dyDescent="0.2"/>
    <row r="1950" s="33" customFormat="1" ht="13.2" hidden="1" x14ac:dyDescent="0.2"/>
    <row r="1951" s="33" customFormat="1" ht="13.2" hidden="1" x14ac:dyDescent="0.2"/>
    <row r="1952" s="33" customFormat="1" ht="13.2" hidden="1" x14ac:dyDescent="0.2"/>
    <row r="1953" s="33" customFormat="1" ht="13.2" hidden="1" x14ac:dyDescent="0.2"/>
    <row r="1954" s="33" customFormat="1" ht="13.2" hidden="1" x14ac:dyDescent="0.2"/>
    <row r="1955" s="33" customFormat="1" ht="13.2" hidden="1" x14ac:dyDescent="0.2"/>
    <row r="1956" s="33" customFormat="1" ht="13.2" hidden="1" x14ac:dyDescent="0.2"/>
    <row r="1957" s="33" customFormat="1" ht="13.2" hidden="1" x14ac:dyDescent="0.2"/>
    <row r="1958" s="33" customFormat="1" ht="13.2" hidden="1" x14ac:dyDescent="0.2"/>
    <row r="1959" s="33" customFormat="1" ht="13.2" hidden="1" x14ac:dyDescent="0.2"/>
    <row r="1960" s="33" customFormat="1" ht="13.2" hidden="1" x14ac:dyDescent="0.2"/>
    <row r="1961" s="33" customFormat="1" ht="13.2" hidden="1" x14ac:dyDescent="0.2"/>
    <row r="1962" s="33" customFormat="1" ht="13.2" hidden="1" x14ac:dyDescent="0.2"/>
    <row r="1963" s="33" customFormat="1" ht="13.2" hidden="1" x14ac:dyDescent="0.2"/>
    <row r="1964" s="33" customFormat="1" ht="13.2" hidden="1" x14ac:dyDescent="0.2"/>
    <row r="1965" s="33" customFormat="1" ht="13.2" hidden="1" x14ac:dyDescent="0.2"/>
    <row r="1966" s="33" customFormat="1" ht="13.2" hidden="1" x14ac:dyDescent="0.2"/>
    <row r="1967" s="33" customFormat="1" ht="13.2" hidden="1" x14ac:dyDescent="0.2"/>
    <row r="1968" s="33" customFormat="1" ht="13.2" hidden="1" x14ac:dyDescent="0.2"/>
    <row r="1969" s="33" customFormat="1" ht="13.2" hidden="1" x14ac:dyDescent="0.2"/>
    <row r="1970" s="33" customFormat="1" ht="13.2" hidden="1" x14ac:dyDescent="0.2"/>
    <row r="1971" s="33" customFormat="1" ht="13.2" hidden="1" x14ac:dyDescent="0.2"/>
    <row r="1972" s="33" customFormat="1" ht="13.2" hidden="1" x14ac:dyDescent="0.2"/>
    <row r="1973" s="33" customFormat="1" ht="13.2" hidden="1" x14ac:dyDescent="0.2"/>
    <row r="1974" s="33" customFormat="1" ht="13.2" hidden="1" x14ac:dyDescent="0.2"/>
    <row r="1975" s="33" customFormat="1" ht="13.2" hidden="1" x14ac:dyDescent="0.2"/>
    <row r="1976" s="33" customFormat="1" ht="13.2" hidden="1" x14ac:dyDescent="0.2"/>
    <row r="1977" s="33" customFormat="1" ht="13.2" hidden="1" x14ac:dyDescent="0.2"/>
    <row r="1978" s="33" customFormat="1" ht="13.2" hidden="1" x14ac:dyDescent="0.2"/>
    <row r="1979" s="33" customFormat="1" ht="13.2" hidden="1" x14ac:dyDescent="0.2"/>
    <row r="1980" s="33" customFormat="1" ht="13.2" hidden="1" x14ac:dyDescent="0.2"/>
    <row r="1981" s="33" customFormat="1" ht="13.2" hidden="1" x14ac:dyDescent="0.2"/>
    <row r="1982" s="33" customFormat="1" ht="13.2" hidden="1" x14ac:dyDescent="0.2"/>
    <row r="1983" s="33" customFormat="1" ht="13.2" hidden="1" x14ac:dyDescent="0.2"/>
    <row r="1984" s="33" customFormat="1" ht="13.2" hidden="1" x14ac:dyDescent="0.2"/>
    <row r="1985" s="33" customFormat="1" ht="13.2" hidden="1" x14ac:dyDescent="0.2"/>
    <row r="1986" s="33" customFormat="1" ht="13.2" hidden="1" x14ac:dyDescent="0.2"/>
    <row r="1987" s="33" customFormat="1" ht="13.2" hidden="1" x14ac:dyDescent="0.2"/>
    <row r="1988" s="33" customFormat="1" ht="13.2" hidden="1" x14ac:dyDescent="0.2"/>
    <row r="1989" s="33" customFormat="1" ht="13.2" hidden="1" x14ac:dyDescent="0.2"/>
    <row r="1990" s="33" customFormat="1" ht="13.2" hidden="1" x14ac:dyDescent="0.2"/>
    <row r="1991" s="33" customFormat="1" ht="13.2" hidden="1" x14ac:dyDescent="0.2"/>
    <row r="1992" s="33" customFormat="1" ht="13.2" hidden="1" x14ac:dyDescent="0.2"/>
    <row r="1993" s="33" customFormat="1" ht="13.2" hidden="1" x14ac:dyDescent="0.2"/>
    <row r="1994" s="33" customFormat="1" ht="13.2" hidden="1" x14ac:dyDescent="0.2"/>
    <row r="1995" s="33" customFormat="1" ht="13.2" hidden="1" x14ac:dyDescent="0.2"/>
    <row r="1996" s="33" customFormat="1" ht="13.2" hidden="1" x14ac:dyDescent="0.2"/>
    <row r="1997" s="33" customFormat="1" ht="13.2" hidden="1" x14ac:dyDescent="0.2"/>
    <row r="1998" s="33" customFormat="1" ht="13.2" hidden="1" x14ac:dyDescent="0.2"/>
    <row r="1999" s="33" customFormat="1" ht="13.2" hidden="1" x14ac:dyDescent="0.2"/>
    <row r="2000" s="33" customFormat="1" ht="13.2" hidden="1" x14ac:dyDescent="0.2"/>
    <row r="2001" s="33" customFormat="1" ht="13.2" hidden="1" x14ac:dyDescent="0.2"/>
    <row r="2002" s="33" customFormat="1" ht="13.2" hidden="1" x14ac:dyDescent="0.2"/>
    <row r="2003" s="33" customFormat="1" ht="13.2" hidden="1" x14ac:dyDescent="0.2"/>
    <row r="2004" s="33" customFormat="1" ht="13.2" hidden="1" x14ac:dyDescent="0.2"/>
    <row r="2005" s="33" customFormat="1" ht="13.2" hidden="1" x14ac:dyDescent="0.2"/>
    <row r="2006" s="33" customFormat="1" ht="13.2" hidden="1" x14ac:dyDescent="0.2"/>
    <row r="2007" s="33" customFormat="1" ht="13.2" hidden="1" x14ac:dyDescent="0.2"/>
    <row r="2008" s="33" customFormat="1" ht="13.2" hidden="1" x14ac:dyDescent="0.2"/>
    <row r="2009" s="33" customFormat="1" ht="13.2" hidden="1" x14ac:dyDescent="0.2"/>
    <row r="2010" s="33" customFormat="1" ht="13.2" hidden="1" x14ac:dyDescent="0.2"/>
    <row r="2011" s="33" customFormat="1" ht="13.2" hidden="1" x14ac:dyDescent="0.2"/>
    <row r="2012" s="33" customFormat="1" ht="13.2" hidden="1" x14ac:dyDescent="0.2"/>
    <row r="2013" s="33" customFormat="1" ht="13.2" hidden="1" x14ac:dyDescent="0.2"/>
    <row r="2014" s="33" customFormat="1" ht="13.2" hidden="1" x14ac:dyDescent="0.2"/>
    <row r="2015" s="33" customFormat="1" ht="13.2" hidden="1" x14ac:dyDescent="0.2"/>
    <row r="2016" s="33" customFormat="1" ht="13.2" hidden="1" x14ac:dyDescent="0.2"/>
    <row r="2017" s="33" customFormat="1" ht="13.2" hidden="1" x14ac:dyDescent="0.2"/>
    <row r="2018" s="33" customFormat="1" ht="13.2" hidden="1" x14ac:dyDescent="0.2"/>
    <row r="2019" s="33" customFormat="1" ht="13.2" hidden="1" x14ac:dyDescent="0.2"/>
    <row r="2020" s="33" customFormat="1" ht="13.2" hidden="1" x14ac:dyDescent="0.2"/>
    <row r="2021" s="33" customFormat="1" ht="13.2" hidden="1" x14ac:dyDescent="0.2"/>
    <row r="2022" s="33" customFormat="1" ht="13.2" hidden="1" x14ac:dyDescent="0.2"/>
    <row r="2023" s="33" customFormat="1" ht="13.2" hidden="1" x14ac:dyDescent="0.2"/>
    <row r="2024" s="33" customFormat="1" ht="13.2" hidden="1" x14ac:dyDescent="0.2"/>
    <row r="2025" s="33" customFormat="1" ht="13.2" hidden="1" x14ac:dyDescent="0.2"/>
    <row r="2026" s="33" customFormat="1" ht="13.2" hidden="1" x14ac:dyDescent="0.2"/>
    <row r="2027" s="33" customFormat="1" ht="13.2" hidden="1" x14ac:dyDescent="0.2"/>
    <row r="2028" s="33" customFormat="1" ht="13.2" hidden="1" x14ac:dyDescent="0.2"/>
    <row r="2029" s="33" customFormat="1" ht="13.2" hidden="1" x14ac:dyDescent="0.2"/>
    <row r="2030" s="33" customFormat="1" ht="13.2" hidden="1" x14ac:dyDescent="0.2"/>
    <row r="2031" s="33" customFormat="1" ht="13.2" hidden="1" x14ac:dyDescent="0.2"/>
    <row r="2032" s="33" customFormat="1" ht="13.2" hidden="1" x14ac:dyDescent="0.2"/>
    <row r="2033" s="33" customFormat="1" ht="13.2" hidden="1" x14ac:dyDescent="0.2"/>
    <row r="2034" s="33" customFormat="1" ht="13.2" hidden="1" x14ac:dyDescent="0.2"/>
    <row r="2035" s="33" customFormat="1" ht="13.2" hidden="1" x14ac:dyDescent="0.2"/>
    <row r="2036" s="33" customFormat="1" ht="13.2" hidden="1" x14ac:dyDescent="0.2"/>
    <row r="2037" s="33" customFormat="1" ht="13.2" hidden="1" x14ac:dyDescent="0.2"/>
    <row r="2038" s="33" customFormat="1" ht="13.2" hidden="1" x14ac:dyDescent="0.2"/>
    <row r="2039" s="33" customFormat="1" ht="13.2" hidden="1" x14ac:dyDescent="0.2"/>
    <row r="2040" s="33" customFormat="1" ht="13.2" hidden="1" x14ac:dyDescent="0.2"/>
    <row r="2041" s="33" customFormat="1" ht="13.2" hidden="1" x14ac:dyDescent="0.2"/>
    <row r="2042" s="33" customFormat="1" ht="13.2" hidden="1" x14ac:dyDescent="0.2"/>
    <row r="2043" s="33" customFormat="1" ht="13.2" hidden="1" x14ac:dyDescent="0.2"/>
    <row r="2044" s="33" customFormat="1" ht="13.2" hidden="1" x14ac:dyDescent="0.2"/>
    <row r="2045" s="33" customFormat="1" ht="13.2" hidden="1" x14ac:dyDescent="0.2"/>
    <row r="2046" s="33" customFormat="1" ht="13.2" hidden="1" x14ac:dyDescent="0.2"/>
    <row r="2047" s="33" customFormat="1" ht="13.2" hidden="1" x14ac:dyDescent="0.2"/>
    <row r="2048" s="33" customFormat="1" ht="13.2" hidden="1" x14ac:dyDescent="0.2"/>
    <row r="2049" s="33" customFormat="1" ht="13.2" hidden="1" x14ac:dyDescent="0.2"/>
    <row r="2050" s="33" customFormat="1" ht="13.2" hidden="1" x14ac:dyDescent="0.2"/>
    <row r="2051" s="33" customFormat="1" ht="13.2" hidden="1" x14ac:dyDescent="0.2"/>
    <row r="2052" s="33" customFormat="1" ht="13.2" hidden="1" x14ac:dyDescent="0.2"/>
    <row r="2053" s="33" customFormat="1" ht="13.2" hidden="1" x14ac:dyDescent="0.2"/>
    <row r="2054" s="33" customFormat="1" ht="13.2" hidden="1" x14ac:dyDescent="0.2"/>
    <row r="2055" s="33" customFormat="1" ht="13.2" hidden="1" x14ac:dyDescent="0.2"/>
    <row r="2056" s="33" customFormat="1" ht="13.2" hidden="1" x14ac:dyDescent="0.2"/>
    <row r="2057" s="33" customFormat="1" ht="13.2" hidden="1" x14ac:dyDescent="0.2"/>
    <row r="2058" s="33" customFormat="1" ht="13.2" hidden="1" x14ac:dyDescent="0.2"/>
    <row r="2059" s="33" customFormat="1" ht="13.2" hidden="1" x14ac:dyDescent="0.2"/>
    <row r="2060" s="33" customFormat="1" ht="13.2" hidden="1" x14ac:dyDescent="0.2"/>
    <row r="2061" s="33" customFormat="1" ht="13.2" hidden="1" x14ac:dyDescent="0.2"/>
    <row r="2062" s="33" customFormat="1" ht="13.2" hidden="1" x14ac:dyDescent="0.2"/>
    <row r="2063" s="33" customFormat="1" ht="13.2" hidden="1" x14ac:dyDescent="0.2"/>
    <row r="2064" s="33" customFormat="1" ht="13.2" hidden="1" x14ac:dyDescent="0.2"/>
    <row r="2065" s="33" customFormat="1" ht="13.2" hidden="1" x14ac:dyDescent="0.2"/>
    <row r="2066" s="33" customFormat="1" ht="13.2" hidden="1" x14ac:dyDescent="0.2"/>
    <row r="2067" s="33" customFormat="1" ht="13.2" hidden="1" x14ac:dyDescent="0.2"/>
    <row r="2068" s="33" customFormat="1" ht="13.2" hidden="1" x14ac:dyDescent="0.2"/>
    <row r="2069" s="33" customFormat="1" ht="13.2" hidden="1" x14ac:dyDescent="0.2"/>
    <row r="2070" s="33" customFormat="1" ht="13.2" hidden="1" x14ac:dyDescent="0.2"/>
    <row r="2071" s="33" customFormat="1" ht="13.2" hidden="1" x14ac:dyDescent="0.2"/>
    <row r="2072" s="33" customFormat="1" ht="13.2" hidden="1" x14ac:dyDescent="0.2"/>
    <row r="2073" s="33" customFormat="1" ht="13.2" hidden="1" x14ac:dyDescent="0.2"/>
    <row r="2074" s="33" customFormat="1" ht="13.2" hidden="1" x14ac:dyDescent="0.2"/>
    <row r="2075" s="33" customFormat="1" ht="13.2" hidden="1" x14ac:dyDescent="0.2"/>
    <row r="2076" s="33" customFormat="1" ht="13.2" hidden="1" x14ac:dyDescent="0.2"/>
    <row r="2077" s="33" customFormat="1" ht="13.2" hidden="1" x14ac:dyDescent="0.2"/>
    <row r="2078" s="33" customFormat="1" ht="13.2" hidden="1" x14ac:dyDescent="0.2"/>
    <row r="2079" s="33" customFormat="1" ht="13.2" hidden="1" x14ac:dyDescent="0.2"/>
    <row r="2080" s="33" customFormat="1" ht="13.2" hidden="1" x14ac:dyDescent="0.2"/>
    <row r="2081" s="33" customFormat="1" ht="13.2" hidden="1" x14ac:dyDescent="0.2"/>
    <row r="2082" s="33" customFormat="1" ht="13.2" hidden="1" x14ac:dyDescent="0.2"/>
    <row r="2083" s="33" customFormat="1" ht="13.2" hidden="1" x14ac:dyDescent="0.2"/>
    <row r="2084" s="33" customFormat="1" ht="13.2" hidden="1" x14ac:dyDescent="0.2"/>
    <row r="2085" s="33" customFormat="1" ht="13.2" hidden="1" x14ac:dyDescent="0.2"/>
    <row r="2086" s="33" customFormat="1" ht="13.2" hidden="1" x14ac:dyDescent="0.2"/>
    <row r="2087" s="33" customFormat="1" ht="13.2" hidden="1" x14ac:dyDescent="0.2"/>
    <row r="2088" s="33" customFormat="1" ht="13.2" hidden="1" x14ac:dyDescent="0.2"/>
    <row r="2089" s="33" customFormat="1" ht="13.2" hidden="1" x14ac:dyDescent="0.2"/>
    <row r="2090" s="33" customFormat="1" ht="13.2" hidden="1" x14ac:dyDescent="0.2"/>
    <row r="2091" s="33" customFormat="1" ht="13.2" hidden="1" x14ac:dyDescent="0.2"/>
    <row r="2092" s="33" customFormat="1" ht="13.2" hidden="1" x14ac:dyDescent="0.2"/>
    <row r="2093" s="33" customFormat="1" ht="13.2" hidden="1" x14ac:dyDescent="0.2"/>
    <row r="2094" s="33" customFormat="1" ht="13.2" hidden="1" x14ac:dyDescent="0.2"/>
    <row r="2095" s="33" customFormat="1" ht="13.2" hidden="1" x14ac:dyDescent="0.2"/>
    <row r="2096" s="33" customFormat="1" ht="13.2" hidden="1" x14ac:dyDescent="0.2"/>
    <row r="2097" s="33" customFormat="1" ht="13.2" hidden="1" x14ac:dyDescent="0.2"/>
    <row r="2098" s="33" customFormat="1" ht="13.2" hidden="1" x14ac:dyDescent="0.2"/>
    <row r="2099" s="33" customFormat="1" ht="13.2" hidden="1" x14ac:dyDescent="0.2"/>
    <row r="2100" s="33" customFormat="1" ht="13.2" hidden="1" x14ac:dyDescent="0.2"/>
    <row r="2101" s="33" customFormat="1" ht="13.2" hidden="1" x14ac:dyDescent="0.2"/>
    <row r="2102" s="33" customFormat="1" ht="13.2" hidden="1" x14ac:dyDescent="0.2"/>
    <row r="2103" s="33" customFormat="1" ht="13.2" hidden="1" x14ac:dyDescent="0.2"/>
    <row r="2104" s="33" customFormat="1" ht="13.2" hidden="1" x14ac:dyDescent="0.2"/>
    <row r="2105" s="33" customFormat="1" ht="13.2" hidden="1" x14ac:dyDescent="0.2"/>
    <row r="2106" s="33" customFormat="1" ht="13.2" hidden="1" x14ac:dyDescent="0.2"/>
    <row r="2107" s="33" customFormat="1" ht="13.2" hidden="1" x14ac:dyDescent="0.2"/>
    <row r="2108" s="33" customFormat="1" ht="13.2" hidden="1" x14ac:dyDescent="0.2"/>
    <row r="2109" s="33" customFormat="1" ht="13.2" hidden="1" x14ac:dyDescent="0.2"/>
    <row r="2110" s="33" customFormat="1" ht="13.2" hidden="1" x14ac:dyDescent="0.2"/>
    <row r="2111" s="33" customFormat="1" ht="13.2" hidden="1" x14ac:dyDescent="0.2"/>
    <row r="2112" s="33" customFormat="1" ht="13.2" hidden="1" x14ac:dyDescent="0.2"/>
    <row r="2113" s="33" customFormat="1" ht="13.2" hidden="1" x14ac:dyDescent="0.2"/>
    <row r="2114" s="33" customFormat="1" ht="13.2" hidden="1" x14ac:dyDescent="0.2"/>
    <row r="2115" s="33" customFormat="1" ht="13.2" hidden="1" x14ac:dyDescent="0.2"/>
    <row r="2116" s="33" customFormat="1" ht="13.2" hidden="1" x14ac:dyDescent="0.2"/>
    <row r="2117" s="33" customFormat="1" ht="13.2" hidden="1" x14ac:dyDescent="0.2"/>
    <row r="2118" s="33" customFormat="1" ht="13.2" hidden="1" x14ac:dyDescent="0.2"/>
    <row r="2119" s="33" customFormat="1" ht="13.2" hidden="1" x14ac:dyDescent="0.2"/>
    <row r="2120" s="33" customFormat="1" ht="13.2" hidden="1" x14ac:dyDescent="0.2"/>
    <row r="2121" s="33" customFormat="1" ht="13.2" hidden="1" x14ac:dyDescent="0.2"/>
    <row r="2122" s="33" customFormat="1" ht="13.2" hidden="1" x14ac:dyDescent="0.2"/>
    <row r="2123" s="33" customFormat="1" ht="13.2" hidden="1" x14ac:dyDescent="0.2"/>
    <row r="2124" s="33" customFormat="1" ht="13.2" hidden="1" x14ac:dyDescent="0.2"/>
    <row r="2125" s="33" customFormat="1" ht="13.2" hidden="1" x14ac:dyDescent="0.2"/>
    <row r="2126" s="33" customFormat="1" ht="13.2" hidden="1" x14ac:dyDescent="0.2"/>
    <row r="2127" s="33" customFormat="1" ht="13.2" hidden="1" x14ac:dyDescent="0.2"/>
    <row r="2128" s="33" customFormat="1" ht="13.2" hidden="1" x14ac:dyDescent="0.2"/>
    <row r="2129" s="33" customFormat="1" ht="13.2" hidden="1" x14ac:dyDescent="0.2"/>
    <row r="2130" s="33" customFormat="1" ht="13.2" hidden="1" x14ac:dyDescent="0.2"/>
    <row r="2131" s="33" customFormat="1" ht="13.2" hidden="1" x14ac:dyDescent="0.2"/>
    <row r="2132" s="33" customFormat="1" ht="13.2" hidden="1" x14ac:dyDescent="0.2"/>
    <row r="2133" s="33" customFormat="1" ht="13.2" hidden="1" x14ac:dyDescent="0.2"/>
    <row r="2134" s="33" customFormat="1" ht="13.2" hidden="1" x14ac:dyDescent="0.2"/>
    <row r="2135" s="33" customFormat="1" ht="13.2" hidden="1" x14ac:dyDescent="0.2"/>
    <row r="2136" s="33" customFormat="1" ht="13.2" hidden="1" x14ac:dyDescent="0.2"/>
    <row r="2137" s="33" customFormat="1" ht="13.2" hidden="1" x14ac:dyDescent="0.2"/>
    <row r="2138" s="33" customFormat="1" ht="13.2" hidden="1" x14ac:dyDescent="0.2"/>
    <row r="2139" s="33" customFormat="1" ht="13.2" hidden="1" x14ac:dyDescent="0.2"/>
    <row r="2140" s="33" customFormat="1" ht="13.2" hidden="1" x14ac:dyDescent="0.2"/>
    <row r="2141" s="33" customFormat="1" ht="13.2" hidden="1" x14ac:dyDescent="0.2"/>
    <row r="2142" s="33" customFormat="1" ht="13.2" hidden="1" x14ac:dyDescent="0.2"/>
    <row r="2143" s="33" customFormat="1" ht="13.2" hidden="1" x14ac:dyDescent="0.2"/>
    <row r="2144" s="33" customFormat="1" ht="13.2" hidden="1" x14ac:dyDescent="0.2"/>
    <row r="2145" s="33" customFormat="1" ht="13.2" hidden="1" x14ac:dyDescent="0.2"/>
    <row r="2146" s="33" customFormat="1" ht="13.2" hidden="1" x14ac:dyDescent="0.2"/>
    <row r="2147" s="33" customFormat="1" ht="13.2" hidden="1" x14ac:dyDescent="0.2"/>
    <row r="2148" s="33" customFormat="1" ht="13.2" hidden="1" x14ac:dyDescent="0.2"/>
    <row r="2149" s="33" customFormat="1" ht="13.2" hidden="1" x14ac:dyDescent="0.2"/>
    <row r="2150" s="33" customFormat="1" ht="13.2" hidden="1" x14ac:dyDescent="0.2"/>
    <row r="2151" s="33" customFormat="1" ht="13.2" hidden="1" x14ac:dyDescent="0.2"/>
    <row r="2152" s="33" customFormat="1" ht="13.2" hidden="1" x14ac:dyDescent="0.2"/>
    <row r="2153" s="33" customFormat="1" ht="13.2" hidden="1" x14ac:dyDescent="0.2"/>
    <row r="2154" s="33" customFormat="1" ht="13.2" hidden="1" x14ac:dyDescent="0.2"/>
    <row r="2155" s="33" customFormat="1" ht="13.2" hidden="1" x14ac:dyDescent="0.2"/>
    <row r="2156" s="33" customFormat="1" ht="13.2" hidden="1" x14ac:dyDescent="0.2"/>
    <row r="2157" s="33" customFormat="1" ht="13.2" hidden="1" x14ac:dyDescent="0.2"/>
    <row r="2158" s="33" customFormat="1" ht="13.2" hidden="1" x14ac:dyDescent="0.2"/>
    <row r="2159" s="33" customFormat="1" ht="13.2" hidden="1" x14ac:dyDescent="0.2"/>
    <row r="2160" s="33" customFormat="1" ht="13.2" hidden="1" x14ac:dyDescent="0.2"/>
    <row r="2161" s="33" customFormat="1" ht="13.2" hidden="1" x14ac:dyDescent="0.2"/>
    <row r="2162" s="33" customFormat="1" ht="13.2" hidden="1" x14ac:dyDescent="0.2"/>
    <row r="2163" s="33" customFormat="1" ht="13.2" hidden="1" x14ac:dyDescent="0.2"/>
    <row r="2164" s="33" customFormat="1" ht="13.2" hidden="1" x14ac:dyDescent="0.2"/>
    <row r="2165" s="33" customFormat="1" ht="13.2" hidden="1" x14ac:dyDescent="0.2"/>
    <row r="2166" s="33" customFormat="1" ht="13.2" hidden="1" x14ac:dyDescent="0.2"/>
    <row r="2167" s="33" customFormat="1" ht="13.2" hidden="1" x14ac:dyDescent="0.2"/>
    <row r="2168" s="33" customFormat="1" ht="13.2" hidden="1" x14ac:dyDescent="0.2"/>
    <row r="2169" s="33" customFormat="1" ht="13.2" hidden="1" x14ac:dyDescent="0.2"/>
    <row r="2170" s="33" customFormat="1" ht="13.2" hidden="1" x14ac:dyDescent="0.2"/>
    <row r="2171" s="33" customFormat="1" ht="13.2" hidden="1" x14ac:dyDescent="0.2"/>
    <row r="2172" s="33" customFormat="1" ht="13.2" hidden="1" x14ac:dyDescent="0.2"/>
    <row r="2173" s="33" customFormat="1" ht="13.2" hidden="1" x14ac:dyDescent="0.2"/>
    <row r="2174" s="33" customFormat="1" ht="13.2" hidden="1" x14ac:dyDescent="0.2"/>
    <row r="2175" s="33" customFormat="1" ht="13.2" hidden="1" x14ac:dyDescent="0.2"/>
    <row r="2176" s="33" customFormat="1" ht="13.2" hidden="1" x14ac:dyDescent="0.2"/>
    <row r="2177" s="33" customFormat="1" ht="13.2" hidden="1" x14ac:dyDescent="0.2"/>
    <row r="2178" s="33" customFormat="1" ht="13.2" hidden="1" x14ac:dyDescent="0.2"/>
    <row r="2179" s="33" customFormat="1" ht="13.2" hidden="1" x14ac:dyDescent="0.2"/>
    <row r="2180" s="33" customFormat="1" ht="13.2" hidden="1" x14ac:dyDescent="0.2"/>
    <row r="2181" s="33" customFormat="1" ht="13.2" hidden="1" x14ac:dyDescent="0.2"/>
    <row r="2182" s="33" customFormat="1" ht="13.2" hidden="1" x14ac:dyDescent="0.2"/>
    <row r="2183" s="33" customFormat="1" ht="13.2" hidden="1" x14ac:dyDescent="0.2"/>
    <row r="2184" s="33" customFormat="1" ht="13.2" hidden="1" x14ac:dyDescent="0.2"/>
    <row r="2185" s="33" customFormat="1" ht="13.2" hidden="1" x14ac:dyDescent="0.2"/>
    <row r="2186" s="33" customFormat="1" ht="13.2" hidden="1" x14ac:dyDescent="0.2"/>
    <row r="2187" s="33" customFormat="1" ht="13.2" hidden="1" x14ac:dyDescent="0.2"/>
    <row r="2188" s="33" customFormat="1" ht="13.2" hidden="1" x14ac:dyDescent="0.2"/>
    <row r="2189" s="33" customFormat="1" ht="13.2" hidden="1" x14ac:dyDescent="0.2"/>
    <row r="2190" s="33" customFormat="1" ht="13.2" hidden="1" x14ac:dyDescent="0.2"/>
    <row r="2191" s="33" customFormat="1" ht="13.2" hidden="1" x14ac:dyDescent="0.2"/>
    <row r="2192" s="33" customFormat="1" ht="13.2" hidden="1" x14ac:dyDescent="0.2"/>
    <row r="2193" s="33" customFormat="1" ht="13.2" hidden="1" x14ac:dyDescent="0.2"/>
    <row r="2194" s="33" customFormat="1" ht="13.2" hidden="1" x14ac:dyDescent="0.2"/>
    <row r="2195" s="33" customFormat="1" ht="13.2" hidden="1" x14ac:dyDescent="0.2"/>
    <row r="2196" s="33" customFormat="1" ht="13.2" hidden="1" x14ac:dyDescent="0.2"/>
    <row r="2197" s="33" customFormat="1" ht="13.2" hidden="1" x14ac:dyDescent="0.2"/>
    <row r="2198" s="33" customFormat="1" ht="13.2" hidden="1" x14ac:dyDescent="0.2"/>
    <row r="2199" s="33" customFormat="1" ht="13.2" hidden="1" x14ac:dyDescent="0.2"/>
    <row r="2200" s="33" customFormat="1" ht="13.2" hidden="1" x14ac:dyDescent="0.2"/>
    <row r="2201" s="33" customFormat="1" ht="13.2" hidden="1" x14ac:dyDescent="0.2"/>
    <row r="2202" s="33" customFormat="1" ht="13.2" hidden="1" x14ac:dyDescent="0.2"/>
    <row r="2203" s="33" customFormat="1" ht="13.2" hidden="1" x14ac:dyDescent="0.2"/>
    <row r="2204" s="33" customFormat="1" ht="13.2" hidden="1" x14ac:dyDescent="0.2"/>
    <row r="2205" s="33" customFormat="1" ht="13.2" hidden="1" x14ac:dyDescent="0.2"/>
    <row r="2206" s="33" customFormat="1" ht="13.2" hidden="1" x14ac:dyDescent="0.2"/>
    <row r="2207" s="33" customFormat="1" ht="13.2" hidden="1" x14ac:dyDescent="0.2"/>
    <row r="2208" s="33" customFormat="1" ht="13.2" hidden="1" x14ac:dyDescent="0.2"/>
    <row r="2209" s="33" customFormat="1" ht="13.2" hidden="1" x14ac:dyDescent="0.2"/>
    <row r="2210" s="33" customFormat="1" ht="13.2" hidden="1" x14ac:dyDescent="0.2"/>
    <row r="2211" s="33" customFormat="1" ht="13.2" hidden="1" x14ac:dyDescent="0.2"/>
    <row r="2212" s="33" customFormat="1" ht="13.2" hidden="1" x14ac:dyDescent="0.2"/>
    <row r="2213" s="33" customFormat="1" ht="13.2" hidden="1" x14ac:dyDescent="0.2"/>
    <row r="2214" s="33" customFormat="1" ht="13.2" hidden="1" x14ac:dyDescent="0.2"/>
    <row r="2215" s="33" customFormat="1" ht="13.2" hidden="1" x14ac:dyDescent="0.2"/>
    <row r="2216" s="33" customFormat="1" ht="13.2" hidden="1" x14ac:dyDescent="0.2"/>
    <row r="2217" s="33" customFormat="1" ht="13.2" hidden="1" x14ac:dyDescent="0.2"/>
    <row r="2218" s="33" customFormat="1" ht="13.2" hidden="1" x14ac:dyDescent="0.2"/>
    <row r="2219" s="33" customFormat="1" ht="13.2" hidden="1" x14ac:dyDescent="0.2"/>
    <row r="2220" s="33" customFormat="1" ht="13.2" hidden="1" x14ac:dyDescent="0.2"/>
    <row r="2221" s="33" customFormat="1" ht="13.2" hidden="1" x14ac:dyDescent="0.2"/>
    <row r="2222" s="33" customFormat="1" ht="13.2" hidden="1" x14ac:dyDescent="0.2"/>
    <row r="2223" s="33" customFormat="1" ht="13.2" hidden="1" x14ac:dyDescent="0.2"/>
    <row r="2224" s="33" customFormat="1" ht="13.2" hidden="1" x14ac:dyDescent="0.2"/>
    <row r="2225" s="33" customFormat="1" ht="13.2" hidden="1" x14ac:dyDescent="0.2"/>
    <row r="2226" s="33" customFormat="1" ht="13.2" hidden="1" x14ac:dyDescent="0.2"/>
    <row r="2227" s="33" customFormat="1" ht="13.2" hidden="1" x14ac:dyDescent="0.2"/>
    <row r="2228" s="33" customFormat="1" ht="13.2" hidden="1" x14ac:dyDescent="0.2"/>
    <row r="2229" s="33" customFormat="1" ht="13.2" hidden="1" x14ac:dyDescent="0.2"/>
    <row r="2230" s="33" customFormat="1" ht="13.2" hidden="1" x14ac:dyDescent="0.2"/>
    <row r="2231" s="33" customFormat="1" ht="13.2" hidden="1" x14ac:dyDescent="0.2"/>
    <row r="2232" s="33" customFormat="1" ht="13.2" hidden="1" x14ac:dyDescent="0.2"/>
    <row r="2233" s="33" customFormat="1" ht="13.2" hidden="1" x14ac:dyDescent="0.2"/>
    <row r="2234" s="33" customFormat="1" ht="13.2" hidden="1" x14ac:dyDescent="0.2"/>
    <row r="2235" s="33" customFormat="1" ht="13.2" hidden="1" x14ac:dyDescent="0.2"/>
    <row r="2236" s="33" customFormat="1" ht="13.2" hidden="1" x14ac:dyDescent="0.2"/>
    <row r="2237" s="33" customFormat="1" ht="13.2" hidden="1" x14ac:dyDescent="0.2"/>
    <row r="2238" s="33" customFormat="1" ht="13.2" hidden="1" x14ac:dyDescent="0.2"/>
    <row r="2239" s="33" customFormat="1" ht="13.2" hidden="1" x14ac:dyDescent="0.2"/>
    <row r="2240" s="33" customFormat="1" ht="13.2" hidden="1" x14ac:dyDescent="0.2"/>
    <row r="2241" s="33" customFormat="1" ht="13.2" hidden="1" x14ac:dyDescent="0.2"/>
    <row r="2242" s="33" customFormat="1" ht="13.2" hidden="1" x14ac:dyDescent="0.2"/>
    <row r="2243" s="33" customFormat="1" ht="13.2" hidden="1" x14ac:dyDescent="0.2"/>
    <row r="2244" s="33" customFormat="1" ht="13.2" hidden="1" x14ac:dyDescent="0.2"/>
    <row r="2245" s="33" customFormat="1" ht="13.2" hidden="1" x14ac:dyDescent="0.2"/>
    <row r="2246" s="33" customFormat="1" ht="13.2" hidden="1" x14ac:dyDescent="0.2"/>
    <row r="2247" s="33" customFormat="1" ht="13.2" hidden="1" x14ac:dyDescent="0.2"/>
    <row r="2248" s="33" customFormat="1" ht="13.2" hidden="1" x14ac:dyDescent="0.2"/>
    <row r="2249" s="33" customFormat="1" ht="13.2" hidden="1" x14ac:dyDescent="0.2"/>
    <row r="2250" s="33" customFormat="1" ht="13.2" hidden="1" x14ac:dyDescent="0.2"/>
    <row r="2251" s="33" customFormat="1" ht="13.2" hidden="1" x14ac:dyDescent="0.2"/>
    <row r="2252" s="33" customFormat="1" ht="13.2" hidden="1" x14ac:dyDescent="0.2"/>
    <row r="2253" s="33" customFormat="1" ht="13.2" hidden="1" x14ac:dyDescent="0.2"/>
    <row r="2254" s="33" customFormat="1" ht="13.2" hidden="1" x14ac:dyDescent="0.2"/>
    <row r="2255" s="33" customFormat="1" ht="13.2" hidden="1" x14ac:dyDescent="0.2"/>
    <row r="2256" s="33" customFormat="1" ht="13.2" hidden="1" x14ac:dyDescent="0.2"/>
    <row r="2257" s="33" customFormat="1" ht="13.2" hidden="1" x14ac:dyDescent="0.2"/>
    <row r="2258" s="33" customFormat="1" ht="13.2" hidden="1" x14ac:dyDescent="0.2"/>
    <row r="2259" s="33" customFormat="1" ht="13.2" hidden="1" x14ac:dyDescent="0.2"/>
    <row r="2260" s="33" customFormat="1" ht="13.2" hidden="1" x14ac:dyDescent="0.2"/>
    <row r="2261" s="33" customFormat="1" ht="13.2" hidden="1" x14ac:dyDescent="0.2"/>
    <row r="2262" s="33" customFormat="1" ht="13.2" hidden="1" x14ac:dyDescent="0.2"/>
    <row r="2263" s="33" customFormat="1" ht="13.2" hidden="1" x14ac:dyDescent="0.2"/>
    <row r="2264" s="33" customFormat="1" ht="13.2" hidden="1" x14ac:dyDescent="0.2"/>
    <row r="2265" s="33" customFormat="1" ht="13.2" hidden="1" x14ac:dyDescent="0.2"/>
    <row r="2266" s="33" customFormat="1" ht="13.2" hidden="1" x14ac:dyDescent="0.2"/>
    <row r="2267" s="33" customFormat="1" ht="13.2" hidden="1" x14ac:dyDescent="0.2"/>
    <row r="2268" s="33" customFormat="1" ht="13.2" hidden="1" x14ac:dyDescent="0.2"/>
    <row r="2269" s="33" customFormat="1" ht="13.2" hidden="1" x14ac:dyDescent="0.2"/>
    <row r="2270" s="33" customFormat="1" ht="13.2" hidden="1" x14ac:dyDescent="0.2"/>
    <row r="2271" s="33" customFormat="1" ht="13.2" hidden="1" x14ac:dyDescent="0.2"/>
    <row r="2272" s="33" customFormat="1" ht="13.2" hidden="1" x14ac:dyDescent="0.2"/>
    <row r="2273" s="33" customFormat="1" ht="13.2" hidden="1" x14ac:dyDescent="0.2"/>
    <row r="2274" s="33" customFormat="1" ht="13.2" hidden="1" x14ac:dyDescent="0.2"/>
    <row r="2275" s="33" customFormat="1" ht="13.2" hidden="1" x14ac:dyDescent="0.2"/>
    <row r="2276" s="33" customFormat="1" ht="13.2" hidden="1" x14ac:dyDescent="0.2"/>
    <row r="2277" s="33" customFormat="1" ht="13.2" hidden="1" x14ac:dyDescent="0.2"/>
    <row r="2278" s="33" customFormat="1" ht="13.2" hidden="1" x14ac:dyDescent="0.2"/>
    <row r="2279" s="33" customFormat="1" ht="13.2" hidden="1" x14ac:dyDescent="0.2"/>
    <row r="2280" s="33" customFormat="1" ht="13.2" hidden="1" x14ac:dyDescent="0.2"/>
    <row r="2281" s="33" customFormat="1" ht="13.2" hidden="1" x14ac:dyDescent="0.2"/>
    <row r="2282" s="33" customFormat="1" ht="13.2" hidden="1" x14ac:dyDescent="0.2"/>
    <row r="2283" s="33" customFormat="1" ht="13.2" hidden="1" x14ac:dyDescent="0.2"/>
    <row r="2284" s="33" customFormat="1" ht="13.2" hidden="1" x14ac:dyDescent="0.2"/>
    <row r="2285" s="33" customFormat="1" ht="13.2" hidden="1" x14ac:dyDescent="0.2"/>
    <row r="2286" s="33" customFormat="1" ht="13.2" hidden="1" x14ac:dyDescent="0.2"/>
    <row r="2287" s="33" customFormat="1" ht="13.2" hidden="1" x14ac:dyDescent="0.2"/>
    <row r="2288" s="33" customFormat="1" ht="13.2" hidden="1" x14ac:dyDescent="0.2"/>
    <row r="2289" s="33" customFormat="1" ht="13.2" hidden="1" x14ac:dyDescent="0.2"/>
    <row r="2290" s="33" customFormat="1" ht="13.2" hidden="1" x14ac:dyDescent="0.2"/>
    <row r="2291" s="33" customFormat="1" ht="13.2" hidden="1" x14ac:dyDescent="0.2"/>
    <row r="2292" s="33" customFormat="1" ht="13.2" hidden="1" x14ac:dyDescent="0.2"/>
    <row r="2293" s="33" customFormat="1" ht="13.2" hidden="1" x14ac:dyDescent="0.2"/>
    <row r="2294" s="33" customFormat="1" ht="13.2" hidden="1" x14ac:dyDescent="0.2"/>
    <row r="2295" s="33" customFormat="1" ht="13.2" hidden="1" x14ac:dyDescent="0.2"/>
    <row r="2296" s="33" customFormat="1" ht="13.2" hidden="1" x14ac:dyDescent="0.2"/>
    <row r="2297" s="33" customFormat="1" ht="13.2" hidden="1" x14ac:dyDescent="0.2"/>
    <row r="2298" s="33" customFormat="1" ht="13.2" hidden="1" x14ac:dyDescent="0.2"/>
    <row r="2299" s="33" customFormat="1" ht="13.2" hidden="1" x14ac:dyDescent="0.2"/>
    <row r="2300" s="33" customFormat="1" ht="13.2" hidden="1" x14ac:dyDescent="0.2"/>
    <row r="2301" s="33" customFormat="1" ht="13.2" hidden="1" x14ac:dyDescent="0.2"/>
    <row r="2302" s="33" customFormat="1" ht="13.2" hidden="1" x14ac:dyDescent="0.2"/>
    <row r="2303" s="33" customFormat="1" ht="13.2" hidden="1" x14ac:dyDescent="0.2"/>
    <row r="2304" s="33" customFormat="1" ht="13.2" hidden="1" x14ac:dyDescent="0.2"/>
    <row r="2305" s="33" customFormat="1" ht="13.2" hidden="1" x14ac:dyDescent="0.2"/>
    <row r="2306" s="33" customFormat="1" ht="13.2" hidden="1" x14ac:dyDescent="0.2"/>
    <row r="2307" s="33" customFormat="1" ht="13.2" hidden="1" x14ac:dyDescent="0.2"/>
    <row r="2308" s="33" customFormat="1" ht="13.2" hidden="1" x14ac:dyDescent="0.2"/>
    <row r="2309" s="33" customFormat="1" ht="13.2" hidden="1" x14ac:dyDescent="0.2"/>
    <row r="2310" s="33" customFormat="1" ht="13.2" hidden="1" x14ac:dyDescent="0.2"/>
    <row r="2311" s="33" customFormat="1" ht="13.2" hidden="1" x14ac:dyDescent="0.2"/>
    <row r="2312" s="33" customFormat="1" ht="13.2" hidden="1" x14ac:dyDescent="0.2"/>
    <row r="2313" s="33" customFormat="1" ht="13.2" hidden="1" x14ac:dyDescent="0.2"/>
    <row r="2314" s="33" customFormat="1" ht="13.2" hidden="1" x14ac:dyDescent="0.2"/>
    <row r="2315" s="33" customFormat="1" ht="13.2" hidden="1" x14ac:dyDescent="0.2"/>
    <row r="2316" s="33" customFormat="1" ht="13.2" hidden="1" x14ac:dyDescent="0.2"/>
    <row r="2317" s="33" customFormat="1" ht="13.2" hidden="1" x14ac:dyDescent="0.2"/>
    <row r="2318" s="33" customFormat="1" ht="13.2" hidden="1" x14ac:dyDescent="0.2"/>
    <row r="2319" s="33" customFormat="1" ht="13.2" hidden="1" x14ac:dyDescent="0.2"/>
    <row r="2320" s="33" customFormat="1" ht="13.2" hidden="1" x14ac:dyDescent="0.2"/>
    <row r="2321" s="33" customFormat="1" ht="13.2" hidden="1" x14ac:dyDescent="0.2"/>
    <row r="2322" s="33" customFormat="1" ht="13.2" hidden="1" x14ac:dyDescent="0.2"/>
    <row r="2323" s="33" customFormat="1" ht="13.2" hidden="1" x14ac:dyDescent="0.2"/>
    <row r="2324" s="33" customFormat="1" ht="13.2" hidden="1" x14ac:dyDescent="0.2"/>
    <row r="2325" s="33" customFormat="1" ht="13.2" hidden="1" x14ac:dyDescent="0.2"/>
    <row r="2326" s="33" customFormat="1" ht="13.2" hidden="1" x14ac:dyDescent="0.2"/>
    <row r="2327" s="33" customFormat="1" ht="13.2" hidden="1" x14ac:dyDescent="0.2"/>
    <row r="2328" s="33" customFormat="1" ht="13.2" hidden="1" x14ac:dyDescent="0.2"/>
    <row r="2329" s="33" customFormat="1" ht="13.2" hidden="1" x14ac:dyDescent="0.2"/>
    <row r="2330" s="33" customFormat="1" ht="13.2" hidden="1" x14ac:dyDescent="0.2"/>
    <row r="2331" s="33" customFormat="1" ht="13.2" hidden="1" x14ac:dyDescent="0.2"/>
    <row r="2332" s="33" customFormat="1" ht="13.2" hidden="1" x14ac:dyDescent="0.2"/>
    <row r="2333" s="33" customFormat="1" ht="13.2" hidden="1" x14ac:dyDescent="0.2"/>
    <row r="2334" s="33" customFormat="1" ht="13.2" hidden="1" x14ac:dyDescent="0.2"/>
    <row r="2335" s="33" customFormat="1" ht="13.2" hidden="1" x14ac:dyDescent="0.2"/>
    <row r="2336" s="33" customFormat="1" ht="13.2" hidden="1" x14ac:dyDescent="0.2"/>
    <row r="2337" s="33" customFormat="1" ht="13.2" hidden="1" x14ac:dyDescent="0.2"/>
    <row r="2338" s="33" customFormat="1" ht="13.2" hidden="1" x14ac:dyDescent="0.2"/>
    <row r="2339" s="33" customFormat="1" ht="13.2" hidden="1" x14ac:dyDescent="0.2"/>
    <row r="2340" s="33" customFormat="1" ht="13.2" hidden="1" x14ac:dyDescent="0.2"/>
    <row r="2341" s="33" customFormat="1" ht="13.2" hidden="1" x14ac:dyDescent="0.2"/>
    <row r="2342" s="33" customFormat="1" ht="13.2" hidden="1" x14ac:dyDescent="0.2"/>
    <row r="2343" s="33" customFormat="1" ht="13.2" hidden="1" x14ac:dyDescent="0.2"/>
    <row r="2344" s="33" customFormat="1" ht="13.2" hidden="1" x14ac:dyDescent="0.2"/>
    <row r="2345" s="33" customFormat="1" ht="13.2" hidden="1" x14ac:dyDescent="0.2"/>
    <row r="2346" s="33" customFormat="1" ht="13.2" hidden="1" x14ac:dyDescent="0.2"/>
    <row r="2347" s="33" customFormat="1" ht="13.2" hidden="1" x14ac:dyDescent="0.2"/>
    <row r="2348" s="33" customFormat="1" ht="13.2" hidden="1" x14ac:dyDescent="0.2"/>
    <row r="2349" s="33" customFormat="1" ht="13.2" hidden="1" x14ac:dyDescent="0.2"/>
    <row r="2350" s="33" customFormat="1" ht="13.2" hidden="1" x14ac:dyDescent="0.2"/>
    <row r="2351" s="33" customFormat="1" ht="13.2" hidden="1" x14ac:dyDescent="0.2"/>
    <row r="2352" s="33" customFormat="1" ht="13.2" hidden="1" x14ac:dyDescent="0.2"/>
    <row r="2353" s="33" customFormat="1" ht="13.2" hidden="1" x14ac:dyDescent="0.2"/>
    <row r="2354" s="33" customFormat="1" ht="13.2" hidden="1" x14ac:dyDescent="0.2"/>
    <row r="2355" s="33" customFormat="1" ht="13.2" hidden="1" x14ac:dyDescent="0.2"/>
    <row r="2356" s="33" customFormat="1" ht="13.2" hidden="1" x14ac:dyDescent="0.2"/>
    <row r="2357" s="33" customFormat="1" ht="13.2" hidden="1" x14ac:dyDescent="0.2"/>
    <row r="2358" s="33" customFormat="1" ht="13.2" hidden="1" x14ac:dyDescent="0.2"/>
    <row r="2359" s="33" customFormat="1" ht="13.2" hidden="1" x14ac:dyDescent="0.2"/>
    <row r="2360" s="33" customFormat="1" ht="13.2" hidden="1" x14ac:dyDescent="0.2"/>
    <row r="2361" s="33" customFormat="1" ht="13.2" hidden="1" x14ac:dyDescent="0.2"/>
    <row r="2362" s="33" customFormat="1" ht="13.2" hidden="1" x14ac:dyDescent="0.2"/>
    <row r="2363" s="33" customFormat="1" ht="13.2" hidden="1" x14ac:dyDescent="0.2"/>
    <row r="2364" s="33" customFormat="1" ht="13.2" hidden="1" x14ac:dyDescent="0.2"/>
    <row r="2365" s="33" customFormat="1" ht="13.2" hidden="1" x14ac:dyDescent="0.2"/>
    <row r="2366" s="33" customFormat="1" ht="13.2" hidden="1" x14ac:dyDescent="0.2"/>
    <row r="2367" s="33" customFormat="1" ht="13.2" hidden="1" x14ac:dyDescent="0.2"/>
    <row r="2368" s="33" customFormat="1" ht="13.2" hidden="1" x14ac:dyDescent="0.2"/>
    <row r="2369" s="33" customFormat="1" ht="13.2" hidden="1" x14ac:dyDescent="0.2"/>
    <row r="2370" s="33" customFormat="1" ht="13.2" hidden="1" x14ac:dyDescent="0.2"/>
    <row r="2371" s="33" customFormat="1" ht="13.2" hidden="1" x14ac:dyDescent="0.2"/>
    <row r="2372" s="33" customFormat="1" ht="13.2" hidden="1" x14ac:dyDescent="0.2"/>
    <row r="2373" s="33" customFormat="1" ht="13.2" hidden="1" x14ac:dyDescent="0.2"/>
    <row r="2374" s="33" customFormat="1" ht="13.2" hidden="1" x14ac:dyDescent="0.2"/>
    <row r="2375" s="33" customFormat="1" ht="13.2" hidden="1" x14ac:dyDescent="0.2"/>
    <row r="2376" s="33" customFormat="1" ht="13.2" hidden="1" x14ac:dyDescent="0.2"/>
    <row r="2377" s="33" customFormat="1" ht="13.2" hidden="1" x14ac:dyDescent="0.2"/>
    <row r="2378" s="33" customFormat="1" ht="13.2" hidden="1" x14ac:dyDescent="0.2"/>
    <row r="2379" s="33" customFormat="1" ht="13.2" hidden="1" x14ac:dyDescent="0.2"/>
    <row r="2380" s="33" customFormat="1" ht="13.2" hidden="1" x14ac:dyDescent="0.2"/>
    <row r="2381" s="33" customFormat="1" ht="13.2" hidden="1" x14ac:dyDescent="0.2"/>
    <row r="2382" s="33" customFormat="1" ht="13.2" hidden="1" x14ac:dyDescent="0.2"/>
    <row r="2383" s="33" customFormat="1" ht="13.2" hidden="1" x14ac:dyDescent="0.2"/>
    <row r="2384" s="33" customFormat="1" ht="13.2" hidden="1" x14ac:dyDescent="0.2"/>
    <row r="2385" s="33" customFormat="1" ht="13.2" hidden="1" x14ac:dyDescent="0.2"/>
    <row r="2386" s="33" customFormat="1" ht="13.2" hidden="1" x14ac:dyDescent="0.2"/>
    <row r="2387" s="33" customFormat="1" ht="13.2" hidden="1" x14ac:dyDescent="0.2"/>
    <row r="2388" s="33" customFormat="1" ht="13.2" hidden="1" x14ac:dyDescent="0.2"/>
    <row r="2389" s="33" customFormat="1" ht="13.2" hidden="1" x14ac:dyDescent="0.2"/>
    <row r="2390" s="33" customFormat="1" ht="13.2" hidden="1" x14ac:dyDescent="0.2"/>
    <row r="2391" s="33" customFormat="1" ht="13.2" hidden="1" x14ac:dyDescent="0.2"/>
    <row r="2392" s="33" customFormat="1" ht="13.2" hidden="1" x14ac:dyDescent="0.2"/>
    <row r="2393" s="33" customFormat="1" ht="13.2" hidden="1" x14ac:dyDescent="0.2"/>
    <row r="2394" s="33" customFormat="1" ht="13.2" hidden="1" x14ac:dyDescent="0.2"/>
    <row r="2395" s="33" customFormat="1" ht="13.2" hidden="1" x14ac:dyDescent="0.2"/>
    <row r="2396" s="33" customFormat="1" ht="13.2" hidden="1" x14ac:dyDescent="0.2"/>
    <row r="2397" s="33" customFormat="1" ht="13.2" hidden="1" x14ac:dyDescent="0.2"/>
    <row r="2398" s="33" customFormat="1" ht="13.2" hidden="1" x14ac:dyDescent="0.2"/>
    <row r="2399" s="33" customFormat="1" ht="13.2" hidden="1" x14ac:dyDescent="0.2"/>
    <row r="2400" s="33" customFormat="1" ht="13.2" hidden="1" x14ac:dyDescent="0.2"/>
    <row r="2401" s="33" customFormat="1" ht="13.2" hidden="1" x14ac:dyDescent="0.2"/>
    <row r="2402" s="33" customFormat="1" ht="13.2" hidden="1" x14ac:dyDescent="0.2"/>
    <row r="2403" s="33" customFormat="1" ht="13.2" hidden="1" x14ac:dyDescent="0.2"/>
    <row r="2404" s="33" customFormat="1" ht="13.2" hidden="1" x14ac:dyDescent="0.2"/>
    <row r="2405" s="33" customFormat="1" ht="13.2" hidden="1" x14ac:dyDescent="0.2"/>
    <row r="2406" s="33" customFormat="1" ht="13.2" hidden="1" x14ac:dyDescent="0.2"/>
    <row r="2407" s="33" customFormat="1" ht="13.2" hidden="1" x14ac:dyDescent="0.2"/>
    <row r="2408" s="33" customFormat="1" ht="13.2" hidden="1" x14ac:dyDescent="0.2"/>
    <row r="2409" s="33" customFormat="1" ht="13.2" hidden="1" x14ac:dyDescent="0.2"/>
    <row r="2410" s="33" customFormat="1" ht="13.2" hidden="1" x14ac:dyDescent="0.2"/>
    <row r="2411" s="33" customFormat="1" ht="13.2" hidden="1" x14ac:dyDescent="0.2"/>
    <row r="2412" s="33" customFormat="1" ht="13.2" hidden="1" x14ac:dyDescent="0.2"/>
    <row r="2413" s="33" customFormat="1" ht="13.2" hidden="1" x14ac:dyDescent="0.2"/>
    <row r="2414" s="33" customFormat="1" ht="13.2" hidden="1" x14ac:dyDescent="0.2"/>
    <row r="2415" s="33" customFormat="1" ht="13.2" hidden="1" x14ac:dyDescent="0.2"/>
    <row r="2416" s="33" customFormat="1" ht="13.2" hidden="1" x14ac:dyDescent="0.2"/>
    <row r="2417" s="33" customFormat="1" ht="13.2" hidden="1" x14ac:dyDescent="0.2"/>
    <row r="2418" s="33" customFormat="1" ht="13.2" hidden="1" x14ac:dyDescent="0.2"/>
    <row r="2419" s="33" customFormat="1" ht="13.2" hidden="1" x14ac:dyDescent="0.2"/>
    <row r="2420" s="33" customFormat="1" ht="13.2" hidden="1" x14ac:dyDescent="0.2"/>
    <row r="2421" s="33" customFormat="1" ht="13.2" hidden="1" x14ac:dyDescent="0.2"/>
    <row r="2422" s="33" customFormat="1" ht="13.2" hidden="1" x14ac:dyDescent="0.2"/>
    <row r="2423" s="33" customFormat="1" ht="13.2" hidden="1" x14ac:dyDescent="0.2"/>
    <row r="2424" s="33" customFormat="1" ht="13.2" hidden="1" x14ac:dyDescent="0.2"/>
    <row r="2425" s="33" customFormat="1" ht="13.2" hidden="1" x14ac:dyDescent="0.2"/>
    <row r="2426" s="33" customFormat="1" ht="13.2" hidden="1" x14ac:dyDescent="0.2"/>
    <row r="2427" s="33" customFormat="1" ht="13.2" hidden="1" x14ac:dyDescent="0.2"/>
    <row r="2428" s="33" customFormat="1" ht="13.2" hidden="1" x14ac:dyDescent="0.2"/>
    <row r="2429" s="33" customFormat="1" ht="13.2" hidden="1" x14ac:dyDescent="0.2"/>
    <row r="2430" s="33" customFormat="1" ht="13.2" hidden="1" x14ac:dyDescent="0.2"/>
    <row r="2431" s="33" customFormat="1" ht="13.2" hidden="1" x14ac:dyDescent="0.2"/>
    <row r="2432" s="33" customFormat="1" ht="13.2" hidden="1" x14ac:dyDescent="0.2"/>
    <row r="2433" s="33" customFormat="1" ht="13.2" hidden="1" x14ac:dyDescent="0.2"/>
    <row r="2434" s="33" customFormat="1" ht="13.2" hidden="1" x14ac:dyDescent="0.2"/>
    <row r="2435" s="33" customFormat="1" ht="13.2" hidden="1" x14ac:dyDescent="0.2"/>
    <row r="2436" s="33" customFormat="1" ht="13.2" hidden="1" x14ac:dyDescent="0.2"/>
    <row r="2437" s="33" customFormat="1" ht="13.2" hidden="1" x14ac:dyDescent="0.2"/>
    <row r="2438" s="33" customFormat="1" ht="13.2" hidden="1" x14ac:dyDescent="0.2"/>
    <row r="2439" s="33" customFormat="1" ht="13.2" hidden="1" x14ac:dyDescent="0.2"/>
    <row r="2440" s="33" customFormat="1" ht="13.2" hidden="1" x14ac:dyDescent="0.2"/>
    <row r="2441" s="33" customFormat="1" ht="13.2" hidden="1" x14ac:dyDescent="0.2"/>
    <row r="2442" s="33" customFormat="1" ht="13.2" hidden="1" x14ac:dyDescent="0.2"/>
    <row r="2443" s="33" customFormat="1" ht="13.2" hidden="1" x14ac:dyDescent="0.2"/>
    <row r="2444" s="33" customFormat="1" ht="13.2" hidden="1" x14ac:dyDescent="0.2"/>
    <row r="2445" s="33" customFormat="1" ht="13.2" hidden="1" x14ac:dyDescent="0.2"/>
    <row r="2446" s="33" customFormat="1" ht="13.2" hidden="1" x14ac:dyDescent="0.2"/>
    <row r="2447" s="33" customFormat="1" ht="13.2" hidden="1" x14ac:dyDescent="0.2"/>
    <row r="2448" s="33" customFormat="1" ht="13.2" hidden="1" x14ac:dyDescent="0.2"/>
    <row r="2449" s="33" customFormat="1" ht="13.2" hidden="1" x14ac:dyDescent="0.2"/>
    <row r="2450" s="33" customFormat="1" ht="13.2" hidden="1" x14ac:dyDescent="0.2"/>
    <row r="2451" s="33" customFormat="1" ht="13.2" hidden="1" x14ac:dyDescent="0.2"/>
    <row r="2452" s="33" customFormat="1" ht="13.2" hidden="1" x14ac:dyDescent="0.2"/>
    <row r="2453" s="33" customFormat="1" ht="13.2" hidden="1" x14ac:dyDescent="0.2"/>
    <row r="2454" s="33" customFormat="1" ht="13.2" hidden="1" x14ac:dyDescent="0.2"/>
    <row r="2455" s="33" customFormat="1" ht="13.2" hidden="1" x14ac:dyDescent="0.2"/>
    <row r="2456" s="33" customFormat="1" ht="13.2" hidden="1" x14ac:dyDescent="0.2"/>
    <row r="2457" s="33" customFormat="1" ht="13.2" hidden="1" x14ac:dyDescent="0.2"/>
    <row r="2458" s="33" customFormat="1" ht="13.2" hidden="1" x14ac:dyDescent="0.2"/>
    <row r="2459" s="33" customFormat="1" ht="13.2" hidden="1" x14ac:dyDescent="0.2"/>
    <row r="2460" s="33" customFormat="1" ht="13.2" hidden="1" x14ac:dyDescent="0.2"/>
    <row r="2461" s="33" customFormat="1" ht="13.2" hidden="1" x14ac:dyDescent="0.2"/>
    <row r="2462" s="33" customFormat="1" ht="13.2" hidden="1" x14ac:dyDescent="0.2"/>
    <row r="2463" s="33" customFormat="1" ht="13.2" hidden="1" x14ac:dyDescent="0.2"/>
    <row r="2464" s="33" customFormat="1" ht="13.2" hidden="1" x14ac:dyDescent="0.2"/>
    <row r="2465" s="33" customFormat="1" ht="13.2" hidden="1" x14ac:dyDescent="0.2"/>
    <row r="2466" s="33" customFormat="1" ht="13.2" hidden="1" x14ac:dyDescent="0.2"/>
    <row r="2467" s="33" customFormat="1" ht="13.2" hidden="1" x14ac:dyDescent="0.2"/>
    <row r="2468" s="33" customFormat="1" ht="13.2" hidden="1" x14ac:dyDescent="0.2"/>
    <row r="2469" s="33" customFormat="1" ht="13.2" hidden="1" x14ac:dyDescent="0.2"/>
    <row r="2470" s="33" customFormat="1" ht="13.2" hidden="1" x14ac:dyDescent="0.2"/>
    <row r="2471" s="33" customFormat="1" ht="13.2" hidden="1" x14ac:dyDescent="0.2"/>
    <row r="2472" s="33" customFormat="1" ht="13.2" hidden="1" x14ac:dyDescent="0.2"/>
    <row r="2473" s="33" customFormat="1" ht="13.2" hidden="1" x14ac:dyDescent="0.2"/>
    <row r="2474" s="33" customFormat="1" ht="13.2" hidden="1" x14ac:dyDescent="0.2"/>
    <row r="2475" s="33" customFormat="1" ht="13.2" hidden="1" x14ac:dyDescent="0.2"/>
    <row r="2476" s="33" customFormat="1" ht="13.2" hidden="1" x14ac:dyDescent="0.2"/>
    <row r="2477" s="33" customFormat="1" ht="13.2" hidden="1" x14ac:dyDescent="0.2"/>
    <row r="2478" s="33" customFormat="1" ht="13.2" hidden="1" x14ac:dyDescent="0.2"/>
    <row r="2479" s="33" customFormat="1" ht="13.2" hidden="1" x14ac:dyDescent="0.2"/>
    <row r="2480" s="33" customFormat="1" ht="13.2" hidden="1" x14ac:dyDescent="0.2"/>
    <row r="2481" s="33" customFormat="1" ht="13.2" hidden="1" x14ac:dyDescent="0.2"/>
    <row r="2482" s="33" customFormat="1" ht="13.2" hidden="1" x14ac:dyDescent="0.2"/>
    <row r="2483" s="33" customFormat="1" ht="13.2" hidden="1" x14ac:dyDescent="0.2"/>
    <row r="2484" s="33" customFormat="1" ht="13.2" hidden="1" x14ac:dyDescent="0.2"/>
    <row r="2485" s="33" customFormat="1" ht="13.2" hidden="1" x14ac:dyDescent="0.2"/>
    <row r="2486" s="33" customFormat="1" ht="13.2" hidden="1" x14ac:dyDescent="0.2"/>
    <row r="2487" s="33" customFormat="1" ht="13.2" hidden="1" x14ac:dyDescent="0.2"/>
    <row r="2488" s="33" customFormat="1" ht="13.2" hidden="1" x14ac:dyDescent="0.2"/>
    <row r="2489" s="33" customFormat="1" ht="13.2" hidden="1" x14ac:dyDescent="0.2"/>
    <row r="2490" s="33" customFormat="1" ht="13.2" hidden="1" x14ac:dyDescent="0.2"/>
    <row r="2491" s="33" customFormat="1" ht="13.2" hidden="1" x14ac:dyDescent="0.2"/>
    <row r="2492" s="33" customFormat="1" ht="13.2" hidden="1" x14ac:dyDescent="0.2"/>
    <row r="2493" s="33" customFormat="1" ht="13.2" hidden="1" x14ac:dyDescent="0.2"/>
    <row r="2494" s="33" customFormat="1" ht="13.2" hidden="1" x14ac:dyDescent="0.2"/>
    <row r="2495" s="33" customFormat="1" ht="13.2" hidden="1" x14ac:dyDescent="0.2"/>
    <row r="2496" s="33" customFormat="1" ht="13.2" hidden="1" x14ac:dyDescent="0.2"/>
    <row r="2497" s="33" customFormat="1" ht="13.2" hidden="1" x14ac:dyDescent="0.2"/>
    <row r="2498" s="33" customFormat="1" ht="13.2" hidden="1" x14ac:dyDescent="0.2"/>
    <row r="2499" s="33" customFormat="1" ht="13.2" hidden="1" x14ac:dyDescent="0.2"/>
    <row r="2500" s="33" customFormat="1" ht="13.2" hidden="1" x14ac:dyDescent="0.2"/>
    <row r="2501" s="33" customFormat="1" ht="13.2" hidden="1" x14ac:dyDescent="0.2"/>
    <row r="2502" s="33" customFormat="1" ht="13.2" hidden="1" x14ac:dyDescent="0.2"/>
    <row r="2503" s="33" customFormat="1" ht="13.2" hidden="1" x14ac:dyDescent="0.2"/>
    <row r="2504" s="33" customFormat="1" ht="13.2" hidden="1" x14ac:dyDescent="0.2"/>
    <row r="2505" s="33" customFormat="1" ht="13.2" hidden="1" x14ac:dyDescent="0.2"/>
    <row r="2506" s="33" customFormat="1" ht="13.2" hidden="1" x14ac:dyDescent="0.2"/>
    <row r="2507" s="33" customFormat="1" ht="13.2" hidden="1" x14ac:dyDescent="0.2"/>
    <row r="2508" s="33" customFormat="1" ht="13.2" hidden="1" x14ac:dyDescent="0.2"/>
    <row r="2509" s="33" customFormat="1" ht="13.2" hidden="1" x14ac:dyDescent="0.2"/>
    <row r="2510" s="33" customFormat="1" ht="13.2" hidden="1" x14ac:dyDescent="0.2"/>
    <row r="2511" s="33" customFormat="1" ht="13.2" hidden="1" x14ac:dyDescent="0.2"/>
    <row r="2512" s="33" customFormat="1" ht="13.2" hidden="1" x14ac:dyDescent="0.2"/>
    <row r="2513" s="33" customFormat="1" ht="13.2" hidden="1" x14ac:dyDescent="0.2"/>
    <row r="2514" s="33" customFormat="1" ht="13.2" hidden="1" x14ac:dyDescent="0.2"/>
    <row r="2515" s="33" customFormat="1" ht="13.2" hidden="1" x14ac:dyDescent="0.2"/>
    <row r="2516" s="33" customFormat="1" ht="13.2" hidden="1" x14ac:dyDescent="0.2"/>
    <row r="2517" s="33" customFormat="1" ht="13.2" hidden="1" x14ac:dyDescent="0.2"/>
    <row r="2518" s="33" customFormat="1" ht="13.2" hidden="1" x14ac:dyDescent="0.2"/>
    <row r="2519" s="33" customFormat="1" ht="13.2" hidden="1" x14ac:dyDescent="0.2"/>
    <row r="2520" s="33" customFormat="1" ht="13.2" hidden="1" x14ac:dyDescent="0.2"/>
    <row r="2521" s="33" customFormat="1" ht="13.2" hidden="1" x14ac:dyDescent="0.2"/>
    <row r="2522" s="33" customFormat="1" ht="13.2" hidden="1" x14ac:dyDescent="0.2"/>
    <row r="2523" s="33" customFormat="1" ht="13.2" hidden="1" x14ac:dyDescent="0.2"/>
    <row r="2524" s="33" customFormat="1" ht="13.2" hidden="1" x14ac:dyDescent="0.2"/>
    <row r="2525" s="33" customFormat="1" ht="13.2" hidden="1" x14ac:dyDescent="0.2"/>
    <row r="2526" s="33" customFormat="1" ht="13.2" hidden="1" x14ac:dyDescent="0.2"/>
    <row r="2527" s="33" customFormat="1" ht="13.2" hidden="1" x14ac:dyDescent="0.2"/>
    <row r="2528" s="33" customFormat="1" ht="13.2" hidden="1" x14ac:dyDescent="0.2"/>
    <row r="2529" s="33" customFormat="1" ht="13.2" hidden="1" x14ac:dyDescent="0.2"/>
    <row r="2530" s="33" customFormat="1" ht="13.2" hidden="1" x14ac:dyDescent="0.2"/>
    <row r="2531" s="33" customFormat="1" ht="13.2" hidden="1" x14ac:dyDescent="0.2"/>
    <row r="2532" s="33" customFormat="1" ht="13.2" hidden="1" x14ac:dyDescent="0.2"/>
    <row r="2533" s="33" customFormat="1" ht="13.2" hidden="1" x14ac:dyDescent="0.2"/>
    <row r="2534" s="33" customFormat="1" ht="13.2" hidden="1" x14ac:dyDescent="0.2"/>
    <row r="2535" s="33" customFormat="1" ht="13.2" hidden="1" x14ac:dyDescent="0.2"/>
    <row r="2536" s="33" customFormat="1" ht="13.2" hidden="1" x14ac:dyDescent="0.2"/>
    <row r="2537" s="33" customFormat="1" ht="13.2" hidden="1" x14ac:dyDescent="0.2"/>
    <row r="2538" s="33" customFormat="1" ht="13.2" hidden="1" x14ac:dyDescent="0.2"/>
    <row r="2539" s="33" customFormat="1" ht="13.2" hidden="1" x14ac:dyDescent="0.2"/>
    <row r="2540" s="33" customFormat="1" ht="13.2" hidden="1" x14ac:dyDescent="0.2"/>
    <row r="2541" s="33" customFormat="1" ht="13.2" hidden="1" x14ac:dyDescent="0.2"/>
    <row r="2542" s="33" customFormat="1" ht="13.2" hidden="1" x14ac:dyDescent="0.2"/>
    <row r="2543" s="33" customFormat="1" ht="13.2" hidden="1" x14ac:dyDescent="0.2"/>
    <row r="2544" s="33" customFormat="1" ht="13.2" hidden="1" x14ac:dyDescent="0.2"/>
    <row r="2545" s="33" customFormat="1" ht="13.2" hidden="1" x14ac:dyDescent="0.2"/>
    <row r="2546" s="33" customFormat="1" ht="13.2" hidden="1" x14ac:dyDescent="0.2"/>
    <row r="2547" s="33" customFormat="1" ht="13.2" hidden="1" x14ac:dyDescent="0.2"/>
    <row r="2548" s="33" customFormat="1" ht="13.2" hidden="1" x14ac:dyDescent="0.2"/>
    <row r="2549" s="33" customFormat="1" ht="13.2" hidden="1" x14ac:dyDescent="0.2"/>
    <row r="2550" s="33" customFormat="1" ht="13.2" hidden="1" x14ac:dyDescent="0.2"/>
    <row r="2551" s="33" customFormat="1" ht="13.2" hidden="1" x14ac:dyDescent="0.2"/>
    <row r="2552" s="33" customFormat="1" ht="13.2" hidden="1" x14ac:dyDescent="0.2"/>
    <row r="2553" s="33" customFormat="1" ht="13.2" hidden="1" x14ac:dyDescent="0.2"/>
    <row r="2554" s="33" customFormat="1" ht="13.2" hidden="1" x14ac:dyDescent="0.2"/>
    <row r="2555" s="33" customFormat="1" ht="13.2" hidden="1" x14ac:dyDescent="0.2"/>
    <row r="2556" s="33" customFormat="1" ht="13.2" hidden="1" x14ac:dyDescent="0.2"/>
    <row r="2557" s="33" customFormat="1" ht="13.2" hidden="1" x14ac:dyDescent="0.2"/>
    <row r="2558" s="33" customFormat="1" ht="13.2" hidden="1" x14ac:dyDescent="0.2"/>
    <row r="2559" s="33" customFormat="1" ht="13.2" hidden="1" x14ac:dyDescent="0.2"/>
    <row r="2560" s="33" customFormat="1" ht="13.2" hidden="1" x14ac:dyDescent="0.2"/>
    <row r="2561" s="33" customFormat="1" ht="13.2" hidden="1" x14ac:dyDescent="0.2"/>
    <row r="2562" s="33" customFormat="1" ht="13.2" hidden="1" x14ac:dyDescent="0.2"/>
    <row r="2563" s="33" customFormat="1" ht="13.2" hidden="1" x14ac:dyDescent="0.2"/>
    <row r="2564" s="33" customFormat="1" ht="13.2" hidden="1" x14ac:dyDescent="0.2"/>
    <row r="2565" s="33" customFormat="1" ht="13.2" hidden="1" x14ac:dyDescent="0.2"/>
    <row r="2566" s="33" customFormat="1" ht="13.2" hidden="1" x14ac:dyDescent="0.2"/>
    <row r="2567" s="33" customFormat="1" ht="13.2" hidden="1" x14ac:dyDescent="0.2"/>
    <row r="2568" s="33" customFormat="1" ht="13.2" hidden="1" x14ac:dyDescent="0.2"/>
    <row r="2569" s="33" customFormat="1" ht="13.2" hidden="1" x14ac:dyDescent="0.2"/>
    <row r="2570" s="33" customFormat="1" ht="13.2" hidden="1" x14ac:dyDescent="0.2"/>
    <row r="2571" s="33" customFormat="1" ht="13.2" hidden="1" x14ac:dyDescent="0.2"/>
    <row r="2572" s="33" customFormat="1" ht="13.2" hidden="1" x14ac:dyDescent="0.2"/>
    <row r="2573" s="33" customFormat="1" ht="13.2" hidden="1" x14ac:dyDescent="0.2"/>
    <row r="2574" s="33" customFormat="1" ht="13.2" hidden="1" x14ac:dyDescent="0.2"/>
    <row r="2575" s="33" customFormat="1" ht="13.2" hidden="1" x14ac:dyDescent="0.2"/>
    <row r="2576" s="33" customFormat="1" ht="13.2" hidden="1" x14ac:dyDescent="0.2"/>
    <row r="2577" s="33" customFormat="1" ht="13.2" hidden="1" x14ac:dyDescent="0.2"/>
    <row r="2578" s="33" customFormat="1" ht="13.2" hidden="1" x14ac:dyDescent="0.2"/>
    <row r="2579" s="33" customFormat="1" ht="13.2" hidden="1" x14ac:dyDescent="0.2"/>
    <row r="2580" s="33" customFormat="1" ht="13.2" hidden="1" x14ac:dyDescent="0.2"/>
    <row r="2581" s="33" customFormat="1" ht="13.2" hidden="1" x14ac:dyDescent="0.2"/>
    <row r="2582" s="33" customFormat="1" ht="13.2" hidden="1" x14ac:dyDescent="0.2"/>
    <row r="2583" s="33" customFormat="1" ht="13.2" hidden="1" x14ac:dyDescent="0.2"/>
    <row r="2584" s="33" customFormat="1" ht="13.2" hidden="1" x14ac:dyDescent="0.2"/>
    <row r="2585" s="33" customFormat="1" ht="13.2" hidden="1" x14ac:dyDescent="0.2"/>
    <row r="2586" s="33" customFormat="1" ht="13.2" hidden="1" x14ac:dyDescent="0.2"/>
    <row r="2587" s="33" customFormat="1" ht="13.2" hidden="1" x14ac:dyDescent="0.2"/>
    <row r="2588" s="33" customFormat="1" ht="13.2" hidden="1" x14ac:dyDescent="0.2"/>
    <row r="2589" s="33" customFormat="1" ht="13.2" hidden="1" x14ac:dyDescent="0.2"/>
    <row r="2590" s="33" customFormat="1" ht="13.2" hidden="1" x14ac:dyDescent="0.2"/>
    <row r="2591" s="33" customFormat="1" ht="13.2" hidden="1" x14ac:dyDescent="0.2"/>
    <row r="2592" s="33" customFormat="1" ht="13.2" hidden="1" x14ac:dyDescent="0.2"/>
    <row r="2593" s="33" customFormat="1" ht="13.2" hidden="1" x14ac:dyDescent="0.2"/>
    <row r="2594" s="33" customFormat="1" ht="13.2" hidden="1" x14ac:dyDescent="0.2"/>
    <row r="2595" s="33" customFormat="1" ht="13.2" hidden="1" x14ac:dyDescent="0.2"/>
    <row r="2596" s="33" customFormat="1" ht="13.2" hidden="1" x14ac:dyDescent="0.2"/>
    <row r="2597" s="33" customFormat="1" ht="13.2" hidden="1" x14ac:dyDescent="0.2"/>
    <row r="2598" s="33" customFormat="1" ht="13.2" hidden="1" x14ac:dyDescent="0.2"/>
    <row r="2599" s="33" customFormat="1" ht="13.2" hidden="1" x14ac:dyDescent="0.2"/>
    <row r="2600" s="33" customFormat="1" ht="13.2" hidden="1" x14ac:dyDescent="0.2"/>
    <row r="2601" s="33" customFormat="1" ht="13.2" hidden="1" x14ac:dyDescent="0.2"/>
    <row r="2602" s="33" customFormat="1" ht="13.2" hidden="1" x14ac:dyDescent="0.2"/>
    <row r="2603" s="33" customFormat="1" ht="13.2" hidden="1" x14ac:dyDescent="0.2"/>
    <row r="2604" s="33" customFormat="1" ht="13.2" hidden="1" x14ac:dyDescent="0.2"/>
    <row r="2605" s="33" customFormat="1" ht="13.2" hidden="1" x14ac:dyDescent="0.2"/>
    <row r="2606" s="33" customFormat="1" ht="13.2" hidden="1" x14ac:dyDescent="0.2"/>
    <row r="2607" s="33" customFormat="1" ht="13.2" hidden="1" x14ac:dyDescent="0.2"/>
    <row r="2608" s="33" customFormat="1" ht="13.2" hidden="1" x14ac:dyDescent="0.2"/>
    <row r="2609" s="33" customFormat="1" ht="13.2" hidden="1" x14ac:dyDescent="0.2"/>
    <row r="2610" s="33" customFormat="1" ht="13.2" hidden="1" x14ac:dyDescent="0.2"/>
    <row r="2611" s="33" customFormat="1" ht="13.2" hidden="1" x14ac:dyDescent="0.2"/>
    <row r="2612" s="33" customFormat="1" ht="13.2" hidden="1" x14ac:dyDescent="0.2"/>
    <row r="2613" s="33" customFormat="1" ht="13.2" hidden="1" x14ac:dyDescent="0.2"/>
    <row r="2614" s="33" customFormat="1" ht="13.2" hidden="1" x14ac:dyDescent="0.2"/>
    <row r="2615" s="33" customFormat="1" ht="13.2" hidden="1" x14ac:dyDescent="0.2"/>
    <row r="2616" s="33" customFormat="1" ht="13.2" hidden="1" x14ac:dyDescent="0.2"/>
    <row r="2617" s="33" customFormat="1" ht="13.2" hidden="1" x14ac:dyDescent="0.2"/>
    <row r="2618" s="33" customFormat="1" ht="13.2" hidden="1" x14ac:dyDescent="0.2"/>
    <row r="2619" s="33" customFormat="1" ht="13.2" hidden="1" x14ac:dyDescent="0.2"/>
    <row r="2620" s="33" customFormat="1" ht="13.2" hidden="1" x14ac:dyDescent="0.2"/>
    <row r="2621" s="33" customFormat="1" ht="13.2" hidden="1" x14ac:dyDescent="0.2"/>
    <row r="2622" s="33" customFormat="1" ht="13.2" hidden="1" x14ac:dyDescent="0.2"/>
    <row r="2623" s="33" customFormat="1" ht="13.2" hidden="1" x14ac:dyDescent="0.2"/>
    <row r="2624" s="33" customFormat="1" ht="13.2" hidden="1" x14ac:dyDescent="0.2"/>
    <row r="2625" s="33" customFormat="1" ht="13.2" hidden="1" x14ac:dyDescent="0.2"/>
    <row r="2626" s="33" customFormat="1" ht="13.2" hidden="1" x14ac:dyDescent="0.2"/>
    <row r="2627" s="33" customFormat="1" ht="13.2" hidden="1" x14ac:dyDescent="0.2"/>
    <row r="2628" s="33" customFormat="1" ht="13.2" hidden="1" x14ac:dyDescent="0.2"/>
    <row r="2629" s="33" customFormat="1" ht="13.2" hidden="1" x14ac:dyDescent="0.2"/>
    <row r="2630" s="33" customFormat="1" ht="13.2" hidden="1" x14ac:dyDescent="0.2"/>
    <row r="2631" s="33" customFormat="1" ht="13.2" hidden="1" x14ac:dyDescent="0.2"/>
    <row r="2632" s="33" customFormat="1" ht="13.2" hidden="1" x14ac:dyDescent="0.2"/>
    <row r="2633" s="33" customFormat="1" ht="13.2" hidden="1" x14ac:dyDescent="0.2"/>
    <row r="2634" s="33" customFormat="1" ht="13.2" hidden="1" x14ac:dyDescent="0.2"/>
    <row r="2635" s="33" customFormat="1" ht="13.2" hidden="1" x14ac:dyDescent="0.2"/>
    <row r="2636" s="33" customFormat="1" ht="13.2" hidden="1" x14ac:dyDescent="0.2"/>
    <row r="2637" s="33" customFormat="1" ht="13.2" hidden="1" x14ac:dyDescent="0.2"/>
    <row r="2638" s="33" customFormat="1" ht="13.2" hidden="1" x14ac:dyDescent="0.2"/>
    <row r="2639" s="33" customFormat="1" ht="13.2" hidden="1" x14ac:dyDescent="0.2"/>
    <row r="2640" s="33" customFormat="1" ht="13.2" hidden="1" x14ac:dyDescent="0.2"/>
    <row r="2641" s="33" customFormat="1" ht="13.2" hidden="1" x14ac:dyDescent="0.2"/>
    <row r="2642" s="33" customFormat="1" ht="13.2" hidden="1" x14ac:dyDescent="0.2"/>
    <row r="2643" s="33" customFormat="1" ht="13.2" hidden="1" x14ac:dyDescent="0.2"/>
    <row r="2644" s="33" customFormat="1" ht="13.2" hidden="1" x14ac:dyDescent="0.2"/>
    <row r="2645" s="33" customFormat="1" ht="13.2" hidden="1" x14ac:dyDescent="0.2"/>
    <row r="2646" s="33" customFormat="1" ht="13.2" hidden="1" x14ac:dyDescent="0.2"/>
    <row r="2647" s="33" customFormat="1" ht="13.2" hidden="1" x14ac:dyDescent="0.2"/>
    <row r="2648" s="33" customFormat="1" ht="13.2" hidden="1" x14ac:dyDescent="0.2"/>
    <row r="2649" s="33" customFormat="1" ht="13.2" hidden="1" x14ac:dyDescent="0.2"/>
    <row r="2650" s="33" customFormat="1" ht="13.2" hidden="1" x14ac:dyDescent="0.2"/>
    <row r="2651" s="33" customFormat="1" ht="13.2" hidden="1" x14ac:dyDescent="0.2"/>
    <row r="2652" s="33" customFormat="1" ht="13.2" hidden="1" x14ac:dyDescent="0.2"/>
    <row r="2653" s="33" customFormat="1" ht="13.2" hidden="1" x14ac:dyDescent="0.2"/>
    <row r="2654" s="33" customFormat="1" ht="13.2" hidden="1" x14ac:dyDescent="0.2"/>
    <row r="2655" s="33" customFormat="1" ht="13.2" hidden="1" x14ac:dyDescent="0.2"/>
    <row r="2656" s="33" customFormat="1" ht="13.2" hidden="1" x14ac:dyDescent="0.2"/>
    <row r="2657" s="33" customFormat="1" ht="13.2" hidden="1" x14ac:dyDescent="0.2"/>
    <row r="2658" s="33" customFormat="1" ht="13.2" hidden="1" x14ac:dyDescent="0.2"/>
    <row r="2659" s="33" customFormat="1" ht="13.2" hidden="1" x14ac:dyDescent="0.2"/>
    <row r="2660" s="33" customFormat="1" ht="13.2" hidden="1" x14ac:dyDescent="0.2"/>
    <row r="2661" s="33" customFormat="1" ht="13.2" hidden="1" x14ac:dyDescent="0.2"/>
    <row r="2662" s="33" customFormat="1" ht="13.2" hidden="1" x14ac:dyDescent="0.2"/>
    <row r="2663" s="33" customFormat="1" ht="13.2" hidden="1" x14ac:dyDescent="0.2"/>
    <row r="2664" s="33" customFormat="1" ht="13.2" hidden="1" x14ac:dyDescent="0.2"/>
    <row r="2665" s="33" customFormat="1" ht="13.2" hidden="1" x14ac:dyDescent="0.2"/>
    <row r="2666" s="33" customFormat="1" ht="13.2" hidden="1" x14ac:dyDescent="0.2"/>
    <row r="2667" s="33" customFormat="1" ht="13.2" hidden="1" x14ac:dyDescent="0.2"/>
    <row r="2668" s="33" customFormat="1" ht="13.2" hidden="1" x14ac:dyDescent="0.2"/>
    <row r="2669" s="33" customFormat="1" ht="13.2" hidden="1" x14ac:dyDescent="0.2"/>
    <row r="2670" s="33" customFormat="1" ht="13.2" hidden="1" x14ac:dyDescent="0.2"/>
    <row r="2671" s="33" customFormat="1" ht="13.2" hidden="1" x14ac:dyDescent="0.2"/>
    <row r="2672" s="33" customFormat="1" ht="13.2" hidden="1" x14ac:dyDescent="0.2"/>
    <row r="2673" s="33" customFormat="1" ht="13.2" hidden="1" x14ac:dyDescent="0.2"/>
    <row r="2674" s="33" customFormat="1" ht="13.2" hidden="1" x14ac:dyDescent="0.2"/>
    <row r="2675" s="33" customFormat="1" ht="13.2" hidden="1" x14ac:dyDescent="0.2"/>
    <row r="2676" s="33" customFormat="1" ht="13.2" hidden="1" x14ac:dyDescent="0.2"/>
    <row r="2677" s="33" customFormat="1" ht="13.2" hidden="1" x14ac:dyDescent="0.2"/>
    <row r="2678" s="33" customFormat="1" ht="13.2" hidden="1" x14ac:dyDescent="0.2"/>
    <row r="2679" s="33" customFormat="1" ht="13.2" hidden="1" x14ac:dyDescent="0.2"/>
    <row r="2680" s="33" customFormat="1" ht="13.2" hidden="1" x14ac:dyDescent="0.2"/>
    <row r="2681" s="33" customFormat="1" ht="13.2" hidden="1" x14ac:dyDescent="0.2"/>
    <row r="2682" s="33" customFormat="1" ht="13.2" hidden="1" x14ac:dyDescent="0.2"/>
    <row r="2683" s="33" customFormat="1" ht="13.2" hidden="1" x14ac:dyDescent="0.2"/>
    <row r="2684" s="33" customFormat="1" ht="13.2" hidden="1" x14ac:dyDescent="0.2"/>
    <row r="2685" s="33" customFormat="1" ht="13.2" hidden="1" x14ac:dyDescent="0.2"/>
    <row r="2686" s="33" customFormat="1" ht="13.2" hidden="1" x14ac:dyDescent="0.2"/>
    <row r="2687" s="33" customFormat="1" ht="13.2" hidden="1" x14ac:dyDescent="0.2"/>
    <row r="2688" s="33" customFormat="1" ht="13.2" hidden="1" x14ac:dyDescent="0.2"/>
    <row r="2689" s="33" customFormat="1" ht="13.2" hidden="1" x14ac:dyDescent="0.2"/>
    <row r="2690" s="33" customFormat="1" ht="13.2" hidden="1" x14ac:dyDescent="0.2"/>
    <row r="2691" s="33" customFormat="1" ht="13.2" hidden="1" x14ac:dyDescent="0.2"/>
    <row r="2692" s="33" customFormat="1" ht="13.2" hidden="1" x14ac:dyDescent="0.2"/>
    <row r="2693" s="33" customFormat="1" ht="13.2" hidden="1" x14ac:dyDescent="0.2"/>
    <row r="2694" s="33" customFormat="1" ht="13.2" hidden="1" x14ac:dyDescent="0.2"/>
    <row r="2695" s="33" customFormat="1" ht="13.2" hidden="1" x14ac:dyDescent="0.2"/>
    <row r="2696" s="33" customFormat="1" ht="13.2" hidden="1" x14ac:dyDescent="0.2"/>
    <row r="2697" s="33" customFormat="1" ht="13.2" hidden="1" x14ac:dyDescent="0.2"/>
    <row r="2698" s="33" customFormat="1" ht="13.2" hidden="1" x14ac:dyDescent="0.2"/>
    <row r="2699" s="33" customFormat="1" ht="13.2" hidden="1" x14ac:dyDescent="0.2"/>
    <row r="2700" s="33" customFormat="1" ht="13.2" hidden="1" x14ac:dyDescent="0.2"/>
    <row r="2701" s="33" customFormat="1" ht="13.2" hidden="1" x14ac:dyDescent="0.2"/>
    <row r="2702" s="33" customFormat="1" ht="13.2" hidden="1" x14ac:dyDescent="0.2"/>
    <row r="2703" s="33" customFormat="1" ht="13.2" hidden="1" x14ac:dyDescent="0.2"/>
    <row r="2704" s="33" customFormat="1" ht="13.2" hidden="1" x14ac:dyDescent="0.2"/>
    <row r="2705" s="33" customFormat="1" ht="13.2" hidden="1" x14ac:dyDescent="0.2"/>
    <row r="2706" s="33" customFormat="1" ht="13.2" hidden="1" x14ac:dyDescent="0.2"/>
    <row r="2707" s="33" customFormat="1" ht="13.2" hidden="1" x14ac:dyDescent="0.2"/>
    <row r="2708" s="33" customFormat="1" ht="13.2" hidden="1" x14ac:dyDescent="0.2"/>
    <row r="2709" s="33" customFormat="1" ht="13.2" hidden="1" x14ac:dyDescent="0.2"/>
    <row r="2710" s="33" customFormat="1" ht="13.2" hidden="1" x14ac:dyDescent="0.2"/>
    <row r="2711" s="33" customFormat="1" ht="13.2" hidden="1" x14ac:dyDescent="0.2"/>
    <row r="2712" s="33" customFormat="1" ht="13.2" hidden="1" x14ac:dyDescent="0.2"/>
    <row r="2713" s="33" customFormat="1" ht="13.2" hidden="1" x14ac:dyDescent="0.2"/>
    <row r="2714" s="33" customFormat="1" ht="13.2" hidden="1" x14ac:dyDescent="0.2"/>
    <row r="2715" s="33" customFormat="1" ht="13.2" hidden="1" x14ac:dyDescent="0.2"/>
    <row r="2716" s="33" customFormat="1" ht="13.2" hidden="1" x14ac:dyDescent="0.2"/>
    <row r="2717" s="33" customFormat="1" ht="13.2" hidden="1" x14ac:dyDescent="0.2"/>
    <row r="2718" s="33" customFormat="1" ht="13.2" hidden="1" x14ac:dyDescent="0.2"/>
    <row r="2719" s="33" customFormat="1" ht="13.2" hidden="1" x14ac:dyDescent="0.2"/>
    <row r="2720" s="33" customFormat="1" ht="13.2" hidden="1" x14ac:dyDescent="0.2"/>
    <row r="2721" s="33" customFormat="1" ht="13.2" hidden="1" x14ac:dyDescent="0.2"/>
    <row r="2722" s="33" customFormat="1" ht="13.2" hidden="1" x14ac:dyDescent="0.2"/>
    <row r="2723" s="33" customFormat="1" ht="13.2" hidden="1" x14ac:dyDescent="0.2"/>
    <row r="2724" s="33" customFormat="1" ht="13.2" hidden="1" x14ac:dyDescent="0.2"/>
    <row r="2725" s="33" customFormat="1" ht="13.2" hidden="1" x14ac:dyDescent="0.2"/>
    <row r="2726" s="33" customFormat="1" ht="13.2" hidden="1" x14ac:dyDescent="0.2"/>
    <row r="2727" s="33" customFormat="1" ht="13.2" hidden="1" x14ac:dyDescent="0.2"/>
    <row r="2728" s="33" customFormat="1" ht="13.2" hidden="1" x14ac:dyDescent="0.2"/>
    <row r="2729" s="33" customFormat="1" ht="13.2" hidden="1" x14ac:dyDescent="0.2"/>
    <row r="2730" s="33" customFormat="1" ht="13.2" hidden="1" x14ac:dyDescent="0.2"/>
    <row r="2731" s="33" customFormat="1" ht="13.2" hidden="1" x14ac:dyDescent="0.2"/>
    <row r="2732" s="33" customFormat="1" ht="13.2" hidden="1" x14ac:dyDescent="0.2"/>
    <row r="2733" s="33" customFormat="1" ht="13.2" hidden="1" x14ac:dyDescent="0.2"/>
    <row r="2734" s="33" customFormat="1" ht="13.2" hidden="1" x14ac:dyDescent="0.2"/>
    <row r="2735" s="33" customFormat="1" ht="13.2" hidden="1" x14ac:dyDescent="0.2"/>
    <row r="2736" s="33" customFormat="1" ht="13.2" hidden="1" x14ac:dyDescent="0.2"/>
    <row r="2737" s="33" customFormat="1" ht="13.2" hidden="1" x14ac:dyDescent="0.2"/>
    <row r="2738" s="33" customFormat="1" ht="13.2" hidden="1" x14ac:dyDescent="0.2"/>
    <row r="2739" s="33" customFormat="1" ht="13.2" hidden="1" x14ac:dyDescent="0.2"/>
    <row r="2740" s="33" customFormat="1" ht="13.2" hidden="1" x14ac:dyDescent="0.2"/>
    <row r="2741" s="33" customFormat="1" ht="13.2" hidden="1" x14ac:dyDescent="0.2"/>
    <row r="2742" s="33" customFormat="1" ht="13.2" hidden="1" x14ac:dyDescent="0.2"/>
    <row r="2743" s="33" customFormat="1" ht="13.2" hidden="1" x14ac:dyDescent="0.2"/>
    <row r="2744" s="33" customFormat="1" ht="13.2" hidden="1" x14ac:dyDescent="0.2"/>
    <row r="2745" s="33" customFormat="1" ht="13.2" hidden="1" x14ac:dyDescent="0.2"/>
    <row r="2746" s="33" customFormat="1" ht="13.2" hidden="1" x14ac:dyDescent="0.2"/>
    <row r="2747" s="33" customFormat="1" ht="13.2" hidden="1" x14ac:dyDescent="0.2"/>
    <row r="2748" s="33" customFormat="1" ht="13.2" hidden="1" x14ac:dyDescent="0.2"/>
    <row r="2749" s="33" customFormat="1" ht="13.2" hidden="1" x14ac:dyDescent="0.2"/>
    <row r="2750" s="33" customFormat="1" ht="13.2" hidden="1" x14ac:dyDescent="0.2"/>
    <row r="2751" s="33" customFormat="1" ht="13.2" hidden="1" x14ac:dyDescent="0.2"/>
    <row r="2752" s="33" customFormat="1" ht="13.2" hidden="1" x14ac:dyDescent="0.2"/>
    <row r="2753" s="33" customFormat="1" ht="13.2" hidden="1" x14ac:dyDescent="0.2"/>
    <row r="2754" s="33" customFormat="1" ht="13.2" hidden="1" x14ac:dyDescent="0.2"/>
    <row r="2755" s="33" customFormat="1" ht="13.2" hidden="1" x14ac:dyDescent="0.2"/>
    <row r="2756" s="33" customFormat="1" ht="13.2" hidden="1" x14ac:dyDescent="0.2"/>
    <row r="2757" s="33" customFormat="1" ht="13.2" hidden="1" x14ac:dyDescent="0.2"/>
    <row r="2758" s="33" customFormat="1" ht="13.2" hidden="1" x14ac:dyDescent="0.2"/>
    <row r="2759" s="33" customFormat="1" ht="13.2" hidden="1" x14ac:dyDescent="0.2"/>
    <row r="2760" s="33" customFormat="1" ht="13.2" hidden="1" x14ac:dyDescent="0.2"/>
    <row r="2761" s="33" customFormat="1" ht="13.2" hidden="1" x14ac:dyDescent="0.2"/>
    <row r="2762" s="33" customFormat="1" ht="13.2" hidden="1" x14ac:dyDescent="0.2"/>
    <row r="2763" s="33" customFormat="1" ht="13.2" hidden="1" x14ac:dyDescent="0.2"/>
    <row r="2764" s="33" customFormat="1" ht="13.2" hidden="1" x14ac:dyDescent="0.2"/>
    <row r="2765" s="33" customFormat="1" ht="13.2" hidden="1" x14ac:dyDescent="0.2"/>
    <row r="2766" s="33" customFormat="1" ht="13.2" hidden="1" x14ac:dyDescent="0.2"/>
    <row r="2767" s="33" customFormat="1" ht="13.2" hidden="1" x14ac:dyDescent="0.2"/>
    <row r="2768" s="33" customFormat="1" ht="13.2" hidden="1" x14ac:dyDescent="0.2"/>
    <row r="2769" s="33" customFormat="1" ht="13.2" hidden="1" x14ac:dyDescent="0.2"/>
    <row r="2770" s="33" customFormat="1" ht="13.2" hidden="1" x14ac:dyDescent="0.2"/>
    <row r="2771" s="33" customFormat="1" ht="13.2" hidden="1" x14ac:dyDescent="0.2"/>
    <row r="2772" s="33" customFormat="1" ht="13.2" hidden="1" x14ac:dyDescent="0.2"/>
    <row r="2773" s="33" customFormat="1" ht="13.2" hidden="1" x14ac:dyDescent="0.2"/>
    <row r="2774" s="33" customFormat="1" ht="13.2" hidden="1" x14ac:dyDescent="0.2"/>
    <row r="2775" s="33" customFormat="1" ht="13.2" hidden="1" x14ac:dyDescent="0.2"/>
    <row r="2776" s="33" customFormat="1" ht="13.2" hidden="1" x14ac:dyDescent="0.2"/>
    <row r="2777" s="33" customFormat="1" ht="13.2" hidden="1" x14ac:dyDescent="0.2"/>
    <row r="2778" s="33" customFormat="1" ht="13.2" hidden="1" x14ac:dyDescent="0.2"/>
    <row r="2779" s="33" customFormat="1" ht="13.2" hidden="1" x14ac:dyDescent="0.2"/>
    <row r="2780" s="33" customFormat="1" ht="13.2" hidden="1" x14ac:dyDescent="0.2"/>
    <row r="2781" s="33" customFormat="1" ht="13.2" hidden="1" x14ac:dyDescent="0.2"/>
    <row r="2782" s="33" customFormat="1" ht="13.2" hidden="1" x14ac:dyDescent="0.2"/>
    <row r="2783" s="33" customFormat="1" ht="13.2" hidden="1" x14ac:dyDescent="0.2"/>
    <row r="2784" s="33" customFormat="1" ht="13.2" hidden="1" x14ac:dyDescent="0.2"/>
    <row r="2785" s="33" customFormat="1" ht="13.2" hidden="1" x14ac:dyDescent="0.2"/>
    <row r="2786" s="33" customFormat="1" ht="13.2" hidden="1" x14ac:dyDescent="0.2"/>
    <row r="2787" s="33" customFormat="1" ht="13.2" hidden="1" x14ac:dyDescent="0.2"/>
    <row r="2788" s="33" customFormat="1" ht="13.2" hidden="1" x14ac:dyDescent="0.2"/>
    <row r="2789" s="33" customFormat="1" ht="13.2" hidden="1" x14ac:dyDescent="0.2"/>
    <row r="2790" s="33" customFormat="1" ht="13.2" hidden="1" x14ac:dyDescent="0.2"/>
    <row r="2791" s="33" customFormat="1" ht="13.2" hidden="1" x14ac:dyDescent="0.2"/>
    <row r="2792" s="33" customFormat="1" ht="13.2" hidden="1" x14ac:dyDescent="0.2"/>
    <row r="2793" s="33" customFormat="1" ht="13.2" hidden="1" x14ac:dyDescent="0.2"/>
    <row r="2794" s="33" customFormat="1" ht="13.2" hidden="1" x14ac:dyDescent="0.2"/>
    <row r="2795" s="33" customFormat="1" ht="13.2" hidden="1" x14ac:dyDescent="0.2"/>
    <row r="2796" s="33" customFormat="1" ht="13.2" hidden="1" x14ac:dyDescent="0.2"/>
    <row r="2797" s="33" customFormat="1" ht="13.2" hidden="1" x14ac:dyDescent="0.2"/>
    <row r="2798" s="33" customFormat="1" ht="13.2" hidden="1" x14ac:dyDescent="0.2"/>
    <row r="2799" s="33" customFormat="1" ht="13.2" hidden="1" x14ac:dyDescent="0.2"/>
    <row r="2800" s="33" customFormat="1" ht="13.2" hidden="1" x14ac:dyDescent="0.2"/>
    <row r="2801" s="33" customFormat="1" ht="13.2" hidden="1" x14ac:dyDescent="0.2"/>
    <row r="2802" s="33" customFormat="1" ht="13.2" hidden="1" x14ac:dyDescent="0.2"/>
    <row r="2803" s="33" customFormat="1" ht="13.2" hidden="1" x14ac:dyDescent="0.2"/>
    <row r="2804" s="33" customFormat="1" ht="13.2" hidden="1" x14ac:dyDescent="0.2"/>
    <row r="2805" s="33" customFormat="1" ht="13.2" hidden="1" x14ac:dyDescent="0.2"/>
    <row r="2806" s="33" customFormat="1" ht="13.2" hidden="1" x14ac:dyDescent="0.2"/>
    <row r="2807" s="33" customFormat="1" ht="13.2" hidden="1" x14ac:dyDescent="0.2"/>
    <row r="2808" s="33" customFormat="1" ht="13.2" hidden="1" x14ac:dyDescent="0.2"/>
    <row r="2809" s="33" customFormat="1" ht="13.2" hidden="1" x14ac:dyDescent="0.2"/>
    <row r="2810" s="33" customFormat="1" ht="13.2" hidden="1" x14ac:dyDescent="0.2"/>
    <row r="2811" s="33" customFormat="1" ht="13.2" hidden="1" x14ac:dyDescent="0.2"/>
    <row r="2812" s="33" customFormat="1" ht="13.2" hidden="1" x14ac:dyDescent="0.2"/>
    <row r="2813" s="33" customFormat="1" ht="13.2" hidden="1" x14ac:dyDescent="0.2"/>
    <row r="2814" s="33" customFormat="1" ht="13.2" hidden="1" x14ac:dyDescent="0.2"/>
    <row r="2815" s="33" customFormat="1" ht="13.2" hidden="1" x14ac:dyDescent="0.2"/>
    <row r="2816" s="33" customFormat="1" ht="13.2" hidden="1" x14ac:dyDescent="0.2"/>
    <row r="2817" s="33" customFormat="1" ht="13.2" hidden="1" x14ac:dyDescent="0.2"/>
    <row r="2818" s="33" customFormat="1" ht="13.2" hidden="1" x14ac:dyDescent="0.2"/>
    <row r="2819" s="33" customFormat="1" ht="13.2" hidden="1" x14ac:dyDescent="0.2"/>
    <row r="2820" s="33" customFormat="1" ht="13.2" hidden="1" x14ac:dyDescent="0.2"/>
    <row r="2821" s="33" customFormat="1" ht="13.2" hidden="1" x14ac:dyDescent="0.2"/>
    <row r="2822" s="33" customFormat="1" ht="13.2" hidden="1" x14ac:dyDescent="0.2"/>
    <row r="2823" s="33" customFormat="1" ht="13.2" hidden="1" x14ac:dyDescent="0.2"/>
    <row r="2824" s="33" customFormat="1" ht="13.2" hidden="1" x14ac:dyDescent="0.2"/>
    <row r="2825" s="33" customFormat="1" ht="13.2" hidden="1" x14ac:dyDescent="0.2"/>
    <row r="2826" s="33" customFormat="1" ht="13.2" hidden="1" x14ac:dyDescent="0.2"/>
    <row r="2827" s="33" customFormat="1" ht="13.2" hidden="1" x14ac:dyDescent="0.2"/>
    <row r="2828" s="33" customFormat="1" ht="13.2" hidden="1" x14ac:dyDescent="0.2"/>
    <row r="2829" s="33" customFormat="1" ht="13.2" hidden="1" x14ac:dyDescent="0.2"/>
    <row r="2830" s="33" customFormat="1" ht="13.2" hidden="1" x14ac:dyDescent="0.2"/>
    <row r="2831" s="33" customFormat="1" ht="13.2" hidden="1" x14ac:dyDescent="0.2"/>
    <row r="2832" s="33" customFormat="1" ht="13.2" hidden="1" x14ac:dyDescent="0.2"/>
    <row r="2833" s="33" customFormat="1" ht="13.2" hidden="1" x14ac:dyDescent="0.2"/>
    <row r="2834" s="33" customFormat="1" ht="13.2" hidden="1" x14ac:dyDescent="0.2"/>
    <row r="2835" s="33" customFormat="1" ht="13.2" hidden="1" x14ac:dyDescent="0.2"/>
    <row r="2836" s="33" customFormat="1" ht="13.2" hidden="1" x14ac:dyDescent="0.2"/>
    <row r="2837" s="33" customFormat="1" ht="13.2" hidden="1" x14ac:dyDescent="0.2"/>
    <row r="2838" s="33" customFormat="1" ht="13.2" hidden="1" x14ac:dyDescent="0.2"/>
    <row r="2839" s="33" customFormat="1" ht="13.2" hidden="1" x14ac:dyDescent="0.2"/>
    <row r="2840" s="33" customFormat="1" ht="13.2" hidden="1" x14ac:dyDescent="0.2"/>
    <row r="2841" s="33" customFormat="1" ht="13.2" hidden="1" x14ac:dyDescent="0.2"/>
    <row r="2842" s="33" customFormat="1" ht="13.2" hidden="1" x14ac:dyDescent="0.2"/>
    <row r="2843" s="33" customFormat="1" ht="13.2" hidden="1" x14ac:dyDescent="0.2"/>
    <row r="2844" s="33" customFormat="1" ht="13.2" hidden="1" x14ac:dyDescent="0.2"/>
    <row r="2845" s="33" customFormat="1" ht="13.2" hidden="1" x14ac:dyDescent="0.2"/>
    <row r="2846" s="33" customFormat="1" ht="13.2" hidden="1" x14ac:dyDescent="0.2"/>
    <row r="2847" s="33" customFormat="1" ht="13.2" hidden="1" x14ac:dyDescent="0.2"/>
    <row r="2848" s="33" customFormat="1" ht="13.2" hidden="1" x14ac:dyDescent="0.2"/>
    <row r="2849" s="33" customFormat="1" ht="13.2" hidden="1" x14ac:dyDescent="0.2"/>
    <row r="2850" s="33" customFormat="1" ht="13.2" hidden="1" x14ac:dyDescent="0.2"/>
    <row r="2851" s="33" customFormat="1" ht="13.2" hidden="1" x14ac:dyDescent="0.2"/>
    <row r="2852" s="33" customFormat="1" ht="13.2" hidden="1" x14ac:dyDescent="0.2"/>
    <row r="2853" s="33" customFormat="1" ht="13.2" hidden="1" x14ac:dyDescent="0.2"/>
    <row r="2854" s="33" customFormat="1" ht="13.2" hidden="1" x14ac:dyDescent="0.2"/>
    <row r="2855" s="33" customFormat="1" ht="13.2" hidden="1" x14ac:dyDescent="0.2"/>
    <row r="2856" s="33" customFormat="1" ht="13.2" hidden="1" x14ac:dyDescent="0.2"/>
    <row r="2857" s="33" customFormat="1" ht="13.2" hidden="1" x14ac:dyDescent="0.2"/>
    <row r="2858" s="33" customFormat="1" ht="13.2" hidden="1" x14ac:dyDescent="0.2"/>
    <row r="2859" s="33" customFormat="1" ht="13.2" hidden="1" x14ac:dyDescent="0.2"/>
    <row r="2860" s="33" customFormat="1" ht="13.2" hidden="1" x14ac:dyDescent="0.2"/>
    <row r="2861" s="33" customFormat="1" ht="13.2" hidden="1" x14ac:dyDescent="0.2"/>
    <row r="2862" s="33" customFormat="1" ht="13.2" hidden="1" x14ac:dyDescent="0.2"/>
    <row r="2863" s="33" customFormat="1" ht="13.2" hidden="1" x14ac:dyDescent="0.2"/>
    <row r="2864" s="33" customFormat="1" ht="13.2" hidden="1" x14ac:dyDescent="0.2"/>
    <row r="2865" s="33" customFormat="1" ht="13.2" hidden="1" x14ac:dyDescent="0.2"/>
    <row r="2866" s="33" customFormat="1" ht="13.2" hidden="1" x14ac:dyDescent="0.2"/>
    <row r="2867" s="33" customFormat="1" ht="13.2" hidden="1" x14ac:dyDescent="0.2"/>
    <row r="2868" s="33" customFormat="1" ht="13.2" hidden="1" x14ac:dyDescent="0.2"/>
    <row r="2869" s="33" customFormat="1" ht="13.2" hidden="1" x14ac:dyDescent="0.2"/>
    <row r="2870" s="33" customFormat="1" ht="13.2" hidden="1" x14ac:dyDescent="0.2"/>
    <row r="2871" s="33" customFormat="1" ht="13.2" hidden="1" x14ac:dyDescent="0.2"/>
    <row r="2872" s="33" customFormat="1" ht="13.2" hidden="1" x14ac:dyDescent="0.2"/>
    <row r="2873" s="33" customFormat="1" ht="13.2" hidden="1" x14ac:dyDescent="0.2"/>
    <row r="2874" s="33" customFormat="1" ht="13.2" hidden="1" x14ac:dyDescent="0.2"/>
    <row r="2875" s="33" customFormat="1" ht="13.2" hidden="1" x14ac:dyDescent="0.2"/>
    <row r="2876" s="33" customFormat="1" ht="13.2" hidden="1" x14ac:dyDescent="0.2"/>
    <row r="2877" s="33" customFormat="1" ht="13.2" hidden="1" x14ac:dyDescent="0.2"/>
    <row r="2878" s="33" customFormat="1" ht="13.2" hidden="1" x14ac:dyDescent="0.2"/>
    <row r="2879" s="33" customFormat="1" ht="13.2" hidden="1" x14ac:dyDescent="0.2"/>
    <row r="2880" s="33" customFormat="1" ht="13.2" hidden="1" x14ac:dyDescent="0.2"/>
    <row r="2881" s="33" customFormat="1" ht="13.2" hidden="1" x14ac:dyDescent="0.2"/>
    <row r="2882" s="33" customFormat="1" ht="13.2" hidden="1" x14ac:dyDescent="0.2"/>
    <row r="2883" s="33" customFormat="1" ht="13.2" hidden="1" x14ac:dyDescent="0.2"/>
    <row r="2884" s="33" customFormat="1" ht="13.2" hidden="1" x14ac:dyDescent="0.2"/>
    <row r="2885" s="33" customFormat="1" ht="13.2" hidden="1" x14ac:dyDescent="0.2"/>
    <row r="2886" s="33" customFormat="1" ht="13.2" hidden="1" x14ac:dyDescent="0.2"/>
    <row r="2887" s="33" customFormat="1" ht="13.2" hidden="1" x14ac:dyDescent="0.2"/>
    <row r="2888" s="33" customFormat="1" ht="13.2" hidden="1" x14ac:dyDescent="0.2"/>
    <row r="2889" s="33" customFormat="1" ht="13.2" hidden="1" x14ac:dyDescent="0.2"/>
    <row r="2890" s="33" customFormat="1" ht="13.2" hidden="1" x14ac:dyDescent="0.2"/>
    <row r="2891" s="33" customFormat="1" ht="13.2" hidden="1" x14ac:dyDescent="0.2"/>
    <row r="2892" s="33" customFormat="1" ht="13.2" hidden="1" x14ac:dyDescent="0.2"/>
    <row r="2893" s="33" customFormat="1" ht="13.2" hidden="1" x14ac:dyDescent="0.2"/>
    <row r="2894" s="33" customFormat="1" ht="13.2" hidden="1" x14ac:dyDescent="0.2"/>
    <row r="2895" s="33" customFormat="1" ht="13.2" hidden="1" x14ac:dyDescent="0.2"/>
    <row r="2896" s="33" customFormat="1" ht="13.2" hidden="1" x14ac:dyDescent="0.2"/>
    <row r="2897" s="33" customFormat="1" ht="13.2" hidden="1" x14ac:dyDescent="0.2"/>
    <row r="2898" s="33" customFormat="1" ht="13.2" hidden="1" x14ac:dyDescent="0.2"/>
    <row r="2899" s="33" customFormat="1" ht="13.2" hidden="1" x14ac:dyDescent="0.2"/>
    <row r="2900" s="33" customFormat="1" ht="13.2" hidden="1" x14ac:dyDescent="0.2"/>
    <row r="2901" s="33" customFormat="1" ht="13.2" hidden="1" x14ac:dyDescent="0.2"/>
    <row r="2902" s="33" customFormat="1" ht="13.2" hidden="1" x14ac:dyDescent="0.2"/>
    <row r="2903" s="33" customFormat="1" ht="13.2" hidden="1" x14ac:dyDescent="0.2"/>
    <row r="2904" s="33" customFormat="1" ht="13.2" hidden="1" x14ac:dyDescent="0.2"/>
    <row r="2905" s="33" customFormat="1" ht="13.2" hidden="1" x14ac:dyDescent="0.2"/>
    <row r="2906" s="33" customFormat="1" ht="13.2" hidden="1" x14ac:dyDescent="0.2"/>
    <row r="2907" s="33" customFormat="1" ht="13.2" hidden="1" x14ac:dyDescent="0.2"/>
    <row r="2908" s="33" customFormat="1" ht="13.2" hidden="1" x14ac:dyDescent="0.2"/>
    <row r="2909" s="33" customFormat="1" ht="13.2" hidden="1" x14ac:dyDescent="0.2"/>
    <row r="2910" s="33" customFormat="1" ht="13.2" hidden="1" x14ac:dyDescent="0.2"/>
    <row r="2911" s="33" customFormat="1" ht="13.2" hidden="1" x14ac:dyDescent="0.2"/>
    <row r="2912" s="33" customFormat="1" ht="13.2" hidden="1" x14ac:dyDescent="0.2"/>
    <row r="2913" s="33" customFormat="1" ht="13.2" hidden="1" x14ac:dyDescent="0.2"/>
    <row r="2914" s="33" customFormat="1" ht="13.2" hidden="1" x14ac:dyDescent="0.2"/>
    <row r="2915" s="33" customFormat="1" ht="13.2" hidden="1" x14ac:dyDescent="0.2"/>
    <row r="2916" s="33" customFormat="1" ht="13.2" hidden="1" x14ac:dyDescent="0.2"/>
    <row r="2917" s="33" customFormat="1" ht="13.2" hidden="1" x14ac:dyDescent="0.2"/>
    <row r="2918" s="33" customFormat="1" ht="13.2" hidden="1" x14ac:dyDescent="0.2"/>
    <row r="2919" s="33" customFormat="1" ht="13.2" hidden="1" x14ac:dyDescent="0.2"/>
    <row r="2920" s="33" customFormat="1" ht="13.2" hidden="1" x14ac:dyDescent="0.2"/>
    <row r="2921" s="33" customFormat="1" ht="13.2" hidden="1" x14ac:dyDescent="0.2"/>
    <row r="2922" s="33" customFormat="1" ht="13.2" hidden="1" x14ac:dyDescent="0.2"/>
    <row r="2923" s="33" customFormat="1" ht="13.2" hidden="1" x14ac:dyDescent="0.2"/>
    <row r="2924" s="33" customFormat="1" ht="13.2" hidden="1" x14ac:dyDescent="0.2"/>
    <row r="2925" s="33" customFormat="1" ht="13.2" hidden="1" x14ac:dyDescent="0.2"/>
    <row r="2926" s="33" customFormat="1" ht="13.2" hidden="1" x14ac:dyDescent="0.2"/>
    <row r="2927" s="33" customFormat="1" ht="13.2" hidden="1" x14ac:dyDescent="0.2"/>
    <row r="2928" s="33" customFormat="1" ht="13.2" hidden="1" x14ac:dyDescent="0.2"/>
    <row r="2929" s="33" customFormat="1" ht="13.2" hidden="1" x14ac:dyDescent="0.2"/>
    <row r="2930" s="33" customFormat="1" ht="13.2" hidden="1" x14ac:dyDescent="0.2"/>
    <row r="2931" s="33" customFormat="1" ht="13.2" hidden="1" x14ac:dyDescent="0.2"/>
    <row r="2932" s="33" customFormat="1" ht="13.2" hidden="1" x14ac:dyDescent="0.2"/>
    <row r="2933" s="33" customFormat="1" ht="13.2" hidden="1" x14ac:dyDescent="0.2"/>
    <row r="2934" s="33" customFormat="1" ht="13.2" hidden="1" x14ac:dyDescent="0.2"/>
    <row r="2935" s="33" customFormat="1" ht="13.2" hidden="1" x14ac:dyDescent="0.2"/>
    <row r="2936" s="33" customFormat="1" ht="13.2" hidden="1" x14ac:dyDescent="0.2"/>
    <row r="2937" s="33" customFormat="1" ht="13.2" hidden="1" x14ac:dyDescent="0.2"/>
    <row r="2938" s="33" customFormat="1" ht="13.2" hidden="1" x14ac:dyDescent="0.2"/>
    <row r="2939" s="33" customFormat="1" ht="13.2" hidden="1" x14ac:dyDescent="0.2"/>
    <row r="2940" s="33" customFormat="1" ht="13.2" hidden="1" x14ac:dyDescent="0.2"/>
    <row r="2941" s="33" customFormat="1" ht="13.2" hidden="1" x14ac:dyDescent="0.2"/>
    <row r="2942" s="33" customFormat="1" ht="13.2" hidden="1" x14ac:dyDescent="0.2"/>
    <row r="2943" s="33" customFormat="1" ht="13.2" hidden="1" x14ac:dyDescent="0.2"/>
    <row r="2944" s="33" customFormat="1" ht="13.2" hidden="1" x14ac:dyDescent="0.2"/>
    <row r="2945" s="33" customFormat="1" ht="13.2" hidden="1" x14ac:dyDescent="0.2"/>
    <row r="2946" s="33" customFormat="1" ht="13.2" hidden="1" x14ac:dyDescent="0.2"/>
    <row r="2947" s="33" customFormat="1" ht="13.2" hidden="1" x14ac:dyDescent="0.2"/>
    <row r="2948" s="33" customFormat="1" ht="13.2" hidden="1" x14ac:dyDescent="0.2"/>
    <row r="2949" s="33" customFormat="1" ht="13.2" hidden="1" x14ac:dyDescent="0.2"/>
    <row r="2950" s="33" customFormat="1" ht="13.2" hidden="1" x14ac:dyDescent="0.2"/>
    <row r="2951" s="33" customFormat="1" ht="13.2" hidden="1" x14ac:dyDescent="0.2"/>
    <row r="2952" s="33" customFormat="1" ht="13.2" hidden="1" x14ac:dyDescent="0.2"/>
    <row r="2953" s="33" customFormat="1" ht="13.2" hidden="1" x14ac:dyDescent="0.2"/>
    <row r="2954" s="33" customFormat="1" ht="13.2" hidden="1" x14ac:dyDescent="0.2"/>
    <row r="2955" s="33" customFormat="1" ht="13.2" hidden="1" x14ac:dyDescent="0.2"/>
    <row r="2956" s="33" customFormat="1" ht="13.2" hidden="1" x14ac:dyDescent="0.2"/>
    <row r="2957" s="33" customFormat="1" ht="13.2" hidden="1" x14ac:dyDescent="0.2"/>
    <row r="2958" s="33" customFormat="1" ht="13.2" hidden="1" x14ac:dyDescent="0.2"/>
    <row r="2959" s="33" customFormat="1" ht="13.2" hidden="1" x14ac:dyDescent="0.2"/>
    <row r="2960" s="33" customFormat="1" ht="13.2" hidden="1" x14ac:dyDescent="0.2"/>
    <row r="2961" s="33" customFormat="1" ht="13.2" hidden="1" x14ac:dyDescent="0.2"/>
    <row r="2962" s="33" customFormat="1" ht="13.2" hidden="1" x14ac:dyDescent="0.2"/>
    <row r="2963" s="33" customFormat="1" ht="13.2" hidden="1" x14ac:dyDescent="0.2"/>
    <row r="2964" s="33" customFormat="1" ht="13.2" hidden="1" x14ac:dyDescent="0.2"/>
    <row r="2965" s="33" customFormat="1" ht="13.2" hidden="1" x14ac:dyDescent="0.2"/>
    <row r="2966" s="33" customFormat="1" ht="13.2" hidden="1" x14ac:dyDescent="0.2"/>
    <row r="2967" s="33" customFormat="1" ht="13.2" hidden="1" x14ac:dyDescent="0.2"/>
    <row r="2968" s="33" customFormat="1" ht="13.2" hidden="1" x14ac:dyDescent="0.2"/>
    <row r="2969" s="33" customFormat="1" ht="13.2" hidden="1" x14ac:dyDescent="0.2"/>
    <row r="2970" s="33" customFormat="1" ht="13.2" hidden="1" x14ac:dyDescent="0.2"/>
    <row r="2971" s="33" customFormat="1" ht="13.2" hidden="1" x14ac:dyDescent="0.2"/>
    <row r="2972" s="33" customFormat="1" ht="13.2" hidden="1" x14ac:dyDescent="0.2"/>
    <row r="2973" s="33" customFormat="1" ht="13.2" hidden="1" x14ac:dyDescent="0.2"/>
    <row r="2974" s="33" customFormat="1" ht="13.2" hidden="1" x14ac:dyDescent="0.2"/>
    <row r="2975" s="33" customFormat="1" ht="13.2" hidden="1" x14ac:dyDescent="0.2"/>
    <row r="2976" s="33" customFormat="1" ht="13.2" hidden="1" x14ac:dyDescent="0.2"/>
    <row r="2977" s="33" customFormat="1" ht="13.2" hidden="1" x14ac:dyDescent="0.2"/>
    <row r="2978" s="33" customFormat="1" ht="13.2" hidden="1" x14ac:dyDescent="0.2"/>
    <row r="2979" s="33" customFormat="1" ht="13.2" hidden="1" x14ac:dyDescent="0.2"/>
    <row r="2980" s="33" customFormat="1" ht="13.2" hidden="1" x14ac:dyDescent="0.2"/>
    <row r="2981" s="33" customFormat="1" ht="13.2" hidden="1" x14ac:dyDescent="0.2"/>
    <row r="2982" s="33" customFormat="1" ht="13.2" hidden="1" x14ac:dyDescent="0.2"/>
    <row r="2983" s="33" customFormat="1" ht="13.2" hidden="1" x14ac:dyDescent="0.2"/>
    <row r="2984" s="33" customFormat="1" ht="13.2" hidden="1" x14ac:dyDescent="0.2"/>
    <row r="2985" s="33" customFormat="1" ht="13.2" hidden="1" x14ac:dyDescent="0.2"/>
    <row r="2986" s="33" customFormat="1" ht="13.2" hidden="1" x14ac:dyDescent="0.2"/>
    <row r="2987" s="33" customFormat="1" ht="13.2" hidden="1" x14ac:dyDescent="0.2"/>
    <row r="2988" s="33" customFormat="1" ht="13.2" hidden="1" x14ac:dyDescent="0.2"/>
    <row r="2989" s="33" customFormat="1" ht="13.2" hidden="1" x14ac:dyDescent="0.2"/>
    <row r="2990" s="33" customFormat="1" ht="13.2" hidden="1" x14ac:dyDescent="0.2"/>
    <row r="2991" s="33" customFormat="1" ht="13.2" hidden="1" x14ac:dyDescent="0.2"/>
    <row r="2992" s="33" customFormat="1" ht="13.2" hidden="1" x14ac:dyDescent="0.2"/>
    <row r="2993" s="33" customFormat="1" ht="13.2" hidden="1" x14ac:dyDescent="0.2"/>
    <row r="2994" s="33" customFormat="1" ht="13.2" hidden="1" x14ac:dyDescent="0.2"/>
    <row r="2995" s="33" customFormat="1" ht="13.2" hidden="1" x14ac:dyDescent="0.2"/>
    <row r="2996" s="33" customFormat="1" ht="13.2" hidden="1" x14ac:dyDescent="0.2"/>
    <row r="2997" s="33" customFormat="1" ht="13.2" hidden="1" x14ac:dyDescent="0.2"/>
    <row r="2998" s="33" customFormat="1" ht="13.2" hidden="1" x14ac:dyDescent="0.2"/>
    <row r="2999" s="33" customFormat="1" ht="13.2" hidden="1" x14ac:dyDescent="0.2"/>
    <row r="3000" s="33" customFormat="1" ht="13.2" hidden="1" x14ac:dyDescent="0.2"/>
    <row r="3001" s="33" customFormat="1" ht="13.2" hidden="1" x14ac:dyDescent="0.2"/>
    <row r="3002" s="33" customFormat="1" ht="13.2" hidden="1" x14ac:dyDescent="0.2"/>
    <row r="3003" s="33" customFormat="1" ht="13.2" hidden="1" x14ac:dyDescent="0.2"/>
    <row r="3004" s="33" customFormat="1" ht="13.2" hidden="1" x14ac:dyDescent="0.2"/>
    <row r="3005" s="33" customFormat="1" ht="13.2" hidden="1" x14ac:dyDescent="0.2"/>
    <row r="3006" s="33" customFormat="1" ht="13.2" hidden="1" x14ac:dyDescent="0.2"/>
    <row r="3007" s="33" customFormat="1" ht="13.2" hidden="1" x14ac:dyDescent="0.2"/>
    <row r="3008" s="33" customFormat="1" ht="13.2" hidden="1" x14ac:dyDescent="0.2"/>
    <row r="3009" s="33" customFormat="1" ht="13.2" hidden="1" x14ac:dyDescent="0.2"/>
    <row r="3010" s="33" customFormat="1" ht="13.2" hidden="1" x14ac:dyDescent="0.2"/>
    <row r="3011" s="33" customFormat="1" ht="13.2" hidden="1" x14ac:dyDescent="0.2"/>
    <row r="3012" s="33" customFormat="1" ht="13.2" hidden="1" x14ac:dyDescent="0.2"/>
    <row r="3013" s="33" customFormat="1" ht="13.2" hidden="1" x14ac:dyDescent="0.2"/>
    <row r="3014" s="33" customFormat="1" ht="13.2" hidden="1" x14ac:dyDescent="0.2"/>
    <row r="3015" s="33" customFormat="1" ht="13.2" hidden="1" x14ac:dyDescent="0.2"/>
    <row r="3016" s="33" customFormat="1" ht="13.2" hidden="1" x14ac:dyDescent="0.2"/>
    <row r="3017" s="33" customFormat="1" ht="13.2" hidden="1" x14ac:dyDescent="0.2"/>
    <row r="3018" s="33" customFormat="1" ht="13.2" hidden="1" x14ac:dyDescent="0.2"/>
    <row r="3019" s="33" customFormat="1" ht="13.2" hidden="1" x14ac:dyDescent="0.2"/>
    <row r="3020" s="33" customFormat="1" ht="13.2" hidden="1" x14ac:dyDescent="0.2"/>
    <row r="3021" s="33" customFormat="1" ht="13.2" hidden="1" x14ac:dyDescent="0.2"/>
    <row r="3022" s="33" customFormat="1" ht="13.2" hidden="1" x14ac:dyDescent="0.2"/>
    <row r="3023" s="33" customFormat="1" ht="13.2" hidden="1" x14ac:dyDescent="0.2"/>
    <row r="3024" s="33" customFormat="1" ht="13.2" hidden="1" x14ac:dyDescent="0.2"/>
    <row r="3025" s="33" customFormat="1" ht="13.2" hidden="1" x14ac:dyDescent="0.2"/>
    <row r="3026" s="33" customFormat="1" ht="13.2" hidden="1" x14ac:dyDescent="0.2"/>
    <row r="3027" s="33" customFormat="1" ht="13.2" hidden="1" x14ac:dyDescent="0.2"/>
    <row r="3028" s="33" customFormat="1" ht="13.2" hidden="1" x14ac:dyDescent="0.2"/>
    <row r="3029" s="33" customFormat="1" ht="13.2" hidden="1" x14ac:dyDescent="0.2"/>
    <row r="3030" s="33" customFormat="1" ht="13.2" hidden="1" x14ac:dyDescent="0.2"/>
    <row r="3031" s="33" customFormat="1" ht="13.2" hidden="1" x14ac:dyDescent="0.2"/>
    <row r="3032" s="33" customFormat="1" ht="13.2" hidden="1" x14ac:dyDescent="0.2"/>
    <row r="3033" s="33" customFormat="1" ht="13.2" hidden="1" x14ac:dyDescent="0.2"/>
    <row r="3034" s="33" customFormat="1" ht="13.2" hidden="1" x14ac:dyDescent="0.2"/>
    <row r="3035" s="33" customFormat="1" ht="13.2" hidden="1" x14ac:dyDescent="0.2"/>
    <row r="3036" s="33" customFormat="1" ht="13.2" hidden="1" x14ac:dyDescent="0.2"/>
    <row r="3037" s="33" customFormat="1" ht="13.2" hidden="1" x14ac:dyDescent="0.2"/>
    <row r="3038" s="33" customFormat="1" ht="13.2" hidden="1" x14ac:dyDescent="0.2"/>
    <row r="3039" s="33" customFormat="1" ht="13.2" hidden="1" x14ac:dyDescent="0.2"/>
    <row r="3040" s="33" customFormat="1" ht="13.2" hidden="1" x14ac:dyDescent="0.2"/>
    <row r="3041" s="33" customFormat="1" ht="13.2" hidden="1" x14ac:dyDescent="0.2"/>
    <row r="3042" s="33" customFormat="1" ht="13.2" hidden="1" x14ac:dyDescent="0.2"/>
    <row r="3043" s="33" customFormat="1" ht="13.2" hidden="1" x14ac:dyDescent="0.2"/>
    <row r="3044" s="33" customFormat="1" ht="13.2" hidden="1" x14ac:dyDescent="0.2"/>
    <row r="3045" s="33" customFormat="1" ht="13.2" hidden="1" x14ac:dyDescent="0.2"/>
    <row r="3046" s="33" customFormat="1" ht="13.2" hidden="1" x14ac:dyDescent="0.2"/>
    <row r="3047" s="33" customFormat="1" ht="13.2" hidden="1" x14ac:dyDescent="0.2"/>
    <row r="3048" s="33" customFormat="1" ht="13.2" hidden="1" x14ac:dyDescent="0.2"/>
    <row r="3049" s="33" customFormat="1" ht="13.2" hidden="1" x14ac:dyDescent="0.2"/>
    <row r="3050" s="33" customFormat="1" ht="13.2" hidden="1" x14ac:dyDescent="0.2"/>
    <row r="3051" s="33" customFormat="1" ht="13.2" hidden="1" x14ac:dyDescent="0.2"/>
    <row r="3052" s="33" customFormat="1" ht="13.2" hidden="1" x14ac:dyDescent="0.2"/>
    <row r="3053" s="33" customFormat="1" ht="13.2" hidden="1" x14ac:dyDescent="0.2"/>
    <row r="3054" s="33" customFormat="1" ht="13.2" hidden="1" x14ac:dyDescent="0.2"/>
    <row r="3055" s="33" customFormat="1" ht="13.2" hidden="1" x14ac:dyDescent="0.2"/>
    <row r="3056" s="33" customFormat="1" ht="13.2" hidden="1" x14ac:dyDescent="0.2"/>
    <row r="3057" s="33" customFormat="1" ht="13.2" hidden="1" x14ac:dyDescent="0.2"/>
    <row r="3058" s="33" customFormat="1" ht="13.2" hidden="1" x14ac:dyDescent="0.2"/>
    <row r="3059" s="33" customFormat="1" ht="13.2" hidden="1" x14ac:dyDescent="0.2"/>
    <row r="3060" s="33" customFormat="1" ht="13.2" hidden="1" x14ac:dyDescent="0.2"/>
    <row r="3061" s="33" customFormat="1" ht="13.2" hidden="1" x14ac:dyDescent="0.2"/>
    <row r="3062" s="33" customFormat="1" ht="13.2" hidden="1" x14ac:dyDescent="0.2"/>
    <row r="3063" s="33" customFormat="1" ht="13.2" hidden="1" x14ac:dyDescent="0.2"/>
    <row r="3064" s="33" customFormat="1" ht="13.2" hidden="1" x14ac:dyDescent="0.2"/>
    <row r="3065" s="33" customFormat="1" ht="13.2" hidden="1" x14ac:dyDescent="0.2"/>
    <row r="3066" s="33" customFormat="1" ht="13.2" hidden="1" x14ac:dyDescent="0.2"/>
    <row r="3067" s="33" customFormat="1" ht="13.2" hidden="1" x14ac:dyDescent="0.2"/>
    <row r="3068" s="33" customFormat="1" ht="13.2" hidden="1" x14ac:dyDescent="0.2"/>
    <row r="3069" s="33" customFormat="1" ht="13.2" hidden="1" x14ac:dyDescent="0.2"/>
    <row r="3070" s="33" customFormat="1" ht="13.2" hidden="1" x14ac:dyDescent="0.2"/>
    <row r="3071" s="33" customFormat="1" ht="13.2" hidden="1" x14ac:dyDescent="0.2"/>
    <row r="3072" s="33" customFormat="1" ht="13.2" hidden="1" x14ac:dyDescent="0.2"/>
    <row r="3073" s="33" customFormat="1" ht="13.2" hidden="1" x14ac:dyDescent="0.2"/>
    <row r="3074" s="33" customFormat="1" ht="13.2" hidden="1" x14ac:dyDescent="0.2"/>
    <row r="3075" s="33" customFormat="1" ht="13.2" hidden="1" x14ac:dyDescent="0.2"/>
    <row r="3076" s="33" customFormat="1" ht="13.2" hidden="1" x14ac:dyDescent="0.2"/>
    <row r="3077" s="33" customFormat="1" ht="13.2" hidden="1" x14ac:dyDescent="0.2"/>
    <row r="3078" s="33" customFormat="1" ht="13.2" hidden="1" x14ac:dyDescent="0.2"/>
    <row r="3079" s="33" customFormat="1" ht="13.2" hidden="1" x14ac:dyDescent="0.2"/>
    <row r="3080" s="33" customFormat="1" ht="13.2" hidden="1" x14ac:dyDescent="0.2"/>
    <row r="3081" s="33" customFormat="1" ht="13.2" hidden="1" x14ac:dyDescent="0.2"/>
    <row r="3082" s="33" customFormat="1" ht="13.2" hidden="1" x14ac:dyDescent="0.2"/>
    <row r="3083" s="33" customFormat="1" ht="13.2" hidden="1" x14ac:dyDescent="0.2"/>
    <row r="3084" s="33" customFormat="1" ht="13.2" hidden="1" x14ac:dyDescent="0.2"/>
    <row r="3085" s="33" customFormat="1" ht="13.2" hidden="1" x14ac:dyDescent="0.2"/>
    <row r="3086" s="33" customFormat="1" ht="13.2" hidden="1" x14ac:dyDescent="0.2"/>
    <row r="3087" s="33" customFormat="1" ht="13.2" hidden="1" x14ac:dyDescent="0.2"/>
    <row r="3088" s="33" customFormat="1" ht="13.2" hidden="1" x14ac:dyDescent="0.2"/>
    <row r="3089" s="33" customFormat="1" ht="13.2" hidden="1" x14ac:dyDescent="0.2"/>
    <row r="3090" s="33" customFormat="1" ht="13.2" hidden="1" x14ac:dyDescent="0.2"/>
    <row r="3091" s="33" customFormat="1" ht="13.2" hidden="1" x14ac:dyDescent="0.2"/>
    <row r="3092" s="33" customFormat="1" ht="13.2" hidden="1" x14ac:dyDescent="0.2"/>
    <row r="3093" s="33" customFormat="1" ht="13.2" hidden="1" x14ac:dyDescent="0.2"/>
    <row r="3094" s="33" customFormat="1" ht="13.2" hidden="1" x14ac:dyDescent="0.2"/>
    <row r="3095" s="33" customFormat="1" ht="13.2" hidden="1" x14ac:dyDescent="0.2"/>
    <row r="3096" s="33" customFormat="1" ht="13.2" hidden="1" x14ac:dyDescent="0.2"/>
    <row r="3097" s="33" customFormat="1" ht="13.2" hidden="1" x14ac:dyDescent="0.2"/>
    <row r="3098" s="33" customFormat="1" ht="13.2" hidden="1" x14ac:dyDescent="0.2"/>
    <row r="3099" s="33" customFormat="1" ht="13.2" hidden="1" x14ac:dyDescent="0.2"/>
    <row r="3100" s="33" customFormat="1" ht="13.2" hidden="1" x14ac:dyDescent="0.2"/>
    <row r="3101" s="33" customFormat="1" ht="13.2" hidden="1" x14ac:dyDescent="0.2"/>
    <row r="3102" s="33" customFormat="1" ht="13.2" hidden="1" x14ac:dyDescent="0.2"/>
    <row r="3103" s="33" customFormat="1" ht="13.2" hidden="1" x14ac:dyDescent="0.2"/>
    <row r="3104" s="33" customFormat="1" ht="13.2" hidden="1" x14ac:dyDescent="0.2"/>
    <row r="3105" s="33" customFormat="1" ht="13.2" hidden="1" x14ac:dyDescent="0.2"/>
    <row r="3106" s="33" customFormat="1" ht="13.2" hidden="1" x14ac:dyDescent="0.2"/>
    <row r="3107" s="33" customFormat="1" ht="13.2" hidden="1" x14ac:dyDescent="0.2"/>
    <row r="3108" s="33" customFormat="1" ht="13.2" hidden="1" x14ac:dyDescent="0.2"/>
    <row r="3109" s="33" customFormat="1" ht="13.2" hidden="1" x14ac:dyDescent="0.2"/>
    <row r="3110" s="33" customFormat="1" ht="13.2" hidden="1" x14ac:dyDescent="0.2"/>
    <row r="3111" s="33" customFormat="1" ht="13.2" hidden="1" x14ac:dyDescent="0.2"/>
    <row r="3112" s="33" customFormat="1" ht="13.2" hidden="1" x14ac:dyDescent="0.2"/>
    <row r="3113" s="33" customFormat="1" ht="13.2" hidden="1" x14ac:dyDescent="0.2"/>
    <row r="3114" s="33" customFormat="1" ht="13.2" hidden="1" x14ac:dyDescent="0.2"/>
    <row r="3115" s="33" customFormat="1" ht="13.2" hidden="1" x14ac:dyDescent="0.2"/>
    <row r="3116" s="33" customFormat="1" ht="13.2" hidden="1" x14ac:dyDescent="0.2"/>
    <row r="3117" s="33" customFormat="1" ht="13.2" hidden="1" x14ac:dyDescent="0.2"/>
    <row r="3118" s="33" customFormat="1" ht="13.2" hidden="1" x14ac:dyDescent="0.2"/>
    <row r="3119" s="33" customFormat="1" ht="13.2" hidden="1" x14ac:dyDescent="0.2"/>
    <row r="3120" s="33" customFormat="1" ht="13.2" hidden="1" x14ac:dyDescent="0.2"/>
    <row r="3121" s="33" customFormat="1" ht="13.2" hidden="1" x14ac:dyDescent="0.2"/>
    <row r="3122" s="33" customFormat="1" ht="13.2" hidden="1" x14ac:dyDescent="0.2"/>
    <row r="3123" s="33" customFormat="1" ht="13.2" hidden="1" x14ac:dyDescent="0.2"/>
    <row r="3124" s="33" customFormat="1" ht="13.2" hidden="1" x14ac:dyDescent="0.2"/>
    <row r="3125" s="33" customFormat="1" ht="13.2" hidden="1" x14ac:dyDescent="0.2"/>
    <row r="3126" s="33" customFormat="1" ht="13.2" hidden="1" x14ac:dyDescent="0.2"/>
    <row r="3127" s="33" customFormat="1" ht="13.2" hidden="1" x14ac:dyDescent="0.2"/>
    <row r="3128" s="33" customFormat="1" ht="13.2" hidden="1" x14ac:dyDescent="0.2"/>
    <row r="3129" s="33" customFormat="1" ht="13.2" hidden="1" x14ac:dyDescent="0.2"/>
    <row r="3130" s="33" customFormat="1" ht="13.2" hidden="1" x14ac:dyDescent="0.2"/>
    <row r="3131" s="33" customFormat="1" ht="13.2" hidden="1" x14ac:dyDescent="0.2"/>
    <row r="3132" s="33" customFormat="1" ht="13.2" hidden="1" x14ac:dyDescent="0.2"/>
    <row r="3133" s="33" customFormat="1" ht="13.2" hidden="1" x14ac:dyDescent="0.2"/>
    <row r="3134" s="33" customFormat="1" ht="13.2" hidden="1" x14ac:dyDescent="0.2"/>
    <row r="3135" s="33" customFormat="1" ht="13.2" hidden="1" x14ac:dyDescent="0.2"/>
    <row r="3136" s="33" customFormat="1" ht="13.2" hidden="1" x14ac:dyDescent="0.2"/>
    <row r="3137" s="33" customFormat="1" ht="13.2" hidden="1" x14ac:dyDescent="0.2"/>
    <row r="3138" s="33" customFormat="1" ht="13.2" hidden="1" x14ac:dyDescent="0.2"/>
    <row r="3139" s="33" customFormat="1" ht="13.2" hidden="1" x14ac:dyDescent="0.2"/>
    <row r="3140" s="33" customFormat="1" ht="13.2" hidden="1" x14ac:dyDescent="0.2"/>
    <row r="3141" s="33" customFormat="1" ht="13.2" hidden="1" x14ac:dyDescent="0.2"/>
    <row r="3142" s="33" customFormat="1" ht="13.2" hidden="1" x14ac:dyDescent="0.2"/>
    <row r="3143" s="33" customFormat="1" ht="13.2" hidden="1" x14ac:dyDescent="0.2"/>
    <row r="3144" s="33" customFormat="1" ht="13.2" hidden="1" x14ac:dyDescent="0.2"/>
    <row r="3145" s="33" customFormat="1" ht="13.2" hidden="1" x14ac:dyDescent="0.2"/>
    <row r="3146" s="33" customFormat="1" ht="13.2" hidden="1" x14ac:dyDescent="0.2"/>
    <row r="3147" s="33" customFormat="1" ht="13.2" hidden="1" x14ac:dyDescent="0.2"/>
    <row r="3148" s="33" customFormat="1" ht="13.2" hidden="1" x14ac:dyDescent="0.2"/>
    <row r="3149" s="33" customFormat="1" ht="13.2" hidden="1" x14ac:dyDescent="0.2"/>
    <row r="3150" s="33" customFormat="1" ht="13.2" hidden="1" x14ac:dyDescent="0.2"/>
    <row r="3151" s="33" customFormat="1" ht="13.2" hidden="1" x14ac:dyDescent="0.2"/>
    <row r="3152" s="33" customFormat="1" ht="13.2" hidden="1" x14ac:dyDescent="0.2"/>
    <row r="3153" s="33" customFormat="1" ht="13.2" hidden="1" x14ac:dyDescent="0.2"/>
    <row r="3154" s="33" customFormat="1" ht="13.2" hidden="1" x14ac:dyDescent="0.2"/>
    <row r="3155" s="33" customFormat="1" ht="13.2" hidden="1" x14ac:dyDescent="0.2"/>
    <row r="3156" s="33" customFormat="1" ht="13.2" hidden="1" x14ac:dyDescent="0.2"/>
    <row r="3157" s="33" customFormat="1" ht="13.2" hidden="1" x14ac:dyDescent="0.2"/>
    <row r="3158" s="33" customFormat="1" ht="13.2" hidden="1" x14ac:dyDescent="0.2"/>
    <row r="3159" s="33" customFormat="1" ht="13.2" hidden="1" x14ac:dyDescent="0.2"/>
    <row r="3160" s="33" customFormat="1" ht="13.2" hidden="1" x14ac:dyDescent="0.2"/>
    <row r="3161" s="33" customFormat="1" ht="13.2" hidden="1" x14ac:dyDescent="0.2"/>
    <row r="3162" s="33" customFormat="1" ht="13.2" hidden="1" x14ac:dyDescent="0.2"/>
    <row r="3163" s="33" customFormat="1" ht="13.2" hidden="1" x14ac:dyDescent="0.2"/>
    <row r="3164" s="33" customFormat="1" ht="13.2" hidden="1" x14ac:dyDescent="0.2"/>
    <row r="3165" s="33" customFormat="1" ht="13.2" hidden="1" x14ac:dyDescent="0.2"/>
    <row r="3166" s="33" customFormat="1" ht="13.2" hidden="1" x14ac:dyDescent="0.2"/>
    <row r="3167" s="33" customFormat="1" ht="13.2" hidden="1" x14ac:dyDescent="0.2"/>
    <row r="3168" s="33" customFormat="1" ht="13.2" hidden="1" x14ac:dyDescent="0.2"/>
    <row r="3169" s="33" customFormat="1" ht="13.2" hidden="1" x14ac:dyDescent="0.2"/>
    <row r="3170" s="33" customFormat="1" ht="13.2" hidden="1" x14ac:dyDescent="0.2"/>
    <row r="3171" s="33" customFormat="1" ht="13.2" hidden="1" x14ac:dyDescent="0.2"/>
    <row r="3172" s="33" customFormat="1" ht="13.2" hidden="1" x14ac:dyDescent="0.2"/>
    <row r="3173" s="33" customFormat="1" ht="13.2" hidden="1" x14ac:dyDescent="0.2"/>
    <row r="3174" s="33" customFormat="1" ht="13.2" hidden="1" x14ac:dyDescent="0.2"/>
    <row r="3175" s="33" customFormat="1" ht="13.2" hidden="1" x14ac:dyDescent="0.2"/>
    <row r="3176" s="33" customFormat="1" ht="13.2" hidden="1" x14ac:dyDescent="0.2"/>
    <row r="3177" s="33" customFormat="1" ht="13.2" hidden="1" x14ac:dyDescent="0.2"/>
    <row r="3178" s="33" customFormat="1" ht="13.2" hidden="1" x14ac:dyDescent="0.2"/>
    <row r="3179" s="33" customFormat="1" ht="13.2" hidden="1" x14ac:dyDescent="0.2"/>
    <row r="3180" s="33" customFormat="1" ht="13.2" hidden="1" x14ac:dyDescent="0.2"/>
    <row r="3181" s="33" customFormat="1" ht="13.2" hidden="1" x14ac:dyDescent="0.2"/>
    <row r="3182" s="33" customFormat="1" ht="13.2" hidden="1" x14ac:dyDescent="0.2"/>
    <row r="3183" s="33" customFormat="1" ht="13.2" hidden="1" x14ac:dyDescent="0.2"/>
    <row r="3184" s="33" customFormat="1" ht="13.2" hidden="1" x14ac:dyDescent="0.2"/>
    <row r="3185" s="33" customFormat="1" ht="13.2" hidden="1" x14ac:dyDescent="0.2"/>
    <row r="3186" s="33" customFormat="1" ht="13.2" hidden="1" x14ac:dyDescent="0.2"/>
    <row r="3187" s="33" customFormat="1" ht="13.2" hidden="1" x14ac:dyDescent="0.2"/>
    <row r="3188" s="33" customFormat="1" ht="13.2" hidden="1" x14ac:dyDescent="0.2"/>
    <row r="3189" s="33" customFormat="1" ht="13.2" hidden="1" x14ac:dyDescent="0.2"/>
    <row r="3190" s="33" customFormat="1" ht="13.2" hidden="1" x14ac:dyDescent="0.2"/>
    <row r="3191" s="33" customFormat="1" ht="13.2" hidden="1" x14ac:dyDescent="0.2"/>
    <row r="3192" s="33" customFormat="1" ht="13.2" hidden="1" x14ac:dyDescent="0.2"/>
    <row r="3193" s="33" customFormat="1" ht="13.2" hidden="1" x14ac:dyDescent="0.2"/>
    <row r="3194" s="33" customFormat="1" ht="13.2" hidden="1" x14ac:dyDescent="0.2"/>
    <row r="3195" s="33" customFormat="1" ht="13.2" hidden="1" x14ac:dyDescent="0.2"/>
    <row r="3196" s="33" customFormat="1" ht="13.2" hidden="1" x14ac:dyDescent="0.2"/>
    <row r="3197" s="33" customFormat="1" ht="13.2" hidden="1" x14ac:dyDescent="0.2"/>
    <row r="3198" s="33" customFormat="1" ht="13.2" hidden="1" x14ac:dyDescent="0.2"/>
    <row r="3199" s="33" customFormat="1" ht="13.2" hidden="1" x14ac:dyDescent="0.2"/>
    <row r="3200" s="33" customFormat="1" ht="13.2" hidden="1" x14ac:dyDescent="0.2"/>
    <row r="3201" s="33" customFormat="1" ht="13.2" hidden="1" x14ac:dyDescent="0.2"/>
    <row r="3202" s="33" customFormat="1" ht="13.2" hidden="1" x14ac:dyDescent="0.2"/>
    <row r="3203" s="33" customFormat="1" ht="13.2" hidden="1" x14ac:dyDescent="0.2"/>
    <row r="3204" s="33" customFormat="1" ht="13.2" hidden="1" x14ac:dyDescent="0.2"/>
    <row r="3205" s="33" customFormat="1" ht="13.2" hidden="1" x14ac:dyDescent="0.2"/>
    <row r="3206" s="33" customFormat="1" ht="13.2" hidden="1" x14ac:dyDescent="0.2"/>
    <row r="3207" s="33" customFormat="1" ht="13.2" hidden="1" x14ac:dyDescent="0.2"/>
    <row r="3208" s="33" customFormat="1" ht="13.2" hidden="1" x14ac:dyDescent="0.2"/>
    <row r="3209" s="33" customFormat="1" ht="13.2" hidden="1" x14ac:dyDescent="0.2"/>
    <row r="3210" s="33" customFormat="1" ht="13.2" hidden="1" x14ac:dyDescent="0.2"/>
    <row r="3211" s="33" customFormat="1" ht="13.2" hidden="1" x14ac:dyDescent="0.2"/>
    <row r="3212" s="33" customFormat="1" ht="13.2" hidden="1" x14ac:dyDescent="0.2"/>
    <row r="3213" s="33" customFormat="1" ht="13.2" hidden="1" x14ac:dyDescent="0.2"/>
    <row r="3214" s="33" customFormat="1" ht="13.2" hidden="1" x14ac:dyDescent="0.2"/>
    <row r="3215" s="33" customFormat="1" ht="13.2" hidden="1" x14ac:dyDescent="0.2"/>
    <row r="3216" s="33" customFormat="1" ht="13.2" hidden="1" x14ac:dyDescent="0.2"/>
    <row r="3217" s="33" customFormat="1" ht="13.2" hidden="1" x14ac:dyDescent="0.2"/>
    <row r="3218" s="33" customFormat="1" ht="13.2" hidden="1" x14ac:dyDescent="0.2"/>
    <row r="3219" s="33" customFormat="1" ht="13.2" hidden="1" x14ac:dyDescent="0.2"/>
    <row r="3220" s="33" customFormat="1" ht="13.2" hidden="1" x14ac:dyDescent="0.2"/>
    <row r="3221" s="33" customFormat="1" ht="13.2" hidden="1" x14ac:dyDescent="0.2"/>
    <row r="3222" s="33" customFormat="1" ht="13.2" hidden="1" x14ac:dyDescent="0.2"/>
    <row r="3223" s="33" customFormat="1" ht="13.2" hidden="1" x14ac:dyDescent="0.2"/>
    <row r="3224" s="33" customFormat="1" ht="13.2" hidden="1" x14ac:dyDescent="0.2"/>
    <row r="3225" s="33" customFormat="1" ht="13.2" hidden="1" x14ac:dyDescent="0.2"/>
    <row r="3226" s="33" customFormat="1" ht="13.2" hidden="1" x14ac:dyDescent="0.2"/>
    <row r="3227" s="33" customFormat="1" ht="13.2" hidden="1" x14ac:dyDescent="0.2"/>
    <row r="3228" s="33" customFormat="1" ht="13.2" hidden="1" x14ac:dyDescent="0.2"/>
    <row r="3229" s="33" customFormat="1" ht="13.2" hidden="1" x14ac:dyDescent="0.2"/>
    <row r="3230" s="33" customFormat="1" ht="13.2" hidden="1" x14ac:dyDescent="0.2"/>
    <row r="3231" s="33" customFormat="1" ht="13.2" hidden="1" x14ac:dyDescent="0.2"/>
    <row r="3232" s="33" customFormat="1" ht="13.2" hidden="1" x14ac:dyDescent="0.2"/>
    <row r="3233" s="33" customFormat="1" ht="13.2" hidden="1" x14ac:dyDescent="0.2"/>
    <row r="3234" s="33" customFormat="1" ht="13.2" hidden="1" x14ac:dyDescent="0.2"/>
    <row r="3235" s="33" customFormat="1" ht="13.2" hidden="1" x14ac:dyDescent="0.2"/>
    <row r="3236" s="33" customFormat="1" ht="13.2" hidden="1" x14ac:dyDescent="0.2"/>
    <row r="3237" s="33" customFormat="1" ht="13.2" hidden="1" x14ac:dyDescent="0.2"/>
    <row r="3238" s="33" customFormat="1" ht="13.2" hidden="1" x14ac:dyDescent="0.2"/>
    <row r="3239" s="33" customFormat="1" ht="13.2" hidden="1" x14ac:dyDescent="0.2"/>
    <row r="3240" s="33" customFormat="1" ht="13.2" hidden="1" x14ac:dyDescent="0.2"/>
    <row r="3241" s="33" customFormat="1" ht="13.2" hidden="1" x14ac:dyDescent="0.2"/>
    <row r="3242" s="33" customFormat="1" ht="13.2" hidden="1" x14ac:dyDescent="0.2"/>
    <row r="3243" s="33" customFormat="1" ht="13.2" hidden="1" x14ac:dyDescent="0.2"/>
    <row r="3244" s="33" customFormat="1" ht="13.2" hidden="1" x14ac:dyDescent="0.2"/>
    <row r="3245" s="33" customFormat="1" ht="13.2" hidden="1" x14ac:dyDescent="0.2"/>
    <row r="3246" s="33" customFormat="1" ht="13.2" hidden="1" x14ac:dyDescent="0.2"/>
    <row r="3247" s="33" customFormat="1" ht="13.2" hidden="1" x14ac:dyDescent="0.2"/>
    <row r="3248" s="33" customFormat="1" ht="13.2" hidden="1" x14ac:dyDescent="0.2"/>
    <row r="3249" s="33" customFormat="1" ht="13.2" hidden="1" x14ac:dyDescent="0.2"/>
    <row r="3250" s="33" customFormat="1" ht="13.2" hidden="1" x14ac:dyDescent="0.2"/>
    <row r="3251" s="33" customFormat="1" ht="13.2" hidden="1" x14ac:dyDescent="0.2"/>
    <row r="3252" s="33" customFormat="1" ht="13.2" hidden="1" x14ac:dyDescent="0.2"/>
    <row r="3253" s="33" customFormat="1" ht="13.2" hidden="1" x14ac:dyDescent="0.2"/>
    <row r="3254" s="33" customFormat="1" ht="13.2" hidden="1" x14ac:dyDescent="0.2"/>
    <row r="3255" s="33" customFormat="1" ht="13.2" hidden="1" x14ac:dyDescent="0.2"/>
    <row r="3256" s="33" customFormat="1" ht="13.2" hidden="1" x14ac:dyDescent="0.2"/>
    <row r="3257" s="33" customFormat="1" ht="13.2" hidden="1" x14ac:dyDescent="0.2"/>
    <row r="3258" s="33" customFormat="1" ht="13.2" hidden="1" x14ac:dyDescent="0.2"/>
    <row r="3259" s="33" customFormat="1" ht="13.2" hidden="1" x14ac:dyDescent="0.2"/>
    <row r="3260" s="33" customFormat="1" ht="13.2" hidden="1" x14ac:dyDescent="0.2"/>
    <row r="3261" s="33" customFormat="1" ht="13.2" hidden="1" x14ac:dyDescent="0.2"/>
    <row r="3262" s="33" customFormat="1" ht="13.2" hidden="1" x14ac:dyDescent="0.2"/>
    <row r="3263" s="33" customFormat="1" ht="13.2" hidden="1" x14ac:dyDescent="0.2"/>
    <row r="3264" s="33" customFormat="1" ht="13.2" hidden="1" x14ac:dyDescent="0.2"/>
    <row r="3265" s="33" customFormat="1" ht="13.2" hidden="1" x14ac:dyDescent="0.2"/>
    <row r="3266" s="33" customFormat="1" ht="13.2" hidden="1" x14ac:dyDescent="0.2"/>
    <row r="3267" s="33" customFormat="1" ht="13.2" hidden="1" x14ac:dyDescent="0.2"/>
    <row r="3268" s="33" customFormat="1" ht="13.2" hidden="1" x14ac:dyDescent="0.2"/>
    <row r="3269" s="33" customFormat="1" ht="13.2" hidden="1" x14ac:dyDescent="0.2"/>
    <row r="3270" s="33" customFormat="1" ht="13.2" hidden="1" x14ac:dyDescent="0.2"/>
    <row r="3271" s="33" customFormat="1" ht="13.2" hidden="1" x14ac:dyDescent="0.2"/>
    <row r="3272" s="33" customFormat="1" ht="13.2" hidden="1" x14ac:dyDescent="0.2"/>
    <row r="3273" s="33" customFormat="1" ht="13.2" hidden="1" x14ac:dyDescent="0.2"/>
    <row r="3274" s="33" customFormat="1" ht="13.2" hidden="1" x14ac:dyDescent="0.2"/>
    <row r="3275" s="33" customFormat="1" ht="13.2" hidden="1" x14ac:dyDescent="0.2"/>
    <row r="3276" s="33" customFormat="1" ht="13.2" hidden="1" x14ac:dyDescent="0.2"/>
    <row r="3277" s="33" customFormat="1" ht="13.2" hidden="1" x14ac:dyDescent="0.2"/>
    <row r="3278" s="33" customFormat="1" ht="13.2" hidden="1" x14ac:dyDescent="0.2"/>
    <row r="3279" s="33" customFormat="1" ht="13.2" hidden="1" x14ac:dyDescent="0.2"/>
    <row r="3280" s="33" customFormat="1" ht="13.2" hidden="1" x14ac:dyDescent="0.2"/>
    <row r="3281" s="33" customFormat="1" ht="13.2" hidden="1" x14ac:dyDescent="0.2"/>
    <row r="3282" s="33" customFormat="1" ht="13.2" hidden="1" x14ac:dyDescent="0.2"/>
    <row r="3283" s="33" customFormat="1" ht="13.2" hidden="1" x14ac:dyDescent="0.2"/>
    <row r="3284" s="33" customFormat="1" ht="13.2" hidden="1" x14ac:dyDescent="0.2"/>
    <row r="3285" s="33" customFormat="1" ht="13.2" hidden="1" x14ac:dyDescent="0.2"/>
    <row r="3286" s="33" customFormat="1" ht="13.2" hidden="1" x14ac:dyDescent="0.2"/>
    <row r="3287" s="33" customFormat="1" ht="13.2" hidden="1" x14ac:dyDescent="0.2"/>
    <row r="3288" s="33" customFormat="1" ht="13.2" hidden="1" x14ac:dyDescent="0.2"/>
    <row r="3289" s="33" customFormat="1" ht="13.2" hidden="1" x14ac:dyDescent="0.2"/>
    <row r="3290" s="33" customFormat="1" ht="13.2" hidden="1" x14ac:dyDescent="0.2"/>
    <row r="3291" s="33" customFormat="1" ht="13.2" hidden="1" x14ac:dyDescent="0.2"/>
    <row r="3292" s="33" customFormat="1" ht="13.2" hidden="1" x14ac:dyDescent="0.2"/>
    <row r="3293" s="33" customFormat="1" ht="13.2" hidden="1" x14ac:dyDescent="0.2"/>
    <row r="3294" s="33" customFormat="1" ht="13.2" hidden="1" x14ac:dyDescent="0.2"/>
    <row r="3295" s="33" customFormat="1" ht="13.2" hidden="1" x14ac:dyDescent="0.2"/>
    <row r="3296" s="33" customFormat="1" ht="13.2" hidden="1" x14ac:dyDescent="0.2"/>
    <row r="3297" s="33" customFormat="1" ht="13.2" hidden="1" x14ac:dyDescent="0.2"/>
    <row r="3298" s="33" customFormat="1" ht="13.2" hidden="1" x14ac:dyDescent="0.2"/>
    <row r="3299" s="33" customFormat="1" ht="13.2" hidden="1" x14ac:dyDescent="0.2"/>
    <row r="3300" s="33" customFormat="1" ht="13.2" hidden="1" x14ac:dyDescent="0.2"/>
    <row r="3301" s="33" customFormat="1" ht="13.2" hidden="1" x14ac:dyDescent="0.2"/>
    <row r="3302" s="33" customFormat="1" ht="13.2" hidden="1" x14ac:dyDescent="0.2"/>
    <row r="3303" s="33" customFormat="1" ht="13.2" hidden="1" x14ac:dyDescent="0.2"/>
    <row r="3304" s="33" customFormat="1" ht="13.2" hidden="1" x14ac:dyDescent="0.2"/>
    <row r="3305" s="33" customFormat="1" ht="13.2" hidden="1" x14ac:dyDescent="0.2"/>
    <row r="3306" s="33" customFormat="1" ht="13.2" hidden="1" x14ac:dyDescent="0.2"/>
    <row r="3307" s="33" customFormat="1" ht="13.2" hidden="1" x14ac:dyDescent="0.2"/>
    <row r="3308" s="33" customFormat="1" ht="13.2" hidden="1" x14ac:dyDescent="0.2"/>
    <row r="3309" s="33" customFormat="1" ht="13.2" hidden="1" x14ac:dyDescent="0.2"/>
    <row r="3310" s="33" customFormat="1" ht="13.2" hidden="1" x14ac:dyDescent="0.2"/>
    <row r="3311" s="33" customFormat="1" ht="13.2" hidden="1" x14ac:dyDescent="0.2"/>
    <row r="3312" s="33" customFormat="1" ht="13.2" hidden="1" x14ac:dyDescent="0.2"/>
    <row r="3313" s="33" customFormat="1" ht="13.2" hidden="1" x14ac:dyDescent="0.2"/>
    <row r="3314" s="33" customFormat="1" ht="13.2" hidden="1" x14ac:dyDescent="0.2"/>
    <row r="3315" s="33" customFormat="1" ht="13.2" hidden="1" x14ac:dyDescent="0.2"/>
    <row r="3316" s="33" customFormat="1" ht="13.2" hidden="1" x14ac:dyDescent="0.2"/>
    <row r="3317" s="33" customFormat="1" ht="13.2" hidden="1" x14ac:dyDescent="0.2"/>
    <row r="3318" s="33" customFormat="1" ht="13.2" hidden="1" x14ac:dyDescent="0.2"/>
    <row r="3319" s="33" customFormat="1" ht="13.2" hidden="1" x14ac:dyDescent="0.2"/>
    <row r="3320" s="33" customFormat="1" ht="13.2" hidden="1" x14ac:dyDescent="0.2"/>
    <row r="3321" s="33" customFormat="1" ht="13.2" hidden="1" x14ac:dyDescent="0.2"/>
    <row r="3322" s="33" customFormat="1" ht="13.2" hidden="1" x14ac:dyDescent="0.2"/>
    <row r="3323" s="33" customFormat="1" ht="13.2" hidden="1" x14ac:dyDescent="0.2"/>
    <row r="3324" s="33" customFormat="1" ht="13.2" hidden="1" x14ac:dyDescent="0.2"/>
    <row r="3325" s="33" customFormat="1" ht="13.2" hidden="1" x14ac:dyDescent="0.2"/>
    <row r="3326" s="33" customFormat="1" ht="13.2" hidden="1" x14ac:dyDescent="0.2"/>
    <row r="3327" s="33" customFormat="1" ht="13.2" hidden="1" x14ac:dyDescent="0.2"/>
    <row r="3328" s="33" customFormat="1" ht="13.2" hidden="1" x14ac:dyDescent="0.2"/>
    <row r="3329" s="33" customFormat="1" ht="13.2" hidden="1" x14ac:dyDescent="0.2"/>
    <row r="3330" s="33" customFormat="1" ht="13.2" hidden="1" x14ac:dyDescent="0.2"/>
    <row r="3331" s="33" customFormat="1" ht="13.2" hidden="1" x14ac:dyDescent="0.2"/>
    <row r="3332" s="33" customFormat="1" ht="13.2" hidden="1" x14ac:dyDescent="0.2"/>
    <row r="3333" s="33" customFormat="1" ht="13.2" hidden="1" x14ac:dyDescent="0.2"/>
    <row r="3334" s="33" customFormat="1" ht="13.2" hidden="1" x14ac:dyDescent="0.2"/>
    <row r="3335" s="33" customFormat="1" ht="13.2" hidden="1" x14ac:dyDescent="0.2"/>
    <row r="3336" s="33" customFormat="1" ht="13.2" hidden="1" x14ac:dyDescent="0.2"/>
    <row r="3337" s="33" customFormat="1" ht="13.2" hidden="1" x14ac:dyDescent="0.2"/>
    <row r="3338" s="33" customFormat="1" ht="13.2" hidden="1" x14ac:dyDescent="0.2"/>
    <row r="3339" s="33" customFormat="1" ht="13.2" hidden="1" x14ac:dyDescent="0.2"/>
    <row r="3340" s="33" customFormat="1" ht="13.2" hidden="1" x14ac:dyDescent="0.2"/>
    <row r="3341" s="33" customFormat="1" ht="13.2" hidden="1" x14ac:dyDescent="0.2"/>
    <row r="3342" s="33" customFormat="1" ht="13.2" hidden="1" x14ac:dyDescent="0.2"/>
    <row r="3343" s="33" customFormat="1" ht="13.2" hidden="1" x14ac:dyDescent="0.2"/>
    <row r="3344" s="33" customFormat="1" ht="13.2" hidden="1" x14ac:dyDescent="0.2"/>
    <row r="3345" s="33" customFormat="1" ht="13.2" hidden="1" x14ac:dyDescent="0.2"/>
    <row r="3346" s="33" customFormat="1" ht="13.2" hidden="1" x14ac:dyDescent="0.2"/>
    <row r="3347" s="33" customFormat="1" ht="13.2" hidden="1" x14ac:dyDescent="0.2"/>
    <row r="3348" s="33" customFormat="1" ht="13.2" hidden="1" x14ac:dyDescent="0.2"/>
    <row r="3349" s="33" customFormat="1" ht="13.2" hidden="1" x14ac:dyDescent="0.2"/>
    <row r="3350" s="33" customFormat="1" ht="13.2" hidden="1" x14ac:dyDescent="0.2"/>
    <row r="3351" s="33" customFormat="1" ht="13.2" hidden="1" x14ac:dyDescent="0.2"/>
    <row r="3352" s="33" customFormat="1" ht="13.2" hidden="1" x14ac:dyDescent="0.2"/>
    <row r="3353" s="33" customFormat="1" ht="13.2" hidden="1" x14ac:dyDescent="0.2"/>
    <row r="3354" s="33" customFormat="1" ht="13.2" hidden="1" x14ac:dyDescent="0.2"/>
    <row r="3355" s="33" customFormat="1" ht="13.2" hidden="1" x14ac:dyDescent="0.2"/>
    <row r="3356" s="33" customFormat="1" ht="13.2" hidden="1" x14ac:dyDescent="0.2"/>
    <row r="3357" s="33" customFormat="1" ht="13.2" hidden="1" x14ac:dyDescent="0.2"/>
    <row r="3358" s="33" customFormat="1" ht="13.2" hidden="1" x14ac:dyDescent="0.2"/>
    <row r="3359" s="33" customFormat="1" ht="13.2" hidden="1" x14ac:dyDescent="0.2"/>
    <row r="3360" s="33" customFormat="1" ht="13.2" hidden="1" x14ac:dyDescent="0.2"/>
    <row r="3361" s="33" customFormat="1" ht="13.2" hidden="1" x14ac:dyDescent="0.2"/>
    <row r="3362" s="33" customFormat="1" ht="13.2" hidden="1" x14ac:dyDescent="0.2"/>
    <row r="3363" s="33" customFormat="1" ht="13.2" hidden="1" x14ac:dyDescent="0.2"/>
    <row r="3364" s="33" customFormat="1" ht="13.2" hidden="1" x14ac:dyDescent="0.2"/>
    <row r="3365" s="33" customFormat="1" ht="13.2" hidden="1" x14ac:dyDescent="0.2"/>
    <row r="3366" s="33" customFormat="1" ht="13.2" hidden="1" x14ac:dyDescent="0.2"/>
    <row r="3367" s="33" customFormat="1" ht="13.2" hidden="1" x14ac:dyDescent="0.2"/>
    <row r="3368" s="33" customFormat="1" ht="13.2" hidden="1" x14ac:dyDescent="0.2"/>
    <row r="3369" s="33" customFormat="1" ht="13.2" hidden="1" x14ac:dyDescent="0.2"/>
    <row r="3370" s="33" customFormat="1" ht="13.2" hidden="1" x14ac:dyDescent="0.2"/>
    <row r="3371" s="33" customFormat="1" ht="13.2" hidden="1" x14ac:dyDescent="0.2"/>
    <row r="3372" s="33" customFormat="1" ht="13.2" hidden="1" x14ac:dyDescent="0.2"/>
    <row r="3373" s="33" customFormat="1" ht="13.2" hidden="1" x14ac:dyDescent="0.2"/>
    <row r="3374" s="33" customFormat="1" ht="13.2" hidden="1" x14ac:dyDescent="0.2"/>
    <row r="3375" s="33" customFormat="1" ht="13.2" hidden="1" x14ac:dyDescent="0.2"/>
    <row r="3376" s="33" customFormat="1" ht="13.2" hidden="1" x14ac:dyDescent="0.2"/>
    <row r="3377" s="33" customFormat="1" ht="13.2" hidden="1" x14ac:dyDescent="0.2"/>
    <row r="3378" s="33" customFormat="1" ht="13.2" hidden="1" x14ac:dyDescent="0.2"/>
    <row r="3379" s="33" customFormat="1" ht="13.2" hidden="1" x14ac:dyDescent="0.2"/>
    <row r="3380" s="33" customFormat="1" ht="13.2" hidden="1" x14ac:dyDescent="0.2"/>
    <row r="3381" s="33" customFormat="1" ht="13.2" hidden="1" x14ac:dyDescent="0.2"/>
    <row r="3382" s="33" customFormat="1" ht="13.2" hidden="1" x14ac:dyDescent="0.2"/>
    <row r="3383" s="33" customFormat="1" ht="13.2" hidden="1" x14ac:dyDescent="0.2"/>
    <row r="3384" s="33" customFormat="1" ht="13.2" hidden="1" x14ac:dyDescent="0.2"/>
    <row r="3385" s="33" customFormat="1" ht="13.2" hidden="1" x14ac:dyDescent="0.2"/>
    <row r="3386" s="33" customFormat="1" ht="13.2" hidden="1" x14ac:dyDescent="0.2"/>
    <row r="3387" s="33" customFormat="1" ht="13.2" hidden="1" x14ac:dyDescent="0.2"/>
    <row r="3388" s="33" customFormat="1" ht="13.2" hidden="1" x14ac:dyDescent="0.2"/>
    <row r="3389" s="33" customFormat="1" ht="13.2" hidden="1" x14ac:dyDescent="0.2"/>
    <row r="3390" s="33" customFormat="1" ht="13.2" hidden="1" x14ac:dyDescent="0.2"/>
    <row r="3391" s="33" customFormat="1" ht="13.2" hidden="1" x14ac:dyDescent="0.2"/>
    <row r="3392" s="33" customFormat="1" ht="13.2" hidden="1" x14ac:dyDescent="0.2"/>
    <row r="3393" s="33" customFormat="1" ht="13.2" hidden="1" x14ac:dyDescent="0.2"/>
    <row r="3394" s="33" customFormat="1" ht="13.2" hidden="1" x14ac:dyDescent="0.2"/>
    <row r="3395" s="33" customFormat="1" ht="13.2" hidden="1" x14ac:dyDescent="0.2"/>
    <row r="3396" s="33" customFormat="1" ht="13.2" hidden="1" x14ac:dyDescent="0.2"/>
    <row r="3397" s="33" customFormat="1" ht="13.2" hidden="1" x14ac:dyDescent="0.2"/>
    <row r="3398" s="33" customFormat="1" ht="13.2" hidden="1" x14ac:dyDescent="0.2"/>
    <row r="3399" s="33" customFormat="1" ht="13.2" hidden="1" x14ac:dyDescent="0.2"/>
    <row r="3400" s="33" customFormat="1" ht="13.2" hidden="1" x14ac:dyDescent="0.2"/>
    <row r="3401" s="33" customFormat="1" ht="13.2" hidden="1" x14ac:dyDescent="0.2"/>
    <row r="3402" s="33" customFormat="1" ht="13.2" hidden="1" x14ac:dyDescent="0.2"/>
    <row r="3403" s="33" customFormat="1" ht="13.2" hidden="1" x14ac:dyDescent="0.2"/>
    <row r="3404" s="33" customFormat="1" ht="13.2" hidden="1" x14ac:dyDescent="0.2"/>
    <row r="3405" s="33" customFormat="1" ht="13.2" hidden="1" x14ac:dyDescent="0.2"/>
    <row r="3406" s="33" customFormat="1" ht="13.2" hidden="1" x14ac:dyDescent="0.2"/>
    <row r="3407" s="33" customFormat="1" ht="13.2" hidden="1" x14ac:dyDescent="0.2"/>
    <row r="3408" s="33" customFormat="1" ht="13.2" hidden="1" x14ac:dyDescent="0.2"/>
    <row r="3409" s="33" customFormat="1" ht="13.2" hidden="1" x14ac:dyDescent="0.2"/>
    <row r="3410" s="33" customFormat="1" ht="13.2" hidden="1" x14ac:dyDescent="0.2"/>
    <row r="3411" s="33" customFormat="1" ht="13.2" hidden="1" x14ac:dyDescent="0.2"/>
    <row r="3412" s="33" customFormat="1" ht="13.2" hidden="1" x14ac:dyDescent="0.2"/>
    <row r="3413" s="33" customFormat="1" ht="13.2" hidden="1" x14ac:dyDescent="0.2"/>
    <row r="3414" s="33" customFormat="1" ht="13.2" hidden="1" x14ac:dyDescent="0.2"/>
    <row r="3415" s="33" customFormat="1" ht="13.2" hidden="1" x14ac:dyDescent="0.2"/>
    <row r="3416" s="33" customFormat="1" ht="13.2" hidden="1" x14ac:dyDescent="0.2"/>
    <row r="3417" s="33" customFormat="1" ht="13.2" hidden="1" x14ac:dyDescent="0.2"/>
    <row r="3418" s="33" customFormat="1" ht="13.2" hidden="1" x14ac:dyDescent="0.2"/>
    <row r="3419" s="33" customFormat="1" ht="13.2" hidden="1" x14ac:dyDescent="0.2"/>
    <row r="3420" s="33" customFormat="1" ht="13.2" hidden="1" x14ac:dyDescent="0.2"/>
    <row r="3421" s="33" customFormat="1" ht="13.2" hidden="1" x14ac:dyDescent="0.2"/>
    <row r="3422" s="33" customFormat="1" ht="13.2" hidden="1" x14ac:dyDescent="0.2"/>
    <row r="3423" s="33" customFormat="1" ht="13.2" hidden="1" x14ac:dyDescent="0.2"/>
    <row r="3424" s="33" customFormat="1" ht="13.2" hidden="1" x14ac:dyDescent="0.2"/>
    <row r="3425" s="33" customFormat="1" ht="13.2" hidden="1" x14ac:dyDescent="0.2"/>
    <row r="3426" s="33" customFormat="1" ht="13.2" hidden="1" x14ac:dyDescent="0.2"/>
    <row r="3427" s="33" customFormat="1" ht="13.2" hidden="1" x14ac:dyDescent="0.2"/>
    <row r="3428" s="33" customFormat="1" ht="13.2" hidden="1" x14ac:dyDescent="0.2"/>
    <row r="3429" s="33" customFormat="1" ht="13.2" hidden="1" x14ac:dyDescent="0.2"/>
    <row r="3430" s="33" customFormat="1" ht="13.2" hidden="1" x14ac:dyDescent="0.2"/>
    <row r="3431" s="33" customFormat="1" ht="13.2" hidden="1" x14ac:dyDescent="0.2"/>
    <row r="3432" s="33" customFormat="1" ht="13.2" hidden="1" x14ac:dyDescent="0.2"/>
    <row r="3433" s="33" customFormat="1" ht="13.2" hidden="1" x14ac:dyDescent="0.2"/>
    <row r="3434" s="33" customFormat="1" ht="13.2" hidden="1" x14ac:dyDescent="0.2"/>
    <row r="3435" s="33" customFormat="1" ht="13.2" hidden="1" x14ac:dyDescent="0.2"/>
    <row r="3436" s="33" customFormat="1" ht="13.2" hidden="1" x14ac:dyDescent="0.2"/>
    <row r="3437" s="33" customFormat="1" ht="13.2" hidden="1" x14ac:dyDescent="0.2"/>
    <row r="3438" s="33" customFormat="1" ht="13.2" hidden="1" x14ac:dyDescent="0.2"/>
    <row r="3439" s="33" customFormat="1" ht="13.2" hidden="1" x14ac:dyDescent="0.2"/>
    <row r="3440" s="33" customFormat="1" ht="13.2" hidden="1" x14ac:dyDescent="0.2"/>
    <row r="3441" s="33" customFormat="1" ht="13.2" hidden="1" x14ac:dyDescent="0.2"/>
    <row r="3442" s="33" customFormat="1" ht="13.2" hidden="1" x14ac:dyDescent="0.2"/>
    <row r="3443" s="33" customFormat="1" ht="13.2" hidden="1" x14ac:dyDescent="0.2"/>
    <row r="3444" s="33" customFormat="1" ht="13.2" hidden="1" x14ac:dyDescent="0.2"/>
    <row r="3445" s="33" customFormat="1" ht="13.2" hidden="1" x14ac:dyDescent="0.2"/>
    <row r="3446" s="33" customFormat="1" ht="13.2" hidden="1" x14ac:dyDescent="0.2"/>
    <row r="3447" s="33" customFormat="1" ht="13.2" hidden="1" x14ac:dyDescent="0.2"/>
    <row r="3448" s="33" customFormat="1" ht="13.2" hidden="1" x14ac:dyDescent="0.2"/>
    <row r="3449" s="33" customFormat="1" ht="13.2" hidden="1" x14ac:dyDescent="0.2"/>
    <row r="3450" s="33" customFormat="1" ht="13.2" hidden="1" x14ac:dyDescent="0.2"/>
    <row r="3451" s="33" customFormat="1" ht="13.2" hidden="1" x14ac:dyDescent="0.2"/>
    <row r="3452" s="33" customFormat="1" ht="13.2" hidden="1" x14ac:dyDescent="0.2"/>
    <row r="3453" s="33" customFormat="1" ht="13.2" hidden="1" x14ac:dyDescent="0.2"/>
    <row r="3454" s="33" customFormat="1" ht="13.2" hidden="1" x14ac:dyDescent="0.2"/>
    <row r="3455" s="33" customFormat="1" ht="13.2" hidden="1" x14ac:dyDescent="0.2"/>
    <row r="3456" s="33" customFormat="1" ht="13.2" hidden="1" x14ac:dyDescent="0.2"/>
    <row r="3457" s="33" customFormat="1" ht="13.2" hidden="1" x14ac:dyDescent="0.2"/>
    <row r="3458" s="33" customFormat="1" ht="13.2" hidden="1" x14ac:dyDescent="0.2"/>
    <row r="3459" s="33" customFormat="1" ht="13.2" hidden="1" x14ac:dyDescent="0.2"/>
    <row r="3460" s="33" customFormat="1" ht="13.2" hidden="1" x14ac:dyDescent="0.2"/>
    <row r="3461" s="33" customFormat="1" ht="13.2" hidden="1" x14ac:dyDescent="0.2"/>
    <row r="3462" s="33" customFormat="1" ht="13.2" hidden="1" x14ac:dyDescent="0.2"/>
    <row r="3463" s="33" customFormat="1" ht="13.2" hidden="1" x14ac:dyDescent="0.2"/>
    <row r="3464" s="33" customFormat="1" ht="13.2" hidden="1" x14ac:dyDescent="0.2"/>
    <row r="3465" s="33" customFormat="1" ht="13.2" hidden="1" x14ac:dyDescent="0.2"/>
    <row r="3466" s="33" customFormat="1" ht="13.2" hidden="1" x14ac:dyDescent="0.2"/>
    <row r="3467" s="33" customFormat="1" ht="13.2" hidden="1" x14ac:dyDescent="0.2"/>
    <row r="3468" s="33" customFormat="1" ht="13.2" hidden="1" x14ac:dyDescent="0.2"/>
    <row r="3469" s="33" customFormat="1" ht="13.2" hidden="1" x14ac:dyDescent="0.2"/>
    <row r="3470" s="33" customFormat="1" ht="13.2" hidden="1" x14ac:dyDescent="0.2"/>
    <row r="3471" s="33" customFormat="1" ht="13.2" hidden="1" x14ac:dyDescent="0.2"/>
    <row r="3472" s="33" customFormat="1" ht="13.2" hidden="1" x14ac:dyDescent="0.2"/>
    <row r="3473" s="33" customFormat="1" ht="13.2" hidden="1" x14ac:dyDescent="0.2"/>
    <row r="3474" s="33" customFormat="1" ht="13.2" hidden="1" x14ac:dyDescent="0.2"/>
    <row r="3475" s="33" customFormat="1" ht="13.2" hidden="1" x14ac:dyDescent="0.2"/>
    <row r="3476" s="33" customFormat="1" ht="13.2" hidden="1" x14ac:dyDescent="0.2"/>
    <row r="3477" s="33" customFormat="1" ht="13.2" hidden="1" x14ac:dyDescent="0.2"/>
    <row r="3478" s="33" customFormat="1" ht="13.2" hidden="1" x14ac:dyDescent="0.2"/>
    <row r="3479" s="33" customFormat="1" ht="13.2" hidden="1" x14ac:dyDescent="0.2"/>
    <row r="3480" s="33" customFormat="1" ht="13.2" hidden="1" x14ac:dyDescent="0.2"/>
    <row r="3481" s="33" customFormat="1" ht="13.2" hidden="1" x14ac:dyDescent="0.2"/>
    <row r="3482" s="33" customFormat="1" ht="13.2" hidden="1" x14ac:dyDescent="0.2"/>
    <row r="3483" s="33" customFormat="1" ht="13.2" hidden="1" x14ac:dyDescent="0.2"/>
    <row r="3484" s="33" customFormat="1" ht="13.2" hidden="1" x14ac:dyDescent="0.2"/>
    <row r="3485" s="33" customFormat="1" ht="13.2" hidden="1" x14ac:dyDescent="0.2"/>
    <row r="3486" s="33" customFormat="1" ht="13.2" hidden="1" x14ac:dyDescent="0.2"/>
    <row r="3487" s="33" customFormat="1" ht="13.2" hidden="1" x14ac:dyDescent="0.2"/>
    <row r="3488" s="33" customFormat="1" ht="13.2" hidden="1" x14ac:dyDescent="0.2"/>
    <row r="3489" s="33" customFormat="1" ht="13.2" hidden="1" x14ac:dyDescent="0.2"/>
    <row r="3490" s="33" customFormat="1" ht="13.2" hidden="1" x14ac:dyDescent="0.2"/>
    <row r="3491" s="33" customFormat="1" ht="13.2" hidden="1" x14ac:dyDescent="0.2"/>
    <row r="3492" s="33" customFormat="1" ht="13.2" hidden="1" x14ac:dyDescent="0.2"/>
    <row r="3493" s="33" customFormat="1" ht="13.2" hidden="1" x14ac:dyDescent="0.2"/>
    <row r="3494" s="33" customFormat="1" ht="13.2" hidden="1" x14ac:dyDescent="0.2"/>
    <row r="3495" s="33" customFormat="1" ht="13.2" hidden="1" x14ac:dyDescent="0.2"/>
    <row r="3496" s="33" customFormat="1" ht="13.2" hidden="1" x14ac:dyDescent="0.2"/>
    <row r="3497" s="33" customFormat="1" ht="13.2" hidden="1" x14ac:dyDescent="0.2"/>
    <row r="3498" s="33" customFormat="1" ht="13.2" hidden="1" x14ac:dyDescent="0.2"/>
    <row r="3499" s="33" customFormat="1" ht="13.2" hidden="1" x14ac:dyDescent="0.2"/>
    <row r="3500" s="33" customFormat="1" ht="13.2" hidden="1" x14ac:dyDescent="0.2"/>
    <row r="3501" s="33" customFormat="1" ht="13.2" hidden="1" x14ac:dyDescent="0.2"/>
    <row r="3502" s="33" customFormat="1" ht="13.2" hidden="1" x14ac:dyDescent="0.2"/>
    <row r="3503" s="33" customFormat="1" ht="13.2" hidden="1" x14ac:dyDescent="0.2"/>
    <row r="3504" s="33" customFormat="1" ht="13.2" hidden="1" x14ac:dyDescent="0.2"/>
    <row r="3505" s="33" customFormat="1" ht="13.2" hidden="1" x14ac:dyDescent="0.2"/>
    <row r="3506" s="33" customFormat="1" ht="13.2" hidden="1" x14ac:dyDescent="0.2"/>
    <row r="3507" s="33" customFormat="1" ht="13.2" hidden="1" x14ac:dyDescent="0.2"/>
    <row r="3508" s="33" customFormat="1" ht="13.2" hidden="1" x14ac:dyDescent="0.2"/>
    <row r="3509" s="33" customFormat="1" ht="13.2" hidden="1" x14ac:dyDescent="0.2"/>
    <row r="3510" s="33" customFormat="1" ht="13.2" hidden="1" x14ac:dyDescent="0.2"/>
    <row r="3511" s="33" customFormat="1" ht="13.2" hidden="1" x14ac:dyDescent="0.2"/>
    <row r="3512" s="33" customFormat="1" ht="13.2" hidden="1" x14ac:dyDescent="0.2"/>
    <row r="3513" s="33" customFormat="1" ht="13.2" hidden="1" x14ac:dyDescent="0.2"/>
    <row r="3514" s="33" customFormat="1" ht="13.2" hidden="1" x14ac:dyDescent="0.2"/>
    <row r="3515" s="33" customFormat="1" ht="13.2" hidden="1" x14ac:dyDescent="0.2"/>
    <row r="3516" s="33" customFormat="1" ht="13.2" hidden="1" x14ac:dyDescent="0.2"/>
    <row r="3517" s="33" customFormat="1" ht="13.2" hidden="1" x14ac:dyDescent="0.2"/>
    <row r="3518" s="33" customFormat="1" ht="13.2" hidden="1" x14ac:dyDescent="0.2"/>
    <row r="3519" s="33" customFormat="1" ht="13.2" hidden="1" x14ac:dyDescent="0.2"/>
    <row r="3520" s="33" customFormat="1" ht="13.2" hidden="1" x14ac:dyDescent="0.2"/>
    <row r="3521" s="33" customFormat="1" ht="13.2" hidden="1" x14ac:dyDescent="0.2"/>
    <row r="3522" s="33" customFormat="1" ht="13.2" hidden="1" x14ac:dyDescent="0.2"/>
    <row r="3523" s="33" customFormat="1" ht="13.2" hidden="1" x14ac:dyDescent="0.2"/>
    <row r="3524" s="33" customFormat="1" ht="13.2" hidden="1" x14ac:dyDescent="0.2"/>
    <row r="3525" s="33" customFormat="1" ht="13.2" hidden="1" x14ac:dyDescent="0.2"/>
    <row r="3526" s="33" customFormat="1" ht="13.2" hidden="1" x14ac:dyDescent="0.2"/>
    <row r="3527" s="33" customFormat="1" ht="13.2" hidden="1" x14ac:dyDescent="0.2"/>
    <row r="3528" s="33" customFormat="1" ht="13.2" hidden="1" x14ac:dyDescent="0.2"/>
    <row r="3529" s="33" customFormat="1" ht="13.2" hidden="1" x14ac:dyDescent="0.2"/>
    <row r="3530" s="33" customFormat="1" ht="13.2" hidden="1" x14ac:dyDescent="0.2"/>
    <row r="3531" s="33" customFormat="1" ht="13.2" hidden="1" x14ac:dyDescent="0.2"/>
    <row r="3532" s="33" customFormat="1" ht="13.2" hidden="1" x14ac:dyDescent="0.2"/>
    <row r="3533" s="33" customFormat="1" ht="13.2" hidden="1" x14ac:dyDescent="0.2"/>
    <row r="3534" s="33" customFormat="1" ht="13.2" hidden="1" x14ac:dyDescent="0.2"/>
    <row r="3535" s="33" customFormat="1" ht="13.2" hidden="1" x14ac:dyDescent="0.2"/>
    <row r="3536" s="33" customFormat="1" ht="13.2" hidden="1" x14ac:dyDescent="0.2"/>
    <row r="3537" s="33" customFormat="1" ht="13.2" hidden="1" x14ac:dyDescent="0.2"/>
    <row r="3538" s="33" customFormat="1" ht="13.2" hidden="1" x14ac:dyDescent="0.2"/>
    <row r="3539" s="33" customFormat="1" ht="13.2" hidden="1" x14ac:dyDescent="0.2"/>
    <row r="3540" s="33" customFormat="1" ht="13.2" hidden="1" x14ac:dyDescent="0.2"/>
    <row r="3541" s="33" customFormat="1" ht="13.2" hidden="1" x14ac:dyDescent="0.2"/>
    <row r="3542" s="33" customFormat="1" ht="13.2" hidden="1" x14ac:dyDescent="0.2"/>
    <row r="3543" s="33" customFormat="1" ht="13.2" hidden="1" x14ac:dyDescent="0.2"/>
    <row r="3544" s="33" customFormat="1" ht="13.2" hidden="1" x14ac:dyDescent="0.2"/>
    <row r="3545" s="33" customFormat="1" ht="13.2" hidden="1" x14ac:dyDescent="0.2"/>
    <row r="3546" s="33" customFormat="1" ht="13.2" hidden="1" x14ac:dyDescent="0.2"/>
    <row r="3547" s="33" customFormat="1" ht="13.2" hidden="1" x14ac:dyDescent="0.2"/>
    <row r="3548" s="33" customFormat="1" ht="13.2" hidden="1" x14ac:dyDescent="0.2"/>
    <row r="3549" s="33" customFormat="1" ht="13.2" hidden="1" x14ac:dyDescent="0.2"/>
    <row r="3550" s="33" customFormat="1" ht="13.2" hidden="1" x14ac:dyDescent="0.2"/>
    <row r="3551" s="33" customFormat="1" ht="13.2" hidden="1" x14ac:dyDescent="0.2"/>
    <row r="3552" s="33" customFormat="1" ht="13.2" hidden="1" x14ac:dyDescent="0.2"/>
    <row r="3553" s="33" customFormat="1" ht="13.2" hidden="1" x14ac:dyDescent="0.2"/>
    <row r="3554" s="33" customFormat="1" ht="13.2" hidden="1" x14ac:dyDescent="0.2"/>
    <row r="3555" s="33" customFormat="1" ht="13.2" hidden="1" x14ac:dyDescent="0.2"/>
    <row r="3556" s="33" customFormat="1" ht="13.2" hidden="1" x14ac:dyDescent="0.2"/>
    <row r="3557" s="33" customFormat="1" ht="13.2" hidden="1" x14ac:dyDescent="0.2"/>
    <row r="3558" s="33" customFormat="1" ht="13.2" hidden="1" x14ac:dyDescent="0.2"/>
    <row r="3559" s="33" customFormat="1" ht="13.2" hidden="1" x14ac:dyDescent="0.2"/>
    <row r="3560" s="33" customFormat="1" ht="13.2" hidden="1" x14ac:dyDescent="0.2"/>
    <row r="3561" s="33" customFormat="1" ht="13.2" hidden="1" x14ac:dyDescent="0.2"/>
    <row r="3562" s="33" customFormat="1" ht="13.2" hidden="1" x14ac:dyDescent="0.2"/>
    <row r="3563" s="33" customFormat="1" ht="13.2" hidden="1" x14ac:dyDescent="0.2"/>
    <row r="3564" s="33" customFormat="1" ht="13.2" hidden="1" x14ac:dyDescent="0.2"/>
    <row r="3565" s="33" customFormat="1" ht="13.2" hidden="1" x14ac:dyDescent="0.2"/>
    <row r="3566" s="33" customFormat="1" ht="13.2" hidden="1" x14ac:dyDescent="0.2"/>
    <row r="3567" s="33" customFormat="1" ht="13.2" hidden="1" x14ac:dyDescent="0.2"/>
    <row r="3568" s="33" customFormat="1" ht="13.2" hidden="1" x14ac:dyDescent="0.2"/>
    <row r="3569" s="33" customFormat="1" ht="13.2" hidden="1" x14ac:dyDescent="0.2"/>
    <row r="3570" s="33" customFormat="1" ht="13.2" hidden="1" x14ac:dyDescent="0.2"/>
    <row r="3571" s="33" customFormat="1" ht="13.2" hidden="1" x14ac:dyDescent="0.2"/>
    <row r="3572" s="33" customFormat="1" ht="13.2" hidden="1" x14ac:dyDescent="0.2"/>
    <row r="3573" s="33" customFormat="1" ht="13.2" hidden="1" x14ac:dyDescent="0.2"/>
    <row r="3574" s="33" customFormat="1" ht="13.2" hidden="1" x14ac:dyDescent="0.2"/>
    <row r="3575" s="33" customFormat="1" ht="13.2" hidden="1" x14ac:dyDescent="0.2"/>
    <row r="3576" s="33" customFormat="1" ht="13.2" hidden="1" x14ac:dyDescent="0.2"/>
    <row r="3577" s="33" customFormat="1" ht="13.2" hidden="1" x14ac:dyDescent="0.2"/>
    <row r="3578" s="33" customFormat="1" ht="13.2" hidden="1" x14ac:dyDescent="0.2"/>
    <row r="3579" s="33" customFormat="1" ht="13.2" hidden="1" x14ac:dyDescent="0.2"/>
    <row r="3580" s="33" customFormat="1" ht="13.2" hidden="1" x14ac:dyDescent="0.2"/>
    <row r="3581" s="33" customFormat="1" ht="13.2" hidden="1" x14ac:dyDescent="0.2"/>
    <row r="3582" s="33" customFormat="1" ht="13.2" hidden="1" x14ac:dyDescent="0.2"/>
    <row r="3583" s="33" customFormat="1" ht="13.2" hidden="1" x14ac:dyDescent="0.2"/>
    <row r="3584" s="33" customFormat="1" ht="13.2" hidden="1" x14ac:dyDescent="0.2"/>
    <row r="3585" s="33" customFormat="1" ht="13.2" hidden="1" x14ac:dyDescent="0.2"/>
    <row r="3586" s="33" customFormat="1" ht="13.2" hidden="1" x14ac:dyDescent="0.2"/>
    <row r="3587" s="33" customFormat="1" ht="13.2" hidden="1" x14ac:dyDescent="0.2"/>
    <row r="3588" s="33" customFormat="1" ht="13.2" hidden="1" x14ac:dyDescent="0.2"/>
    <row r="3589" s="33" customFormat="1" ht="13.2" hidden="1" x14ac:dyDescent="0.2"/>
    <row r="3590" s="33" customFormat="1" ht="13.2" hidden="1" x14ac:dyDescent="0.2"/>
    <row r="3591" s="33" customFormat="1" ht="13.2" hidden="1" x14ac:dyDescent="0.2"/>
    <row r="3592" s="33" customFormat="1" ht="13.2" hidden="1" x14ac:dyDescent="0.2"/>
    <row r="3593" s="33" customFormat="1" ht="13.2" hidden="1" x14ac:dyDescent="0.2"/>
    <row r="3594" s="33" customFormat="1" ht="13.2" hidden="1" x14ac:dyDescent="0.2"/>
    <row r="3595" s="33" customFormat="1" ht="13.2" hidden="1" x14ac:dyDescent="0.2"/>
    <row r="3596" s="33" customFormat="1" ht="13.2" hidden="1" x14ac:dyDescent="0.2"/>
    <row r="3597" s="33" customFormat="1" ht="13.2" hidden="1" x14ac:dyDescent="0.2"/>
    <row r="3598" s="33" customFormat="1" ht="13.2" hidden="1" x14ac:dyDescent="0.2"/>
    <row r="3599" s="33" customFormat="1" ht="13.2" hidden="1" x14ac:dyDescent="0.2"/>
    <row r="3600" s="33" customFormat="1" ht="13.2" hidden="1" x14ac:dyDescent="0.2"/>
    <row r="3601" s="33" customFormat="1" ht="13.2" hidden="1" x14ac:dyDescent="0.2"/>
    <row r="3602" s="33" customFormat="1" ht="13.2" hidden="1" x14ac:dyDescent="0.2"/>
    <row r="3603" s="33" customFormat="1" ht="13.2" hidden="1" x14ac:dyDescent="0.2"/>
    <row r="3604" s="33" customFormat="1" ht="13.2" hidden="1" x14ac:dyDescent="0.2"/>
    <row r="3605" s="33" customFormat="1" ht="13.2" hidden="1" x14ac:dyDescent="0.2"/>
    <row r="3606" s="33" customFormat="1" ht="13.2" hidden="1" x14ac:dyDescent="0.2"/>
    <row r="3607" s="33" customFormat="1" ht="13.2" hidden="1" x14ac:dyDescent="0.2"/>
    <row r="3608" s="33" customFormat="1" ht="13.2" hidden="1" x14ac:dyDescent="0.2"/>
    <row r="3609" s="33" customFormat="1" ht="13.2" hidden="1" x14ac:dyDescent="0.2"/>
    <row r="3610" s="33" customFormat="1" ht="13.2" hidden="1" x14ac:dyDescent="0.2"/>
    <row r="3611" s="33" customFormat="1" ht="13.2" hidden="1" x14ac:dyDescent="0.2"/>
    <row r="3612" s="33" customFormat="1" ht="13.2" hidden="1" x14ac:dyDescent="0.2"/>
    <row r="3613" s="33" customFormat="1" ht="13.2" hidden="1" x14ac:dyDescent="0.2"/>
    <row r="3614" s="33" customFormat="1" ht="13.2" hidden="1" x14ac:dyDescent="0.2"/>
    <row r="3615" s="33" customFormat="1" ht="13.2" hidden="1" x14ac:dyDescent="0.2"/>
    <row r="3616" s="33" customFormat="1" ht="13.2" hidden="1" x14ac:dyDescent="0.2"/>
    <row r="3617" s="33" customFormat="1" ht="13.2" hidden="1" x14ac:dyDescent="0.2"/>
    <row r="3618" s="33" customFormat="1" ht="13.2" hidden="1" x14ac:dyDescent="0.2"/>
    <row r="3619" s="33" customFormat="1" ht="13.2" hidden="1" x14ac:dyDescent="0.2"/>
    <row r="3620" s="33" customFormat="1" ht="13.2" hidden="1" x14ac:dyDescent="0.2"/>
    <row r="3621" s="33" customFormat="1" ht="13.2" hidden="1" x14ac:dyDescent="0.2"/>
    <row r="3622" s="33" customFormat="1" ht="13.2" hidden="1" x14ac:dyDescent="0.2"/>
    <row r="3623" s="33" customFormat="1" ht="13.2" hidden="1" x14ac:dyDescent="0.2"/>
    <row r="3624" s="33" customFormat="1" ht="13.2" hidden="1" x14ac:dyDescent="0.2"/>
    <row r="3625" s="33" customFormat="1" ht="13.2" hidden="1" x14ac:dyDescent="0.2"/>
    <row r="3626" s="33" customFormat="1" ht="13.2" hidden="1" x14ac:dyDescent="0.2"/>
    <row r="3627" s="33" customFormat="1" ht="13.2" hidden="1" x14ac:dyDescent="0.2"/>
    <row r="3628" s="33" customFormat="1" ht="13.2" hidden="1" x14ac:dyDescent="0.2"/>
    <row r="3629" s="33" customFormat="1" ht="13.2" hidden="1" x14ac:dyDescent="0.2"/>
    <row r="3630" s="33" customFormat="1" ht="13.2" hidden="1" x14ac:dyDescent="0.2"/>
    <row r="3631" s="33" customFormat="1" ht="13.2" hidden="1" x14ac:dyDescent="0.2"/>
    <row r="3632" s="33" customFormat="1" ht="13.2" hidden="1" x14ac:dyDescent="0.2"/>
    <row r="3633" s="33" customFormat="1" ht="13.2" hidden="1" x14ac:dyDescent="0.2"/>
    <row r="3634" s="33" customFormat="1" ht="13.2" hidden="1" x14ac:dyDescent="0.2"/>
    <row r="3635" s="33" customFormat="1" ht="13.2" hidden="1" x14ac:dyDescent="0.2"/>
    <row r="3636" s="33" customFormat="1" ht="13.2" hidden="1" x14ac:dyDescent="0.2"/>
    <row r="3637" s="33" customFormat="1" ht="13.2" hidden="1" x14ac:dyDescent="0.2"/>
    <row r="3638" s="33" customFormat="1" ht="13.2" hidden="1" x14ac:dyDescent="0.2"/>
    <row r="3639" s="33" customFormat="1" ht="13.2" hidden="1" x14ac:dyDescent="0.2"/>
    <row r="3640" s="33" customFormat="1" ht="13.2" hidden="1" x14ac:dyDescent="0.2"/>
    <row r="3641" s="33" customFormat="1" ht="13.2" hidden="1" x14ac:dyDescent="0.2"/>
    <row r="3642" s="33" customFormat="1" ht="13.2" hidden="1" x14ac:dyDescent="0.2"/>
    <row r="3643" s="33" customFormat="1" ht="13.2" hidden="1" x14ac:dyDescent="0.2"/>
    <row r="3644" s="33" customFormat="1" ht="13.2" hidden="1" x14ac:dyDescent="0.2"/>
    <row r="3645" s="33" customFormat="1" ht="13.2" hidden="1" x14ac:dyDescent="0.2"/>
    <row r="3646" s="33" customFormat="1" ht="13.2" hidden="1" x14ac:dyDescent="0.2"/>
    <row r="3647" s="33" customFormat="1" ht="13.2" hidden="1" x14ac:dyDescent="0.2"/>
    <row r="3648" s="33" customFormat="1" ht="13.2" hidden="1" x14ac:dyDescent="0.2"/>
    <row r="3649" s="33" customFormat="1" ht="13.2" hidden="1" x14ac:dyDescent="0.2"/>
    <row r="3650" s="33" customFormat="1" ht="13.2" hidden="1" x14ac:dyDescent="0.2"/>
    <row r="3651" s="33" customFormat="1" ht="13.2" hidden="1" x14ac:dyDescent="0.2"/>
    <row r="3652" s="33" customFormat="1" ht="13.2" hidden="1" x14ac:dyDescent="0.2"/>
    <row r="3653" s="33" customFormat="1" ht="13.2" hidden="1" x14ac:dyDescent="0.2"/>
    <row r="3654" s="33" customFormat="1" ht="13.2" hidden="1" x14ac:dyDescent="0.2"/>
    <row r="3655" s="33" customFormat="1" ht="13.2" hidden="1" x14ac:dyDescent="0.2"/>
    <row r="3656" s="33" customFormat="1" ht="13.2" hidden="1" x14ac:dyDescent="0.2"/>
    <row r="3657" s="33" customFormat="1" ht="13.2" hidden="1" x14ac:dyDescent="0.2"/>
    <row r="3658" s="33" customFormat="1" ht="13.2" hidden="1" x14ac:dyDescent="0.2"/>
    <row r="3659" s="33" customFormat="1" ht="13.2" hidden="1" x14ac:dyDescent="0.2"/>
    <row r="3660" s="33" customFormat="1" ht="13.2" hidden="1" x14ac:dyDescent="0.2"/>
    <row r="3661" s="33" customFormat="1" ht="13.2" hidden="1" x14ac:dyDescent="0.2"/>
    <row r="3662" s="33" customFormat="1" ht="13.2" hidden="1" x14ac:dyDescent="0.2"/>
    <row r="3663" s="33" customFormat="1" ht="13.2" hidden="1" x14ac:dyDescent="0.2"/>
    <row r="3664" s="33" customFormat="1" ht="13.2" hidden="1" x14ac:dyDescent="0.2"/>
    <row r="3665" s="33" customFormat="1" ht="13.2" hidden="1" x14ac:dyDescent="0.2"/>
    <row r="3666" s="33" customFormat="1" ht="13.2" hidden="1" x14ac:dyDescent="0.2"/>
    <row r="3667" s="33" customFormat="1" ht="13.2" hidden="1" x14ac:dyDescent="0.2"/>
    <row r="3668" s="33" customFormat="1" ht="13.2" hidden="1" x14ac:dyDescent="0.2"/>
    <row r="3669" s="33" customFormat="1" ht="13.2" hidden="1" x14ac:dyDescent="0.2"/>
    <row r="3670" s="33" customFormat="1" ht="13.2" hidden="1" x14ac:dyDescent="0.2"/>
    <row r="3671" s="33" customFormat="1" ht="13.2" hidden="1" x14ac:dyDescent="0.2"/>
    <row r="3672" s="33" customFormat="1" ht="13.2" hidden="1" x14ac:dyDescent="0.2"/>
    <row r="3673" s="33" customFormat="1" ht="13.2" hidden="1" x14ac:dyDescent="0.2"/>
    <row r="3674" s="33" customFormat="1" ht="13.2" hidden="1" x14ac:dyDescent="0.2"/>
    <row r="3675" s="33" customFormat="1" ht="13.2" hidden="1" x14ac:dyDescent="0.2"/>
    <row r="3676" s="33" customFormat="1" ht="13.2" hidden="1" x14ac:dyDescent="0.2"/>
    <row r="3677" s="33" customFormat="1" ht="13.2" hidden="1" x14ac:dyDescent="0.2"/>
    <row r="3678" s="33" customFormat="1" ht="13.2" hidden="1" x14ac:dyDescent="0.2"/>
    <row r="3679" s="33" customFormat="1" ht="13.2" hidden="1" x14ac:dyDescent="0.2"/>
    <row r="3680" s="33" customFormat="1" ht="13.2" hidden="1" x14ac:dyDescent="0.2"/>
    <row r="3681" s="33" customFormat="1" ht="13.2" hidden="1" x14ac:dyDescent="0.2"/>
    <row r="3682" s="33" customFormat="1" ht="13.2" hidden="1" x14ac:dyDescent="0.2"/>
    <row r="3683" s="33" customFormat="1" ht="13.2" hidden="1" x14ac:dyDescent="0.2"/>
    <row r="3684" s="33" customFormat="1" ht="13.2" hidden="1" x14ac:dyDescent="0.2"/>
    <row r="3685" s="33" customFormat="1" ht="13.2" hidden="1" x14ac:dyDescent="0.2"/>
    <row r="3686" s="33" customFormat="1" ht="13.2" hidden="1" x14ac:dyDescent="0.2"/>
    <row r="3687" s="33" customFormat="1" ht="13.2" hidden="1" x14ac:dyDescent="0.2"/>
    <row r="3688" s="33" customFormat="1" ht="13.2" hidden="1" x14ac:dyDescent="0.2"/>
    <row r="3689" s="33" customFormat="1" ht="13.2" hidden="1" x14ac:dyDescent="0.2"/>
    <row r="3690" s="33" customFormat="1" ht="13.2" hidden="1" x14ac:dyDescent="0.2"/>
    <row r="3691" s="33" customFormat="1" ht="13.2" hidden="1" x14ac:dyDescent="0.2"/>
    <row r="3692" s="33" customFormat="1" ht="13.2" hidden="1" x14ac:dyDescent="0.2"/>
    <row r="3693" s="33" customFormat="1" ht="13.2" hidden="1" x14ac:dyDescent="0.2"/>
    <row r="3694" s="33" customFormat="1" ht="13.2" hidden="1" x14ac:dyDescent="0.2"/>
    <row r="3695" s="33" customFormat="1" ht="13.2" hidden="1" x14ac:dyDescent="0.2"/>
    <row r="3696" s="33" customFormat="1" ht="13.2" hidden="1" x14ac:dyDescent="0.2"/>
    <row r="3697" s="33" customFormat="1" ht="13.2" hidden="1" x14ac:dyDescent="0.2"/>
    <row r="3698" s="33" customFormat="1" ht="13.2" hidden="1" x14ac:dyDescent="0.2"/>
    <row r="3699" s="33" customFormat="1" ht="13.2" hidden="1" x14ac:dyDescent="0.2"/>
    <row r="3700" s="33" customFormat="1" ht="13.2" hidden="1" x14ac:dyDescent="0.2"/>
    <row r="3701" s="33" customFormat="1" ht="13.2" hidden="1" x14ac:dyDescent="0.2"/>
    <row r="3702" s="33" customFormat="1" ht="13.2" hidden="1" x14ac:dyDescent="0.2"/>
    <row r="3703" s="33" customFormat="1" ht="13.2" hidden="1" x14ac:dyDescent="0.2"/>
    <row r="3704" s="33" customFormat="1" ht="13.2" hidden="1" x14ac:dyDescent="0.2"/>
    <row r="3705" s="33" customFormat="1" ht="13.2" hidden="1" x14ac:dyDescent="0.2"/>
    <row r="3706" s="33" customFormat="1" ht="13.2" hidden="1" x14ac:dyDescent="0.2"/>
    <row r="3707" s="33" customFormat="1" ht="13.2" hidden="1" x14ac:dyDescent="0.2"/>
    <row r="3708" s="33" customFormat="1" ht="13.2" hidden="1" x14ac:dyDescent="0.2"/>
    <row r="3709" s="33" customFormat="1" ht="13.2" hidden="1" x14ac:dyDescent="0.2"/>
    <row r="3710" s="33" customFormat="1" ht="13.2" hidden="1" x14ac:dyDescent="0.2"/>
    <row r="3711" s="33" customFormat="1" ht="13.2" hidden="1" x14ac:dyDescent="0.2"/>
    <row r="3712" s="33" customFormat="1" ht="13.2" hidden="1" x14ac:dyDescent="0.2"/>
    <row r="3713" s="33" customFormat="1" ht="13.2" hidden="1" x14ac:dyDescent="0.2"/>
    <row r="3714" s="33" customFormat="1" ht="13.2" hidden="1" x14ac:dyDescent="0.2"/>
    <row r="3715" s="33" customFormat="1" ht="13.2" hidden="1" x14ac:dyDescent="0.2"/>
    <row r="3716" s="33" customFormat="1" ht="13.2" hidden="1" x14ac:dyDescent="0.2"/>
    <row r="3717" s="33" customFormat="1" ht="13.2" hidden="1" x14ac:dyDescent="0.2"/>
    <row r="3718" s="33" customFormat="1" ht="13.2" hidden="1" x14ac:dyDescent="0.2"/>
    <row r="3719" s="33" customFormat="1" ht="13.2" hidden="1" x14ac:dyDescent="0.2"/>
    <row r="3720" s="33" customFormat="1" ht="13.2" hidden="1" x14ac:dyDescent="0.2"/>
    <row r="3721" s="33" customFormat="1" ht="13.2" hidden="1" x14ac:dyDescent="0.2"/>
    <row r="3722" s="33" customFormat="1" ht="13.2" hidden="1" x14ac:dyDescent="0.2"/>
    <row r="3723" s="33" customFormat="1" ht="13.2" hidden="1" x14ac:dyDescent="0.2"/>
    <row r="3724" s="33" customFormat="1" ht="13.2" hidden="1" x14ac:dyDescent="0.2"/>
    <row r="3725" s="33" customFormat="1" ht="13.2" hidden="1" x14ac:dyDescent="0.2"/>
    <row r="3726" s="33" customFormat="1" ht="13.2" hidden="1" x14ac:dyDescent="0.2"/>
    <row r="3727" s="33" customFormat="1" ht="13.2" hidden="1" x14ac:dyDescent="0.2"/>
    <row r="3728" s="33" customFormat="1" ht="13.2" hidden="1" x14ac:dyDescent="0.2"/>
    <row r="3729" s="33" customFormat="1" ht="13.2" hidden="1" x14ac:dyDescent="0.2"/>
    <row r="3730" s="33" customFormat="1" ht="13.2" hidden="1" x14ac:dyDescent="0.2"/>
    <row r="3731" s="33" customFormat="1" ht="13.2" hidden="1" x14ac:dyDescent="0.2"/>
    <row r="3732" s="33" customFormat="1" ht="13.2" hidden="1" x14ac:dyDescent="0.2"/>
    <row r="3733" s="33" customFormat="1" ht="13.2" hidden="1" x14ac:dyDescent="0.2"/>
    <row r="3734" s="33" customFormat="1" ht="13.2" hidden="1" x14ac:dyDescent="0.2"/>
    <row r="3735" s="33" customFormat="1" ht="13.2" hidden="1" x14ac:dyDescent="0.2"/>
    <row r="3736" s="33" customFormat="1" ht="13.2" hidden="1" x14ac:dyDescent="0.2"/>
    <row r="3737" s="33" customFormat="1" ht="13.2" hidden="1" x14ac:dyDescent="0.2"/>
    <row r="3738" s="33" customFormat="1" ht="13.2" hidden="1" x14ac:dyDescent="0.2"/>
    <row r="3739" s="33" customFormat="1" ht="13.2" hidden="1" x14ac:dyDescent="0.2"/>
    <row r="3740" s="33" customFormat="1" ht="13.2" hidden="1" x14ac:dyDescent="0.2"/>
    <row r="3741" s="33" customFormat="1" ht="13.2" hidden="1" x14ac:dyDescent="0.2"/>
    <row r="3742" s="33" customFormat="1" ht="13.2" hidden="1" x14ac:dyDescent="0.2"/>
    <row r="3743" s="33" customFormat="1" ht="13.2" hidden="1" x14ac:dyDescent="0.2"/>
    <row r="3744" s="33" customFormat="1" ht="13.2" hidden="1" x14ac:dyDescent="0.2"/>
    <row r="3745" s="33" customFormat="1" ht="13.2" hidden="1" x14ac:dyDescent="0.2"/>
    <row r="3746" s="33" customFormat="1" ht="13.2" hidden="1" x14ac:dyDescent="0.2"/>
    <row r="3747" s="33" customFormat="1" ht="13.2" hidden="1" x14ac:dyDescent="0.2"/>
    <row r="3748" s="33" customFormat="1" ht="13.2" hidden="1" x14ac:dyDescent="0.2"/>
    <row r="3749" s="33" customFormat="1" ht="13.2" hidden="1" x14ac:dyDescent="0.2"/>
    <row r="3750" s="33" customFormat="1" ht="13.2" hidden="1" x14ac:dyDescent="0.2"/>
    <row r="3751" s="33" customFormat="1" ht="13.2" hidden="1" x14ac:dyDescent="0.2"/>
    <row r="3752" s="33" customFormat="1" ht="13.2" hidden="1" x14ac:dyDescent="0.2"/>
    <row r="3753" s="33" customFormat="1" ht="13.2" hidden="1" x14ac:dyDescent="0.2"/>
    <row r="3754" s="33" customFormat="1" ht="13.2" hidden="1" x14ac:dyDescent="0.2"/>
    <row r="3755" s="33" customFormat="1" ht="13.2" hidden="1" x14ac:dyDescent="0.2"/>
    <row r="3756" s="33" customFormat="1" ht="13.2" hidden="1" x14ac:dyDescent="0.2"/>
    <row r="3757" s="33" customFormat="1" ht="13.2" hidden="1" x14ac:dyDescent="0.2"/>
    <row r="3758" s="33" customFormat="1" ht="13.2" hidden="1" x14ac:dyDescent="0.2"/>
    <row r="3759" s="33" customFormat="1" ht="13.2" hidden="1" x14ac:dyDescent="0.2"/>
    <row r="3760" s="33" customFormat="1" ht="13.2" hidden="1" x14ac:dyDescent="0.2"/>
    <row r="3761" s="33" customFormat="1" ht="13.2" hidden="1" x14ac:dyDescent="0.2"/>
    <row r="3762" s="33" customFormat="1" ht="13.2" hidden="1" x14ac:dyDescent="0.2"/>
    <row r="3763" s="33" customFormat="1" ht="13.2" hidden="1" x14ac:dyDescent="0.2"/>
    <row r="3764" s="33" customFormat="1" ht="13.2" hidden="1" x14ac:dyDescent="0.2"/>
    <row r="3765" s="33" customFormat="1" ht="13.2" hidden="1" x14ac:dyDescent="0.2"/>
    <row r="3766" s="33" customFormat="1" ht="13.2" hidden="1" x14ac:dyDescent="0.2"/>
    <row r="3767" s="33" customFormat="1" ht="13.2" hidden="1" x14ac:dyDescent="0.2"/>
    <row r="3768" s="33" customFormat="1" ht="13.2" hidden="1" x14ac:dyDescent="0.2"/>
    <row r="3769" s="33" customFormat="1" ht="13.2" hidden="1" x14ac:dyDescent="0.2"/>
    <row r="3770" s="33" customFormat="1" ht="13.2" hidden="1" x14ac:dyDescent="0.2"/>
    <row r="3771" s="33" customFormat="1" ht="13.2" hidden="1" x14ac:dyDescent="0.2"/>
    <row r="3772" s="33" customFormat="1" ht="13.2" hidden="1" x14ac:dyDescent="0.2"/>
    <row r="3773" s="33" customFormat="1" ht="13.2" hidden="1" x14ac:dyDescent="0.2"/>
    <row r="3774" s="33" customFormat="1" ht="13.2" hidden="1" x14ac:dyDescent="0.2"/>
    <row r="3775" s="33" customFormat="1" ht="13.2" hidden="1" x14ac:dyDescent="0.2"/>
    <row r="3776" s="33" customFormat="1" ht="13.2" hidden="1" x14ac:dyDescent="0.2"/>
    <row r="3777" s="33" customFormat="1" ht="13.2" hidden="1" x14ac:dyDescent="0.2"/>
    <row r="3778" s="33" customFormat="1" ht="13.2" hidden="1" x14ac:dyDescent="0.2"/>
    <row r="3779" s="33" customFormat="1" ht="13.2" hidden="1" x14ac:dyDescent="0.2"/>
    <row r="3780" s="33" customFormat="1" ht="13.2" hidden="1" x14ac:dyDescent="0.2"/>
    <row r="3781" s="33" customFormat="1" ht="13.2" hidden="1" x14ac:dyDescent="0.2"/>
    <row r="3782" s="33" customFormat="1" ht="13.2" hidden="1" x14ac:dyDescent="0.2"/>
    <row r="3783" s="33" customFormat="1" ht="13.2" hidden="1" x14ac:dyDescent="0.2"/>
    <row r="3784" s="33" customFormat="1" ht="13.2" hidden="1" x14ac:dyDescent="0.2"/>
    <row r="3785" s="33" customFormat="1" ht="13.2" hidden="1" x14ac:dyDescent="0.2"/>
    <row r="3786" s="33" customFormat="1" ht="13.2" hidden="1" x14ac:dyDescent="0.2"/>
    <row r="3787" s="33" customFormat="1" ht="13.2" hidden="1" x14ac:dyDescent="0.2"/>
    <row r="3788" s="33" customFormat="1" ht="13.2" hidden="1" x14ac:dyDescent="0.2"/>
    <row r="3789" s="33" customFormat="1" ht="13.2" hidden="1" x14ac:dyDescent="0.2"/>
    <row r="3790" s="33" customFormat="1" ht="13.2" hidden="1" x14ac:dyDescent="0.2"/>
    <row r="3791" s="33" customFormat="1" ht="13.2" hidden="1" x14ac:dyDescent="0.2"/>
    <row r="3792" s="33" customFormat="1" ht="13.2" hidden="1" x14ac:dyDescent="0.2"/>
    <row r="3793" s="33" customFormat="1" ht="13.2" hidden="1" x14ac:dyDescent="0.2"/>
    <row r="3794" s="33" customFormat="1" ht="13.2" hidden="1" x14ac:dyDescent="0.2"/>
    <row r="3795" s="33" customFormat="1" ht="13.2" hidden="1" x14ac:dyDescent="0.2"/>
    <row r="3796" s="33" customFormat="1" ht="13.2" hidden="1" x14ac:dyDescent="0.2"/>
    <row r="3797" s="33" customFormat="1" ht="13.2" hidden="1" x14ac:dyDescent="0.2"/>
    <row r="3798" s="33" customFormat="1" ht="13.2" hidden="1" x14ac:dyDescent="0.2"/>
    <row r="3799" s="33" customFormat="1" ht="13.2" hidden="1" x14ac:dyDescent="0.2"/>
    <row r="3800" s="33" customFormat="1" ht="13.2" hidden="1" x14ac:dyDescent="0.2"/>
    <row r="3801" s="33" customFormat="1" ht="13.2" hidden="1" x14ac:dyDescent="0.2"/>
    <row r="3802" s="33" customFormat="1" ht="13.2" hidden="1" x14ac:dyDescent="0.2"/>
    <row r="3803" s="33" customFormat="1" ht="13.2" hidden="1" x14ac:dyDescent="0.2"/>
    <row r="3804" s="33" customFormat="1" ht="13.2" hidden="1" x14ac:dyDescent="0.2"/>
    <row r="3805" s="33" customFormat="1" ht="13.2" hidden="1" x14ac:dyDescent="0.2"/>
    <row r="3806" s="33" customFormat="1" ht="13.2" hidden="1" x14ac:dyDescent="0.2"/>
    <row r="3807" s="33" customFormat="1" ht="13.2" hidden="1" x14ac:dyDescent="0.2"/>
    <row r="3808" s="33" customFormat="1" ht="13.2" hidden="1" x14ac:dyDescent="0.2"/>
    <row r="3809" s="33" customFormat="1" ht="13.2" hidden="1" x14ac:dyDescent="0.2"/>
    <row r="3810" s="33" customFormat="1" ht="13.2" hidden="1" x14ac:dyDescent="0.2"/>
    <row r="3811" s="33" customFormat="1" ht="13.2" hidden="1" x14ac:dyDescent="0.2"/>
    <row r="3812" s="33" customFormat="1" ht="13.2" hidden="1" x14ac:dyDescent="0.2"/>
    <row r="3813" s="33" customFormat="1" ht="13.2" hidden="1" x14ac:dyDescent="0.2"/>
    <row r="3814" s="33" customFormat="1" ht="13.2" hidden="1" x14ac:dyDescent="0.2"/>
    <row r="3815" s="33" customFormat="1" ht="13.2" hidden="1" x14ac:dyDescent="0.2"/>
    <row r="3816" s="33" customFormat="1" ht="13.2" hidden="1" x14ac:dyDescent="0.2"/>
    <row r="3817" s="33" customFormat="1" ht="13.2" hidden="1" x14ac:dyDescent="0.2"/>
    <row r="3818" s="33" customFormat="1" ht="13.2" hidden="1" x14ac:dyDescent="0.2"/>
    <row r="3819" s="33" customFormat="1" ht="13.2" hidden="1" x14ac:dyDescent="0.2"/>
    <row r="3820" s="33" customFormat="1" ht="13.2" hidden="1" x14ac:dyDescent="0.2"/>
    <row r="3821" s="33" customFormat="1" ht="13.2" hidden="1" x14ac:dyDescent="0.2"/>
    <row r="3822" s="33" customFormat="1" ht="13.2" hidden="1" x14ac:dyDescent="0.2"/>
    <row r="3823" s="33" customFormat="1" ht="13.2" hidden="1" x14ac:dyDescent="0.2"/>
    <row r="3824" s="33" customFormat="1" ht="13.2" hidden="1" x14ac:dyDescent="0.2"/>
    <row r="3825" s="33" customFormat="1" ht="13.2" hidden="1" x14ac:dyDescent="0.2"/>
    <row r="3826" s="33" customFormat="1" ht="13.2" hidden="1" x14ac:dyDescent="0.2"/>
    <row r="3827" s="33" customFormat="1" ht="13.2" hidden="1" x14ac:dyDescent="0.2"/>
    <row r="3828" s="33" customFormat="1" ht="13.2" hidden="1" x14ac:dyDescent="0.2"/>
    <row r="3829" s="33" customFormat="1" ht="13.2" hidden="1" x14ac:dyDescent="0.2"/>
    <row r="3830" s="33" customFormat="1" ht="13.2" hidden="1" x14ac:dyDescent="0.2"/>
    <row r="3831" s="33" customFormat="1" ht="13.2" hidden="1" x14ac:dyDescent="0.2"/>
    <row r="3832" s="33" customFormat="1" ht="13.2" hidden="1" x14ac:dyDescent="0.2"/>
    <row r="3833" s="33" customFormat="1" ht="13.2" hidden="1" x14ac:dyDescent="0.2"/>
    <row r="3834" s="33" customFormat="1" ht="13.2" hidden="1" x14ac:dyDescent="0.2"/>
    <row r="3835" s="33" customFormat="1" ht="13.2" hidden="1" x14ac:dyDescent="0.2"/>
    <row r="3836" s="33" customFormat="1" ht="13.2" hidden="1" x14ac:dyDescent="0.2"/>
    <row r="3837" s="33" customFormat="1" ht="13.2" hidden="1" x14ac:dyDescent="0.2"/>
    <row r="3838" s="33" customFormat="1" ht="13.2" hidden="1" x14ac:dyDescent="0.2"/>
    <row r="3839" s="33" customFormat="1" ht="13.2" hidden="1" x14ac:dyDescent="0.2"/>
    <row r="3840" s="33" customFormat="1" ht="13.2" hidden="1" x14ac:dyDescent="0.2"/>
    <row r="3841" s="33" customFormat="1" ht="13.2" hidden="1" x14ac:dyDescent="0.2"/>
    <row r="3842" s="33" customFormat="1" ht="13.2" hidden="1" x14ac:dyDescent="0.2"/>
    <row r="3843" s="33" customFormat="1" ht="13.2" hidden="1" x14ac:dyDescent="0.2"/>
    <row r="3844" s="33" customFormat="1" ht="13.2" hidden="1" x14ac:dyDescent="0.2"/>
    <row r="3845" s="33" customFormat="1" ht="13.2" hidden="1" x14ac:dyDescent="0.2"/>
    <row r="3846" s="33" customFormat="1" ht="13.2" hidden="1" x14ac:dyDescent="0.2"/>
    <row r="3847" s="33" customFormat="1" ht="13.2" hidden="1" x14ac:dyDescent="0.2"/>
    <row r="3848" s="33" customFormat="1" ht="13.2" hidden="1" x14ac:dyDescent="0.2"/>
    <row r="3849" s="33" customFormat="1" ht="13.2" hidden="1" x14ac:dyDescent="0.2"/>
    <row r="3850" s="33" customFormat="1" ht="13.2" hidden="1" x14ac:dyDescent="0.2"/>
    <row r="3851" s="33" customFormat="1" ht="13.2" hidden="1" x14ac:dyDescent="0.2"/>
    <row r="3852" s="33" customFormat="1" ht="13.2" hidden="1" x14ac:dyDescent="0.2"/>
    <row r="3853" s="33" customFormat="1" ht="13.2" hidden="1" x14ac:dyDescent="0.2"/>
    <row r="3854" s="33" customFormat="1" ht="13.2" hidden="1" x14ac:dyDescent="0.2"/>
    <row r="3855" s="33" customFormat="1" ht="13.2" hidden="1" x14ac:dyDescent="0.2"/>
    <row r="3856" s="33" customFormat="1" ht="13.2" hidden="1" x14ac:dyDescent="0.2"/>
    <row r="3857" s="33" customFormat="1" ht="13.2" hidden="1" x14ac:dyDescent="0.2"/>
    <row r="3858" s="33" customFormat="1" ht="13.2" hidden="1" x14ac:dyDescent="0.2"/>
    <row r="3859" s="33" customFormat="1" ht="13.2" hidden="1" x14ac:dyDescent="0.2"/>
    <row r="3860" s="33" customFormat="1" ht="13.2" hidden="1" x14ac:dyDescent="0.2"/>
    <row r="3861" s="33" customFormat="1" ht="13.2" hidden="1" x14ac:dyDescent="0.2"/>
    <row r="3862" s="33" customFormat="1" ht="13.2" hidden="1" x14ac:dyDescent="0.2"/>
    <row r="3863" s="33" customFormat="1" ht="13.2" hidden="1" x14ac:dyDescent="0.2"/>
    <row r="3864" s="33" customFormat="1" ht="13.2" hidden="1" x14ac:dyDescent="0.2"/>
    <row r="3865" s="33" customFormat="1" ht="13.2" hidden="1" x14ac:dyDescent="0.2"/>
    <row r="3866" s="33" customFormat="1" ht="13.2" hidden="1" x14ac:dyDescent="0.2"/>
    <row r="3867" s="33" customFormat="1" ht="13.2" hidden="1" x14ac:dyDescent="0.2"/>
    <row r="3868" s="33" customFormat="1" ht="13.2" hidden="1" x14ac:dyDescent="0.2"/>
    <row r="3869" s="33" customFormat="1" ht="13.2" hidden="1" x14ac:dyDescent="0.2"/>
    <row r="3870" s="33" customFormat="1" ht="13.2" hidden="1" x14ac:dyDescent="0.2"/>
    <row r="3871" s="33" customFormat="1" ht="13.2" hidden="1" x14ac:dyDescent="0.2"/>
    <row r="3872" s="33" customFormat="1" ht="13.2" hidden="1" x14ac:dyDescent="0.2"/>
    <row r="3873" s="33" customFormat="1" ht="13.2" hidden="1" x14ac:dyDescent="0.2"/>
    <row r="3874" s="33" customFormat="1" ht="13.2" hidden="1" x14ac:dyDescent="0.2"/>
    <row r="3875" s="33" customFormat="1" ht="13.2" hidden="1" x14ac:dyDescent="0.2"/>
    <row r="3876" s="33" customFormat="1" ht="13.2" hidden="1" x14ac:dyDescent="0.2"/>
    <row r="3877" s="33" customFormat="1" ht="13.2" hidden="1" x14ac:dyDescent="0.2"/>
    <row r="3878" s="33" customFormat="1" ht="13.2" hidden="1" x14ac:dyDescent="0.2"/>
    <row r="3879" s="33" customFormat="1" ht="13.2" hidden="1" x14ac:dyDescent="0.2"/>
    <row r="3880" s="33" customFormat="1" ht="13.2" hidden="1" x14ac:dyDescent="0.2"/>
    <row r="3881" s="33" customFormat="1" ht="13.2" hidden="1" x14ac:dyDescent="0.2"/>
    <row r="3882" s="33" customFormat="1" ht="13.2" hidden="1" x14ac:dyDescent="0.2"/>
    <row r="3883" s="33" customFormat="1" ht="13.2" hidden="1" x14ac:dyDescent="0.2"/>
    <row r="3884" s="33" customFormat="1" ht="13.2" hidden="1" x14ac:dyDescent="0.2"/>
    <row r="3885" s="33" customFormat="1" ht="13.2" hidden="1" x14ac:dyDescent="0.2"/>
    <row r="3886" s="33" customFormat="1" ht="13.2" hidden="1" x14ac:dyDescent="0.2"/>
    <row r="3887" s="33" customFormat="1" ht="13.2" hidden="1" x14ac:dyDescent="0.2"/>
    <row r="3888" s="33" customFormat="1" ht="13.2" hidden="1" x14ac:dyDescent="0.2"/>
    <row r="3889" s="33" customFormat="1" ht="13.2" hidden="1" x14ac:dyDescent="0.2"/>
    <row r="3890" s="33" customFormat="1" ht="13.2" hidden="1" x14ac:dyDescent="0.2"/>
    <row r="3891" s="33" customFormat="1" ht="13.2" hidden="1" x14ac:dyDescent="0.2"/>
    <row r="3892" s="33" customFormat="1" ht="13.2" hidden="1" x14ac:dyDescent="0.2"/>
    <row r="3893" s="33" customFormat="1" ht="13.2" hidden="1" x14ac:dyDescent="0.2"/>
    <row r="3894" s="33" customFormat="1" ht="13.2" hidden="1" x14ac:dyDescent="0.2"/>
    <row r="3895" s="33" customFormat="1" ht="13.2" hidden="1" x14ac:dyDescent="0.2"/>
    <row r="3896" s="33" customFormat="1" ht="13.2" hidden="1" x14ac:dyDescent="0.2"/>
    <row r="3897" s="33" customFormat="1" ht="13.2" hidden="1" x14ac:dyDescent="0.2"/>
    <row r="3898" s="33" customFormat="1" ht="13.2" hidden="1" x14ac:dyDescent="0.2"/>
    <row r="3899" s="33" customFormat="1" ht="13.2" hidden="1" x14ac:dyDescent="0.2"/>
    <row r="3900" s="33" customFormat="1" ht="13.2" hidden="1" x14ac:dyDescent="0.2"/>
    <row r="3901" s="33" customFormat="1" ht="13.2" hidden="1" x14ac:dyDescent="0.2"/>
    <row r="3902" s="33" customFormat="1" ht="13.2" hidden="1" x14ac:dyDescent="0.2"/>
    <row r="3903" s="33" customFormat="1" ht="13.2" hidden="1" x14ac:dyDescent="0.2"/>
    <row r="3904" s="33" customFormat="1" ht="13.2" hidden="1" x14ac:dyDescent="0.2"/>
    <row r="3905" s="33" customFormat="1" ht="13.2" hidden="1" x14ac:dyDescent="0.2"/>
    <row r="3906" s="33" customFormat="1" ht="13.2" hidden="1" x14ac:dyDescent="0.2"/>
    <row r="3907" s="33" customFormat="1" ht="13.2" hidden="1" x14ac:dyDescent="0.2"/>
    <row r="3908" s="33" customFormat="1" ht="13.2" hidden="1" x14ac:dyDescent="0.2"/>
    <row r="3909" s="33" customFormat="1" ht="13.2" hidden="1" x14ac:dyDescent="0.2"/>
    <row r="3910" s="33" customFormat="1" ht="13.2" hidden="1" x14ac:dyDescent="0.2"/>
    <row r="3911" s="33" customFormat="1" ht="13.2" hidden="1" x14ac:dyDescent="0.2"/>
    <row r="3912" s="33" customFormat="1" ht="13.2" hidden="1" x14ac:dyDescent="0.2"/>
    <row r="3913" s="33" customFormat="1" ht="13.2" hidden="1" x14ac:dyDescent="0.2"/>
    <row r="3914" s="33" customFormat="1" ht="13.2" hidden="1" x14ac:dyDescent="0.2"/>
    <row r="3915" s="33" customFormat="1" ht="13.2" hidden="1" x14ac:dyDescent="0.2"/>
    <row r="3916" s="33" customFormat="1" ht="13.2" hidden="1" x14ac:dyDescent="0.2"/>
    <row r="3917" s="33" customFormat="1" ht="13.2" hidden="1" x14ac:dyDescent="0.2"/>
    <row r="3918" s="33" customFormat="1" ht="13.2" hidden="1" x14ac:dyDescent="0.2"/>
    <row r="3919" s="33" customFormat="1" ht="13.2" hidden="1" x14ac:dyDescent="0.2"/>
    <row r="3920" s="33" customFormat="1" ht="13.2" hidden="1" x14ac:dyDescent="0.2"/>
    <row r="3921" s="33" customFormat="1" ht="13.2" hidden="1" x14ac:dyDescent="0.2"/>
    <row r="3922" s="33" customFormat="1" ht="13.2" hidden="1" x14ac:dyDescent="0.2"/>
    <row r="3923" s="33" customFormat="1" ht="13.2" hidden="1" x14ac:dyDescent="0.2"/>
    <row r="3924" s="33" customFormat="1" ht="13.2" hidden="1" x14ac:dyDescent="0.2"/>
    <row r="3925" s="33" customFormat="1" ht="13.2" hidden="1" x14ac:dyDescent="0.2"/>
    <row r="3926" s="33" customFormat="1" ht="13.2" hidden="1" x14ac:dyDescent="0.2"/>
    <row r="3927" s="33" customFormat="1" ht="13.2" hidden="1" x14ac:dyDescent="0.2"/>
    <row r="3928" s="33" customFormat="1" ht="13.2" hidden="1" x14ac:dyDescent="0.2"/>
    <row r="3929" s="33" customFormat="1" ht="13.2" hidden="1" x14ac:dyDescent="0.2"/>
    <row r="3930" s="33" customFormat="1" ht="13.2" hidden="1" x14ac:dyDescent="0.2"/>
    <row r="3931" s="33" customFormat="1" ht="13.2" hidden="1" x14ac:dyDescent="0.2"/>
    <row r="3932" s="33" customFormat="1" ht="13.2" hidden="1" x14ac:dyDescent="0.2"/>
    <row r="3933" s="33" customFormat="1" ht="13.2" hidden="1" x14ac:dyDescent="0.2"/>
    <row r="3934" s="33" customFormat="1" ht="13.2" hidden="1" x14ac:dyDescent="0.2"/>
    <row r="3935" s="33" customFormat="1" ht="13.2" hidden="1" x14ac:dyDescent="0.2"/>
    <row r="3936" s="33" customFormat="1" ht="13.2" hidden="1" x14ac:dyDescent="0.2"/>
    <row r="3937" s="33" customFormat="1" ht="13.2" hidden="1" x14ac:dyDescent="0.2"/>
    <row r="3938" s="33" customFormat="1" ht="13.2" hidden="1" x14ac:dyDescent="0.2"/>
    <row r="3939" s="33" customFormat="1" ht="13.2" hidden="1" x14ac:dyDescent="0.2"/>
    <row r="3940" s="33" customFormat="1" ht="13.2" hidden="1" x14ac:dyDescent="0.2"/>
    <row r="3941" s="33" customFormat="1" ht="13.2" hidden="1" x14ac:dyDescent="0.2"/>
    <row r="3942" s="33" customFormat="1" ht="13.2" hidden="1" x14ac:dyDescent="0.2"/>
    <row r="3943" s="33" customFormat="1" ht="13.2" hidden="1" x14ac:dyDescent="0.2"/>
    <row r="3944" s="33" customFormat="1" ht="13.2" hidden="1" x14ac:dyDescent="0.2"/>
    <row r="3945" s="33" customFormat="1" ht="13.2" hidden="1" x14ac:dyDescent="0.2"/>
    <row r="3946" s="33" customFormat="1" ht="13.2" hidden="1" x14ac:dyDescent="0.2"/>
    <row r="3947" s="33" customFormat="1" ht="13.2" hidden="1" x14ac:dyDescent="0.2"/>
    <row r="3948" s="33" customFormat="1" ht="13.2" hidden="1" x14ac:dyDescent="0.2"/>
    <row r="3949" s="33" customFormat="1" ht="13.2" hidden="1" x14ac:dyDescent="0.2"/>
    <row r="3950" s="33" customFormat="1" ht="13.2" hidden="1" x14ac:dyDescent="0.2"/>
    <row r="3951" s="33" customFormat="1" ht="13.2" hidden="1" x14ac:dyDescent="0.2"/>
    <row r="3952" s="33" customFormat="1" ht="13.2" hidden="1" x14ac:dyDescent="0.2"/>
    <row r="3953" s="33" customFormat="1" ht="13.2" hidden="1" x14ac:dyDescent="0.2"/>
    <row r="3954" s="33" customFormat="1" ht="13.2" hidden="1" x14ac:dyDescent="0.2"/>
    <row r="3955" s="33" customFormat="1" ht="13.2" hidden="1" x14ac:dyDescent="0.2"/>
    <row r="3956" s="33" customFormat="1" ht="13.2" hidden="1" x14ac:dyDescent="0.2"/>
    <row r="3957" s="33" customFormat="1" ht="13.2" hidden="1" x14ac:dyDescent="0.2"/>
    <row r="3958" s="33" customFormat="1" ht="13.2" hidden="1" x14ac:dyDescent="0.2"/>
    <row r="3959" s="33" customFormat="1" ht="13.2" hidden="1" x14ac:dyDescent="0.2"/>
    <row r="3960" s="33" customFormat="1" ht="13.2" hidden="1" x14ac:dyDescent="0.2"/>
    <row r="3961" s="33" customFormat="1" ht="13.2" hidden="1" x14ac:dyDescent="0.2"/>
    <row r="3962" s="33" customFormat="1" ht="13.2" hidden="1" x14ac:dyDescent="0.2"/>
    <row r="3963" s="33" customFormat="1" ht="13.2" hidden="1" x14ac:dyDescent="0.2"/>
    <row r="3964" s="33" customFormat="1" ht="13.2" hidden="1" x14ac:dyDescent="0.2"/>
    <row r="3965" s="33" customFormat="1" ht="13.2" hidden="1" x14ac:dyDescent="0.2"/>
    <row r="3966" s="33" customFormat="1" ht="13.2" hidden="1" x14ac:dyDescent="0.2"/>
    <row r="3967" s="33" customFormat="1" ht="13.2" hidden="1" x14ac:dyDescent="0.2"/>
    <row r="3968" s="33" customFormat="1" ht="13.2" hidden="1" x14ac:dyDescent="0.2"/>
    <row r="3969" s="33" customFormat="1" ht="13.2" hidden="1" x14ac:dyDescent="0.2"/>
    <row r="3970" s="33" customFormat="1" ht="13.2" hidden="1" x14ac:dyDescent="0.2"/>
    <row r="3971" s="33" customFormat="1" ht="13.2" hidden="1" x14ac:dyDescent="0.2"/>
    <row r="3972" s="33" customFormat="1" ht="13.2" hidden="1" x14ac:dyDescent="0.2"/>
    <row r="3973" s="33" customFormat="1" ht="13.2" hidden="1" x14ac:dyDescent="0.2"/>
    <row r="3974" s="33" customFormat="1" ht="13.2" hidden="1" x14ac:dyDescent="0.2"/>
    <row r="3975" s="33" customFormat="1" ht="13.2" hidden="1" x14ac:dyDescent="0.2"/>
    <row r="3976" s="33" customFormat="1" ht="13.2" hidden="1" x14ac:dyDescent="0.2"/>
    <row r="3977" s="33" customFormat="1" ht="13.2" hidden="1" x14ac:dyDescent="0.2"/>
    <row r="3978" s="33" customFormat="1" ht="13.2" hidden="1" x14ac:dyDescent="0.2"/>
    <row r="3979" s="33" customFormat="1" ht="13.2" hidden="1" x14ac:dyDescent="0.2"/>
    <row r="3980" s="33" customFormat="1" ht="13.2" hidden="1" x14ac:dyDescent="0.2"/>
    <row r="3981" s="33" customFormat="1" ht="13.2" hidden="1" x14ac:dyDescent="0.2"/>
    <row r="3982" s="33" customFormat="1" ht="13.2" hidden="1" x14ac:dyDescent="0.2"/>
    <row r="3983" s="33" customFormat="1" ht="13.2" hidden="1" x14ac:dyDescent="0.2"/>
    <row r="3984" s="33" customFormat="1" ht="13.2" hidden="1" x14ac:dyDescent="0.2"/>
    <row r="3985" s="33" customFormat="1" ht="13.2" hidden="1" x14ac:dyDescent="0.2"/>
    <row r="3986" s="33" customFormat="1" ht="13.2" hidden="1" x14ac:dyDescent="0.2"/>
    <row r="3987" s="33" customFormat="1" ht="13.2" hidden="1" x14ac:dyDescent="0.2"/>
    <row r="3988" s="33" customFormat="1" ht="13.2" hidden="1" x14ac:dyDescent="0.2"/>
    <row r="3989" s="33" customFormat="1" ht="13.2" hidden="1" x14ac:dyDescent="0.2"/>
    <row r="3990" s="33" customFormat="1" ht="13.2" hidden="1" x14ac:dyDescent="0.2"/>
    <row r="3991" s="33" customFormat="1" ht="13.2" hidden="1" x14ac:dyDescent="0.2"/>
    <row r="3992" s="33" customFormat="1" ht="13.2" hidden="1" x14ac:dyDescent="0.2"/>
    <row r="3993" s="33" customFormat="1" ht="13.2" hidden="1" x14ac:dyDescent="0.2"/>
    <row r="3994" s="33" customFormat="1" ht="13.2" hidden="1" x14ac:dyDescent="0.2"/>
    <row r="3995" s="33" customFormat="1" ht="13.2" hidden="1" x14ac:dyDescent="0.2"/>
    <row r="3996" s="33" customFormat="1" ht="13.2" hidden="1" x14ac:dyDescent="0.2"/>
    <row r="3997" s="33" customFormat="1" ht="13.2" hidden="1" x14ac:dyDescent="0.2"/>
    <row r="3998" s="33" customFormat="1" ht="13.2" hidden="1" x14ac:dyDescent="0.2"/>
    <row r="3999" s="33" customFormat="1" ht="13.2" hidden="1" x14ac:dyDescent="0.2"/>
    <row r="4000" s="33" customFormat="1" ht="13.2" hidden="1" x14ac:dyDescent="0.2"/>
    <row r="4001" s="33" customFormat="1" ht="13.2" hidden="1" x14ac:dyDescent="0.2"/>
    <row r="4002" s="33" customFormat="1" ht="13.2" hidden="1" x14ac:dyDescent="0.2"/>
    <row r="4003" s="33" customFormat="1" ht="13.2" hidden="1" x14ac:dyDescent="0.2"/>
    <row r="4004" s="33" customFormat="1" ht="13.2" hidden="1" x14ac:dyDescent="0.2"/>
    <row r="4005" s="33" customFormat="1" ht="13.2" hidden="1" x14ac:dyDescent="0.2"/>
    <row r="4006" s="33" customFormat="1" ht="13.2" hidden="1" x14ac:dyDescent="0.2"/>
    <row r="4007" s="33" customFormat="1" ht="13.2" hidden="1" x14ac:dyDescent="0.2"/>
    <row r="4008" s="33" customFormat="1" ht="13.2" hidden="1" x14ac:dyDescent="0.2"/>
    <row r="4009" s="33" customFormat="1" ht="13.2" hidden="1" x14ac:dyDescent="0.2"/>
    <row r="4010" s="33" customFormat="1" ht="13.2" hidden="1" x14ac:dyDescent="0.2"/>
    <row r="4011" s="33" customFormat="1" ht="13.2" hidden="1" x14ac:dyDescent="0.2"/>
    <row r="4012" s="33" customFormat="1" ht="13.2" hidden="1" x14ac:dyDescent="0.2"/>
    <row r="4013" s="33" customFormat="1" ht="13.2" hidden="1" x14ac:dyDescent="0.2"/>
    <row r="4014" s="33" customFormat="1" ht="13.2" hidden="1" x14ac:dyDescent="0.2"/>
    <row r="4015" s="33" customFormat="1" ht="13.2" hidden="1" x14ac:dyDescent="0.2"/>
    <row r="4016" s="33" customFormat="1" ht="13.2" hidden="1" x14ac:dyDescent="0.2"/>
    <row r="4017" s="33" customFormat="1" ht="13.2" hidden="1" x14ac:dyDescent="0.2"/>
    <row r="4018" s="33" customFormat="1" ht="13.2" hidden="1" x14ac:dyDescent="0.2"/>
    <row r="4019" s="33" customFormat="1" ht="13.2" hidden="1" x14ac:dyDescent="0.2"/>
    <row r="4020" s="33" customFormat="1" ht="13.2" hidden="1" x14ac:dyDescent="0.2"/>
    <row r="4021" s="33" customFormat="1" ht="13.2" hidden="1" x14ac:dyDescent="0.2"/>
    <row r="4022" s="33" customFormat="1" ht="13.2" hidden="1" x14ac:dyDescent="0.2"/>
    <row r="4023" s="33" customFormat="1" ht="13.2" hidden="1" x14ac:dyDescent="0.2"/>
    <row r="4024" s="33" customFormat="1" ht="13.2" hidden="1" x14ac:dyDescent="0.2"/>
    <row r="4025" s="33" customFormat="1" ht="13.2" hidden="1" x14ac:dyDescent="0.2"/>
    <row r="4026" s="33" customFormat="1" ht="13.2" hidden="1" x14ac:dyDescent="0.2"/>
    <row r="4027" s="33" customFormat="1" ht="13.2" hidden="1" x14ac:dyDescent="0.2"/>
    <row r="4028" s="33" customFormat="1" ht="13.2" hidden="1" x14ac:dyDescent="0.2"/>
    <row r="4029" s="33" customFormat="1" ht="13.2" hidden="1" x14ac:dyDescent="0.2"/>
    <row r="4030" s="33" customFormat="1" ht="13.2" hidden="1" x14ac:dyDescent="0.2"/>
    <row r="4031" s="33" customFormat="1" ht="13.2" hidden="1" x14ac:dyDescent="0.2"/>
    <row r="4032" s="33" customFormat="1" ht="13.2" hidden="1" x14ac:dyDescent="0.2"/>
    <row r="4033" s="33" customFormat="1" ht="13.2" hidden="1" x14ac:dyDescent="0.2"/>
    <row r="4034" s="33" customFormat="1" ht="13.2" hidden="1" x14ac:dyDescent="0.2"/>
    <row r="4035" s="33" customFormat="1" ht="13.2" hidden="1" x14ac:dyDescent="0.2"/>
    <row r="4036" s="33" customFormat="1" ht="13.2" hidden="1" x14ac:dyDescent="0.2"/>
    <row r="4037" s="33" customFormat="1" ht="13.2" hidden="1" x14ac:dyDescent="0.2"/>
    <row r="4038" s="33" customFormat="1" ht="13.2" hidden="1" x14ac:dyDescent="0.2"/>
    <row r="4039" s="33" customFormat="1" ht="13.2" hidden="1" x14ac:dyDescent="0.2"/>
    <row r="4040" s="33" customFormat="1" ht="13.2" hidden="1" x14ac:dyDescent="0.2"/>
    <row r="4041" s="33" customFormat="1" ht="13.2" hidden="1" x14ac:dyDescent="0.2"/>
    <row r="4042" s="33" customFormat="1" ht="13.2" hidden="1" x14ac:dyDescent="0.2"/>
    <row r="4043" s="33" customFormat="1" ht="13.2" hidden="1" x14ac:dyDescent="0.2"/>
    <row r="4044" s="33" customFormat="1" ht="13.2" hidden="1" x14ac:dyDescent="0.2"/>
    <row r="4045" s="33" customFormat="1" ht="13.2" hidden="1" x14ac:dyDescent="0.2"/>
    <row r="4046" s="33" customFormat="1" ht="13.2" hidden="1" x14ac:dyDescent="0.2"/>
    <row r="4047" s="33" customFormat="1" ht="13.2" hidden="1" x14ac:dyDescent="0.2"/>
    <row r="4048" s="33" customFormat="1" ht="13.2" hidden="1" x14ac:dyDescent="0.2"/>
    <row r="4049" s="33" customFormat="1" ht="13.2" hidden="1" x14ac:dyDescent="0.2"/>
    <row r="4050" s="33" customFormat="1" ht="13.2" hidden="1" x14ac:dyDescent="0.2"/>
    <row r="4051" s="33" customFormat="1" ht="13.2" hidden="1" x14ac:dyDescent="0.2"/>
    <row r="4052" s="33" customFormat="1" ht="13.2" hidden="1" x14ac:dyDescent="0.2"/>
    <row r="4053" s="33" customFormat="1" ht="13.2" hidden="1" x14ac:dyDescent="0.2"/>
    <row r="4054" s="33" customFormat="1" ht="13.2" hidden="1" x14ac:dyDescent="0.2"/>
    <row r="4055" s="33" customFormat="1" ht="13.2" hidden="1" x14ac:dyDescent="0.2"/>
    <row r="4056" s="33" customFormat="1" ht="13.2" hidden="1" x14ac:dyDescent="0.2"/>
    <row r="4057" s="33" customFormat="1" ht="13.2" hidden="1" x14ac:dyDescent="0.2"/>
    <row r="4058" s="33" customFormat="1" ht="13.2" hidden="1" x14ac:dyDescent="0.2"/>
    <row r="4059" s="33" customFormat="1" ht="13.2" hidden="1" x14ac:dyDescent="0.2"/>
    <row r="4060" s="33" customFormat="1" ht="13.2" hidden="1" x14ac:dyDescent="0.2"/>
    <row r="4061" s="33" customFormat="1" ht="13.2" hidden="1" x14ac:dyDescent="0.2"/>
    <row r="4062" s="33" customFormat="1" ht="13.2" hidden="1" x14ac:dyDescent="0.2"/>
    <row r="4063" s="33" customFormat="1" ht="13.2" hidden="1" x14ac:dyDescent="0.2"/>
    <row r="4064" s="33" customFormat="1" ht="13.2" hidden="1" x14ac:dyDescent="0.2"/>
    <row r="4065" s="33" customFormat="1" ht="13.2" hidden="1" x14ac:dyDescent="0.2"/>
    <row r="4066" s="33" customFormat="1" ht="13.2" hidden="1" x14ac:dyDescent="0.2"/>
    <row r="4067" s="33" customFormat="1" ht="13.2" hidden="1" x14ac:dyDescent="0.2"/>
    <row r="4068" s="33" customFormat="1" ht="13.2" hidden="1" x14ac:dyDescent="0.2"/>
    <row r="4069" s="33" customFormat="1" ht="13.2" hidden="1" x14ac:dyDescent="0.2"/>
    <row r="4070" s="33" customFormat="1" ht="13.2" hidden="1" x14ac:dyDescent="0.2"/>
    <row r="4071" s="33" customFormat="1" ht="13.2" hidden="1" x14ac:dyDescent="0.2"/>
    <row r="4072" s="33" customFormat="1" ht="13.2" hidden="1" x14ac:dyDescent="0.2"/>
    <row r="4073" s="33" customFormat="1" ht="13.2" hidden="1" x14ac:dyDescent="0.2"/>
    <row r="4074" s="33" customFormat="1" ht="13.2" hidden="1" x14ac:dyDescent="0.2"/>
    <row r="4075" s="33" customFormat="1" ht="13.2" hidden="1" x14ac:dyDescent="0.2"/>
    <row r="4076" s="33" customFormat="1" ht="13.2" hidden="1" x14ac:dyDescent="0.2"/>
    <row r="4077" s="33" customFormat="1" ht="13.2" hidden="1" x14ac:dyDescent="0.2"/>
    <row r="4078" s="33" customFormat="1" ht="13.2" hidden="1" x14ac:dyDescent="0.2"/>
    <row r="4079" s="33" customFormat="1" ht="13.2" hidden="1" x14ac:dyDescent="0.2"/>
    <row r="4080" s="33" customFormat="1" ht="13.2" hidden="1" x14ac:dyDescent="0.2"/>
    <row r="4081" s="33" customFormat="1" ht="13.2" hidden="1" x14ac:dyDescent="0.2"/>
    <row r="4082" s="33" customFormat="1" ht="13.2" hidden="1" x14ac:dyDescent="0.2"/>
    <row r="4083" s="33" customFormat="1" ht="13.2" hidden="1" x14ac:dyDescent="0.2"/>
    <row r="4084" s="33" customFormat="1" ht="13.2" hidden="1" x14ac:dyDescent="0.2"/>
    <row r="4085" s="33" customFormat="1" ht="13.2" hidden="1" x14ac:dyDescent="0.2"/>
    <row r="4086" s="33" customFormat="1" ht="13.2" hidden="1" x14ac:dyDescent="0.2"/>
    <row r="4087" s="33" customFormat="1" ht="13.2" hidden="1" x14ac:dyDescent="0.2"/>
    <row r="4088" s="33" customFormat="1" ht="13.2" hidden="1" x14ac:dyDescent="0.2"/>
    <row r="4089" s="33" customFormat="1" ht="13.2" hidden="1" x14ac:dyDescent="0.2"/>
    <row r="4090" s="33" customFormat="1" ht="13.2" hidden="1" x14ac:dyDescent="0.2"/>
    <row r="4091" s="33" customFormat="1" ht="13.2" hidden="1" x14ac:dyDescent="0.2"/>
    <row r="4092" s="33" customFormat="1" ht="13.2" hidden="1" x14ac:dyDescent="0.2"/>
    <row r="4093" s="33" customFormat="1" ht="13.2" hidden="1" x14ac:dyDescent="0.2"/>
    <row r="4094" s="33" customFormat="1" ht="13.2" hidden="1" x14ac:dyDescent="0.2"/>
    <row r="4095" s="33" customFormat="1" ht="13.2" hidden="1" x14ac:dyDescent="0.2"/>
    <row r="4096" s="33" customFormat="1" ht="13.2" hidden="1" x14ac:dyDescent="0.2"/>
    <row r="4097" s="33" customFormat="1" ht="13.2" hidden="1" x14ac:dyDescent="0.2"/>
    <row r="4098" s="33" customFormat="1" ht="13.2" hidden="1" x14ac:dyDescent="0.2"/>
    <row r="4099" s="33" customFormat="1" ht="13.2" hidden="1" x14ac:dyDescent="0.2"/>
    <row r="4100" s="33" customFormat="1" ht="13.2" hidden="1" x14ac:dyDescent="0.2"/>
    <row r="4101" s="33" customFormat="1" ht="13.2" hidden="1" x14ac:dyDescent="0.2"/>
    <row r="4102" s="33" customFormat="1" ht="13.2" hidden="1" x14ac:dyDescent="0.2"/>
    <row r="4103" s="33" customFormat="1" ht="13.2" hidden="1" x14ac:dyDescent="0.2"/>
    <row r="4104" s="33" customFormat="1" ht="13.2" hidden="1" x14ac:dyDescent="0.2"/>
    <row r="4105" s="33" customFormat="1" ht="13.2" hidden="1" x14ac:dyDescent="0.2"/>
    <row r="4106" s="33" customFormat="1" ht="13.2" hidden="1" x14ac:dyDescent="0.2"/>
    <row r="4107" s="33" customFormat="1" ht="13.2" hidden="1" x14ac:dyDescent="0.2"/>
    <row r="4108" s="33" customFormat="1" ht="13.2" hidden="1" x14ac:dyDescent="0.2"/>
    <row r="4109" s="33" customFormat="1" ht="13.2" hidden="1" x14ac:dyDescent="0.2"/>
    <row r="4110" s="33" customFormat="1" ht="13.2" hidden="1" x14ac:dyDescent="0.2"/>
    <row r="4111" s="33" customFormat="1" ht="13.2" hidden="1" x14ac:dyDescent="0.2"/>
    <row r="4112" s="33" customFormat="1" ht="13.2" hidden="1" x14ac:dyDescent="0.2"/>
    <row r="4113" s="33" customFormat="1" ht="13.2" hidden="1" x14ac:dyDescent="0.2"/>
    <row r="4114" s="33" customFormat="1" ht="13.2" hidden="1" x14ac:dyDescent="0.2"/>
    <row r="4115" s="33" customFormat="1" ht="13.2" hidden="1" x14ac:dyDescent="0.2"/>
    <row r="4116" s="33" customFormat="1" ht="13.2" hidden="1" x14ac:dyDescent="0.2"/>
    <row r="4117" s="33" customFormat="1" ht="13.2" hidden="1" x14ac:dyDescent="0.2"/>
    <row r="4118" s="33" customFormat="1" ht="13.2" hidden="1" x14ac:dyDescent="0.2"/>
    <row r="4119" s="33" customFormat="1" ht="13.2" hidden="1" x14ac:dyDescent="0.2"/>
    <row r="4120" s="33" customFormat="1" ht="13.2" hidden="1" x14ac:dyDescent="0.2"/>
    <row r="4121" s="33" customFormat="1" ht="13.2" hidden="1" x14ac:dyDescent="0.2"/>
    <row r="4122" s="33" customFormat="1" ht="13.2" hidden="1" x14ac:dyDescent="0.2"/>
    <row r="4123" s="33" customFormat="1" ht="13.2" hidden="1" x14ac:dyDescent="0.2"/>
    <row r="4124" s="33" customFormat="1" ht="13.2" hidden="1" x14ac:dyDescent="0.2"/>
    <row r="4125" s="33" customFormat="1" ht="13.2" hidden="1" x14ac:dyDescent="0.2"/>
    <row r="4126" s="33" customFormat="1" ht="13.2" hidden="1" x14ac:dyDescent="0.2"/>
    <row r="4127" s="33" customFormat="1" ht="13.2" hidden="1" x14ac:dyDescent="0.2"/>
    <row r="4128" s="33" customFormat="1" ht="13.2" hidden="1" x14ac:dyDescent="0.2"/>
    <row r="4129" s="33" customFormat="1" ht="13.2" hidden="1" x14ac:dyDescent="0.2"/>
    <row r="4130" s="33" customFormat="1" ht="13.2" hidden="1" x14ac:dyDescent="0.2"/>
    <row r="4131" s="33" customFormat="1" ht="13.2" hidden="1" x14ac:dyDescent="0.2"/>
    <row r="4132" s="33" customFormat="1" ht="13.2" hidden="1" x14ac:dyDescent="0.2"/>
    <row r="4133" s="33" customFormat="1" ht="13.2" hidden="1" x14ac:dyDescent="0.2"/>
    <row r="4134" s="33" customFormat="1" ht="13.2" hidden="1" x14ac:dyDescent="0.2"/>
    <row r="4135" s="33" customFormat="1" ht="13.2" hidden="1" x14ac:dyDescent="0.2"/>
    <row r="4136" s="33" customFormat="1" ht="13.2" hidden="1" x14ac:dyDescent="0.2"/>
    <row r="4137" s="33" customFormat="1" ht="13.2" hidden="1" x14ac:dyDescent="0.2"/>
    <row r="4138" s="33" customFormat="1" ht="13.2" hidden="1" x14ac:dyDescent="0.2"/>
    <row r="4139" s="33" customFormat="1" ht="13.2" hidden="1" x14ac:dyDescent="0.2"/>
    <row r="4140" s="33" customFormat="1" ht="13.2" hidden="1" x14ac:dyDescent="0.2"/>
    <row r="4141" s="33" customFormat="1" ht="13.2" hidden="1" x14ac:dyDescent="0.2"/>
    <row r="4142" s="33" customFormat="1" ht="13.2" hidden="1" x14ac:dyDescent="0.2"/>
    <row r="4143" s="33" customFormat="1" ht="13.2" hidden="1" x14ac:dyDescent="0.2"/>
    <row r="4144" s="33" customFormat="1" ht="13.2" hidden="1" x14ac:dyDescent="0.2"/>
    <row r="4145" s="33" customFormat="1" ht="13.2" hidden="1" x14ac:dyDescent="0.2"/>
    <row r="4146" s="33" customFormat="1" ht="13.2" hidden="1" x14ac:dyDescent="0.2"/>
    <row r="4147" s="33" customFormat="1" ht="13.2" hidden="1" x14ac:dyDescent="0.2"/>
    <row r="4148" s="33" customFormat="1" ht="13.2" hidden="1" x14ac:dyDescent="0.2"/>
    <row r="4149" s="33" customFormat="1" ht="13.2" hidden="1" x14ac:dyDescent="0.2"/>
    <row r="4150" s="33" customFormat="1" ht="13.2" hidden="1" x14ac:dyDescent="0.2"/>
    <row r="4151" s="33" customFormat="1" ht="13.2" hidden="1" x14ac:dyDescent="0.2"/>
    <row r="4152" s="33" customFormat="1" ht="13.2" hidden="1" x14ac:dyDescent="0.2"/>
    <row r="4153" s="33" customFormat="1" ht="13.2" hidden="1" x14ac:dyDescent="0.2"/>
    <row r="4154" s="33" customFormat="1" ht="13.2" hidden="1" x14ac:dyDescent="0.2"/>
    <row r="4155" s="33" customFormat="1" ht="13.2" hidden="1" x14ac:dyDescent="0.2"/>
    <row r="4156" s="33" customFormat="1" ht="13.2" hidden="1" x14ac:dyDescent="0.2"/>
    <row r="4157" s="33" customFormat="1" ht="13.2" hidden="1" x14ac:dyDescent="0.2"/>
    <row r="4158" s="33" customFormat="1" ht="13.2" hidden="1" x14ac:dyDescent="0.2"/>
    <row r="4159" s="33" customFormat="1" ht="13.2" hidden="1" x14ac:dyDescent="0.2"/>
    <row r="4160" s="33" customFormat="1" ht="13.2" hidden="1" x14ac:dyDescent="0.2"/>
    <row r="4161" s="33" customFormat="1" ht="13.2" hidden="1" x14ac:dyDescent="0.2"/>
    <row r="4162" s="33" customFormat="1" ht="13.2" hidden="1" x14ac:dyDescent="0.2"/>
    <row r="4163" s="33" customFormat="1" ht="13.2" hidden="1" x14ac:dyDescent="0.2"/>
    <row r="4164" s="33" customFormat="1" ht="13.2" hidden="1" x14ac:dyDescent="0.2"/>
    <row r="4165" s="33" customFormat="1" ht="13.2" hidden="1" x14ac:dyDescent="0.2"/>
    <row r="4166" s="33" customFormat="1" ht="13.2" hidden="1" x14ac:dyDescent="0.2"/>
    <row r="4167" s="33" customFormat="1" ht="13.2" hidden="1" x14ac:dyDescent="0.2"/>
    <row r="4168" s="33" customFormat="1" ht="13.2" hidden="1" x14ac:dyDescent="0.2"/>
    <row r="4169" s="33" customFormat="1" ht="13.2" hidden="1" x14ac:dyDescent="0.2"/>
    <row r="4170" s="33" customFormat="1" ht="13.2" hidden="1" x14ac:dyDescent="0.2"/>
    <row r="4171" s="33" customFormat="1" ht="13.2" hidden="1" x14ac:dyDescent="0.2"/>
    <row r="4172" s="33" customFormat="1" ht="13.2" hidden="1" x14ac:dyDescent="0.2"/>
    <row r="4173" s="33" customFormat="1" ht="13.2" hidden="1" x14ac:dyDescent="0.2"/>
    <row r="4174" s="33" customFormat="1" ht="13.2" hidden="1" x14ac:dyDescent="0.2"/>
    <row r="4175" s="33" customFormat="1" ht="13.2" hidden="1" x14ac:dyDescent="0.2"/>
    <row r="4176" s="33" customFormat="1" ht="13.2" hidden="1" x14ac:dyDescent="0.2"/>
    <row r="4177" s="33" customFormat="1" ht="13.2" hidden="1" x14ac:dyDescent="0.2"/>
    <row r="4178" s="33" customFormat="1" ht="13.2" hidden="1" x14ac:dyDescent="0.2"/>
    <row r="4179" s="33" customFormat="1" ht="13.2" hidden="1" x14ac:dyDescent="0.2"/>
    <row r="4180" s="33" customFormat="1" ht="13.2" hidden="1" x14ac:dyDescent="0.2"/>
    <row r="4181" s="33" customFormat="1" ht="13.2" hidden="1" x14ac:dyDescent="0.2"/>
    <row r="4182" s="33" customFormat="1" ht="13.2" hidden="1" x14ac:dyDescent="0.2"/>
    <row r="4183" s="33" customFormat="1" ht="13.2" hidden="1" x14ac:dyDescent="0.2"/>
    <row r="4184" s="33" customFormat="1" ht="13.2" hidden="1" x14ac:dyDescent="0.2"/>
    <row r="4185" s="33" customFormat="1" ht="13.2" hidden="1" x14ac:dyDescent="0.2"/>
    <row r="4186" s="33" customFormat="1" ht="13.2" hidden="1" x14ac:dyDescent="0.2"/>
    <row r="4187" s="33" customFormat="1" ht="13.2" hidden="1" x14ac:dyDescent="0.2"/>
    <row r="4188" s="33" customFormat="1" ht="13.2" hidden="1" x14ac:dyDescent="0.2"/>
    <row r="4189" s="33" customFormat="1" ht="13.2" hidden="1" x14ac:dyDescent="0.2"/>
    <row r="4190" s="33" customFormat="1" ht="13.2" hidden="1" x14ac:dyDescent="0.2"/>
    <row r="4191" s="33" customFormat="1" ht="13.2" hidden="1" x14ac:dyDescent="0.2"/>
    <row r="4192" s="33" customFormat="1" ht="13.2" hidden="1" x14ac:dyDescent="0.2"/>
    <row r="4193" s="33" customFormat="1" ht="13.2" hidden="1" x14ac:dyDescent="0.2"/>
    <row r="4194" s="33" customFormat="1" ht="13.2" hidden="1" x14ac:dyDescent="0.2"/>
    <row r="4195" s="33" customFormat="1" ht="13.2" hidden="1" x14ac:dyDescent="0.2"/>
    <row r="4196" s="33" customFormat="1" ht="13.2" hidden="1" x14ac:dyDescent="0.2"/>
    <row r="4197" s="33" customFormat="1" ht="13.2" hidden="1" x14ac:dyDescent="0.2"/>
    <row r="4198" s="33" customFormat="1" ht="13.2" hidden="1" x14ac:dyDescent="0.2"/>
    <row r="4199" s="33" customFormat="1" ht="13.2" hidden="1" x14ac:dyDescent="0.2"/>
    <row r="4200" s="33" customFormat="1" ht="13.2" hidden="1" x14ac:dyDescent="0.2"/>
    <row r="4201" s="33" customFormat="1" ht="13.2" hidden="1" x14ac:dyDescent="0.2"/>
    <row r="4202" s="33" customFormat="1" ht="13.2" hidden="1" x14ac:dyDescent="0.2"/>
    <row r="4203" s="33" customFormat="1" ht="13.2" hidden="1" x14ac:dyDescent="0.2"/>
    <row r="4204" s="33" customFormat="1" ht="13.2" hidden="1" x14ac:dyDescent="0.2"/>
    <row r="4205" s="33" customFormat="1" ht="13.2" hidden="1" x14ac:dyDescent="0.2"/>
    <row r="4206" s="33" customFormat="1" ht="13.2" hidden="1" x14ac:dyDescent="0.2"/>
    <row r="4207" s="33" customFormat="1" ht="13.2" hidden="1" x14ac:dyDescent="0.2"/>
    <row r="4208" s="33" customFormat="1" ht="13.2" hidden="1" x14ac:dyDescent="0.2"/>
    <row r="4209" s="33" customFormat="1" ht="13.2" hidden="1" x14ac:dyDescent="0.2"/>
    <row r="4210" s="33" customFormat="1" ht="13.2" hidden="1" x14ac:dyDescent="0.2"/>
    <row r="4211" s="33" customFormat="1" ht="13.2" hidden="1" x14ac:dyDescent="0.2"/>
    <row r="4212" s="33" customFormat="1" ht="13.2" hidden="1" x14ac:dyDescent="0.2"/>
    <row r="4213" s="33" customFormat="1" ht="13.2" hidden="1" x14ac:dyDescent="0.2"/>
    <row r="4214" s="33" customFormat="1" ht="13.2" hidden="1" x14ac:dyDescent="0.2"/>
    <row r="4215" s="33" customFormat="1" ht="13.2" hidden="1" x14ac:dyDescent="0.2"/>
    <row r="4216" s="33" customFormat="1" ht="13.2" hidden="1" x14ac:dyDescent="0.2"/>
    <row r="4217" s="33" customFormat="1" ht="13.2" hidden="1" x14ac:dyDescent="0.2"/>
    <row r="4218" s="33" customFormat="1" ht="13.2" hidden="1" x14ac:dyDescent="0.2"/>
    <row r="4219" s="33" customFormat="1" ht="13.2" hidden="1" x14ac:dyDescent="0.2"/>
    <row r="4220" s="33" customFormat="1" ht="13.2" hidden="1" x14ac:dyDescent="0.2"/>
    <row r="4221" s="33" customFormat="1" ht="13.2" hidden="1" x14ac:dyDescent="0.2"/>
    <row r="4222" s="33" customFormat="1" ht="13.2" hidden="1" x14ac:dyDescent="0.2"/>
    <row r="4223" s="33" customFormat="1" ht="13.2" hidden="1" x14ac:dyDescent="0.2"/>
    <row r="4224" s="33" customFormat="1" ht="13.2" hidden="1" x14ac:dyDescent="0.2"/>
    <row r="4225" s="33" customFormat="1" ht="13.2" hidden="1" x14ac:dyDescent="0.2"/>
    <row r="4226" s="33" customFormat="1" ht="13.2" hidden="1" x14ac:dyDescent="0.2"/>
    <row r="4227" s="33" customFormat="1" ht="13.2" hidden="1" x14ac:dyDescent="0.2"/>
    <row r="4228" s="33" customFormat="1" ht="13.2" hidden="1" x14ac:dyDescent="0.2"/>
    <row r="4229" s="33" customFormat="1" ht="13.2" hidden="1" x14ac:dyDescent="0.2"/>
    <row r="4230" s="33" customFormat="1" ht="13.2" hidden="1" x14ac:dyDescent="0.2"/>
    <row r="4231" s="33" customFormat="1" ht="13.2" hidden="1" x14ac:dyDescent="0.2"/>
    <row r="4232" s="33" customFormat="1" ht="13.2" hidden="1" x14ac:dyDescent="0.2"/>
    <row r="4233" s="33" customFormat="1" ht="13.2" hidden="1" x14ac:dyDescent="0.2"/>
    <row r="4234" s="33" customFormat="1" ht="13.2" hidden="1" x14ac:dyDescent="0.2"/>
    <row r="4235" s="33" customFormat="1" ht="13.2" hidden="1" x14ac:dyDescent="0.2"/>
    <row r="4236" s="33" customFormat="1" ht="13.2" hidden="1" x14ac:dyDescent="0.2"/>
    <row r="4237" s="33" customFormat="1" ht="13.2" hidden="1" x14ac:dyDescent="0.2"/>
    <row r="4238" s="33" customFormat="1" ht="13.2" hidden="1" x14ac:dyDescent="0.2"/>
    <row r="4239" s="33" customFormat="1" ht="13.2" hidden="1" x14ac:dyDescent="0.2"/>
    <row r="4240" s="33" customFormat="1" ht="13.2" hidden="1" x14ac:dyDescent="0.2"/>
    <row r="4241" s="33" customFormat="1" ht="13.2" hidden="1" x14ac:dyDescent="0.2"/>
    <row r="4242" s="33" customFormat="1" ht="13.2" hidden="1" x14ac:dyDescent="0.2"/>
    <row r="4243" s="33" customFormat="1" ht="13.2" hidden="1" x14ac:dyDescent="0.2"/>
    <row r="4244" s="33" customFormat="1" ht="13.2" hidden="1" x14ac:dyDescent="0.2"/>
    <row r="4245" s="33" customFormat="1" ht="13.2" hidden="1" x14ac:dyDescent="0.2"/>
    <row r="4246" s="33" customFormat="1" ht="13.2" hidden="1" x14ac:dyDescent="0.2"/>
    <row r="4247" s="33" customFormat="1" ht="13.2" hidden="1" x14ac:dyDescent="0.2"/>
    <row r="4248" s="33" customFormat="1" ht="13.2" hidden="1" x14ac:dyDescent="0.2"/>
    <row r="4249" s="33" customFormat="1" ht="13.2" hidden="1" x14ac:dyDescent="0.2"/>
    <row r="4250" s="33" customFormat="1" ht="13.2" hidden="1" x14ac:dyDescent="0.2"/>
    <row r="4251" s="33" customFormat="1" ht="13.2" hidden="1" x14ac:dyDescent="0.2"/>
    <row r="4252" s="33" customFormat="1" ht="13.2" hidden="1" x14ac:dyDescent="0.2"/>
    <row r="4253" s="33" customFormat="1" ht="13.2" hidden="1" x14ac:dyDescent="0.2"/>
    <row r="4254" s="33" customFormat="1" ht="13.2" hidden="1" x14ac:dyDescent="0.2"/>
    <row r="4255" s="33" customFormat="1" ht="13.2" hidden="1" x14ac:dyDescent="0.2"/>
    <row r="4256" s="33" customFormat="1" ht="13.2" hidden="1" x14ac:dyDescent="0.2"/>
    <row r="4257" s="33" customFormat="1" ht="13.2" hidden="1" x14ac:dyDescent="0.2"/>
    <row r="4258" s="33" customFormat="1" ht="13.2" hidden="1" x14ac:dyDescent="0.2"/>
    <row r="4259" s="33" customFormat="1" ht="13.2" hidden="1" x14ac:dyDescent="0.2"/>
    <row r="4260" s="33" customFormat="1" ht="13.2" hidden="1" x14ac:dyDescent="0.2"/>
    <row r="4261" s="33" customFormat="1" ht="13.2" hidden="1" x14ac:dyDescent="0.2"/>
    <row r="4262" s="33" customFormat="1" ht="13.2" hidden="1" x14ac:dyDescent="0.2"/>
    <row r="4263" s="33" customFormat="1" ht="13.2" hidden="1" x14ac:dyDescent="0.2"/>
    <row r="4264" s="33" customFormat="1" ht="13.2" hidden="1" x14ac:dyDescent="0.2"/>
    <row r="4265" s="33" customFormat="1" ht="13.2" hidden="1" x14ac:dyDescent="0.2"/>
    <row r="4266" s="33" customFormat="1" ht="13.2" hidden="1" x14ac:dyDescent="0.2"/>
    <row r="4267" s="33" customFormat="1" ht="13.2" hidden="1" x14ac:dyDescent="0.2"/>
    <row r="4268" s="33" customFormat="1" ht="13.2" hidden="1" x14ac:dyDescent="0.2"/>
    <row r="4269" s="33" customFormat="1" ht="13.2" hidden="1" x14ac:dyDescent="0.2"/>
    <row r="4270" s="33" customFormat="1" ht="13.2" hidden="1" x14ac:dyDescent="0.2"/>
    <row r="4271" s="33" customFormat="1" ht="13.2" hidden="1" x14ac:dyDescent="0.2"/>
    <row r="4272" s="33" customFormat="1" ht="13.2" hidden="1" x14ac:dyDescent="0.2"/>
    <row r="4273" s="33" customFormat="1" ht="13.2" hidden="1" x14ac:dyDescent="0.2"/>
    <row r="4274" s="33" customFormat="1" ht="13.2" hidden="1" x14ac:dyDescent="0.2"/>
    <row r="4275" s="33" customFormat="1" ht="13.2" hidden="1" x14ac:dyDescent="0.2"/>
    <row r="4276" s="33" customFormat="1" ht="13.2" hidden="1" x14ac:dyDescent="0.2"/>
    <row r="4277" s="33" customFormat="1" ht="13.2" hidden="1" x14ac:dyDescent="0.2"/>
    <row r="4278" s="33" customFormat="1" ht="13.2" hidden="1" x14ac:dyDescent="0.2"/>
    <row r="4279" s="33" customFormat="1" ht="13.2" hidden="1" x14ac:dyDescent="0.2"/>
    <row r="4280" s="33" customFormat="1" ht="13.2" hidden="1" x14ac:dyDescent="0.2"/>
    <row r="4281" s="33" customFormat="1" ht="13.2" hidden="1" x14ac:dyDescent="0.2"/>
    <row r="4282" s="33" customFormat="1" ht="13.2" hidden="1" x14ac:dyDescent="0.2"/>
    <row r="4283" s="33" customFormat="1" ht="13.2" hidden="1" x14ac:dyDescent="0.2"/>
    <row r="4284" s="33" customFormat="1" ht="13.2" hidden="1" x14ac:dyDescent="0.2"/>
    <row r="4285" s="33" customFormat="1" ht="13.2" hidden="1" x14ac:dyDescent="0.2"/>
    <row r="4286" s="33" customFormat="1" ht="13.2" hidden="1" x14ac:dyDescent="0.2"/>
    <row r="4287" s="33" customFormat="1" ht="13.2" hidden="1" x14ac:dyDescent="0.2"/>
    <row r="4288" s="33" customFormat="1" ht="13.2" hidden="1" x14ac:dyDescent="0.2"/>
    <row r="4289" s="33" customFormat="1" ht="13.2" hidden="1" x14ac:dyDescent="0.2"/>
    <row r="4290" s="33" customFormat="1" ht="13.2" hidden="1" x14ac:dyDescent="0.2"/>
    <row r="4291" s="33" customFormat="1" ht="13.2" hidden="1" x14ac:dyDescent="0.2"/>
    <row r="4292" s="33" customFormat="1" ht="13.2" hidden="1" x14ac:dyDescent="0.2"/>
    <row r="4293" s="33" customFormat="1" ht="13.2" hidden="1" x14ac:dyDescent="0.2"/>
    <row r="4294" s="33" customFormat="1" ht="13.2" hidden="1" x14ac:dyDescent="0.2"/>
    <row r="4295" s="33" customFormat="1" ht="13.2" hidden="1" x14ac:dyDescent="0.2"/>
    <row r="4296" s="33" customFormat="1" ht="13.2" hidden="1" x14ac:dyDescent="0.2"/>
    <row r="4297" s="33" customFormat="1" ht="13.2" hidden="1" x14ac:dyDescent="0.2"/>
    <row r="4298" s="33" customFormat="1" ht="13.2" hidden="1" x14ac:dyDescent="0.2"/>
    <row r="4299" s="33" customFormat="1" ht="13.2" hidden="1" x14ac:dyDescent="0.2"/>
    <row r="4300" s="33" customFormat="1" ht="13.2" hidden="1" x14ac:dyDescent="0.2"/>
    <row r="4301" s="33" customFormat="1" ht="13.2" hidden="1" x14ac:dyDescent="0.2"/>
    <row r="4302" s="33" customFormat="1" ht="13.2" hidden="1" x14ac:dyDescent="0.2"/>
    <row r="4303" s="33" customFormat="1" ht="13.2" hidden="1" x14ac:dyDescent="0.2"/>
    <row r="4304" s="33" customFormat="1" ht="13.2" hidden="1" x14ac:dyDescent="0.2"/>
    <row r="4305" s="33" customFormat="1" ht="13.2" hidden="1" x14ac:dyDescent="0.2"/>
    <row r="4306" s="33" customFormat="1" ht="13.2" hidden="1" x14ac:dyDescent="0.2"/>
    <row r="4307" s="33" customFormat="1" ht="13.2" hidden="1" x14ac:dyDescent="0.2"/>
    <row r="4308" s="33" customFormat="1" ht="13.2" hidden="1" x14ac:dyDescent="0.2"/>
    <row r="4309" s="33" customFormat="1" ht="13.2" hidden="1" x14ac:dyDescent="0.2"/>
    <row r="4310" s="33" customFormat="1" ht="13.2" hidden="1" x14ac:dyDescent="0.2"/>
    <row r="4311" s="33" customFormat="1" ht="13.2" hidden="1" x14ac:dyDescent="0.2"/>
    <row r="4312" s="33" customFormat="1" ht="13.2" hidden="1" x14ac:dyDescent="0.2"/>
    <row r="4313" s="33" customFormat="1" ht="13.2" hidden="1" x14ac:dyDescent="0.2"/>
    <row r="4314" s="33" customFormat="1" ht="13.2" hidden="1" x14ac:dyDescent="0.2"/>
    <row r="4315" s="33" customFormat="1" ht="13.2" hidden="1" x14ac:dyDescent="0.2"/>
    <row r="4316" s="33" customFormat="1" ht="13.2" hidden="1" x14ac:dyDescent="0.2"/>
    <row r="4317" s="33" customFormat="1" ht="13.2" hidden="1" x14ac:dyDescent="0.2"/>
    <row r="4318" s="33" customFormat="1" ht="13.2" hidden="1" x14ac:dyDescent="0.2"/>
    <row r="4319" s="33" customFormat="1" ht="13.2" hidden="1" x14ac:dyDescent="0.2"/>
    <row r="4320" s="33" customFormat="1" ht="13.2" hidden="1" x14ac:dyDescent="0.2"/>
    <row r="4321" s="33" customFormat="1" ht="13.2" hidden="1" x14ac:dyDescent="0.2"/>
    <row r="4322" s="33" customFormat="1" ht="13.2" hidden="1" x14ac:dyDescent="0.2"/>
    <row r="4323" s="33" customFormat="1" ht="13.2" hidden="1" x14ac:dyDescent="0.2"/>
    <row r="4324" s="33" customFormat="1" ht="13.2" hidden="1" x14ac:dyDescent="0.2"/>
    <row r="4325" s="33" customFormat="1" ht="13.2" hidden="1" x14ac:dyDescent="0.2"/>
    <row r="4326" s="33" customFormat="1" ht="13.2" hidden="1" x14ac:dyDescent="0.2"/>
    <row r="4327" s="33" customFormat="1" ht="13.2" hidden="1" x14ac:dyDescent="0.2"/>
    <row r="4328" s="33" customFormat="1" ht="13.2" hidden="1" x14ac:dyDescent="0.2"/>
    <row r="4329" s="33" customFormat="1" ht="13.2" hidden="1" x14ac:dyDescent="0.2"/>
    <row r="4330" s="33" customFormat="1" ht="13.2" hidden="1" x14ac:dyDescent="0.2"/>
    <row r="4331" s="33" customFormat="1" ht="13.2" hidden="1" x14ac:dyDescent="0.2"/>
    <row r="4332" s="33" customFormat="1" ht="13.2" hidden="1" x14ac:dyDescent="0.2"/>
    <row r="4333" s="33" customFormat="1" ht="13.2" hidden="1" x14ac:dyDescent="0.2"/>
    <row r="4334" s="33" customFormat="1" ht="13.2" hidden="1" x14ac:dyDescent="0.2"/>
    <row r="4335" s="33" customFormat="1" ht="13.2" hidden="1" x14ac:dyDescent="0.2"/>
    <row r="4336" s="33" customFormat="1" ht="13.2" hidden="1" x14ac:dyDescent="0.2"/>
    <row r="4337" s="33" customFormat="1" ht="13.2" hidden="1" x14ac:dyDescent="0.2"/>
    <row r="4338" s="33" customFormat="1" ht="13.2" hidden="1" x14ac:dyDescent="0.2"/>
    <row r="4339" s="33" customFormat="1" ht="13.2" hidden="1" x14ac:dyDescent="0.2"/>
    <row r="4340" s="33" customFormat="1" ht="13.2" hidden="1" x14ac:dyDescent="0.2"/>
    <row r="4341" s="33" customFormat="1" ht="13.2" hidden="1" x14ac:dyDescent="0.2"/>
    <row r="4342" s="33" customFormat="1" ht="13.2" hidden="1" x14ac:dyDescent="0.2"/>
    <row r="4343" s="33" customFormat="1" ht="13.2" hidden="1" x14ac:dyDescent="0.2"/>
    <row r="4344" s="33" customFormat="1" ht="13.2" hidden="1" x14ac:dyDescent="0.2"/>
    <row r="4345" s="33" customFormat="1" ht="13.2" hidden="1" x14ac:dyDescent="0.2"/>
    <row r="4346" s="33" customFormat="1" ht="13.2" hidden="1" x14ac:dyDescent="0.2"/>
    <row r="4347" s="33" customFormat="1" ht="13.2" hidden="1" x14ac:dyDescent="0.2"/>
    <row r="4348" s="33" customFormat="1" ht="13.2" hidden="1" x14ac:dyDescent="0.2"/>
    <row r="4349" s="33" customFormat="1" ht="13.2" hidden="1" x14ac:dyDescent="0.2"/>
    <row r="4350" s="33" customFormat="1" ht="13.2" hidden="1" x14ac:dyDescent="0.2"/>
    <row r="4351" s="33" customFormat="1" ht="13.2" hidden="1" x14ac:dyDescent="0.2"/>
    <row r="4352" s="33" customFormat="1" ht="13.2" hidden="1" x14ac:dyDescent="0.2"/>
    <row r="4353" s="33" customFormat="1" ht="13.2" hidden="1" x14ac:dyDescent="0.2"/>
    <row r="4354" s="33" customFormat="1" ht="13.2" hidden="1" x14ac:dyDescent="0.2"/>
    <row r="4355" s="33" customFormat="1" ht="13.2" hidden="1" x14ac:dyDescent="0.2"/>
    <row r="4356" s="33" customFormat="1" ht="13.2" hidden="1" x14ac:dyDescent="0.2"/>
    <row r="4357" s="33" customFormat="1" ht="13.2" hidden="1" x14ac:dyDescent="0.2"/>
    <row r="4358" s="33" customFormat="1" ht="13.2" hidden="1" x14ac:dyDescent="0.2"/>
    <row r="4359" s="33" customFormat="1" ht="13.2" hidden="1" x14ac:dyDescent="0.2"/>
    <row r="4360" s="33" customFormat="1" ht="13.2" hidden="1" x14ac:dyDescent="0.2"/>
    <row r="4361" s="33" customFormat="1" ht="13.2" hidden="1" x14ac:dyDescent="0.2"/>
    <row r="4362" s="33" customFormat="1" ht="13.2" hidden="1" x14ac:dyDescent="0.2"/>
    <row r="4363" s="33" customFormat="1" ht="13.2" hidden="1" x14ac:dyDescent="0.2"/>
    <row r="4364" s="33" customFormat="1" ht="13.2" hidden="1" x14ac:dyDescent="0.2"/>
    <row r="4365" s="33" customFormat="1" ht="13.2" hidden="1" x14ac:dyDescent="0.2"/>
    <row r="4366" s="33" customFormat="1" ht="13.2" hidden="1" x14ac:dyDescent="0.2"/>
    <row r="4367" s="33" customFormat="1" ht="13.2" hidden="1" x14ac:dyDescent="0.2"/>
    <row r="4368" s="33" customFormat="1" ht="13.2" hidden="1" x14ac:dyDescent="0.2"/>
    <row r="4369" s="33" customFormat="1" ht="13.2" hidden="1" x14ac:dyDescent="0.2"/>
    <row r="4370" s="33" customFormat="1" ht="13.2" hidden="1" x14ac:dyDescent="0.2"/>
    <row r="4371" s="33" customFormat="1" ht="13.2" hidden="1" x14ac:dyDescent="0.2"/>
    <row r="4372" s="33" customFormat="1" ht="13.2" hidden="1" x14ac:dyDescent="0.2"/>
    <row r="4373" s="33" customFormat="1" ht="13.2" hidden="1" x14ac:dyDescent="0.2"/>
    <row r="4374" s="33" customFormat="1" ht="13.2" hidden="1" x14ac:dyDescent="0.2"/>
    <row r="4375" s="33" customFormat="1" ht="13.2" hidden="1" x14ac:dyDescent="0.2"/>
    <row r="4376" s="33" customFormat="1" ht="13.2" hidden="1" x14ac:dyDescent="0.2"/>
    <row r="4377" s="33" customFormat="1" ht="13.2" hidden="1" x14ac:dyDescent="0.2"/>
    <row r="4378" s="33" customFormat="1" ht="13.2" hidden="1" x14ac:dyDescent="0.2"/>
    <row r="4379" s="33" customFormat="1" ht="13.2" hidden="1" x14ac:dyDescent="0.2"/>
    <row r="4380" s="33" customFormat="1" ht="13.2" hidden="1" x14ac:dyDescent="0.2"/>
    <row r="4381" s="33" customFormat="1" ht="13.2" hidden="1" x14ac:dyDescent="0.2"/>
    <row r="4382" s="33" customFormat="1" ht="13.2" hidden="1" x14ac:dyDescent="0.2"/>
    <row r="4383" s="33" customFormat="1" ht="13.2" hidden="1" x14ac:dyDescent="0.2"/>
    <row r="4384" s="33" customFormat="1" ht="13.2" hidden="1" x14ac:dyDescent="0.2"/>
    <row r="4385" s="33" customFormat="1" ht="13.2" hidden="1" x14ac:dyDescent="0.2"/>
    <row r="4386" s="33" customFormat="1" ht="13.2" hidden="1" x14ac:dyDescent="0.2"/>
    <row r="4387" s="33" customFormat="1" ht="13.2" hidden="1" x14ac:dyDescent="0.2"/>
    <row r="4388" s="33" customFormat="1" ht="13.2" hidden="1" x14ac:dyDescent="0.2"/>
    <row r="4389" s="33" customFormat="1" ht="13.2" hidden="1" x14ac:dyDescent="0.2"/>
    <row r="4390" s="33" customFormat="1" ht="13.2" hidden="1" x14ac:dyDescent="0.2"/>
    <row r="4391" s="33" customFormat="1" ht="13.2" hidden="1" x14ac:dyDescent="0.2"/>
    <row r="4392" s="33" customFormat="1" ht="13.2" hidden="1" x14ac:dyDescent="0.2"/>
    <row r="4393" s="33" customFormat="1" ht="13.2" hidden="1" x14ac:dyDescent="0.2"/>
    <row r="4394" s="33" customFormat="1" ht="13.2" hidden="1" x14ac:dyDescent="0.2"/>
    <row r="4395" s="33" customFormat="1" ht="13.2" hidden="1" x14ac:dyDescent="0.2"/>
    <row r="4396" s="33" customFormat="1" ht="13.2" hidden="1" x14ac:dyDescent="0.2"/>
    <row r="4397" s="33" customFormat="1" ht="13.2" hidden="1" x14ac:dyDescent="0.2"/>
    <row r="4398" s="33" customFormat="1" ht="13.2" hidden="1" x14ac:dyDescent="0.2"/>
    <row r="4399" s="33" customFormat="1" ht="13.2" hidden="1" x14ac:dyDescent="0.2"/>
    <row r="4400" s="33" customFormat="1" ht="13.2" hidden="1" x14ac:dyDescent="0.2"/>
    <row r="4401" s="33" customFormat="1" ht="13.2" hidden="1" x14ac:dyDescent="0.2"/>
    <row r="4402" s="33" customFormat="1" ht="13.2" hidden="1" x14ac:dyDescent="0.2"/>
    <row r="4403" s="33" customFormat="1" ht="13.2" hidden="1" x14ac:dyDescent="0.2"/>
    <row r="4404" s="33" customFormat="1" ht="13.2" hidden="1" x14ac:dyDescent="0.2"/>
    <row r="4405" s="33" customFormat="1" ht="13.2" hidden="1" x14ac:dyDescent="0.2"/>
    <row r="4406" s="33" customFormat="1" ht="13.2" hidden="1" x14ac:dyDescent="0.2"/>
    <row r="4407" s="33" customFormat="1" ht="13.2" hidden="1" x14ac:dyDescent="0.2"/>
    <row r="4408" s="33" customFormat="1" ht="13.2" hidden="1" x14ac:dyDescent="0.2"/>
    <row r="4409" s="33" customFormat="1" ht="13.2" hidden="1" x14ac:dyDescent="0.2"/>
    <row r="4410" s="33" customFormat="1" ht="13.2" hidden="1" x14ac:dyDescent="0.2"/>
    <row r="4411" s="33" customFormat="1" ht="13.2" hidden="1" x14ac:dyDescent="0.2"/>
    <row r="4412" s="33" customFormat="1" ht="13.2" hidden="1" x14ac:dyDescent="0.2"/>
    <row r="4413" s="33" customFormat="1" ht="13.2" hidden="1" x14ac:dyDescent="0.2"/>
    <row r="4414" s="33" customFormat="1" ht="13.2" hidden="1" x14ac:dyDescent="0.2"/>
    <row r="4415" s="33" customFormat="1" ht="13.2" hidden="1" x14ac:dyDescent="0.2"/>
    <row r="4416" s="33" customFormat="1" ht="13.2" hidden="1" x14ac:dyDescent="0.2"/>
    <row r="4417" s="33" customFormat="1" ht="13.2" hidden="1" x14ac:dyDescent="0.2"/>
    <row r="4418" s="33" customFormat="1" ht="13.2" hidden="1" x14ac:dyDescent="0.2"/>
    <row r="4419" s="33" customFormat="1" ht="13.2" hidden="1" x14ac:dyDescent="0.2"/>
    <row r="4420" s="33" customFormat="1" ht="13.2" hidden="1" x14ac:dyDescent="0.2"/>
    <row r="4421" s="33" customFormat="1" ht="13.2" hidden="1" x14ac:dyDescent="0.2"/>
    <row r="4422" s="33" customFormat="1" ht="13.2" hidden="1" x14ac:dyDescent="0.2"/>
    <row r="4423" s="33" customFormat="1" ht="13.2" hidden="1" x14ac:dyDescent="0.2"/>
    <row r="4424" s="33" customFormat="1" ht="13.2" hidden="1" x14ac:dyDescent="0.2"/>
    <row r="4425" s="33" customFormat="1" ht="13.2" hidden="1" x14ac:dyDescent="0.2"/>
    <row r="4426" s="33" customFormat="1" ht="13.2" hidden="1" x14ac:dyDescent="0.2"/>
    <row r="4427" s="33" customFormat="1" ht="13.2" hidden="1" x14ac:dyDescent="0.2"/>
    <row r="4428" s="33" customFormat="1" ht="13.2" hidden="1" x14ac:dyDescent="0.2"/>
    <row r="4429" s="33" customFormat="1" ht="13.2" hidden="1" x14ac:dyDescent="0.2"/>
    <row r="4430" s="33" customFormat="1" ht="13.2" hidden="1" x14ac:dyDescent="0.2"/>
    <row r="4431" s="33" customFormat="1" ht="13.2" hidden="1" x14ac:dyDescent="0.2"/>
    <row r="4432" s="33" customFormat="1" ht="13.2" hidden="1" x14ac:dyDescent="0.2"/>
    <row r="4433" s="33" customFormat="1" ht="13.2" hidden="1" x14ac:dyDescent="0.2"/>
    <row r="4434" s="33" customFormat="1" ht="13.2" hidden="1" x14ac:dyDescent="0.2"/>
    <row r="4435" s="33" customFormat="1" ht="13.2" hidden="1" x14ac:dyDescent="0.2"/>
    <row r="4436" s="33" customFormat="1" ht="13.2" hidden="1" x14ac:dyDescent="0.2"/>
    <row r="4437" s="33" customFormat="1" ht="13.2" hidden="1" x14ac:dyDescent="0.2"/>
    <row r="4438" s="33" customFormat="1" ht="13.2" hidden="1" x14ac:dyDescent="0.2"/>
    <row r="4439" s="33" customFormat="1" ht="13.2" hidden="1" x14ac:dyDescent="0.2"/>
    <row r="4440" s="33" customFormat="1" ht="13.2" hidden="1" x14ac:dyDescent="0.2"/>
    <row r="4441" s="33" customFormat="1" ht="13.2" hidden="1" x14ac:dyDescent="0.2"/>
    <row r="4442" s="33" customFormat="1" ht="13.2" hidden="1" x14ac:dyDescent="0.2"/>
    <row r="4443" s="33" customFormat="1" ht="13.2" hidden="1" x14ac:dyDescent="0.2"/>
    <row r="4444" s="33" customFormat="1" ht="13.2" hidden="1" x14ac:dyDescent="0.2"/>
    <row r="4445" s="33" customFormat="1" ht="13.2" hidden="1" x14ac:dyDescent="0.2"/>
    <row r="4446" s="33" customFormat="1" ht="13.2" hidden="1" x14ac:dyDescent="0.2"/>
    <row r="4447" s="33" customFormat="1" ht="13.2" hidden="1" x14ac:dyDescent="0.2"/>
    <row r="4448" s="33" customFormat="1" ht="13.2" hidden="1" x14ac:dyDescent="0.2"/>
    <row r="4449" s="33" customFormat="1" ht="13.2" hidden="1" x14ac:dyDescent="0.2"/>
    <row r="4450" s="33" customFormat="1" ht="13.2" hidden="1" x14ac:dyDescent="0.2"/>
    <row r="4451" s="33" customFormat="1" ht="13.2" hidden="1" x14ac:dyDescent="0.2"/>
    <row r="4452" s="33" customFormat="1" ht="13.2" hidden="1" x14ac:dyDescent="0.2"/>
    <row r="4453" s="33" customFormat="1" ht="13.2" hidden="1" x14ac:dyDescent="0.2"/>
    <row r="4454" s="33" customFormat="1" ht="13.2" hidden="1" x14ac:dyDescent="0.2"/>
    <row r="4455" s="33" customFormat="1" ht="13.2" hidden="1" x14ac:dyDescent="0.2"/>
    <row r="4456" s="33" customFormat="1" ht="13.2" hidden="1" x14ac:dyDescent="0.2"/>
    <row r="4457" s="33" customFormat="1" ht="13.2" hidden="1" x14ac:dyDescent="0.2"/>
    <row r="4458" s="33" customFormat="1" ht="13.2" hidden="1" x14ac:dyDescent="0.2"/>
    <row r="4459" s="33" customFormat="1" ht="13.2" hidden="1" x14ac:dyDescent="0.2"/>
    <row r="4460" s="33" customFormat="1" ht="13.2" hidden="1" x14ac:dyDescent="0.2"/>
    <row r="4461" s="33" customFormat="1" ht="13.2" hidden="1" x14ac:dyDescent="0.2"/>
    <row r="4462" s="33" customFormat="1" ht="13.2" hidden="1" x14ac:dyDescent="0.2"/>
    <row r="4463" s="33" customFormat="1" ht="13.2" hidden="1" x14ac:dyDescent="0.2"/>
    <row r="4464" s="33" customFormat="1" ht="13.2" hidden="1" x14ac:dyDescent="0.2"/>
    <row r="4465" s="33" customFormat="1" ht="13.2" hidden="1" x14ac:dyDescent="0.2"/>
    <row r="4466" s="33" customFormat="1" ht="13.2" hidden="1" x14ac:dyDescent="0.2"/>
    <row r="4467" s="33" customFormat="1" ht="13.2" hidden="1" x14ac:dyDescent="0.2"/>
    <row r="4468" s="33" customFormat="1" ht="13.2" hidden="1" x14ac:dyDescent="0.2"/>
    <row r="4469" s="33" customFormat="1" ht="13.2" hidden="1" x14ac:dyDescent="0.2"/>
    <row r="4470" s="33" customFormat="1" ht="13.2" hidden="1" x14ac:dyDescent="0.2"/>
    <row r="4471" s="33" customFormat="1" ht="13.2" hidden="1" x14ac:dyDescent="0.2"/>
    <row r="4472" s="33" customFormat="1" ht="13.2" hidden="1" x14ac:dyDescent="0.2"/>
    <row r="4473" s="33" customFormat="1" ht="13.2" hidden="1" x14ac:dyDescent="0.2"/>
    <row r="4474" s="33" customFormat="1" ht="13.2" hidden="1" x14ac:dyDescent="0.2"/>
    <row r="4475" s="33" customFormat="1" ht="13.2" hidden="1" x14ac:dyDescent="0.2"/>
    <row r="4476" s="33" customFormat="1" ht="13.2" hidden="1" x14ac:dyDescent="0.2"/>
    <row r="4477" s="33" customFormat="1" ht="13.2" hidden="1" x14ac:dyDescent="0.2"/>
    <row r="4478" s="33" customFormat="1" ht="13.2" hidden="1" x14ac:dyDescent="0.2"/>
    <row r="4479" s="33" customFormat="1" ht="13.2" hidden="1" x14ac:dyDescent="0.2"/>
    <row r="4480" s="33" customFormat="1" ht="13.2" hidden="1" x14ac:dyDescent="0.2"/>
    <row r="4481" s="33" customFormat="1" ht="13.2" hidden="1" x14ac:dyDescent="0.2"/>
    <row r="4482" s="33" customFormat="1" ht="13.2" hidden="1" x14ac:dyDescent="0.2"/>
    <row r="4483" s="33" customFormat="1" ht="13.2" hidden="1" x14ac:dyDescent="0.2"/>
    <row r="4484" s="33" customFormat="1" ht="13.2" hidden="1" x14ac:dyDescent="0.2"/>
    <row r="4485" s="33" customFormat="1" ht="13.2" hidden="1" x14ac:dyDescent="0.2"/>
    <row r="4486" s="33" customFormat="1" ht="13.2" hidden="1" x14ac:dyDescent="0.2"/>
    <row r="4487" s="33" customFormat="1" ht="13.2" hidden="1" x14ac:dyDescent="0.2"/>
    <row r="4488" s="33" customFormat="1" ht="13.2" hidden="1" x14ac:dyDescent="0.2"/>
    <row r="4489" s="33" customFormat="1" ht="13.2" hidden="1" x14ac:dyDescent="0.2"/>
    <row r="4490" s="33" customFormat="1" ht="13.2" hidden="1" x14ac:dyDescent="0.2"/>
    <row r="4491" s="33" customFormat="1" ht="13.2" hidden="1" x14ac:dyDescent="0.2"/>
    <row r="4492" s="33" customFormat="1" ht="13.2" hidden="1" x14ac:dyDescent="0.2"/>
    <row r="4493" s="33" customFormat="1" ht="13.2" hidden="1" x14ac:dyDescent="0.2"/>
    <row r="4494" s="33" customFormat="1" ht="13.2" hidden="1" x14ac:dyDescent="0.2"/>
    <row r="4495" s="33" customFormat="1" ht="13.2" hidden="1" x14ac:dyDescent="0.2"/>
    <row r="4496" s="33" customFormat="1" ht="13.2" hidden="1" x14ac:dyDescent="0.2"/>
    <row r="4497" s="33" customFormat="1" ht="13.2" hidden="1" x14ac:dyDescent="0.2"/>
    <row r="4498" s="33" customFormat="1" ht="13.2" hidden="1" x14ac:dyDescent="0.2"/>
    <row r="4499" s="33" customFormat="1" ht="13.2" hidden="1" x14ac:dyDescent="0.2"/>
    <row r="4500" s="33" customFormat="1" ht="13.2" hidden="1" x14ac:dyDescent="0.2"/>
    <row r="4501" s="33" customFormat="1" ht="13.2" hidden="1" x14ac:dyDescent="0.2"/>
    <row r="4502" s="33" customFormat="1" ht="13.2" hidden="1" x14ac:dyDescent="0.2"/>
    <row r="4503" s="33" customFormat="1" ht="13.2" hidden="1" x14ac:dyDescent="0.2"/>
    <row r="4504" s="33" customFormat="1" ht="13.2" hidden="1" x14ac:dyDescent="0.2"/>
    <row r="4505" s="33" customFormat="1" ht="13.2" hidden="1" x14ac:dyDescent="0.2"/>
    <row r="4506" s="33" customFormat="1" ht="13.2" hidden="1" x14ac:dyDescent="0.2"/>
    <row r="4507" s="33" customFormat="1" ht="13.2" hidden="1" x14ac:dyDescent="0.2"/>
    <row r="4508" s="33" customFormat="1" ht="13.2" hidden="1" x14ac:dyDescent="0.2"/>
    <row r="4509" s="33" customFormat="1" ht="13.2" hidden="1" x14ac:dyDescent="0.2"/>
    <row r="4510" s="33" customFormat="1" ht="13.2" hidden="1" x14ac:dyDescent="0.2"/>
    <row r="4511" s="33" customFormat="1" ht="13.2" hidden="1" x14ac:dyDescent="0.2"/>
    <row r="4512" s="33" customFormat="1" ht="13.2" hidden="1" x14ac:dyDescent="0.2"/>
    <row r="4513" s="33" customFormat="1" ht="13.2" hidden="1" x14ac:dyDescent="0.2"/>
    <row r="4514" s="33" customFormat="1" ht="13.2" hidden="1" x14ac:dyDescent="0.2"/>
    <row r="4515" s="33" customFormat="1" ht="13.2" hidden="1" x14ac:dyDescent="0.2"/>
    <row r="4516" s="33" customFormat="1" ht="13.2" hidden="1" x14ac:dyDescent="0.2"/>
    <row r="4517" s="33" customFormat="1" ht="13.2" hidden="1" x14ac:dyDescent="0.2"/>
    <row r="4518" s="33" customFormat="1" ht="13.2" hidden="1" x14ac:dyDescent="0.2"/>
    <row r="4519" s="33" customFormat="1" ht="13.2" hidden="1" x14ac:dyDescent="0.2"/>
    <row r="4520" s="33" customFormat="1" ht="13.2" hidden="1" x14ac:dyDescent="0.2"/>
    <row r="4521" s="33" customFormat="1" ht="13.2" hidden="1" x14ac:dyDescent="0.2"/>
    <row r="4522" s="33" customFormat="1" ht="13.2" hidden="1" x14ac:dyDescent="0.2"/>
    <row r="4523" s="33" customFormat="1" ht="13.2" hidden="1" x14ac:dyDescent="0.2"/>
    <row r="4524" s="33" customFormat="1" ht="13.2" hidden="1" x14ac:dyDescent="0.2"/>
    <row r="4525" s="33" customFormat="1" ht="13.2" hidden="1" x14ac:dyDescent="0.2"/>
    <row r="4526" s="33" customFormat="1" ht="13.2" hidden="1" x14ac:dyDescent="0.2"/>
    <row r="4527" s="33" customFormat="1" ht="13.2" hidden="1" x14ac:dyDescent="0.2"/>
    <row r="4528" s="33" customFormat="1" ht="13.2" hidden="1" x14ac:dyDescent="0.2"/>
    <row r="4529" s="33" customFormat="1" ht="13.2" hidden="1" x14ac:dyDescent="0.2"/>
    <row r="4530" s="33" customFormat="1" ht="13.2" hidden="1" x14ac:dyDescent="0.2"/>
    <row r="4531" s="33" customFormat="1" ht="13.2" hidden="1" x14ac:dyDescent="0.2"/>
    <row r="4532" s="33" customFormat="1" ht="13.2" hidden="1" x14ac:dyDescent="0.2"/>
    <row r="4533" s="33" customFormat="1" ht="13.2" hidden="1" x14ac:dyDescent="0.2"/>
    <row r="4534" s="33" customFormat="1" ht="13.2" hidden="1" x14ac:dyDescent="0.2"/>
    <row r="4535" s="33" customFormat="1" ht="13.2" hidden="1" x14ac:dyDescent="0.2"/>
    <row r="4536" s="33" customFormat="1" ht="13.2" hidden="1" x14ac:dyDescent="0.2"/>
    <row r="4537" s="33" customFormat="1" ht="13.2" hidden="1" x14ac:dyDescent="0.2"/>
    <row r="4538" s="33" customFormat="1" ht="13.2" hidden="1" x14ac:dyDescent="0.2"/>
    <row r="4539" s="33" customFormat="1" ht="13.2" hidden="1" x14ac:dyDescent="0.2"/>
    <row r="4540" s="33" customFormat="1" ht="13.2" hidden="1" x14ac:dyDescent="0.2"/>
    <row r="4541" s="33" customFormat="1" ht="13.2" hidden="1" x14ac:dyDescent="0.2"/>
    <row r="4542" s="33" customFormat="1" ht="13.2" hidden="1" x14ac:dyDescent="0.2"/>
    <row r="4543" s="33" customFormat="1" ht="13.2" hidden="1" x14ac:dyDescent="0.2"/>
    <row r="4544" s="33" customFormat="1" ht="13.2" hidden="1" x14ac:dyDescent="0.2"/>
    <row r="4545" s="33" customFormat="1" ht="13.2" hidden="1" x14ac:dyDescent="0.2"/>
    <row r="4546" s="33" customFormat="1" ht="13.2" hidden="1" x14ac:dyDescent="0.2"/>
    <row r="4547" s="33" customFormat="1" ht="13.2" hidden="1" x14ac:dyDescent="0.2"/>
    <row r="4548" s="33" customFormat="1" ht="13.2" hidden="1" x14ac:dyDescent="0.2"/>
    <row r="4549" s="33" customFormat="1" ht="13.2" hidden="1" x14ac:dyDescent="0.2"/>
    <row r="4550" s="33" customFormat="1" ht="13.2" hidden="1" x14ac:dyDescent="0.2"/>
    <row r="4551" s="33" customFormat="1" ht="13.2" hidden="1" x14ac:dyDescent="0.2"/>
    <row r="4552" s="33" customFormat="1" ht="13.2" hidden="1" x14ac:dyDescent="0.2"/>
    <row r="4553" s="33" customFormat="1" ht="13.2" hidden="1" x14ac:dyDescent="0.2"/>
    <row r="4554" s="33" customFormat="1" ht="13.2" hidden="1" x14ac:dyDescent="0.2"/>
    <row r="4555" s="33" customFormat="1" ht="13.2" hidden="1" x14ac:dyDescent="0.2"/>
    <row r="4556" s="33" customFormat="1" ht="13.2" hidden="1" x14ac:dyDescent="0.2"/>
    <row r="4557" s="33" customFormat="1" ht="13.2" hidden="1" x14ac:dyDescent="0.2"/>
    <row r="4558" s="33" customFormat="1" ht="13.2" hidden="1" x14ac:dyDescent="0.2"/>
    <row r="4559" s="33" customFormat="1" ht="13.2" hidden="1" x14ac:dyDescent="0.2"/>
    <row r="4560" s="33" customFormat="1" ht="13.2" hidden="1" x14ac:dyDescent="0.2"/>
    <row r="4561" s="33" customFormat="1" ht="13.2" hidden="1" x14ac:dyDescent="0.2"/>
    <row r="4562" s="33" customFormat="1" ht="13.2" hidden="1" x14ac:dyDescent="0.2"/>
    <row r="4563" s="33" customFormat="1" ht="13.2" hidden="1" x14ac:dyDescent="0.2"/>
    <row r="4564" s="33" customFormat="1" ht="13.2" hidden="1" x14ac:dyDescent="0.2"/>
    <row r="4565" s="33" customFormat="1" ht="13.2" hidden="1" x14ac:dyDescent="0.2"/>
    <row r="4566" s="33" customFormat="1" ht="13.2" hidden="1" x14ac:dyDescent="0.2"/>
    <row r="4567" s="33" customFormat="1" ht="13.2" hidden="1" x14ac:dyDescent="0.2"/>
    <row r="4568" s="33" customFormat="1" ht="13.2" hidden="1" x14ac:dyDescent="0.2"/>
    <row r="4569" s="33" customFormat="1" ht="13.2" hidden="1" x14ac:dyDescent="0.2"/>
    <row r="4570" s="33" customFormat="1" ht="13.2" hidden="1" x14ac:dyDescent="0.2"/>
    <row r="4571" s="33" customFormat="1" ht="13.2" hidden="1" x14ac:dyDescent="0.2"/>
    <row r="4572" s="33" customFormat="1" ht="13.2" hidden="1" x14ac:dyDescent="0.2"/>
    <row r="4573" s="33" customFormat="1" ht="13.2" hidden="1" x14ac:dyDescent="0.2"/>
    <row r="4574" s="33" customFormat="1" ht="13.2" hidden="1" x14ac:dyDescent="0.2"/>
    <row r="4575" s="33" customFormat="1" ht="13.2" hidden="1" x14ac:dyDescent="0.2"/>
    <row r="4576" s="33" customFormat="1" ht="13.2" hidden="1" x14ac:dyDescent="0.2"/>
    <row r="4577" s="33" customFormat="1" ht="13.2" hidden="1" x14ac:dyDescent="0.2"/>
    <row r="4578" s="33" customFormat="1" ht="13.2" hidden="1" x14ac:dyDescent="0.2"/>
    <row r="4579" s="33" customFormat="1" ht="13.2" hidden="1" x14ac:dyDescent="0.2"/>
    <row r="4580" s="33" customFormat="1" ht="13.2" hidden="1" x14ac:dyDescent="0.2"/>
    <row r="4581" s="33" customFormat="1" ht="13.2" hidden="1" x14ac:dyDescent="0.2"/>
    <row r="4582" s="33" customFormat="1" ht="13.2" hidden="1" x14ac:dyDescent="0.2"/>
    <row r="4583" s="33" customFormat="1" ht="13.2" hidden="1" x14ac:dyDescent="0.2"/>
    <row r="4584" s="33" customFormat="1" ht="13.2" hidden="1" x14ac:dyDescent="0.2"/>
    <row r="4585" s="33" customFormat="1" ht="13.2" hidden="1" x14ac:dyDescent="0.2"/>
    <row r="4586" s="33" customFormat="1" ht="13.2" hidden="1" x14ac:dyDescent="0.2"/>
    <row r="4587" s="33" customFormat="1" ht="13.2" hidden="1" x14ac:dyDescent="0.2"/>
    <row r="4588" s="33" customFormat="1" ht="13.2" hidden="1" x14ac:dyDescent="0.2"/>
    <row r="4589" s="33" customFormat="1" ht="13.2" hidden="1" x14ac:dyDescent="0.2"/>
    <row r="4590" s="33" customFormat="1" ht="13.2" hidden="1" x14ac:dyDescent="0.2"/>
    <row r="4591" s="33" customFormat="1" ht="13.2" hidden="1" x14ac:dyDescent="0.2"/>
    <row r="4592" s="33" customFormat="1" ht="13.2" hidden="1" x14ac:dyDescent="0.2"/>
    <row r="4593" s="33" customFormat="1" ht="13.2" hidden="1" x14ac:dyDescent="0.2"/>
    <row r="4594" s="33" customFormat="1" ht="13.2" hidden="1" x14ac:dyDescent="0.2"/>
    <row r="4595" s="33" customFormat="1" ht="13.2" hidden="1" x14ac:dyDescent="0.2"/>
    <row r="4596" s="33" customFormat="1" ht="13.2" hidden="1" x14ac:dyDescent="0.2"/>
    <row r="4597" s="33" customFormat="1" ht="13.2" hidden="1" x14ac:dyDescent="0.2"/>
    <row r="4598" s="33" customFormat="1" ht="13.2" hidden="1" x14ac:dyDescent="0.2"/>
    <row r="4599" s="33" customFormat="1" ht="13.2" hidden="1" x14ac:dyDescent="0.2"/>
    <row r="4600" s="33" customFormat="1" ht="13.2" hidden="1" x14ac:dyDescent="0.2"/>
    <row r="4601" s="33" customFormat="1" ht="13.2" hidden="1" x14ac:dyDescent="0.2"/>
    <row r="4602" s="33" customFormat="1" ht="13.2" hidden="1" x14ac:dyDescent="0.2"/>
    <row r="4603" s="33" customFormat="1" ht="13.2" hidden="1" x14ac:dyDescent="0.2"/>
    <row r="4604" s="33" customFormat="1" ht="13.2" hidden="1" x14ac:dyDescent="0.2"/>
    <row r="4605" s="33" customFormat="1" ht="13.2" hidden="1" x14ac:dyDescent="0.2"/>
    <row r="4606" s="33" customFormat="1" ht="13.2" hidden="1" x14ac:dyDescent="0.2"/>
    <row r="4607" s="33" customFormat="1" ht="13.2" hidden="1" x14ac:dyDescent="0.2"/>
    <row r="4608" s="33" customFormat="1" ht="13.2" hidden="1" x14ac:dyDescent="0.2"/>
    <row r="4609" s="33" customFormat="1" ht="13.2" hidden="1" x14ac:dyDescent="0.2"/>
    <row r="4610" s="33" customFormat="1" ht="13.2" hidden="1" x14ac:dyDescent="0.2"/>
    <row r="4611" s="33" customFormat="1" ht="13.2" hidden="1" x14ac:dyDescent="0.2"/>
    <row r="4612" s="33" customFormat="1" ht="13.2" hidden="1" x14ac:dyDescent="0.2"/>
    <row r="4613" s="33" customFormat="1" ht="13.2" hidden="1" x14ac:dyDescent="0.2"/>
    <row r="4614" s="33" customFormat="1" ht="13.2" hidden="1" x14ac:dyDescent="0.2"/>
    <row r="4615" s="33" customFormat="1" ht="13.2" hidden="1" x14ac:dyDescent="0.2"/>
    <row r="4616" s="33" customFormat="1" ht="13.2" hidden="1" x14ac:dyDescent="0.2"/>
    <row r="4617" s="33" customFormat="1" ht="13.2" hidden="1" x14ac:dyDescent="0.2"/>
    <row r="4618" s="33" customFormat="1" ht="13.2" hidden="1" x14ac:dyDescent="0.2"/>
    <row r="4619" s="33" customFormat="1" ht="13.2" hidden="1" x14ac:dyDescent="0.2"/>
    <row r="4620" s="33" customFormat="1" ht="13.2" hidden="1" x14ac:dyDescent="0.2"/>
    <row r="4621" s="33" customFormat="1" ht="13.2" hidden="1" x14ac:dyDescent="0.2"/>
    <row r="4622" s="33" customFormat="1" ht="13.2" hidden="1" x14ac:dyDescent="0.2"/>
    <row r="4623" s="33" customFormat="1" ht="13.2" hidden="1" x14ac:dyDescent="0.2"/>
    <row r="4624" s="33" customFormat="1" ht="13.2" hidden="1" x14ac:dyDescent="0.2"/>
    <row r="4625" s="33" customFormat="1" ht="13.2" hidden="1" x14ac:dyDescent="0.2"/>
    <row r="4626" s="33" customFormat="1" ht="13.2" hidden="1" x14ac:dyDescent="0.2"/>
    <row r="4627" s="33" customFormat="1" ht="13.2" hidden="1" x14ac:dyDescent="0.2"/>
    <row r="4628" s="33" customFormat="1" ht="13.2" hidden="1" x14ac:dyDescent="0.2"/>
    <row r="4629" s="33" customFormat="1" ht="13.2" hidden="1" x14ac:dyDescent="0.2"/>
    <row r="4630" s="33" customFormat="1" ht="13.2" hidden="1" x14ac:dyDescent="0.2"/>
    <row r="4631" s="33" customFormat="1" ht="13.2" hidden="1" x14ac:dyDescent="0.2"/>
    <row r="4632" s="33" customFormat="1" ht="13.2" hidden="1" x14ac:dyDescent="0.2"/>
    <row r="4633" s="33" customFormat="1" ht="13.2" hidden="1" x14ac:dyDescent="0.2"/>
    <row r="4634" s="33" customFormat="1" ht="13.2" hidden="1" x14ac:dyDescent="0.2"/>
    <row r="4635" s="33" customFormat="1" ht="13.2" hidden="1" x14ac:dyDescent="0.2"/>
    <row r="4636" s="33" customFormat="1" ht="13.2" hidden="1" x14ac:dyDescent="0.2"/>
    <row r="4637" s="33" customFormat="1" ht="13.2" hidden="1" x14ac:dyDescent="0.2"/>
    <row r="4638" s="33" customFormat="1" ht="13.2" hidden="1" x14ac:dyDescent="0.2"/>
    <row r="4639" s="33" customFormat="1" ht="13.2" hidden="1" x14ac:dyDescent="0.2"/>
    <row r="4640" s="33" customFormat="1" ht="13.2" hidden="1" x14ac:dyDescent="0.2"/>
    <row r="4641" s="33" customFormat="1" ht="13.2" hidden="1" x14ac:dyDescent="0.2"/>
    <row r="4642" s="33" customFormat="1" ht="13.2" hidden="1" x14ac:dyDescent="0.2"/>
    <row r="4643" s="33" customFormat="1" ht="13.2" hidden="1" x14ac:dyDescent="0.2"/>
    <row r="4644" s="33" customFormat="1" ht="13.2" hidden="1" x14ac:dyDescent="0.2"/>
    <row r="4645" s="33" customFormat="1" ht="13.2" hidden="1" x14ac:dyDescent="0.2"/>
    <row r="4646" s="33" customFormat="1" ht="13.2" hidden="1" x14ac:dyDescent="0.2"/>
    <row r="4647" s="33" customFormat="1" ht="13.2" hidden="1" x14ac:dyDescent="0.2"/>
    <row r="4648" s="33" customFormat="1" ht="13.2" hidden="1" x14ac:dyDescent="0.2"/>
    <row r="4649" s="33" customFormat="1" ht="13.2" hidden="1" x14ac:dyDescent="0.2"/>
    <row r="4650" s="33" customFormat="1" ht="13.2" hidden="1" x14ac:dyDescent="0.2"/>
    <row r="4651" s="33" customFormat="1" ht="13.2" hidden="1" x14ac:dyDescent="0.2"/>
    <row r="4652" s="33" customFormat="1" ht="13.2" hidden="1" x14ac:dyDescent="0.2"/>
    <row r="4653" s="33" customFormat="1" ht="13.2" hidden="1" x14ac:dyDescent="0.2"/>
    <row r="4654" s="33" customFormat="1" ht="13.2" hidden="1" x14ac:dyDescent="0.2"/>
    <row r="4655" s="33" customFormat="1" ht="13.2" hidden="1" x14ac:dyDescent="0.2"/>
    <row r="4656" s="33" customFormat="1" ht="13.2" hidden="1" x14ac:dyDescent="0.2"/>
    <row r="4657" s="33" customFormat="1" ht="13.2" hidden="1" x14ac:dyDescent="0.2"/>
    <row r="4658" s="33" customFormat="1" ht="13.2" hidden="1" x14ac:dyDescent="0.2"/>
    <row r="4659" s="33" customFormat="1" ht="13.2" hidden="1" x14ac:dyDescent="0.2"/>
    <row r="4660" s="33" customFormat="1" ht="13.2" hidden="1" x14ac:dyDescent="0.2"/>
    <row r="4661" s="33" customFormat="1" ht="13.2" hidden="1" x14ac:dyDescent="0.2"/>
    <row r="4662" s="33" customFormat="1" ht="13.2" hidden="1" x14ac:dyDescent="0.2"/>
    <row r="4663" s="33" customFormat="1" ht="13.2" hidden="1" x14ac:dyDescent="0.2"/>
    <row r="4664" s="33" customFormat="1" ht="13.2" hidden="1" x14ac:dyDescent="0.2"/>
    <row r="4665" s="33" customFormat="1" ht="13.2" hidden="1" x14ac:dyDescent="0.2"/>
    <row r="4666" s="33" customFormat="1" ht="13.2" hidden="1" x14ac:dyDescent="0.2"/>
    <row r="4667" s="33" customFormat="1" ht="13.2" hidden="1" x14ac:dyDescent="0.2"/>
    <row r="4668" s="33" customFormat="1" ht="13.2" hidden="1" x14ac:dyDescent="0.2"/>
    <row r="4669" s="33" customFormat="1" ht="13.2" hidden="1" x14ac:dyDescent="0.2"/>
    <row r="4670" s="33" customFormat="1" ht="13.2" hidden="1" x14ac:dyDescent="0.2"/>
    <row r="4671" s="33" customFormat="1" ht="13.2" hidden="1" x14ac:dyDescent="0.2"/>
    <row r="4672" s="33" customFormat="1" ht="13.2" hidden="1" x14ac:dyDescent="0.2"/>
    <row r="4673" s="33" customFormat="1" ht="13.2" hidden="1" x14ac:dyDescent="0.2"/>
    <row r="4674" s="33" customFormat="1" ht="13.2" hidden="1" x14ac:dyDescent="0.2"/>
    <row r="4675" s="33" customFormat="1" ht="13.2" hidden="1" x14ac:dyDescent="0.2"/>
    <row r="4676" s="33" customFormat="1" ht="13.2" hidden="1" x14ac:dyDescent="0.2"/>
    <row r="4677" s="33" customFormat="1" ht="13.2" hidden="1" x14ac:dyDescent="0.2"/>
    <row r="4678" s="33" customFormat="1" ht="13.2" hidden="1" x14ac:dyDescent="0.2"/>
    <row r="4679" s="33" customFormat="1" ht="13.2" hidden="1" x14ac:dyDescent="0.2"/>
    <row r="4680" s="33" customFormat="1" ht="13.2" hidden="1" x14ac:dyDescent="0.2"/>
    <row r="4681" s="33" customFormat="1" ht="13.2" hidden="1" x14ac:dyDescent="0.2"/>
    <row r="4682" s="33" customFormat="1" ht="13.2" hidden="1" x14ac:dyDescent="0.2"/>
    <row r="4683" s="33" customFormat="1" ht="13.2" hidden="1" x14ac:dyDescent="0.2"/>
    <row r="4684" s="33" customFormat="1" ht="13.2" hidden="1" x14ac:dyDescent="0.2"/>
    <row r="4685" s="33" customFormat="1" ht="13.2" hidden="1" x14ac:dyDescent="0.2"/>
    <row r="4686" s="33" customFormat="1" ht="13.2" hidden="1" x14ac:dyDescent="0.2"/>
    <row r="4687" s="33" customFormat="1" ht="13.2" hidden="1" x14ac:dyDescent="0.2"/>
    <row r="4688" s="33" customFormat="1" ht="13.2" hidden="1" x14ac:dyDescent="0.2"/>
    <row r="4689" s="33" customFormat="1" ht="13.2" hidden="1" x14ac:dyDescent="0.2"/>
    <row r="4690" s="33" customFormat="1" ht="13.2" hidden="1" x14ac:dyDescent="0.2"/>
    <row r="4691" s="33" customFormat="1" ht="13.2" hidden="1" x14ac:dyDescent="0.2"/>
    <row r="4692" s="33" customFormat="1" ht="13.2" hidden="1" x14ac:dyDescent="0.2"/>
    <row r="4693" s="33" customFormat="1" ht="13.2" hidden="1" x14ac:dyDescent="0.2"/>
    <row r="4694" s="33" customFormat="1" ht="13.2" hidden="1" x14ac:dyDescent="0.2"/>
    <row r="4695" s="33" customFormat="1" ht="13.2" hidden="1" x14ac:dyDescent="0.2"/>
    <row r="4696" s="33" customFormat="1" ht="13.2" hidden="1" x14ac:dyDescent="0.2"/>
    <row r="4697" s="33" customFormat="1" ht="13.2" hidden="1" x14ac:dyDescent="0.2"/>
    <row r="4698" s="33" customFormat="1" ht="13.2" hidden="1" x14ac:dyDescent="0.2"/>
    <row r="4699" s="33" customFormat="1" ht="13.2" hidden="1" x14ac:dyDescent="0.2"/>
    <row r="4700" s="33" customFormat="1" ht="13.2" hidden="1" x14ac:dyDescent="0.2"/>
    <row r="4701" s="33" customFormat="1" ht="13.2" hidden="1" x14ac:dyDescent="0.2"/>
    <row r="4702" s="33" customFormat="1" ht="13.2" hidden="1" x14ac:dyDescent="0.2"/>
    <row r="4703" s="33" customFormat="1" ht="13.2" hidden="1" x14ac:dyDescent="0.2"/>
    <row r="4704" s="33" customFormat="1" ht="13.2" hidden="1" x14ac:dyDescent="0.2"/>
    <row r="4705" s="33" customFormat="1" ht="13.2" hidden="1" x14ac:dyDescent="0.2"/>
    <row r="4706" s="33" customFormat="1" ht="13.2" hidden="1" x14ac:dyDescent="0.2"/>
    <row r="4707" s="33" customFormat="1" ht="13.2" hidden="1" x14ac:dyDescent="0.2"/>
    <row r="4708" s="33" customFormat="1" ht="13.2" hidden="1" x14ac:dyDescent="0.2"/>
    <row r="4709" s="33" customFormat="1" ht="13.2" hidden="1" x14ac:dyDescent="0.2"/>
    <row r="4710" s="33" customFormat="1" ht="13.2" hidden="1" x14ac:dyDescent="0.2"/>
    <row r="4711" s="33" customFormat="1" ht="13.2" hidden="1" x14ac:dyDescent="0.2"/>
    <row r="4712" s="33" customFormat="1" ht="13.2" hidden="1" x14ac:dyDescent="0.2"/>
    <row r="4713" s="33" customFormat="1" ht="13.2" hidden="1" x14ac:dyDescent="0.2"/>
    <row r="4714" s="33" customFormat="1" ht="13.2" hidden="1" x14ac:dyDescent="0.2"/>
    <row r="4715" s="33" customFormat="1" ht="13.2" hidden="1" x14ac:dyDescent="0.2"/>
    <row r="4716" s="33" customFormat="1" ht="13.2" hidden="1" x14ac:dyDescent="0.2"/>
    <row r="4717" s="33" customFormat="1" ht="13.2" hidden="1" x14ac:dyDescent="0.2"/>
    <row r="4718" s="33" customFormat="1" ht="13.2" hidden="1" x14ac:dyDescent="0.2"/>
    <row r="4719" s="33" customFormat="1" ht="13.2" hidden="1" x14ac:dyDescent="0.2"/>
    <row r="4720" s="33" customFormat="1" ht="13.2" hidden="1" x14ac:dyDescent="0.2"/>
    <row r="4721" s="33" customFormat="1" ht="13.2" hidden="1" x14ac:dyDescent="0.2"/>
    <row r="4722" s="33" customFormat="1" ht="13.2" hidden="1" x14ac:dyDescent="0.2"/>
    <row r="4723" s="33" customFormat="1" ht="13.2" hidden="1" x14ac:dyDescent="0.2"/>
    <row r="4724" s="33" customFormat="1" ht="13.2" hidden="1" x14ac:dyDescent="0.2"/>
    <row r="4725" s="33" customFormat="1" ht="13.2" hidden="1" x14ac:dyDescent="0.2"/>
    <row r="4726" s="33" customFormat="1" ht="13.2" hidden="1" x14ac:dyDescent="0.2"/>
    <row r="4727" s="33" customFormat="1" ht="13.2" hidden="1" x14ac:dyDescent="0.2"/>
    <row r="4728" s="33" customFormat="1" ht="13.2" hidden="1" x14ac:dyDescent="0.2"/>
    <row r="4729" s="33" customFormat="1" ht="13.2" hidden="1" x14ac:dyDescent="0.2"/>
    <row r="4730" s="33" customFormat="1" ht="13.2" hidden="1" x14ac:dyDescent="0.2"/>
    <row r="4731" s="33" customFormat="1" ht="13.2" hidden="1" x14ac:dyDescent="0.2"/>
    <row r="4732" s="33" customFormat="1" ht="13.2" hidden="1" x14ac:dyDescent="0.2"/>
    <row r="4733" s="33" customFormat="1" ht="13.2" hidden="1" x14ac:dyDescent="0.2"/>
    <row r="4734" s="33" customFormat="1" ht="13.2" hidden="1" x14ac:dyDescent="0.2"/>
    <row r="4735" s="33" customFormat="1" ht="13.2" hidden="1" x14ac:dyDescent="0.2"/>
    <row r="4736" s="33" customFormat="1" ht="13.2" hidden="1" x14ac:dyDescent="0.2"/>
    <row r="4737" s="33" customFormat="1" ht="13.2" hidden="1" x14ac:dyDescent="0.2"/>
    <row r="4738" s="33" customFormat="1" ht="13.2" hidden="1" x14ac:dyDescent="0.2"/>
    <row r="4739" s="33" customFormat="1" ht="13.2" hidden="1" x14ac:dyDescent="0.2"/>
    <row r="4740" s="33" customFormat="1" ht="13.2" hidden="1" x14ac:dyDescent="0.2"/>
    <row r="4741" s="33" customFormat="1" ht="13.2" hidden="1" x14ac:dyDescent="0.2"/>
    <row r="4742" s="33" customFormat="1" ht="13.2" hidden="1" x14ac:dyDescent="0.2"/>
    <row r="4743" s="33" customFormat="1" ht="13.2" hidden="1" x14ac:dyDescent="0.2"/>
    <row r="4744" s="33" customFormat="1" ht="13.2" hidden="1" x14ac:dyDescent="0.2"/>
    <row r="4745" s="33" customFormat="1" ht="13.2" hidden="1" x14ac:dyDescent="0.2"/>
    <row r="4746" s="33" customFormat="1" ht="13.2" hidden="1" x14ac:dyDescent="0.2"/>
    <row r="4747" s="33" customFormat="1" ht="13.2" hidden="1" x14ac:dyDescent="0.2"/>
    <row r="4748" s="33" customFormat="1" ht="13.2" hidden="1" x14ac:dyDescent="0.2"/>
    <row r="4749" s="33" customFormat="1" ht="13.2" hidden="1" x14ac:dyDescent="0.2"/>
    <row r="4750" s="33" customFormat="1" ht="13.2" hidden="1" x14ac:dyDescent="0.2"/>
    <row r="4751" s="33" customFormat="1" ht="13.2" hidden="1" x14ac:dyDescent="0.2"/>
    <row r="4752" s="33" customFormat="1" ht="13.2" hidden="1" x14ac:dyDescent="0.2"/>
    <row r="4753" s="33" customFormat="1" ht="13.2" hidden="1" x14ac:dyDescent="0.2"/>
    <row r="4754" s="33" customFormat="1" ht="13.2" hidden="1" x14ac:dyDescent="0.2"/>
    <row r="4755" s="33" customFormat="1" ht="13.2" hidden="1" x14ac:dyDescent="0.2"/>
    <row r="4756" s="33" customFormat="1" ht="13.2" hidden="1" x14ac:dyDescent="0.2"/>
    <row r="4757" s="33" customFormat="1" ht="13.2" hidden="1" x14ac:dyDescent="0.2"/>
    <row r="4758" s="33" customFormat="1" ht="13.2" hidden="1" x14ac:dyDescent="0.2"/>
    <row r="4759" s="33" customFormat="1" ht="13.2" hidden="1" x14ac:dyDescent="0.2"/>
    <row r="4760" s="33" customFormat="1" ht="13.2" hidden="1" x14ac:dyDescent="0.2"/>
    <row r="4761" s="33" customFormat="1" ht="13.2" hidden="1" x14ac:dyDescent="0.2"/>
    <row r="4762" s="33" customFormat="1" ht="13.2" hidden="1" x14ac:dyDescent="0.2"/>
    <row r="4763" s="33" customFormat="1" ht="13.2" hidden="1" x14ac:dyDescent="0.2"/>
    <row r="4764" s="33" customFormat="1" ht="13.2" hidden="1" x14ac:dyDescent="0.2"/>
    <row r="4765" s="33" customFormat="1" ht="13.2" hidden="1" x14ac:dyDescent="0.2"/>
    <row r="4766" s="33" customFormat="1" ht="13.2" hidden="1" x14ac:dyDescent="0.2"/>
    <row r="4767" s="33" customFormat="1" ht="13.2" hidden="1" x14ac:dyDescent="0.2"/>
    <row r="4768" s="33" customFormat="1" ht="13.2" hidden="1" x14ac:dyDescent="0.2"/>
    <row r="4769" s="33" customFormat="1" ht="13.2" hidden="1" x14ac:dyDescent="0.2"/>
    <row r="4770" s="33" customFormat="1" ht="13.2" hidden="1" x14ac:dyDescent="0.2"/>
    <row r="4771" s="33" customFormat="1" ht="13.2" hidden="1" x14ac:dyDescent="0.2"/>
    <row r="4772" s="33" customFormat="1" ht="13.2" hidden="1" x14ac:dyDescent="0.2"/>
    <row r="4773" s="33" customFormat="1" ht="13.2" hidden="1" x14ac:dyDescent="0.2"/>
    <row r="4774" s="33" customFormat="1" ht="13.2" hidden="1" x14ac:dyDescent="0.2"/>
    <row r="4775" s="33" customFormat="1" ht="13.2" hidden="1" x14ac:dyDescent="0.2"/>
    <row r="4776" s="33" customFormat="1" ht="13.2" hidden="1" x14ac:dyDescent="0.2"/>
    <row r="4777" s="33" customFormat="1" ht="13.2" hidden="1" x14ac:dyDescent="0.2"/>
    <row r="4778" s="33" customFormat="1" ht="13.2" hidden="1" x14ac:dyDescent="0.2"/>
    <row r="4779" s="33" customFormat="1" ht="13.2" hidden="1" x14ac:dyDescent="0.2"/>
    <row r="4780" s="33" customFormat="1" ht="13.2" hidden="1" x14ac:dyDescent="0.2"/>
    <row r="4781" s="33" customFormat="1" ht="13.2" hidden="1" x14ac:dyDescent="0.2"/>
    <row r="4782" s="33" customFormat="1" ht="13.2" hidden="1" x14ac:dyDescent="0.2"/>
    <row r="4783" s="33" customFormat="1" ht="13.2" hidden="1" x14ac:dyDescent="0.2"/>
    <row r="4784" s="33" customFormat="1" ht="13.2" hidden="1" x14ac:dyDescent="0.2"/>
    <row r="4785" s="33" customFormat="1" ht="13.2" hidden="1" x14ac:dyDescent="0.2"/>
    <row r="4786" s="33" customFormat="1" ht="13.2" hidden="1" x14ac:dyDescent="0.2"/>
    <row r="4787" s="33" customFormat="1" ht="13.2" hidden="1" x14ac:dyDescent="0.2"/>
    <row r="4788" s="33" customFormat="1" ht="13.2" hidden="1" x14ac:dyDescent="0.2"/>
    <row r="4789" s="33" customFormat="1" ht="13.2" hidden="1" x14ac:dyDescent="0.2"/>
    <row r="4790" s="33" customFormat="1" ht="13.2" hidden="1" x14ac:dyDescent="0.2"/>
    <row r="4791" s="33" customFormat="1" ht="13.2" hidden="1" x14ac:dyDescent="0.2"/>
    <row r="4792" s="33" customFormat="1" ht="13.2" hidden="1" x14ac:dyDescent="0.2"/>
    <row r="4793" s="33" customFormat="1" ht="13.2" hidden="1" x14ac:dyDescent="0.2"/>
    <row r="4794" s="33" customFormat="1" ht="13.2" hidden="1" x14ac:dyDescent="0.2"/>
    <row r="4795" s="33" customFormat="1" ht="13.2" hidden="1" x14ac:dyDescent="0.2"/>
    <row r="4796" s="33" customFormat="1" ht="13.2" hidden="1" x14ac:dyDescent="0.2"/>
    <row r="4797" s="33" customFormat="1" ht="13.2" hidden="1" x14ac:dyDescent="0.2"/>
    <row r="4798" s="33" customFormat="1" ht="13.2" hidden="1" x14ac:dyDescent="0.2"/>
    <row r="4799" s="33" customFormat="1" ht="13.2" hidden="1" x14ac:dyDescent="0.2"/>
    <row r="4800" s="33" customFormat="1" ht="13.2" hidden="1" x14ac:dyDescent="0.2"/>
    <row r="4801" s="33" customFormat="1" ht="13.2" hidden="1" x14ac:dyDescent="0.2"/>
    <row r="4802" s="33" customFormat="1" ht="13.2" hidden="1" x14ac:dyDescent="0.2"/>
    <row r="4803" s="33" customFormat="1" ht="13.2" hidden="1" x14ac:dyDescent="0.2"/>
    <row r="4804" s="33" customFormat="1" ht="13.2" hidden="1" x14ac:dyDescent="0.2"/>
    <row r="4805" s="33" customFormat="1" ht="13.2" hidden="1" x14ac:dyDescent="0.2"/>
    <row r="4806" s="33" customFormat="1" ht="13.2" hidden="1" x14ac:dyDescent="0.2"/>
    <row r="4807" s="33" customFormat="1" ht="13.2" hidden="1" x14ac:dyDescent="0.2"/>
    <row r="4808" s="33" customFormat="1" ht="13.2" hidden="1" x14ac:dyDescent="0.2"/>
    <row r="4809" s="33" customFormat="1" ht="13.2" hidden="1" x14ac:dyDescent="0.2"/>
    <row r="4810" s="33" customFormat="1" ht="13.2" hidden="1" x14ac:dyDescent="0.2"/>
    <row r="4811" s="33" customFormat="1" ht="13.2" hidden="1" x14ac:dyDescent="0.2"/>
    <row r="4812" s="33" customFormat="1" ht="13.2" hidden="1" x14ac:dyDescent="0.2"/>
    <row r="4813" s="33" customFormat="1" ht="13.2" hidden="1" x14ac:dyDescent="0.2"/>
    <row r="4814" s="33" customFormat="1" ht="13.2" hidden="1" x14ac:dyDescent="0.2"/>
    <row r="4815" s="33" customFormat="1" ht="13.2" hidden="1" x14ac:dyDescent="0.2"/>
    <row r="4816" s="33" customFormat="1" ht="13.2" hidden="1" x14ac:dyDescent="0.2"/>
    <row r="4817" s="33" customFormat="1" ht="13.2" hidden="1" x14ac:dyDescent="0.2"/>
    <row r="4818" s="33" customFormat="1" ht="13.2" hidden="1" x14ac:dyDescent="0.2"/>
    <row r="4819" s="33" customFormat="1" ht="13.2" hidden="1" x14ac:dyDescent="0.2"/>
    <row r="4820" s="33" customFormat="1" ht="13.2" hidden="1" x14ac:dyDescent="0.2"/>
    <row r="4821" s="33" customFormat="1" ht="13.2" hidden="1" x14ac:dyDescent="0.2"/>
    <row r="4822" s="33" customFormat="1" ht="13.2" hidden="1" x14ac:dyDescent="0.2"/>
    <row r="4823" s="33" customFormat="1" ht="13.2" hidden="1" x14ac:dyDescent="0.2"/>
    <row r="4824" s="33" customFormat="1" ht="13.2" hidden="1" x14ac:dyDescent="0.2"/>
    <row r="4825" s="33" customFormat="1" ht="13.2" hidden="1" x14ac:dyDescent="0.2"/>
    <row r="4826" s="33" customFormat="1" ht="13.2" hidden="1" x14ac:dyDescent="0.2"/>
    <row r="4827" s="33" customFormat="1" ht="13.2" hidden="1" x14ac:dyDescent="0.2"/>
    <row r="4828" s="33" customFormat="1" ht="13.2" hidden="1" x14ac:dyDescent="0.2"/>
    <row r="4829" s="33" customFormat="1" ht="13.2" hidden="1" x14ac:dyDescent="0.2"/>
    <row r="4830" s="33" customFormat="1" ht="13.2" hidden="1" x14ac:dyDescent="0.2"/>
    <row r="4831" s="33" customFormat="1" ht="13.2" hidden="1" x14ac:dyDescent="0.2"/>
    <row r="4832" s="33" customFormat="1" ht="13.2" hidden="1" x14ac:dyDescent="0.2"/>
    <row r="4833" s="33" customFormat="1" ht="13.2" hidden="1" x14ac:dyDescent="0.2"/>
    <row r="4834" s="33" customFormat="1" ht="13.2" hidden="1" x14ac:dyDescent="0.2"/>
    <row r="4835" s="33" customFormat="1" ht="13.2" hidden="1" x14ac:dyDescent="0.2"/>
    <row r="4836" s="33" customFormat="1" ht="13.2" hidden="1" x14ac:dyDescent="0.2"/>
    <row r="4837" s="33" customFormat="1" ht="13.2" hidden="1" x14ac:dyDescent="0.2"/>
    <row r="4838" s="33" customFormat="1" ht="13.2" hidden="1" x14ac:dyDescent="0.2"/>
    <row r="4839" s="33" customFormat="1" ht="13.2" hidden="1" x14ac:dyDescent="0.2"/>
    <row r="4840" s="33" customFormat="1" ht="13.2" hidden="1" x14ac:dyDescent="0.2"/>
    <row r="4841" s="33" customFormat="1" ht="13.2" hidden="1" x14ac:dyDescent="0.2"/>
    <row r="4842" s="33" customFormat="1" ht="13.2" hidden="1" x14ac:dyDescent="0.2"/>
    <row r="4843" s="33" customFormat="1" ht="13.2" hidden="1" x14ac:dyDescent="0.2"/>
    <row r="4844" s="33" customFormat="1" ht="13.2" hidden="1" x14ac:dyDescent="0.2"/>
    <row r="4845" s="33" customFormat="1" ht="13.2" hidden="1" x14ac:dyDescent="0.2"/>
    <row r="4846" s="33" customFormat="1" ht="13.2" hidden="1" x14ac:dyDescent="0.2"/>
    <row r="4847" s="33" customFormat="1" ht="13.2" hidden="1" x14ac:dyDescent="0.2"/>
    <row r="4848" s="33" customFormat="1" ht="13.2" hidden="1" x14ac:dyDescent="0.2"/>
    <row r="4849" s="33" customFormat="1" ht="13.2" hidden="1" x14ac:dyDescent="0.2"/>
    <row r="4850" s="33" customFormat="1" ht="13.2" hidden="1" x14ac:dyDescent="0.2"/>
    <row r="4851" s="33" customFormat="1" ht="13.2" hidden="1" x14ac:dyDescent="0.2"/>
    <row r="4852" s="33" customFormat="1" ht="13.2" hidden="1" x14ac:dyDescent="0.2"/>
    <row r="4853" s="33" customFormat="1" ht="13.2" hidden="1" x14ac:dyDescent="0.2"/>
    <row r="4854" s="33" customFormat="1" ht="13.2" hidden="1" x14ac:dyDescent="0.2"/>
    <row r="4855" s="33" customFormat="1" ht="13.2" hidden="1" x14ac:dyDescent="0.2"/>
    <row r="4856" s="33" customFormat="1" ht="13.2" hidden="1" x14ac:dyDescent="0.2"/>
    <row r="4857" s="33" customFormat="1" ht="13.2" hidden="1" x14ac:dyDescent="0.2"/>
    <row r="4858" s="33" customFormat="1" ht="13.2" hidden="1" x14ac:dyDescent="0.2"/>
    <row r="4859" s="33" customFormat="1" ht="13.2" hidden="1" x14ac:dyDescent="0.2"/>
    <row r="4860" s="33" customFormat="1" ht="13.2" hidden="1" x14ac:dyDescent="0.2"/>
    <row r="4861" s="33" customFormat="1" ht="13.2" hidden="1" x14ac:dyDescent="0.2"/>
    <row r="4862" s="33" customFormat="1" ht="13.2" hidden="1" x14ac:dyDescent="0.2"/>
    <row r="4863" s="33" customFormat="1" ht="13.2" hidden="1" x14ac:dyDescent="0.2"/>
    <row r="4864" s="33" customFormat="1" ht="13.2" hidden="1" x14ac:dyDescent="0.2"/>
    <row r="4865" s="33" customFormat="1" ht="13.2" hidden="1" x14ac:dyDescent="0.2"/>
    <row r="4866" s="33" customFormat="1" ht="13.2" hidden="1" x14ac:dyDescent="0.2"/>
    <row r="4867" s="33" customFormat="1" ht="13.2" hidden="1" x14ac:dyDescent="0.2"/>
    <row r="4868" s="33" customFormat="1" ht="13.2" hidden="1" x14ac:dyDescent="0.2"/>
    <row r="4869" s="33" customFormat="1" ht="13.2" hidden="1" x14ac:dyDescent="0.2"/>
    <row r="4870" s="33" customFormat="1" ht="13.2" hidden="1" x14ac:dyDescent="0.2"/>
    <row r="4871" s="33" customFormat="1" ht="13.2" hidden="1" x14ac:dyDescent="0.2"/>
    <row r="4872" s="33" customFormat="1" ht="13.2" hidden="1" x14ac:dyDescent="0.2"/>
    <row r="4873" s="33" customFormat="1" ht="13.2" hidden="1" x14ac:dyDescent="0.2"/>
    <row r="4874" s="33" customFormat="1" ht="13.2" hidden="1" x14ac:dyDescent="0.2"/>
    <row r="4875" s="33" customFormat="1" ht="13.2" hidden="1" x14ac:dyDescent="0.2"/>
    <row r="4876" s="33" customFormat="1" ht="13.2" hidden="1" x14ac:dyDescent="0.2"/>
    <row r="4877" s="33" customFormat="1" ht="13.2" hidden="1" x14ac:dyDescent="0.2"/>
    <row r="4878" s="33" customFormat="1" ht="13.2" hidden="1" x14ac:dyDescent="0.2"/>
    <row r="4879" s="33" customFormat="1" ht="13.2" hidden="1" x14ac:dyDescent="0.2"/>
    <row r="4880" s="33" customFormat="1" ht="13.2" hidden="1" x14ac:dyDescent="0.2"/>
    <row r="4881" s="33" customFormat="1" ht="13.2" hidden="1" x14ac:dyDescent="0.2"/>
    <row r="4882" s="33" customFormat="1" ht="13.2" hidden="1" x14ac:dyDescent="0.2"/>
    <row r="4883" s="33" customFormat="1" ht="13.2" hidden="1" x14ac:dyDescent="0.2"/>
    <row r="4884" s="33" customFormat="1" ht="13.2" hidden="1" x14ac:dyDescent="0.2"/>
    <row r="4885" s="33" customFormat="1" ht="13.2" hidden="1" x14ac:dyDescent="0.2"/>
    <row r="4886" s="33" customFormat="1" ht="13.2" hidden="1" x14ac:dyDescent="0.2"/>
    <row r="4887" s="33" customFormat="1" ht="13.2" hidden="1" x14ac:dyDescent="0.2"/>
    <row r="4888" s="33" customFormat="1" ht="13.2" hidden="1" x14ac:dyDescent="0.2"/>
    <row r="4889" s="33" customFormat="1" ht="13.2" hidden="1" x14ac:dyDescent="0.2"/>
    <row r="4890" s="33" customFormat="1" ht="13.2" hidden="1" x14ac:dyDescent="0.2"/>
    <row r="4891" s="33" customFormat="1" ht="13.2" hidden="1" x14ac:dyDescent="0.2"/>
    <row r="4892" s="33" customFormat="1" ht="13.2" hidden="1" x14ac:dyDescent="0.2"/>
    <row r="4893" s="33" customFormat="1" ht="13.2" hidden="1" x14ac:dyDescent="0.2"/>
    <row r="4894" s="33" customFormat="1" ht="13.2" hidden="1" x14ac:dyDescent="0.2"/>
    <row r="4895" s="33" customFormat="1" ht="13.2" hidden="1" x14ac:dyDescent="0.2"/>
    <row r="4896" s="33" customFormat="1" ht="13.2" hidden="1" x14ac:dyDescent="0.2"/>
    <row r="4897" s="33" customFormat="1" ht="13.2" hidden="1" x14ac:dyDescent="0.2"/>
    <row r="4898" s="33" customFormat="1" ht="13.2" hidden="1" x14ac:dyDescent="0.2"/>
    <row r="4899" s="33" customFormat="1" ht="13.2" hidden="1" x14ac:dyDescent="0.2"/>
    <row r="4900" s="33" customFormat="1" ht="13.2" hidden="1" x14ac:dyDescent="0.2"/>
    <row r="4901" s="33" customFormat="1" ht="13.2" hidden="1" x14ac:dyDescent="0.2"/>
    <row r="4902" s="33" customFormat="1" ht="13.2" hidden="1" x14ac:dyDescent="0.2"/>
    <row r="4903" s="33" customFormat="1" ht="13.2" hidden="1" x14ac:dyDescent="0.2"/>
    <row r="4904" s="33" customFormat="1" ht="13.2" hidden="1" x14ac:dyDescent="0.2"/>
    <row r="4905" s="33" customFormat="1" ht="13.2" hidden="1" x14ac:dyDescent="0.2"/>
    <row r="4906" s="33" customFormat="1" ht="13.2" hidden="1" x14ac:dyDescent="0.2"/>
    <row r="4907" s="33" customFormat="1" ht="13.2" hidden="1" x14ac:dyDescent="0.2"/>
    <row r="4908" s="33" customFormat="1" ht="13.2" hidden="1" x14ac:dyDescent="0.2"/>
    <row r="4909" s="33" customFormat="1" ht="13.2" hidden="1" x14ac:dyDescent="0.2"/>
    <row r="4910" s="33" customFormat="1" ht="13.2" hidden="1" x14ac:dyDescent="0.2"/>
    <row r="4911" s="33" customFormat="1" ht="13.2" hidden="1" x14ac:dyDescent="0.2"/>
    <row r="4912" s="33" customFormat="1" ht="13.2" hidden="1" x14ac:dyDescent="0.2"/>
    <row r="4913" s="33" customFormat="1" ht="13.2" hidden="1" x14ac:dyDescent="0.2"/>
    <row r="4914" s="33" customFormat="1" ht="13.2" hidden="1" x14ac:dyDescent="0.2"/>
    <row r="4915" s="33" customFormat="1" ht="13.2" hidden="1" x14ac:dyDescent="0.2"/>
    <row r="4916" s="33" customFormat="1" ht="13.2" hidden="1" x14ac:dyDescent="0.2"/>
    <row r="4917" s="33" customFormat="1" ht="13.2" hidden="1" x14ac:dyDescent="0.2"/>
    <row r="4918" s="33" customFormat="1" ht="13.2" hidden="1" x14ac:dyDescent="0.2"/>
    <row r="4919" s="33" customFormat="1" ht="13.2" hidden="1" x14ac:dyDescent="0.2"/>
    <row r="4920" s="33" customFormat="1" ht="13.2" hidden="1" x14ac:dyDescent="0.2"/>
    <row r="4921" s="33" customFormat="1" ht="13.2" hidden="1" x14ac:dyDescent="0.2"/>
    <row r="4922" s="33" customFormat="1" ht="13.2" hidden="1" x14ac:dyDescent="0.2"/>
    <row r="4923" s="33" customFormat="1" ht="13.2" hidden="1" x14ac:dyDescent="0.2"/>
    <row r="4924" s="33" customFormat="1" ht="13.2" hidden="1" x14ac:dyDescent="0.2"/>
    <row r="4925" s="33" customFormat="1" ht="13.2" hidden="1" x14ac:dyDescent="0.2"/>
    <row r="4926" s="33" customFormat="1" ht="13.2" hidden="1" x14ac:dyDescent="0.2"/>
    <row r="4927" s="33" customFormat="1" ht="13.2" hidden="1" x14ac:dyDescent="0.2"/>
    <row r="4928" s="33" customFormat="1" ht="13.2" hidden="1" x14ac:dyDescent="0.2"/>
    <row r="4929" s="33" customFormat="1" ht="13.2" hidden="1" x14ac:dyDescent="0.2"/>
    <row r="4930" s="33" customFormat="1" ht="13.2" hidden="1" x14ac:dyDescent="0.2"/>
    <row r="4931" s="33" customFormat="1" ht="13.2" hidden="1" x14ac:dyDescent="0.2"/>
    <row r="4932" s="33" customFormat="1" ht="13.2" hidden="1" x14ac:dyDescent="0.2"/>
    <row r="4933" s="33" customFormat="1" ht="13.2" hidden="1" x14ac:dyDescent="0.2"/>
    <row r="4934" s="33" customFormat="1" ht="13.2" hidden="1" x14ac:dyDescent="0.2"/>
    <row r="4935" s="33" customFormat="1" ht="13.2" hidden="1" x14ac:dyDescent="0.2"/>
    <row r="4936" s="33" customFormat="1" ht="13.2" hidden="1" x14ac:dyDescent="0.2"/>
    <row r="4937" s="33" customFormat="1" ht="13.2" hidden="1" x14ac:dyDescent="0.2"/>
    <row r="4938" s="33" customFormat="1" ht="13.2" hidden="1" x14ac:dyDescent="0.2"/>
    <row r="4939" s="33" customFormat="1" ht="13.2" hidden="1" x14ac:dyDescent="0.2"/>
    <row r="4940" s="33" customFormat="1" ht="13.2" hidden="1" x14ac:dyDescent="0.2"/>
    <row r="4941" s="33" customFormat="1" ht="13.2" hidden="1" x14ac:dyDescent="0.2"/>
    <row r="4942" s="33" customFormat="1" ht="13.2" hidden="1" x14ac:dyDescent="0.2"/>
    <row r="4943" s="33" customFormat="1" ht="13.2" hidden="1" x14ac:dyDescent="0.2"/>
    <row r="4944" s="33" customFormat="1" ht="13.2" hidden="1" x14ac:dyDescent="0.2"/>
    <row r="4945" s="33" customFormat="1" ht="13.2" hidden="1" x14ac:dyDescent="0.2"/>
    <row r="4946" s="33" customFormat="1" ht="13.2" hidden="1" x14ac:dyDescent="0.2"/>
    <row r="4947" s="33" customFormat="1" ht="13.2" hidden="1" x14ac:dyDescent="0.2"/>
    <row r="4948" s="33" customFormat="1" ht="13.2" hidden="1" x14ac:dyDescent="0.2"/>
    <row r="4949" s="33" customFormat="1" ht="13.2" hidden="1" x14ac:dyDescent="0.2"/>
    <row r="4950" s="33" customFormat="1" ht="13.2" hidden="1" x14ac:dyDescent="0.2"/>
    <row r="4951" s="33" customFormat="1" ht="13.2" hidden="1" x14ac:dyDescent="0.2"/>
    <row r="4952" s="33" customFormat="1" ht="13.2" hidden="1" x14ac:dyDescent="0.2"/>
    <row r="4953" s="33" customFormat="1" ht="13.2" hidden="1" x14ac:dyDescent="0.2"/>
    <row r="4954" s="33" customFormat="1" ht="13.2" hidden="1" x14ac:dyDescent="0.2"/>
    <row r="4955" s="33" customFormat="1" ht="13.2" hidden="1" x14ac:dyDescent="0.2"/>
    <row r="4956" s="33" customFormat="1" ht="13.2" hidden="1" x14ac:dyDescent="0.2"/>
    <row r="4957" s="33" customFormat="1" ht="13.2" hidden="1" x14ac:dyDescent="0.2"/>
    <row r="4958" s="33" customFormat="1" ht="13.2" hidden="1" x14ac:dyDescent="0.2"/>
    <row r="4959" s="33" customFormat="1" ht="13.2" hidden="1" x14ac:dyDescent="0.2"/>
    <row r="4960" s="33" customFormat="1" ht="13.2" hidden="1" x14ac:dyDescent="0.2"/>
    <row r="4961" s="33" customFormat="1" ht="13.2" hidden="1" x14ac:dyDescent="0.2"/>
    <row r="4962" s="33" customFormat="1" ht="13.2" hidden="1" x14ac:dyDescent="0.2"/>
    <row r="4963" s="33" customFormat="1" ht="13.2" hidden="1" x14ac:dyDescent="0.2"/>
    <row r="4964" s="33" customFormat="1" ht="13.2" hidden="1" x14ac:dyDescent="0.2"/>
    <row r="4965" s="33" customFormat="1" ht="13.2" hidden="1" x14ac:dyDescent="0.2"/>
    <row r="4966" s="33" customFormat="1" ht="13.2" hidden="1" x14ac:dyDescent="0.2"/>
    <row r="4967" s="33" customFormat="1" ht="13.2" hidden="1" x14ac:dyDescent="0.2"/>
    <row r="4968" s="33" customFormat="1" ht="13.2" hidden="1" x14ac:dyDescent="0.2"/>
    <row r="4969" s="33" customFormat="1" ht="13.2" hidden="1" x14ac:dyDescent="0.2"/>
    <row r="4970" s="33" customFormat="1" ht="13.2" hidden="1" x14ac:dyDescent="0.2"/>
    <row r="4971" s="33" customFormat="1" ht="13.2" hidden="1" x14ac:dyDescent="0.2"/>
    <row r="4972" s="33" customFormat="1" ht="13.2" hidden="1" x14ac:dyDescent="0.2"/>
    <row r="4973" s="33" customFormat="1" ht="13.2" hidden="1" x14ac:dyDescent="0.2"/>
    <row r="4974" s="33" customFormat="1" ht="13.2" hidden="1" x14ac:dyDescent="0.2"/>
    <row r="4975" s="33" customFormat="1" ht="13.2" hidden="1" x14ac:dyDescent="0.2"/>
    <row r="4976" s="33" customFormat="1" ht="13.2" hidden="1" x14ac:dyDescent="0.2"/>
    <row r="4977" s="33" customFormat="1" ht="13.2" hidden="1" x14ac:dyDescent="0.2"/>
    <row r="4978" s="33" customFormat="1" ht="13.2" hidden="1" x14ac:dyDescent="0.2"/>
    <row r="4979" s="33" customFormat="1" ht="13.2" hidden="1" x14ac:dyDescent="0.2"/>
    <row r="4980" s="33" customFormat="1" ht="13.2" hidden="1" x14ac:dyDescent="0.2"/>
    <row r="4981" s="33" customFormat="1" ht="13.2" hidden="1" x14ac:dyDescent="0.2"/>
    <row r="4982" s="33" customFormat="1" ht="13.2" hidden="1" x14ac:dyDescent="0.2"/>
    <row r="4983" s="33" customFormat="1" ht="13.2" hidden="1" x14ac:dyDescent="0.2"/>
    <row r="4984" s="33" customFormat="1" ht="13.2" hidden="1" x14ac:dyDescent="0.2"/>
    <row r="4985" s="33" customFormat="1" ht="13.2" hidden="1" x14ac:dyDescent="0.2"/>
    <row r="4986" s="33" customFormat="1" ht="13.2" hidden="1" x14ac:dyDescent="0.2"/>
    <row r="4987" s="33" customFormat="1" ht="13.2" hidden="1" x14ac:dyDescent="0.2"/>
    <row r="4988" s="33" customFormat="1" ht="13.2" hidden="1" x14ac:dyDescent="0.2"/>
    <row r="4989" s="33" customFormat="1" ht="13.2" hidden="1" x14ac:dyDescent="0.2"/>
    <row r="4990" s="33" customFormat="1" ht="13.2" hidden="1" x14ac:dyDescent="0.2"/>
    <row r="4991" s="33" customFormat="1" ht="13.2" hidden="1" x14ac:dyDescent="0.2"/>
    <row r="4992" s="33" customFormat="1" ht="13.2" hidden="1" x14ac:dyDescent="0.2"/>
    <row r="4993" s="33" customFormat="1" ht="13.2" hidden="1" x14ac:dyDescent="0.2"/>
    <row r="4994" s="33" customFormat="1" ht="13.2" hidden="1" x14ac:dyDescent="0.2"/>
    <row r="4995" s="33" customFormat="1" ht="13.2" hidden="1" x14ac:dyDescent="0.2"/>
    <row r="4996" s="33" customFormat="1" ht="13.2" hidden="1" x14ac:dyDescent="0.2"/>
    <row r="4997" s="33" customFormat="1" ht="13.2" hidden="1" x14ac:dyDescent="0.2"/>
    <row r="4998" s="33" customFormat="1" ht="13.2" hidden="1" x14ac:dyDescent="0.2"/>
    <row r="4999" s="33" customFormat="1" ht="13.2" hidden="1" x14ac:dyDescent="0.2"/>
    <row r="5000" s="33" customFormat="1" ht="13.2" hidden="1" x14ac:dyDescent="0.2"/>
    <row r="5001" s="33" customFormat="1" ht="13.2" hidden="1" x14ac:dyDescent="0.2"/>
    <row r="5002" s="33" customFormat="1" ht="13.2" hidden="1" x14ac:dyDescent="0.2"/>
    <row r="5003" s="33" customFormat="1" ht="13.2" hidden="1" x14ac:dyDescent="0.2"/>
    <row r="5004" s="33" customFormat="1" ht="13.2" hidden="1" x14ac:dyDescent="0.2"/>
    <row r="5005" s="33" customFormat="1" ht="13.2" hidden="1" x14ac:dyDescent="0.2"/>
    <row r="5006" s="33" customFormat="1" ht="13.2" hidden="1" x14ac:dyDescent="0.2"/>
    <row r="5007" s="33" customFormat="1" ht="13.2" hidden="1" x14ac:dyDescent="0.2"/>
    <row r="5008" s="33" customFormat="1" ht="13.2" hidden="1" x14ac:dyDescent="0.2"/>
    <row r="5009" s="33" customFormat="1" ht="13.2" hidden="1" x14ac:dyDescent="0.2"/>
    <row r="5010" s="33" customFormat="1" ht="13.2" hidden="1" x14ac:dyDescent="0.2"/>
    <row r="5011" s="33" customFormat="1" ht="13.2" hidden="1" x14ac:dyDescent="0.2"/>
    <row r="5012" s="33" customFormat="1" ht="13.2" hidden="1" x14ac:dyDescent="0.2"/>
    <row r="5013" s="33" customFormat="1" ht="13.2" hidden="1" x14ac:dyDescent="0.2"/>
    <row r="5014" s="33" customFormat="1" ht="13.2" hidden="1" x14ac:dyDescent="0.2"/>
    <row r="5015" s="33" customFormat="1" ht="13.2" hidden="1" x14ac:dyDescent="0.2"/>
    <row r="5016" s="33" customFormat="1" ht="13.2" hidden="1" x14ac:dyDescent="0.2"/>
    <row r="5017" s="33" customFormat="1" ht="13.2" hidden="1" x14ac:dyDescent="0.2"/>
    <row r="5018" s="33" customFormat="1" ht="13.2" hidden="1" x14ac:dyDescent="0.2"/>
    <row r="5019" s="33" customFormat="1" ht="13.2" hidden="1" x14ac:dyDescent="0.2"/>
    <row r="5020" s="33" customFormat="1" ht="13.2" hidden="1" x14ac:dyDescent="0.2"/>
    <row r="5021" s="33" customFormat="1" ht="13.2" hidden="1" x14ac:dyDescent="0.2"/>
    <row r="5022" s="33" customFormat="1" ht="13.2" hidden="1" x14ac:dyDescent="0.2"/>
    <row r="5023" s="33" customFormat="1" ht="13.2" hidden="1" x14ac:dyDescent="0.2"/>
    <row r="5024" s="33" customFormat="1" ht="13.2" hidden="1" x14ac:dyDescent="0.2"/>
    <row r="5025" s="33" customFormat="1" ht="13.2" hidden="1" x14ac:dyDescent="0.2"/>
    <row r="5026" s="33" customFormat="1" ht="13.2" hidden="1" x14ac:dyDescent="0.2"/>
    <row r="5027" s="33" customFormat="1" ht="13.2" hidden="1" x14ac:dyDescent="0.2"/>
    <row r="5028" s="33" customFormat="1" ht="13.2" hidden="1" x14ac:dyDescent="0.2"/>
    <row r="5029" s="33" customFormat="1" ht="13.2" hidden="1" x14ac:dyDescent="0.2"/>
    <row r="5030" s="33" customFormat="1" ht="13.2" hidden="1" x14ac:dyDescent="0.2"/>
    <row r="5031" s="33" customFormat="1" ht="13.2" hidden="1" x14ac:dyDescent="0.2"/>
    <row r="5032" s="33" customFormat="1" ht="13.2" hidden="1" x14ac:dyDescent="0.2"/>
    <row r="5033" s="33" customFormat="1" ht="13.2" hidden="1" x14ac:dyDescent="0.2"/>
    <row r="5034" s="33" customFormat="1" ht="13.2" hidden="1" x14ac:dyDescent="0.2"/>
    <row r="5035" s="33" customFormat="1" ht="13.2" hidden="1" x14ac:dyDescent="0.2"/>
    <row r="5036" s="33" customFormat="1" ht="13.2" hidden="1" x14ac:dyDescent="0.2"/>
    <row r="5037" s="33" customFormat="1" ht="13.2" hidden="1" x14ac:dyDescent="0.2"/>
    <row r="5038" s="33" customFormat="1" ht="13.2" hidden="1" x14ac:dyDescent="0.2"/>
    <row r="5039" s="33" customFormat="1" ht="13.2" hidden="1" x14ac:dyDescent="0.2"/>
    <row r="5040" s="33" customFormat="1" ht="13.2" hidden="1" x14ac:dyDescent="0.2"/>
    <row r="5041" s="33" customFormat="1" ht="13.2" hidden="1" x14ac:dyDescent="0.2"/>
    <row r="5042" s="33" customFormat="1" ht="13.2" hidden="1" x14ac:dyDescent="0.2"/>
    <row r="5043" s="33" customFormat="1" ht="13.2" hidden="1" x14ac:dyDescent="0.2"/>
    <row r="5044" s="33" customFormat="1" ht="13.2" hidden="1" x14ac:dyDescent="0.2"/>
    <row r="5045" s="33" customFormat="1" ht="13.2" hidden="1" x14ac:dyDescent="0.2"/>
    <row r="5046" s="33" customFormat="1" ht="13.2" hidden="1" x14ac:dyDescent="0.2"/>
    <row r="5047" s="33" customFormat="1" ht="13.2" hidden="1" x14ac:dyDescent="0.2"/>
    <row r="5048" s="33" customFormat="1" ht="13.2" hidden="1" x14ac:dyDescent="0.2"/>
    <row r="5049" s="33" customFormat="1" ht="13.2" hidden="1" x14ac:dyDescent="0.2"/>
    <row r="5050" s="33" customFormat="1" ht="13.2" hidden="1" x14ac:dyDescent="0.2"/>
    <row r="5051" s="33" customFormat="1" ht="13.2" hidden="1" x14ac:dyDescent="0.2"/>
    <row r="5052" s="33" customFormat="1" ht="13.2" hidden="1" x14ac:dyDescent="0.2"/>
    <row r="5053" s="33" customFormat="1" ht="13.2" hidden="1" x14ac:dyDescent="0.2"/>
    <row r="5054" s="33" customFormat="1" ht="13.2" hidden="1" x14ac:dyDescent="0.2"/>
    <row r="5055" s="33" customFormat="1" ht="13.2" hidden="1" x14ac:dyDescent="0.2"/>
    <row r="5056" s="33" customFormat="1" ht="13.2" hidden="1" x14ac:dyDescent="0.2"/>
    <row r="5057" s="33" customFormat="1" ht="13.2" hidden="1" x14ac:dyDescent="0.2"/>
    <row r="5058" s="33" customFormat="1" ht="13.2" hidden="1" x14ac:dyDescent="0.2"/>
    <row r="5059" s="33" customFormat="1" ht="13.2" hidden="1" x14ac:dyDescent="0.2"/>
    <row r="5060" s="33" customFormat="1" ht="13.2" hidden="1" x14ac:dyDescent="0.2"/>
    <row r="5061" s="33" customFormat="1" ht="13.2" hidden="1" x14ac:dyDescent="0.2"/>
    <row r="5062" s="33" customFormat="1" ht="13.2" hidden="1" x14ac:dyDescent="0.2"/>
    <row r="5063" s="33" customFormat="1" ht="13.2" hidden="1" x14ac:dyDescent="0.2"/>
    <row r="5064" s="33" customFormat="1" ht="13.2" hidden="1" x14ac:dyDescent="0.2"/>
    <row r="5065" s="33" customFormat="1" ht="13.2" hidden="1" x14ac:dyDescent="0.2"/>
    <row r="5066" s="33" customFormat="1" ht="13.2" hidden="1" x14ac:dyDescent="0.2"/>
    <row r="5067" s="33" customFormat="1" ht="13.2" hidden="1" x14ac:dyDescent="0.2"/>
    <row r="5068" s="33" customFormat="1" ht="13.2" hidden="1" x14ac:dyDescent="0.2"/>
    <row r="5069" s="33" customFormat="1" ht="13.2" hidden="1" x14ac:dyDescent="0.2"/>
    <row r="5070" s="33" customFormat="1" ht="13.2" hidden="1" x14ac:dyDescent="0.2"/>
    <row r="5071" s="33" customFormat="1" ht="13.2" hidden="1" x14ac:dyDescent="0.2"/>
    <row r="5072" s="33" customFormat="1" ht="13.2" hidden="1" x14ac:dyDescent="0.2"/>
    <row r="5073" s="33" customFormat="1" ht="13.2" hidden="1" x14ac:dyDescent="0.2"/>
    <row r="5074" s="33" customFormat="1" ht="13.2" hidden="1" x14ac:dyDescent="0.2"/>
    <row r="5075" s="33" customFormat="1" ht="13.2" hidden="1" x14ac:dyDescent="0.2"/>
    <row r="5076" s="33" customFormat="1" ht="13.2" hidden="1" x14ac:dyDescent="0.2"/>
    <row r="5077" s="33" customFormat="1" ht="13.2" hidden="1" x14ac:dyDescent="0.2"/>
    <row r="5078" s="33" customFormat="1" ht="13.2" hidden="1" x14ac:dyDescent="0.2"/>
    <row r="5079" s="33" customFormat="1" ht="13.2" hidden="1" x14ac:dyDescent="0.2"/>
    <row r="5080" s="33" customFormat="1" ht="13.2" hidden="1" x14ac:dyDescent="0.2"/>
    <row r="5081" s="33" customFormat="1" ht="13.2" hidden="1" x14ac:dyDescent="0.2"/>
    <row r="5082" s="33" customFormat="1" ht="13.2" hidden="1" x14ac:dyDescent="0.2"/>
    <row r="5083" s="33" customFormat="1" ht="13.2" hidden="1" x14ac:dyDescent="0.2"/>
    <row r="5084" s="33" customFormat="1" ht="13.2" hidden="1" x14ac:dyDescent="0.2"/>
    <row r="5085" s="33" customFormat="1" ht="13.2" hidden="1" x14ac:dyDescent="0.2"/>
    <row r="5086" s="33" customFormat="1" ht="13.2" hidden="1" x14ac:dyDescent="0.2"/>
    <row r="5087" s="33" customFormat="1" ht="13.2" hidden="1" x14ac:dyDescent="0.2"/>
    <row r="5088" s="33" customFormat="1" ht="13.2" hidden="1" x14ac:dyDescent="0.2"/>
    <row r="5089" s="33" customFormat="1" ht="13.2" hidden="1" x14ac:dyDescent="0.2"/>
    <row r="5090" s="33" customFormat="1" ht="13.2" hidden="1" x14ac:dyDescent="0.2"/>
    <row r="5091" s="33" customFormat="1" ht="13.2" hidden="1" x14ac:dyDescent="0.2"/>
    <row r="5092" s="33" customFormat="1" ht="13.2" hidden="1" x14ac:dyDescent="0.2"/>
    <row r="5093" s="33" customFormat="1" ht="13.2" hidden="1" x14ac:dyDescent="0.2"/>
    <row r="5094" s="33" customFormat="1" ht="13.2" hidden="1" x14ac:dyDescent="0.2"/>
    <row r="5095" s="33" customFormat="1" ht="13.2" hidden="1" x14ac:dyDescent="0.2"/>
    <row r="5096" s="33" customFormat="1" ht="13.2" hidden="1" x14ac:dyDescent="0.2"/>
    <row r="5097" s="33" customFormat="1" ht="13.2" hidden="1" x14ac:dyDescent="0.2"/>
    <row r="5098" s="33" customFormat="1" ht="13.2" hidden="1" x14ac:dyDescent="0.2"/>
    <row r="5099" s="33" customFormat="1" ht="13.2" hidden="1" x14ac:dyDescent="0.2"/>
    <row r="5100" s="33" customFormat="1" ht="13.2" hidden="1" x14ac:dyDescent="0.2"/>
    <row r="5101" s="33" customFormat="1" ht="13.2" hidden="1" x14ac:dyDescent="0.2"/>
    <row r="5102" s="33" customFormat="1" ht="13.2" hidden="1" x14ac:dyDescent="0.2"/>
    <row r="5103" s="33" customFormat="1" ht="13.2" hidden="1" x14ac:dyDescent="0.2"/>
    <row r="5104" s="33" customFormat="1" ht="13.2" hidden="1" x14ac:dyDescent="0.2"/>
    <row r="5105" s="33" customFormat="1" ht="13.2" hidden="1" x14ac:dyDescent="0.2"/>
    <row r="5106" s="33" customFormat="1" ht="13.2" hidden="1" x14ac:dyDescent="0.2"/>
    <row r="5107" s="33" customFormat="1" ht="13.2" hidden="1" x14ac:dyDescent="0.2"/>
    <row r="5108" s="33" customFormat="1" ht="13.2" hidden="1" x14ac:dyDescent="0.2"/>
    <row r="5109" s="33" customFormat="1" ht="13.2" hidden="1" x14ac:dyDescent="0.2"/>
    <row r="5110" s="33" customFormat="1" ht="13.2" hidden="1" x14ac:dyDescent="0.2"/>
    <row r="5111" s="33" customFormat="1" ht="13.2" hidden="1" x14ac:dyDescent="0.2"/>
    <row r="5112" s="33" customFormat="1" ht="13.2" hidden="1" x14ac:dyDescent="0.2"/>
    <row r="5113" s="33" customFormat="1" ht="13.2" hidden="1" x14ac:dyDescent="0.2"/>
    <row r="5114" s="33" customFormat="1" ht="13.2" hidden="1" x14ac:dyDescent="0.2"/>
    <row r="5115" s="33" customFormat="1" ht="13.2" hidden="1" x14ac:dyDescent="0.2"/>
    <row r="5116" s="33" customFormat="1" ht="13.2" hidden="1" x14ac:dyDescent="0.2"/>
    <row r="5117" s="33" customFormat="1" ht="13.2" hidden="1" x14ac:dyDescent="0.2"/>
    <row r="5118" s="33" customFormat="1" ht="13.2" hidden="1" x14ac:dyDescent="0.2"/>
    <row r="5119" s="33" customFormat="1" ht="13.2" hidden="1" x14ac:dyDescent="0.2"/>
    <row r="5120" s="33" customFormat="1" ht="13.2" hidden="1" x14ac:dyDescent="0.2"/>
    <row r="5121" s="33" customFormat="1" ht="13.2" hidden="1" x14ac:dyDescent="0.2"/>
    <row r="5122" s="33" customFormat="1" ht="13.2" hidden="1" x14ac:dyDescent="0.2"/>
    <row r="5123" s="33" customFormat="1" ht="13.2" hidden="1" x14ac:dyDescent="0.2"/>
    <row r="5124" s="33" customFormat="1" ht="13.2" hidden="1" x14ac:dyDescent="0.2"/>
    <row r="5125" s="33" customFormat="1" ht="13.2" hidden="1" x14ac:dyDescent="0.2"/>
    <row r="5126" s="33" customFormat="1" ht="13.2" hidden="1" x14ac:dyDescent="0.2"/>
    <row r="5127" s="33" customFormat="1" ht="13.2" hidden="1" x14ac:dyDescent="0.2"/>
    <row r="5128" s="33" customFormat="1" ht="13.2" hidden="1" x14ac:dyDescent="0.2"/>
    <row r="5129" s="33" customFormat="1" ht="13.2" hidden="1" x14ac:dyDescent="0.2"/>
    <row r="5130" s="33" customFormat="1" ht="13.2" hidden="1" x14ac:dyDescent="0.2"/>
    <row r="5131" s="33" customFormat="1" ht="13.2" hidden="1" x14ac:dyDescent="0.2"/>
    <row r="5132" s="33" customFormat="1" ht="13.2" hidden="1" x14ac:dyDescent="0.2"/>
    <row r="5133" s="33" customFormat="1" ht="13.2" hidden="1" x14ac:dyDescent="0.2"/>
    <row r="5134" s="33" customFormat="1" ht="13.2" hidden="1" x14ac:dyDescent="0.2"/>
    <row r="5135" s="33" customFormat="1" ht="13.2" hidden="1" x14ac:dyDescent="0.2"/>
    <row r="5136" s="33" customFormat="1" ht="13.2" hidden="1" x14ac:dyDescent="0.2"/>
    <row r="5137" s="33" customFormat="1" ht="13.2" hidden="1" x14ac:dyDescent="0.2"/>
    <row r="5138" s="33" customFormat="1" ht="13.2" hidden="1" x14ac:dyDescent="0.2"/>
    <row r="5139" s="33" customFormat="1" ht="13.2" hidden="1" x14ac:dyDescent="0.2"/>
    <row r="5140" s="33" customFormat="1" ht="13.2" hidden="1" x14ac:dyDescent="0.2"/>
    <row r="5141" s="33" customFormat="1" ht="13.2" hidden="1" x14ac:dyDescent="0.2"/>
    <row r="5142" s="33" customFormat="1" ht="13.2" hidden="1" x14ac:dyDescent="0.2"/>
    <row r="5143" s="33" customFormat="1" ht="13.2" hidden="1" x14ac:dyDescent="0.2"/>
    <row r="5144" s="33" customFormat="1" ht="13.2" hidden="1" x14ac:dyDescent="0.2"/>
    <row r="5145" s="33" customFormat="1" ht="13.2" hidden="1" x14ac:dyDescent="0.2"/>
    <row r="5146" s="33" customFormat="1" ht="13.2" hidden="1" x14ac:dyDescent="0.2"/>
    <row r="5147" s="33" customFormat="1" ht="13.2" hidden="1" x14ac:dyDescent="0.2"/>
    <row r="5148" s="33" customFormat="1" ht="13.2" hidden="1" x14ac:dyDescent="0.2"/>
    <row r="5149" s="33" customFormat="1" ht="13.2" hidden="1" x14ac:dyDescent="0.2"/>
    <row r="5150" s="33" customFormat="1" ht="13.2" hidden="1" x14ac:dyDescent="0.2"/>
    <row r="5151" s="33" customFormat="1" ht="13.2" hidden="1" x14ac:dyDescent="0.2"/>
    <row r="5152" s="33" customFormat="1" ht="13.2" hidden="1" x14ac:dyDescent="0.2"/>
    <row r="5153" s="33" customFormat="1" ht="13.2" hidden="1" x14ac:dyDescent="0.2"/>
    <row r="5154" s="33" customFormat="1" ht="13.2" hidden="1" x14ac:dyDescent="0.2"/>
    <row r="5155" s="33" customFormat="1" ht="13.2" hidden="1" x14ac:dyDescent="0.2"/>
    <row r="5156" s="33" customFormat="1" ht="13.2" hidden="1" x14ac:dyDescent="0.2"/>
    <row r="5157" s="33" customFormat="1" ht="13.2" hidden="1" x14ac:dyDescent="0.2"/>
    <row r="5158" s="33" customFormat="1" ht="13.2" hidden="1" x14ac:dyDescent="0.2"/>
    <row r="5159" s="33" customFormat="1" ht="13.2" hidden="1" x14ac:dyDescent="0.2"/>
    <row r="5160" s="33" customFormat="1" ht="13.2" hidden="1" x14ac:dyDescent="0.2"/>
    <row r="5161" s="33" customFormat="1" ht="13.2" hidden="1" x14ac:dyDescent="0.2"/>
    <row r="5162" s="33" customFormat="1" ht="13.2" hidden="1" x14ac:dyDescent="0.2"/>
    <row r="5163" s="33" customFormat="1" ht="13.2" hidden="1" x14ac:dyDescent="0.2"/>
    <row r="5164" s="33" customFormat="1" ht="13.2" hidden="1" x14ac:dyDescent="0.2"/>
    <row r="5165" s="33" customFormat="1" ht="13.2" hidden="1" x14ac:dyDescent="0.2"/>
    <row r="5166" s="33" customFormat="1" ht="13.2" hidden="1" x14ac:dyDescent="0.2"/>
    <row r="5167" s="33" customFormat="1" ht="13.2" hidden="1" x14ac:dyDescent="0.2"/>
    <row r="5168" s="33" customFormat="1" ht="13.2" hidden="1" x14ac:dyDescent="0.2"/>
    <row r="5169" s="33" customFormat="1" ht="13.2" hidden="1" x14ac:dyDescent="0.2"/>
    <row r="5170" s="33" customFormat="1" ht="13.2" hidden="1" x14ac:dyDescent="0.2"/>
    <row r="5171" s="33" customFormat="1" ht="13.2" hidden="1" x14ac:dyDescent="0.2"/>
    <row r="5172" s="33" customFormat="1" ht="13.2" hidden="1" x14ac:dyDescent="0.2"/>
    <row r="5173" s="33" customFormat="1" ht="13.2" hidden="1" x14ac:dyDescent="0.2"/>
    <row r="5174" s="33" customFormat="1" ht="13.2" hidden="1" x14ac:dyDescent="0.2"/>
    <row r="5175" s="33" customFormat="1" ht="13.2" hidden="1" x14ac:dyDescent="0.2"/>
    <row r="5176" s="33" customFormat="1" ht="13.2" hidden="1" x14ac:dyDescent="0.2"/>
    <row r="5177" s="33" customFormat="1" ht="13.2" hidden="1" x14ac:dyDescent="0.2"/>
    <row r="5178" s="33" customFormat="1" ht="13.2" hidden="1" x14ac:dyDescent="0.2"/>
    <row r="5179" s="33" customFormat="1" ht="13.2" hidden="1" x14ac:dyDescent="0.2"/>
    <row r="5180" s="33" customFormat="1" ht="13.2" hidden="1" x14ac:dyDescent="0.2"/>
    <row r="5181" s="33" customFormat="1" ht="13.2" hidden="1" x14ac:dyDescent="0.2"/>
    <row r="5182" s="33" customFormat="1" ht="13.2" hidden="1" x14ac:dyDescent="0.2"/>
    <row r="5183" s="33" customFormat="1" ht="13.2" hidden="1" x14ac:dyDescent="0.2"/>
    <row r="5184" s="33" customFormat="1" ht="13.2" hidden="1" x14ac:dyDescent="0.2"/>
    <row r="5185" s="33" customFormat="1" ht="13.2" hidden="1" x14ac:dyDescent="0.2"/>
    <row r="5186" s="33" customFormat="1" ht="13.2" hidden="1" x14ac:dyDescent="0.2"/>
    <row r="5187" s="33" customFormat="1" ht="13.2" hidden="1" x14ac:dyDescent="0.2"/>
    <row r="5188" s="33" customFormat="1" ht="13.2" hidden="1" x14ac:dyDescent="0.2"/>
    <row r="5189" s="33" customFormat="1" ht="13.2" hidden="1" x14ac:dyDescent="0.2"/>
    <row r="5190" s="33" customFormat="1" ht="13.2" hidden="1" x14ac:dyDescent="0.2"/>
    <row r="5191" s="33" customFormat="1" ht="13.2" hidden="1" x14ac:dyDescent="0.2"/>
    <row r="5192" s="33" customFormat="1" ht="13.2" hidden="1" x14ac:dyDescent="0.2"/>
    <row r="5193" s="33" customFormat="1" ht="13.2" hidden="1" x14ac:dyDescent="0.2"/>
    <row r="5194" s="33" customFormat="1" ht="13.2" hidden="1" x14ac:dyDescent="0.2"/>
    <row r="5195" s="33" customFormat="1" ht="13.2" hidden="1" x14ac:dyDescent="0.2"/>
    <row r="5196" s="33" customFormat="1" ht="13.2" hidden="1" x14ac:dyDescent="0.2"/>
    <row r="5197" s="33" customFormat="1" ht="13.2" hidden="1" x14ac:dyDescent="0.2"/>
    <row r="5198" s="33" customFormat="1" ht="13.2" hidden="1" x14ac:dyDescent="0.2"/>
    <row r="5199" s="33" customFormat="1" ht="13.2" hidden="1" x14ac:dyDescent="0.2"/>
    <row r="5200" s="33" customFormat="1" ht="13.2" hidden="1" x14ac:dyDescent="0.2"/>
    <row r="5201" s="33" customFormat="1" ht="13.2" hidden="1" x14ac:dyDescent="0.2"/>
    <row r="5202" s="33" customFormat="1" ht="13.2" hidden="1" x14ac:dyDescent="0.2"/>
    <row r="5203" s="33" customFormat="1" ht="13.2" hidden="1" x14ac:dyDescent="0.2"/>
    <row r="5204" s="33" customFormat="1" ht="13.2" hidden="1" x14ac:dyDescent="0.2"/>
    <row r="5205" s="33" customFormat="1" ht="13.2" hidden="1" x14ac:dyDescent="0.2"/>
    <row r="5206" s="33" customFormat="1" ht="13.2" hidden="1" x14ac:dyDescent="0.2"/>
    <row r="5207" s="33" customFormat="1" ht="13.2" hidden="1" x14ac:dyDescent="0.2"/>
    <row r="5208" s="33" customFormat="1" ht="13.2" hidden="1" x14ac:dyDescent="0.2"/>
    <row r="5209" s="33" customFormat="1" ht="13.2" hidden="1" x14ac:dyDescent="0.2"/>
    <row r="5210" s="33" customFormat="1" ht="13.2" hidden="1" x14ac:dyDescent="0.2"/>
    <row r="5211" s="33" customFormat="1" ht="13.2" hidden="1" x14ac:dyDescent="0.2"/>
    <row r="5212" s="33" customFormat="1" ht="13.2" hidden="1" x14ac:dyDescent="0.2"/>
    <row r="5213" s="33" customFormat="1" ht="13.2" hidden="1" x14ac:dyDescent="0.2"/>
    <row r="5214" s="33" customFormat="1" ht="13.2" hidden="1" x14ac:dyDescent="0.2"/>
    <row r="5215" s="33" customFormat="1" ht="13.2" hidden="1" x14ac:dyDescent="0.2"/>
    <row r="5216" s="33" customFormat="1" ht="13.2" hidden="1" x14ac:dyDescent="0.2"/>
    <row r="5217" s="33" customFormat="1" ht="13.2" hidden="1" x14ac:dyDescent="0.2"/>
    <row r="5218" s="33" customFormat="1" ht="13.2" hidden="1" x14ac:dyDescent="0.2"/>
    <row r="5219" s="33" customFormat="1" ht="13.2" hidden="1" x14ac:dyDescent="0.2"/>
    <row r="5220" s="33" customFormat="1" ht="13.2" hidden="1" x14ac:dyDescent="0.2"/>
    <row r="5221" s="33" customFormat="1" ht="13.2" hidden="1" x14ac:dyDescent="0.2"/>
    <row r="5222" s="33" customFormat="1" ht="13.2" hidden="1" x14ac:dyDescent="0.2"/>
    <row r="5223" s="33" customFormat="1" ht="13.2" hidden="1" x14ac:dyDescent="0.2"/>
    <row r="5224" s="33" customFormat="1" ht="13.2" hidden="1" x14ac:dyDescent="0.2"/>
    <row r="5225" s="33" customFormat="1" ht="13.2" hidden="1" x14ac:dyDescent="0.2"/>
    <row r="5226" s="33" customFormat="1" ht="13.2" hidden="1" x14ac:dyDescent="0.2"/>
    <row r="5227" s="33" customFormat="1" ht="13.2" hidden="1" x14ac:dyDescent="0.2"/>
    <row r="5228" s="33" customFormat="1" ht="13.2" hidden="1" x14ac:dyDescent="0.2"/>
    <row r="5229" s="33" customFormat="1" ht="13.2" hidden="1" x14ac:dyDescent="0.2"/>
    <row r="5230" s="33" customFormat="1" ht="13.2" hidden="1" x14ac:dyDescent="0.2"/>
    <row r="5231" s="33" customFormat="1" ht="13.2" hidden="1" x14ac:dyDescent="0.2"/>
    <row r="5232" s="33" customFormat="1" ht="13.2" hidden="1" x14ac:dyDescent="0.2"/>
    <row r="5233" s="33" customFormat="1" ht="13.2" hidden="1" x14ac:dyDescent="0.2"/>
    <row r="5234" s="33" customFormat="1" ht="13.2" hidden="1" x14ac:dyDescent="0.2"/>
    <row r="5235" s="33" customFormat="1" ht="13.2" hidden="1" x14ac:dyDescent="0.2"/>
    <row r="5236" s="33" customFormat="1" ht="13.2" hidden="1" x14ac:dyDescent="0.2"/>
    <row r="5237" s="33" customFormat="1" ht="13.2" hidden="1" x14ac:dyDescent="0.2"/>
    <row r="5238" s="33" customFormat="1" ht="13.2" hidden="1" x14ac:dyDescent="0.2"/>
    <row r="5239" s="33" customFormat="1" ht="13.2" hidden="1" x14ac:dyDescent="0.2"/>
    <row r="5240" s="33" customFormat="1" ht="13.2" hidden="1" x14ac:dyDescent="0.2"/>
    <row r="5241" s="33" customFormat="1" ht="13.2" hidden="1" x14ac:dyDescent="0.2"/>
    <row r="5242" s="33" customFormat="1" ht="13.2" hidden="1" x14ac:dyDescent="0.2"/>
    <row r="5243" s="33" customFormat="1" ht="13.2" hidden="1" x14ac:dyDescent="0.2"/>
    <row r="5244" s="33" customFormat="1" ht="13.2" hidden="1" x14ac:dyDescent="0.2"/>
    <row r="5245" s="33" customFormat="1" ht="13.2" hidden="1" x14ac:dyDescent="0.2"/>
    <row r="5246" s="33" customFormat="1" ht="13.2" hidden="1" x14ac:dyDescent="0.2"/>
    <row r="5247" s="33" customFormat="1" ht="13.2" hidden="1" x14ac:dyDescent="0.2"/>
    <row r="5248" s="33" customFormat="1" ht="13.2" hidden="1" x14ac:dyDescent="0.2"/>
    <row r="5249" s="33" customFormat="1" ht="13.2" hidden="1" x14ac:dyDescent="0.2"/>
    <row r="5250" s="33" customFormat="1" ht="13.2" hidden="1" x14ac:dyDescent="0.2"/>
    <row r="5251" s="33" customFormat="1" ht="13.2" hidden="1" x14ac:dyDescent="0.2"/>
    <row r="5252" s="33" customFormat="1" ht="13.2" hidden="1" x14ac:dyDescent="0.2"/>
    <row r="5253" s="33" customFormat="1" ht="13.2" hidden="1" x14ac:dyDescent="0.2"/>
    <row r="5254" s="33" customFormat="1" ht="13.2" hidden="1" x14ac:dyDescent="0.2"/>
    <row r="5255" s="33" customFormat="1" ht="13.2" hidden="1" x14ac:dyDescent="0.2"/>
    <row r="5256" s="33" customFormat="1" ht="13.2" hidden="1" x14ac:dyDescent="0.2"/>
    <row r="5257" s="33" customFormat="1" ht="13.2" hidden="1" x14ac:dyDescent="0.2"/>
    <row r="5258" s="33" customFormat="1" ht="13.2" hidden="1" x14ac:dyDescent="0.2"/>
    <row r="5259" s="33" customFormat="1" ht="13.2" hidden="1" x14ac:dyDescent="0.2"/>
    <row r="5260" s="33" customFormat="1" ht="13.2" hidden="1" x14ac:dyDescent="0.2"/>
    <row r="5261" s="33" customFormat="1" ht="13.2" hidden="1" x14ac:dyDescent="0.2"/>
    <row r="5262" s="33" customFormat="1" ht="13.2" hidden="1" x14ac:dyDescent="0.2"/>
    <row r="5263" s="33" customFormat="1" ht="13.2" hidden="1" x14ac:dyDescent="0.2"/>
    <row r="5264" s="33" customFormat="1" ht="13.2" hidden="1" x14ac:dyDescent="0.2"/>
    <row r="5265" s="33" customFormat="1" ht="13.2" hidden="1" x14ac:dyDescent="0.2"/>
    <row r="5266" s="33" customFormat="1" ht="13.2" hidden="1" x14ac:dyDescent="0.2"/>
    <row r="5267" s="33" customFormat="1" ht="13.2" hidden="1" x14ac:dyDescent="0.2"/>
    <row r="5268" s="33" customFormat="1" ht="13.2" hidden="1" x14ac:dyDescent="0.2"/>
    <row r="5269" s="33" customFormat="1" ht="13.2" hidden="1" x14ac:dyDescent="0.2"/>
    <row r="5270" s="33" customFormat="1" ht="13.2" hidden="1" x14ac:dyDescent="0.2"/>
    <row r="5271" s="33" customFormat="1" ht="13.2" hidden="1" x14ac:dyDescent="0.2"/>
    <row r="5272" s="33" customFormat="1" ht="13.2" hidden="1" x14ac:dyDescent="0.2"/>
    <row r="5273" s="33" customFormat="1" ht="13.2" hidden="1" x14ac:dyDescent="0.2"/>
    <row r="5274" s="33" customFormat="1" ht="13.2" hidden="1" x14ac:dyDescent="0.2"/>
    <row r="5275" s="33" customFormat="1" ht="13.2" hidden="1" x14ac:dyDescent="0.2"/>
    <row r="5276" s="33" customFormat="1" ht="13.2" hidden="1" x14ac:dyDescent="0.2"/>
    <row r="5277" s="33" customFormat="1" ht="13.2" hidden="1" x14ac:dyDescent="0.2"/>
    <row r="5278" s="33" customFormat="1" ht="13.2" hidden="1" x14ac:dyDescent="0.2"/>
    <row r="5279" s="33" customFormat="1" ht="13.2" hidden="1" x14ac:dyDescent="0.2"/>
    <row r="5280" s="33" customFormat="1" ht="13.2" hidden="1" x14ac:dyDescent="0.2"/>
    <row r="5281" s="33" customFormat="1" ht="13.2" hidden="1" x14ac:dyDescent="0.2"/>
    <row r="5282" s="33" customFormat="1" ht="13.2" hidden="1" x14ac:dyDescent="0.2"/>
    <row r="5283" s="33" customFormat="1" ht="13.2" hidden="1" x14ac:dyDescent="0.2"/>
    <row r="5284" s="33" customFormat="1" ht="13.2" hidden="1" x14ac:dyDescent="0.2"/>
    <row r="5285" s="33" customFormat="1" ht="13.2" hidden="1" x14ac:dyDescent="0.2"/>
    <row r="5286" s="33" customFormat="1" ht="13.2" hidden="1" x14ac:dyDescent="0.2"/>
    <row r="5287" s="33" customFormat="1" ht="13.2" hidden="1" x14ac:dyDescent="0.2"/>
    <row r="5288" s="33" customFormat="1" ht="13.2" hidden="1" x14ac:dyDescent="0.2"/>
    <row r="5289" s="33" customFormat="1" ht="13.2" hidden="1" x14ac:dyDescent="0.2"/>
    <row r="5290" s="33" customFormat="1" ht="13.2" hidden="1" x14ac:dyDescent="0.2"/>
    <row r="5291" s="33" customFormat="1" ht="13.2" hidden="1" x14ac:dyDescent="0.2"/>
    <row r="5292" s="33" customFormat="1" ht="13.2" hidden="1" x14ac:dyDescent="0.2"/>
    <row r="5293" s="33" customFormat="1" ht="13.2" hidden="1" x14ac:dyDescent="0.2"/>
    <row r="5294" s="33" customFormat="1" ht="13.2" hidden="1" x14ac:dyDescent="0.2"/>
    <row r="5295" s="33" customFormat="1" ht="13.2" hidden="1" x14ac:dyDescent="0.2"/>
    <row r="5296" s="33" customFormat="1" ht="13.2" hidden="1" x14ac:dyDescent="0.2"/>
    <row r="5297" s="33" customFormat="1" ht="13.2" hidden="1" x14ac:dyDescent="0.2"/>
    <row r="5298" s="33" customFormat="1" ht="13.2" hidden="1" x14ac:dyDescent="0.2"/>
    <row r="5299" s="33" customFormat="1" ht="13.2" hidden="1" x14ac:dyDescent="0.2"/>
    <row r="5300" s="33" customFormat="1" ht="13.2" hidden="1" x14ac:dyDescent="0.2"/>
    <row r="5301" s="33" customFormat="1" ht="13.2" hidden="1" x14ac:dyDescent="0.2"/>
    <row r="5302" s="33" customFormat="1" ht="13.2" hidden="1" x14ac:dyDescent="0.2"/>
    <row r="5303" s="33" customFormat="1" ht="13.2" hidden="1" x14ac:dyDescent="0.2"/>
    <row r="5304" s="33" customFormat="1" ht="13.2" hidden="1" x14ac:dyDescent="0.2"/>
    <row r="5305" s="33" customFormat="1" ht="13.2" hidden="1" x14ac:dyDescent="0.2"/>
    <row r="5306" s="33" customFormat="1" ht="13.2" hidden="1" x14ac:dyDescent="0.2"/>
    <row r="5307" s="33" customFormat="1" ht="13.2" hidden="1" x14ac:dyDescent="0.2"/>
    <row r="5308" s="33" customFormat="1" ht="13.2" hidden="1" x14ac:dyDescent="0.2"/>
    <row r="5309" s="33" customFormat="1" ht="13.2" hidden="1" x14ac:dyDescent="0.2"/>
    <row r="5310" s="33" customFormat="1" ht="13.2" hidden="1" x14ac:dyDescent="0.2"/>
    <row r="5311" s="33" customFormat="1" ht="13.2" hidden="1" x14ac:dyDescent="0.2"/>
    <row r="5312" s="33" customFormat="1" ht="13.2" hidden="1" x14ac:dyDescent="0.2"/>
    <row r="5313" s="33" customFormat="1" ht="13.2" hidden="1" x14ac:dyDescent="0.2"/>
    <row r="5314" s="33" customFormat="1" ht="13.2" hidden="1" x14ac:dyDescent="0.2"/>
    <row r="5315" s="33" customFormat="1" ht="13.2" hidden="1" x14ac:dyDescent="0.2"/>
    <row r="5316" s="33" customFormat="1" ht="13.2" hidden="1" x14ac:dyDescent="0.2"/>
    <row r="5317" s="33" customFormat="1" ht="13.2" hidden="1" x14ac:dyDescent="0.2"/>
    <row r="5318" s="33" customFormat="1" ht="13.2" hidden="1" x14ac:dyDescent="0.2"/>
    <row r="5319" s="33" customFormat="1" ht="13.2" hidden="1" x14ac:dyDescent="0.2"/>
    <row r="5320" s="33" customFormat="1" ht="13.2" hidden="1" x14ac:dyDescent="0.2"/>
    <row r="5321" s="33" customFormat="1" ht="13.2" hidden="1" x14ac:dyDescent="0.2"/>
    <row r="5322" s="33" customFormat="1" ht="13.2" hidden="1" x14ac:dyDescent="0.2"/>
    <row r="5323" s="33" customFormat="1" ht="13.2" hidden="1" x14ac:dyDescent="0.2"/>
    <row r="5324" s="33" customFormat="1" ht="13.2" hidden="1" x14ac:dyDescent="0.2"/>
    <row r="5325" s="33" customFormat="1" ht="13.2" hidden="1" x14ac:dyDescent="0.2"/>
    <row r="5326" s="33" customFormat="1" ht="13.2" hidden="1" x14ac:dyDescent="0.2"/>
    <row r="5327" s="33" customFormat="1" ht="13.2" hidden="1" x14ac:dyDescent="0.2"/>
    <row r="5328" s="33" customFormat="1" ht="13.2" hidden="1" x14ac:dyDescent="0.2"/>
    <row r="5329" s="33" customFormat="1" ht="13.2" hidden="1" x14ac:dyDescent="0.2"/>
    <row r="5330" s="33" customFormat="1" ht="13.2" hidden="1" x14ac:dyDescent="0.2"/>
    <row r="5331" s="33" customFormat="1" ht="13.2" hidden="1" x14ac:dyDescent="0.2"/>
    <row r="5332" s="33" customFormat="1" ht="13.2" hidden="1" x14ac:dyDescent="0.2"/>
    <row r="5333" s="33" customFormat="1" ht="13.2" hidden="1" x14ac:dyDescent="0.2"/>
    <row r="5334" s="33" customFormat="1" ht="13.2" hidden="1" x14ac:dyDescent="0.2"/>
    <row r="5335" s="33" customFormat="1" ht="13.2" hidden="1" x14ac:dyDescent="0.2"/>
    <row r="5336" s="33" customFormat="1" ht="13.2" hidden="1" x14ac:dyDescent="0.2"/>
    <row r="5337" s="33" customFormat="1" ht="13.2" hidden="1" x14ac:dyDescent="0.2"/>
    <row r="5338" s="33" customFormat="1" ht="13.2" hidden="1" x14ac:dyDescent="0.2"/>
    <row r="5339" s="33" customFormat="1" ht="13.2" hidden="1" x14ac:dyDescent="0.2"/>
    <row r="5340" s="33" customFormat="1" ht="13.2" hidden="1" x14ac:dyDescent="0.2"/>
    <row r="5341" s="33" customFormat="1" ht="13.2" hidden="1" x14ac:dyDescent="0.2"/>
    <row r="5342" s="33" customFormat="1" ht="13.2" hidden="1" x14ac:dyDescent="0.2"/>
    <row r="5343" s="33" customFormat="1" ht="13.2" hidden="1" x14ac:dyDescent="0.2"/>
    <row r="5344" s="33" customFormat="1" ht="13.2" hidden="1" x14ac:dyDescent="0.2"/>
    <row r="5345" s="33" customFormat="1" ht="13.2" hidden="1" x14ac:dyDescent="0.2"/>
    <row r="5346" s="33" customFormat="1" ht="13.2" hidden="1" x14ac:dyDescent="0.2"/>
    <row r="5347" s="33" customFormat="1" ht="13.2" hidden="1" x14ac:dyDescent="0.2"/>
    <row r="5348" s="33" customFormat="1" ht="13.2" hidden="1" x14ac:dyDescent="0.2"/>
    <row r="5349" s="33" customFormat="1" ht="13.2" hidden="1" x14ac:dyDescent="0.2"/>
    <row r="5350" s="33" customFormat="1" ht="13.2" hidden="1" x14ac:dyDescent="0.2"/>
    <row r="5351" s="33" customFormat="1" ht="13.2" hidden="1" x14ac:dyDescent="0.2"/>
    <row r="5352" s="33" customFormat="1" ht="13.2" hidden="1" x14ac:dyDescent="0.2"/>
    <row r="5353" s="33" customFormat="1" ht="13.2" hidden="1" x14ac:dyDescent="0.2"/>
    <row r="5354" s="33" customFormat="1" ht="13.2" hidden="1" x14ac:dyDescent="0.2"/>
    <row r="5355" s="33" customFormat="1" ht="13.2" hidden="1" x14ac:dyDescent="0.2"/>
    <row r="5356" s="33" customFormat="1" ht="13.2" hidden="1" x14ac:dyDescent="0.2"/>
    <row r="5357" s="33" customFormat="1" ht="13.2" hidden="1" x14ac:dyDescent="0.2"/>
    <row r="5358" s="33" customFormat="1" ht="13.2" hidden="1" x14ac:dyDescent="0.2"/>
    <row r="5359" s="33" customFormat="1" ht="13.2" hidden="1" x14ac:dyDescent="0.2"/>
    <row r="5360" s="33" customFormat="1" ht="13.2" hidden="1" x14ac:dyDescent="0.2"/>
    <row r="5361" s="33" customFormat="1" ht="13.2" hidden="1" x14ac:dyDescent="0.2"/>
    <row r="5362" s="33" customFormat="1" ht="13.2" hidden="1" x14ac:dyDescent="0.2"/>
    <row r="5363" s="33" customFormat="1" ht="13.2" hidden="1" x14ac:dyDescent="0.2"/>
    <row r="5364" s="33" customFormat="1" ht="13.2" hidden="1" x14ac:dyDescent="0.2"/>
    <row r="5365" s="33" customFormat="1" ht="13.2" hidden="1" x14ac:dyDescent="0.2"/>
    <row r="5366" s="33" customFormat="1" ht="13.2" hidden="1" x14ac:dyDescent="0.2"/>
    <row r="5367" s="33" customFormat="1" ht="13.2" hidden="1" x14ac:dyDescent="0.2"/>
    <row r="5368" s="33" customFormat="1" ht="13.2" hidden="1" x14ac:dyDescent="0.2"/>
    <row r="5369" s="33" customFormat="1" ht="13.2" hidden="1" x14ac:dyDescent="0.2"/>
    <row r="5370" s="33" customFormat="1" ht="13.2" hidden="1" x14ac:dyDescent="0.2"/>
    <row r="5371" s="33" customFormat="1" ht="13.2" hidden="1" x14ac:dyDescent="0.2"/>
    <row r="5372" s="33" customFormat="1" ht="13.2" hidden="1" x14ac:dyDescent="0.2"/>
    <row r="5373" s="33" customFormat="1" ht="13.2" hidden="1" x14ac:dyDescent="0.2"/>
    <row r="5374" s="33" customFormat="1" ht="13.2" hidden="1" x14ac:dyDescent="0.2"/>
    <row r="5375" s="33" customFormat="1" ht="13.2" hidden="1" x14ac:dyDescent="0.2"/>
    <row r="5376" s="33" customFormat="1" ht="13.2" hidden="1" x14ac:dyDescent="0.2"/>
    <row r="5377" s="33" customFormat="1" ht="13.2" hidden="1" x14ac:dyDescent="0.2"/>
    <row r="5378" s="33" customFormat="1" ht="13.2" hidden="1" x14ac:dyDescent="0.2"/>
    <row r="5379" s="33" customFormat="1" ht="13.2" hidden="1" x14ac:dyDescent="0.2"/>
    <row r="5380" s="33" customFormat="1" ht="13.2" hidden="1" x14ac:dyDescent="0.2"/>
    <row r="5381" s="33" customFormat="1" ht="13.2" hidden="1" x14ac:dyDescent="0.2"/>
    <row r="5382" s="33" customFormat="1" ht="13.2" hidden="1" x14ac:dyDescent="0.2"/>
    <row r="5383" s="33" customFormat="1" ht="13.2" hidden="1" x14ac:dyDescent="0.2"/>
    <row r="5384" s="33" customFormat="1" ht="13.2" hidden="1" x14ac:dyDescent="0.2"/>
    <row r="5385" s="33" customFormat="1" ht="13.2" hidden="1" x14ac:dyDescent="0.2"/>
    <row r="5386" s="33" customFormat="1" ht="13.2" hidden="1" x14ac:dyDescent="0.2"/>
    <row r="5387" s="33" customFormat="1" ht="13.2" hidden="1" x14ac:dyDescent="0.2"/>
    <row r="5388" s="33" customFormat="1" ht="13.2" hidden="1" x14ac:dyDescent="0.2"/>
    <row r="5389" s="33" customFormat="1" ht="13.2" hidden="1" x14ac:dyDescent="0.2"/>
    <row r="5390" s="33" customFormat="1" ht="13.2" hidden="1" x14ac:dyDescent="0.2"/>
    <row r="5391" s="33" customFormat="1" ht="13.2" hidden="1" x14ac:dyDescent="0.2"/>
    <row r="5392" s="33" customFormat="1" ht="13.2" hidden="1" x14ac:dyDescent="0.2"/>
    <row r="5393" s="33" customFormat="1" ht="13.2" hidden="1" x14ac:dyDescent="0.2"/>
    <row r="5394" s="33" customFormat="1" ht="13.2" hidden="1" x14ac:dyDescent="0.2"/>
    <row r="5395" s="33" customFormat="1" ht="13.2" hidden="1" x14ac:dyDescent="0.2"/>
    <row r="5396" s="33" customFormat="1" ht="13.2" hidden="1" x14ac:dyDescent="0.2"/>
    <row r="5397" s="33" customFormat="1" ht="13.2" hidden="1" x14ac:dyDescent="0.2"/>
    <row r="5398" s="33" customFormat="1" ht="13.2" hidden="1" x14ac:dyDescent="0.2"/>
    <row r="5399" s="33" customFormat="1" ht="13.2" hidden="1" x14ac:dyDescent="0.2"/>
    <row r="5400" s="33" customFormat="1" ht="13.2" hidden="1" x14ac:dyDescent="0.2"/>
    <row r="5401" s="33" customFormat="1" ht="13.2" hidden="1" x14ac:dyDescent="0.2"/>
    <row r="5402" s="33" customFormat="1" ht="13.2" hidden="1" x14ac:dyDescent="0.2"/>
    <row r="5403" s="33" customFormat="1" ht="13.2" hidden="1" x14ac:dyDescent="0.2"/>
    <row r="5404" s="33" customFormat="1" ht="13.2" hidden="1" x14ac:dyDescent="0.2"/>
    <row r="5405" s="33" customFormat="1" ht="13.2" hidden="1" x14ac:dyDescent="0.2"/>
    <row r="5406" s="33" customFormat="1" ht="13.2" hidden="1" x14ac:dyDescent="0.2"/>
    <row r="5407" s="33" customFormat="1" ht="13.2" hidden="1" x14ac:dyDescent="0.2"/>
    <row r="5408" s="33" customFormat="1" ht="13.2" hidden="1" x14ac:dyDescent="0.2"/>
    <row r="5409" s="33" customFormat="1" ht="13.2" hidden="1" x14ac:dyDescent="0.2"/>
    <row r="5410" s="33" customFormat="1" ht="13.2" hidden="1" x14ac:dyDescent="0.2"/>
    <row r="5411" s="33" customFormat="1" ht="13.2" hidden="1" x14ac:dyDescent="0.2"/>
    <row r="5412" s="33" customFormat="1" ht="13.2" hidden="1" x14ac:dyDescent="0.2"/>
    <row r="5413" s="33" customFormat="1" ht="13.2" hidden="1" x14ac:dyDescent="0.2"/>
    <row r="5414" s="33" customFormat="1" ht="13.2" hidden="1" x14ac:dyDescent="0.2"/>
    <row r="5415" s="33" customFormat="1" ht="13.2" hidden="1" x14ac:dyDescent="0.2"/>
    <row r="5416" s="33" customFormat="1" ht="13.2" hidden="1" x14ac:dyDescent="0.2"/>
    <row r="5417" s="33" customFormat="1" ht="13.2" hidden="1" x14ac:dyDescent="0.2"/>
    <row r="5418" s="33" customFormat="1" ht="13.2" hidden="1" x14ac:dyDescent="0.2"/>
    <row r="5419" s="33" customFormat="1" ht="13.2" hidden="1" x14ac:dyDescent="0.2"/>
    <row r="5420" s="33" customFormat="1" ht="13.2" hidden="1" x14ac:dyDescent="0.2"/>
    <row r="5421" s="33" customFormat="1" ht="13.2" hidden="1" x14ac:dyDescent="0.2"/>
    <row r="5422" s="33" customFormat="1" ht="13.2" hidden="1" x14ac:dyDescent="0.2"/>
    <row r="5423" s="33" customFormat="1" ht="13.2" hidden="1" x14ac:dyDescent="0.2"/>
    <row r="5424" s="33" customFormat="1" ht="13.2" hidden="1" x14ac:dyDescent="0.2"/>
    <row r="5425" s="33" customFormat="1" ht="13.2" hidden="1" x14ac:dyDescent="0.2"/>
    <row r="5426" s="33" customFormat="1" ht="13.2" hidden="1" x14ac:dyDescent="0.2"/>
    <row r="5427" s="33" customFormat="1" ht="13.2" hidden="1" x14ac:dyDescent="0.2"/>
    <row r="5428" s="33" customFormat="1" ht="13.2" hidden="1" x14ac:dyDescent="0.2"/>
    <row r="5429" s="33" customFormat="1" ht="13.2" hidden="1" x14ac:dyDescent="0.2"/>
    <row r="5430" s="33" customFormat="1" ht="13.2" hidden="1" x14ac:dyDescent="0.2"/>
    <row r="5431" s="33" customFormat="1" ht="13.2" hidden="1" x14ac:dyDescent="0.2"/>
    <row r="5432" s="33" customFormat="1" ht="13.2" hidden="1" x14ac:dyDescent="0.2"/>
    <row r="5433" s="33" customFormat="1" ht="13.2" hidden="1" x14ac:dyDescent="0.2"/>
    <row r="5434" s="33" customFormat="1" ht="13.2" hidden="1" x14ac:dyDescent="0.2"/>
    <row r="5435" s="33" customFormat="1" ht="13.2" hidden="1" x14ac:dyDescent="0.2"/>
    <row r="5436" s="33" customFormat="1" ht="13.2" hidden="1" x14ac:dyDescent="0.2"/>
    <row r="5437" s="33" customFormat="1" ht="13.2" hidden="1" x14ac:dyDescent="0.2"/>
    <row r="5438" s="33" customFormat="1" ht="13.2" hidden="1" x14ac:dyDescent="0.2"/>
    <row r="5439" s="33" customFormat="1" ht="13.2" hidden="1" x14ac:dyDescent="0.2"/>
    <row r="5440" s="33" customFormat="1" ht="13.2" hidden="1" x14ac:dyDescent="0.2"/>
    <row r="5441" s="33" customFormat="1" ht="13.2" hidden="1" x14ac:dyDescent="0.2"/>
    <row r="5442" s="33" customFormat="1" ht="13.2" hidden="1" x14ac:dyDescent="0.2"/>
    <row r="5443" s="33" customFormat="1" ht="13.2" hidden="1" x14ac:dyDescent="0.2"/>
    <row r="5444" s="33" customFormat="1" ht="13.2" hidden="1" x14ac:dyDescent="0.2"/>
    <row r="5445" s="33" customFormat="1" ht="13.2" hidden="1" x14ac:dyDescent="0.2"/>
    <row r="5446" s="33" customFormat="1" ht="13.2" hidden="1" x14ac:dyDescent="0.2"/>
    <row r="5447" s="33" customFormat="1" ht="13.2" hidden="1" x14ac:dyDescent="0.2"/>
    <row r="5448" s="33" customFormat="1" ht="13.2" hidden="1" x14ac:dyDescent="0.2"/>
    <row r="5449" s="33" customFormat="1" ht="13.2" hidden="1" x14ac:dyDescent="0.2"/>
    <row r="5450" s="33" customFormat="1" ht="13.2" hidden="1" x14ac:dyDescent="0.2"/>
    <row r="5451" s="33" customFormat="1" ht="13.2" hidden="1" x14ac:dyDescent="0.2"/>
    <row r="5452" s="33" customFormat="1" ht="13.2" hidden="1" x14ac:dyDescent="0.2"/>
    <row r="5453" s="33" customFormat="1" ht="13.2" hidden="1" x14ac:dyDescent="0.2"/>
    <row r="5454" s="33" customFormat="1" ht="13.2" hidden="1" x14ac:dyDescent="0.2"/>
    <row r="5455" s="33" customFormat="1" ht="13.2" hidden="1" x14ac:dyDescent="0.2"/>
    <row r="5456" s="33" customFormat="1" ht="13.2" hidden="1" x14ac:dyDescent="0.2"/>
    <row r="5457" s="33" customFormat="1" ht="13.2" hidden="1" x14ac:dyDescent="0.2"/>
    <row r="5458" s="33" customFormat="1" ht="13.2" hidden="1" x14ac:dyDescent="0.2"/>
    <row r="5459" s="33" customFormat="1" ht="13.2" hidden="1" x14ac:dyDescent="0.2"/>
    <row r="5460" s="33" customFormat="1" ht="13.2" hidden="1" x14ac:dyDescent="0.2"/>
    <row r="5461" s="33" customFormat="1" ht="13.2" hidden="1" x14ac:dyDescent="0.2"/>
    <row r="5462" s="33" customFormat="1" ht="13.2" hidden="1" x14ac:dyDescent="0.2"/>
    <row r="5463" s="33" customFormat="1" ht="13.2" hidden="1" x14ac:dyDescent="0.2"/>
    <row r="5464" s="33" customFormat="1" ht="13.2" hidden="1" x14ac:dyDescent="0.2"/>
    <row r="5465" s="33" customFormat="1" ht="13.2" hidden="1" x14ac:dyDescent="0.2"/>
    <row r="5466" s="33" customFormat="1" ht="13.2" hidden="1" x14ac:dyDescent="0.2"/>
    <row r="5467" s="33" customFormat="1" ht="13.2" hidden="1" x14ac:dyDescent="0.2"/>
    <row r="5468" s="33" customFormat="1" ht="13.2" hidden="1" x14ac:dyDescent="0.2"/>
    <row r="5469" s="33" customFormat="1" ht="13.2" hidden="1" x14ac:dyDescent="0.2"/>
    <row r="5470" s="33" customFormat="1" ht="13.2" hidden="1" x14ac:dyDescent="0.2"/>
    <row r="5471" s="33" customFormat="1" ht="13.2" hidden="1" x14ac:dyDescent="0.2"/>
    <row r="5472" s="33" customFormat="1" ht="13.2" hidden="1" x14ac:dyDescent="0.2"/>
    <row r="5473" s="33" customFormat="1" ht="13.2" hidden="1" x14ac:dyDescent="0.2"/>
    <row r="5474" s="33" customFormat="1" ht="13.2" hidden="1" x14ac:dyDescent="0.2"/>
    <row r="5475" s="33" customFormat="1" ht="13.2" hidden="1" x14ac:dyDescent="0.2"/>
    <row r="5476" s="33" customFormat="1" ht="13.2" hidden="1" x14ac:dyDescent="0.2"/>
    <row r="5477" s="33" customFormat="1" ht="13.2" hidden="1" x14ac:dyDescent="0.2"/>
    <row r="5478" s="33" customFormat="1" ht="13.2" hidden="1" x14ac:dyDescent="0.2"/>
    <row r="5479" s="33" customFormat="1" ht="13.2" hidden="1" x14ac:dyDescent="0.2"/>
    <row r="5480" s="33" customFormat="1" ht="13.2" hidden="1" x14ac:dyDescent="0.2"/>
    <row r="5481" s="33" customFormat="1" ht="13.2" hidden="1" x14ac:dyDescent="0.2"/>
    <row r="5482" s="33" customFormat="1" ht="13.2" hidden="1" x14ac:dyDescent="0.2"/>
    <row r="5483" s="33" customFormat="1" ht="13.2" hidden="1" x14ac:dyDescent="0.2"/>
    <row r="5484" s="33" customFormat="1" ht="13.2" hidden="1" x14ac:dyDescent="0.2"/>
    <row r="5485" s="33" customFormat="1" ht="13.2" hidden="1" x14ac:dyDescent="0.2"/>
    <row r="5486" s="33" customFormat="1" ht="13.2" hidden="1" x14ac:dyDescent="0.2"/>
    <row r="5487" s="33" customFormat="1" ht="13.2" hidden="1" x14ac:dyDescent="0.2"/>
    <row r="5488" s="33" customFormat="1" ht="13.2" hidden="1" x14ac:dyDescent="0.2"/>
    <row r="5489" s="33" customFormat="1" ht="13.2" hidden="1" x14ac:dyDescent="0.2"/>
    <row r="5490" s="33" customFormat="1" ht="13.2" hidden="1" x14ac:dyDescent="0.2"/>
    <row r="5491" s="33" customFormat="1" ht="13.2" hidden="1" x14ac:dyDescent="0.2"/>
    <row r="5492" s="33" customFormat="1" ht="13.2" hidden="1" x14ac:dyDescent="0.2"/>
    <row r="5493" s="33" customFormat="1" ht="13.2" hidden="1" x14ac:dyDescent="0.2"/>
    <row r="5494" s="33" customFormat="1" ht="13.2" hidden="1" x14ac:dyDescent="0.2"/>
    <row r="5495" s="33" customFormat="1" ht="13.2" hidden="1" x14ac:dyDescent="0.2"/>
    <row r="5496" s="33" customFormat="1" ht="13.2" hidden="1" x14ac:dyDescent="0.2"/>
    <row r="5497" s="33" customFormat="1" ht="13.2" hidden="1" x14ac:dyDescent="0.2"/>
    <row r="5498" s="33" customFormat="1" ht="13.2" hidden="1" x14ac:dyDescent="0.2"/>
    <row r="5499" s="33" customFormat="1" ht="13.2" hidden="1" x14ac:dyDescent="0.2"/>
    <row r="5500" s="33" customFormat="1" ht="13.2" hidden="1" x14ac:dyDescent="0.2"/>
    <row r="5501" s="33" customFormat="1" ht="13.2" hidden="1" x14ac:dyDescent="0.2"/>
    <row r="5502" s="33" customFormat="1" ht="13.2" hidden="1" x14ac:dyDescent="0.2"/>
    <row r="5503" s="33" customFormat="1" ht="13.2" hidden="1" x14ac:dyDescent="0.2"/>
    <row r="5504" s="33" customFormat="1" ht="13.2" hidden="1" x14ac:dyDescent="0.2"/>
    <row r="5505" s="33" customFormat="1" ht="13.2" hidden="1" x14ac:dyDescent="0.2"/>
    <row r="5506" s="33" customFormat="1" ht="13.2" hidden="1" x14ac:dyDescent="0.2"/>
    <row r="5507" s="33" customFormat="1" ht="13.2" hidden="1" x14ac:dyDescent="0.2"/>
    <row r="5508" s="33" customFormat="1" ht="13.2" hidden="1" x14ac:dyDescent="0.2"/>
    <row r="5509" s="33" customFormat="1" ht="13.2" hidden="1" x14ac:dyDescent="0.2"/>
    <row r="5510" s="33" customFormat="1" ht="13.2" hidden="1" x14ac:dyDescent="0.2"/>
    <row r="5511" s="33" customFormat="1" ht="13.2" hidden="1" x14ac:dyDescent="0.2"/>
    <row r="5512" s="33" customFormat="1" ht="13.2" hidden="1" x14ac:dyDescent="0.2"/>
    <row r="5513" s="33" customFormat="1" ht="13.2" hidden="1" x14ac:dyDescent="0.2"/>
    <row r="5514" s="33" customFormat="1" ht="13.2" hidden="1" x14ac:dyDescent="0.2"/>
    <row r="5515" s="33" customFormat="1" ht="13.2" hidden="1" x14ac:dyDescent="0.2"/>
    <row r="5516" s="33" customFormat="1" ht="13.2" hidden="1" x14ac:dyDescent="0.2"/>
    <row r="5517" s="33" customFormat="1" ht="13.2" hidden="1" x14ac:dyDescent="0.2"/>
    <row r="5518" s="33" customFormat="1" ht="13.2" hidden="1" x14ac:dyDescent="0.2"/>
    <row r="5519" s="33" customFormat="1" ht="13.2" hidden="1" x14ac:dyDescent="0.2"/>
    <row r="5520" s="33" customFormat="1" ht="13.2" hidden="1" x14ac:dyDescent="0.2"/>
    <row r="5521" s="33" customFormat="1" ht="13.2" hidden="1" x14ac:dyDescent="0.2"/>
    <row r="5522" s="33" customFormat="1" ht="13.2" hidden="1" x14ac:dyDescent="0.2"/>
    <row r="5523" s="33" customFormat="1" ht="13.2" hidden="1" x14ac:dyDescent="0.2"/>
    <row r="5524" s="33" customFormat="1" ht="13.2" hidden="1" x14ac:dyDescent="0.2"/>
    <row r="5525" s="33" customFormat="1" ht="13.2" hidden="1" x14ac:dyDescent="0.2"/>
    <row r="5526" s="33" customFormat="1" ht="13.2" hidden="1" x14ac:dyDescent="0.2"/>
    <row r="5527" s="33" customFormat="1" ht="13.2" hidden="1" x14ac:dyDescent="0.2"/>
    <row r="5528" s="33" customFormat="1" ht="13.2" hidden="1" x14ac:dyDescent="0.2"/>
    <row r="5529" s="33" customFormat="1" ht="13.2" hidden="1" x14ac:dyDescent="0.2"/>
    <row r="5530" s="33" customFormat="1" ht="13.2" hidden="1" x14ac:dyDescent="0.2"/>
    <row r="5531" s="33" customFormat="1" ht="13.2" hidden="1" x14ac:dyDescent="0.2"/>
    <row r="5532" s="33" customFormat="1" ht="13.2" hidden="1" x14ac:dyDescent="0.2"/>
    <row r="5533" s="33" customFormat="1" ht="13.2" hidden="1" x14ac:dyDescent="0.2"/>
    <row r="5534" s="33" customFormat="1" ht="13.2" hidden="1" x14ac:dyDescent="0.2"/>
    <row r="5535" s="33" customFormat="1" ht="13.2" hidden="1" x14ac:dyDescent="0.2"/>
    <row r="5536" s="33" customFormat="1" ht="13.2" hidden="1" x14ac:dyDescent="0.2"/>
    <row r="5537" s="33" customFormat="1" ht="13.2" hidden="1" x14ac:dyDescent="0.2"/>
    <row r="5538" s="33" customFormat="1" ht="13.2" hidden="1" x14ac:dyDescent="0.2"/>
    <row r="5539" s="33" customFormat="1" ht="13.2" hidden="1" x14ac:dyDescent="0.2"/>
    <row r="5540" s="33" customFormat="1" ht="13.2" hidden="1" x14ac:dyDescent="0.2"/>
    <row r="5541" s="33" customFormat="1" ht="13.2" hidden="1" x14ac:dyDescent="0.2"/>
    <row r="5542" s="33" customFormat="1" ht="13.2" hidden="1" x14ac:dyDescent="0.2"/>
    <row r="5543" s="33" customFormat="1" ht="13.2" hidden="1" x14ac:dyDescent="0.2"/>
    <row r="5544" s="33" customFormat="1" ht="13.2" hidden="1" x14ac:dyDescent="0.2"/>
    <row r="5545" s="33" customFormat="1" ht="13.2" hidden="1" x14ac:dyDescent="0.2"/>
    <row r="5546" s="33" customFormat="1" ht="13.2" hidden="1" x14ac:dyDescent="0.2"/>
    <row r="5547" s="33" customFormat="1" ht="13.2" hidden="1" x14ac:dyDescent="0.2"/>
    <row r="5548" s="33" customFormat="1" ht="13.2" hidden="1" x14ac:dyDescent="0.2"/>
    <row r="5549" s="33" customFormat="1" ht="13.2" hidden="1" x14ac:dyDescent="0.2"/>
    <row r="5550" s="33" customFormat="1" ht="13.2" hidden="1" x14ac:dyDescent="0.2"/>
    <row r="5551" s="33" customFormat="1" ht="13.2" hidden="1" x14ac:dyDescent="0.2"/>
    <row r="5552" s="33" customFormat="1" ht="13.2" hidden="1" x14ac:dyDescent="0.2"/>
    <row r="5553" s="33" customFormat="1" ht="13.2" hidden="1" x14ac:dyDescent="0.2"/>
    <row r="5554" s="33" customFormat="1" ht="13.2" hidden="1" x14ac:dyDescent="0.2"/>
    <row r="5555" s="33" customFormat="1" ht="13.2" hidden="1" x14ac:dyDescent="0.2"/>
    <row r="5556" s="33" customFormat="1" ht="13.2" hidden="1" x14ac:dyDescent="0.2"/>
    <row r="5557" s="33" customFormat="1" ht="13.2" hidden="1" x14ac:dyDescent="0.2"/>
    <row r="5558" s="33" customFormat="1" ht="13.2" hidden="1" x14ac:dyDescent="0.2"/>
    <row r="5559" s="33" customFormat="1" ht="13.2" hidden="1" x14ac:dyDescent="0.2"/>
    <row r="5560" s="33" customFormat="1" ht="13.2" hidden="1" x14ac:dyDescent="0.2"/>
    <row r="5561" s="33" customFormat="1" ht="13.2" hidden="1" x14ac:dyDescent="0.2"/>
    <row r="5562" s="33" customFormat="1" ht="13.2" hidden="1" x14ac:dyDescent="0.2"/>
    <row r="5563" s="33" customFormat="1" ht="13.2" hidden="1" x14ac:dyDescent="0.2"/>
    <row r="5564" s="33" customFormat="1" ht="13.2" hidden="1" x14ac:dyDescent="0.2"/>
    <row r="5565" s="33" customFormat="1" ht="13.2" hidden="1" x14ac:dyDescent="0.2"/>
    <row r="5566" s="33" customFormat="1" ht="13.2" hidden="1" x14ac:dyDescent="0.2"/>
    <row r="5567" s="33" customFormat="1" ht="13.2" hidden="1" x14ac:dyDescent="0.2"/>
    <row r="5568" s="33" customFormat="1" ht="13.2" hidden="1" x14ac:dyDescent="0.2"/>
    <row r="5569" s="33" customFormat="1" ht="13.2" hidden="1" x14ac:dyDescent="0.2"/>
    <row r="5570" s="33" customFormat="1" ht="13.2" hidden="1" x14ac:dyDescent="0.2"/>
    <row r="5571" s="33" customFormat="1" ht="13.2" hidden="1" x14ac:dyDescent="0.2"/>
    <row r="5572" s="33" customFormat="1" ht="13.2" hidden="1" x14ac:dyDescent="0.2"/>
    <row r="5573" s="33" customFormat="1" ht="13.2" hidden="1" x14ac:dyDescent="0.2"/>
    <row r="5574" s="33" customFormat="1" ht="13.2" hidden="1" x14ac:dyDescent="0.2"/>
    <row r="5575" s="33" customFormat="1" ht="13.2" hidden="1" x14ac:dyDescent="0.2"/>
    <row r="5576" s="33" customFormat="1" ht="13.2" hidden="1" x14ac:dyDescent="0.2"/>
    <row r="5577" s="33" customFormat="1" ht="13.2" hidden="1" x14ac:dyDescent="0.2"/>
    <row r="5578" s="33" customFormat="1" ht="13.2" hidden="1" x14ac:dyDescent="0.2"/>
    <row r="5579" s="33" customFormat="1" ht="13.2" hidden="1" x14ac:dyDescent="0.2"/>
    <row r="5580" s="33" customFormat="1" ht="13.2" hidden="1" x14ac:dyDescent="0.2"/>
    <row r="5581" s="33" customFormat="1" ht="13.2" hidden="1" x14ac:dyDescent="0.2"/>
    <row r="5582" s="33" customFormat="1" ht="13.2" hidden="1" x14ac:dyDescent="0.2"/>
    <row r="5583" s="33" customFormat="1" ht="13.2" hidden="1" x14ac:dyDescent="0.2"/>
    <row r="5584" s="33" customFormat="1" ht="13.2" hidden="1" x14ac:dyDescent="0.2"/>
    <row r="5585" s="33" customFormat="1" ht="13.2" hidden="1" x14ac:dyDescent="0.2"/>
    <row r="5586" s="33" customFormat="1" ht="13.2" hidden="1" x14ac:dyDescent="0.2"/>
    <row r="5587" s="33" customFormat="1" ht="13.2" hidden="1" x14ac:dyDescent="0.2"/>
    <row r="5588" s="33" customFormat="1" ht="13.2" hidden="1" x14ac:dyDescent="0.2"/>
    <row r="5589" s="33" customFormat="1" ht="13.2" hidden="1" x14ac:dyDescent="0.2"/>
    <row r="5590" s="33" customFormat="1" ht="13.2" hidden="1" x14ac:dyDescent="0.2"/>
    <row r="5591" s="33" customFormat="1" ht="13.2" hidden="1" x14ac:dyDescent="0.2"/>
    <row r="5592" s="33" customFormat="1" ht="13.2" hidden="1" x14ac:dyDescent="0.2"/>
    <row r="5593" s="33" customFormat="1" ht="13.2" hidden="1" x14ac:dyDescent="0.2"/>
    <row r="5594" s="33" customFormat="1" ht="13.2" hidden="1" x14ac:dyDescent="0.2"/>
    <row r="5595" s="33" customFormat="1" ht="13.2" hidden="1" x14ac:dyDescent="0.2"/>
    <row r="5596" s="33" customFormat="1" ht="13.2" hidden="1" x14ac:dyDescent="0.2"/>
    <row r="5597" s="33" customFormat="1" ht="13.2" hidden="1" x14ac:dyDescent="0.2"/>
    <row r="5598" s="33" customFormat="1" ht="13.2" hidden="1" x14ac:dyDescent="0.2"/>
    <row r="5599" s="33" customFormat="1" ht="13.2" hidden="1" x14ac:dyDescent="0.2"/>
    <row r="5600" s="33" customFormat="1" ht="13.2" hidden="1" x14ac:dyDescent="0.2"/>
    <row r="5601" s="33" customFormat="1" ht="13.2" hidden="1" x14ac:dyDescent="0.2"/>
    <row r="5602" s="33" customFormat="1" ht="13.2" hidden="1" x14ac:dyDescent="0.2"/>
    <row r="5603" s="33" customFormat="1" ht="13.2" hidden="1" x14ac:dyDescent="0.2"/>
    <row r="5604" s="33" customFormat="1" ht="13.2" hidden="1" x14ac:dyDescent="0.2"/>
    <row r="5605" s="33" customFormat="1" ht="13.2" hidden="1" x14ac:dyDescent="0.2"/>
    <row r="5606" s="33" customFormat="1" ht="13.2" hidden="1" x14ac:dyDescent="0.2"/>
    <row r="5607" s="33" customFormat="1" ht="13.2" hidden="1" x14ac:dyDescent="0.2"/>
    <row r="5608" s="33" customFormat="1" ht="13.2" hidden="1" x14ac:dyDescent="0.2"/>
    <row r="5609" s="33" customFormat="1" ht="13.2" hidden="1" x14ac:dyDescent="0.2"/>
    <row r="5610" s="33" customFormat="1" ht="13.2" hidden="1" x14ac:dyDescent="0.2"/>
    <row r="5611" s="33" customFormat="1" ht="13.2" hidden="1" x14ac:dyDescent="0.2"/>
    <row r="5612" s="33" customFormat="1" ht="13.2" hidden="1" x14ac:dyDescent="0.2"/>
    <row r="5613" s="33" customFormat="1" ht="13.2" hidden="1" x14ac:dyDescent="0.2"/>
    <row r="5614" s="33" customFormat="1" ht="13.2" hidden="1" x14ac:dyDescent="0.2"/>
    <row r="5615" s="33" customFormat="1" ht="13.2" hidden="1" x14ac:dyDescent="0.2"/>
    <row r="5616" s="33" customFormat="1" ht="13.2" hidden="1" x14ac:dyDescent="0.2"/>
    <row r="5617" s="33" customFormat="1" ht="13.2" hidden="1" x14ac:dyDescent="0.2"/>
    <row r="5618" s="33" customFormat="1" ht="13.2" hidden="1" x14ac:dyDescent="0.2"/>
    <row r="5619" s="33" customFormat="1" ht="13.2" hidden="1" x14ac:dyDescent="0.2"/>
    <row r="5620" s="33" customFormat="1" ht="13.2" hidden="1" x14ac:dyDescent="0.2"/>
    <row r="5621" s="33" customFormat="1" ht="13.2" hidden="1" x14ac:dyDescent="0.2"/>
    <row r="5622" s="33" customFormat="1" ht="13.2" hidden="1" x14ac:dyDescent="0.2"/>
    <row r="5623" s="33" customFormat="1" ht="13.2" hidden="1" x14ac:dyDescent="0.2"/>
    <row r="5624" s="33" customFormat="1" ht="13.2" hidden="1" x14ac:dyDescent="0.2"/>
    <row r="5625" s="33" customFormat="1" ht="13.2" hidden="1" x14ac:dyDescent="0.2"/>
    <row r="5626" s="33" customFormat="1" ht="13.2" hidden="1" x14ac:dyDescent="0.2"/>
    <row r="5627" s="33" customFormat="1" ht="13.2" hidden="1" x14ac:dyDescent="0.2"/>
    <row r="5628" s="33" customFormat="1" ht="13.2" hidden="1" x14ac:dyDescent="0.2"/>
    <row r="5629" s="33" customFormat="1" ht="13.2" hidden="1" x14ac:dyDescent="0.2"/>
    <row r="5630" s="33" customFormat="1" ht="13.2" hidden="1" x14ac:dyDescent="0.2"/>
    <row r="5631" s="33" customFormat="1" ht="13.2" hidden="1" x14ac:dyDescent="0.2"/>
    <row r="5632" s="33" customFormat="1" ht="13.2" hidden="1" x14ac:dyDescent="0.2"/>
    <row r="5633" s="33" customFormat="1" ht="13.2" hidden="1" x14ac:dyDescent="0.2"/>
    <row r="5634" s="33" customFormat="1" ht="13.2" hidden="1" x14ac:dyDescent="0.2"/>
    <row r="5635" s="33" customFormat="1" ht="13.2" hidden="1" x14ac:dyDescent="0.2"/>
    <row r="5636" s="33" customFormat="1" ht="13.2" hidden="1" x14ac:dyDescent="0.2"/>
    <row r="5637" s="33" customFormat="1" ht="13.2" hidden="1" x14ac:dyDescent="0.2"/>
    <row r="5638" s="33" customFormat="1" ht="13.2" hidden="1" x14ac:dyDescent="0.2"/>
    <row r="5639" s="33" customFormat="1" ht="13.2" hidden="1" x14ac:dyDescent="0.2"/>
    <row r="5640" s="33" customFormat="1" ht="13.2" hidden="1" x14ac:dyDescent="0.2"/>
    <row r="5641" s="33" customFormat="1" ht="13.2" hidden="1" x14ac:dyDescent="0.2"/>
    <row r="5642" s="33" customFormat="1" ht="13.2" hidden="1" x14ac:dyDescent="0.2"/>
    <row r="5643" s="33" customFormat="1" ht="13.2" hidden="1" x14ac:dyDescent="0.2"/>
    <row r="5644" s="33" customFormat="1" ht="13.2" hidden="1" x14ac:dyDescent="0.2"/>
    <row r="5645" s="33" customFormat="1" ht="13.2" hidden="1" x14ac:dyDescent="0.2"/>
    <row r="5646" s="33" customFormat="1" ht="13.2" hidden="1" x14ac:dyDescent="0.2"/>
    <row r="5647" s="33" customFormat="1" ht="13.2" hidden="1" x14ac:dyDescent="0.2"/>
    <row r="5648" s="33" customFormat="1" ht="13.2" hidden="1" x14ac:dyDescent="0.2"/>
    <row r="5649" s="33" customFormat="1" ht="13.2" hidden="1" x14ac:dyDescent="0.2"/>
    <row r="5650" s="33" customFormat="1" ht="13.2" hidden="1" x14ac:dyDescent="0.2"/>
    <row r="5651" s="33" customFormat="1" ht="13.2" hidden="1" x14ac:dyDescent="0.2"/>
    <row r="5652" s="33" customFormat="1" ht="13.2" hidden="1" x14ac:dyDescent="0.2"/>
    <row r="5653" s="33" customFormat="1" ht="13.2" hidden="1" x14ac:dyDescent="0.2"/>
    <row r="5654" s="33" customFormat="1" ht="13.2" hidden="1" x14ac:dyDescent="0.2"/>
    <row r="5655" s="33" customFormat="1" ht="13.2" hidden="1" x14ac:dyDescent="0.2"/>
    <row r="5656" s="33" customFormat="1" ht="13.2" hidden="1" x14ac:dyDescent="0.2"/>
    <row r="5657" s="33" customFormat="1" ht="13.2" hidden="1" x14ac:dyDescent="0.2"/>
    <row r="5658" s="33" customFormat="1" ht="13.2" hidden="1" x14ac:dyDescent="0.2"/>
    <row r="5659" s="33" customFormat="1" ht="13.2" hidden="1" x14ac:dyDescent="0.2"/>
    <row r="5660" s="33" customFormat="1" ht="13.2" hidden="1" x14ac:dyDescent="0.2"/>
    <row r="5661" s="33" customFormat="1" ht="13.2" hidden="1" x14ac:dyDescent="0.2"/>
    <row r="5662" s="33" customFormat="1" ht="13.2" hidden="1" x14ac:dyDescent="0.2"/>
    <row r="5663" s="33" customFormat="1" ht="13.2" hidden="1" x14ac:dyDescent="0.2"/>
    <row r="5664" s="33" customFormat="1" ht="13.2" hidden="1" x14ac:dyDescent="0.2"/>
    <row r="5665" s="33" customFormat="1" ht="13.2" hidden="1" x14ac:dyDescent="0.2"/>
    <row r="5666" s="33" customFormat="1" ht="13.2" hidden="1" x14ac:dyDescent="0.2"/>
    <row r="5667" s="33" customFormat="1" ht="13.2" hidden="1" x14ac:dyDescent="0.2"/>
    <row r="5668" s="33" customFormat="1" ht="13.2" hidden="1" x14ac:dyDescent="0.2"/>
    <row r="5669" s="33" customFormat="1" ht="13.2" hidden="1" x14ac:dyDescent="0.2"/>
    <row r="5670" s="33" customFormat="1" ht="13.2" hidden="1" x14ac:dyDescent="0.2"/>
    <row r="5671" s="33" customFormat="1" ht="13.2" hidden="1" x14ac:dyDescent="0.2"/>
    <row r="5672" s="33" customFormat="1" ht="13.2" hidden="1" x14ac:dyDescent="0.2"/>
    <row r="5673" s="33" customFormat="1" ht="13.2" hidden="1" x14ac:dyDescent="0.2"/>
    <row r="5674" s="33" customFormat="1" ht="13.2" hidden="1" x14ac:dyDescent="0.2"/>
    <row r="5675" s="33" customFormat="1" ht="13.2" hidden="1" x14ac:dyDescent="0.2"/>
    <row r="5676" s="33" customFormat="1" ht="13.2" hidden="1" x14ac:dyDescent="0.2"/>
    <row r="5677" s="33" customFormat="1" ht="13.2" hidden="1" x14ac:dyDescent="0.2"/>
    <row r="5678" s="33" customFormat="1" ht="13.2" hidden="1" x14ac:dyDescent="0.2"/>
    <row r="5679" s="33" customFormat="1" ht="13.2" hidden="1" x14ac:dyDescent="0.2"/>
    <row r="5680" s="33" customFormat="1" ht="13.2" hidden="1" x14ac:dyDescent="0.2"/>
    <row r="5681" s="33" customFormat="1" ht="13.2" hidden="1" x14ac:dyDescent="0.2"/>
    <row r="5682" s="33" customFormat="1" ht="13.2" hidden="1" x14ac:dyDescent="0.2"/>
    <row r="5683" s="33" customFormat="1" ht="13.2" hidden="1" x14ac:dyDescent="0.2"/>
    <row r="5684" s="33" customFormat="1" ht="13.2" hidden="1" x14ac:dyDescent="0.2"/>
    <row r="5685" s="33" customFormat="1" ht="13.2" hidden="1" x14ac:dyDescent="0.2"/>
    <row r="5686" s="33" customFormat="1" ht="13.2" hidden="1" x14ac:dyDescent="0.2"/>
    <row r="5687" s="33" customFormat="1" ht="13.2" hidden="1" x14ac:dyDescent="0.2"/>
    <row r="5688" s="33" customFormat="1" ht="13.2" hidden="1" x14ac:dyDescent="0.2"/>
    <row r="5689" s="33" customFormat="1" ht="13.2" hidden="1" x14ac:dyDescent="0.2"/>
    <row r="5690" s="33" customFormat="1" ht="13.2" hidden="1" x14ac:dyDescent="0.2"/>
    <row r="5691" s="33" customFormat="1" ht="13.2" hidden="1" x14ac:dyDescent="0.2"/>
    <row r="5692" s="33" customFormat="1" ht="13.2" hidden="1" x14ac:dyDescent="0.2"/>
    <row r="5693" s="33" customFormat="1" ht="13.2" hidden="1" x14ac:dyDescent="0.2"/>
    <row r="5694" s="33" customFormat="1" ht="13.2" hidden="1" x14ac:dyDescent="0.2"/>
    <row r="5695" s="33" customFormat="1" ht="13.2" hidden="1" x14ac:dyDescent="0.2"/>
    <row r="5696" s="33" customFormat="1" ht="13.2" hidden="1" x14ac:dyDescent="0.2"/>
    <row r="5697" s="33" customFormat="1" ht="13.2" hidden="1" x14ac:dyDescent="0.2"/>
    <row r="5698" s="33" customFormat="1" ht="13.2" hidden="1" x14ac:dyDescent="0.2"/>
    <row r="5699" s="33" customFormat="1" ht="13.2" hidden="1" x14ac:dyDescent="0.2"/>
    <row r="5700" s="33" customFormat="1" ht="13.2" hidden="1" x14ac:dyDescent="0.2"/>
    <row r="5701" s="33" customFormat="1" ht="13.2" hidden="1" x14ac:dyDescent="0.2"/>
    <row r="5702" s="33" customFormat="1" ht="13.2" hidden="1" x14ac:dyDescent="0.2"/>
    <row r="5703" s="33" customFormat="1" ht="13.2" hidden="1" x14ac:dyDescent="0.2"/>
    <row r="5704" s="33" customFormat="1" ht="13.2" hidden="1" x14ac:dyDescent="0.2"/>
    <row r="5705" s="33" customFormat="1" ht="13.2" hidden="1" x14ac:dyDescent="0.2"/>
    <row r="5706" s="33" customFormat="1" ht="13.2" hidden="1" x14ac:dyDescent="0.2"/>
    <row r="5707" s="33" customFormat="1" ht="13.2" hidden="1" x14ac:dyDescent="0.2"/>
    <row r="5708" s="33" customFormat="1" ht="13.2" hidden="1" x14ac:dyDescent="0.2"/>
    <row r="5709" s="33" customFormat="1" ht="13.2" hidden="1" x14ac:dyDescent="0.2"/>
    <row r="5710" s="33" customFormat="1" ht="13.2" hidden="1" x14ac:dyDescent="0.2"/>
    <row r="5711" s="33" customFormat="1" ht="13.2" hidden="1" x14ac:dyDescent="0.2"/>
    <row r="5712" s="33" customFormat="1" ht="13.2" hidden="1" x14ac:dyDescent="0.2"/>
    <row r="5713" s="33" customFormat="1" ht="13.2" hidden="1" x14ac:dyDescent="0.2"/>
    <row r="5714" s="33" customFormat="1" ht="13.2" hidden="1" x14ac:dyDescent="0.2"/>
    <row r="5715" s="33" customFormat="1" ht="13.2" hidden="1" x14ac:dyDescent="0.2"/>
    <row r="5716" s="33" customFormat="1" ht="13.2" hidden="1" x14ac:dyDescent="0.2"/>
    <row r="5717" s="33" customFormat="1" ht="13.2" hidden="1" x14ac:dyDescent="0.2"/>
    <row r="5718" s="33" customFormat="1" ht="13.2" hidden="1" x14ac:dyDescent="0.2"/>
    <row r="5719" s="33" customFormat="1" ht="13.2" hidden="1" x14ac:dyDescent="0.2"/>
    <row r="5720" s="33" customFormat="1" ht="13.2" hidden="1" x14ac:dyDescent="0.2"/>
    <row r="5721" s="33" customFormat="1" ht="13.2" hidden="1" x14ac:dyDescent="0.2"/>
    <row r="5722" s="33" customFormat="1" ht="13.2" hidden="1" x14ac:dyDescent="0.2"/>
    <row r="5723" s="33" customFormat="1" ht="13.2" hidden="1" x14ac:dyDescent="0.2"/>
    <row r="5724" s="33" customFormat="1" ht="13.2" hidden="1" x14ac:dyDescent="0.2"/>
    <row r="5725" s="33" customFormat="1" ht="13.2" hidden="1" x14ac:dyDescent="0.2"/>
    <row r="5726" s="33" customFormat="1" ht="13.2" hidden="1" x14ac:dyDescent="0.2"/>
    <row r="5727" s="33" customFormat="1" ht="13.2" hidden="1" x14ac:dyDescent="0.2"/>
    <row r="5728" s="33" customFormat="1" ht="13.2" hidden="1" x14ac:dyDescent="0.2"/>
    <row r="5729" s="33" customFormat="1" ht="13.2" hidden="1" x14ac:dyDescent="0.2"/>
    <row r="5730" s="33" customFormat="1" ht="13.2" hidden="1" x14ac:dyDescent="0.2"/>
    <row r="5731" s="33" customFormat="1" ht="13.2" hidden="1" x14ac:dyDescent="0.2"/>
    <row r="5732" s="33" customFormat="1" ht="13.2" hidden="1" x14ac:dyDescent="0.2"/>
    <row r="5733" s="33" customFormat="1" ht="13.2" hidden="1" x14ac:dyDescent="0.2"/>
    <row r="5734" s="33" customFormat="1" ht="13.2" hidden="1" x14ac:dyDescent="0.2"/>
    <row r="5735" s="33" customFormat="1" ht="13.2" hidden="1" x14ac:dyDescent="0.2"/>
    <row r="5736" s="33" customFormat="1" ht="13.2" hidden="1" x14ac:dyDescent="0.2"/>
    <row r="5737" s="33" customFormat="1" ht="13.2" hidden="1" x14ac:dyDescent="0.2"/>
    <row r="5738" s="33" customFormat="1" ht="13.2" hidden="1" x14ac:dyDescent="0.2"/>
    <row r="5739" s="33" customFormat="1" ht="13.2" hidden="1" x14ac:dyDescent="0.2"/>
    <row r="5740" s="33" customFormat="1" ht="13.2" hidden="1" x14ac:dyDescent="0.2"/>
    <row r="5741" s="33" customFormat="1" ht="13.2" hidden="1" x14ac:dyDescent="0.2"/>
    <row r="5742" s="33" customFormat="1" ht="13.2" hidden="1" x14ac:dyDescent="0.2"/>
    <row r="5743" s="33" customFormat="1" ht="13.2" hidden="1" x14ac:dyDescent="0.2"/>
    <row r="5744" s="33" customFormat="1" ht="13.2" hidden="1" x14ac:dyDescent="0.2"/>
    <row r="5745" s="33" customFormat="1" ht="13.2" hidden="1" x14ac:dyDescent="0.2"/>
    <row r="5746" s="33" customFormat="1" ht="13.2" hidden="1" x14ac:dyDescent="0.2"/>
    <row r="5747" s="33" customFormat="1" ht="13.2" hidden="1" x14ac:dyDescent="0.2"/>
    <row r="5748" s="33" customFormat="1" ht="13.2" hidden="1" x14ac:dyDescent="0.2"/>
    <row r="5749" s="33" customFormat="1" ht="13.2" hidden="1" x14ac:dyDescent="0.2"/>
    <row r="5750" s="33" customFormat="1" ht="13.2" hidden="1" x14ac:dyDescent="0.2"/>
    <row r="5751" s="33" customFormat="1" ht="13.2" hidden="1" x14ac:dyDescent="0.2"/>
    <row r="5752" s="33" customFormat="1" ht="13.2" hidden="1" x14ac:dyDescent="0.2"/>
    <row r="5753" s="33" customFormat="1" ht="13.2" hidden="1" x14ac:dyDescent="0.2"/>
    <row r="5754" s="33" customFormat="1" ht="13.2" hidden="1" x14ac:dyDescent="0.2"/>
    <row r="5755" s="33" customFormat="1" ht="13.2" hidden="1" x14ac:dyDescent="0.2"/>
    <row r="5756" s="33" customFormat="1" ht="13.2" hidden="1" x14ac:dyDescent="0.2"/>
    <row r="5757" s="33" customFormat="1" ht="13.2" hidden="1" x14ac:dyDescent="0.2"/>
    <row r="5758" s="33" customFormat="1" ht="13.2" hidden="1" x14ac:dyDescent="0.2"/>
    <row r="5759" s="33" customFormat="1" ht="13.2" hidden="1" x14ac:dyDescent="0.2"/>
    <row r="5760" s="33" customFormat="1" ht="13.2" hidden="1" x14ac:dyDescent="0.2"/>
    <row r="5761" s="33" customFormat="1" ht="13.2" hidden="1" x14ac:dyDescent="0.2"/>
    <row r="5762" s="33" customFormat="1" ht="13.2" hidden="1" x14ac:dyDescent="0.2"/>
    <row r="5763" s="33" customFormat="1" ht="13.2" hidden="1" x14ac:dyDescent="0.2"/>
    <row r="5764" s="33" customFormat="1" ht="13.2" hidden="1" x14ac:dyDescent="0.2"/>
    <row r="5765" s="33" customFormat="1" ht="13.2" hidden="1" x14ac:dyDescent="0.2"/>
    <row r="5766" s="33" customFormat="1" ht="13.2" hidden="1" x14ac:dyDescent="0.2"/>
    <row r="5767" s="33" customFormat="1" ht="13.2" hidden="1" x14ac:dyDescent="0.2"/>
    <row r="5768" s="33" customFormat="1" ht="13.2" hidden="1" x14ac:dyDescent="0.2"/>
    <row r="5769" s="33" customFormat="1" ht="13.2" hidden="1" x14ac:dyDescent="0.2"/>
    <row r="5770" s="33" customFormat="1" ht="13.2" hidden="1" x14ac:dyDescent="0.2"/>
    <row r="5771" s="33" customFormat="1" ht="13.2" hidden="1" x14ac:dyDescent="0.2"/>
    <row r="5772" s="33" customFormat="1" ht="13.2" hidden="1" x14ac:dyDescent="0.2"/>
    <row r="5773" s="33" customFormat="1" ht="13.2" hidden="1" x14ac:dyDescent="0.2"/>
    <row r="5774" s="33" customFormat="1" ht="13.2" hidden="1" x14ac:dyDescent="0.2"/>
    <row r="5775" s="33" customFormat="1" ht="13.2" hidden="1" x14ac:dyDescent="0.2"/>
    <row r="5776" s="33" customFormat="1" ht="13.2" hidden="1" x14ac:dyDescent="0.2"/>
    <row r="5777" s="33" customFormat="1" ht="13.2" hidden="1" x14ac:dyDescent="0.2"/>
    <row r="5778" s="33" customFormat="1" ht="13.2" hidden="1" x14ac:dyDescent="0.2"/>
    <row r="5779" s="33" customFormat="1" ht="13.2" hidden="1" x14ac:dyDescent="0.2"/>
    <row r="5780" s="33" customFormat="1" ht="13.2" hidden="1" x14ac:dyDescent="0.2"/>
    <row r="5781" s="33" customFormat="1" ht="13.2" hidden="1" x14ac:dyDescent="0.2"/>
    <row r="5782" s="33" customFormat="1" ht="13.2" hidden="1" x14ac:dyDescent="0.2"/>
    <row r="5783" s="33" customFormat="1" ht="13.2" hidden="1" x14ac:dyDescent="0.2"/>
    <row r="5784" s="33" customFormat="1" ht="13.2" hidden="1" x14ac:dyDescent="0.2"/>
    <row r="5785" s="33" customFormat="1" ht="13.2" hidden="1" x14ac:dyDescent="0.2"/>
    <row r="5786" s="33" customFormat="1" ht="13.2" hidden="1" x14ac:dyDescent="0.2"/>
    <row r="5787" s="33" customFormat="1" ht="13.2" hidden="1" x14ac:dyDescent="0.2"/>
    <row r="5788" s="33" customFormat="1" ht="13.2" hidden="1" x14ac:dyDescent="0.2"/>
    <row r="5789" s="33" customFormat="1" ht="13.2" hidden="1" x14ac:dyDescent="0.2"/>
    <row r="5790" s="33" customFormat="1" ht="13.2" hidden="1" x14ac:dyDescent="0.2"/>
    <row r="5791" s="33" customFormat="1" ht="13.2" hidden="1" x14ac:dyDescent="0.2"/>
    <row r="5792" s="33" customFormat="1" ht="13.2" hidden="1" x14ac:dyDescent="0.2"/>
    <row r="5793" s="33" customFormat="1" ht="13.2" hidden="1" x14ac:dyDescent="0.2"/>
    <row r="5794" s="33" customFormat="1" ht="13.2" hidden="1" x14ac:dyDescent="0.2"/>
    <row r="5795" s="33" customFormat="1" ht="13.2" hidden="1" x14ac:dyDescent="0.2"/>
    <row r="5796" s="33" customFormat="1" ht="13.2" hidden="1" x14ac:dyDescent="0.2"/>
    <row r="5797" s="33" customFormat="1" ht="13.2" hidden="1" x14ac:dyDescent="0.2"/>
    <row r="5798" s="33" customFormat="1" ht="13.2" hidden="1" x14ac:dyDescent="0.2"/>
    <row r="5799" s="33" customFormat="1" ht="13.2" hidden="1" x14ac:dyDescent="0.2"/>
    <row r="5800" s="33" customFormat="1" ht="13.2" hidden="1" x14ac:dyDescent="0.2"/>
    <row r="5801" s="33" customFormat="1" ht="13.2" hidden="1" x14ac:dyDescent="0.2"/>
    <row r="5802" s="33" customFormat="1" ht="13.2" hidden="1" x14ac:dyDescent="0.2"/>
    <row r="5803" s="33" customFormat="1" ht="13.2" hidden="1" x14ac:dyDescent="0.2"/>
    <row r="5804" s="33" customFormat="1" ht="13.2" hidden="1" x14ac:dyDescent="0.2"/>
    <row r="5805" s="33" customFormat="1" ht="13.2" hidden="1" x14ac:dyDescent="0.2"/>
    <row r="5806" s="33" customFormat="1" ht="13.2" hidden="1" x14ac:dyDescent="0.2"/>
    <row r="5807" s="33" customFormat="1" ht="13.2" hidden="1" x14ac:dyDescent="0.2"/>
    <row r="5808" s="33" customFormat="1" ht="13.2" hidden="1" x14ac:dyDescent="0.2"/>
    <row r="5809" s="33" customFormat="1" ht="13.2" hidden="1" x14ac:dyDescent="0.2"/>
    <row r="5810" s="33" customFormat="1" ht="13.2" hidden="1" x14ac:dyDescent="0.2"/>
    <row r="5811" s="33" customFormat="1" ht="13.2" hidden="1" x14ac:dyDescent="0.2"/>
    <row r="5812" s="33" customFormat="1" ht="13.2" hidden="1" x14ac:dyDescent="0.2"/>
    <row r="5813" s="33" customFormat="1" ht="13.2" hidden="1" x14ac:dyDescent="0.2"/>
    <row r="5814" s="33" customFormat="1" ht="13.2" hidden="1" x14ac:dyDescent="0.2"/>
    <row r="5815" s="33" customFormat="1" ht="13.2" hidden="1" x14ac:dyDescent="0.2"/>
    <row r="5816" s="33" customFormat="1" ht="13.2" hidden="1" x14ac:dyDescent="0.2"/>
    <row r="5817" s="33" customFormat="1" ht="13.2" hidden="1" x14ac:dyDescent="0.2"/>
    <row r="5818" s="33" customFormat="1" ht="13.2" hidden="1" x14ac:dyDescent="0.2"/>
    <row r="5819" s="33" customFormat="1" ht="13.2" hidden="1" x14ac:dyDescent="0.2"/>
    <row r="5820" s="33" customFormat="1" ht="13.2" hidden="1" x14ac:dyDescent="0.2"/>
    <row r="5821" s="33" customFormat="1" ht="13.2" hidden="1" x14ac:dyDescent="0.2"/>
    <row r="5822" s="33" customFormat="1" ht="13.2" hidden="1" x14ac:dyDescent="0.2"/>
    <row r="5823" s="33" customFormat="1" ht="13.2" hidden="1" x14ac:dyDescent="0.2"/>
    <row r="5824" s="33" customFormat="1" ht="13.2" hidden="1" x14ac:dyDescent="0.2"/>
    <row r="5825" s="33" customFormat="1" ht="13.2" hidden="1" x14ac:dyDescent="0.2"/>
    <row r="5826" s="33" customFormat="1" ht="13.2" hidden="1" x14ac:dyDescent="0.2"/>
    <row r="5827" s="33" customFormat="1" ht="13.2" hidden="1" x14ac:dyDescent="0.2"/>
    <row r="5828" s="33" customFormat="1" ht="13.2" hidden="1" x14ac:dyDescent="0.2"/>
    <row r="5829" s="33" customFormat="1" ht="13.2" hidden="1" x14ac:dyDescent="0.2"/>
    <row r="5830" s="33" customFormat="1" ht="13.2" hidden="1" x14ac:dyDescent="0.2"/>
    <row r="5831" s="33" customFormat="1" ht="13.2" hidden="1" x14ac:dyDescent="0.2"/>
    <row r="5832" s="33" customFormat="1" ht="13.2" hidden="1" x14ac:dyDescent="0.2"/>
    <row r="5833" s="33" customFormat="1" ht="13.2" hidden="1" x14ac:dyDescent="0.2"/>
    <row r="5834" s="33" customFormat="1" ht="13.2" hidden="1" x14ac:dyDescent="0.2"/>
    <row r="5835" s="33" customFormat="1" ht="13.2" hidden="1" x14ac:dyDescent="0.2"/>
    <row r="5836" s="33" customFormat="1" ht="13.2" hidden="1" x14ac:dyDescent="0.2"/>
    <row r="5837" s="33" customFormat="1" ht="13.2" hidden="1" x14ac:dyDescent="0.2"/>
    <row r="5838" s="33" customFormat="1" ht="13.2" hidden="1" x14ac:dyDescent="0.2"/>
    <row r="5839" s="33" customFormat="1" ht="13.2" hidden="1" x14ac:dyDescent="0.2"/>
    <row r="5840" s="33" customFormat="1" ht="13.2" hidden="1" x14ac:dyDescent="0.2"/>
    <row r="5841" s="33" customFormat="1" ht="13.2" hidden="1" x14ac:dyDescent="0.2"/>
    <row r="5842" s="33" customFormat="1" ht="13.2" hidden="1" x14ac:dyDescent="0.2"/>
    <row r="5843" s="33" customFormat="1" ht="13.2" hidden="1" x14ac:dyDescent="0.2"/>
    <row r="5844" s="33" customFormat="1" ht="13.2" hidden="1" x14ac:dyDescent="0.2"/>
    <row r="5845" s="33" customFormat="1" ht="13.2" hidden="1" x14ac:dyDescent="0.2"/>
    <row r="5846" s="33" customFormat="1" ht="13.2" hidden="1" x14ac:dyDescent="0.2"/>
    <row r="5847" s="33" customFormat="1" ht="13.2" hidden="1" x14ac:dyDescent="0.2"/>
    <row r="5848" s="33" customFormat="1" ht="13.2" hidden="1" x14ac:dyDescent="0.2"/>
    <row r="5849" s="33" customFormat="1" ht="13.2" hidden="1" x14ac:dyDescent="0.2"/>
    <row r="5850" s="33" customFormat="1" ht="13.2" hidden="1" x14ac:dyDescent="0.2"/>
    <row r="5851" s="33" customFormat="1" ht="13.2" hidden="1" x14ac:dyDescent="0.2"/>
    <row r="5852" s="33" customFormat="1" ht="13.2" hidden="1" x14ac:dyDescent="0.2"/>
    <row r="5853" s="33" customFormat="1" ht="13.2" hidden="1" x14ac:dyDescent="0.2"/>
    <row r="5854" s="33" customFormat="1" ht="13.2" hidden="1" x14ac:dyDescent="0.2"/>
    <row r="5855" s="33" customFormat="1" ht="13.2" hidden="1" x14ac:dyDescent="0.2"/>
    <row r="5856" s="33" customFormat="1" ht="13.2" hidden="1" x14ac:dyDescent="0.2"/>
    <row r="5857" s="33" customFormat="1" ht="13.2" hidden="1" x14ac:dyDescent="0.2"/>
    <row r="5858" s="33" customFormat="1" ht="13.2" hidden="1" x14ac:dyDescent="0.2"/>
    <row r="5859" s="33" customFormat="1" ht="13.2" hidden="1" x14ac:dyDescent="0.2"/>
    <row r="5860" s="33" customFormat="1" ht="13.2" hidden="1" x14ac:dyDescent="0.2"/>
    <row r="5861" s="33" customFormat="1" ht="13.2" hidden="1" x14ac:dyDescent="0.2"/>
    <row r="5862" s="33" customFormat="1" ht="13.2" hidden="1" x14ac:dyDescent="0.2"/>
    <row r="5863" s="33" customFormat="1" ht="13.2" hidden="1" x14ac:dyDescent="0.2"/>
    <row r="5864" s="33" customFormat="1" ht="13.2" hidden="1" x14ac:dyDescent="0.2"/>
    <row r="5865" s="33" customFormat="1" ht="13.2" hidden="1" x14ac:dyDescent="0.2"/>
    <row r="5866" s="33" customFormat="1" ht="13.2" hidden="1" x14ac:dyDescent="0.2"/>
    <row r="5867" s="33" customFormat="1" ht="13.2" hidden="1" x14ac:dyDescent="0.2"/>
    <row r="5868" s="33" customFormat="1" ht="13.2" hidden="1" x14ac:dyDescent="0.2"/>
    <row r="5869" s="33" customFormat="1" ht="13.2" hidden="1" x14ac:dyDescent="0.2"/>
    <row r="5870" s="33" customFormat="1" ht="13.2" hidden="1" x14ac:dyDescent="0.2"/>
    <row r="5871" s="33" customFormat="1" ht="13.2" hidden="1" x14ac:dyDescent="0.2"/>
    <row r="5872" s="33" customFormat="1" ht="13.2" hidden="1" x14ac:dyDescent="0.2"/>
    <row r="5873" s="33" customFormat="1" ht="13.2" hidden="1" x14ac:dyDescent="0.2"/>
    <row r="5874" s="33" customFormat="1" ht="13.2" hidden="1" x14ac:dyDescent="0.2"/>
    <row r="5875" s="33" customFormat="1" ht="13.2" hidden="1" x14ac:dyDescent="0.2"/>
    <row r="5876" s="33" customFormat="1" ht="13.2" hidden="1" x14ac:dyDescent="0.2"/>
    <row r="5877" s="33" customFormat="1" ht="13.2" hidden="1" x14ac:dyDescent="0.2"/>
    <row r="5878" s="33" customFormat="1" ht="13.2" hidden="1" x14ac:dyDescent="0.2"/>
    <row r="5879" s="33" customFormat="1" ht="13.2" hidden="1" x14ac:dyDescent="0.2"/>
    <row r="5880" s="33" customFormat="1" ht="13.2" hidden="1" x14ac:dyDescent="0.2"/>
    <row r="5881" s="33" customFormat="1" ht="13.2" hidden="1" x14ac:dyDescent="0.2"/>
    <row r="5882" s="33" customFormat="1" ht="13.2" hidden="1" x14ac:dyDescent="0.2"/>
    <row r="5883" s="33" customFormat="1" ht="13.2" hidden="1" x14ac:dyDescent="0.2"/>
    <row r="5884" s="33" customFormat="1" ht="13.2" hidden="1" x14ac:dyDescent="0.2"/>
    <row r="5885" s="33" customFormat="1" ht="13.2" hidden="1" x14ac:dyDescent="0.2"/>
    <row r="5886" s="33" customFormat="1" ht="13.2" hidden="1" x14ac:dyDescent="0.2"/>
    <row r="5887" s="33" customFormat="1" ht="13.2" hidden="1" x14ac:dyDescent="0.2"/>
    <row r="5888" s="33" customFormat="1" ht="13.2" hidden="1" x14ac:dyDescent="0.2"/>
    <row r="5889" s="33" customFormat="1" ht="13.2" hidden="1" x14ac:dyDescent="0.2"/>
    <row r="5890" s="33" customFormat="1" ht="13.2" hidden="1" x14ac:dyDescent="0.2"/>
    <row r="5891" s="33" customFormat="1" ht="13.2" hidden="1" x14ac:dyDescent="0.2"/>
    <row r="5892" s="33" customFormat="1" ht="13.2" hidden="1" x14ac:dyDescent="0.2"/>
    <row r="5893" s="33" customFormat="1" ht="13.2" hidden="1" x14ac:dyDescent="0.2"/>
    <row r="5894" s="33" customFormat="1" ht="13.2" hidden="1" x14ac:dyDescent="0.2"/>
    <row r="5895" s="33" customFormat="1" ht="13.2" hidden="1" x14ac:dyDescent="0.2"/>
    <row r="5896" s="33" customFormat="1" ht="13.2" hidden="1" x14ac:dyDescent="0.2"/>
    <row r="5897" s="33" customFormat="1" ht="13.2" hidden="1" x14ac:dyDescent="0.2"/>
    <row r="5898" s="33" customFormat="1" ht="13.2" hidden="1" x14ac:dyDescent="0.2"/>
    <row r="5899" s="33" customFormat="1" ht="13.2" hidden="1" x14ac:dyDescent="0.2"/>
    <row r="5900" s="33" customFormat="1" ht="13.2" hidden="1" x14ac:dyDescent="0.2"/>
    <row r="5901" s="33" customFormat="1" ht="13.2" hidden="1" x14ac:dyDescent="0.2"/>
    <row r="5902" s="33" customFormat="1" ht="13.2" hidden="1" x14ac:dyDescent="0.2"/>
    <row r="5903" s="33" customFormat="1" ht="13.2" hidden="1" x14ac:dyDescent="0.2"/>
    <row r="5904" s="33" customFormat="1" ht="13.2" hidden="1" x14ac:dyDescent="0.2"/>
    <row r="5905" s="33" customFormat="1" ht="13.2" hidden="1" x14ac:dyDescent="0.2"/>
    <row r="5906" s="33" customFormat="1" ht="13.2" hidden="1" x14ac:dyDescent="0.2"/>
    <row r="5907" s="33" customFormat="1" ht="13.2" hidden="1" x14ac:dyDescent="0.2"/>
    <row r="5908" s="33" customFormat="1" ht="13.2" hidden="1" x14ac:dyDescent="0.2"/>
    <row r="5909" s="33" customFormat="1" ht="13.2" hidden="1" x14ac:dyDescent="0.2"/>
    <row r="5910" s="33" customFormat="1" ht="13.2" hidden="1" x14ac:dyDescent="0.2"/>
    <row r="5911" s="33" customFormat="1" ht="13.2" hidden="1" x14ac:dyDescent="0.2"/>
    <row r="5912" s="33" customFormat="1" ht="13.2" hidden="1" x14ac:dyDescent="0.2"/>
    <row r="5913" s="33" customFormat="1" ht="13.2" hidden="1" x14ac:dyDescent="0.2"/>
    <row r="5914" s="33" customFormat="1" ht="13.2" hidden="1" x14ac:dyDescent="0.2"/>
    <row r="5915" s="33" customFormat="1" ht="13.2" hidden="1" x14ac:dyDescent="0.2"/>
    <row r="5916" s="33" customFormat="1" ht="13.2" hidden="1" x14ac:dyDescent="0.2"/>
    <row r="5917" s="33" customFormat="1" ht="13.2" hidden="1" x14ac:dyDescent="0.2"/>
    <row r="5918" s="33" customFormat="1" ht="13.2" hidden="1" x14ac:dyDescent="0.2"/>
    <row r="5919" s="33" customFormat="1" ht="13.2" hidden="1" x14ac:dyDescent="0.2"/>
    <row r="5920" s="33" customFormat="1" ht="13.2" hidden="1" x14ac:dyDescent="0.2"/>
    <row r="5921" s="33" customFormat="1" ht="13.2" hidden="1" x14ac:dyDescent="0.2"/>
    <row r="5922" s="33" customFormat="1" ht="13.2" hidden="1" x14ac:dyDescent="0.2"/>
    <row r="5923" s="33" customFormat="1" ht="13.2" hidden="1" x14ac:dyDescent="0.2"/>
    <row r="5924" s="33" customFormat="1" ht="13.2" hidden="1" x14ac:dyDescent="0.2"/>
    <row r="5925" s="33" customFormat="1" ht="13.2" hidden="1" x14ac:dyDescent="0.2"/>
    <row r="5926" s="33" customFormat="1" ht="13.2" hidden="1" x14ac:dyDescent="0.2"/>
    <row r="5927" s="33" customFormat="1" ht="13.2" hidden="1" x14ac:dyDescent="0.2"/>
    <row r="5928" s="33" customFormat="1" ht="13.2" hidden="1" x14ac:dyDescent="0.2"/>
    <row r="5929" s="33" customFormat="1" ht="13.2" hidden="1" x14ac:dyDescent="0.2"/>
    <row r="5930" s="33" customFormat="1" ht="13.2" hidden="1" x14ac:dyDescent="0.2"/>
    <row r="5931" s="33" customFormat="1" ht="13.2" hidden="1" x14ac:dyDescent="0.2"/>
    <row r="5932" s="33" customFormat="1" ht="13.2" hidden="1" x14ac:dyDescent="0.2"/>
    <row r="5933" s="33" customFormat="1" ht="13.2" hidden="1" x14ac:dyDescent="0.2"/>
    <row r="5934" s="33" customFormat="1" ht="13.2" hidden="1" x14ac:dyDescent="0.2"/>
    <row r="5935" s="33" customFormat="1" ht="13.2" hidden="1" x14ac:dyDescent="0.2"/>
    <row r="5936" s="33" customFormat="1" ht="13.2" hidden="1" x14ac:dyDescent="0.2"/>
    <row r="5937" s="33" customFormat="1" ht="13.2" hidden="1" x14ac:dyDescent="0.2"/>
    <row r="5938" s="33" customFormat="1" ht="13.2" hidden="1" x14ac:dyDescent="0.2"/>
    <row r="5939" s="33" customFormat="1" ht="13.2" hidden="1" x14ac:dyDescent="0.2"/>
    <row r="5940" s="33" customFormat="1" ht="13.2" hidden="1" x14ac:dyDescent="0.2"/>
    <row r="5941" s="33" customFormat="1" ht="13.2" hidden="1" x14ac:dyDescent="0.2"/>
    <row r="5942" s="33" customFormat="1" ht="13.2" hidden="1" x14ac:dyDescent="0.2"/>
    <row r="5943" s="33" customFormat="1" ht="13.2" hidden="1" x14ac:dyDescent="0.2"/>
    <row r="5944" s="33" customFormat="1" ht="13.2" hidden="1" x14ac:dyDescent="0.2"/>
    <row r="5945" s="33" customFormat="1" ht="13.2" hidden="1" x14ac:dyDescent="0.2"/>
    <row r="5946" s="33" customFormat="1" ht="13.2" hidden="1" x14ac:dyDescent="0.2"/>
    <row r="5947" s="33" customFormat="1" ht="13.2" hidden="1" x14ac:dyDescent="0.2"/>
    <row r="5948" s="33" customFormat="1" ht="13.2" hidden="1" x14ac:dyDescent="0.2"/>
    <row r="5949" s="33" customFormat="1" ht="13.2" hidden="1" x14ac:dyDescent="0.2"/>
    <row r="5950" s="33" customFormat="1" ht="13.2" hidden="1" x14ac:dyDescent="0.2"/>
    <row r="5951" s="33" customFormat="1" ht="13.2" hidden="1" x14ac:dyDescent="0.2"/>
    <row r="5952" s="33" customFormat="1" ht="13.2" hidden="1" x14ac:dyDescent="0.2"/>
    <row r="5953" s="33" customFormat="1" ht="13.2" hidden="1" x14ac:dyDescent="0.2"/>
    <row r="5954" s="33" customFormat="1" ht="13.2" hidden="1" x14ac:dyDescent="0.2"/>
    <row r="5955" s="33" customFormat="1" ht="13.2" hidden="1" x14ac:dyDescent="0.2"/>
    <row r="5956" s="33" customFormat="1" ht="13.2" hidden="1" x14ac:dyDescent="0.2"/>
    <row r="5957" s="33" customFormat="1" ht="13.2" hidden="1" x14ac:dyDescent="0.2"/>
    <row r="5958" s="33" customFormat="1" ht="13.2" hidden="1" x14ac:dyDescent="0.2"/>
    <row r="5959" s="33" customFormat="1" ht="13.2" hidden="1" x14ac:dyDescent="0.2"/>
    <row r="5960" s="33" customFormat="1" ht="13.2" hidden="1" x14ac:dyDescent="0.2"/>
    <row r="5961" s="33" customFormat="1" ht="13.2" hidden="1" x14ac:dyDescent="0.2"/>
    <row r="5962" s="33" customFormat="1" ht="13.2" hidden="1" x14ac:dyDescent="0.2"/>
    <row r="5963" s="33" customFormat="1" ht="13.2" hidden="1" x14ac:dyDescent="0.2"/>
    <row r="5964" s="33" customFormat="1" ht="13.2" hidden="1" x14ac:dyDescent="0.2"/>
    <row r="5965" s="33" customFormat="1" ht="13.2" hidden="1" x14ac:dyDescent="0.2"/>
    <row r="5966" s="33" customFormat="1" ht="13.2" hidden="1" x14ac:dyDescent="0.2"/>
    <row r="5967" s="33" customFormat="1" ht="13.2" hidden="1" x14ac:dyDescent="0.2"/>
    <row r="5968" s="33" customFormat="1" ht="13.2" hidden="1" x14ac:dyDescent="0.2"/>
    <row r="5969" s="33" customFormat="1" ht="13.2" hidden="1" x14ac:dyDescent="0.2"/>
    <row r="5970" s="33" customFormat="1" ht="13.2" hidden="1" x14ac:dyDescent="0.2"/>
    <row r="5971" s="33" customFormat="1" ht="13.2" hidden="1" x14ac:dyDescent="0.2"/>
    <row r="5972" s="33" customFormat="1" ht="13.2" hidden="1" x14ac:dyDescent="0.2"/>
    <row r="5973" s="33" customFormat="1" ht="13.2" hidden="1" x14ac:dyDescent="0.2"/>
    <row r="5974" s="33" customFormat="1" ht="13.2" hidden="1" x14ac:dyDescent="0.2"/>
    <row r="5975" s="33" customFormat="1" ht="13.2" hidden="1" x14ac:dyDescent="0.2"/>
    <row r="5976" s="33" customFormat="1" ht="13.2" hidden="1" x14ac:dyDescent="0.2"/>
    <row r="5977" s="33" customFormat="1" ht="13.2" hidden="1" x14ac:dyDescent="0.2"/>
    <row r="5978" s="33" customFormat="1" ht="13.2" hidden="1" x14ac:dyDescent="0.2"/>
    <row r="5979" s="33" customFormat="1" ht="13.2" hidden="1" x14ac:dyDescent="0.2"/>
    <row r="5980" s="33" customFormat="1" ht="13.2" hidden="1" x14ac:dyDescent="0.2"/>
    <row r="5981" s="33" customFormat="1" ht="13.2" hidden="1" x14ac:dyDescent="0.2"/>
    <row r="5982" s="33" customFormat="1" ht="13.2" hidden="1" x14ac:dyDescent="0.2"/>
    <row r="5983" s="33" customFormat="1" ht="13.2" hidden="1" x14ac:dyDescent="0.2"/>
    <row r="5984" s="33" customFormat="1" ht="13.2" hidden="1" x14ac:dyDescent="0.2"/>
    <row r="5985" s="33" customFormat="1" ht="13.2" hidden="1" x14ac:dyDescent="0.2"/>
    <row r="5986" s="33" customFormat="1" ht="13.2" hidden="1" x14ac:dyDescent="0.2"/>
    <row r="5987" s="33" customFormat="1" ht="13.2" hidden="1" x14ac:dyDescent="0.2"/>
    <row r="5988" s="33" customFormat="1" ht="13.2" hidden="1" x14ac:dyDescent="0.2"/>
    <row r="5989" s="33" customFormat="1" ht="13.2" hidden="1" x14ac:dyDescent="0.2"/>
    <row r="5990" s="33" customFormat="1" ht="13.2" hidden="1" x14ac:dyDescent="0.2"/>
    <row r="5991" s="33" customFormat="1" ht="13.2" hidden="1" x14ac:dyDescent="0.2"/>
    <row r="5992" s="33" customFormat="1" ht="13.2" hidden="1" x14ac:dyDescent="0.2"/>
    <row r="5993" s="33" customFormat="1" ht="13.2" hidden="1" x14ac:dyDescent="0.2"/>
    <row r="5994" s="33" customFormat="1" ht="13.2" hidden="1" x14ac:dyDescent="0.2"/>
    <row r="5995" s="33" customFormat="1" ht="13.2" hidden="1" x14ac:dyDescent="0.2"/>
    <row r="5996" s="33" customFormat="1" ht="13.2" hidden="1" x14ac:dyDescent="0.2"/>
    <row r="5997" s="33" customFormat="1" ht="13.2" hidden="1" x14ac:dyDescent="0.2"/>
    <row r="5998" s="33" customFormat="1" ht="13.2" hidden="1" x14ac:dyDescent="0.2"/>
    <row r="5999" s="33" customFormat="1" ht="13.2" hidden="1" x14ac:dyDescent="0.2"/>
    <row r="6000" s="33" customFormat="1" ht="13.2" hidden="1" x14ac:dyDescent="0.2"/>
    <row r="6001" s="33" customFormat="1" ht="13.2" hidden="1" x14ac:dyDescent="0.2"/>
    <row r="6002" s="33" customFormat="1" ht="13.2" hidden="1" x14ac:dyDescent="0.2"/>
    <row r="6003" s="33" customFormat="1" ht="13.2" hidden="1" x14ac:dyDescent="0.2"/>
    <row r="6004" s="33" customFormat="1" ht="13.2" hidden="1" x14ac:dyDescent="0.2"/>
    <row r="6005" s="33" customFormat="1" ht="13.2" hidden="1" x14ac:dyDescent="0.2"/>
    <row r="6006" s="33" customFormat="1" ht="13.2" hidden="1" x14ac:dyDescent="0.2"/>
    <row r="6007" s="33" customFormat="1" ht="13.2" hidden="1" x14ac:dyDescent="0.2"/>
    <row r="6008" s="33" customFormat="1" ht="13.2" hidden="1" x14ac:dyDescent="0.2"/>
    <row r="6009" s="33" customFormat="1" ht="13.2" hidden="1" x14ac:dyDescent="0.2"/>
    <row r="6010" s="33" customFormat="1" ht="13.2" hidden="1" x14ac:dyDescent="0.2"/>
    <row r="6011" s="33" customFormat="1" ht="13.2" hidden="1" x14ac:dyDescent="0.2"/>
    <row r="6012" s="33" customFormat="1" ht="13.2" hidden="1" x14ac:dyDescent="0.2"/>
    <row r="6013" s="33" customFormat="1" ht="13.2" hidden="1" x14ac:dyDescent="0.2"/>
    <row r="6014" s="33" customFormat="1" ht="13.2" hidden="1" x14ac:dyDescent="0.2"/>
    <row r="6015" s="33" customFormat="1" ht="13.2" hidden="1" x14ac:dyDescent="0.2"/>
    <row r="6016" s="33" customFormat="1" ht="13.2" hidden="1" x14ac:dyDescent="0.2"/>
    <row r="6017" s="33" customFormat="1" ht="13.2" hidden="1" x14ac:dyDescent="0.2"/>
    <row r="6018" s="33" customFormat="1" ht="13.2" hidden="1" x14ac:dyDescent="0.2"/>
    <row r="6019" s="33" customFormat="1" ht="13.2" hidden="1" x14ac:dyDescent="0.2"/>
    <row r="6020" s="33" customFormat="1" ht="13.2" hidden="1" x14ac:dyDescent="0.2"/>
    <row r="6021" s="33" customFormat="1" ht="13.2" hidden="1" x14ac:dyDescent="0.2"/>
    <row r="6022" s="33" customFormat="1" ht="13.2" hidden="1" x14ac:dyDescent="0.2"/>
    <row r="6023" s="33" customFormat="1" ht="13.2" hidden="1" x14ac:dyDescent="0.2"/>
    <row r="6024" s="33" customFormat="1" ht="13.2" hidden="1" x14ac:dyDescent="0.2"/>
    <row r="6025" s="33" customFormat="1" ht="13.2" hidden="1" x14ac:dyDescent="0.2"/>
    <row r="6026" s="33" customFormat="1" ht="13.2" hidden="1" x14ac:dyDescent="0.2"/>
    <row r="6027" s="33" customFormat="1" ht="13.2" hidden="1" x14ac:dyDescent="0.2"/>
    <row r="6028" s="33" customFormat="1" ht="13.2" hidden="1" x14ac:dyDescent="0.2"/>
    <row r="6029" s="33" customFormat="1" ht="13.2" hidden="1" x14ac:dyDescent="0.2"/>
    <row r="6030" s="33" customFormat="1" ht="13.2" hidden="1" x14ac:dyDescent="0.2"/>
    <row r="6031" s="33" customFormat="1" ht="13.2" hidden="1" x14ac:dyDescent="0.2"/>
    <row r="6032" s="33" customFormat="1" ht="13.2" hidden="1" x14ac:dyDescent="0.2"/>
    <row r="6033" s="33" customFormat="1" ht="13.2" hidden="1" x14ac:dyDescent="0.2"/>
    <row r="6034" s="33" customFormat="1" ht="13.2" hidden="1" x14ac:dyDescent="0.2"/>
    <row r="6035" s="33" customFormat="1" ht="13.2" hidden="1" x14ac:dyDescent="0.2"/>
    <row r="6036" s="33" customFormat="1" ht="13.2" hidden="1" x14ac:dyDescent="0.2"/>
    <row r="6037" s="33" customFormat="1" ht="13.2" hidden="1" x14ac:dyDescent="0.2"/>
    <row r="6038" s="33" customFormat="1" ht="13.2" hidden="1" x14ac:dyDescent="0.2"/>
    <row r="6039" s="33" customFormat="1" ht="13.2" hidden="1" x14ac:dyDescent="0.2"/>
    <row r="6040" s="33" customFormat="1" ht="13.2" hidden="1" x14ac:dyDescent="0.2"/>
    <row r="6041" s="33" customFormat="1" ht="13.2" hidden="1" x14ac:dyDescent="0.2"/>
    <row r="6042" s="33" customFormat="1" ht="13.2" hidden="1" x14ac:dyDescent="0.2"/>
    <row r="6043" s="33" customFormat="1" ht="13.2" hidden="1" x14ac:dyDescent="0.2"/>
    <row r="6044" s="33" customFormat="1" ht="13.2" hidden="1" x14ac:dyDescent="0.2"/>
    <row r="6045" s="33" customFormat="1" ht="13.2" hidden="1" x14ac:dyDescent="0.2"/>
    <row r="6046" s="33" customFormat="1" ht="13.2" hidden="1" x14ac:dyDescent="0.2"/>
    <row r="6047" s="33" customFormat="1" ht="13.2" hidden="1" x14ac:dyDescent="0.2"/>
    <row r="6048" s="33" customFormat="1" ht="13.2" hidden="1" x14ac:dyDescent="0.2"/>
    <row r="6049" s="33" customFormat="1" ht="13.2" hidden="1" x14ac:dyDescent="0.2"/>
    <row r="6050" s="33" customFormat="1" ht="13.2" hidden="1" x14ac:dyDescent="0.2"/>
    <row r="6051" s="33" customFormat="1" ht="13.2" hidden="1" x14ac:dyDescent="0.2"/>
    <row r="6052" s="33" customFormat="1" ht="13.2" hidden="1" x14ac:dyDescent="0.2"/>
    <row r="6053" s="33" customFormat="1" ht="13.2" hidden="1" x14ac:dyDescent="0.2"/>
    <row r="6054" s="33" customFormat="1" ht="13.2" hidden="1" x14ac:dyDescent="0.2"/>
    <row r="6055" s="33" customFormat="1" ht="13.2" hidden="1" x14ac:dyDescent="0.2"/>
    <row r="6056" s="33" customFormat="1" ht="13.2" hidden="1" x14ac:dyDescent="0.2"/>
    <row r="6057" s="33" customFormat="1" ht="13.2" hidden="1" x14ac:dyDescent="0.2"/>
    <row r="6058" s="33" customFormat="1" ht="13.2" hidden="1" x14ac:dyDescent="0.2"/>
    <row r="6059" s="33" customFormat="1" ht="13.2" hidden="1" x14ac:dyDescent="0.2"/>
    <row r="6060" s="33" customFormat="1" ht="13.2" hidden="1" x14ac:dyDescent="0.2"/>
    <row r="6061" s="33" customFormat="1" ht="13.2" hidden="1" x14ac:dyDescent="0.2"/>
    <row r="6062" s="33" customFormat="1" ht="13.2" hidden="1" x14ac:dyDescent="0.2"/>
    <row r="6063" s="33" customFormat="1" ht="13.2" hidden="1" x14ac:dyDescent="0.2"/>
    <row r="6064" s="33" customFormat="1" ht="13.2" hidden="1" x14ac:dyDescent="0.2"/>
    <row r="6065" s="33" customFormat="1" ht="13.2" hidden="1" x14ac:dyDescent="0.2"/>
    <row r="6066" s="33" customFormat="1" ht="13.2" hidden="1" x14ac:dyDescent="0.2"/>
    <row r="6067" s="33" customFormat="1" ht="13.2" hidden="1" x14ac:dyDescent="0.2"/>
    <row r="6068" s="33" customFormat="1" ht="13.2" hidden="1" x14ac:dyDescent="0.2"/>
    <row r="6069" s="33" customFormat="1" ht="13.2" hidden="1" x14ac:dyDescent="0.2"/>
    <row r="6070" s="33" customFormat="1" ht="13.2" hidden="1" x14ac:dyDescent="0.2"/>
    <row r="6071" s="33" customFormat="1" ht="13.2" hidden="1" x14ac:dyDescent="0.2"/>
    <row r="6072" s="33" customFormat="1" ht="13.2" hidden="1" x14ac:dyDescent="0.2"/>
    <row r="6073" s="33" customFormat="1" ht="13.2" hidden="1" x14ac:dyDescent="0.2"/>
    <row r="6074" s="33" customFormat="1" ht="13.2" hidden="1" x14ac:dyDescent="0.2"/>
    <row r="6075" s="33" customFormat="1" ht="13.2" hidden="1" x14ac:dyDescent="0.2"/>
    <row r="6076" s="33" customFormat="1" ht="13.2" hidden="1" x14ac:dyDescent="0.2"/>
    <row r="6077" s="33" customFormat="1" ht="13.2" hidden="1" x14ac:dyDescent="0.2"/>
    <row r="6078" s="33" customFormat="1" ht="13.2" hidden="1" x14ac:dyDescent="0.2"/>
    <row r="6079" s="33" customFormat="1" ht="13.2" hidden="1" x14ac:dyDescent="0.2"/>
    <row r="6080" s="33" customFormat="1" ht="13.2" hidden="1" x14ac:dyDescent="0.2"/>
    <row r="6081" s="33" customFormat="1" ht="13.2" hidden="1" x14ac:dyDescent="0.2"/>
    <row r="6082" s="33" customFormat="1" ht="13.2" hidden="1" x14ac:dyDescent="0.2"/>
    <row r="6083" s="33" customFormat="1" ht="13.2" hidden="1" x14ac:dyDescent="0.2"/>
    <row r="6084" s="33" customFormat="1" ht="13.2" hidden="1" x14ac:dyDescent="0.2"/>
    <row r="6085" s="33" customFormat="1" ht="13.2" hidden="1" x14ac:dyDescent="0.2"/>
    <row r="6086" s="33" customFormat="1" ht="13.2" hidden="1" x14ac:dyDescent="0.2"/>
    <row r="6087" s="33" customFormat="1" ht="13.2" hidden="1" x14ac:dyDescent="0.2"/>
    <row r="6088" s="33" customFormat="1" ht="13.2" hidden="1" x14ac:dyDescent="0.2"/>
    <row r="6089" s="33" customFormat="1" ht="13.2" hidden="1" x14ac:dyDescent="0.2"/>
    <row r="6090" s="33" customFormat="1" ht="13.2" hidden="1" x14ac:dyDescent="0.2"/>
    <row r="6091" s="33" customFormat="1" ht="13.2" hidden="1" x14ac:dyDescent="0.2"/>
    <row r="6092" s="33" customFormat="1" ht="13.2" hidden="1" x14ac:dyDescent="0.2"/>
    <row r="6093" s="33" customFormat="1" ht="13.2" hidden="1" x14ac:dyDescent="0.2"/>
    <row r="6094" s="33" customFormat="1" ht="13.2" hidden="1" x14ac:dyDescent="0.2"/>
    <row r="6095" s="33" customFormat="1" ht="13.2" hidden="1" x14ac:dyDescent="0.2"/>
    <row r="6096" s="33" customFormat="1" ht="13.2" hidden="1" x14ac:dyDescent="0.2"/>
    <row r="6097" s="33" customFormat="1" ht="13.2" hidden="1" x14ac:dyDescent="0.2"/>
    <row r="6098" s="33" customFormat="1" ht="13.2" hidden="1" x14ac:dyDescent="0.2"/>
    <row r="6099" s="33" customFormat="1" ht="13.2" hidden="1" x14ac:dyDescent="0.2"/>
    <row r="6100" s="33" customFormat="1" ht="13.2" hidden="1" x14ac:dyDescent="0.2"/>
    <row r="6101" s="33" customFormat="1" ht="13.2" hidden="1" x14ac:dyDescent="0.2"/>
    <row r="6102" s="33" customFormat="1" ht="13.2" hidden="1" x14ac:dyDescent="0.2"/>
    <row r="6103" s="33" customFormat="1" ht="13.2" hidden="1" x14ac:dyDescent="0.2"/>
    <row r="6104" s="33" customFormat="1" ht="13.2" hidden="1" x14ac:dyDescent="0.2"/>
    <row r="6105" s="33" customFormat="1" ht="13.2" hidden="1" x14ac:dyDescent="0.2"/>
    <row r="6106" s="33" customFormat="1" ht="13.2" hidden="1" x14ac:dyDescent="0.2"/>
    <row r="6107" s="33" customFormat="1" ht="13.2" hidden="1" x14ac:dyDescent="0.2"/>
    <row r="6108" s="33" customFormat="1" ht="13.2" hidden="1" x14ac:dyDescent="0.2"/>
    <row r="6109" s="33" customFormat="1" ht="13.2" hidden="1" x14ac:dyDescent="0.2"/>
    <row r="6110" s="33" customFormat="1" ht="13.2" hidden="1" x14ac:dyDescent="0.2"/>
    <row r="6111" s="33" customFormat="1" ht="13.2" hidden="1" x14ac:dyDescent="0.2"/>
    <row r="6112" s="33" customFormat="1" ht="13.2" hidden="1" x14ac:dyDescent="0.2"/>
    <row r="6113" s="33" customFormat="1" ht="13.2" hidden="1" x14ac:dyDescent="0.2"/>
    <row r="6114" s="33" customFormat="1" ht="13.2" hidden="1" x14ac:dyDescent="0.2"/>
    <row r="6115" s="33" customFormat="1" ht="13.2" hidden="1" x14ac:dyDescent="0.2"/>
    <row r="6116" s="33" customFormat="1" ht="13.2" hidden="1" x14ac:dyDescent="0.2"/>
    <row r="6117" s="33" customFormat="1" ht="13.2" hidden="1" x14ac:dyDescent="0.2"/>
    <row r="6118" s="33" customFormat="1" ht="13.2" hidden="1" x14ac:dyDescent="0.2"/>
    <row r="6119" s="33" customFormat="1" ht="13.2" hidden="1" x14ac:dyDescent="0.2"/>
    <row r="6120" s="33" customFormat="1" ht="13.2" hidden="1" x14ac:dyDescent="0.2"/>
    <row r="6121" s="33" customFormat="1" ht="13.2" hidden="1" x14ac:dyDescent="0.2"/>
    <row r="6122" s="33" customFormat="1" ht="13.2" hidden="1" x14ac:dyDescent="0.2"/>
    <row r="6123" s="33" customFormat="1" ht="13.2" hidden="1" x14ac:dyDescent="0.2"/>
    <row r="6124" s="33" customFormat="1" ht="13.2" hidden="1" x14ac:dyDescent="0.2"/>
    <row r="6125" s="33" customFormat="1" ht="13.2" hidden="1" x14ac:dyDescent="0.2"/>
    <row r="6126" s="33" customFormat="1" ht="13.2" hidden="1" x14ac:dyDescent="0.2"/>
    <row r="6127" s="33" customFormat="1" ht="13.2" hidden="1" x14ac:dyDescent="0.2"/>
    <row r="6128" s="33" customFormat="1" ht="13.2" hidden="1" x14ac:dyDescent="0.2"/>
    <row r="6129" s="33" customFormat="1" ht="13.2" hidden="1" x14ac:dyDescent="0.2"/>
    <row r="6130" s="33" customFormat="1" ht="13.2" hidden="1" x14ac:dyDescent="0.2"/>
    <row r="6131" s="33" customFormat="1" ht="13.2" hidden="1" x14ac:dyDescent="0.2"/>
    <row r="6132" s="33" customFormat="1" ht="13.2" hidden="1" x14ac:dyDescent="0.2"/>
    <row r="6133" s="33" customFormat="1" ht="13.2" hidden="1" x14ac:dyDescent="0.2"/>
    <row r="6134" s="33" customFormat="1" ht="13.2" hidden="1" x14ac:dyDescent="0.2"/>
    <row r="6135" s="33" customFormat="1" ht="13.2" hidden="1" x14ac:dyDescent="0.2"/>
    <row r="6136" s="33" customFormat="1" ht="13.2" hidden="1" x14ac:dyDescent="0.2"/>
    <row r="6137" s="33" customFormat="1" ht="13.2" hidden="1" x14ac:dyDescent="0.2"/>
    <row r="6138" s="33" customFormat="1" ht="13.2" hidden="1" x14ac:dyDescent="0.2"/>
    <row r="6139" s="33" customFormat="1" ht="13.2" hidden="1" x14ac:dyDescent="0.2"/>
    <row r="6140" s="33" customFormat="1" ht="13.2" hidden="1" x14ac:dyDescent="0.2"/>
    <row r="6141" s="33" customFormat="1" ht="13.2" hidden="1" x14ac:dyDescent="0.2"/>
    <row r="6142" s="33" customFormat="1" ht="13.2" hidden="1" x14ac:dyDescent="0.2"/>
    <row r="6143" s="33" customFormat="1" ht="13.2" hidden="1" x14ac:dyDescent="0.2"/>
    <row r="6144" s="33" customFormat="1" ht="13.2" hidden="1" x14ac:dyDescent="0.2"/>
    <row r="6145" s="33" customFormat="1" ht="13.2" hidden="1" x14ac:dyDescent="0.2"/>
    <row r="6146" s="33" customFormat="1" ht="13.2" hidden="1" x14ac:dyDescent="0.2"/>
    <row r="6147" s="33" customFormat="1" ht="13.2" hidden="1" x14ac:dyDescent="0.2"/>
    <row r="6148" s="33" customFormat="1" ht="13.2" hidden="1" x14ac:dyDescent="0.2"/>
    <row r="6149" s="33" customFormat="1" ht="13.2" hidden="1" x14ac:dyDescent="0.2"/>
    <row r="6150" s="33" customFormat="1" ht="13.2" hidden="1" x14ac:dyDescent="0.2"/>
    <row r="6151" s="33" customFormat="1" ht="13.2" hidden="1" x14ac:dyDescent="0.2"/>
    <row r="6152" s="33" customFormat="1" ht="13.2" hidden="1" x14ac:dyDescent="0.2"/>
    <row r="6153" s="33" customFormat="1" ht="13.2" hidden="1" x14ac:dyDescent="0.2"/>
    <row r="6154" s="33" customFormat="1" ht="13.2" hidden="1" x14ac:dyDescent="0.2"/>
    <row r="6155" s="33" customFormat="1" ht="13.2" hidden="1" x14ac:dyDescent="0.2"/>
    <row r="6156" s="33" customFormat="1" ht="13.2" hidden="1" x14ac:dyDescent="0.2"/>
    <row r="6157" s="33" customFormat="1" ht="13.2" hidden="1" x14ac:dyDescent="0.2"/>
    <row r="6158" s="33" customFormat="1" ht="13.2" hidden="1" x14ac:dyDescent="0.2"/>
    <row r="6159" s="33" customFormat="1" ht="13.2" hidden="1" x14ac:dyDescent="0.2"/>
    <row r="6160" s="33" customFormat="1" ht="13.2" hidden="1" x14ac:dyDescent="0.2"/>
    <row r="6161" s="33" customFormat="1" ht="13.2" hidden="1" x14ac:dyDescent="0.2"/>
    <row r="6162" s="33" customFormat="1" ht="13.2" hidden="1" x14ac:dyDescent="0.2"/>
    <row r="6163" s="33" customFormat="1" ht="13.2" hidden="1" x14ac:dyDescent="0.2"/>
    <row r="6164" s="33" customFormat="1" ht="13.2" hidden="1" x14ac:dyDescent="0.2"/>
    <row r="6165" s="33" customFormat="1" ht="13.2" hidden="1" x14ac:dyDescent="0.2"/>
    <row r="6166" s="33" customFormat="1" ht="13.2" hidden="1" x14ac:dyDescent="0.2"/>
    <row r="6167" s="33" customFormat="1" ht="13.2" hidden="1" x14ac:dyDescent="0.2"/>
    <row r="6168" s="33" customFormat="1" ht="13.2" hidden="1" x14ac:dyDescent="0.2"/>
    <row r="6169" s="33" customFormat="1" ht="13.2" hidden="1" x14ac:dyDescent="0.2"/>
    <row r="6170" s="33" customFormat="1" ht="13.2" hidden="1" x14ac:dyDescent="0.2"/>
    <row r="6171" s="33" customFormat="1" ht="13.2" hidden="1" x14ac:dyDescent="0.2"/>
    <row r="6172" s="33" customFormat="1" ht="13.2" hidden="1" x14ac:dyDescent="0.2"/>
    <row r="6173" s="33" customFormat="1" ht="13.2" hidden="1" x14ac:dyDescent="0.2"/>
    <row r="6174" s="33" customFormat="1" ht="13.2" hidden="1" x14ac:dyDescent="0.2"/>
    <row r="6175" s="33" customFormat="1" ht="13.2" hidden="1" x14ac:dyDescent="0.2"/>
    <row r="6176" s="33" customFormat="1" ht="13.2" hidden="1" x14ac:dyDescent="0.2"/>
    <row r="6177" s="33" customFormat="1" ht="13.2" hidden="1" x14ac:dyDescent="0.2"/>
    <row r="6178" s="33" customFormat="1" ht="13.2" hidden="1" x14ac:dyDescent="0.2"/>
    <row r="6179" s="33" customFormat="1" ht="13.2" hidden="1" x14ac:dyDescent="0.2"/>
    <row r="6180" s="33" customFormat="1" ht="13.2" hidden="1" x14ac:dyDescent="0.2"/>
    <row r="6181" s="33" customFormat="1" ht="13.2" hidden="1" x14ac:dyDescent="0.2"/>
    <row r="6182" s="33" customFormat="1" ht="13.2" hidden="1" x14ac:dyDescent="0.2"/>
    <row r="6183" s="33" customFormat="1" ht="13.2" hidden="1" x14ac:dyDescent="0.2"/>
    <row r="6184" s="33" customFormat="1" ht="13.2" hidden="1" x14ac:dyDescent="0.2"/>
    <row r="6185" s="33" customFormat="1" ht="13.2" hidden="1" x14ac:dyDescent="0.2"/>
    <row r="6186" s="33" customFormat="1" ht="13.2" hidden="1" x14ac:dyDescent="0.2"/>
    <row r="6187" s="33" customFormat="1" ht="13.2" hidden="1" x14ac:dyDescent="0.2"/>
    <row r="6188" s="33" customFormat="1" ht="13.2" hidden="1" x14ac:dyDescent="0.2"/>
    <row r="6189" s="33" customFormat="1" ht="13.2" hidden="1" x14ac:dyDescent="0.2"/>
    <row r="6190" s="33" customFormat="1" ht="13.2" hidden="1" x14ac:dyDescent="0.2"/>
    <row r="6191" s="33" customFormat="1" ht="13.2" hidden="1" x14ac:dyDescent="0.2"/>
    <row r="6192" s="33" customFormat="1" ht="13.2" hidden="1" x14ac:dyDescent="0.2"/>
    <row r="6193" s="33" customFormat="1" ht="13.2" hidden="1" x14ac:dyDescent="0.2"/>
    <row r="6194" s="33" customFormat="1" ht="13.2" hidden="1" x14ac:dyDescent="0.2"/>
    <row r="6195" s="33" customFormat="1" ht="13.2" hidden="1" x14ac:dyDescent="0.2"/>
    <row r="6196" s="33" customFormat="1" ht="13.2" hidden="1" x14ac:dyDescent="0.2"/>
    <row r="6197" s="33" customFormat="1" ht="13.2" hidden="1" x14ac:dyDescent="0.2"/>
    <row r="6198" s="33" customFormat="1" ht="13.2" hidden="1" x14ac:dyDescent="0.2"/>
    <row r="6199" s="33" customFormat="1" ht="13.2" hidden="1" x14ac:dyDescent="0.2"/>
    <row r="6200" s="33" customFormat="1" ht="13.2" hidden="1" x14ac:dyDescent="0.2"/>
    <row r="6201" s="33" customFormat="1" ht="13.2" hidden="1" x14ac:dyDescent="0.2"/>
    <row r="6202" s="33" customFormat="1" ht="13.2" hidden="1" x14ac:dyDescent="0.2"/>
    <row r="6203" s="33" customFormat="1" ht="13.2" hidden="1" x14ac:dyDescent="0.2"/>
    <row r="6204" s="33" customFormat="1" ht="13.2" hidden="1" x14ac:dyDescent="0.2"/>
    <row r="6205" s="33" customFormat="1" ht="13.2" hidden="1" x14ac:dyDescent="0.2"/>
    <row r="6206" s="33" customFormat="1" ht="13.2" hidden="1" x14ac:dyDescent="0.2"/>
    <row r="6207" s="33" customFormat="1" ht="13.2" hidden="1" x14ac:dyDescent="0.2"/>
    <row r="6208" s="33" customFormat="1" ht="13.2" hidden="1" x14ac:dyDescent="0.2"/>
    <row r="6209" s="33" customFormat="1" ht="13.2" hidden="1" x14ac:dyDescent="0.2"/>
    <row r="6210" s="33" customFormat="1" ht="13.2" hidden="1" x14ac:dyDescent="0.2"/>
    <row r="6211" s="33" customFormat="1" ht="13.2" hidden="1" x14ac:dyDescent="0.2"/>
    <row r="6212" s="33" customFormat="1" ht="13.2" hidden="1" x14ac:dyDescent="0.2"/>
    <row r="6213" s="33" customFormat="1" ht="13.2" hidden="1" x14ac:dyDescent="0.2"/>
    <row r="6214" s="33" customFormat="1" ht="13.2" hidden="1" x14ac:dyDescent="0.2"/>
    <row r="6215" s="33" customFormat="1" ht="13.2" hidden="1" x14ac:dyDescent="0.2"/>
    <row r="6216" s="33" customFormat="1" ht="13.2" hidden="1" x14ac:dyDescent="0.2"/>
    <row r="6217" s="33" customFormat="1" ht="13.2" hidden="1" x14ac:dyDescent="0.2"/>
    <row r="6218" s="33" customFormat="1" ht="13.2" hidden="1" x14ac:dyDescent="0.2"/>
    <row r="6219" s="33" customFormat="1" ht="13.2" hidden="1" x14ac:dyDescent="0.2"/>
    <row r="6220" s="33" customFormat="1" ht="13.2" hidden="1" x14ac:dyDescent="0.2"/>
    <row r="6221" s="33" customFormat="1" ht="13.2" hidden="1" x14ac:dyDescent="0.2"/>
    <row r="6222" s="33" customFormat="1" ht="13.2" hidden="1" x14ac:dyDescent="0.2"/>
    <row r="6223" s="33" customFormat="1" ht="13.2" hidden="1" x14ac:dyDescent="0.2"/>
    <row r="6224" s="33" customFormat="1" ht="13.2" hidden="1" x14ac:dyDescent="0.2"/>
    <row r="6225" s="33" customFormat="1" ht="13.2" hidden="1" x14ac:dyDescent="0.2"/>
    <row r="6226" s="33" customFormat="1" ht="13.2" hidden="1" x14ac:dyDescent="0.2"/>
    <row r="6227" s="33" customFormat="1" ht="13.2" hidden="1" x14ac:dyDescent="0.2"/>
    <row r="6228" s="33" customFormat="1" ht="13.2" hidden="1" x14ac:dyDescent="0.2"/>
    <row r="6229" s="33" customFormat="1" ht="13.2" hidden="1" x14ac:dyDescent="0.2"/>
    <row r="6230" s="33" customFormat="1" ht="13.2" hidden="1" x14ac:dyDescent="0.2"/>
    <row r="6231" s="33" customFormat="1" ht="13.2" hidden="1" x14ac:dyDescent="0.2"/>
    <row r="6232" s="33" customFormat="1" ht="13.2" hidden="1" x14ac:dyDescent="0.2"/>
    <row r="6233" s="33" customFormat="1" ht="13.2" hidden="1" x14ac:dyDescent="0.2"/>
    <row r="6234" s="33" customFormat="1" ht="13.2" hidden="1" x14ac:dyDescent="0.2"/>
    <row r="6235" s="33" customFormat="1" ht="13.2" hidden="1" x14ac:dyDescent="0.2"/>
    <row r="6236" s="33" customFormat="1" ht="13.2" hidden="1" x14ac:dyDescent="0.2"/>
    <row r="6237" s="33" customFormat="1" ht="13.2" hidden="1" x14ac:dyDescent="0.2"/>
    <row r="6238" s="33" customFormat="1" ht="13.2" hidden="1" x14ac:dyDescent="0.2"/>
    <row r="6239" s="33" customFormat="1" ht="13.2" hidden="1" x14ac:dyDescent="0.2"/>
    <row r="6240" s="33" customFormat="1" ht="13.2" hidden="1" x14ac:dyDescent="0.2"/>
    <row r="6241" s="33" customFormat="1" ht="13.2" hidden="1" x14ac:dyDescent="0.2"/>
    <row r="6242" s="33" customFormat="1" ht="13.2" hidden="1" x14ac:dyDescent="0.2"/>
    <row r="6243" s="33" customFormat="1" ht="13.2" hidden="1" x14ac:dyDescent="0.2"/>
    <row r="6244" s="33" customFormat="1" ht="13.2" hidden="1" x14ac:dyDescent="0.2"/>
    <row r="6245" s="33" customFormat="1" ht="13.2" hidden="1" x14ac:dyDescent="0.2"/>
    <row r="6246" s="33" customFormat="1" ht="13.2" hidden="1" x14ac:dyDescent="0.2"/>
    <row r="6247" s="33" customFormat="1" ht="13.2" hidden="1" x14ac:dyDescent="0.2"/>
    <row r="6248" s="33" customFormat="1" ht="13.2" hidden="1" x14ac:dyDescent="0.2"/>
    <row r="6249" s="33" customFormat="1" ht="13.2" hidden="1" x14ac:dyDescent="0.2"/>
    <row r="6250" s="33" customFormat="1" ht="13.2" hidden="1" x14ac:dyDescent="0.2"/>
    <row r="6251" s="33" customFormat="1" ht="13.2" hidden="1" x14ac:dyDescent="0.2"/>
    <row r="6252" s="33" customFormat="1" ht="13.2" hidden="1" x14ac:dyDescent="0.2"/>
    <row r="6253" s="33" customFormat="1" ht="13.2" hidden="1" x14ac:dyDescent="0.2"/>
    <row r="6254" s="33" customFormat="1" ht="13.2" hidden="1" x14ac:dyDescent="0.2"/>
    <row r="6255" s="33" customFormat="1" ht="13.2" hidden="1" x14ac:dyDescent="0.2"/>
    <row r="6256" s="33" customFormat="1" ht="13.2" hidden="1" x14ac:dyDescent="0.2"/>
    <row r="6257" s="33" customFormat="1" ht="13.2" hidden="1" x14ac:dyDescent="0.2"/>
    <row r="6258" s="33" customFormat="1" ht="13.2" hidden="1" x14ac:dyDescent="0.2"/>
    <row r="6259" s="33" customFormat="1" ht="13.2" hidden="1" x14ac:dyDescent="0.2"/>
    <row r="6260" s="33" customFormat="1" ht="13.2" hidden="1" x14ac:dyDescent="0.2"/>
    <row r="6261" s="33" customFormat="1" ht="13.2" hidden="1" x14ac:dyDescent="0.2"/>
    <row r="6262" s="33" customFormat="1" ht="13.2" hidden="1" x14ac:dyDescent="0.2"/>
    <row r="6263" s="33" customFormat="1" ht="13.2" hidden="1" x14ac:dyDescent="0.2"/>
    <row r="6264" s="33" customFormat="1" ht="13.2" hidden="1" x14ac:dyDescent="0.2"/>
    <row r="6265" s="33" customFormat="1" ht="13.2" hidden="1" x14ac:dyDescent="0.2"/>
    <row r="6266" s="33" customFormat="1" ht="13.2" hidden="1" x14ac:dyDescent="0.2"/>
    <row r="6267" s="33" customFormat="1" ht="13.2" hidden="1" x14ac:dyDescent="0.2"/>
    <row r="6268" s="33" customFormat="1" ht="13.2" hidden="1" x14ac:dyDescent="0.2"/>
    <row r="6269" s="33" customFormat="1" ht="13.2" hidden="1" x14ac:dyDescent="0.2"/>
    <row r="6270" s="33" customFormat="1" ht="13.2" hidden="1" x14ac:dyDescent="0.2"/>
    <row r="6271" s="33" customFormat="1" ht="13.2" hidden="1" x14ac:dyDescent="0.2"/>
    <row r="6272" s="33" customFormat="1" ht="13.2" hidden="1" x14ac:dyDescent="0.2"/>
    <row r="6273" s="33" customFormat="1" ht="13.2" hidden="1" x14ac:dyDescent="0.2"/>
    <row r="6274" s="33" customFormat="1" ht="13.2" hidden="1" x14ac:dyDescent="0.2"/>
    <row r="6275" s="33" customFormat="1" ht="13.2" hidden="1" x14ac:dyDescent="0.2"/>
    <row r="6276" s="33" customFormat="1" ht="13.2" hidden="1" x14ac:dyDescent="0.2"/>
    <row r="6277" s="33" customFormat="1" ht="13.2" hidden="1" x14ac:dyDescent="0.2"/>
    <row r="6278" s="33" customFormat="1" ht="13.2" hidden="1" x14ac:dyDescent="0.2"/>
    <row r="6279" s="33" customFormat="1" ht="13.2" hidden="1" x14ac:dyDescent="0.2"/>
    <row r="6280" s="33" customFormat="1" ht="13.2" hidden="1" x14ac:dyDescent="0.2"/>
    <row r="6281" s="33" customFormat="1" ht="13.2" hidden="1" x14ac:dyDescent="0.2"/>
    <row r="6282" s="33" customFormat="1" ht="13.2" hidden="1" x14ac:dyDescent="0.2"/>
    <row r="6283" s="33" customFormat="1" ht="13.2" hidden="1" x14ac:dyDescent="0.2"/>
    <row r="6284" s="33" customFormat="1" ht="13.2" hidden="1" x14ac:dyDescent="0.2"/>
    <row r="6285" s="33" customFormat="1" ht="13.2" hidden="1" x14ac:dyDescent="0.2"/>
    <row r="6286" s="33" customFormat="1" ht="13.2" hidden="1" x14ac:dyDescent="0.2"/>
    <row r="6287" s="33" customFormat="1" ht="13.2" hidden="1" x14ac:dyDescent="0.2"/>
    <row r="6288" s="33" customFormat="1" ht="13.2" hidden="1" x14ac:dyDescent="0.2"/>
    <row r="6289" s="33" customFormat="1" ht="13.2" hidden="1" x14ac:dyDescent="0.2"/>
    <row r="6290" s="33" customFormat="1" ht="13.2" hidden="1" x14ac:dyDescent="0.2"/>
    <row r="6291" s="33" customFormat="1" ht="13.2" hidden="1" x14ac:dyDescent="0.2"/>
    <row r="6292" s="33" customFormat="1" ht="13.2" hidden="1" x14ac:dyDescent="0.2"/>
    <row r="6293" s="33" customFormat="1" ht="13.2" hidden="1" x14ac:dyDescent="0.2"/>
    <row r="6294" s="33" customFormat="1" ht="13.2" hidden="1" x14ac:dyDescent="0.2"/>
    <row r="6295" s="33" customFormat="1" ht="13.2" hidden="1" x14ac:dyDescent="0.2"/>
    <row r="6296" s="33" customFormat="1" ht="13.2" hidden="1" x14ac:dyDescent="0.2"/>
    <row r="6297" s="33" customFormat="1" ht="13.2" hidden="1" x14ac:dyDescent="0.2"/>
    <row r="6298" s="33" customFormat="1" ht="13.2" hidden="1" x14ac:dyDescent="0.2"/>
    <row r="6299" s="33" customFormat="1" ht="13.2" hidden="1" x14ac:dyDescent="0.2"/>
    <row r="6300" s="33" customFormat="1" ht="13.2" hidden="1" x14ac:dyDescent="0.2"/>
    <row r="6301" s="33" customFormat="1" ht="13.2" hidden="1" x14ac:dyDescent="0.2"/>
    <row r="6302" s="33" customFormat="1" ht="13.2" hidden="1" x14ac:dyDescent="0.2"/>
    <row r="6303" s="33" customFormat="1" ht="13.2" hidden="1" x14ac:dyDescent="0.2"/>
    <row r="6304" s="33" customFormat="1" ht="13.2" hidden="1" x14ac:dyDescent="0.2"/>
    <row r="6305" s="33" customFormat="1" ht="13.2" hidden="1" x14ac:dyDescent="0.2"/>
    <row r="6306" s="33" customFormat="1" ht="13.2" hidden="1" x14ac:dyDescent="0.2"/>
    <row r="6307" s="33" customFormat="1" ht="13.2" hidden="1" x14ac:dyDescent="0.2"/>
    <row r="6308" s="33" customFormat="1" ht="13.2" hidden="1" x14ac:dyDescent="0.2"/>
    <row r="6309" s="33" customFormat="1" ht="13.2" hidden="1" x14ac:dyDescent="0.2"/>
    <row r="6310" s="33" customFormat="1" ht="13.2" hidden="1" x14ac:dyDescent="0.2"/>
    <row r="6311" s="33" customFormat="1" ht="13.2" hidden="1" x14ac:dyDescent="0.2"/>
    <row r="6312" s="33" customFormat="1" ht="13.2" hidden="1" x14ac:dyDescent="0.2"/>
    <row r="6313" s="33" customFormat="1" ht="13.2" hidden="1" x14ac:dyDescent="0.2"/>
    <row r="6314" s="33" customFormat="1" ht="13.2" hidden="1" x14ac:dyDescent="0.2"/>
    <row r="6315" s="33" customFormat="1" ht="13.2" hidden="1" x14ac:dyDescent="0.2"/>
    <row r="6316" s="33" customFormat="1" ht="13.2" hidden="1" x14ac:dyDescent="0.2"/>
    <row r="6317" s="33" customFormat="1" ht="13.2" hidden="1" x14ac:dyDescent="0.2"/>
    <row r="6318" s="33" customFormat="1" ht="13.2" hidden="1" x14ac:dyDescent="0.2"/>
    <row r="6319" s="33" customFormat="1" ht="13.2" hidden="1" x14ac:dyDescent="0.2"/>
    <row r="6320" s="33" customFormat="1" ht="13.2" hidden="1" x14ac:dyDescent="0.2"/>
    <row r="6321" s="33" customFormat="1" ht="13.2" hidden="1" x14ac:dyDescent="0.2"/>
    <row r="6322" s="33" customFormat="1" ht="13.2" hidden="1" x14ac:dyDescent="0.2"/>
    <row r="6323" s="33" customFormat="1" ht="13.2" hidden="1" x14ac:dyDescent="0.2"/>
    <row r="6324" s="33" customFormat="1" ht="13.2" hidden="1" x14ac:dyDescent="0.2"/>
    <row r="6325" s="33" customFormat="1" ht="13.2" hidden="1" x14ac:dyDescent="0.2"/>
    <row r="6326" s="33" customFormat="1" ht="13.2" hidden="1" x14ac:dyDescent="0.2"/>
    <row r="6327" s="33" customFormat="1" ht="13.2" hidden="1" x14ac:dyDescent="0.2"/>
    <row r="6328" s="33" customFormat="1" ht="13.2" hidden="1" x14ac:dyDescent="0.2"/>
    <row r="6329" s="33" customFormat="1" ht="13.2" hidden="1" x14ac:dyDescent="0.2"/>
    <row r="6330" s="33" customFormat="1" ht="13.2" hidden="1" x14ac:dyDescent="0.2"/>
    <row r="6331" s="33" customFormat="1" ht="13.2" hidden="1" x14ac:dyDescent="0.2"/>
    <row r="6332" s="33" customFormat="1" ht="13.2" hidden="1" x14ac:dyDescent="0.2"/>
    <row r="6333" s="33" customFormat="1" ht="13.2" hidden="1" x14ac:dyDescent="0.2"/>
    <row r="6334" s="33" customFormat="1" ht="13.2" hidden="1" x14ac:dyDescent="0.2"/>
    <row r="6335" s="33" customFormat="1" ht="13.2" hidden="1" x14ac:dyDescent="0.2"/>
    <row r="6336" s="33" customFormat="1" ht="13.2" hidden="1" x14ac:dyDescent="0.2"/>
    <row r="6337" s="33" customFormat="1" ht="13.2" hidden="1" x14ac:dyDescent="0.2"/>
    <row r="6338" s="33" customFormat="1" ht="13.2" hidden="1" x14ac:dyDescent="0.2"/>
    <row r="6339" s="33" customFormat="1" ht="13.2" hidden="1" x14ac:dyDescent="0.2"/>
    <row r="6340" s="33" customFormat="1" ht="13.2" hidden="1" x14ac:dyDescent="0.2"/>
    <row r="6341" s="33" customFormat="1" ht="13.2" hidden="1" x14ac:dyDescent="0.2"/>
    <row r="6342" s="33" customFormat="1" ht="13.2" hidden="1" x14ac:dyDescent="0.2"/>
    <row r="6343" s="33" customFormat="1" ht="13.2" hidden="1" x14ac:dyDescent="0.2"/>
    <row r="6344" s="33" customFormat="1" ht="13.2" hidden="1" x14ac:dyDescent="0.2"/>
    <row r="6345" s="33" customFormat="1" ht="13.2" hidden="1" x14ac:dyDescent="0.2"/>
    <row r="6346" s="33" customFormat="1" ht="13.2" hidden="1" x14ac:dyDescent="0.2"/>
    <row r="6347" s="33" customFormat="1" ht="13.2" hidden="1" x14ac:dyDescent="0.2"/>
    <row r="6348" s="33" customFormat="1" ht="13.2" hidden="1" x14ac:dyDescent="0.2"/>
    <row r="6349" s="33" customFormat="1" ht="13.2" hidden="1" x14ac:dyDescent="0.2"/>
    <row r="6350" s="33" customFormat="1" ht="13.2" hidden="1" x14ac:dyDescent="0.2"/>
    <row r="6351" s="33" customFormat="1" ht="13.2" hidden="1" x14ac:dyDescent="0.2"/>
    <row r="6352" s="33" customFormat="1" ht="13.2" hidden="1" x14ac:dyDescent="0.2"/>
    <row r="6353" s="33" customFormat="1" ht="13.2" hidden="1" x14ac:dyDescent="0.2"/>
    <row r="6354" s="33" customFormat="1" ht="13.2" hidden="1" x14ac:dyDescent="0.2"/>
    <row r="6355" s="33" customFormat="1" ht="13.2" hidden="1" x14ac:dyDescent="0.2"/>
    <row r="6356" s="33" customFormat="1" ht="13.2" hidden="1" x14ac:dyDescent="0.2"/>
    <row r="6357" s="33" customFormat="1" ht="13.2" hidden="1" x14ac:dyDescent="0.2"/>
    <row r="6358" s="33" customFormat="1" ht="13.2" hidden="1" x14ac:dyDescent="0.2"/>
    <row r="6359" s="33" customFormat="1" ht="13.2" hidden="1" x14ac:dyDescent="0.2"/>
    <row r="6360" s="33" customFormat="1" ht="13.2" hidden="1" x14ac:dyDescent="0.2"/>
    <row r="6361" s="33" customFormat="1" ht="13.2" hidden="1" x14ac:dyDescent="0.2"/>
    <row r="6362" s="33" customFormat="1" ht="13.2" hidden="1" x14ac:dyDescent="0.2"/>
    <row r="6363" s="33" customFormat="1" ht="13.2" hidden="1" x14ac:dyDescent="0.2"/>
    <row r="6364" s="33" customFormat="1" ht="13.2" hidden="1" x14ac:dyDescent="0.2"/>
    <row r="6365" s="33" customFormat="1" ht="13.2" hidden="1" x14ac:dyDescent="0.2"/>
    <row r="6366" s="33" customFormat="1" ht="13.2" hidden="1" x14ac:dyDescent="0.2"/>
    <row r="6367" s="33" customFormat="1" ht="13.2" hidden="1" x14ac:dyDescent="0.2"/>
    <row r="6368" s="33" customFormat="1" ht="13.2" hidden="1" x14ac:dyDescent="0.2"/>
    <row r="6369" s="33" customFormat="1" ht="13.2" hidden="1" x14ac:dyDescent="0.2"/>
    <row r="6370" s="33" customFormat="1" ht="13.2" hidden="1" x14ac:dyDescent="0.2"/>
    <row r="6371" s="33" customFormat="1" ht="13.2" hidden="1" x14ac:dyDescent="0.2"/>
    <row r="6372" s="33" customFormat="1" ht="13.2" hidden="1" x14ac:dyDescent="0.2"/>
    <row r="6373" s="33" customFormat="1" ht="13.2" hidden="1" x14ac:dyDescent="0.2"/>
    <row r="6374" s="33" customFormat="1" ht="13.2" hidden="1" x14ac:dyDescent="0.2"/>
    <row r="6375" s="33" customFormat="1" ht="13.2" hidden="1" x14ac:dyDescent="0.2"/>
    <row r="6376" s="33" customFormat="1" ht="13.2" hidden="1" x14ac:dyDescent="0.2"/>
    <row r="6377" s="33" customFormat="1" ht="13.2" hidden="1" x14ac:dyDescent="0.2"/>
    <row r="6378" s="33" customFormat="1" ht="13.2" hidden="1" x14ac:dyDescent="0.2"/>
    <row r="6379" s="33" customFormat="1" ht="13.2" hidden="1" x14ac:dyDescent="0.2"/>
    <row r="6380" s="33" customFormat="1" ht="13.2" hidden="1" x14ac:dyDescent="0.2"/>
    <row r="6381" s="33" customFormat="1" ht="13.2" hidden="1" x14ac:dyDescent="0.2"/>
    <row r="6382" s="33" customFormat="1" ht="13.2" hidden="1" x14ac:dyDescent="0.2"/>
    <row r="6383" s="33" customFormat="1" ht="13.2" hidden="1" x14ac:dyDescent="0.2"/>
    <row r="6384" s="33" customFormat="1" ht="13.2" hidden="1" x14ac:dyDescent="0.2"/>
    <row r="6385" s="33" customFormat="1" ht="13.2" hidden="1" x14ac:dyDescent="0.2"/>
    <row r="6386" s="33" customFormat="1" ht="13.2" hidden="1" x14ac:dyDescent="0.2"/>
    <row r="6387" s="33" customFormat="1" ht="13.2" hidden="1" x14ac:dyDescent="0.2"/>
    <row r="6388" s="33" customFormat="1" ht="13.2" hidden="1" x14ac:dyDescent="0.2"/>
    <row r="6389" s="33" customFormat="1" ht="13.2" hidden="1" x14ac:dyDescent="0.2"/>
    <row r="6390" s="33" customFormat="1" ht="13.2" hidden="1" x14ac:dyDescent="0.2"/>
    <row r="6391" s="33" customFormat="1" ht="13.2" hidden="1" x14ac:dyDescent="0.2"/>
    <row r="6392" s="33" customFormat="1" ht="13.2" hidden="1" x14ac:dyDescent="0.2"/>
    <row r="6393" s="33" customFormat="1" ht="13.2" hidden="1" x14ac:dyDescent="0.2"/>
    <row r="6394" s="33" customFormat="1" ht="13.2" hidden="1" x14ac:dyDescent="0.2"/>
    <row r="6395" s="33" customFormat="1" ht="13.2" hidden="1" x14ac:dyDescent="0.2"/>
    <row r="6396" s="33" customFormat="1" ht="13.2" hidden="1" x14ac:dyDescent="0.2"/>
    <row r="6397" s="33" customFormat="1" ht="13.2" hidden="1" x14ac:dyDescent="0.2"/>
    <row r="6398" s="33" customFormat="1" ht="13.2" hidden="1" x14ac:dyDescent="0.2"/>
    <row r="6399" s="33" customFormat="1" ht="13.2" hidden="1" x14ac:dyDescent="0.2"/>
    <row r="6400" s="33" customFormat="1" ht="13.2" hidden="1" x14ac:dyDescent="0.2"/>
    <row r="6401" s="33" customFormat="1" ht="13.2" hidden="1" x14ac:dyDescent="0.2"/>
    <row r="6402" s="33" customFormat="1" ht="13.2" hidden="1" x14ac:dyDescent="0.2"/>
    <row r="6403" s="33" customFormat="1" ht="13.2" hidden="1" x14ac:dyDescent="0.2"/>
    <row r="6404" s="33" customFormat="1" ht="13.2" hidden="1" x14ac:dyDescent="0.2"/>
    <row r="6405" s="33" customFormat="1" ht="13.2" hidden="1" x14ac:dyDescent="0.2"/>
    <row r="6406" s="33" customFormat="1" ht="13.2" hidden="1" x14ac:dyDescent="0.2"/>
    <row r="6407" s="33" customFormat="1" ht="13.2" hidden="1" x14ac:dyDescent="0.2"/>
    <row r="6408" s="33" customFormat="1" ht="13.2" hidden="1" x14ac:dyDescent="0.2"/>
    <row r="6409" s="33" customFormat="1" ht="13.2" hidden="1" x14ac:dyDescent="0.2"/>
    <row r="6410" s="33" customFormat="1" ht="13.2" hidden="1" x14ac:dyDescent="0.2"/>
    <row r="6411" s="33" customFormat="1" ht="13.2" hidden="1" x14ac:dyDescent="0.2"/>
    <row r="6412" s="33" customFormat="1" ht="13.2" hidden="1" x14ac:dyDescent="0.2"/>
    <row r="6413" s="33" customFormat="1" ht="13.2" hidden="1" x14ac:dyDescent="0.2"/>
    <row r="6414" s="33" customFormat="1" ht="13.2" hidden="1" x14ac:dyDescent="0.2"/>
    <row r="6415" s="33" customFormat="1" ht="13.2" hidden="1" x14ac:dyDescent="0.2"/>
    <row r="6416" s="33" customFormat="1" ht="13.2" hidden="1" x14ac:dyDescent="0.2"/>
    <row r="6417" s="33" customFormat="1" ht="13.2" hidden="1" x14ac:dyDescent="0.2"/>
    <row r="6418" s="33" customFormat="1" ht="13.2" hidden="1" x14ac:dyDescent="0.2"/>
    <row r="6419" s="33" customFormat="1" ht="13.2" hidden="1" x14ac:dyDescent="0.2"/>
    <row r="6420" s="33" customFormat="1" ht="13.2" hidden="1" x14ac:dyDescent="0.2"/>
    <row r="6421" s="33" customFormat="1" ht="13.2" hidden="1" x14ac:dyDescent="0.2"/>
    <row r="6422" s="33" customFormat="1" ht="13.2" hidden="1" x14ac:dyDescent="0.2"/>
    <row r="6423" s="33" customFormat="1" ht="13.2" hidden="1" x14ac:dyDescent="0.2"/>
    <row r="6424" s="33" customFormat="1" ht="13.2" hidden="1" x14ac:dyDescent="0.2"/>
    <row r="6425" s="33" customFormat="1" ht="13.2" hidden="1" x14ac:dyDescent="0.2"/>
    <row r="6426" s="33" customFormat="1" ht="13.2" hidden="1" x14ac:dyDescent="0.2"/>
    <row r="6427" s="33" customFormat="1" ht="13.2" hidden="1" x14ac:dyDescent="0.2"/>
    <row r="6428" s="33" customFormat="1" ht="13.2" hidden="1" x14ac:dyDescent="0.2"/>
    <row r="6429" s="33" customFormat="1" ht="13.2" hidden="1" x14ac:dyDescent="0.2"/>
    <row r="6430" s="33" customFormat="1" ht="13.2" hidden="1" x14ac:dyDescent="0.2"/>
    <row r="6431" s="33" customFormat="1" ht="13.2" hidden="1" x14ac:dyDescent="0.2"/>
    <row r="6432" s="33" customFormat="1" ht="13.2" hidden="1" x14ac:dyDescent="0.2"/>
    <row r="6433" s="33" customFormat="1" ht="13.2" hidden="1" x14ac:dyDescent="0.2"/>
    <row r="6434" s="33" customFormat="1" ht="13.2" hidden="1" x14ac:dyDescent="0.2"/>
    <row r="6435" s="33" customFormat="1" ht="13.2" hidden="1" x14ac:dyDescent="0.2"/>
    <row r="6436" s="33" customFormat="1" ht="13.2" hidden="1" x14ac:dyDescent="0.2"/>
    <row r="6437" s="33" customFormat="1" ht="13.2" hidden="1" x14ac:dyDescent="0.2"/>
    <row r="6438" s="33" customFormat="1" ht="13.2" hidden="1" x14ac:dyDescent="0.2"/>
    <row r="6439" s="33" customFormat="1" ht="13.2" hidden="1" x14ac:dyDescent="0.2"/>
    <row r="6440" s="33" customFormat="1" ht="13.2" hidden="1" x14ac:dyDescent="0.2"/>
    <row r="6441" s="33" customFormat="1" ht="13.2" hidden="1" x14ac:dyDescent="0.2"/>
    <row r="6442" s="33" customFormat="1" ht="13.2" hidden="1" x14ac:dyDescent="0.2"/>
    <row r="6443" s="33" customFormat="1" ht="13.2" hidden="1" x14ac:dyDescent="0.2"/>
    <row r="6444" s="33" customFormat="1" ht="13.2" hidden="1" x14ac:dyDescent="0.2"/>
    <row r="6445" s="33" customFormat="1" ht="13.2" hidden="1" x14ac:dyDescent="0.2"/>
    <row r="6446" s="33" customFormat="1" ht="13.2" hidden="1" x14ac:dyDescent="0.2"/>
    <row r="6447" s="33" customFormat="1" ht="13.2" hidden="1" x14ac:dyDescent="0.2"/>
    <row r="6448" s="33" customFormat="1" ht="13.2" hidden="1" x14ac:dyDescent="0.2"/>
    <row r="6449" s="33" customFormat="1" ht="13.2" hidden="1" x14ac:dyDescent="0.2"/>
    <row r="6450" s="33" customFormat="1" ht="13.2" hidden="1" x14ac:dyDescent="0.2"/>
    <row r="6451" s="33" customFormat="1" ht="13.2" hidden="1" x14ac:dyDescent="0.2"/>
    <row r="6452" s="33" customFormat="1" ht="13.2" hidden="1" x14ac:dyDescent="0.2"/>
    <row r="6453" s="33" customFormat="1" ht="13.2" hidden="1" x14ac:dyDescent="0.2"/>
    <row r="6454" s="33" customFormat="1" ht="13.2" hidden="1" x14ac:dyDescent="0.2"/>
    <row r="6455" s="33" customFormat="1" ht="13.2" hidden="1" x14ac:dyDescent="0.2"/>
    <row r="6456" s="33" customFormat="1" ht="13.2" hidden="1" x14ac:dyDescent="0.2"/>
    <row r="6457" s="33" customFormat="1" ht="13.2" hidden="1" x14ac:dyDescent="0.2"/>
    <row r="6458" s="33" customFormat="1" ht="13.2" hidden="1" x14ac:dyDescent="0.2"/>
    <row r="6459" s="33" customFormat="1" ht="13.2" hidden="1" x14ac:dyDescent="0.2"/>
    <row r="6460" s="33" customFormat="1" ht="13.2" hidden="1" x14ac:dyDescent="0.2"/>
    <row r="6461" s="33" customFormat="1" ht="13.2" hidden="1" x14ac:dyDescent="0.2"/>
    <row r="6462" s="33" customFormat="1" ht="13.2" hidden="1" x14ac:dyDescent="0.2"/>
    <row r="6463" s="33" customFormat="1" ht="13.2" hidden="1" x14ac:dyDescent="0.2"/>
    <row r="6464" s="33" customFormat="1" ht="13.2" hidden="1" x14ac:dyDescent="0.2"/>
    <row r="6465" s="33" customFormat="1" ht="13.2" hidden="1" x14ac:dyDescent="0.2"/>
    <row r="6466" s="33" customFormat="1" ht="13.2" hidden="1" x14ac:dyDescent="0.2"/>
    <row r="6467" s="33" customFormat="1" ht="13.2" hidden="1" x14ac:dyDescent="0.2"/>
    <row r="6468" s="33" customFormat="1" ht="13.2" hidden="1" x14ac:dyDescent="0.2"/>
    <row r="6469" s="33" customFormat="1" ht="13.2" hidden="1" x14ac:dyDescent="0.2"/>
    <row r="6470" s="33" customFormat="1" ht="13.2" hidden="1" x14ac:dyDescent="0.2"/>
    <row r="6471" s="33" customFormat="1" ht="13.2" hidden="1" x14ac:dyDescent="0.2"/>
    <row r="6472" s="33" customFormat="1" ht="13.2" hidden="1" x14ac:dyDescent="0.2"/>
    <row r="6473" s="33" customFormat="1" ht="13.2" hidden="1" x14ac:dyDescent="0.2"/>
    <row r="6474" s="33" customFormat="1" ht="13.2" hidden="1" x14ac:dyDescent="0.2"/>
    <row r="6475" s="33" customFormat="1" ht="13.2" hidden="1" x14ac:dyDescent="0.2"/>
    <row r="6476" s="33" customFormat="1" ht="13.2" hidden="1" x14ac:dyDescent="0.2"/>
    <row r="6477" s="33" customFormat="1" ht="13.2" hidden="1" x14ac:dyDescent="0.2"/>
    <row r="6478" s="33" customFormat="1" ht="13.2" hidden="1" x14ac:dyDescent="0.2"/>
    <row r="6479" s="33" customFormat="1" ht="13.2" hidden="1" x14ac:dyDescent="0.2"/>
    <row r="6480" s="33" customFormat="1" ht="13.2" hidden="1" x14ac:dyDescent="0.2"/>
    <row r="6481" s="33" customFormat="1" ht="13.2" hidden="1" x14ac:dyDescent="0.2"/>
    <row r="6482" s="33" customFormat="1" ht="13.2" hidden="1" x14ac:dyDescent="0.2"/>
    <row r="6483" s="33" customFormat="1" ht="13.2" hidden="1" x14ac:dyDescent="0.2"/>
    <row r="6484" s="33" customFormat="1" ht="13.2" hidden="1" x14ac:dyDescent="0.2"/>
    <row r="6485" s="33" customFormat="1" ht="13.2" hidden="1" x14ac:dyDescent="0.2"/>
    <row r="6486" s="33" customFormat="1" ht="13.2" hidden="1" x14ac:dyDescent="0.2"/>
    <row r="6487" s="33" customFormat="1" ht="13.2" hidden="1" x14ac:dyDescent="0.2"/>
    <row r="6488" s="33" customFormat="1" ht="13.2" hidden="1" x14ac:dyDescent="0.2"/>
    <row r="6489" s="33" customFormat="1" ht="13.2" hidden="1" x14ac:dyDescent="0.2"/>
    <row r="6490" s="33" customFormat="1" ht="13.2" hidden="1" x14ac:dyDescent="0.2"/>
    <row r="6491" s="33" customFormat="1" ht="13.2" hidden="1" x14ac:dyDescent="0.2"/>
    <row r="6492" s="33" customFormat="1" ht="13.2" hidden="1" x14ac:dyDescent="0.2"/>
    <row r="6493" s="33" customFormat="1" ht="13.2" hidden="1" x14ac:dyDescent="0.2"/>
    <row r="6494" s="33" customFormat="1" ht="13.2" hidden="1" x14ac:dyDescent="0.2"/>
    <row r="6495" s="33" customFormat="1" ht="13.2" hidden="1" x14ac:dyDescent="0.2"/>
    <row r="6496" s="33" customFormat="1" ht="13.2" hidden="1" x14ac:dyDescent="0.2"/>
    <row r="6497" s="33" customFormat="1" ht="13.2" hidden="1" x14ac:dyDescent="0.2"/>
    <row r="6498" s="33" customFormat="1" ht="13.2" hidden="1" x14ac:dyDescent="0.2"/>
    <row r="6499" s="33" customFormat="1" ht="13.2" hidden="1" x14ac:dyDescent="0.2"/>
    <row r="6500" s="33" customFormat="1" ht="13.2" hidden="1" x14ac:dyDescent="0.2"/>
    <row r="6501" s="33" customFormat="1" ht="13.2" hidden="1" x14ac:dyDescent="0.2"/>
    <row r="6502" s="33" customFormat="1" ht="13.2" hidden="1" x14ac:dyDescent="0.2"/>
    <row r="6503" s="33" customFormat="1" ht="13.2" hidden="1" x14ac:dyDescent="0.2"/>
    <row r="6504" s="33" customFormat="1" ht="13.2" hidden="1" x14ac:dyDescent="0.2"/>
    <row r="6505" s="33" customFormat="1" ht="13.2" hidden="1" x14ac:dyDescent="0.2"/>
    <row r="6506" s="33" customFormat="1" ht="13.2" hidden="1" x14ac:dyDescent="0.2"/>
    <row r="6507" s="33" customFormat="1" ht="13.2" hidden="1" x14ac:dyDescent="0.2"/>
    <row r="6508" s="33" customFormat="1" ht="13.2" hidden="1" x14ac:dyDescent="0.2"/>
    <row r="6509" s="33" customFormat="1" ht="13.2" hidden="1" x14ac:dyDescent="0.2"/>
    <row r="6510" s="33" customFormat="1" ht="13.2" hidden="1" x14ac:dyDescent="0.2"/>
    <row r="6511" s="33" customFormat="1" ht="13.2" hidden="1" x14ac:dyDescent="0.2"/>
    <row r="6512" s="33" customFormat="1" ht="13.2" hidden="1" x14ac:dyDescent="0.2"/>
    <row r="6513" s="33" customFormat="1" ht="13.2" hidden="1" x14ac:dyDescent="0.2"/>
    <row r="6514" s="33" customFormat="1" ht="13.2" hidden="1" x14ac:dyDescent="0.2"/>
    <row r="6515" s="33" customFormat="1" ht="13.2" hidden="1" x14ac:dyDescent="0.2"/>
    <row r="6516" s="33" customFormat="1" ht="13.2" hidden="1" x14ac:dyDescent="0.2"/>
    <row r="6517" s="33" customFormat="1" ht="13.2" hidden="1" x14ac:dyDescent="0.2"/>
    <row r="6518" s="33" customFormat="1" ht="13.2" hidden="1" x14ac:dyDescent="0.2"/>
    <row r="6519" s="33" customFormat="1" ht="13.2" hidden="1" x14ac:dyDescent="0.2"/>
    <row r="6520" s="33" customFormat="1" ht="13.2" hidden="1" x14ac:dyDescent="0.2"/>
    <row r="6521" s="33" customFormat="1" ht="13.2" hidden="1" x14ac:dyDescent="0.2"/>
    <row r="6522" s="33" customFormat="1" ht="13.2" hidden="1" x14ac:dyDescent="0.2"/>
    <row r="6523" s="33" customFormat="1" ht="13.2" hidden="1" x14ac:dyDescent="0.2"/>
    <row r="6524" s="33" customFormat="1" ht="13.2" hidden="1" x14ac:dyDescent="0.2"/>
    <row r="6525" s="33" customFormat="1" ht="13.2" hidden="1" x14ac:dyDescent="0.2"/>
    <row r="6526" s="33" customFormat="1" ht="13.2" hidden="1" x14ac:dyDescent="0.2"/>
    <row r="6527" s="33" customFormat="1" ht="13.2" hidden="1" x14ac:dyDescent="0.2"/>
    <row r="6528" s="33" customFormat="1" ht="13.2" hidden="1" x14ac:dyDescent="0.2"/>
    <row r="6529" s="33" customFormat="1" ht="13.2" hidden="1" x14ac:dyDescent="0.2"/>
    <row r="6530" s="33" customFormat="1" ht="13.2" hidden="1" x14ac:dyDescent="0.2"/>
    <row r="6531" s="33" customFormat="1" ht="13.2" hidden="1" x14ac:dyDescent="0.2"/>
    <row r="6532" s="33" customFormat="1" ht="13.2" hidden="1" x14ac:dyDescent="0.2"/>
    <row r="6533" s="33" customFormat="1" ht="13.2" hidden="1" x14ac:dyDescent="0.2"/>
    <row r="6534" s="33" customFormat="1" ht="13.2" hidden="1" x14ac:dyDescent="0.2"/>
    <row r="6535" s="33" customFormat="1" ht="13.2" hidden="1" x14ac:dyDescent="0.2"/>
    <row r="6536" s="33" customFormat="1" ht="13.2" hidden="1" x14ac:dyDescent="0.2"/>
    <row r="6537" s="33" customFormat="1" ht="13.2" hidden="1" x14ac:dyDescent="0.2"/>
    <row r="6538" s="33" customFormat="1" ht="13.2" hidden="1" x14ac:dyDescent="0.2"/>
    <row r="6539" s="33" customFormat="1" ht="13.2" hidden="1" x14ac:dyDescent="0.2"/>
    <row r="6540" s="33" customFormat="1" ht="13.2" hidden="1" x14ac:dyDescent="0.2"/>
    <row r="6541" s="33" customFormat="1" ht="13.2" hidden="1" x14ac:dyDescent="0.2"/>
    <row r="6542" s="33" customFormat="1" ht="13.2" hidden="1" x14ac:dyDescent="0.2"/>
    <row r="6543" s="33" customFormat="1" ht="13.2" hidden="1" x14ac:dyDescent="0.2"/>
    <row r="6544" s="33" customFormat="1" ht="13.2" hidden="1" x14ac:dyDescent="0.2"/>
    <row r="6545" s="33" customFormat="1" ht="13.2" hidden="1" x14ac:dyDescent="0.2"/>
    <row r="6546" s="33" customFormat="1" ht="13.2" hidden="1" x14ac:dyDescent="0.2"/>
    <row r="6547" s="33" customFormat="1" ht="13.2" hidden="1" x14ac:dyDescent="0.2"/>
    <row r="6548" s="33" customFormat="1" ht="13.2" hidden="1" x14ac:dyDescent="0.2"/>
    <row r="6549" s="33" customFormat="1" ht="13.2" hidden="1" x14ac:dyDescent="0.2"/>
    <row r="6550" s="33" customFormat="1" ht="13.2" hidden="1" x14ac:dyDescent="0.2"/>
    <row r="6551" s="33" customFormat="1" ht="13.2" hidden="1" x14ac:dyDescent="0.2"/>
    <row r="6552" s="33" customFormat="1" ht="13.2" hidden="1" x14ac:dyDescent="0.2"/>
    <row r="6553" s="33" customFormat="1" ht="13.2" hidden="1" x14ac:dyDescent="0.2"/>
    <row r="6554" s="33" customFormat="1" ht="13.2" hidden="1" x14ac:dyDescent="0.2"/>
    <row r="6555" s="33" customFormat="1" ht="13.2" hidden="1" x14ac:dyDescent="0.2"/>
    <row r="6556" s="33" customFormat="1" ht="13.2" hidden="1" x14ac:dyDescent="0.2"/>
    <row r="6557" s="33" customFormat="1" ht="13.2" hidden="1" x14ac:dyDescent="0.2"/>
    <row r="6558" s="33" customFormat="1" ht="13.2" hidden="1" x14ac:dyDescent="0.2"/>
    <row r="6559" s="33" customFormat="1" ht="13.2" hidden="1" x14ac:dyDescent="0.2"/>
    <row r="6560" s="33" customFormat="1" ht="13.2" hidden="1" x14ac:dyDescent="0.2"/>
    <row r="6561" s="33" customFormat="1" ht="13.2" hidden="1" x14ac:dyDescent="0.2"/>
    <row r="6562" s="33" customFormat="1" ht="13.2" hidden="1" x14ac:dyDescent="0.2"/>
    <row r="6563" s="33" customFormat="1" ht="13.2" hidden="1" x14ac:dyDescent="0.2"/>
    <row r="6564" s="33" customFormat="1" ht="13.2" hidden="1" x14ac:dyDescent="0.2"/>
    <row r="6565" s="33" customFormat="1" ht="13.2" hidden="1" x14ac:dyDescent="0.2"/>
    <row r="6566" s="33" customFormat="1" ht="13.2" hidden="1" x14ac:dyDescent="0.2"/>
    <row r="6567" s="33" customFormat="1" ht="13.2" hidden="1" x14ac:dyDescent="0.2"/>
    <row r="6568" s="33" customFormat="1" ht="13.2" hidden="1" x14ac:dyDescent="0.2"/>
    <row r="6569" s="33" customFormat="1" ht="13.2" hidden="1" x14ac:dyDescent="0.2"/>
    <row r="6570" s="33" customFormat="1" ht="13.2" hidden="1" x14ac:dyDescent="0.2"/>
    <row r="6571" s="33" customFormat="1" ht="13.2" hidden="1" x14ac:dyDescent="0.2"/>
    <row r="6572" s="33" customFormat="1" ht="13.2" hidden="1" x14ac:dyDescent="0.2"/>
    <row r="6573" s="33" customFormat="1" ht="13.2" hidden="1" x14ac:dyDescent="0.2"/>
    <row r="6574" s="33" customFormat="1" ht="13.2" hidden="1" x14ac:dyDescent="0.2"/>
    <row r="6575" s="33" customFormat="1" ht="13.2" hidden="1" x14ac:dyDescent="0.2"/>
    <row r="6576" s="33" customFormat="1" ht="13.2" hidden="1" x14ac:dyDescent="0.2"/>
    <row r="6577" s="33" customFormat="1" ht="13.2" hidden="1" x14ac:dyDescent="0.2"/>
    <row r="6578" s="33" customFormat="1" ht="13.2" hidden="1" x14ac:dyDescent="0.2"/>
    <row r="6579" s="33" customFormat="1" ht="13.2" hidden="1" x14ac:dyDescent="0.2"/>
    <row r="6580" s="33" customFormat="1" ht="13.2" hidden="1" x14ac:dyDescent="0.2"/>
    <row r="6581" s="33" customFormat="1" ht="13.2" hidden="1" x14ac:dyDescent="0.2"/>
    <row r="6582" s="33" customFormat="1" ht="13.2" hidden="1" x14ac:dyDescent="0.2"/>
    <row r="6583" s="33" customFormat="1" ht="13.2" hidden="1" x14ac:dyDescent="0.2"/>
    <row r="6584" s="33" customFormat="1" ht="13.2" hidden="1" x14ac:dyDescent="0.2"/>
    <row r="6585" s="33" customFormat="1" ht="13.2" hidden="1" x14ac:dyDescent="0.2"/>
    <row r="6586" s="33" customFormat="1" ht="13.2" hidden="1" x14ac:dyDescent="0.2"/>
    <row r="6587" s="33" customFormat="1" ht="13.2" hidden="1" x14ac:dyDescent="0.2"/>
    <row r="6588" s="33" customFormat="1" ht="13.2" hidden="1" x14ac:dyDescent="0.2"/>
    <row r="6589" s="33" customFormat="1" ht="13.2" hidden="1" x14ac:dyDescent="0.2"/>
    <row r="6590" s="33" customFormat="1" ht="13.2" hidden="1" x14ac:dyDescent="0.2"/>
    <row r="6591" s="33" customFormat="1" ht="13.2" hidden="1" x14ac:dyDescent="0.2"/>
    <row r="6592" s="33" customFormat="1" ht="13.2" hidden="1" x14ac:dyDescent="0.2"/>
    <row r="6593" s="33" customFormat="1" ht="13.2" hidden="1" x14ac:dyDescent="0.2"/>
    <row r="6594" s="33" customFormat="1" ht="13.2" hidden="1" x14ac:dyDescent="0.2"/>
    <row r="6595" s="33" customFormat="1" ht="13.2" hidden="1" x14ac:dyDescent="0.2"/>
    <row r="6596" s="33" customFormat="1" ht="13.2" hidden="1" x14ac:dyDescent="0.2"/>
    <row r="6597" s="33" customFormat="1" ht="13.2" hidden="1" x14ac:dyDescent="0.2"/>
    <row r="6598" s="33" customFormat="1" ht="13.2" hidden="1" x14ac:dyDescent="0.2"/>
    <row r="6599" s="33" customFormat="1" ht="13.2" hidden="1" x14ac:dyDescent="0.2"/>
    <row r="6600" s="33" customFormat="1" ht="13.2" hidden="1" x14ac:dyDescent="0.2"/>
    <row r="6601" s="33" customFormat="1" ht="13.2" hidden="1" x14ac:dyDescent="0.2"/>
    <row r="6602" s="33" customFormat="1" ht="13.2" hidden="1" x14ac:dyDescent="0.2"/>
    <row r="6603" s="33" customFormat="1" ht="13.2" hidden="1" x14ac:dyDescent="0.2"/>
    <row r="6604" s="33" customFormat="1" ht="13.2" hidden="1" x14ac:dyDescent="0.2"/>
    <row r="6605" s="33" customFormat="1" ht="13.2" hidden="1" x14ac:dyDescent="0.2"/>
    <row r="6606" s="33" customFormat="1" ht="13.2" hidden="1" x14ac:dyDescent="0.2"/>
    <row r="6607" s="33" customFormat="1" ht="13.2" hidden="1" x14ac:dyDescent="0.2"/>
    <row r="6608" s="33" customFormat="1" ht="13.2" hidden="1" x14ac:dyDescent="0.2"/>
    <row r="6609" s="33" customFormat="1" ht="13.2" hidden="1" x14ac:dyDescent="0.2"/>
    <row r="6610" s="33" customFormat="1" ht="13.2" hidden="1" x14ac:dyDescent="0.2"/>
    <row r="6611" s="33" customFormat="1" ht="13.2" hidden="1" x14ac:dyDescent="0.2"/>
    <row r="6612" s="33" customFormat="1" ht="13.2" hidden="1" x14ac:dyDescent="0.2"/>
    <row r="6613" s="33" customFormat="1" ht="13.2" hidden="1" x14ac:dyDescent="0.2"/>
    <row r="6614" s="33" customFormat="1" ht="13.2" hidden="1" x14ac:dyDescent="0.2"/>
    <row r="6615" s="33" customFormat="1" ht="13.2" hidden="1" x14ac:dyDescent="0.2"/>
    <row r="6616" s="33" customFormat="1" ht="13.2" hidden="1" x14ac:dyDescent="0.2"/>
    <row r="6617" s="33" customFormat="1" ht="13.2" hidden="1" x14ac:dyDescent="0.2"/>
    <row r="6618" s="33" customFormat="1" ht="13.2" hidden="1" x14ac:dyDescent="0.2"/>
    <row r="6619" s="33" customFormat="1" ht="13.2" hidden="1" x14ac:dyDescent="0.2"/>
    <row r="6620" s="33" customFormat="1" ht="13.2" hidden="1" x14ac:dyDescent="0.2"/>
    <row r="6621" s="33" customFormat="1" ht="13.2" hidden="1" x14ac:dyDescent="0.2"/>
    <row r="6622" s="33" customFormat="1" ht="13.2" hidden="1" x14ac:dyDescent="0.2"/>
    <row r="6623" s="33" customFormat="1" ht="13.2" hidden="1" x14ac:dyDescent="0.2"/>
    <row r="6624" s="33" customFormat="1" ht="13.2" hidden="1" x14ac:dyDescent="0.2"/>
    <row r="6625" s="33" customFormat="1" ht="13.2" hidden="1" x14ac:dyDescent="0.2"/>
    <row r="6626" s="33" customFormat="1" ht="13.2" hidden="1" x14ac:dyDescent="0.2"/>
    <row r="6627" s="33" customFormat="1" ht="13.2" hidden="1" x14ac:dyDescent="0.2"/>
    <row r="6628" s="33" customFormat="1" ht="13.2" hidden="1" x14ac:dyDescent="0.2"/>
    <row r="6629" s="33" customFormat="1" ht="13.2" hidden="1" x14ac:dyDescent="0.2"/>
    <row r="6630" s="33" customFormat="1" ht="13.2" hidden="1" x14ac:dyDescent="0.2"/>
    <row r="6631" s="33" customFormat="1" ht="13.2" hidden="1" x14ac:dyDescent="0.2"/>
    <row r="6632" s="33" customFormat="1" ht="13.2" hidden="1" x14ac:dyDescent="0.2"/>
    <row r="6633" s="33" customFormat="1" ht="13.2" hidden="1" x14ac:dyDescent="0.2"/>
    <row r="6634" s="33" customFormat="1" ht="13.2" hidden="1" x14ac:dyDescent="0.2"/>
    <row r="6635" s="33" customFormat="1" ht="13.2" hidden="1" x14ac:dyDescent="0.2"/>
    <row r="6636" s="33" customFormat="1" ht="13.2" hidden="1" x14ac:dyDescent="0.2"/>
    <row r="6637" s="33" customFormat="1" ht="13.2" hidden="1" x14ac:dyDescent="0.2"/>
    <row r="6638" s="33" customFormat="1" ht="13.2" hidden="1" x14ac:dyDescent="0.2"/>
    <row r="6639" s="33" customFormat="1" ht="13.2" hidden="1" x14ac:dyDescent="0.2"/>
    <row r="6640" s="33" customFormat="1" ht="13.2" hidden="1" x14ac:dyDescent="0.2"/>
    <row r="6641" s="33" customFormat="1" ht="13.2" hidden="1" x14ac:dyDescent="0.2"/>
    <row r="6642" s="33" customFormat="1" ht="13.2" hidden="1" x14ac:dyDescent="0.2"/>
    <row r="6643" s="33" customFormat="1" ht="13.2" hidden="1" x14ac:dyDescent="0.2"/>
    <row r="6644" s="33" customFormat="1" ht="13.2" hidden="1" x14ac:dyDescent="0.2"/>
    <row r="6645" s="33" customFormat="1" ht="13.2" hidden="1" x14ac:dyDescent="0.2"/>
    <row r="6646" s="33" customFormat="1" ht="13.2" hidden="1" x14ac:dyDescent="0.2"/>
    <row r="6647" s="33" customFormat="1" ht="13.2" hidden="1" x14ac:dyDescent="0.2"/>
    <row r="6648" s="33" customFormat="1" ht="13.2" hidden="1" x14ac:dyDescent="0.2"/>
    <row r="6649" s="33" customFormat="1" ht="13.2" hidden="1" x14ac:dyDescent="0.2"/>
    <row r="6650" s="33" customFormat="1" ht="13.2" hidden="1" x14ac:dyDescent="0.2"/>
    <row r="6651" s="33" customFormat="1" ht="13.2" hidden="1" x14ac:dyDescent="0.2"/>
    <row r="6652" s="33" customFormat="1" ht="13.2" hidden="1" x14ac:dyDescent="0.2"/>
    <row r="6653" s="33" customFormat="1" ht="13.2" hidden="1" x14ac:dyDescent="0.2"/>
    <row r="6654" s="33" customFormat="1" ht="13.2" hidden="1" x14ac:dyDescent="0.2"/>
    <row r="6655" s="33" customFormat="1" ht="13.2" hidden="1" x14ac:dyDescent="0.2"/>
    <row r="6656" s="33" customFormat="1" ht="13.2" hidden="1" x14ac:dyDescent="0.2"/>
    <row r="6657" s="33" customFormat="1" ht="13.2" hidden="1" x14ac:dyDescent="0.2"/>
    <row r="6658" s="33" customFormat="1" ht="13.2" hidden="1" x14ac:dyDescent="0.2"/>
    <row r="6659" s="33" customFormat="1" ht="13.2" hidden="1" x14ac:dyDescent="0.2"/>
    <row r="6660" s="33" customFormat="1" ht="13.2" hidden="1" x14ac:dyDescent="0.2"/>
    <row r="6661" s="33" customFormat="1" ht="13.2" hidden="1" x14ac:dyDescent="0.2"/>
    <row r="6662" s="33" customFormat="1" ht="13.2" hidden="1" x14ac:dyDescent="0.2"/>
    <row r="6663" s="33" customFormat="1" ht="13.2" hidden="1" x14ac:dyDescent="0.2"/>
    <row r="6664" s="33" customFormat="1" ht="13.2" hidden="1" x14ac:dyDescent="0.2"/>
    <row r="6665" s="33" customFormat="1" ht="13.2" hidden="1" x14ac:dyDescent="0.2"/>
    <row r="6666" s="33" customFormat="1" ht="13.2" hidden="1" x14ac:dyDescent="0.2"/>
    <row r="6667" s="33" customFormat="1" ht="13.2" hidden="1" x14ac:dyDescent="0.2"/>
    <row r="6668" s="33" customFormat="1" ht="13.2" hidden="1" x14ac:dyDescent="0.2"/>
    <row r="6669" s="33" customFormat="1" ht="13.2" hidden="1" x14ac:dyDescent="0.2"/>
    <row r="6670" s="33" customFormat="1" ht="13.2" hidden="1" x14ac:dyDescent="0.2"/>
    <row r="6671" s="33" customFormat="1" ht="13.2" hidden="1" x14ac:dyDescent="0.2"/>
    <row r="6672" s="33" customFormat="1" ht="13.2" hidden="1" x14ac:dyDescent="0.2"/>
    <row r="6673" s="33" customFormat="1" ht="13.2" hidden="1" x14ac:dyDescent="0.2"/>
    <row r="6674" s="33" customFormat="1" ht="13.2" hidden="1" x14ac:dyDescent="0.2"/>
    <row r="6675" s="33" customFormat="1" ht="13.2" hidden="1" x14ac:dyDescent="0.2"/>
    <row r="6676" s="33" customFormat="1" ht="13.2" hidden="1" x14ac:dyDescent="0.2"/>
    <row r="6677" s="33" customFormat="1" ht="13.2" hidden="1" x14ac:dyDescent="0.2"/>
    <row r="6678" s="33" customFormat="1" ht="13.2" hidden="1" x14ac:dyDescent="0.2"/>
    <row r="6679" s="33" customFormat="1" ht="13.2" hidden="1" x14ac:dyDescent="0.2"/>
    <row r="6680" s="33" customFormat="1" ht="13.2" hidden="1" x14ac:dyDescent="0.2"/>
    <row r="6681" s="33" customFormat="1" ht="13.2" hidden="1" x14ac:dyDescent="0.2"/>
    <row r="6682" s="33" customFormat="1" ht="13.2" hidden="1" x14ac:dyDescent="0.2"/>
    <row r="6683" s="33" customFormat="1" ht="13.2" hidden="1" x14ac:dyDescent="0.2"/>
    <row r="6684" s="33" customFormat="1" ht="13.2" hidden="1" x14ac:dyDescent="0.2"/>
    <row r="6685" s="33" customFormat="1" ht="13.2" hidden="1" x14ac:dyDescent="0.2"/>
    <row r="6686" s="33" customFormat="1" ht="13.2" hidden="1" x14ac:dyDescent="0.2"/>
    <row r="6687" s="33" customFormat="1" ht="13.2" hidden="1" x14ac:dyDescent="0.2"/>
    <row r="6688" s="33" customFormat="1" ht="13.2" hidden="1" x14ac:dyDescent="0.2"/>
    <row r="6689" s="33" customFormat="1" ht="13.2" hidden="1" x14ac:dyDescent="0.2"/>
    <row r="6690" s="33" customFormat="1" ht="13.2" hidden="1" x14ac:dyDescent="0.2"/>
    <row r="6691" s="33" customFormat="1" ht="13.2" hidden="1" x14ac:dyDescent="0.2"/>
    <row r="6692" s="33" customFormat="1" ht="13.2" hidden="1" x14ac:dyDescent="0.2"/>
    <row r="6693" s="33" customFormat="1" ht="13.2" hidden="1" x14ac:dyDescent="0.2"/>
    <row r="6694" s="33" customFormat="1" ht="13.2" hidden="1" x14ac:dyDescent="0.2"/>
    <row r="6695" s="33" customFormat="1" ht="13.2" hidden="1" x14ac:dyDescent="0.2"/>
    <row r="6696" s="33" customFormat="1" ht="13.2" hidden="1" x14ac:dyDescent="0.2"/>
    <row r="6697" s="33" customFormat="1" ht="13.2" hidden="1" x14ac:dyDescent="0.2"/>
    <row r="6698" s="33" customFormat="1" ht="13.2" hidden="1" x14ac:dyDescent="0.2"/>
    <row r="6699" s="33" customFormat="1" ht="13.2" hidden="1" x14ac:dyDescent="0.2"/>
    <row r="6700" s="33" customFormat="1" ht="13.2" hidden="1" x14ac:dyDescent="0.2"/>
    <row r="6701" s="33" customFormat="1" ht="13.2" hidden="1" x14ac:dyDescent="0.2"/>
    <row r="6702" s="33" customFormat="1" ht="13.2" hidden="1" x14ac:dyDescent="0.2"/>
    <row r="6703" s="33" customFormat="1" ht="13.2" hidden="1" x14ac:dyDescent="0.2"/>
    <row r="6704" s="33" customFormat="1" ht="13.2" hidden="1" x14ac:dyDescent="0.2"/>
    <row r="6705" s="33" customFormat="1" ht="13.2" hidden="1" x14ac:dyDescent="0.2"/>
    <row r="6706" s="33" customFormat="1" ht="13.2" hidden="1" x14ac:dyDescent="0.2"/>
    <row r="6707" s="33" customFormat="1" ht="13.2" hidden="1" x14ac:dyDescent="0.2"/>
    <row r="6708" s="33" customFormat="1" ht="13.2" hidden="1" x14ac:dyDescent="0.2"/>
    <row r="6709" s="33" customFormat="1" ht="13.2" hidden="1" x14ac:dyDescent="0.2"/>
    <row r="6710" s="33" customFormat="1" ht="13.2" hidden="1" x14ac:dyDescent="0.2"/>
    <row r="6711" s="33" customFormat="1" ht="13.2" hidden="1" x14ac:dyDescent="0.2"/>
    <row r="6712" s="33" customFormat="1" ht="13.2" hidden="1" x14ac:dyDescent="0.2"/>
    <row r="6713" s="33" customFormat="1" ht="13.2" hidden="1" x14ac:dyDescent="0.2"/>
    <row r="6714" s="33" customFormat="1" ht="13.2" hidden="1" x14ac:dyDescent="0.2"/>
    <row r="6715" s="33" customFormat="1" ht="13.2" hidden="1" x14ac:dyDescent="0.2"/>
    <row r="6716" s="33" customFormat="1" ht="13.2" hidden="1" x14ac:dyDescent="0.2"/>
    <row r="6717" s="33" customFormat="1" ht="13.2" hidden="1" x14ac:dyDescent="0.2"/>
    <row r="6718" s="33" customFormat="1" ht="13.2" hidden="1" x14ac:dyDescent="0.2"/>
    <row r="6719" s="33" customFormat="1" ht="13.2" hidden="1" x14ac:dyDescent="0.2"/>
    <row r="6720" s="33" customFormat="1" ht="13.2" hidden="1" x14ac:dyDescent="0.2"/>
    <row r="6721" s="33" customFormat="1" ht="13.2" hidden="1" x14ac:dyDescent="0.2"/>
    <row r="6722" s="33" customFormat="1" ht="13.2" hidden="1" x14ac:dyDescent="0.2"/>
    <row r="6723" s="33" customFormat="1" ht="13.2" hidden="1" x14ac:dyDescent="0.2"/>
    <row r="6724" s="33" customFormat="1" ht="13.2" hidden="1" x14ac:dyDescent="0.2"/>
    <row r="6725" s="33" customFormat="1" ht="13.2" hidden="1" x14ac:dyDescent="0.2"/>
    <row r="6726" s="33" customFormat="1" ht="13.2" hidden="1" x14ac:dyDescent="0.2"/>
    <row r="6727" s="33" customFormat="1" ht="13.2" hidden="1" x14ac:dyDescent="0.2"/>
    <row r="6728" s="33" customFormat="1" ht="13.2" hidden="1" x14ac:dyDescent="0.2"/>
    <row r="6729" s="33" customFormat="1" ht="13.2" hidden="1" x14ac:dyDescent="0.2"/>
    <row r="6730" s="33" customFormat="1" ht="13.2" hidden="1" x14ac:dyDescent="0.2"/>
    <row r="6731" s="33" customFormat="1" ht="13.2" hidden="1" x14ac:dyDescent="0.2"/>
    <row r="6732" s="33" customFormat="1" ht="13.2" hidden="1" x14ac:dyDescent="0.2"/>
    <row r="6733" s="33" customFormat="1" ht="13.2" hidden="1" x14ac:dyDescent="0.2"/>
    <row r="6734" s="33" customFormat="1" ht="13.2" hidden="1" x14ac:dyDescent="0.2"/>
    <row r="6735" s="33" customFormat="1" ht="13.2" hidden="1" x14ac:dyDescent="0.2"/>
    <row r="6736" s="33" customFormat="1" ht="13.2" hidden="1" x14ac:dyDescent="0.2"/>
    <row r="6737" s="33" customFormat="1" ht="13.2" hidden="1" x14ac:dyDescent="0.2"/>
    <row r="6738" s="33" customFormat="1" ht="13.2" hidden="1" x14ac:dyDescent="0.2"/>
    <row r="6739" s="33" customFormat="1" ht="13.2" hidden="1" x14ac:dyDescent="0.2"/>
    <row r="6740" s="33" customFormat="1" ht="13.2" hidden="1" x14ac:dyDescent="0.2"/>
    <row r="6741" s="33" customFormat="1" ht="13.2" hidden="1" x14ac:dyDescent="0.2"/>
    <row r="6742" s="33" customFormat="1" ht="13.2" hidden="1" x14ac:dyDescent="0.2"/>
    <row r="6743" s="33" customFormat="1" ht="13.2" hidden="1" x14ac:dyDescent="0.2"/>
    <row r="6744" s="33" customFormat="1" ht="13.2" hidden="1" x14ac:dyDescent="0.2"/>
    <row r="6745" s="33" customFormat="1" ht="13.2" hidden="1" x14ac:dyDescent="0.2"/>
    <row r="6746" s="33" customFormat="1" ht="13.2" hidden="1" x14ac:dyDescent="0.2"/>
    <row r="6747" s="33" customFormat="1" ht="13.2" hidden="1" x14ac:dyDescent="0.2"/>
    <row r="6748" s="33" customFormat="1" ht="13.2" hidden="1" x14ac:dyDescent="0.2"/>
    <row r="6749" s="33" customFormat="1" ht="13.2" hidden="1" x14ac:dyDescent="0.2"/>
    <row r="6750" s="33" customFormat="1" ht="13.2" hidden="1" x14ac:dyDescent="0.2"/>
    <row r="6751" s="33" customFormat="1" ht="13.2" hidden="1" x14ac:dyDescent="0.2"/>
    <row r="6752" s="33" customFormat="1" ht="13.2" hidden="1" x14ac:dyDescent="0.2"/>
    <row r="6753" s="33" customFormat="1" ht="13.2" hidden="1" x14ac:dyDescent="0.2"/>
    <row r="6754" s="33" customFormat="1" ht="13.2" hidden="1" x14ac:dyDescent="0.2"/>
    <row r="6755" s="33" customFormat="1" ht="13.2" hidden="1" x14ac:dyDescent="0.2"/>
    <row r="6756" s="33" customFormat="1" ht="13.2" hidden="1" x14ac:dyDescent="0.2"/>
    <row r="6757" s="33" customFormat="1" ht="13.2" hidden="1" x14ac:dyDescent="0.2"/>
    <row r="6758" s="33" customFormat="1" ht="13.2" hidden="1" x14ac:dyDescent="0.2"/>
    <row r="6759" s="33" customFormat="1" ht="13.2" hidden="1" x14ac:dyDescent="0.2"/>
    <row r="6760" s="33" customFormat="1" ht="13.2" hidden="1" x14ac:dyDescent="0.2"/>
    <row r="6761" s="33" customFormat="1" ht="13.2" hidden="1" x14ac:dyDescent="0.2"/>
    <row r="6762" s="33" customFormat="1" ht="13.2" hidden="1" x14ac:dyDescent="0.2"/>
    <row r="6763" s="33" customFormat="1" ht="13.2" hidden="1" x14ac:dyDescent="0.2"/>
    <row r="6764" s="33" customFormat="1" ht="13.2" hidden="1" x14ac:dyDescent="0.2"/>
    <row r="6765" s="33" customFormat="1" ht="13.2" hidden="1" x14ac:dyDescent="0.2"/>
    <row r="6766" s="33" customFormat="1" ht="13.2" hidden="1" x14ac:dyDescent="0.2"/>
    <row r="6767" s="33" customFormat="1" ht="13.2" hidden="1" x14ac:dyDescent="0.2"/>
    <row r="6768" s="33" customFormat="1" ht="13.2" hidden="1" x14ac:dyDescent="0.2"/>
    <row r="6769" s="33" customFormat="1" ht="13.2" hidden="1" x14ac:dyDescent="0.2"/>
    <row r="6770" s="33" customFormat="1" ht="13.2" hidden="1" x14ac:dyDescent="0.2"/>
    <row r="6771" s="33" customFormat="1" ht="13.2" hidden="1" x14ac:dyDescent="0.2"/>
    <row r="6772" s="33" customFormat="1" ht="13.2" hidden="1" x14ac:dyDescent="0.2"/>
    <row r="6773" s="33" customFormat="1" ht="13.2" hidden="1" x14ac:dyDescent="0.2"/>
    <row r="6774" s="33" customFormat="1" ht="13.2" hidden="1" x14ac:dyDescent="0.2"/>
    <row r="6775" s="33" customFormat="1" ht="13.2" hidden="1" x14ac:dyDescent="0.2"/>
    <row r="6776" s="33" customFormat="1" ht="13.2" hidden="1" x14ac:dyDescent="0.2"/>
    <row r="6777" s="33" customFormat="1" ht="13.2" hidden="1" x14ac:dyDescent="0.2"/>
    <row r="6778" s="33" customFormat="1" ht="13.2" hidden="1" x14ac:dyDescent="0.2"/>
    <row r="6779" s="33" customFormat="1" ht="13.2" hidden="1" x14ac:dyDescent="0.2"/>
    <row r="6780" s="33" customFormat="1" ht="13.2" hidden="1" x14ac:dyDescent="0.2"/>
    <row r="6781" s="33" customFormat="1" ht="13.2" hidden="1" x14ac:dyDescent="0.2"/>
    <row r="6782" s="33" customFormat="1" ht="13.2" hidden="1" x14ac:dyDescent="0.2"/>
    <row r="6783" s="33" customFormat="1" ht="13.2" hidden="1" x14ac:dyDescent="0.2"/>
    <row r="6784" s="33" customFormat="1" ht="13.2" hidden="1" x14ac:dyDescent="0.2"/>
    <row r="6785" s="33" customFormat="1" ht="13.2" hidden="1" x14ac:dyDescent="0.2"/>
    <row r="6786" s="33" customFormat="1" ht="13.2" hidden="1" x14ac:dyDescent="0.2"/>
    <row r="6787" s="33" customFormat="1" ht="13.2" hidden="1" x14ac:dyDescent="0.2"/>
    <row r="6788" s="33" customFormat="1" ht="13.2" hidden="1" x14ac:dyDescent="0.2"/>
    <row r="6789" s="33" customFormat="1" ht="13.2" hidden="1" x14ac:dyDescent="0.2"/>
    <row r="6790" s="33" customFormat="1" ht="13.2" hidden="1" x14ac:dyDescent="0.2"/>
    <row r="6791" s="33" customFormat="1" ht="13.2" hidden="1" x14ac:dyDescent="0.2"/>
    <row r="6792" s="33" customFormat="1" ht="13.2" hidden="1" x14ac:dyDescent="0.2"/>
    <row r="6793" s="33" customFormat="1" ht="13.2" hidden="1" x14ac:dyDescent="0.2"/>
    <row r="6794" s="33" customFormat="1" ht="13.2" hidden="1" x14ac:dyDescent="0.2"/>
    <row r="6795" s="33" customFormat="1" ht="13.2" hidden="1" x14ac:dyDescent="0.2"/>
    <row r="6796" s="33" customFormat="1" ht="13.2" hidden="1" x14ac:dyDescent="0.2"/>
    <row r="6797" s="33" customFormat="1" ht="13.2" hidden="1" x14ac:dyDescent="0.2"/>
    <row r="6798" s="33" customFormat="1" ht="13.2" hidden="1" x14ac:dyDescent="0.2"/>
    <row r="6799" s="33" customFormat="1" ht="13.2" hidden="1" x14ac:dyDescent="0.2"/>
    <row r="6800" s="33" customFormat="1" ht="13.2" hidden="1" x14ac:dyDescent="0.2"/>
    <row r="6801" s="33" customFormat="1" ht="13.2" hidden="1" x14ac:dyDescent="0.2"/>
    <row r="6802" s="33" customFormat="1" ht="13.2" hidden="1" x14ac:dyDescent="0.2"/>
    <row r="6803" s="33" customFormat="1" ht="13.2" hidden="1" x14ac:dyDescent="0.2"/>
    <row r="6804" s="33" customFormat="1" ht="13.2" hidden="1" x14ac:dyDescent="0.2"/>
    <row r="6805" s="33" customFormat="1" ht="13.2" hidden="1" x14ac:dyDescent="0.2"/>
    <row r="6806" s="33" customFormat="1" ht="13.2" hidden="1" x14ac:dyDescent="0.2"/>
    <row r="6807" s="33" customFormat="1" ht="13.2" hidden="1" x14ac:dyDescent="0.2"/>
    <row r="6808" s="33" customFormat="1" ht="13.2" hidden="1" x14ac:dyDescent="0.2"/>
    <row r="6809" s="33" customFormat="1" ht="13.2" hidden="1" x14ac:dyDescent="0.2"/>
    <row r="6810" s="33" customFormat="1" ht="13.2" hidden="1" x14ac:dyDescent="0.2"/>
    <row r="6811" s="33" customFormat="1" ht="13.2" hidden="1" x14ac:dyDescent="0.2"/>
    <row r="6812" s="33" customFormat="1" ht="13.2" hidden="1" x14ac:dyDescent="0.2"/>
    <row r="6813" s="33" customFormat="1" ht="13.2" hidden="1" x14ac:dyDescent="0.2"/>
    <row r="6814" s="33" customFormat="1" ht="13.2" hidden="1" x14ac:dyDescent="0.2"/>
    <row r="6815" s="33" customFormat="1" ht="13.2" hidden="1" x14ac:dyDescent="0.2"/>
    <row r="6816" s="33" customFormat="1" ht="13.2" hidden="1" x14ac:dyDescent="0.2"/>
    <row r="6817" s="33" customFormat="1" ht="13.2" hidden="1" x14ac:dyDescent="0.2"/>
    <row r="6818" s="33" customFormat="1" ht="13.2" hidden="1" x14ac:dyDescent="0.2"/>
    <row r="6819" s="33" customFormat="1" ht="13.2" hidden="1" x14ac:dyDescent="0.2"/>
    <row r="6820" s="33" customFormat="1" ht="13.2" hidden="1" x14ac:dyDescent="0.2"/>
    <row r="6821" s="33" customFormat="1" ht="13.2" hidden="1" x14ac:dyDescent="0.2"/>
    <row r="6822" s="33" customFormat="1" ht="13.2" hidden="1" x14ac:dyDescent="0.2"/>
    <row r="6823" s="33" customFormat="1" ht="13.2" hidden="1" x14ac:dyDescent="0.2"/>
    <row r="6824" s="33" customFormat="1" ht="13.2" hidden="1" x14ac:dyDescent="0.2"/>
    <row r="6825" s="33" customFormat="1" ht="13.2" hidden="1" x14ac:dyDescent="0.2"/>
    <row r="6826" s="33" customFormat="1" ht="13.2" hidden="1" x14ac:dyDescent="0.2"/>
    <row r="6827" s="33" customFormat="1" ht="13.2" hidden="1" x14ac:dyDescent="0.2"/>
    <row r="6828" s="33" customFormat="1" ht="13.2" hidden="1" x14ac:dyDescent="0.2"/>
    <row r="6829" s="33" customFormat="1" ht="13.2" hidden="1" x14ac:dyDescent="0.2"/>
    <row r="6830" s="33" customFormat="1" ht="13.2" hidden="1" x14ac:dyDescent="0.2"/>
    <row r="6831" s="33" customFormat="1" ht="13.2" hidden="1" x14ac:dyDescent="0.2"/>
    <row r="6832" s="33" customFormat="1" ht="13.2" hidden="1" x14ac:dyDescent="0.2"/>
    <row r="6833" s="33" customFormat="1" ht="13.2" hidden="1" x14ac:dyDescent="0.2"/>
    <row r="6834" s="33" customFormat="1" ht="13.2" hidden="1" x14ac:dyDescent="0.2"/>
    <row r="6835" s="33" customFormat="1" ht="13.2" hidden="1" x14ac:dyDescent="0.2"/>
    <row r="6836" s="33" customFormat="1" ht="13.2" hidden="1" x14ac:dyDescent="0.2"/>
    <row r="6837" s="33" customFormat="1" ht="13.2" hidden="1" x14ac:dyDescent="0.2"/>
    <row r="6838" s="33" customFormat="1" ht="13.2" hidden="1" x14ac:dyDescent="0.2"/>
    <row r="6839" s="33" customFormat="1" ht="13.2" hidden="1" x14ac:dyDescent="0.2"/>
    <row r="6840" s="33" customFormat="1" ht="13.2" hidden="1" x14ac:dyDescent="0.2"/>
    <row r="6841" s="33" customFormat="1" ht="13.2" hidden="1" x14ac:dyDescent="0.2"/>
    <row r="6842" s="33" customFormat="1" ht="13.2" hidden="1" x14ac:dyDescent="0.2"/>
    <row r="6843" s="33" customFormat="1" ht="13.2" hidden="1" x14ac:dyDescent="0.2"/>
    <row r="6844" s="33" customFormat="1" ht="13.2" hidden="1" x14ac:dyDescent="0.2"/>
    <row r="6845" s="33" customFormat="1" ht="13.2" hidden="1" x14ac:dyDescent="0.2"/>
    <row r="6846" s="33" customFormat="1" ht="13.2" hidden="1" x14ac:dyDescent="0.2"/>
    <row r="6847" s="33" customFormat="1" ht="13.2" hidden="1" x14ac:dyDescent="0.2"/>
    <row r="6848" s="33" customFormat="1" ht="13.2" hidden="1" x14ac:dyDescent="0.2"/>
    <row r="6849" s="33" customFormat="1" ht="13.2" hidden="1" x14ac:dyDescent="0.2"/>
    <row r="6850" s="33" customFormat="1" ht="13.2" hidden="1" x14ac:dyDescent="0.2"/>
    <row r="6851" s="33" customFormat="1" ht="13.2" hidden="1" x14ac:dyDescent="0.2"/>
    <row r="6852" s="33" customFormat="1" ht="13.2" hidden="1" x14ac:dyDescent="0.2"/>
    <row r="6853" s="33" customFormat="1" ht="13.2" hidden="1" x14ac:dyDescent="0.2"/>
    <row r="6854" s="33" customFormat="1" ht="13.2" hidden="1" x14ac:dyDescent="0.2"/>
    <row r="6855" s="33" customFormat="1" ht="13.2" hidden="1" x14ac:dyDescent="0.2"/>
    <row r="6856" s="33" customFormat="1" ht="13.2" hidden="1" x14ac:dyDescent="0.2"/>
    <row r="6857" s="33" customFormat="1" ht="13.2" hidden="1" x14ac:dyDescent="0.2"/>
    <row r="6858" s="33" customFormat="1" ht="13.2" hidden="1" x14ac:dyDescent="0.2"/>
    <row r="6859" s="33" customFormat="1" ht="13.2" hidden="1" x14ac:dyDescent="0.2"/>
    <row r="6860" s="33" customFormat="1" ht="13.2" hidden="1" x14ac:dyDescent="0.2"/>
    <row r="6861" s="33" customFormat="1" ht="13.2" hidden="1" x14ac:dyDescent="0.2"/>
    <row r="6862" s="33" customFormat="1" ht="13.2" hidden="1" x14ac:dyDescent="0.2"/>
    <row r="6863" s="33" customFormat="1" ht="13.2" hidden="1" x14ac:dyDescent="0.2"/>
    <row r="6864" s="33" customFormat="1" ht="13.2" hidden="1" x14ac:dyDescent="0.2"/>
    <row r="6865" s="33" customFormat="1" ht="13.2" hidden="1" x14ac:dyDescent="0.2"/>
    <row r="6866" s="33" customFormat="1" ht="13.2" hidden="1" x14ac:dyDescent="0.2"/>
    <row r="6867" s="33" customFormat="1" ht="13.2" hidden="1" x14ac:dyDescent="0.2"/>
    <row r="6868" s="33" customFormat="1" ht="13.2" hidden="1" x14ac:dyDescent="0.2"/>
    <row r="6869" s="33" customFormat="1" ht="13.2" hidden="1" x14ac:dyDescent="0.2"/>
    <row r="6870" s="33" customFormat="1" ht="13.2" hidden="1" x14ac:dyDescent="0.2"/>
    <row r="6871" s="33" customFormat="1" ht="13.2" hidden="1" x14ac:dyDescent="0.2"/>
    <row r="6872" s="33" customFormat="1" ht="13.2" hidden="1" x14ac:dyDescent="0.2"/>
    <row r="6873" s="33" customFormat="1" ht="13.2" hidden="1" x14ac:dyDescent="0.2"/>
    <row r="6874" s="33" customFormat="1" ht="13.2" hidden="1" x14ac:dyDescent="0.2"/>
    <row r="6875" s="33" customFormat="1" ht="13.2" hidden="1" x14ac:dyDescent="0.2"/>
    <row r="6876" s="33" customFormat="1" ht="13.2" hidden="1" x14ac:dyDescent="0.2"/>
    <row r="6877" s="33" customFormat="1" ht="13.2" hidden="1" x14ac:dyDescent="0.2"/>
    <row r="6878" s="33" customFormat="1" ht="13.2" hidden="1" x14ac:dyDescent="0.2"/>
    <row r="6879" s="33" customFormat="1" ht="13.2" hidden="1" x14ac:dyDescent="0.2"/>
    <row r="6880" s="33" customFormat="1" ht="13.2" hidden="1" x14ac:dyDescent="0.2"/>
    <row r="6881" s="33" customFormat="1" ht="13.2" hidden="1" x14ac:dyDescent="0.2"/>
    <row r="6882" s="33" customFormat="1" ht="13.2" hidden="1" x14ac:dyDescent="0.2"/>
    <row r="6883" s="33" customFormat="1" ht="13.2" hidden="1" x14ac:dyDescent="0.2"/>
    <row r="6884" s="33" customFormat="1" ht="13.2" hidden="1" x14ac:dyDescent="0.2"/>
    <row r="6885" s="33" customFormat="1" ht="13.2" hidden="1" x14ac:dyDescent="0.2"/>
    <row r="6886" s="33" customFormat="1" ht="13.2" hidden="1" x14ac:dyDescent="0.2"/>
    <row r="6887" s="33" customFormat="1" ht="13.2" hidden="1" x14ac:dyDescent="0.2"/>
    <row r="6888" s="33" customFormat="1" ht="13.2" hidden="1" x14ac:dyDescent="0.2"/>
    <row r="6889" s="33" customFormat="1" ht="13.2" hidden="1" x14ac:dyDescent="0.2"/>
    <row r="6890" s="33" customFormat="1" ht="13.2" hidden="1" x14ac:dyDescent="0.2"/>
    <row r="6891" s="33" customFormat="1" ht="13.2" hidden="1" x14ac:dyDescent="0.2"/>
    <row r="6892" s="33" customFormat="1" ht="13.2" hidden="1" x14ac:dyDescent="0.2"/>
    <row r="6893" s="33" customFormat="1" ht="13.2" hidden="1" x14ac:dyDescent="0.2"/>
    <row r="6894" s="33" customFormat="1" ht="13.2" hidden="1" x14ac:dyDescent="0.2"/>
    <row r="6895" s="33" customFormat="1" ht="13.2" hidden="1" x14ac:dyDescent="0.2"/>
    <row r="6896" s="33" customFormat="1" ht="13.2" hidden="1" x14ac:dyDescent="0.2"/>
    <row r="6897" s="33" customFormat="1" ht="13.2" hidden="1" x14ac:dyDescent="0.2"/>
    <row r="6898" s="33" customFormat="1" ht="13.2" hidden="1" x14ac:dyDescent="0.2"/>
    <row r="6899" s="33" customFormat="1" ht="13.2" hidden="1" x14ac:dyDescent="0.2"/>
    <row r="6900" s="33" customFormat="1" ht="13.2" hidden="1" x14ac:dyDescent="0.2"/>
    <row r="6901" s="33" customFormat="1" ht="13.2" hidden="1" x14ac:dyDescent="0.2"/>
    <row r="6902" s="33" customFormat="1" ht="13.2" hidden="1" x14ac:dyDescent="0.2"/>
    <row r="6903" s="33" customFormat="1" ht="13.2" hidden="1" x14ac:dyDescent="0.2"/>
    <row r="6904" s="33" customFormat="1" ht="13.2" hidden="1" x14ac:dyDescent="0.2"/>
    <row r="6905" s="33" customFormat="1" ht="13.2" hidden="1" x14ac:dyDescent="0.2"/>
    <row r="6906" s="33" customFormat="1" ht="13.2" hidden="1" x14ac:dyDescent="0.2"/>
    <row r="6907" s="33" customFormat="1" ht="13.2" hidden="1" x14ac:dyDescent="0.2"/>
    <row r="6908" s="33" customFormat="1" ht="13.2" hidden="1" x14ac:dyDescent="0.2"/>
    <row r="6909" s="33" customFormat="1" ht="13.2" hidden="1" x14ac:dyDescent="0.2"/>
    <row r="6910" s="33" customFormat="1" ht="13.2" hidden="1" x14ac:dyDescent="0.2"/>
    <row r="6911" s="33" customFormat="1" ht="13.2" hidden="1" x14ac:dyDescent="0.2"/>
    <row r="6912" s="33" customFormat="1" ht="13.2" hidden="1" x14ac:dyDescent="0.2"/>
    <row r="6913" s="33" customFormat="1" ht="13.2" hidden="1" x14ac:dyDescent="0.2"/>
    <row r="6914" s="33" customFormat="1" ht="13.2" hidden="1" x14ac:dyDescent="0.2"/>
    <row r="6915" s="33" customFormat="1" ht="13.2" hidden="1" x14ac:dyDescent="0.2"/>
    <row r="6916" s="33" customFormat="1" ht="13.2" hidden="1" x14ac:dyDescent="0.2"/>
    <row r="6917" s="33" customFormat="1" ht="13.2" hidden="1" x14ac:dyDescent="0.2"/>
    <row r="6918" s="33" customFormat="1" ht="13.2" hidden="1" x14ac:dyDescent="0.2"/>
    <row r="6919" s="33" customFormat="1" ht="13.2" hidden="1" x14ac:dyDescent="0.2"/>
    <row r="6920" s="33" customFormat="1" ht="13.2" hidden="1" x14ac:dyDescent="0.2"/>
    <row r="6921" s="33" customFormat="1" ht="13.2" hidden="1" x14ac:dyDescent="0.2"/>
    <row r="6922" s="33" customFormat="1" ht="13.2" hidden="1" x14ac:dyDescent="0.2"/>
    <row r="6923" s="33" customFormat="1" ht="13.2" hidden="1" x14ac:dyDescent="0.2"/>
    <row r="6924" s="33" customFormat="1" ht="13.2" hidden="1" x14ac:dyDescent="0.2"/>
    <row r="6925" s="33" customFormat="1" ht="13.2" hidden="1" x14ac:dyDescent="0.2"/>
    <row r="6926" s="33" customFormat="1" ht="13.2" hidden="1" x14ac:dyDescent="0.2"/>
    <row r="6927" s="33" customFormat="1" ht="13.2" hidden="1" x14ac:dyDescent="0.2"/>
    <row r="6928" s="33" customFormat="1" ht="13.2" hidden="1" x14ac:dyDescent="0.2"/>
    <row r="6929" s="33" customFormat="1" ht="13.2" hidden="1" x14ac:dyDescent="0.2"/>
    <row r="6930" s="33" customFormat="1" ht="13.2" hidden="1" x14ac:dyDescent="0.2"/>
    <row r="6931" s="33" customFormat="1" ht="13.2" hidden="1" x14ac:dyDescent="0.2"/>
    <row r="6932" s="33" customFormat="1" ht="13.2" hidden="1" x14ac:dyDescent="0.2"/>
    <row r="6933" s="33" customFormat="1" ht="13.2" hidden="1" x14ac:dyDescent="0.2"/>
    <row r="6934" s="33" customFormat="1" ht="13.2" hidden="1" x14ac:dyDescent="0.2"/>
    <row r="6935" s="33" customFormat="1" ht="13.2" hidden="1" x14ac:dyDescent="0.2"/>
    <row r="6936" s="33" customFormat="1" ht="13.2" hidden="1" x14ac:dyDescent="0.2"/>
    <row r="6937" s="33" customFormat="1" ht="13.2" hidden="1" x14ac:dyDescent="0.2"/>
    <row r="6938" s="33" customFormat="1" ht="13.2" hidden="1" x14ac:dyDescent="0.2"/>
    <row r="6939" s="33" customFormat="1" ht="13.2" hidden="1" x14ac:dyDescent="0.2"/>
    <row r="6940" s="33" customFormat="1" ht="13.2" hidden="1" x14ac:dyDescent="0.2"/>
    <row r="6941" s="33" customFormat="1" ht="13.2" hidden="1" x14ac:dyDescent="0.2"/>
    <row r="6942" s="33" customFormat="1" ht="13.2" hidden="1" x14ac:dyDescent="0.2"/>
    <row r="6943" s="33" customFormat="1" ht="13.2" hidden="1" x14ac:dyDescent="0.2"/>
    <row r="6944" s="33" customFormat="1" ht="13.2" hidden="1" x14ac:dyDescent="0.2"/>
    <row r="6945" s="33" customFormat="1" ht="13.2" hidden="1" x14ac:dyDescent="0.2"/>
    <row r="6946" s="33" customFormat="1" ht="13.2" hidden="1" x14ac:dyDescent="0.2"/>
    <row r="6947" s="33" customFormat="1" ht="13.2" hidden="1" x14ac:dyDescent="0.2"/>
    <row r="6948" s="33" customFormat="1" ht="13.2" hidden="1" x14ac:dyDescent="0.2"/>
    <row r="6949" s="33" customFormat="1" ht="13.2" hidden="1" x14ac:dyDescent="0.2"/>
    <row r="6950" s="33" customFormat="1" ht="13.2" hidden="1" x14ac:dyDescent="0.2"/>
    <row r="6951" s="33" customFormat="1" ht="13.2" hidden="1" x14ac:dyDescent="0.2"/>
    <row r="6952" s="33" customFormat="1" ht="13.2" hidden="1" x14ac:dyDescent="0.2"/>
    <row r="6953" s="33" customFormat="1" ht="13.2" hidden="1" x14ac:dyDescent="0.2"/>
    <row r="6954" s="33" customFormat="1" ht="13.2" hidden="1" x14ac:dyDescent="0.2"/>
    <row r="6955" s="33" customFormat="1" ht="13.2" hidden="1" x14ac:dyDescent="0.2"/>
    <row r="6956" s="33" customFormat="1" ht="13.2" hidden="1" x14ac:dyDescent="0.2"/>
    <row r="6957" s="33" customFormat="1" ht="13.2" hidden="1" x14ac:dyDescent="0.2"/>
    <row r="6958" s="33" customFormat="1" ht="13.2" hidden="1" x14ac:dyDescent="0.2"/>
    <row r="6959" s="33" customFormat="1" ht="13.2" hidden="1" x14ac:dyDescent="0.2"/>
    <row r="6960" s="33" customFormat="1" ht="13.2" hidden="1" x14ac:dyDescent="0.2"/>
    <row r="6961" s="33" customFormat="1" ht="13.2" hidden="1" x14ac:dyDescent="0.2"/>
    <row r="6962" s="33" customFormat="1" ht="13.2" hidden="1" x14ac:dyDescent="0.2"/>
    <row r="6963" s="33" customFormat="1" ht="13.2" hidden="1" x14ac:dyDescent="0.2"/>
    <row r="6964" s="33" customFormat="1" ht="13.2" hidden="1" x14ac:dyDescent="0.2"/>
    <row r="6965" s="33" customFormat="1" ht="13.2" hidden="1" x14ac:dyDescent="0.2"/>
    <row r="6966" s="33" customFormat="1" ht="13.2" hidden="1" x14ac:dyDescent="0.2"/>
    <row r="6967" s="33" customFormat="1" ht="13.2" hidden="1" x14ac:dyDescent="0.2"/>
    <row r="6968" s="33" customFormat="1" ht="13.2" hidden="1" x14ac:dyDescent="0.2"/>
    <row r="6969" s="33" customFormat="1" ht="13.2" hidden="1" x14ac:dyDescent="0.2"/>
    <row r="6970" s="33" customFormat="1" ht="13.2" hidden="1" x14ac:dyDescent="0.2"/>
    <row r="6971" s="33" customFormat="1" ht="13.2" hidden="1" x14ac:dyDescent="0.2"/>
    <row r="6972" s="33" customFormat="1" ht="13.2" hidden="1" x14ac:dyDescent="0.2"/>
    <row r="6973" s="33" customFormat="1" ht="13.2" hidden="1" x14ac:dyDescent="0.2"/>
    <row r="6974" s="33" customFormat="1" ht="13.2" hidden="1" x14ac:dyDescent="0.2"/>
    <row r="6975" s="33" customFormat="1" ht="13.2" hidden="1" x14ac:dyDescent="0.2"/>
    <row r="6976" s="33" customFormat="1" ht="13.2" hidden="1" x14ac:dyDescent="0.2"/>
    <row r="6977" s="33" customFormat="1" ht="13.2" hidden="1" x14ac:dyDescent="0.2"/>
    <row r="6978" s="33" customFormat="1" ht="13.2" hidden="1" x14ac:dyDescent="0.2"/>
    <row r="6979" s="33" customFormat="1" ht="13.2" hidden="1" x14ac:dyDescent="0.2"/>
    <row r="6980" s="33" customFormat="1" ht="13.2" hidden="1" x14ac:dyDescent="0.2"/>
    <row r="6981" s="33" customFormat="1" ht="13.2" hidden="1" x14ac:dyDescent="0.2"/>
    <row r="6982" s="33" customFormat="1" ht="13.2" hidden="1" x14ac:dyDescent="0.2"/>
    <row r="6983" s="33" customFormat="1" ht="13.2" hidden="1" x14ac:dyDescent="0.2"/>
    <row r="6984" s="33" customFormat="1" ht="13.2" hidden="1" x14ac:dyDescent="0.2"/>
    <row r="6985" s="33" customFormat="1" ht="13.2" hidden="1" x14ac:dyDescent="0.2"/>
    <row r="6986" s="33" customFormat="1" ht="13.2" hidden="1" x14ac:dyDescent="0.2"/>
    <row r="6987" s="33" customFormat="1" ht="13.2" hidden="1" x14ac:dyDescent="0.2"/>
    <row r="6988" s="33" customFormat="1" ht="13.2" hidden="1" x14ac:dyDescent="0.2"/>
    <row r="6989" s="33" customFormat="1" ht="13.2" hidden="1" x14ac:dyDescent="0.2"/>
    <row r="6990" s="33" customFormat="1" ht="13.2" hidden="1" x14ac:dyDescent="0.2"/>
    <row r="6991" s="33" customFormat="1" ht="13.2" hidden="1" x14ac:dyDescent="0.2"/>
    <row r="6992" s="33" customFormat="1" ht="13.2" hidden="1" x14ac:dyDescent="0.2"/>
    <row r="6993" s="33" customFormat="1" ht="13.2" hidden="1" x14ac:dyDescent="0.2"/>
    <row r="6994" s="33" customFormat="1" ht="13.2" hidden="1" x14ac:dyDescent="0.2"/>
    <row r="6995" s="33" customFormat="1" ht="13.2" hidden="1" x14ac:dyDescent="0.2"/>
    <row r="6996" s="33" customFormat="1" ht="13.2" hidden="1" x14ac:dyDescent="0.2"/>
    <row r="6997" s="33" customFormat="1" ht="13.2" hidden="1" x14ac:dyDescent="0.2"/>
    <row r="6998" s="33" customFormat="1" ht="13.2" hidden="1" x14ac:dyDescent="0.2"/>
    <row r="6999" s="33" customFormat="1" ht="13.2" hidden="1" x14ac:dyDescent="0.2"/>
    <row r="7000" s="33" customFormat="1" ht="13.2" hidden="1" x14ac:dyDescent="0.2"/>
    <row r="7001" s="33" customFormat="1" ht="13.2" hidden="1" x14ac:dyDescent="0.2"/>
    <row r="7002" s="33" customFormat="1" ht="13.2" hidden="1" x14ac:dyDescent="0.2"/>
    <row r="7003" s="33" customFormat="1" ht="13.2" hidden="1" x14ac:dyDescent="0.2"/>
    <row r="7004" s="33" customFormat="1" ht="13.2" hidden="1" x14ac:dyDescent="0.2"/>
    <row r="7005" s="33" customFormat="1" ht="13.2" hidden="1" x14ac:dyDescent="0.2"/>
    <row r="7006" s="33" customFormat="1" ht="13.2" hidden="1" x14ac:dyDescent="0.2"/>
    <row r="7007" s="33" customFormat="1" ht="13.2" hidden="1" x14ac:dyDescent="0.2"/>
    <row r="7008" s="33" customFormat="1" ht="13.2" hidden="1" x14ac:dyDescent="0.2"/>
    <row r="7009" s="33" customFormat="1" ht="13.2" hidden="1" x14ac:dyDescent="0.2"/>
    <row r="7010" s="33" customFormat="1" ht="13.2" hidden="1" x14ac:dyDescent="0.2"/>
    <row r="7011" s="33" customFormat="1" ht="13.2" hidden="1" x14ac:dyDescent="0.2"/>
    <row r="7012" s="33" customFormat="1" ht="13.2" hidden="1" x14ac:dyDescent="0.2"/>
    <row r="7013" s="33" customFormat="1" ht="13.2" hidden="1" x14ac:dyDescent="0.2"/>
    <row r="7014" s="33" customFormat="1" ht="13.2" hidden="1" x14ac:dyDescent="0.2"/>
    <row r="7015" s="33" customFormat="1" ht="13.2" hidden="1" x14ac:dyDescent="0.2"/>
    <row r="7016" s="33" customFormat="1" ht="13.2" hidden="1" x14ac:dyDescent="0.2"/>
    <row r="7017" s="33" customFormat="1" ht="13.2" hidden="1" x14ac:dyDescent="0.2"/>
    <row r="7018" s="33" customFormat="1" ht="13.2" hidden="1" x14ac:dyDescent="0.2"/>
    <row r="7019" s="33" customFormat="1" ht="13.2" hidden="1" x14ac:dyDescent="0.2"/>
    <row r="7020" s="33" customFormat="1" ht="13.2" hidden="1" x14ac:dyDescent="0.2"/>
    <row r="7021" s="33" customFormat="1" ht="13.2" hidden="1" x14ac:dyDescent="0.2"/>
    <row r="7022" s="33" customFormat="1" ht="13.2" hidden="1" x14ac:dyDescent="0.2"/>
    <row r="7023" s="33" customFormat="1" ht="13.2" hidden="1" x14ac:dyDescent="0.2"/>
    <row r="7024" s="33" customFormat="1" ht="13.2" hidden="1" x14ac:dyDescent="0.2"/>
    <row r="7025" s="33" customFormat="1" ht="13.2" hidden="1" x14ac:dyDescent="0.2"/>
    <row r="7026" s="33" customFormat="1" ht="13.2" hidden="1" x14ac:dyDescent="0.2"/>
    <row r="7027" s="33" customFormat="1" ht="13.2" hidden="1" x14ac:dyDescent="0.2"/>
    <row r="7028" s="33" customFormat="1" ht="13.2" hidden="1" x14ac:dyDescent="0.2"/>
    <row r="7029" s="33" customFormat="1" ht="13.2" hidden="1" x14ac:dyDescent="0.2"/>
    <row r="7030" s="33" customFormat="1" ht="13.2" hidden="1" x14ac:dyDescent="0.2"/>
    <row r="7031" s="33" customFormat="1" ht="13.2" hidden="1" x14ac:dyDescent="0.2"/>
    <row r="7032" s="33" customFormat="1" ht="13.2" hidden="1" x14ac:dyDescent="0.2"/>
    <row r="7033" s="33" customFormat="1" ht="13.2" hidden="1" x14ac:dyDescent="0.2"/>
    <row r="7034" s="33" customFormat="1" ht="13.2" hidden="1" x14ac:dyDescent="0.2"/>
    <row r="7035" s="33" customFormat="1" ht="13.2" hidden="1" x14ac:dyDescent="0.2"/>
    <row r="7036" s="33" customFormat="1" ht="13.2" hidden="1" x14ac:dyDescent="0.2"/>
    <row r="7037" s="33" customFormat="1" ht="13.2" hidden="1" x14ac:dyDescent="0.2"/>
    <row r="7038" s="33" customFormat="1" ht="13.2" hidden="1" x14ac:dyDescent="0.2"/>
    <row r="7039" s="33" customFormat="1" ht="13.2" hidden="1" x14ac:dyDescent="0.2"/>
    <row r="7040" s="33" customFormat="1" ht="13.2" hidden="1" x14ac:dyDescent="0.2"/>
    <row r="7041" s="33" customFormat="1" ht="13.2" hidden="1" x14ac:dyDescent="0.2"/>
    <row r="7042" s="33" customFormat="1" ht="13.2" hidden="1" x14ac:dyDescent="0.2"/>
    <row r="7043" s="33" customFormat="1" ht="13.2" hidden="1" x14ac:dyDescent="0.2"/>
    <row r="7044" s="33" customFormat="1" ht="13.2" hidden="1" x14ac:dyDescent="0.2"/>
    <row r="7045" s="33" customFormat="1" ht="13.2" hidden="1" x14ac:dyDescent="0.2"/>
    <row r="7046" s="33" customFormat="1" ht="13.2" hidden="1" x14ac:dyDescent="0.2"/>
    <row r="7047" s="33" customFormat="1" ht="13.2" hidden="1" x14ac:dyDescent="0.2"/>
    <row r="7048" s="33" customFormat="1" ht="13.2" hidden="1" x14ac:dyDescent="0.2"/>
    <row r="7049" s="33" customFormat="1" ht="13.2" hidden="1" x14ac:dyDescent="0.2"/>
    <row r="7050" s="33" customFormat="1" ht="13.2" hidden="1" x14ac:dyDescent="0.2"/>
    <row r="7051" s="33" customFormat="1" ht="13.2" hidden="1" x14ac:dyDescent="0.2"/>
    <row r="7052" s="33" customFormat="1" ht="13.2" hidden="1" x14ac:dyDescent="0.2"/>
    <row r="7053" s="33" customFormat="1" ht="13.2" hidden="1" x14ac:dyDescent="0.2"/>
    <row r="7054" s="33" customFormat="1" ht="13.2" hidden="1" x14ac:dyDescent="0.2"/>
    <row r="7055" s="33" customFormat="1" ht="13.2" hidden="1" x14ac:dyDescent="0.2"/>
    <row r="7056" s="33" customFormat="1" ht="13.2" hidden="1" x14ac:dyDescent="0.2"/>
    <row r="7057" s="33" customFormat="1" ht="13.2" hidden="1" x14ac:dyDescent="0.2"/>
    <row r="7058" s="33" customFormat="1" ht="13.2" hidden="1" x14ac:dyDescent="0.2"/>
    <row r="7059" s="33" customFormat="1" ht="13.2" hidden="1" x14ac:dyDescent="0.2"/>
    <row r="7060" s="33" customFormat="1" ht="13.2" hidden="1" x14ac:dyDescent="0.2"/>
    <row r="7061" s="33" customFormat="1" ht="13.2" hidden="1" x14ac:dyDescent="0.2"/>
    <row r="7062" s="33" customFormat="1" ht="13.2" hidden="1" x14ac:dyDescent="0.2"/>
    <row r="7063" s="33" customFormat="1" ht="13.2" hidden="1" x14ac:dyDescent="0.2"/>
    <row r="7064" s="33" customFormat="1" ht="13.2" hidden="1" x14ac:dyDescent="0.2"/>
    <row r="7065" s="33" customFormat="1" ht="13.2" hidden="1" x14ac:dyDescent="0.2"/>
    <row r="7066" s="33" customFormat="1" ht="13.2" hidden="1" x14ac:dyDescent="0.2"/>
    <row r="7067" s="33" customFormat="1" ht="13.2" hidden="1" x14ac:dyDescent="0.2"/>
    <row r="7068" s="33" customFormat="1" ht="13.2" hidden="1" x14ac:dyDescent="0.2"/>
    <row r="7069" s="33" customFormat="1" ht="13.2" hidden="1" x14ac:dyDescent="0.2"/>
    <row r="7070" s="33" customFormat="1" ht="13.2" hidden="1" x14ac:dyDescent="0.2"/>
    <row r="7071" s="33" customFormat="1" ht="13.2" hidden="1" x14ac:dyDescent="0.2"/>
    <row r="7072" s="33" customFormat="1" ht="13.2" hidden="1" x14ac:dyDescent="0.2"/>
    <row r="7073" s="33" customFormat="1" ht="13.2" hidden="1" x14ac:dyDescent="0.2"/>
    <row r="7074" s="33" customFormat="1" ht="13.2" hidden="1" x14ac:dyDescent="0.2"/>
    <row r="7075" s="33" customFormat="1" ht="13.2" hidden="1" x14ac:dyDescent="0.2"/>
    <row r="7076" s="33" customFormat="1" ht="13.2" hidden="1" x14ac:dyDescent="0.2"/>
    <row r="7077" s="33" customFormat="1" ht="13.2" hidden="1" x14ac:dyDescent="0.2"/>
    <row r="7078" s="33" customFormat="1" ht="13.2" hidden="1" x14ac:dyDescent="0.2"/>
    <row r="7079" s="33" customFormat="1" ht="13.2" hidden="1" x14ac:dyDescent="0.2"/>
    <row r="7080" s="33" customFormat="1" ht="13.2" hidden="1" x14ac:dyDescent="0.2"/>
    <row r="7081" s="33" customFormat="1" ht="13.2" hidden="1" x14ac:dyDescent="0.2"/>
    <row r="7082" s="33" customFormat="1" ht="13.2" hidden="1" x14ac:dyDescent="0.2"/>
    <row r="7083" s="33" customFormat="1" ht="13.2" hidden="1" x14ac:dyDescent="0.2"/>
    <row r="7084" s="33" customFormat="1" ht="13.2" hidden="1" x14ac:dyDescent="0.2"/>
    <row r="7085" s="33" customFormat="1" ht="13.2" hidden="1" x14ac:dyDescent="0.2"/>
    <row r="7086" s="33" customFormat="1" ht="13.2" hidden="1" x14ac:dyDescent="0.2"/>
    <row r="7087" s="33" customFormat="1" ht="13.2" hidden="1" x14ac:dyDescent="0.2"/>
    <row r="7088" s="33" customFormat="1" ht="13.2" hidden="1" x14ac:dyDescent="0.2"/>
    <row r="7089" s="33" customFormat="1" ht="13.2" hidden="1" x14ac:dyDescent="0.2"/>
    <row r="7090" s="33" customFormat="1" ht="13.2" hidden="1" x14ac:dyDescent="0.2"/>
    <row r="7091" s="33" customFormat="1" ht="13.2" hidden="1" x14ac:dyDescent="0.2"/>
    <row r="7092" s="33" customFormat="1" ht="13.2" hidden="1" x14ac:dyDescent="0.2"/>
    <row r="7093" s="33" customFormat="1" ht="13.2" hidden="1" x14ac:dyDescent="0.2"/>
    <row r="7094" s="33" customFormat="1" ht="13.2" hidden="1" x14ac:dyDescent="0.2"/>
    <row r="7095" s="33" customFormat="1" ht="13.2" hidden="1" x14ac:dyDescent="0.2"/>
    <row r="7096" s="33" customFormat="1" ht="13.2" hidden="1" x14ac:dyDescent="0.2"/>
    <row r="7097" s="33" customFormat="1" ht="13.2" hidden="1" x14ac:dyDescent="0.2"/>
    <row r="7098" s="33" customFormat="1" ht="13.2" hidden="1" x14ac:dyDescent="0.2"/>
    <row r="7099" s="33" customFormat="1" ht="13.2" hidden="1" x14ac:dyDescent="0.2"/>
    <row r="7100" s="33" customFormat="1" ht="13.2" hidden="1" x14ac:dyDescent="0.2"/>
    <row r="7101" s="33" customFormat="1" ht="13.2" hidden="1" x14ac:dyDescent="0.2"/>
    <row r="7102" s="33" customFormat="1" ht="13.2" hidden="1" x14ac:dyDescent="0.2"/>
    <row r="7103" s="33" customFormat="1" ht="13.2" hidden="1" x14ac:dyDescent="0.2"/>
    <row r="7104" s="33" customFormat="1" ht="13.2" hidden="1" x14ac:dyDescent="0.2"/>
    <row r="7105" s="33" customFormat="1" ht="13.2" hidden="1" x14ac:dyDescent="0.2"/>
    <row r="7106" s="33" customFormat="1" ht="13.2" hidden="1" x14ac:dyDescent="0.2"/>
    <row r="7107" s="33" customFormat="1" ht="13.2" hidden="1" x14ac:dyDescent="0.2"/>
    <row r="7108" s="33" customFormat="1" ht="13.2" hidden="1" x14ac:dyDescent="0.2"/>
    <row r="7109" s="33" customFormat="1" ht="13.2" hidden="1" x14ac:dyDescent="0.2"/>
    <row r="7110" s="33" customFormat="1" ht="13.2" hidden="1" x14ac:dyDescent="0.2"/>
    <row r="7111" s="33" customFormat="1" ht="13.2" hidden="1" x14ac:dyDescent="0.2"/>
    <row r="7112" s="33" customFormat="1" ht="13.2" hidden="1" x14ac:dyDescent="0.2"/>
    <row r="7113" s="33" customFormat="1" ht="13.2" hidden="1" x14ac:dyDescent="0.2"/>
    <row r="7114" s="33" customFormat="1" ht="13.2" hidden="1" x14ac:dyDescent="0.2"/>
    <row r="7115" s="33" customFormat="1" ht="13.2" hidden="1" x14ac:dyDescent="0.2"/>
    <row r="7116" s="33" customFormat="1" ht="13.2" hidden="1" x14ac:dyDescent="0.2"/>
    <row r="7117" s="33" customFormat="1" ht="13.2" hidden="1" x14ac:dyDescent="0.2"/>
    <row r="7118" s="33" customFormat="1" ht="13.2" hidden="1" x14ac:dyDescent="0.2"/>
    <row r="7119" s="33" customFormat="1" ht="13.2" hidden="1" x14ac:dyDescent="0.2"/>
    <row r="7120" s="33" customFormat="1" ht="13.2" hidden="1" x14ac:dyDescent="0.2"/>
    <row r="7121" s="33" customFormat="1" ht="13.2" hidden="1" x14ac:dyDescent="0.2"/>
    <row r="7122" s="33" customFormat="1" ht="13.2" hidden="1" x14ac:dyDescent="0.2"/>
    <row r="7123" s="33" customFormat="1" ht="13.2" hidden="1" x14ac:dyDescent="0.2"/>
    <row r="7124" s="33" customFormat="1" ht="13.2" hidden="1" x14ac:dyDescent="0.2"/>
    <row r="7125" s="33" customFormat="1" ht="13.2" hidden="1" x14ac:dyDescent="0.2"/>
    <row r="7126" s="33" customFormat="1" ht="13.2" hidden="1" x14ac:dyDescent="0.2"/>
    <row r="7127" s="33" customFormat="1" ht="13.2" hidden="1" x14ac:dyDescent="0.2"/>
    <row r="7128" s="33" customFormat="1" ht="13.2" hidden="1" x14ac:dyDescent="0.2"/>
    <row r="7129" s="33" customFormat="1" ht="13.2" hidden="1" x14ac:dyDescent="0.2"/>
    <row r="7130" s="33" customFormat="1" ht="13.2" hidden="1" x14ac:dyDescent="0.2"/>
    <row r="7131" s="33" customFormat="1" ht="13.2" hidden="1" x14ac:dyDescent="0.2"/>
    <row r="7132" s="33" customFormat="1" ht="13.2" hidden="1" x14ac:dyDescent="0.2"/>
    <row r="7133" s="33" customFormat="1" ht="13.2" hidden="1" x14ac:dyDescent="0.2"/>
    <row r="7134" s="33" customFormat="1" ht="13.2" hidden="1" x14ac:dyDescent="0.2"/>
    <row r="7135" s="33" customFormat="1" ht="13.2" hidden="1" x14ac:dyDescent="0.2"/>
    <row r="7136" s="33" customFormat="1" ht="13.2" hidden="1" x14ac:dyDescent="0.2"/>
    <row r="7137" s="33" customFormat="1" ht="13.2" hidden="1" x14ac:dyDescent="0.2"/>
    <row r="7138" s="33" customFormat="1" ht="13.2" hidden="1" x14ac:dyDescent="0.2"/>
    <row r="7139" s="33" customFormat="1" ht="13.2" hidden="1" x14ac:dyDescent="0.2"/>
    <row r="7140" s="33" customFormat="1" ht="13.2" hidden="1" x14ac:dyDescent="0.2"/>
    <row r="7141" s="33" customFormat="1" ht="13.2" hidden="1" x14ac:dyDescent="0.2"/>
    <row r="7142" s="33" customFormat="1" ht="13.2" hidden="1" x14ac:dyDescent="0.2"/>
    <row r="7143" s="33" customFormat="1" ht="13.2" hidden="1" x14ac:dyDescent="0.2"/>
    <row r="7144" s="33" customFormat="1" ht="13.2" hidden="1" x14ac:dyDescent="0.2"/>
    <row r="7145" s="33" customFormat="1" ht="13.2" hidden="1" x14ac:dyDescent="0.2"/>
    <row r="7146" s="33" customFormat="1" ht="13.2" hidden="1" x14ac:dyDescent="0.2"/>
    <row r="7147" s="33" customFormat="1" ht="13.2" hidden="1" x14ac:dyDescent="0.2"/>
    <row r="7148" s="33" customFormat="1" ht="13.2" hidden="1" x14ac:dyDescent="0.2"/>
    <row r="7149" s="33" customFormat="1" ht="13.2" hidden="1" x14ac:dyDescent="0.2"/>
    <row r="7150" s="33" customFormat="1" ht="13.2" hidden="1" x14ac:dyDescent="0.2"/>
    <row r="7151" s="33" customFormat="1" ht="13.2" hidden="1" x14ac:dyDescent="0.2"/>
    <row r="7152" s="33" customFormat="1" ht="13.2" hidden="1" x14ac:dyDescent="0.2"/>
    <row r="7153" s="33" customFormat="1" ht="13.2" hidden="1" x14ac:dyDescent="0.2"/>
    <row r="7154" s="33" customFormat="1" ht="13.2" hidden="1" x14ac:dyDescent="0.2"/>
    <row r="7155" s="33" customFormat="1" ht="13.2" hidden="1" x14ac:dyDescent="0.2"/>
    <row r="7156" s="33" customFormat="1" ht="13.2" hidden="1" x14ac:dyDescent="0.2"/>
    <row r="7157" s="33" customFormat="1" ht="13.2" hidden="1" x14ac:dyDescent="0.2"/>
    <row r="7158" s="33" customFormat="1" ht="13.2" hidden="1" x14ac:dyDescent="0.2"/>
    <row r="7159" s="33" customFormat="1" ht="13.2" hidden="1" x14ac:dyDescent="0.2"/>
    <row r="7160" s="33" customFormat="1" ht="13.2" hidden="1" x14ac:dyDescent="0.2"/>
    <row r="7161" s="33" customFormat="1" ht="13.2" hidden="1" x14ac:dyDescent="0.2"/>
    <row r="7162" s="33" customFormat="1" ht="13.2" hidden="1" x14ac:dyDescent="0.2"/>
    <row r="7163" s="33" customFormat="1" ht="13.2" hidden="1" x14ac:dyDescent="0.2"/>
    <row r="7164" s="33" customFormat="1" ht="13.2" hidden="1" x14ac:dyDescent="0.2"/>
    <row r="7165" s="33" customFormat="1" ht="13.2" hidden="1" x14ac:dyDescent="0.2"/>
    <row r="7166" s="33" customFormat="1" ht="13.2" hidden="1" x14ac:dyDescent="0.2"/>
    <row r="7167" s="33" customFormat="1" ht="13.2" hidden="1" x14ac:dyDescent="0.2"/>
    <row r="7168" s="33" customFormat="1" ht="13.2" hidden="1" x14ac:dyDescent="0.2"/>
    <row r="7169" s="33" customFormat="1" ht="13.2" hidden="1" x14ac:dyDescent="0.2"/>
    <row r="7170" s="33" customFormat="1" ht="13.2" hidden="1" x14ac:dyDescent="0.2"/>
    <row r="7171" s="33" customFormat="1" ht="13.2" hidden="1" x14ac:dyDescent="0.2"/>
    <row r="7172" s="33" customFormat="1" ht="13.2" hidden="1" x14ac:dyDescent="0.2"/>
    <row r="7173" s="33" customFormat="1" ht="13.2" hidden="1" x14ac:dyDescent="0.2"/>
    <row r="7174" s="33" customFormat="1" ht="13.2" hidden="1" x14ac:dyDescent="0.2"/>
    <row r="7175" s="33" customFormat="1" ht="13.2" hidden="1" x14ac:dyDescent="0.2"/>
    <row r="7176" s="33" customFormat="1" ht="13.2" hidden="1" x14ac:dyDescent="0.2"/>
    <row r="7177" s="33" customFormat="1" ht="13.2" hidden="1" x14ac:dyDescent="0.2"/>
    <row r="7178" s="33" customFormat="1" ht="13.2" hidden="1" x14ac:dyDescent="0.2"/>
    <row r="7179" s="33" customFormat="1" ht="13.2" hidden="1" x14ac:dyDescent="0.2"/>
    <row r="7180" s="33" customFormat="1" ht="13.2" hidden="1" x14ac:dyDescent="0.2"/>
    <row r="7181" s="33" customFormat="1" ht="13.2" hidden="1" x14ac:dyDescent="0.2"/>
    <row r="7182" s="33" customFormat="1" ht="13.2" hidden="1" x14ac:dyDescent="0.2"/>
    <row r="7183" s="33" customFormat="1" ht="13.2" hidden="1" x14ac:dyDescent="0.2"/>
    <row r="7184" s="33" customFormat="1" ht="13.2" hidden="1" x14ac:dyDescent="0.2"/>
    <row r="7185" s="33" customFormat="1" ht="13.2" hidden="1" x14ac:dyDescent="0.2"/>
    <row r="7186" s="33" customFormat="1" ht="13.2" hidden="1" x14ac:dyDescent="0.2"/>
    <row r="7187" s="33" customFormat="1" ht="13.2" hidden="1" x14ac:dyDescent="0.2"/>
    <row r="7188" s="33" customFormat="1" ht="13.2" hidden="1" x14ac:dyDescent="0.2"/>
    <row r="7189" s="33" customFormat="1" ht="13.2" hidden="1" x14ac:dyDescent="0.2"/>
    <row r="7190" s="33" customFormat="1" ht="13.2" hidden="1" x14ac:dyDescent="0.2"/>
    <row r="7191" s="33" customFormat="1" ht="13.2" hidden="1" x14ac:dyDescent="0.2"/>
    <row r="7192" s="33" customFormat="1" ht="13.2" hidden="1" x14ac:dyDescent="0.2"/>
    <row r="7193" s="33" customFormat="1" ht="13.2" hidden="1" x14ac:dyDescent="0.2"/>
    <row r="7194" s="33" customFormat="1" ht="13.2" hidden="1" x14ac:dyDescent="0.2"/>
    <row r="7195" s="33" customFormat="1" ht="13.2" hidden="1" x14ac:dyDescent="0.2"/>
    <row r="7196" s="33" customFormat="1" ht="13.2" hidden="1" x14ac:dyDescent="0.2"/>
    <row r="7197" s="33" customFormat="1" ht="13.2" hidden="1" x14ac:dyDescent="0.2"/>
    <row r="7198" s="33" customFormat="1" ht="13.2" hidden="1" x14ac:dyDescent="0.2"/>
    <row r="7199" s="33" customFormat="1" ht="13.2" hidden="1" x14ac:dyDescent="0.2"/>
    <row r="7200" s="33" customFormat="1" ht="13.2" hidden="1" x14ac:dyDescent="0.2"/>
    <row r="7201" s="33" customFormat="1" ht="13.2" hidden="1" x14ac:dyDescent="0.2"/>
    <row r="7202" s="33" customFormat="1" ht="13.2" hidden="1" x14ac:dyDescent="0.2"/>
    <row r="7203" s="33" customFormat="1" ht="13.2" hidden="1" x14ac:dyDescent="0.2"/>
    <row r="7204" s="33" customFormat="1" ht="13.2" hidden="1" x14ac:dyDescent="0.2"/>
    <row r="7205" s="33" customFormat="1" ht="13.2" hidden="1" x14ac:dyDescent="0.2"/>
    <row r="7206" s="33" customFormat="1" ht="13.2" hidden="1" x14ac:dyDescent="0.2"/>
    <row r="7207" s="33" customFormat="1" ht="13.2" hidden="1" x14ac:dyDescent="0.2"/>
    <row r="7208" s="33" customFormat="1" ht="13.2" hidden="1" x14ac:dyDescent="0.2"/>
    <row r="7209" s="33" customFormat="1" ht="13.2" hidden="1" x14ac:dyDescent="0.2"/>
    <row r="7210" s="33" customFormat="1" ht="13.2" hidden="1" x14ac:dyDescent="0.2"/>
    <row r="7211" s="33" customFormat="1" ht="13.2" hidden="1" x14ac:dyDescent="0.2"/>
    <row r="7212" s="33" customFormat="1" ht="13.2" hidden="1" x14ac:dyDescent="0.2"/>
    <row r="7213" s="33" customFormat="1" ht="13.2" hidden="1" x14ac:dyDescent="0.2"/>
    <row r="7214" s="33" customFormat="1" ht="13.2" hidden="1" x14ac:dyDescent="0.2"/>
    <row r="7215" s="33" customFormat="1" ht="13.2" hidden="1" x14ac:dyDescent="0.2"/>
    <row r="7216" s="33" customFormat="1" ht="13.2" hidden="1" x14ac:dyDescent="0.2"/>
    <row r="7217" s="33" customFormat="1" ht="13.2" hidden="1" x14ac:dyDescent="0.2"/>
    <row r="7218" s="33" customFormat="1" ht="13.2" hidden="1" x14ac:dyDescent="0.2"/>
    <row r="7219" s="33" customFormat="1" ht="13.2" hidden="1" x14ac:dyDescent="0.2"/>
    <row r="7220" s="33" customFormat="1" ht="13.2" hidden="1" x14ac:dyDescent="0.2"/>
    <row r="7221" s="33" customFormat="1" ht="13.2" hidden="1" x14ac:dyDescent="0.2"/>
    <row r="7222" s="33" customFormat="1" ht="13.2" hidden="1" x14ac:dyDescent="0.2"/>
    <row r="7223" s="33" customFormat="1" ht="13.2" hidden="1" x14ac:dyDescent="0.2"/>
    <row r="7224" s="33" customFormat="1" ht="13.2" hidden="1" x14ac:dyDescent="0.2"/>
    <row r="7225" s="33" customFormat="1" ht="13.2" hidden="1" x14ac:dyDescent="0.2"/>
    <row r="7226" s="33" customFormat="1" ht="13.2" hidden="1" x14ac:dyDescent="0.2"/>
    <row r="7227" s="33" customFormat="1" ht="13.2" hidden="1" x14ac:dyDescent="0.2"/>
    <row r="7228" s="33" customFormat="1" ht="13.2" hidden="1" x14ac:dyDescent="0.2"/>
    <row r="7229" s="33" customFormat="1" ht="13.2" hidden="1" x14ac:dyDescent="0.2"/>
    <row r="7230" s="33" customFormat="1" ht="13.2" hidden="1" x14ac:dyDescent="0.2"/>
    <row r="7231" s="33" customFormat="1" ht="13.2" hidden="1" x14ac:dyDescent="0.2"/>
    <row r="7232" s="33" customFormat="1" ht="13.2" hidden="1" x14ac:dyDescent="0.2"/>
    <row r="7233" s="33" customFormat="1" ht="13.2" hidden="1" x14ac:dyDescent="0.2"/>
    <row r="7234" s="33" customFormat="1" ht="13.2" hidden="1" x14ac:dyDescent="0.2"/>
    <row r="7235" s="33" customFormat="1" ht="13.2" hidden="1" x14ac:dyDescent="0.2"/>
    <row r="7236" s="33" customFormat="1" ht="13.2" hidden="1" x14ac:dyDescent="0.2"/>
    <row r="7237" s="33" customFormat="1" ht="13.2" hidden="1" x14ac:dyDescent="0.2"/>
    <row r="7238" s="33" customFormat="1" ht="13.2" hidden="1" x14ac:dyDescent="0.2"/>
    <row r="7239" s="33" customFormat="1" ht="13.2" hidden="1" x14ac:dyDescent="0.2"/>
    <row r="7240" s="33" customFormat="1" ht="13.2" hidden="1" x14ac:dyDescent="0.2"/>
    <row r="7241" s="33" customFormat="1" ht="13.2" hidden="1" x14ac:dyDescent="0.2"/>
    <row r="7242" s="33" customFormat="1" ht="13.2" hidden="1" x14ac:dyDescent="0.2"/>
    <row r="7243" s="33" customFormat="1" ht="13.2" hidden="1" x14ac:dyDescent="0.2"/>
    <row r="7244" s="33" customFormat="1" ht="13.2" hidden="1" x14ac:dyDescent="0.2"/>
    <row r="7245" s="33" customFormat="1" ht="13.2" hidden="1" x14ac:dyDescent="0.2"/>
    <row r="7246" s="33" customFormat="1" ht="13.2" hidden="1" x14ac:dyDescent="0.2"/>
    <row r="7247" s="33" customFormat="1" ht="13.2" hidden="1" x14ac:dyDescent="0.2"/>
    <row r="7248" s="33" customFormat="1" ht="13.2" hidden="1" x14ac:dyDescent="0.2"/>
    <row r="7249" s="33" customFormat="1" ht="13.2" hidden="1" x14ac:dyDescent="0.2"/>
    <row r="7250" s="33" customFormat="1" ht="13.2" hidden="1" x14ac:dyDescent="0.2"/>
    <row r="7251" s="33" customFormat="1" ht="13.2" hidden="1" x14ac:dyDescent="0.2"/>
    <row r="7252" s="33" customFormat="1" ht="13.2" hidden="1" x14ac:dyDescent="0.2"/>
    <row r="7253" s="33" customFormat="1" ht="13.2" hidden="1" x14ac:dyDescent="0.2"/>
    <row r="7254" s="33" customFormat="1" ht="13.2" hidden="1" x14ac:dyDescent="0.2"/>
    <row r="7255" s="33" customFormat="1" ht="13.2" hidden="1" x14ac:dyDescent="0.2"/>
    <row r="7256" s="33" customFormat="1" ht="13.2" hidden="1" x14ac:dyDescent="0.2"/>
    <row r="7257" s="33" customFormat="1" ht="13.2" hidden="1" x14ac:dyDescent="0.2"/>
    <row r="7258" s="33" customFormat="1" ht="13.2" hidden="1" x14ac:dyDescent="0.2"/>
    <row r="7259" s="33" customFormat="1" ht="13.2" hidden="1" x14ac:dyDescent="0.2"/>
    <row r="7260" s="33" customFormat="1" ht="13.2" hidden="1" x14ac:dyDescent="0.2"/>
    <row r="7261" s="33" customFormat="1" ht="13.2" hidden="1" x14ac:dyDescent="0.2"/>
    <row r="7262" s="33" customFormat="1" ht="13.2" hidden="1" x14ac:dyDescent="0.2"/>
    <row r="7263" s="33" customFormat="1" ht="13.2" hidden="1" x14ac:dyDescent="0.2"/>
    <row r="7264" s="33" customFormat="1" ht="13.2" hidden="1" x14ac:dyDescent="0.2"/>
    <row r="7265" s="33" customFormat="1" ht="13.2" hidden="1" x14ac:dyDescent="0.2"/>
    <row r="7266" s="33" customFormat="1" ht="13.2" hidden="1" x14ac:dyDescent="0.2"/>
    <row r="7267" s="33" customFormat="1" ht="13.2" hidden="1" x14ac:dyDescent="0.2"/>
    <row r="7268" s="33" customFormat="1" ht="13.2" hidden="1" x14ac:dyDescent="0.2"/>
    <row r="7269" s="33" customFormat="1" ht="13.2" hidden="1" x14ac:dyDescent="0.2"/>
    <row r="7270" s="33" customFormat="1" ht="13.2" hidden="1" x14ac:dyDescent="0.2"/>
    <row r="7271" s="33" customFormat="1" ht="13.2" hidden="1" x14ac:dyDescent="0.2"/>
    <row r="7272" s="33" customFormat="1" ht="13.2" hidden="1" x14ac:dyDescent="0.2"/>
    <row r="7273" s="33" customFormat="1" ht="13.2" hidden="1" x14ac:dyDescent="0.2"/>
    <row r="7274" s="33" customFormat="1" ht="13.2" hidden="1" x14ac:dyDescent="0.2"/>
    <row r="7275" s="33" customFormat="1" ht="13.2" hidden="1" x14ac:dyDescent="0.2"/>
    <row r="7276" s="33" customFormat="1" ht="13.2" hidden="1" x14ac:dyDescent="0.2"/>
    <row r="7277" s="33" customFormat="1" ht="13.2" hidden="1" x14ac:dyDescent="0.2"/>
    <row r="7278" s="33" customFormat="1" ht="13.2" hidden="1" x14ac:dyDescent="0.2"/>
    <row r="7279" s="33" customFormat="1" ht="13.2" hidden="1" x14ac:dyDescent="0.2"/>
    <row r="7280" s="33" customFormat="1" ht="13.2" hidden="1" x14ac:dyDescent="0.2"/>
    <row r="7281" s="33" customFormat="1" ht="13.2" hidden="1" x14ac:dyDescent="0.2"/>
    <row r="7282" s="33" customFormat="1" ht="13.2" hidden="1" x14ac:dyDescent="0.2"/>
    <row r="7283" s="33" customFormat="1" ht="13.2" hidden="1" x14ac:dyDescent="0.2"/>
    <row r="7284" s="33" customFormat="1" ht="13.2" hidden="1" x14ac:dyDescent="0.2"/>
    <row r="7285" s="33" customFormat="1" ht="13.2" hidden="1" x14ac:dyDescent="0.2"/>
    <row r="7286" s="33" customFormat="1" ht="13.2" hidden="1" x14ac:dyDescent="0.2"/>
    <row r="7287" s="33" customFormat="1" ht="13.2" hidden="1" x14ac:dyDescent="0.2"/>
    <row r="7288" s="33" customFormat="1" ht="13.2" hidden="1" x14ac:dyDescent="0.2"/>
    <row r="7289" s="33" customFormat="1" ht="13.2" hidden="1" x14ac:dyDescent="0.2"/>
    <row r="7290" s="33" customFormat="1" ht="13.2" hidden="1" x14ac:dyDescent="0.2"/>
    <row r="7291" s="33" customFormat="1" ht="13.2" hidden="1" x14ac:dyDescent="0.2"/>
    <row r="7292" s="33" customFormat="1" ht="13.2" hidden="1" x14ac:dyDescent="0.2"/>
    <row r="7293" s="33" customFormat="1" ht="13.2" hidden="1" x14ac:dyDescent="0.2"/>
    <row r="7294" s="33" customFormat="1" ht="13.2" hidden="1" x14ac:dyDescent="0.2"/>
    <row r="7295" s="33" customFormat="1" ht="13.2" hidden="1" x14ac:dyDescent="0.2"/>
    <row r="7296" s="33" customFormat="1" ht="13.2" hidden="1" x14ac:dyDescent="0.2"/>
    <row r="7297" s="33" customFormat="1" ht="13.2" hidden="1" x14ac:dyDescent="0.2"/>
    <row r="7298" s="33" customFormat="1" ht="13.2" hidden="1" x14ac:dyDescent="0.2"/>
    <row r="7299" s="33" customFormat="1" ht="13.2" hidden="1" x14ac:dyDescent="0.2"/>
    <row r="7300" s="33" customFormat="1" ht="13.2" hidden="1" x14ac:dyDescent="0.2"/>
    <row r="7301" s="33" customFormat="1" ht="13.2" hidden="1" x14ac:dyDescent="0.2"/>
    <row r="7302" s="33" customFormat="1" ht="13.2" hidden="1" x14ac:dyDescent="0.2"/>
    <row r="7303" s="33" customFormat="1" ht="13.2" hidden="1" x14ac:dyDescent="0.2"/>
    <row r="7304" s="33" customFormat="1" ht="13.2" hidden="1" x14ac:dyDescent="0.2"/>
    <row r="7305" s="33" customFormat="1" ht="13.2" hidden="1" x14ac:dyDescent="0.2"/>
    <row r="7306" s="33" customFormat="1" ht="13.2" hidden="1" x14ac:dyDescent="0.2"/>
    <row r="7307" s="33" customFormat="1" ht="13.2" hidden="1" x14ac:dyDescent="0.2"/>
    <row r="7308" s="33" customFormat="1" ht="13.2" hidden="1" x14ac:dyDescent="0.2"/>
    <row r="7309" s="33" customFormat="1" ht="13.2" hidden="1" x14ac:dyDescent="0.2"/>
    <row r="7310" s="33" customFormat="1" ht="13.2" hidden="1" x14ac:dyDescent="0.2"/>
    <row r="7311" s="33" customFormat="1" ht="13.2" hidden="1" x14ac:dyDescent="0.2"/>
    <row r="7312" s="33" customFormat="1" ht="13.2" hidden="1" x14ac:dyDescent="0.2"/>
    <row r="7313" s="33" customFormat="1" ht="13.2" hidden="1" x14ac:dyDescent="0.2"/>
    <row r="7314" s="33" customFormat="1" ht="13.2" hidden="1" x14ac:dyDescent="0.2"/>
    <row r="7315" s="33" customFormat="1" ht="13.2" hidden="1" x14ac:dyDescent="0.2"/>
    <row r="7316" s="33" customFormat="1" ht="13.2" hidden="1" x14ac:dyDescent="0.2"/>
    <row r="7317" s="33" customFormat="1" ht="13.2" hidden="1" x14ac:dyDescent="0.2"/>
    <row r="7318" s="33" customFormat="1" ht="13.2" hidden="1" x14ac:dyDescent="0.2"/>
    <row r="7319" s="33" customFormat="1" ht="13.2" hidden="1" x14ac:dyDescent="0.2"/>
    <row r="7320" s="33" customFormat="1" ht="13.2" hidden="1" x14ac:dyDescent="0.2"/>
    <row r="7321" s="33" customFormat="1" ht="13.2" hidden="1" x14ac:dyDescent="0.2"/>
    <row r="7322" s="33" customFormat="1" ht="13.2" hidden="1" x14ac:dyDescent="0.2"/>
    <row r="7323" s="33" customFormat="1" ht="13.2" hidden="1" x14ac:dyDescent="0.2"/>
    <row r="7324" s="33" customFormat="1" ht="13.2" hidden="1" x14ac:dyDescent="0.2"/>
    <row r="7325" s="33" customFormat="1" ht="13.2" hidden="1" x14ac:dyDescent="0.2"/>
    <row r="7326" s="33" customFormat="1" ht="13.2" hidden="1" x14ac:dyDescent="0.2"/>
    <row r="7327" s="33" customFormat="1" ht="13.2" hidden="1" x14ac:dyDescent="0.2"/>
    <row r="7328" s="33" customFormat="1" ht="13.2" hidden="1" x14ac:dyDescent="0.2"/>
    <row r="7329" s="33" customFormat="1" ht="13.2" hidden="1" x14ac:dyDescent="0.2"/>
    <row r="7330" s="33" customFormat="1" ht="13.2" hidden="1" x14ac:dyDescent="0.2"/>
    <row r="7331" s="33" customFormat="1" ht="13.2" hidden="1" x14ac:dyDescent="0.2"/>
    <row r="7332" s="33" customFormat="1" ht="13.2" hidden="1" x14ac:dyDescent="0.2"/>
    <row r="7333" s="33" customFormat="1" ht="13.2" hidden="1" x14ac:dyDescent="0.2"/>
    <row r="7334" s="33" customFormat="1" ht="13.2" hidden="1" x14ac:dyDescent="0.2"/>
    <row r="7335" s="33" customFormat="1" ht="13.2" hidden="1" x14ac:dyDescent="0.2"/>
    <row r="7336" s="33" customFormat="1" ht="13.2" hidden="1" x14ac:dyDescent="0.2"/>
    <row r="7337" s="33" customFormat="1" ht="13.2" hidden="1" x14ac:dyDescent="0.2"/>
    <row r="7338" s="33" customFormat="1" ht="13.2" hidden="1" x14ac:dyDescent="0.2"/>
    <row r="7339" s="33" customFormat="1" ht="13.2" hidden="1" x14ac:dyDescent="0.2"/>
    <row r="7340" s="33" customFormat="1" ht="13.2" hidden="1" x14ac:dyDescent="0.2"/>
    <row r="7341" s="33" customFormat="1" ht="13.2" hidden="1" x14ac:dyDescent="0.2"/>
    <row r="7342" s="33" customFormat="1" ht="13.2" hidden="1" x14ac:dyDescent="0.2"/>
    <row r="7343" s="33" customFormat="1" ht="13.2" hidden="1" x14ac:dyDescent="0.2"/>
    <row r="7344" s="33" customFormat="1" ht="13.2" hidden="1" x14ac:dyDescent="0.2"/>
    <row r="7345" s="33" customFormat="1" ht="13.2" hidden="1" x14ac:dyDescent="0.2"/>
    <row r="7346" s="33" customFormat="1" ht="13.2" hidden="1" x14ac:dyDescent="0.2"/>
    <row r="7347" s="33" customFormat="1" ht="13.2" hidden="1" x14ac:dyDescent="0.2"/>
    <row r="7348" s="33" customFormat="1" ht="13.2" hidden="1" x14ac:dyDescent="0.2"/>
    <row r="7349" s="33" customFormat="1" ht="13.2" hidden="1" x14ac:dyDescent="0.2"/>
    <row r="7350" s="33" customFormat="1" ht="13.2" hidden="1" x14ac:dyDescent="0.2"/>
    <row r="7351" s="33" customFormat="1" ht="13.2" hidden="1" x14ac:dyDescent="0.2"/>
    <row r="7352" s="33" customFormat="1" ht="13.2" hidden="1" x14ac:dyDescent="0.2"/>
    <row r="7353" s="33" customFormat="1" ht="13.2" hidden="1" x14ac:dyDescent="0.2"/>
    <row r="7354" s="33" customFormat="1" ht="13.2" hidden="1" x14ac:dyDescent="0.2"/>
    <row r="7355" s="33" customFormat="1" ht="13.2" hidden="1" x14ac:dyDescent="0.2"/>
    <row r="7356" s="33" customFormat="1" ht="13.2" hidden="1" x14ac:dyDescent="0.2"/>
    <row r="7357" s="33" customFormat="1" ht="13.2" hidden="1" x14ac:dyDescent="0.2"/>
    <row r="7358" s="33" customFormat="1" ht="13.2" hidden="1" x14ac:dyDescent="0.2"/>
    <row r="7359" s="33" customFormat="1" ht="13.2" hidden="1" x14ac:dyDescent="0.2"/>
    <row r="7360" s="33" customFormat="1" ht="13.2" hidden="1" x14ac:dyDescent="0.2"/>
    <row r="7361" s="33" customFormat="1" ht="13.2" hidden="1" x14ac:dyDescent="0.2"/>
    <row r="7362" s="33" customFormat="1" ht="13.2" hidden="1" x14ac:dyDescent="0.2"/>
    <row r="7363" s="33" customFormat="1" ht="13.2" hidden="1" x14ac:dyDescent="0.2"/>
    <row r="7364" s="33" customFormat="1" ht="13.2" hidden="1" x14ac:dyDescent="0.2"/>
    <row r="7365" s="33" customFormat="1" ht="13.2" hidden="1" x14ac:dyDescent="0.2"/>
    <row r="7366" s="33" customFormat="1" ht="13.2" hidden="1" x14ac:dyDescent="0.2"/>
    <row r="7367" s="33" customFormat="1" ht="13.2" hidden="1" x14ac:dyDescent="0.2"/>
    <row r="7368" s="33" customFormat="1" ht="13.2" hidden="1" x14ac:dyDescent="0.2"/>
    <row r="7369" s="33" customFormat="1" ht="13.2" hidden="1" x14ac:dyDescent="0.2"/>
    <row r="7370" s="33" customFormat="1" ht="13.2" hidden="1" x14ac:dyDescent="0.2"/>
    <row r="7371" s="33" customFormat="1" ht="13.2" hidden="1" x14ac:dyDescent="0.2"/>
    <row r="7372" s="33" customFormat="1" ht="13.2" hidden="1" x14ac:dyDescent="0.2"/>
    <row r="7373" s="33" customFormat="1" ht="13.2" hidden="1" x14ac:dyDescent="0.2"/>
    <row r="7374" s="33" customFormat="1" ht="13.2" hidden="1" x14ac:dyDescent="0.2"/>
    <row r="7375" s="33" customFormat="1" ht="13.2" hidden="1" x14ac:dyDescent="0.2"/>
    <row r="7376" s="33" customFormat="1" ht="13.2" hidden="1" x14ac:dyDescent="0.2"/>
    <row r="7377" s="33" customFormat="1" ht="13.2" hidden="1" x14ac:dyDescent="0.2"/>
    <row r="7378" s="33" customFormat="1" ht="13.2" hidden="1" x14ac:dyDescent="0.2"/>
    <row r="7379" s="33" customFormat="1" ht="13.2" hidden="1" x14ac:dyDescent="0.2"/>
    <row r="7380" s="33" customFormat="1" ht="13.2" hidden="1" x14ac:dyDescent="0.2"/>
    <row r="7381" s="33" customFormat="1" ht="13.2" hidden="1" x14ac:dyDescent="0.2"/>
    <row r="7382" s="33" customFormat="1" ht="13.2" hidden="1" x14ac:dyDescent="0.2"/>
    <row r="7383" s="33" customFormat="1" ht="13.2" hidden="1" x14ac:dyDescent="0.2"/>
    <row r="7384" s="33" customFormat="1" ht="13.2" hidden="1" x14ac:dyDescent="0.2"/>
    <row r="7385" s="33" customFormat="1" ht="13.2" hidden="1" x14ac:dyDescent="0.2"/>
    <row r="7386" s="33" customFormat="1" ht="13.2" hidden="1" x14ac:dyDescent="0.2"/>
    <row r="7387" s="33" customFormat="1" ht="13.2" hidden="1" x14ac:dyDescent="0.2"/>
    <row r="7388" s="33" customFormat="1" ht="13.2" hidden="1" x14ac:dyDescent="0.2"/>
    <row r="7389" s="33" customFormat="1" ht="13.2" hidden="1" x14ac:dyDescent="0.2"/>
    <row r="7390" s="33" customFormat="1" ht="13.2" hidden="1" x14ac:dyDescent="0.2"/>
    <row r="7391" s="33" customFormat="1" ht="13.2" hidden="1" x14ac:dyDescent="0.2"/>
    <row r="7392" s="33" customFormat="1" ht="13.2" hidden="1" x14ac:dyDescent="0.2"/>
    <row r="7393" s="33" customFormat="1" ht="13.2" hidden="1" x14ac:dyDescent="0.2"/>
    <row r="7394" s="33" customFormat="1" ht="13.2" hidden="1" x14ac:dyDescent="0.2"/>
    <row r="7395" s="33" customFormat="1" ht="13.2" hidden="1" x14ac:dyDescent="0.2"/>
    <row r="7396" s="33" customFormat="1" ht="13.2" hidden="1" x14ac:dyDescent="0.2"/>
    <row r="7397" s="33" customFormat="1" ht="13.2" hidden="1" x14ac:dyDescent="0.2"/>
    <row r="7398" s="33" customFormat="1" ht="13.2" hidden="1" x14ac:dyDescent="0.2"/>
    <row r="7399" s="33" customFormat="1" ht="13.2" hidden="1" x14ac:dyDescent="0.2"/>
    <row r="7400" s="33" customFormat="1" ht="13.2" hidden="1" x14ac:dyDescent="0.2"/>
    <row r="7401" s="33" customFormat="1" ht="13.2" hidden="1" x14ac:dyDescent="0.2"/>
    <row r="7402" s="33" customFormat="1" ht="13.2" hidden="1" x14ac:dyDescent="0.2"/>
    <row r="7403" s="33" customFormat="1" ht="13.2" hidden="1" x14ac:dyDescent="0.2"/>
    <row r="7404" s="33" customFormat="1" ht="13.2" hidden="1" x14ac:dyDescent="0.2"/>
    <row r="7405" s="33" customFormat="1" ht="13.2" hidden="1" x14ac:dyDescent="0.2"/>
    <row r="7406" s="33" customFormat="1" ht="13.2" hidden="1" x14ac:dyDescent="0.2"/>
    <row r="7407" s="33" customFormat="1" ht="13.2" hidden="1" x14ac:dyDescent="0.2"/>
    <row r="7408" s="33" customFormat="1" ht="13.2" hidden="1" x14ac:dyDescent="0.2"/>
    <row r="7409" s="33" customFormat="1" ht="13.2" hidden="1" x14ac:dyDescent="0.2"/>
    <row r="7410" s="33" customFormat="1" ht="13.2" hidden="1" x14ac:dyDescent="0.2"/>
    <row r="7411" s="33" customFormat="1" ht="13.2" hidden="1" x14ac:dyDescent="0.2"/>
    <row r="7412" s="33" customFormat="1" ht="13.2" hidden="1" x14ac:dyDescent="0.2"/>
    <row r="7413" s="33" customFormat="1" ht="13.2" hidden="1" x14ac:dyDescent="0.2"/>
    <row r="7414" s="33" customFormat="1" ht="13.2" hidden="1" x14ac:dyDescent="0.2"/>
    <row r="7415" s="33" customFormat="1" ht="13.2" hidden="1" x14ac:dyDescent="0.2"/>
    <row r="7416" s="33" customFormat="1" ht="13.2" hidden="1" x14ac:dyDescent="0.2"/>
    <row r="7417" s="33" customFormat="1" ht="13.2" hidden="1" x14ac:dyDescent="0.2"/>
    <row r="7418" s="33" customFormat="1" ht="13.2" hidden="1" x14ac:dyDescent="0.2"/>
    <row r="7419" s="33" customFormat="1" ht="13.2" hidden="1" x14ac:dyDescent="0.2"/>
    <row r="7420" s="33" customFormat="1" ht="13.2" hidden="1" x14ac:dyDescent="0.2"/>
    <row r="7421" s="33" customFormat="1" ht="13.2" hidden="1" x14ac:dyDescent="0.2"/>
    <row r="7422" s="33" customFormat="1" ht="13.2" hidden="1" x14ac:dyDescent="0.2"/>
    <row r="7423" s="33" customFormat="1" ht="13.2" hidden="1" x14ac:dyDescent="0.2"/>
    <row r="7424" s="33" customFormat="1" ht="13.2" hidden="1" x14ac:dyDescent="0.2"/>
    <row r="7425" s="33" customFormat="1" ht="13.2" hidden="1" x14ac:dyDescent="0.2"/>
    <row r="7426" s="33" customFormat="1" ht="13.2" hidden="1" x14ac:dyDescent="0.2"/>
    <row r="7427" s="33" customFormat="1" ht="13.2" hidden="1" x14ac:dyDescent="0.2"/>
    <row r="7428" s="33" customFormat="1" ht="13.2" hidden="1" x14ac:dyDescent="0.2"/>
    <row r="7429" s="33" customFormat="1" ht="13.2" hidden="1" x14ac:dyDescent="0.2"/>
    <row r="7430" s="33" customFormat="1" ht="13.2" hidden="1" x14ac:dyDescent="0.2"/>
    <row r="7431" s="33" customFormat="1" ht="13.2" hidden="1" x14ac:dyDescent="0.2"/>
    <row r="7432" s="33" customFormat="1" ht="13.2" hidden="1" x14ac:dyDescent="0.2"/>
    <row r="7433" s="33" customFormat="1" ht="13.2" hidden="1" x14ac:dyDescent="0.2"/>
    <row r="7434" s="33" customFormat="1" ht="13.2" hidden="1" x14ac:dyDescent="0.2"/>
    <row r="7435" s="33" customFormat="1" ht="13.2" hidden="1" x14ac:dyDescent="0.2"/>
    <row r="7436" s="33" customFormat="1" ht="13.2" hidden="1" x14ac:dyDescent="0.2"/>
    <row r="7437" s="33" customFormat="1" ht="13.2" hidden="1" x14ac:dyDescent="0.2"/>
    <row r="7438" s="33" customFormat="1" ht="13.2" hidden="1" x14ac:dyDescent="0.2"/>
    <row r="7439" s="33" customFormat="1" ht="13.2" hidden="1" x14ac:dyDescent="0.2"/>
    <row r="7440" s="33" customFormat="1" ht="13.2" hidden="1" x14ac:dyDescent="0.2"/>
    <row r="7441" s="33" customFormat="1" ht="13.2" hidden="1" x14ac:dyDescent="0.2"/>
    <row r="7442" s="33" customFormat="1" ht="13.2" hidden="1" x14ac:dyDescent="0.2"/>
    <row r="7443" s="33" customFormat="1" ht="13.2" hidden="1" x14ac:dyDescent="0.2"/>
    <row r="7444" s="33" customFormat="1" ht="13.2" hidden="1" x14ac:dyDescent="0.2"/>
    <row r="7445" s="33" customFormat="1" ht="13.2" hidden="1" x14ac:dyDescent="0.2"/>
    <row r="7446" s="33" customFormat="1" ht="13.2" hidden="1" x14ac:dyDescent="0.2"/>
    <row r="7447" s="33" customFormat="1" ht="13.2" hidden="1" x14ac:dyDescent="0.2"/>
    <row r="7448" s="33" customFormat="1" ht="13.2" hidden="1" x14ac:dyDescent="0.2"/>
    <row r="7449" s="33" customFormat="1" ht="13.2" hidden="1" x14ac:dyDescent="0.2"/>
    <row r="7450" s="33" customFormat="1" ht="13.2" hidden="1" x14ac:dyDescent="0.2"/>
    <row r="7451" s="33" customFormat="1" ht="13.2" hidden="1" x14ac:dyDescent="0.2"/>
    <row r="7452" s="33" customFormat="1" ht="13.2" hidden="1" x14ac:dyDescent="0.2"/>
    <row r="7453" s="33" customFormat="1" ht="13.2" hidden="1" x14ac:dyDescent="0.2"/>
    <row r="7454" s="33" customFormat="1" ht="13.2" hidden="1" x14ac:dyDescent="0.2"/>
    <row r="7455" s="33" customFormat="1" ht="13.2" hidden="1" x14ac:dyDescent="0.2"/>
    <row r="7456" s="33" customFormat="1" ht="13.2" hidden="1" x14ac:dyDescent="0.2"/>
    <row r="7457" s="33" customFormat="1" ht="13.2" hidden="1" x14ac:dyDescent="0.2"/>
    <row r="7458" s="33" customFormat="1" ht="13.2" hidden="1" x14ac:dyDescent="0.2"/>
    <row r="7459" s="33" customFormat="1" ht="13.2" hidden="1" x14ac:dyDescent="0.2"/>
    <row r="7460" s="33" customFormat="1" ht="13.2" hidden="1" x14ac:dyDescent="0.2"/>
    <row r="7461" s="33" customFormat="1" ht="13.2" hidden="1" x14ac:dyDescent="0.2"/>
    <row r="7462" s="33" customFormat="1" ht="13.2" hidden="1" x14ac:dyDescent="0.2"/>
    <row r="7463" s="33" customFormat="1" ht="13.2" hidden="1" x14ac:dyDescent="0.2"/>
    <row r="7464" s="33" customFormat="1" ht="13.2" hidden="1" x14ac:dyDescent="0.2"/>
    <row r="7465" s="33" customFormat="1" ht="13.2" hidden="1" x14ac:dyDescent="0.2"/>
    <row r="7466" s="33" customFormat="1" ht="13.2" hidden="1" x14ac:dyDescent="0.2"/>
    <row r="7467" s="33" customFormat="1" ht="13.2" hidden="1" x14ac:dyDescent="0.2"/>
    <row r="7468" s="33" customFormat="1" ht="13.2" hidden="1" x14ac:dyDescent="0.2"/>
    <row r="7469" s="33" customFormat="1" ht="13.2" hidden="1" x14ac:dyDescent="0.2"/>
    <row r="7470" s="33" customFormat="1" ht="13.2" hidden="1" x14ac:dyDescent="0.2"/>
    <row r="7471" s="33" customFormat="1" ht="13.2" hidden="1" x14ac:dyDescent="0.2"/>
    <row r="7472" s="33" customFormat="1" ht="13.2" hidden="1" x14ac:dyDescent="0.2"/>
    <row r="7473" s="33" customFormat="1" ht="13.2" hidden="1" x14ac:dyDescent="0.2"/>
    <row r="7474" s="33" customFormat="1" ht="13.2" hidden="1" x14ac:dyDescent="0.2"/>
    <row r="7475" s="33" customFormat="1" ht="13.2" hidden="1" x14ac:dyDescent="0.2"/>
    <row r="7476" s="33" customFormat="1" ht="13.2" hidden="1" x14ac:dyDescent="0.2"/>
    <row r="7477" s="33" customFormat="1" ht="13.2" hidden="1" x14ac:dyDescent="0.2"/>
    <row r="7478" s="33" customFormat="1" ht="13.2" hidden="1" x14ac:dyDescent="0.2"/>
    <row r="7479" s="33" customFormat="1" ht="13.2" hidden="1" x14ac:dyDescent="0.2"/>
    <row r="7480" s="33" customFormat="1" ht="13.2" hidden="1" x14ac:dyDescent="0.2"/>
    <row r="7481" s="33" customFormat="1" ht="13.2" hidden="1" x14ac:dyDescent="0.2"/>
    <row r="7482" s="33" customFormat="1" ht="13.2" hidden="1" x14ac:dyDescent="0.2"/>
    <row r="7483" s="33" customFormat="1" ht="13.2" hidden="1" x14ac:dyDescent="0.2"/>
    <row r="7484" s="33" customFormat="1" ht="13.2" hidden="1" x14ac:dyDescent="0.2"/>
    <row r="7485" s="33" customFormat="1" ht="13.2" hidden="1" x14ac:dyDescent="0.2"/>
    <row r="7486" s="33" customFormat="1" ht="13.2" hidden="1" x14ac:dyDescent="0.2"/>
    <row r="7487" s="33" customFormat="1" ht="13.2" hidden="1" x14ac:dyDescent="0.2"/>
    <row r="7488" s="33" customFormat="1" ht="13.2" hidden="1" x14ac:dyDescent="0.2"/>
    <row r="7489" s="33" customFormat="1" ht="13.2" hidden="1" x14ac:dyDescent="0.2"/>
    <row r="7490" s="33" customFormat="1" ht="13.2" hidden="1" x14ac:dyDescent="0.2"/>
    <row r="7491" s="33" customFormat="1" ht="13.2" hidden="1" x14ac:dyDescent="0.2"/>
    <row r="7492" s="33" customFormat="1" ht="13.2" hidden="1" x14ac:dyDescent="0.2"/>
    <row r="7493" s="33" customFormat="1" ht="13.2" hidden="1" x14ac:dyDescent="0.2"/>
    <row r="7494" s="33" customFormat="1" ht="13.2" hidden="1" x14ac:dyDescent="0.2"/>
    <row r="7495" s="33" customFormat="1" ht="13.2" hidden="1" x14ac:dyDescent="0.2"/>
    <row r="7496" s="33" customFormat="1" ht="13.2" hidden="1" x14ac:dyDescent="0.2"/>
    <row r="7497" s="33" customFormat="1" ht="13.2" hidden="1" x14ac:dyDescent="0.2"/>
    <row r="7498" s="33" customFormat="1" ht="13.2" hidden="1" x14ac:dyDescent="0.2"/>
    <row r="7499" s="33" customFormat="1" ht="13.2" hidden="1" x14ac:dyDescent="0.2"/>
    <row r="7500" s="33" customFormat="1" ht="13.2" hidden="1" x14ac:dyDescent="0.2"/>
    <row r="7501" s="33" customFormat="1" ht="13.2" hidden="1" x14ac:dyDescent="0.2"/>
    <row r="7502" s="33" customFormat="1" ht="13.2" hidden="1" x14ac:dyDescent="0.2"/>
    <row r="7503" s="33" customFormat="1" ht="13.2" hidden="1" x14ac:dyDescent="0.2"/>
    <row r="7504" s="33" customFormat="1" ht="13.2" hidden="1" x14ac:dyDescent="0.2"/>
    <row r="7505" s="33" customFormat="1" ht="13.2" hidden="1" x14ac:dyDescent="0.2"/>
    <row r="7506" s="33" customFormat="1" ht="13.2" hidden="1" x14ac:dyDescent="0.2"/>
    <row r="7507" s="33" customFormat="1" ht="13.2" hidden="1" x14ac:dyDescent="0.2"/>
    <row r="7508" s="33" customFormat="1" ht="13.2" hidden="1" x14ac:dyDescent="0.2"/>
    <row r="7509" s="33" customFormat="1" ht="13.2" hidden="1" x14ac:dyDescent="0.2"/>
    <row r="7510" s="33" customFormat="1" ht="13.2" hidden="1" x14ac:dyDescent="0.2"/>
    <row r="7511" s="33" customFormat="1" ht="13.2" hidden="1" x14ac:dyDescent="0.2"/>
    <row r="7512" s="33" customFormat="1" ht="13.2" hidden="1" x14ac:dyDescent="0.2"/>
    <row r="7513" s="33" customFormat="1" ht="13.2" hidden="1" x14ac:dyDescent="0.2"/>
    <row r="7514" s="33" customFormat="1" ht="13.2" hidden="1" x14ac:dyDescent="0.2"/>
    <row r="7515" s="33" customFormat="1" ht="13.2" hidden="1" x14ac:dyDescent="0.2"/>
    <row r="7516" s="33" customFormat="1" ht="13.2" hidden="1" x14ac:dyDescent="0.2"/>
    <row r="7517" s="33" customFormat="1" ht="13.2" hidden="1" x14ac:dyDescent="0.2"/>
    <row r="7518" s="33" customFormat="1" ht="13.2" hidden="1" x14ac:dyDescent="0.2"/>
    <row r="7519" s="33" customFormat="1" ht="13.2" hidden="1" x14ac:dyDescent="0.2"/>
    <row r="7520" s="33" customFormat="1" ht="13.2" hidden="1" x14ac:dyDescent="0.2"/>
    <row r="7521" s="33" customFormat="1" ht="13.2" hidden="1" x14ac:dyDescent="0.2"/>
    <row r="7522" s="33" customFormat="1" ht="13.2" hidden="1" x14ac:dyDescent="0.2"/>
    <row r="7523" s="33" customFormat="1" ht="13.2" hidden="1" x14ac:dyDescent="0.2"/>
    <row r="7524" s="33" customFormat="1" ht="13.2" hidden="1" x14ac:dyDescent="0.2"/>
    <row r="7525" s="33" customFormat="1" ht="13.2" hidden="1" x14ac:dyDescent="0.2"/>
    <row r="7526" s="33" customFormat="1" ht="13.2" hidden="1" x14ac:dyDescent="0.2"/>
    <row r="7527" s="33" customFormat="1" ht="13.2" hidden="1" x14ac:dyDescent="0.2"/>
    <row r="7528" s="33" customFormat="1" ht="13.2" hidden="1" x14ac:dyDescent="0.2"/>
    <row r="7529" s="33" customFormat="1" ht="13.2" hidden="1" x14ac:dyDescent="0.2"/>
    <row r="7530" s="33" customFormat="1" ht="13.2" hidden="1" x14ac:dyDescent="0.2"/>
    <row r="7531" s="33" customFormat="1" ht="13.2" hidden="1" x14ac:dyDescent="0.2"/>
    <row r="7532" s="33" customFormat="1" ht="13.2" hidden="1" x14ac:dyDescent="0.2"/>
    <row r="7533" s="33" customFormat="1" ht="13.2" hidden="1" x14ac:dyDescent="0.2"/>
    <row r="7534" s="33" customFormat="1" ht="13.2" hidden="1" x14ac:dyDescent="0.2"/>
    <row r="7535" s="33" customFormat="1" ht="13.2" hidden="1" x14ac:dyDescent="0.2"/>
    <row r="7536" s="33" customFormat="1" ht="13.2" hidden="1" x14ac:dyDescent="0.2"/>
    <row r="7537" s="33" customFormat="1" ht="13.2" hidden="1" x14ac:dyDescent="0.2"/>
    <row r="7538" s="33" customFormat="1" ht="13.2" hidden="1" x14ac:dyDescent="0.2"/>
    <row r="7539" s="33" customFormat="1" ht="13.2" hidden="1" x14ac:dyDescent="0.2"/>
    <row r="7540" s="33" customFormat="1" ht="13.2" hidden="1" x14ac:dyDescent="0.2"/>
    <row r="7541" s="33" customFormat="1" ht="13.2" hidden="1" x14ac:dyDescent="0.2"/>
    <row r="7542" s="33" customFormat="1" ht="13.2" hidden="1" x14ac:dyDescent="0.2"/>
    <row r="7543" s="33" customFormat="1" ht="13.2" hidden="1" x14ac:dyDescent="0.2"/>
    <row r="7544" s="33" customFormat="1" ht="13.2" hidden="1" x14ac:dyDescent="0.2"/>
    <row r="7545" s="33" customFormat="1" ht="13.2" hidden="1" x14ac:dyDescent="0.2"/>
    <row r="7546" s="33" customFormat="1" ht="13.2" hidden="1" x14ac:dyDescent="0.2"/>
    <row r="7547" s="33" customFormat="1" ht="13.2" hidden="1" x14ac:dyDescent="0.2"/>
    <row r="7548" s="33" customFormat="1" ht="13.2" hidden="1" x14ac:dyDescent="0.2"/>
    <row r="7549" s="33" customFormat="1" ht="13.2" hidden="1" x14ac:dyDescent="0.2"/>
    <row r="7550" s="33" customFormat="1" ht="13.2" hidden="1" x14ac:dyDescent="0.2"/>
    <row r="7551" s="33" customFormat="1" ht="13.2" hidden="1" x14ac:dyDescent="0.2"/>
    <row r="7552" s="33" customFormat="1" ht="13.2" hidden="1" x14ac:dyDescent="0.2"/>
    <row r="7553" s="33" customFormat="1" ht="13.2" hidden="1" x14ac:dyDescent="0.2"/>
    <row r="7554" s="33" customFormat="1" ht="13.2" hidden="1" x14ac:dyDescent="0.2"/>
    <row r="7555" s="33" customFormat="1" ht="13.2" hidden="1" x14ac:dyDescent="0.2"/>
    <row r="7556" s="33" customFormat="1" ht="13.2" hidden="1" x14ac:dyDescent="0.2"/>
    <row r="7557" s="33" customFormat="1" ht="13.2" hidden="1" x14ac:dyDescent="0.2"/>
    <row r="7558" s="33" customFormat="1" ht="13.2" hidden="1" x14ac:dyDescent="0.2"/>
    <row r="7559" s="33" customFormat="1" ht="13.2" hidden="1" x14ac:dyDescent="0.2"/>
    <row r="7560" s="33" customFormat="1" ht="13.2" hidden="1" x14ac:dyDescent="0.2"/>
    <row r="7561" s="33" customFormat="1" ht="13.2" hidden="1" x14ac:dyDescent="0.2"/>
    <row r="7562" s="33" customFormat="1" ht="13.2" hidden="1" x14ac:dyDescent="0.2"/>
    <row r="7563" s="33" customFormat="1" ht="13.2" hidden="1" x14ac:dyDescent="0.2"/>
    <row r="7564" s="33" customFormat="1" ht="13.2" hidden="1" x14ac:dyDescent="0.2"/>
    <row r="7565" s="33" customFormat="1" ht="13.2" hidden="1" x14ac:dyDescent="0.2"/>
    <row r="7566" s="33" customFormat="1" ht="13.2" hidden="1" x14ac:dyDescent="0.2"/>
    <row r="7567" s="33" customFormat="1" ht="13.2" hidden="1" x14ac:dyDescent="0.2"/>
    <row r="7568" s="33" customFormat="1" ht="13.2" hidden="1" x14ac:dyDescent="0.2"/>
    <row r="7569" s="33" customFormat="1" ht="13.2" hidden="1" x14ac:dyDescent="0.2"/>
    <row r="7570" s="33" customFormat="1" ht="13.2" hidden="1" x14ac:dyDescent="0.2"/>
    <row r="7571" s="33" customFormat="1" ht="13.2" hidden="1" x14ac:dyDescent="0.2"/>
    <row r="7572" s="33" customFormat="1" ht="13.2" hidden="1" x14ac:dyDescent="0.2"/>
    <row r="7573" s="33" customFormat="1" ht="13.2" hidden="1" x14ac:dyDescent="0.2"/>
    <row r="7574" s="33" customFormat="1" ht="13.2" hidden="1" x14ac:dyDescent="0.2"/>
    <row r="7575" s="33" customFormat="1" ht="13.2" hidden="1" x14ac:dyDescent="0.2"/>
    <row r="7576" s="33" customFormat="1" ht="13.2" hidden="1" x14ac:dyDescent="0.2"/>
    <row r="7577" s="33" customFormat="1" ht="13.2" hidden="1" x14ac:dyDescent="0.2"/>
    <row r="7578" s="33" customFormat="1" ht="13.2" hidden="1" x14ac:dyDescent="0.2"/>
    <row r="7579" s="33" customFormat="1" ht="13.2" hidden="1" x14ac:dyDescent="0.2"/>
    <row r="7580" s="33" customFormat="1" ht="13.2" hidden="1" x14ac:dyDescent="0.2"/>
    <row r="7581" s="33" customFormat="1" ht="13.2" hidden="1" x14ac:dyDescent="0.2"/>
    <row r="7582" s="33" customFormat="1" ht="13.2" hidden="1" x14ac:dyDescent="0.2"/>
    <row r="7583" s="33" customFormat="1" ht="13.2" hidden="1" x14ac:dyDescent="0.2"/>
    <row r="7584" s="33" customFormat="1" ht="13.2" hidden="1" x14ac:dyDescent="0.2"/>
    <row r="7585" s="33" customFormat="1" ht="13.2" hidden="1" x14ac:dyDescent="0.2"/>
    <row r="7586" s="33" customFormat="1" ht="13.2" hidden="1" x14ac:dyDescent="0.2"/>
    <row r="7587" s="33" customFormat="1" ht="13.2" hidden="1" x14ac:dyDescent="0.2"/>
    <row r="7588" s="33" customFormat="1" ht="13.2" hidden="1" x14ac:dyDescent="0.2"/>
    <row r="7589" s="33" customFormat="1" ht="13.2" hidden="1" x14ac:dyDescent="0.2"/>
    <row r="7590" s="33" customFormat="1" ht="13.2" hidden="1" x14ac:dyDescent="0.2"/>
    <row r="7591" s="33" customFormat="1" ht="13.2" hidden="1" x14ac:dyDescent="0.2"/>
    <row r="7592" s="33" customFormat="1" ht="13.2" hidden="1" x14ac:dyDescent="0.2"/>
    <row r="7593" s="33" customFormat="1" ht="13.2" hidden="1" x14ac:dyDescent="0.2"/>
    <row r="7594" s="33" customFormat="1" ht="13.2" hidden="1" x14ac:dyDescent="0.2"/>
    <row r="7595" s="33" customFormat="1" ht="13.2" hidden="1" x14ac:dyDescent="0.2"/>
    <row r="7596" s="33" customFormat="1" ht="13.2" hidden="1" x14ac:dyDescent="0.2"/>
    <row r="7597" s="33" customFormat="1" ht="13.2" hidden="1" x14ac:dyDescent="0.2"/>
    <row r="7598" s="33" customFormat="1" ht="13.2" hidden="1" x14ac:dyDescent="0.2"/>
    <row r="7599" s="33" customFormat="1" ht="13.2" hidden="1" x14ac:dyDescent="0.2"/>
    <row r="7600" s="33" customFormat="1" ht="13.2" hidden="1" x14ac:dyDescent="0.2"/>
    <row r="7601" s="33" customFormat="1" ht="13.2" hidden="1" x14ac:dyDescent="0.2"/>
    <row r="7602" s="33" customFormat="1" ht="13.2" hidden="1" x14ac:dyDescent="0.2"/>
    <row r="7603" s="33" customFormat="1" ht="13.2" hidden="1" x14ac:dyDescent="0.2"/>
    <row r="7604" s="33" customFormat="1" ht="13.2" hidden="1" x14ac:dyDescent="0.2"/>
    <row r="7605" s="33" customFormat="1" ht="13.2" hidden="1" x14ac:dyDescent="0.2"/>
    <row r="7606" s="33" customFormat="1" ht="13.2" hidden="1" x14ac:dyDescent="0.2"/>
    <row r="7607" s="33" customFormat="1" ht="13.2" hidden="1" x14ac:dyDescent="0.2"/>
    <row r="7608" s="33" customFormat="1" ht="13.2" hidden="1" x14ac:dyDescent="0.2"/>
    <row r="7609" s="33" customFormat="1" ht="13.2" hidden="1" x14ac:dyDescent="0.2"/>
    <row r="7610" s="33" customFormat="1" ht="13.2" hidden="1" x14ac:dyDescent="0.2"/>
    <row r="7611" s="33" customFormat="1" ht="13.2" hidden="1" x14ac:dyDescent="0.2"/>
    <row r="7612" s="33" customFormat="1" ht="13.2" hidden="1" x14ac:dyDescent="0.2"/>
    <row r="7613" s="33" customFormat="1" ht="13.2" hidden="1" x14ac:dyDescent="0.2"/>
    <row r="7614" s="33" customFormat="1" ht="13.2" hidden="1" x14ac:dyDescent="0.2"/>
    <row r="7615" s="33" customFormat="1" ht="13.2" hidden="1" x14ac:dyDescent="0.2"/>
    <row r="7616" s="33" customFormat="1" ht="13.2" hidden="1" x14ac:dyDescent="0.2"/>
    <row r="7617" s="33" customFormat="1" ht="13.2" hidden="1" x14ac:dyDescent="0.2"/>
    <row r="7618" s="33" customFormat="1" ht="13.2" hidden="1" x14ac:dyDescent="0.2"/>
    <row r="7619" s="33" customFormat="1" ht="13.2" hidden="1" x14ac:dyDescent="0.2"/>
    <row r="7620" s="33" customFormat="1" ht="13.2" hidden="1" x14ac:dyDescent="0.2"/>
    <row r="7621" s="33" customFormat="1" ht="13.2" hidden="1" x14ac:dyDescent="0.2"/>
    <row r="7622" s="33" customFormat="1" ht="13.2" hidden="1" x14ac:dyDescent="0.2"/>
    <row r="7623" s="33" customFormat="1" ht="13.2" hidden="1" x14ac:dyDescent="0.2"/>
    <row r="7624" s="33" customFormat="1" ht="13.2" hidden="1" x14ac:dyDescent="0.2"/>
    <row r="7625" s="33" customFormat="1" ht="13.2" hidden="1" x14ac:dyDescent="0.2"/>
    <row r="7626" s="33" customFormat="1" ht="13.2" hidden="1" x14ac:dyDescent="0.2"/>
    <row r="7627" s="33" customFormat="1" ht="13.2" hidden="1" x14ac:dyDescent="0.2"/>
    <row r="7628" s="33" customFormat="1" ht="13.2" hidden="1" x14ac:dyDescent="0.2"/>
    <row r="7629" s="33" customFormat="1" ht="13.2" hidden="1" x14ac:dyDescent="0.2"/>
    <row r="7630" s="33" customFormat="1" ht="13.2" hidden="1" x14ac:dyDescent="0.2"/>
    <row r="7631" s="33" customFormat="1" ht="13.2" hidden="1" x14ac:dyDescent="0.2"/>
    <row r="7632" s="33" customFormat="1" ht="13.2" hidden="1" x14ac:dyDescent="0.2"/>
    <row r="7633" s="33" customFormat="1" ht="13.2" hidden="1" x14ac:dyDescent="0.2"/>
    <row r="7634" s="33" customFormat="1" ht="13.2" hidden="1" x14ac:dyDescent="0.2"/>
    <row r="7635" s="33" customFormat="1" ht="13.2" hidden="1" x14ac:dyDescent="0.2"/>
    <row r="7636" s="33" customFormat="1" ht="13.2" hidden="1" x14ac:dyDescent="0.2"/>
    <row r="7637" s="33" customFormat="1" ht="13.2" hidden="1" x14ac:dyDescent="0.2"/>
    <row r="7638" s="33" customFormat="1" ht="13.2" hidden="1" x14ac:dyDescent="0.2"/>
    <row r="7639" s="33" customFormat="1" ht="13.2" hidden="1" x14ac:dyDescent="0.2"/>
    <row r="7640" s="33" customFormat="1" ht="13.2" hidden="1" x14ac:dyDescent="0.2"/>
    <row r="7641" s="33" customFormat="1" ht="13.2" hidden="1" x14ac:dyDescent="0.2"/>
    <row r="7642" s="33" customFormat="1" ht="13.2" hidden="1" x14ac:dyDescent="0.2"/>
    <row r="7643" s="33" customFormat="1" ht="13.2" hidden="1" x14ac:dyDescent="0.2"/>
    <row r="7644" s="33" customFormat="1" ht="13.2" hidden="1" x14ac:dyDescent="0.2"/>
    <row r="7645" s="33" customFormat="1" ht="13.2" hidden="1" x14ac:dyDescent="0.2"/>
    <row r="7646" s="33" customFormat="1" ht="13.2" hidden="1" x14ac:dyDescent="0.2"/>
    <row r="7647" s="33" customFormat="1" ht="13.2" hidden="1" x14ac:dyDescent="0.2"/>
    <row r="7648" s="33" customFormat="1" ht="13.2" hidden="1" x14ac:dyDescent="0.2"/>
    <row r="7649" s="33" customFormat="1" ht="13.2" hidden="1" x14ac:dyDescent="0.2"/>
    <row r="7650" s="33" customFormat="1" ht="13.2" hidden="1" x14ac:dyDescent="0.2"/>
    <row r="7651" s="33" customFormat="1" ht="13.2" hidden="1" x14ac:dyDescent="0.2"/>
    <row r="7652" s="33" customFormat="1" ht="13.2" hidden="1" x14ac:dyDescent="0.2"/>
    <row r="7653" s="33" customFormat="1" ht="13.2" hidden="1" x14ac:dyDescent="0.2"/>
    <row r="7654" s="33" customFormat="1" ht="13.2" hidden="1" x14ac:dyDescent="0.2"/>
    <row r="7655" s="33" customFormat="1" ht="13.2" hidden="1" x14ac:dyDescent="0.2"/>
    <row r="7656" s="33" customFormat="1" ht="13.2" hidden="1" x14ac:dyDescent="0.2"/>
    <row r="7657" s="33" customFormat="1" ht="13.2" hidden="1" x14ac:dyDescent="0.2"/>
    <row r="7658" s="33" customFormat="1" ht="13.2" hidden="1" x14ac:dyDescent="0.2"/>
    <row r="7659" s="33" customFormat="1" ht="13.2" hidden="1" x14ac:dyDescent="0.2"/>
    <row r="7660" s="33" customFormat="1" ht="13.2" hidden="1" x14ac:dyDescent="0.2"/>
    <row r="7661" s="33" customFormat="1" ht="13.2" hidden="1" x14ac:dyDescent="0.2"/>
    <row r="7662" s="33" customFormat="1" ht="13.2" hidden="1" x14ac:dyDescent="0.2"/>
    <row r="7663" s="33" customFormat="1" ht="13.2" hidden="1" x14ac:dyDescent="0.2"/>
    <row r="7664" s="33" customFormat="1" ht="13.2" hidden="1" x14ac:dyDescent="0.2"/>
    <row r="7665" s="33" customFormat="1" ht="13.2" hidden="1" x14ac:dyDescent="0.2"/>
    <row r="7666" s="33" customFormat="1" ht="13.2" hidden="1" x14ac:dyDescent="0.2"/>
    <row r="7667" s="33" customFormat="1" ht="13.2" hidden="1" x14ac:dyDescent="0.2"/>
    <row r="7668" s="33" customFormat="1" ht="13.2" hidden="1" x14ac:dyDescent="0.2"/>
    <row r="7669" s="33" customFormat="1" ht="13.2" hidden="1" x14ac:dyDescent="0.2"/>
    <row r="7670" s="33" customFormat="1" ht="13.2" hidden="1" x14ac:dyDescent="0.2"/>
    <row r="7671" s="33" customFormat="1" ht="13.2" hidden="1" x14ac:dyDescent="0.2"/>
    <row r="7672" s="33" customFormat="1" ht="13.2" hidden="1" x14ac:dyDescent="0.2"/>
    <row r="7673" s="33" customFormat="1" ht="13.2" hidden="1" x14ac:dyDescent="0.2"/>
    <row r="7674" s="33" customFormat="1" ht="13.2" hidden="1" x14ac:dyDescent="0.2"/>
    <row r="7675" s="33" customFormat="1" ht="13.2" hidden="1" x14ac:dyDescent="0.2"/>
    <row r="7676" s="33" customFormat="1" ht="13.2" hidden="1" x14ac:dyDescent="0.2"/>
    <row r="7677" s="33" customFormat="1" ht="13.2" hidden="1" x14ac:dyDescent="0.2"/>
    <row r="7678" s="33" customFormat="1" ht="13.2" hidden="1" x14ac:dyDescent="0.2"/>
    <row r="7679" s="33" customFormat="1" ht="13.2" hidden="1" x14ac:dyDescent="0.2"/>
    <row r="7680" s="33" customFormat="1" ht="13.2" hidden="1" x14ac:dyDescent="0.2"/>
    <row r="7681" s="33" customFormat="1" ht="13.2" hidden="1" x14ac:dyDescent="0.2"/>
    <row r="7682" s="33" customFormat="1" ht="13.2" hidden="1" x14ac:dyDescent="0.2"/>
    <row r="7683" s="33" customFormat="1" ht="13.2" hidden="1" x14ac:dyDescent="0.2"/>
    <row r="7684" s="33" customFormat="1" ht="13.2" hidden="1" x14ac:dyDescent="0.2"/>
    <row r="7685" s="33" customFormat="1" ht="13.2" hidden="1" x14ac:dyDescent="0.2"/>
    <row r="7686" s="33" customFormat="1" ht="13.2" hidden="1" x14ac:dyDescent="0.2"/>
    <row r="7687" s="33" customFormat="1" ht="13.2" hidden="1" x14ac:dyDescent="0.2"/>
    <row r="7688" s="33" customFormat="1" ht="13.2" hidden="1" x14ac:dyDescent="0.2"/>
    <row r="7689" s="33" customFormat="1" ht="13.2" hidden="1" x14ac:dyDescent="0.2"/>
    <row r="7690" s="33" customFormat="1" ht="13.2" hidden="1" x14ac:dyDescent="0.2"/>
    <row r="7691" s="33" customFormat="1" ht="13.2" hidden="1" x14ac:dyDescent="0.2"/>
    <row r="7692" s="33" customFormat="1" ht="13.2" hidden="1" x14ac:dyDescent="0.2"/>
    <row r="7693" s="33" customFormat="1" ht="13.2" hidden="1" x14ac:dyDescent="0.2"/>
    <row r="7694" s="33" customFormat="1" ht="13.2" hidden="1" x14ac:dyDescent="0.2"/>
    <row r="7695" s="33" customFormat="1" ht="13.2" hidden="1" x14ac:dyDescent="0.2"/>
    <row r="7696" s="33" customFormat="1" ht="13.2" hidden="1" x14ac:dyDescent="0.2"/>
    <row r="7697" s="33" customFormat="1" ht="13.2" hidden="1" x14ac:dyDescent="0.2"/>
    <row r="7698" s="33" customFormat="1" ht="13.2" hidden="1" x14ac:dyDescent="0.2"/>
    <row r="7699" s="33" customFormat="1" ht="13.2" hidden="1" x14ac:dyDescent="0.2"/>
    <row r="7700" s="33" customFormat="1" ht="13.2" hidden="1" x14ac:dyDescent="0.2"/>
    <row r="7701" s="33" customFormat="1" ht="13.2" hidden="1" x14ac:dyDescent="0.2"/>
    <row r="7702" s="33" customFormat="1" ht="13.2" hidden="1" x14ac:dyDescent="0.2"/>
    <row r="7703" s="33" customFormat="1" ht="13.2" hidden="1" x14ac:dyDescent="0.2"/>
    <row r="7704" s="33" customFormat="1" ht="13.2" hidden="1" x14ac:dyDescent="0.2"/>
    <row r="7705" s="33" customFormat="1" ht="13.2" hidden="1" x14ac:dyDescent="0.2"/>
    <row r="7706" s="33" customFormat="1" ht="13.2" hidden="1" x14ac:dyDescent="0.2"/>
    <row r="7707" s="33" customFormat="1" ht="13.2" hidden="1" x14ac:dyDescent="0.2"/>
    <row r="7708" s="33" customFormat="1" ht="13.2" hidden="1" x14ac:dyDescent="0.2"/>
    <row r="7709" s="33" customFormat="1" ht="13.2" hidden="1" x14ac:dyDescent="0.2"/>
    <row r="7710" s="33" customFormat="1" ht="13.2" hidden="1" x14ac:dyDescent="0.2"/>
    <row r="7711" s="33" customFormat="1" ht="13.2" hidden="1" x14ac:dyDescent="0.2"/>
    <row r="7712" s="33" customFormat="1" ht="13.2" hidden="1" x14ac:dyDescent="0.2"/>
    <row r="7713" s="33" customFormat="1" ht="13.2" hidden="1" x14ac:dyDescent="0.2"/>
    <row r="7714" s="33" customFormat="1" ht="13.2" hidden="1" x14ac:dyDescent="0.2"/>
    <row r="7715" s="33" customFormat="1" ht="13.2" hidden="1" x14ac:dyDescent="0.2"/>
    <row r="7716" s="33" customFormat="1" ht="13.2" hidden="1" x14ac:dyDescent="0.2"/>
    <row r="7717" s="33" customFormat="1" ht="13.2" hidden="1" x14ac:dyDescent="0.2"/>
    <row r="7718" s="33" customFormat="1" ht="13.2" hidden="1" x14ac:dyDescent="0.2"/>
    <row r="7719" s="33" customFormat="1" ht="13.2" hidden="1" x14ac:dyDescent="0.2"/>
    <row r="7720" s="33" customFormat="1" ht="13.2" hidden="1" x14ac:dyDescent="0.2"/>
    <row r="7721" s="33" customFormat="1" ht="13.2" hidden="1" x14ac:dyDescent="0.2"/>
    <row r="7722" s="33" customFormat="1" ht="13.2" hidden="1" x14ac:dyDescent="0.2"/>
    <row r="7723" s="33" customFormat="1" ht="13.2" hidden="1" x14ac:dyDescent="0.2"/>
    <row r="7724" s="33" customFormat="1" ht="13.2" hidden="1" x14ac:dyDescent="0.2"/>
    <row r="7725" s="33" customFormat="1" ht="13.2" hidden="1" x14ac:dyDescent="0.2"/>
    <row r="7726" s="33" customFormat="1" ht="13.2" hidden="1" x14ac:dyDescent="0.2"/>
    <row r="7727" s="33" customFormat="1" ht="13.2" hidden="1" x14ac:dyDescent="0.2"/>
    <row r="7728" s="33" customFormat="1" ht="13.2" hidden="1" x14ac:dyDescent="0.2"/>
    <row r="7729" s="33" customFormat="1" ht="13.2" hidden="1" x14ac:dyDescent="0.2"/>
    <row r="7730" s="33" customFormat="1" ht="13.2" hidden="1" x14ac:dyDescent="0.2"/>
    <row r="7731" s="33" customFormat="1" ht="13.2" hidden="1" x14ac:dyDescent="0.2"/>
    <row r="7732" s="33" customFormat="1" ht="13.2" hidden="1" x14ac:dyDescent="0.2"/>
    <row r="7733" s="33" customFormat="1" ht="13.2" hidden="1" x14ac:dyDescent="0.2"/>
    <row r="7734" s="33" customFormat="1" ht="13.2" hidden="1" x14ac:dyDescent="0.2"/>
    <row r="7735" s="33" customFormat="1" ht="13.2" hidden="1" x14ac:dyDescent="0.2"/>
    <row r="7736" s="33" customFormat="1" ht="13.2" hidden="1" x14ac:dyDescent="0.2"/>
    <row r="7737" s="33" customFormat="1" ht="13.2" hidden="1" x14ac:dyDescent="0.2"/>
    <row r="7738" s="33" customFormat="1" ht="13.2" hidden="1" x14ac:dyDescent="0.2"/>
    <row r="7739" s="33" customFormat="1" ht="13.2" hidden="1" x14ac:dyDescent="0.2"/>
    <row r="7740" s="33" customFormat="1" ht="13.2" hidden="1" x14ac:dyDescent="0.2"/>
    <row r="7741" s="33" customFormat="1" ht="13.2" hidden="1" x14ac:dyDescent="0.2"/>
    <row r="7742" s="33" customFormat="1" ht="13.2" hidden="1" x14ac:dyDescent="0.2"/>
    <row r="7743" s="33" customFormat="1" ht="13.2" hidden="1" x14ac:dyDescent="0.2"/>
    <row r="7744" s="33" customFormat="1" ht="13.2" hidden="1" x14ac:dyDescent="0.2"/>
    <row r="7745" s="33" customFormat="1" ht="13.2" hidden="1" x14ac:dyDescent="0.2"/>
    <row r="7746" s="33" customFormat="1" ht="13.2" hidden="1" x14ac:dyDescent="0.2"/>
    <row r="7747" s="33" customFormat="1" ht="13.2" hidden="1" x14ac:dyDescent="0.2"/>
    <row r="7748" s="33" customFormat="1" ht="13.2" hidden="1" x14ac:dyDescent="0.2"/>
    <row r="7749" s="33" customFormat="1" ht="13.2" hidden="1" x14ac:dyDescent="0.2"/>
    <row r="7750" s="33" customFormat="1" ht="13.2" hidden="1" x14ac:dyDescent="0.2"/>
    <row r="7751" s="33" customFormat="1" ht="13.2" hidden="1" x14ac:dyDescent="0.2"/>
    <row r="7752" s="33" customFormat="1" ht="13.2" hidden="1" x14ac:dyDescent="0.2"/>
    <row r="7753" s="33" customFormat="1" ht="13.2" hidden="1" x14ac:dyDescent="0.2"/>
    <row r="7754" s="33" customFormat="1" ht="13.2" hidden="1" x14ac:dyDescent="0.2"/>
    <row r="7755" s="33" customFormat="1" ht="13.2" hidden="1" x14ac:dyDescent="0.2"/>
    <row r="7756" s="33" customFormat="1" ht="13.2" hidden="1" x14ac:dyDescent="0.2"/>
    <row r="7757" s="33" customFormat="1" ht="13.2" hidden="1" x14ac:dyDescent="0.2"/>
    <row r="7758" s="33" customFormat="1" ht="13.2" hidden="1" x14ac:dyDescent="0.2"/>
    <row r="7759" s="33" customFormat="1" ht="13.2" hidden="1" x14ac:dyDescent="0.2"/>
    <row r="7760" s="33" customFormat="1" ht="13.2" hidden="1" x14ac:dyDescent="0.2"/>
    <row r="7761" s="33" customFormat="1" ht="13.2" hidden="1" x14ac:dyDescent="0.2"/>
    <row r="7762" s="33" customFormat="1" ht="13.2" hidden="1" x14ac:dyDescent="0.2"/>
    <row r="7763" s="33" customFormat="1" ht="13.2" hidden="1" x14ac:dyDescent="0.2"/>
    <row r="7764" s="33" customFormat="1" ht="13.2" hidden="1" x14ac:dyDescent="0.2"/>
    <row r="7765" s="33" customFormat="1" ht="13.2" hidden="1" x14ac:dyDescent="0.2"/>
    <row r="7766" s="33" customFormat="1" ht="13.2" hidden="1" x14ac:dyDescent="0.2"/>
    <row r="7767" s="33" customFormat="1" ht="13.2" hidden="1" x14ac:dyDescent="0.2"/>
    <row r="7768" s="33" customFormat="1" ht="13.2" hidden="1" x14ac:dyDescent="0.2"/>
    <row r="7769" s="33" customFormat="1" ht="13.2" hidden="1" x14ac:dyDescent="0.2"/>
    <row r="7770" s="33" customFormat="1" ht="13.2" hidden="1" x14ac:dyDescent="0.2"/>
    <row r="7771" s="33" customFormat="1" ht="13.2" hidden="1" x14ac:dyDescent="0.2"/>
    <row r="7772" s="33" customFormat="1" ht="13.2" hidden="1" x14ac:dyDescent="0.2"/>
    <row r="7773" s="33" customFormat="1" ht="13.2" hidden="1" x14ac:dyDescent="0.2"/>
    <row r="7774" s="33" customFormat="1" ht="13.2" hidden="1" x14ac:dyDescent="0.2"/>
    <row r="7775" s="33" customFormat="1" ht="13.2" hidden="1" x14ac:dyDescent="0.2"/>
    <row r="7776" s="33" customFormat="1" ht="13.2" hidden="1" x14ac:dyDescent="0.2"/>
    <row r="7777" s="33" customFormat="1" ht="13.2" hidden="1" x14ac:dyDescent="0.2"/>
    <row r="7778" s="33" customFormat="1" ht="13.2" hidden="1" x14ac:dyDescent="0.2"/>
    <row r="7779" s="33" customFormat="1" ht="13.2" hidden="1" x14ac:dyDescent="0.2"/>
    <row r="7780" s="33" customFormat="1" ht="13.2" hidden="1" x14ac:dyDescent="0.2"/>
    <row r="7781" s="33" customFormat="1" ht="13.2" hidden="1" x14ac:dyDescent="0.2"/>
    <row r="7782" s="33" customFormat="1" ht="13.2" hidden="1" x14ac:dyDescent="0.2"/>
    <row r="7783" s="33" customFormat="1" ht="13.2" hidden="1" x14ac:dyDescent="0.2"/>
    <row r="7784" s="33" customFormat="1" ht="13.2" hidden="1" x14ac:dyDescent="0.2"/>
    <row r="7785" s="33" customFormat="1" ht="13.2" hidden="1" x14ac:dyDescent="0.2"/>
    <row r="7786" s="33" customFormat="1" ht="13.2" hidden="1" x14ac:dyDescent="0.2"/>
    <row r="7787" s="33" customFormat="1" ht="13.2" hidden="1" x14ac:dyDescent="0.2"/>
    <row r="7788" s="33" customFormat="1" ht="13.2" hidden="1" x14ac:dyDescent="0.2"/>
    <row r="7789" s="33" customFormat="1" ht="13.2" hidden="1" x14ac:dyDescent="0.2"/>
    <row r="7790" s="33" customFormat="1" ht="13.2" hidden="1" x14ac:dyDescent="0.2"/>
    <row r="7791" s="33" customFormat="1" ht="13.2" hidden="1" x14ac:dyDescent="0.2"/>
    <row r="7792" s="33" customFormat="1" ht="13.2" hidden="1" x14ac:dyDescent="0.2"/>
    <row r="7793" s="33" customFormat="1" ht="13.2" hidden="1" x14ac:dyDescent="0.2"/>
    <row r="7794" s="33" customFormat="1" ht="13.2" hidden="1" x14ac:dyDescent="0.2"/>
    <row r="7795" s="33" customFormat="1" ht="13.2" hidden="1" x14ac:dyDescent="0.2"/>
    <row r="7796" s="33" customFormat="1" ht="13.2" hidden="1" x14ac:dyDescent="0.2"/>
    <row r="7797" s="33" customFormat="1" ht="13.2" hidden="1" x14ac:dyDescent="0.2"/>
    <row r="7798" s="33" customFormat="1" ht="13.2" hidden="1" x14ac:dyDescent="0.2"/>
    <row r="7799" s="33" customFormat="1" ht="13.2" hidden="1" x14ac:dyDescent="0.2"/>
    <row r="7800" s="33" customFormat="1" ht="13.2" hidden="1" x14ac:dyDescent="0.2"/>
    <row r="7801" s="33" customFormat="1" ht="13.2" hidden="1" x14ac:dyDescent="0.2"/>
    <row r="7802" s="33" customFormat="1" ht="13.2" hidden="1" x14ac:dyDescent="0.2"/>
    <row r="7803" s="33" customFormat="1" ht="13.2" hidden="1" x14ac:dyDescent="0.2"/>
    <row r="7804" s="33" customFormat="1" ht="13.2" hidden="1" x14ac:dyDescent="0.2"/>
    <row r="7805" s="33" customFormat="1" ht="13.2" hidden="1" x14ac:dyDescent="0.2"/>
    <row r="7806" s="33" customFormat="1" ht="13.2" hidden="1" x14ac:dyDescent="0.2"/>
    <row r="7807" s="33" customFormat="1" ht="13.2" hidden="1" x14ac:dyDescent="0.2"/>
    <row r="7808" s="33" customFormat="1" ht="13.2" hidden="1" x14ac:dyDescent="0.2"/>
    <row r="7809" s="33" customFormat="1" ht="13.2" hidden="1" x14ac:dyDescent="0.2"/>
    <row r="7810" s="33" customFormat="1" ht="13.2" hidden="1" x14ac:dyDescent="0.2"/>
    <row r="7811" s="33" customFormat="1" ht="13.2" hidden="1" x14ac:dyDescent="0.2"/>
    <row r="7812" s="33" customFormat="1" ht="13.2" hidden="1" x14ac:dyDescent="0.2"/>
    <row r="7813" s="33" customFormat="1" ht="13.2" hidden="1" x14ac:dyDescent="0.2"/>
    <row r="7814" s="33" customFormat="1" ht="13.2" hidden="1" x14ac:dyDescent="0.2"/>
    <row r="7815" s="33" customFormat="1" ht="13.2" hidden="1" x14ac:dyDescent="0.2"/>
    <row r="7816" s="33" customFormat="1" ht="13.2" hidden="1" x14ac:dyDescent="0.2"/>
    <row r="7817" s="33" customFormat="1" ht="13.2" hidden="1" x14ac:dyDescent="0.2"/>
    <row r="7818" s="33" customFormat="1" ht="13.2" hidden="1" x14ac:dyDescent="0.2"/>
    <row r="7819" s="33" customFormat="1" ht="13.2" hidden="1" x14ac:dyDescent="0.2"/>
    <row r="7820" s="33" customFormat="1" ht="13.2" hidden="1" x14ac:dyDescent="0.2"/>
    <row r="7821" s="33" customFormat="1" ht="13.2" hidden="1" x14ac:dyDescent="0.2"/>
    <row r="7822" s="33" customFormat="1" ht="13.2" hidden="1" x14ac:dyDescent="0.2"/>
    <row r="7823" s="33" customFormat="1" ht="13.2" hidden="1" x14ac:dyDescent="0.2"/>
    <row r="7824" s="33" customFormat="1" ht="13.2" hidden="1" x14ac:dyDescent="0.2"/>
    <row r="7825" s="33" customFormat="1" ht="13.2" hidden="1" x14ac:dyDescent="0.2"/>
    <row r="7826" s="33" customFormat="1" ht="13.2" hidden="1" x14ac:dyDescent="0.2"/>
    <row r="7827" s="33" customFormat="1" ht="13.2" hidden="1" x14ac:dyDescent="0.2"/>
    <row r="7828" s="33" customFormat="1" ht="13.2" hidden="1" x14ac:dyDescent="0.2"/>
    <row r="7829" s="33" customFormat="1" ht="13.2" hidden="1" x14ac:dyDescent="0.2"/>
    <row r="7830" s="33" customFormat="1" ht="13.2" hidden="1" x14ac:dyDescent="0.2"/>
    <row r="7831" s="33" customFormat="1" ht="13.2" hidden="1" x14ac:dyDescent="0.2"/>
    <row r="7832" s="33" customFormat="1" ht="13.2" hidden="1" x14ac:dyDescent="0.2"/>
    <row r="7833" s="33" customFormat="1" ht="13.2" hidden="1" x14ac:dyDescent="0.2"/>
    <row r="7834" s="33" customFormat="1" ht="13.2" hidden="1" x14ac:dyDescent="0.2"/>
    <row r="7835" s="33" customFormat="1" ht="13.2" hidden="1" x14ac:dyDescent="0.2"/>
    <row r="7836" s="33" customFormat="1" ht="13.2" hidden="1" x14ac:dyDescent="0.2"/>
    <row r="7837" s="33" customFormat="1" ht="13.2" hidden="1" x14ac:dyDescent="0.2"/>
    <row r="7838" s="33" customFormat="1" ht="13.2" hidden="1" x14ac:dyDescent="0.2"/>
    <row r="7839" s="33" customFormat="1" ht="13.2" hidden="1" x14ac:dyDescent="0.2"/>
    <row r="7840" s="33" customFormat="1" ht="13.2" hidden="1" x14ac:dyDescent="0.2"/>
    <row r="7841" s="33" customFormat="1" ht="13.2" hidden="1" x14ac:dyDescent="0.2"/>
    <row r="7842" s="33" customFormat="1" ht="13.2" hidden="1" x14ac:dyDescent="0.2"/>
    <row r="7843" s="33" customFormat="1" ht="13.2" hidden="1" x14ac:dyDescent="0.2"/>
    <row r="7844" s="33" customFormat="1" ht="13.2" hidden="1" x14ac:dyDescent="0.2"/>
    <row r="7845" s="33" customFormat="1" ht="13.2" hidden="1" x14ac:dyDescent="0.2"/>
    <row r="7846" s="33" customFormat="1" ht="13.2" hidden="1" x14ac:dyDescent="0.2"/>
    <row r="7847" s="33" customFormat="1" ht="13.2" hidden="1" x14ac:dyDescent="0.2"/>
    <row r="7848" s="33" customFormat="1" ht="13.2" hidden="1" x14ac:dyDescent="0.2"/>
    <row r="7849" s="33" customFormat="1" ht="13.2" hidden="1" x14ac:dyDescent="0.2"/>
    <row r="7850" s="33" customFormat="1" ht="13.2" hidden="1" x14ac:dyDescent="0.2"/>
    <row r="7851" s="33" customFormat="1" ht="13.2" hidden="1" x14ac:dyDescent="0.2"/>
    <row r="7852" s="33" customFormat="1" ht="13.2" hidden="1" x14ac:dyDescent="0.2"/>
    <row r="7853" s="33" customFormat="1" ht="13.2" hidden="1" x14ac:dyDescent="0.2"/>
    <row r="7854" s="33" customFormat="1" ht="13.2" hidden="1" x14ac:dyDescent="0.2"/>
    <row r="7855" s="33" customFormat="1" ht="13.2" hidden="1" x14ac:dyDescent="0.2"/>
    <row r="7856" s="33" customFormat="1" ht="13.2" hidden="1" x14ac:dyDescent="0.2"/>
    <row r="7857" s="33" customFormat="1" ht="13.2" hidden="1" x14ac:dyDescent="0.2"/>
    <row r="7858" s="33" customFormat="1" ht="13.2" hidden="1" x14ac:dyDescent="0.2"/>
    <row r="7859" s="33" customFormat="1" ht="13.2" hidden="1" x14ac:dyDescent="0.2"/>
    <row r="7860" s="33" customFormat="1" ht="13.2" hidden="1" x14ac:dyDescent="0.2"/>
    <row r="7861" s="33" customFormat="1" ht="13.2" hidden="1" x14ac:dyDescent="0.2"/>
    <row r="7862" s="33" customFormat="1" ht="13.2" hidden="1" x14ac:dyDescent="0.2"/>
    <row r="7863" s="33" customFormat="1" ht="13.2" hidden="1" x14ac:dyDescent="0.2"/>
    <row r="7864" s="33" customFormat="1" ht="13.2" hidden="1" x14ac:dyDescent="0.2"/>
    <row r="7865" s="33" customFormat="1" ht="13.2" hidden="1" x14ac:dyDescent="0.2"/>
    <row r="7866" s="33" customFormat="1" ht="13.2" hidden="1" x14ac:dyDescent="0.2"/>
    <row r="7867" s="33" customFormat="1" ht="13.2" hidden="1" x14ac:dyDescent="0.2"/>
    <row r="7868" s="33" customFormat="1" ht="13.2" hidden="1" x14ac:dyDescent="0.2"/>
    <row r="7869" s="33" customFormat="1" ht="13.2" hidden="1" x14ac:dyDescent="0.2"/>
    <row r="7870" s="33" customFormat="1" ht="13.2" hidden="1" x14ac:dyDescent="0.2"/>
    <row r="7871" s="33" customFormat="1" ht="13.2" hidden="1" x14ac:dyDescent="0.2"/>
    <row r="7872" s="33" customFormat="1" ht="13.2" hidden="1" x14ac:dyDescent="0.2"/>
    <row r="7873" s="33" customFormat="1" ht="13.2" hidden="1" x14ac:dyDescent="0.2"/>
    <row r="7874" s="33" customFormat="1" ht="13.2" hidden="1" x14ac:dyDescent="0.2"/>
    <row r="7875" s="33" customFormat="1" ht="13.2" hidden="1" x14ac:dyDescent="0.2"/>
    <row r="7876" s="33" customFormat="1" ht="13.2" hidden="1" x14ac:dyDescent="0.2"/>
    <row r="7877" s="33" customFormat="1" ht="13.2" hidden="1" x14ac:dyDescent="0.2"/>
    <row r="7878" s="33" customFormat="1" ht="13.2" hidden="1" x14ac:dyDescent="0.2"/>
    <row r="7879" s="33" customFormat="1" ht="13.2" hidden="1" x14ac:dyDescent="0.2"/>
    <row r="7880" s="33" customFormat="1" ht="13.2" hidden="1" x14ac:dyDescent="0.2"/>
    <row r="7881" s="33" customFormat="1" ht="13.2" hidden="1" x14ac:dyDescent="0.2"/>
    <row r="7882" s="33" customFormat="1" ht="13.2" hidden="1" x14ac:dyDescent="0.2"/>
    <row r="7883" s="33" customFormat="1" ht="13.2" hidden="1" x14ac:dyDescent="0.2"/>
    <row r="7884" s="33" customFormat="1" ht="13.2" hidden="1" x14ac:dyDescent="0.2"/>
    <row r="7885" s="33" customFormat="1" ht="13.2" hidden="1" x14ac:dyDescent="0.2"/>
    <row r="7886" s="33" customFormat="1" ht="13.2" hidden="1" x14ac:dyDescent="0.2"/>
    <row r="7887" s="33" customFormat="1" ht="13.2" hidden="1" x14ac:dyDescent="0.2"/>
    <row r="7888" s="33" customFormat="1" ht="13.2" hidden="1" x14ac:dyDescent="0.2"/>
    <row r="7889" s="33" customFormat="1" ht="13.2" hidden="1" x14ac:dyDescent="0.2"/>
    <row r="7890" s="33" customFormat="1" ht="13.2" hidden="1" x14ac:dyDescent="0.2"/>
    <row r="7891" s="33" customFormat="1" ht="13.2" hidden="1" x14ac:dyDescent="0.2"/>
    <row r="7892" s="33" customFormat="1" ht="13.2" hidden="1" x14ac:dyDescent="0.2"/>
    <row r="7893" s="33" customFormat="1" ht="13.2" hidden="1" x14ac:dyDescent="0.2"/>
    <row r="7894" s="33" customFormat="1" ht="13.2" hidden="1" x14ac:dyDescent="0.2"/>
    <row r="7895" s="33" customFormat="1" ht="13.2" hidden="1" x14ac:dyDescent="0.2"/>
    <row r="7896" s="33" customFormat="1" ht="13.2" hidden="1" x14ac:dyDescent="0.2"/>
    <row r="7897" s="33" customFormat="1" ht="13.2" hidden="1" x14ac:dyDescent="0.2"/>
    <row r="7898" s="33" customFormat="1" ht="13.2" hidden="1" x14ac:dyDescent="0.2"/>
    <row r="7899" s="33" customFormat="1" ht="13.2" hidden="1" x14ac:dyDescent="0.2"/>
    <row r="7900" s="33" customFormat="1" ht="13.2" hidden="1" x14ac:dyDescent="0.2"/>
    <row r="7901" s="33" customFormat="1" ht="13.2" hidden="1" x14ac:dyDescent="0.2"/>
    <row r="7902" s="33" customFormat="1" ht="13.2" hidden="1" x14ac:dyDescent="0.2"/>
    <row r="7903" s="33" customFormat="1" ht="13.2" hidden="1" x14ac:dyDescent="0.2"/>
    <row r="7904" s="33" customFormat="1" ht="13.2" hidden="1" x14ac:dyDescent="0.2"/>
    <row r="7905" s="33" customFormat="1" ht="13.2" hidden="1" x14ac:dyDescent="0.2"/>
    <row r="7906" s="33" customFormat="1" ht="13.2" hidden="1" x14ac:dyDescent="0.2"/>
    <row r="7907" s="33" customFormat="1" ht="13.2" hidden="1" x14ac:dyDescent="0.2"/>
    <row r="7908" s="33" customFormat="1" ht="13.2" hidden="1" x14ac:dyDescent="0.2"/>
    <row r="7909" s="33" customFormat="1" ht="13.2" hidden="1" x14ac:dyDescent="0.2"/>
    <row r="7910" s="33" customFormat="1" ht="13.2" hidden="1" x14ac:dyDescent="0.2"/>
    <row r="7911" s="33" customFormat="1" ht="13.2" hidden="1" x14ac:dyDescent="0.2"/>
    <row r="7912" s="33" customFormat="1" ht="13.2" hidden="1" x14ac:dyDescent="0.2"/>
    <row r="7913" s="33" customFormat="1" ht="13.2" hidden="1" x14ac:dyDescent="0.2"/>
    <row r="7914" s="33" customFormat="1" ht="13.2" hidden="1" x14ac:dyDescent="0.2"/>
    <row r="7915" s="33" customFormat="1" ht="13.2" hidden="1" x14ac:dyDescent="0.2"/>
    <row r="7916" s="33" customFormat="1" ht="13.2" hidden="1" x14ac:dyDescent="0.2"/>
    <row r="7917" s="33" customFormat="1" ht="13.2" hidden="1" x14ac:dyDescent="0.2"/>
    <row r="7918" s="33" customFormat="1" ht="13.2" hidden="1" x14ac:dyDescent="0.2"/>
    <row r="7919" s="33" customFormat="1" ht="13.2" hidden="1" x14ac:dyDescent="0.2"/>
    <row r="7920" s="33" customFormat="1" ht="13.2" hidden="1" x14ac:dyDescent="0.2"/>
    <row r="7921" s="33" customFormat="1" ht="13.2" hidden="1" x14ac:dyDescent="0.2"/>
    <row r="7922" s="33" customFormat="1" ht="13.2" hidden="1" x14ac:dyDescent="0.2"/>
    <row r="7923" s="33" customFormat="1" ht="13.2" hidden="1" x14ac:dyDescent="0.2"/>
    <row r="7924" s="33" customFormat="1" ht="13.2" hidden="1" x14ac:dyDescent="0.2"/>
    <row r="7925" s="33" customFormat="1" ht="13.2" hidden="1" x14ac:dyDescent="0.2"/>
    <row r="7926" s="33" customFormat="1" ht="13.2" hidden="1" x14ac:dyDescent="0.2"/>
    <row r="7927" s="33" customFormat="1" ht="13.2" hidden="1" x14ac:dyDescent="0.2"/>
    <row r="7928" s="33" customFormat="1" ht="13.2" hidden="1" x14ac:dyDescent="0.2"/>
    <row r="7929" s="33" customFormat="1" ht="13.2" hidden="1" x14ac:dyDescent="0.2"/>
    <row r="7930" s="33" customFormat="1" ht="13.2" hidden="1" x14ac:dyDescent="0.2"/>
    <row r="7931" s="33" customFormat="1" ht="13.2" hidden="1" x14ac:dyDescent="0.2"/>
    <row r="7932" s="33" customFormat="1" ht="13.2" hidden="1" x14ac:dyDescent="0.2"/>
    <row r="7933" s="33" customFormat="1" ht="13.2" hidden="1" x14ac:dyDescent="0.2"/>
    <row r="7934" s="33" customFormat="1" ht="13.2" hidden="1" x14ac:dyDescent="0.2"/>
    <row r="7935" s="33" customFormat="1" ht="13.2" hidden="1" x14ac:dyDescent="0.2"/>
    <row r="7936" s="33" customFormat="1" ht="13.2" hidden="1" x14ac:dyDescent="0.2"/>
    <row r="7937" s="33" customFormat="1" ht="13.2" hidden="1" x14ac:dyDescent="0.2"/>
    <row r="7938" s="33" customFormat="1" ht="13.2" hidden="1" x14ac:dyDescent="0.2"/>
    <row r="7939" s="33" customFormat="1" ht="13.2" hidden="1" x14ac:dyDescent="0.2"/>
    <row r="7940" s="33" customFormat="1" ht="13.2" hidden="1" x14ac:dyDescent="0.2"/>
    <row r="7941" s="33" customFormat="1" ht="13.2" hidden="1" x14ac:dyDescent="0.2"/>
    <row r="7942" s="33" customFormat="1" ht="13.2" hidden="1" x14ac:dyDescent="0.2"/>
    <row r="7943" s="33" customFormat="1" ht="13.2" hidden="1" x14ac:dyDescent="0.2"/>
    <row r="7944" s="33" customFormat="1" ht="13.2" hidden="1" x14ac:dyDescent="0.2"/>
    <row r="7945" s="33" customFormat="1" ht="13.2" hidden="1" x14ac:dyDescent="0.2"/>
    <row r="7946" s="33" customFormat="1" ht="13.2" hidden="1" x14ac:dyDescent="0.2"/>
    <row r="7947" s="33" customFormat="1" ht="13.2" hidden="1" x14ac:dyDescent="0.2"/>
    <row r="7948" s="33" customFormat="1" ht="13.2" hidden="1" x14ac:dyDescent="0.2"/>
    <row r="7949" s="33" customFormat="1" ht="13.2" hidden="1" x14ac:dyDescent="0.2"/>
    <row r="7950" s="33" customFormat="1" ht="13.2" hidden="1" x14ac:dyDescent="0.2"/>
    <row r="7951" s="33" customFormat="1" ht="13.2" hidden="1" x14ac:dyDescent="0.2"/>
    <row r="7952" s="33" customFormat="1" ht="13.2" hidden="1" x14ac:dyDescent="0.2"/>
    <row r="7953" s="33" customFormat="1" ht="13.2" hidden="1" x14ac:dyDescent="0.2"/>
    <row r="7954" s="33" customFormat="1" ht="13.2" hidden="1" x14ac:dyDescent="0.2"/>
    <row r="7955" s="33" customFormat="1" ht="13.2" hidden="1" x14ac:dyDescent="0.2"/>
    <row r="7956" s="33" customFormat="1" ht="13.2" hidden="1" x14ac:dyDescent="0.2"/>
    <row r="7957" s="33" customFormat="1" ht="13.2" hidden="1" x14ac:dyDescent="0.2"/>
    <row r="7958" s="33" customFormat="1" ht="13.2" hidden="1" x14ac:dyDescent="0.2"/>
    <row r="7959" s="33" customFormat="1" ht="13.2" hidden="1" x14ac:dyDescent="0.2"/>
    <row r="7960" s="33" customFormat="1" ht="13.2" hidden="1" x14ac:dyDescent="0.2"/>
    <row r="7961" s="33" customFormat="1" ht="13.2" hidden="1" x14ac:dyDescent="0.2"/>
    <row r="7962" s="33" customFormat="1" ht="13.2" hidden="1" x14ac:dyDescent="0.2"/>
    <row r="7963" s="33" customFormat="1" ht="13.2" hidden="1" x14ac:dyDescent="0.2"/>
    <row r="7964" s="33" customFormat="1" ht="13.2" hidden="1" x14ac:dyDescent="0.2"/>
    <row r="7965" s="33" customFormat="1" ht="13.2" hidden="1" x14ac:dyDescent="0.2"/>
    <row r="7966" s="33" customFormat="1" ht="13.2" hidden="1" x14ac:dyDescent="0.2"/>
    <row r="7967" s="33" customFormat="1" ht="13.2" hidden="1" x14ac:dyDescent="0.2"/>
    <row r="7968" s="33" customFormat="1" ht="13.2" hidden="1" x14ac:dyDescent="0.2"/>
    <row r="7969" s="33" customFormat="1" ht="13.2" hidden="1" x14ac:dyDescent="0.2"/>
    <row r="7970" s="33" customFormat="1" ht="13.2" hidden="1" x14ac:dyDescent="0.2"/>
    <row r="7971" s="33" customFormat="1" ht="13.2" hidden="1" x14ac:dyDescent="0.2"/>
    <row r="7972" s="33" customFormat="1" ht="13.2" hidden="1" x14ac:dyDescent="0.2"/>
    <row r="7973" s="33" customFormat="1" ht="13.2" hidden="1" x14ac:dyDescent="0.2"/>
    <row r="7974" s="33" customFormat="1" ht="13.2" hidden="1" x14ac:dyDescent="0.2"/>
    <row r="7975" s="33" customFormat="1" ht="13.2" hidden="1" x14ac:dyDescent="0.2"/>
    <row r="7976" s="33" customFormat="1" ht="13.2" hidden="1" x14ac:dyDescent="0.2"/>
    <row r="7977" s="33" customFormat="1" ht="13.2" hidden="1" x14ac:dyDescent="0.2"/>
    <row r="7978" s="33" customFormat="1" ht="13.2" hidden="1" x14ac:dyDescent="0.2"/>
    <row r="7979" s="33" customFormat="1" ht="13.2" hidden="1" x14ac:dyDescent="0.2"/>
    <row r="7980" s="33" customFormat="1" ht="13.2" hidden="1" x14ac:dyDescent="0.2"/>
    <row r="7981" s="33" customFormat="1" ht="13.2" hidden="1" x14ac:dyDescent="0.2"/>
    <row r="7982" s="33" customFormat="1" ht="13.2" hidden="1" x14ac:dyDescent="0.2"/>
    <row r="7983" s="33" customFormat="1" ht="13.2" hidden="1" x14ac:dyDescent="0.2"/>
    <row r="7984" s="33" customFormat="1" ht="13.2" hidden="1" x14ac:dyDescent="0.2"/>
    <row r="7985" s="33" customFormat="1" ht="13.2" hidden="1" x14ac:dyDescent="0.2"/>
    <row r="7986" s="33" customFormat="1" ht="13.2" hidden="1" x14ac:dyDescent="0.2"/>
    <row r="7987" s="33" customFormat="1" ht="13.2" hidden="1" x14ac:dyDescent="0.2"/>
    <row r="7988" s="33" customFormat="1" ht="13.2" hidden="1" x14ac:dyDescent="0.2"/>
    <row r="7989" s="33" customFormat="1" ht="13.2" hidden="1" x14ac:dyDescent="0.2"/>
    <row r="7990" s="33" customFormat="1" ht="13.2" hidden="1" x14ac:dyDescent="0.2"/>
    <row r="7991" s="33" customFormat="1" ht="13.2" hidden="1" x14ac:dyDescent="0.2"/>
    <row r="7992" s="33" customFormat="1" ht="13.2" hidden="1" x14ac:dyDescent="0.2"/>
    <row r="7993" s="33" customFormat="1" ht="13.2" hidden="1" x14ac:dyDescent="0.2"/>
    <row r="7994" s="33" customFormat="1" ht="13.2" hidden="1" x14ac:dyDescent="0.2"/>
    <row r="7995" s="33" customFormat="1" ht="13.2" hidden="1" x14ac:dyDescent="0.2"/>
    <row r="7996" s="33" customFormat="1" ht="13.2" hidden="1" x14ac:dyDescent="0.2"/>
    <row r="7997" s="33" customFormat="1" ht="13.2" hidden="1" x14ac:dyDescent="0.2"/>
    <row r="7998" s="33" customFormat="1" ht="13.2" hidden="1" x14ac:dyDescent="0.2"/>
    <row r="7999" s="33" customFormat="1" ht="13.2" hidden="1" x14ac:dyDescent="0.2"/>
    <row r="8000" s="33" customFormat="1" ht="13.2" hidden="1" x14ac:dyDescent="0.2"/>
    <row r="8001" s="33" customFormat="1" ht="13.2" hidden="1" x14ac:dyDescent="0.2"/>
    <row r="8002" s="33" customFormat="1" ht="13.2" hidden="1" x14ac:dyDescent="0.2"/>
    <row r="8003" s="33" customFormat="1" ht="13.2" hidden="1" x14ac:dyDescent="0.2"/>
    <row r="8004" s="33" customFormat="1" ht="13.2" hidden="1" x14ac:dyDescent="0.2"/>
    <row r="8005" s="33" customFormat="1" ht="13.2" hidden="1" x14ac:dyDescent="0.2"/>
    <row r="8006" s="33" customFormat="1" ht="13.2" hidden="1" x14ac:dyDescent="0.2"/>
    <row r="8007" s="33" customFormat="1" ht="13.2" hidden="1" x14ac:dyDescent="0.2"/>
    <row r="8008" s="33" customFormat="1" ht="13.2" hidden="1" x14ac:dyDescent="0.2"/>
    <row r="8009" s="33" customFormat="1" ht="13.2" hidden="1" x14ac:dyDescent="0.2"/>
    <row r="8010" s="33" customFormat="1" ht="13.2" hidden="1" x14ac:dyDescent="0.2"/>
    <row r="8011" s="33" customFormat="1" ht="13.2" hidden="1" x14ac:dyDescent="0.2"/>
    <row r="8012" s="33" customFormat="1" ht="13.2" hidden="1" x14ac:dyDescent="0.2"/>
    <row r="8013" s="33" customFormat="1" ht="13.2" hidden="1" x14ac:dyDescent="0.2"/>
    <row r="8014" s="33" customFormat="1" ht="13.2" hidden="1" x14ac:dyDescent="0.2"/>
    <row r="8015" s="33" customFormat="1" ht="13.2" hidden="1" x14ac:dyDescent="0.2"/>
    <row r="8016" s="33" customFormat="1" ht="13.2" hidden="1" x14ac:dyDescent="0.2"/>
    <row r="8017" s="33" customFormat="1" ht="13.2" hidden="1" x14ac:dyDescent="0.2"/>
    <row r="8018" s="33" customFormat="1" ht="13.2" hidden="1" x14ac:dyDescent="0.2"/>
    <row r="8019" s="33" customFormat="1" ht="13.2" hidden="1" x14ac:dyDescent="0.2"/>
    <row r="8020" s="33" customFormat="1" ht="13.2" hidden="1" x14ac:dyDescent="0.2"/>
    <row r="8021" s="33" customFormat="1" ht="13.2" hidden="1" x14ac:dyDescent="0.2"/>
    <row r="8022" s="33" customFormat="1" ht="13.2" hidden="1" x14ac:dyDescent="0.2"/>
    <row r="8023" s="33" customFormat="1" ht="13.2" hidden="1" x14ac:dyDescent="0.2"/>
    <row r="8024" s="33" customFormat="1" ht="13.2" hidden="1" x14ac:dyDescent="0.2"/>
    <row r="8025" s="33" customFormat="1" ht="13.2" hidden="1" x14ac:dyDescent="0.2"/>
    <row r="8026" s="33" customFormat="1" ht="13.2" hidden="1" x14ac:dyDescent="0.2"/>
    <row r="8027" s="33" customFormat="1" ht="13.2" hidden="1" x14ac:dyDescent="0.2"/>
    <row r="8028" s="33" customFormat="1" ht="13.2" hidden="1" x14ac:dyDescent="0.2"/>
    <row r="8029" s="33" customFormat="1" ht="13.2" hidden="1" x14ac:dyDescent="0.2"/>
    <row r="8030" s="33" customFormat="1" ht="13.2" hidden="1" x14ac:dyDescent="0.2"/>
    <row r="8031" s="33" customFormat="1" ht="13.2" hidden="1" x14ac:dyDescent="0.2"/>
    <row r="8032" s="33" customFormat="1" ht="13.2" hidden="1" x14ac:dyDescent="0.2"/>
    <row r="8033" s="33" customFormat="1" ht="13.2" hidden="1" x14ac:dyDescent="0.2"/>
    <row r="8034" s="33" customFormat="1" ht="13.2" hidden="1" x14ac:dyDescent="0.2"/>
    <row r="8035" s="33" customFormat="1" ht="13.2" hidden="1" x14ac:dyDescent="0.2"/>
    <row r="8036" s="33" customFormat="1" ht="13.2" hidden="1" x14ac:dyDescent="0.2"/>
    <row r="8037" s="33" customFormat="1" ht="13.2" hidden="1" x14ac:dyDescent="0.2"/>
    <row r="8038" s="33" customFormat="1" ht="13.2" hidden="1" x14ac:dyDescent="0.2"/>
    <row r="8039" s="33" customFormat="1" ht="13.2" hidden="1" x14ac:dyDescent="0.2"/>
    <row r="8040" s="33" customFormat="1" ht="13.2" hidden="1" x14ac:dyDescent="0.2"/>
    <row r="8041" s="33" customFormat="1" ht="13.2" hidden="1" x14ac:dyDescent="0.2"/>
    <row r="8042" s="33" customFormat="1" ht="13.2" hidden="1" x14ac:dyDescent="0.2"/>
    <row r="8043" s="33" customFormat="1" ht="13.2" hidden="1" x14ac:dyDescent="0.2"/>
    <row r="8044" s="33" customFormat="1" ht="13.2" hidden="1" x14ac:dyDescent="0.2"/>
    <row r="8045" s="33" customFormat="1" ht="13.2" hidden="1" x14ac:dyDescent="0.2"/>
    <row r="8046" s="33" customFormat="1" ht="13.2" hidden="1" x14ac:dyDescent="0.2"/>
    <row r="8047" s="33" customFormat="1" ht="13.2" hidden="1" x14ac:dyDescent="0.2"/>
    <row r="8048" s="33" customFormat="1" ht="13.2" hidden="1" x14ac:dyDescent="0.2"/>
    <row r="8049" s="33" customFormat="1" ht="13.2" hidden="1" x14ac:dyDescent="0.2"/>
    <row r="8050" s="33" customFormat="1" ht="13.2" hidden="1" x14ac:dyDescent="0.2"/>
    <row r="8051" s="33" customFormat="1" ht="13.2" hidden="1" x14ac:dyDescent="0.2"/>
    <row r="8052" s="33" customFormat="1" ht="13.2" hidden="1" x14ac:dyDescent="0.2"/>
    <row r="8053" s="33" customFormat="1" ht="13.2" hidden="1" x14ac:dyDescent="0.2"/>
    <row r="8054" s="33" customFormat="1" ht="13.2" hidden="1" x14ac:dyDescent="0.2"/>
    <row r="8055" s="33" customFormat="1" ht="13.2" hidden="1" x14ac:dyDescent="0.2"/>
    <row r="8056" s="33" customFormat="1" ht="13.2" hidden="1" x14ac:dyDescent="0.2"/>
    <row r="8057" s="33" customFormat="1" ht="13.2" hidden="1" x14ac:dyDescent="0.2"/>
    <row r="8058" s="33" customFormat="1" ht="13.2" hidden="1" x14ac:dyDescent="0.2"/>
    <row r="8059" s="33" customFormat="1" ht="13.2" hidden="1" x14ac:dyDescent="0.2"/>
    <row r="8060" s="33" customFormat="1" ht="13.2" hidden="1" x14ac:dyDescent="0.2"/>
    <row r="8061" s="33" customFormat="1" ht="13.2" hidden="1" x14ac:dyDescent="0.2"/>
    <row r="8062" s="33" customFormat="1" ht="13.2" hidden="1" x14ac:dyDescent="0.2"/>
    <row r="8063" s="33" customFormat="1" ht="13.2" hidden="1" x14ac:dyDescent="0.2"/>
    <row r="8064" s="33" customFormat="1" ht="13.2" hidden="1" x14ac:dyDescent="0.2"/>
    <row r="8065" s="33" customFormat="1" ht="13.2" hidden="1" x14ac:dyDescent="0.2"/>
    <row r="8066" s="33" customFormat="1" ht="13.2" hidden="1" x14ac:dyDescent="0.2"/>
    <row r="8067" s="33" customFormat="1" ht="13.2" hidden="1" x14ac:dyDescent="0.2"/>
    <row r="8068" s="33" customFormat="1" ht="13.2" hidden="1" x14ac:dyDescent="0.2"/>
    <row r="8069" s="33" customFormat="1" ht="13.2" hidden="1" x14ac:dyDescent="0.2"/>
    <row r="8070" s="33" customFormat="1" ht="13.2" hidden="1" x14ac:dyDescent="0.2"/>
    <row r="8071" s="33" customFormat="1" ht="13.2" hidden="1" x14ac:dyDescent="0.2"/>
    <row r="8072" s="33" customFormat="1" ht="13.2" hidden="1" x14ac:dyDescent="0.2"/>
    <row r="8073" s="33" customFormat="1" ht="13.2" hidden="1" x14ac:dyDescent="0.2"/>
    <row r="8074" s="33" customFormat="1" ht="13.2" hidden="1" x14ac:dyDescent="0.2"/>
    <row r="8075" s="33" customFormat="1" ht="13.2" hidden="1" x14ac:dyDescent="0.2"/>
    <row r="8076" s="33" customFormat="1" ht="13.2" hidden="1" x14ac:dyDescent="0.2"/>
    <row r="8077" s="33" customFormat="1" ht="13.2" hidden="1" x14ac:dyDescent="0.2"/>
    <row r="8078" s="33" customFormat="1" ht="13.2" hidden="1" x14ac:dyDescent="0.2"/>
    <row r="8079" s="33" customFormat="1" ht="13.2" hidden="1" x14ac:dyDescent="0.2"/>
    <row r="8080" s="33" customFormat="1" ht="13.2" hidden="1" x14ac:dyDescent="0.2"/>
    <row r="8081" s="33" customFormat="1" ht="13.2" hidden="1" x14ac:dyDescent="0.2"/>
    <row r="8082" s="33" customFormat="1" ht="13.2" hidden="1" x14ac:dyDescent="0.2"/>
    <row r="8083" s="33" customFormat="1" ht="13.2" hidden="1" x14ac:dyDescent="0.2"/>
    <row r="8084" s="33" customFormat="1" ht="13.2" hidden="1" x14ac:dyDescent="0.2"/>
    <row r="8085" s="33" customFormat="1" ht="13.2" hidden="1" x14ac:dyDescent="0.2"/>
    <row r="8086" s="33" customFormat="1" ht="13.2" hidden="1" x14ac:dyDescent="0.2"/>
    <row r="8087" s="33" customFormat="1" ht="13.2" hidden="1" x14ac:dyDescent="0.2"/>
    <row r="8088" s="33" customFormat="1" ht="13.2" hidden="1" x14ac:dyDescent="0.2"/>
    <row r="8089" s="33" customFormat="1" ht="13.2" hidden="1" x14ac:dyDescent="0.2"/>
    <row r="8090" s="33" customFormat="1" ht="13.2" hidden="1" x14ac:dyDescent="0.2"/>
    <row r="8091" s="33" customFormat="1" ht="13.2" hidden="1" x14ac:dyDescent="0.2"/>
    <row r="8092" s="33" customFormat="1" ht="13.2" hidden="1" x14ac:dyDescent="0.2"/>
    <row r="8093" s="33" customFormat="1" ht="13.2" hidden="1" x14ac:dyDescent="0.2"/>
    <row r="8094" s="33" customFormat="1" ht="13.2" hidden="1" x14ac:dyDescent="0.2"/>
    <row r="8095" s="33" customFormat="1" ht="13.2" hidden="1" x14ac:dyDescent="0.2"/>
    <row r="8096" s="33" customFormat="1" ht="13.2" hidden="1" x14ac:dyDescent="0.2"/>
    <row r="8097" s="33" customFormat="1" ht="13.2" hidden="1" x14ac:dyDescent="0.2"/>
    <row r="8098" s="33" customFormat="1" ht="13.2" hidden="1" x14ac:dyDescent="0.2"/>
    <row r="8099" s="33" customFormat="1" ht="13.2" hidden="1" x14ac:dyDescent="0.2"/>
    <row r="8100" s="33" customFormat="1" ht="13.2" hidden="1" x14ac:dyDescent="0.2"/>
    <row r="8101" s="33" customFormat="1" ht="13.2" hidden="1" x14ac:dyDescent="0.2"/>
    <row r="8102" s="33" customFormat="1" ht="13.2" hidden="1" x14ac:dyDescent="0.2"/>
    <row r="8103" s="33" customFormat="1" ht="13.2" hidden="1" x14ac:dyDescent="0.2"/>
    <row r="8104" s="33" customFormat="1" ht="13.2" hidden="1" x14ac:dyDescent="0.2"/>
    <row r="8105" s="33" customFormat="1" ht="13.2" hidden="1" x14ac:dyDescent="0.2"/>
    <row r="8106" s="33" customFormat="1" ht="13.2" hidden="1" x14ac:dyDescent="0.2"/>
    <row r="8107" s="33" customFormat="1" ht="13.2" hidden="1" x14ac:dyDescent="0.2"/>
    <row r="8108" s="33" customFormat="1" ht="13.2" hidden="1" x14ac:dyDescent="0.2"/>
    <row r="8109" s="33" customFormat="1" ht="13.2" hidden="1" x14ac:dyDescent="0.2"/>
    <row r="8110" s="33" customFormat="1" ht="13.2" hidden="1" x14ac:dyDescent="0.2"/>
    <row r="8111" s="33" customFormat="1" ht="13.2" hidden="1" x14ac:dyDescent="0.2"/>
    <row r="8112" s="33" customFormat="1" ht="13.2" hidden="1" x14ac:dyDescent="0.2"/>
    <row r="8113" s="33" customFormat="1" ht="13.2" hidden="1" x14ac:dyDescent="0.2"/>
    <row r="8114" s="33" customFormat="1" ht="13.2" hidden="1" x14ac:dyDescent="0.2"/>
    <row r="8115" s="33" customFormat="1" ht="13.2" hidden="1" x14ac:dyDescent="0.2"/>
    <row r="8116" s="33" customFormat="1" ht="13.2" hidden="1" x14ac:dyDescent="0.2"/>
    <row r="8117" s="33" customFormat="1" ht="13.2" hidden="1" x14ac:dyDescent="0.2"/>
    <row r="8118" s="33" customFormat="1" ht="13.2" hidden="1" x14ac:dyDescent="0.2"/>
    <row r="8119" s="33" customFormat="1" ht="13.2" hidden="1" x14ac:dyDescent="0.2"/>
    <row r="8120" s="33" customFormat="1" ht="13.2" hidden="1" x14ac:dyDescent="0.2"/>
    <row r="8121" s="33" customFormat="1" ht="13.2" hidden="1" x14ac:dyDescent="0.2"/>
    <row r="8122" s="33" customFormat="1" ht="13.2" hidden="1" x14ac:dyDescent="0.2"/>
    <row r="8123" s="33" customFormat="1" ht="13.2" hidden="1" x14ac:dyDescent="0.2"/>
    <row r="8124" s="33" customFormat="1" ht="13.2" hidden="1" x14ac:dyDescent="0.2"/>
    <row r="8125" s="33" customFormat="1" ht="13.2" hidden="1" x14ac:dyDescent="0.2"/>
    <row r="8126" s="33" customFormat="1" ht="13.2" hidden="1" x14ac:dyDescent="0.2"/>
    <row r="8127" s="33" customFormat="1" ht="13.2" hidden="1" x14ac:dyDescent="0.2"/>
    <row r="8128" s="33" customFormat="1" ht="13.2" hidden="1" x14ac:dyDescent="0.2"/>
    <row r="8129" s="33" customFormat="1" ht="13.2" hidden="1" x14ac:dyDescent="0.2"/>
    <row r="8130" s="33" customFormat="1" ht="13.2" hidden="1" x14ac:dyDescent="0.2"/>
    <row r="8131" s="33" customFormat="1" ht="13.2" hidden="1" x14ac:dyDescent="0.2"/>
    <row r="8132" s="33" customFormat="1" ht="13.2" hidden="1" x14ac:dyDescent="0.2"/>
    <row r="8133" s="33" customFormat="1" ht="13.2" hidden="1" x14ac:dyDescent="0.2"/>
    <row r="8134" s="33" customFormat="1" ht="13.2" hidden="1" x14ac:dyDescent="0.2"/>
    <row r="8135" s="33" customFormat="1" ht="13.2" hidden="1" x14ac:dyDescent="0.2"/>
    <row r="8136" s="33" customFormat="1" ht="13.2" hidden="1" x14ac:dyDescent="0.2"/>
    <row r="8137" s="33" customFormat="1" ht="13.2" hidden="1" x14ac:dyDescent="0.2"/>
    <row r="8138" s="33" customFormat="1" ht="13.2" hidden="1" x14ac:dyDescent="0.2"/>
    <row r="8139" s="33" customFormat="1" ht="13.2" hidden="1" x14ac:dyDescent="0.2"/>
    <row r="8140" s="33" customFormat="1" ht="13.2" hidden="1" x14ac:dyDescent="0.2"/>
    <row r="8141" s="33" customFormat="1" ht="13.2" hidden="1" x14ac:dyDescent="0.2"/>
    <row r="8142" s="33" customFormat="1" ht="13.2" hidden="1" x14ac:dyDescent="0.2"/>
    <row r="8143" s="33" customFormat="1" ht="13.2" hidden="1" x14ac:dyDescent="0.2"/>
    <row r="8144" s="33" customFormat="1" ht="13.2" hidden="1" x14ac:dyDescent="0.2"/>
    <row r="8145" s="33" customFormat="1" ht="13.2" hidden="1" x14ac:dyDescent="0.2"/>
    <row r="8146" s="33" customFormat="1" ht="13.2" hidden="1" x14ac:dyDescent="0.2"/>
    <row r="8147" s="33" customFormat="1" ht="13.2" hidden="1" x14ac:dyDescent="0.2"/>
    <row r="8148" s="33" customFormat="1" ht="13.2" hidden="1" x14ac:dyDescent="0.2"/>
    <row r="8149" s="33" customFormat="1" ht="13.2" hidden="1" x14ac:dyDescent="0.2"/>
    <row r="8150" s="33" customFormat="1" ht="13.2" hidden="1" x14ac:dyDescent="0.2"/>
    <row r="8151" s="33" customFormat="1" ht="13.2" hidden="1" x14ac:dyDescent="0.2"/>
    <row r="8152" s="33" customFormat="1" ht="13.2" hidden="1" x14ac:dyDescent="0.2"/>
    <row r="8153" s="33" customFormat="1" ht="13.2" hidden="1" x14ac:dyDescent="0.2"/>
    <row r="8154" s="33" customFormat="1" ht="13.2" hidden="1" x14ac:dyDescent="0.2"/>
    <row r="8155" s="33" customFormat="1" ht="13.2" hidden="1" x14ac:dyDescent="0.2"/>
    <row r="8156" s="33" customFormat="1" ht="13.2" hidden="1" x14ac:dyDescent="0.2"/>
    <row r="8157" s="33" customFormat="1" ht="13.2" hidden="1" x14ac:dyDescent="0.2"/>
    <row r="8158" s="33" customFormat="1" ht="13.2" hidden="1" x14ac:dyDescent="0.2"/>
    <row r="8159" s="33" customFormat="1" ht="13.2" hidden="1" x14ac:dyDescent="0.2"/>
    <row r="8160" s="33" customFormat="1" ht="13.2" hidden="1" x14ac:dyDescent="0.2"/>
    <row r="8161" s="33" customFormat="1" ht="13.2" hidden="1" x14ac:dyDescent="0.2"/>
    <row r="8162" s="33" customFormat="1" ht="13.2" hidden="1" x14ac:dyDescent="0.2"/>
    <row r="8163" s="33" customFormat="1" ht="13.2" hidden="1" x14ac:dyDescent="0.2"/>
    <row r="8164" s="33" customFormat="1" ht="13.2" hidden="1" x14ac:dyDescent="0.2"/>
    <row r="8165" s="33" customFormat="1" ht="13.2" hidden="1" x14ac:dyDescent="0.2"/>
    <row r="8166" s="33" customFormat="1" ht="13.2" hidden="1" x14ac:dyDescent="0.2"/>
    <row r="8167" s="33" customFormat="1" ht="13.2" hidden="1" x14ac:dyDescent="0.2"/>
    <row r="8168" s="33" customFormat="1" ht="13.2" hidden="1" x14ac:dyDescent="0.2"/>
    <row r="8169" s="33" customFormat="1" ht="13.2" hidden="1" x14ac:dyDescent="0.2"/>
    <row r="8170" s="33" customFormat="1" ht="13.2" hidden="1" x14ac:dyDescent="0.2"/>
    <row r="8171" s="33" customFormat="1" ht="13.2" hidden="1" x14ac:dyDescent="0.2"/>
    <row r="8172" s="33" customFormat="1" ht="13.2" hidden="1" x14ac:dyDescent="0.2"/>
    <row r="8173" s="33" customFormat="1" ht="13.2" hidden="1" x14ac:dyDescent="0.2"/>
    <row r="8174" s="33" customFormat="1" ht="13.2" hidden="1" x14ac:dyDescent="0.2"/>
    <row r="8175" s="33" customFormat="1" ht="13.2" hidden="1" x14ac:dyDescent="0.2"/>
    <row r="8176" s="33" customFormat="1" ht="13.2" hidden="1" x14ac:dyDescent="0.2"/>
    <row r="8177" s="33" customFormat="1" ht="13.2" hidden="1" x14ac:dyDescent="0.2"/>
    <row r="8178" s="33" customFormat="1" ht="13.2" hidden="1" x14ac:dyDescent="0.2"/>
    <row r="8179" s="33" customFormat="1" ht="13.2" hidden="1" x14ac:dyDescent="0.2"/>
    <row r="8180" s="33" customFormat="1" ht="13.2" hidden="1" x14ac:dyDescent="0.2"/>
    <row r="8181" s="33" customFormat="1" ht="13.2" hidden="1" x14ac:dyDescent="0.2"/>
    <row r="8182" s="33" customFormat="1" ht="13.2" hidden="1" x14ac:dyDescent="0.2"/>
    <row r="8183" s="33" customFormat="1" ht="13.2" hidden="1" x14ac:dyDescent="0.2"/>
    <row r="8184" s="33" customFormat="1" ht="13.2" hidden="1" x14ac:dyDescent="0.2"/>
    <row r="8185" s="33" customFormat="1" ht="13.2" hidden="1" x14ac:dyDescent="0.2"/>
    <row r="8186" s="33" customFormat="1" ht="13.2" hidden="1" x14ac:dyDescent="0.2"/>
    <row r="8187" s="33" customFormat="1" ht="13.2" hidden="1" x14ac:dyDescent="0.2"/>
    <row r="8188" s="33" customFormat="1" ht="13.2" hidden="1" x14ac:dyDescent="0.2"/>
    <row r="8189" s="33" customFormat="1" ht="13.2" hidden="1" x14ac:dyDescent="0.2"/>
    <row r="8190" s="33" customFormat="1" ht="13.2" hidden="1" x14ac:dyDescent="0.2"/>
    <row r="8191" s="33" customFormat="1" ht="13.2" hidden="1" x14ac:dyDescent="0.2"/>
    <row r="8192" s="33" customFormat="1" ht="13.2" hidden="1" x14ac:dyDescent="0.2"/>
    <row r="8193" s="33" customFormat="1" ht="13.2" hidden="1" x14ac:dyDescent="0.2"/>
    <row r="8194" s="33" customFormat="1" ht="13.2" hidden="1" x14ac:dyDescent="0.2"/>
    <row r="8195" s="33" customFormat="1" ht="13.2" hidden="1" x14ac:dyDescent="0.2"/>
    <row r="8196" s="33" customFormat="1" ht="13.2" hidden="1" x14ac:dyDescent="0.2"/>
    <row r="8197" s="33" customFormat="1" ht="13.2" hidden="1" x14ac:dyDescent="0.2"/>
    <row r="8198" s="33" customFormat="1" ht="13.2" hidden="1" x14ac:dyDescent="0.2"/>
    <row r="8199" s="33" customFormat="1" ht="13.2" hidden="1" x14ac:dyDescent="0.2"/>
    <row r="8200" s="33" customFormat="1" ht="13.2" hidden="1" x14ac:dyDescent="0.2"/>
    <row r="8201" s="33" customFormat="1" ht="13.2" hidden="1" x14ac:dyDescent="0.2"/>
    <row r="8202" s="33" customFormat="1" ht="13.2" hidden="1" x14ac:dyDescent="0.2"/>
    <row r="8203" s="33" customFormat="1" ht="13.2" hidden="1" x14ac:dyDescent="0.2"/>
    <row r="8204" s="33" customFormat="1" ht="13.2" hidden="1" x14ac:dyDescent="0.2"/>
    <row r="8205" s="33" customFormat="1" ht="13.2" hidden="1" x14ac:dyDescent="0.2"/>
    <row r="8206" s="33" customFormat="1" ht="13.2" hidden="1" x14ac:dyDescent="0.2"/>
    <row r="8207" s="33" customFormat="1" ht="13.2" hidden="1" x14ac:dyDescent="0.2"/>
    <row r="8208" s="33" customFormat="1" ht="13.2" hidden="1" x14ac:dyDescent="0.2"/>
    <row r="8209" s="33" customFormat="1" ht="13.2" hidden="1" x14ac:dyDescent="0.2"/>
    <row r="8210" s="33" customFormat="1" ht="13.2" hidden="1" x14ac:dyDescent="0.2"/>
    <row r="8211" s="33" customFormat="1" ht="13.2" hidden="1" x14ac:dyDescent="0.2"/>
    <row r="8212" s="33" customFormat="1" ht="13.2" hidden="1" x14ac:dyDescent="0.2"/>
    <row r="8213" s="33" customFormat="1" ht="13.2" hidden="1" x14ac:dyDescent="0.2"/>
    <row r="8214" s="33" customFormat="1" ht="13.2" hidden="1" x14ac:dyDescent="0.2"/>
    <row r="8215" s="33" customFormat="1" ht="13.2" hidden="1" x14ac:dyDescent="0.2"/>
    <row r="8216" s="33" customFormat="1" ht="13.2" hidden="1" x14ac:dyDescent="0.2"/>
    <row r="8217" s="33" customFormat="1" ht="13.2" hidden="1" x14ac:dyDescent="0.2"/>
    <row r="8218" s="33" customFormat="1" ht="13.2" hidden="1" x14ac:dyDescent="0.2"/>
    <row r="8219" s="33" customFormat="1" ht="13.2" hidden="1" x14ac:dyDescent="0.2"/>
    <row r="8220" s="33" customFormat="1" ht="13.2" hidden="1" x14ac:dyDescent="0.2"/>
    <row r="8221" s="33" customFormat="1" ht="13.2" hidden="1" x14ac:dyDescent="0.2"/>
    <row r="8222" s="33" customFormat="1" ht="13.2" hidden="1" x14ac:dyDescent="0.2"/>
    <row r="8223" s="33" customFormat="1" ht="13.2" hidden="1" x14ac:dyDescent="0.2"/>
    <row r="8224" s="33" customFormat="1" ht="13.2" hidden="1" x14ac:dyDescent="0.2"/>
    <row r="8225" s="33" customFormat="1" ht="13.2" hidden="1" x14ac:dyDescent="0.2"/>
    <row r="8226" s="33" customFormat="1" ht="13.2" hidden="1" x14ac:dyDescent="0.2"/>
    <row r="8227" s="33" customFormat="1" ht="13.2" hidden="1" x14ac:dyDescent="0.2"/>
    <row r="8228" s="33" customFormat="1" ht="13.2" hidden="1" x14ac:dyDescent="0.2"/>
    <row r="8229" s="33" customFormat="1" ht="13.2" hidden="1" x14ac:dyDescent="0.2"/>
    <row r="8230" s="33" customFormat="1" ht="13.2" hidden="1" x14ac:dyDescent="0.2"/>
    <row r="8231" s="33" customFormat="1" ht="13.2" hidden="1" x14ac:dyDescent="0.2"/>
    <row r="8232" s="33" customFormat="1" ht="13.2" hidden="1" x14ac:dyDescent="0.2"/>
    <row r="8233" s="33" customFormat="1" ht="13.2" hidden="1" x14ac:dyDescent="0.2"/>
    <row r="8234" s="33" customFormat="1" ht="13.2" hidden="1" x14ac:dyDescent="0.2"/>
    <row r="8235" s="33" customFormat="1" ht="13.2" hidden="1" x14ac:dyDescent="0.2"/>
    <row r="8236" s="33" customFormat="1" ht="13.2" hidden="1" x14ac:dyDescent="0.2"/>
    <row r="8237" s="33" customFormat="1" ht="13.2" hidden="1" x14ac:dyDescent="0.2"/>
    <row r="8238" s="33" customFormat="1" ht="13.2" hidden="1" x14ac:dyDescent="0.2"/>
    <row r="8239" s="33" customFormat="1" ht="13.2" hidden="1" x14ac:dyDescent="0.2"/>
    <row r="8240" s="33" customFormat="1" ht="13.2" hidden="1" x14ac:dyDescent="0.2"/>
    <row r="8241" s="33" customFormat="1" ht="13.2" hidden="1" x14ac:dyDescent="0.2"/>
    <row r="8242" s="33" customFormat="1" ht="13.2" hidden="1" x14ac:dyDescent="0.2"/>
    <row r="8243" s="33" customFormat="1" ht="13.2" hidden="1" x14ac:dyDescent="0.2"/>
    <row r="8244" s="33" customFormat="1" ht="13.2" hidden="1" x14ac:dyDescent="0.2"/>
    <row r="8245" s="33" customFormat="1" ht="13.2" hidden="1" x14ac:dyDescent="0.2"/>
    <row r="8246" s="33" customFormat="1" ht="13.2" hidden="1" x14ac:dyDescent="0.2"/>
    <row r="8247" s="33" customFormat="1" ht="13.2" hidden="1" x14ac:dyDescent="0.2"/>
    <row r="8248" s="33" customFormat="1" ht="13.2" hidden="1" x14ac:dyDescent="0.2"/>
    <row r="8249" s="33" customFormat="1" ht="13.2" hidden="1" x14ac:dyDescent="0.2"/>
    <row r="8250" s="33" customFormat="1" ht="13.2" hidden="1" x14ac:dyDescent="0.2"/>
    <row r="8251" s="33" customFormat="1" ht="13.2" hidden="1" x14ac:dyDescent="0.2"/>
    <row r="8252" s="33" customFormat="1" ht="13.2" hidden="1" x14ac:dyDescent="0.2"/>
    <row r="8253" s="33" customFormat="1" ht="13.2" hidden="1" x14ac:dyDescent="0.2"/>
    <row r="8254" s="33" customFormat="1" ht="13.2" hidden="1" x14ac:dyDescent="0.2"/>
    <row r="8255" s="33" customFormat="1" ht="13.2" hidden="1" x14ac:dyDescent="0.2"/>
    <row r="8256" s="33" customFormat="1" ht="13.2" hidden="1" x14ac:dyDescent="0.2"/>
    <row r="8257" s="33" customFormat="1" ht="13.2" hidden="1" x14ac:dyDescent="0.2"/>
    <row r="8258" s="33" customFormat="1" ht="13.2" hidden="1" x14ac:dyDescent="0.2"/>
    <row r="8259" s="33" customFormat="1" ht="13.2" hidden="1" x14ac:dyDescent="0.2"/>
    <row r="8260" s="33" customFormat="1" ht="13.2" hidden="1" x14ac:dyDescent="0.2"/>
    <row r="8261" s="33" customFormat="1" ht="13.2" hidden="1" x14ac:dyDescent="0.2"/>
    <row r="8262" s="33" customFormat="1" ht="13.2" hidden="1" x14ac:dyDescent="0.2"/>
    <row r="8263" s="33" customFormat="1" ht="13.2" hidden="1" x14ac:dyDescent="0.2"/>
    <row r="8264" s="33" customFormat="1" ht="13.2" hidden="1" x14ac:dyDescent="0.2"/>
    <row r="8265" s="33" customFormat="1" ht="13.2" hidden="1" x14ac:dyDescent="0.2"/>
    <row r="8266" s="33" customFormat="1" ht="13.2" hidden="1" x14ac:dyDescent="0.2"/>
    <row r="8267" s="33" customFormat="1" ht="13.2" hidden="1" x14ac:dyDescent="0.2"/>
    <row r="8268" s="33" customFormat="1" ht="13.2" hidden="1" x14ac:dyDescent="0.2"/>
    <row r="8269" s="33" customFormat="1" ht="13.2" hidden="1" x14ac:dyDescent="0.2"/>
    <row r="8270" s="33" customFormat="1" ht="13.2" hidden="1" x14ac:dyDescent="0.2"/>
    <row r="8271" s="33" customFormat="1" ht="13.2" hidden="1" x14ac:dyDescent="0.2"/>
    <row r="8272" s="33" customFormat="1" ht="13.2" hidden="1" x14ac:dyDescent="0.2"/>
    <row r="8273" s="33" customFormat="1" ht="13.2" hidden="1" x14ac:dyDescent="0.2"/>
    <row r="8274" s="33" customFormat="1" ht="13.2" hidden="1" x14ac:dyDescent="0.2"/>
    <row r="8275" s="33" customFormat="1" ht="13.2" hidden="1" x14ac:dyDescent="0.2"/>
    <row r="8276" s="33" customFormat="1" ht="13.2" hidden="1" x14ac:dyDescent="0.2"/>
    <row r="8277" s="33" customFormat="1" ht="13.2" hidden="1" x14ac:dyDescent="0.2"/>
    <row r="8278" s="33" customFormat="1" ht="13.2" hidden="1" x14ac:dyDescent="0.2"/>
    <row r="8279" s="33" customFormat="1" ht="13.2" hidden="1" x14ac:dyDescent="0.2"/>
    <row r="8280" s="33" customFormat="1" ht="13.2" hidden="1" x14ac:dyDescent="0.2"/>
    <row r="8281" s="33" customFormat="1" ht="13.2" hidden="1" x14ac:dyDescent="0.2"/>
    <row r="8282" s="33" customFormat="1" ht="13.2" hidden="1" x14ac:dyDescent="0.2"/>
    <row r="8283" s="33" customFormat="1" ht="13.2" hidden="1" x14ac:dyDescent="0.2"/>
    <row r="8284" s="33" customFormat="1" ht="13.2" hidden="1" x14ac:dyDescent="0.2"/>
    <row r="8285" s="33" customFormat="1" ht="13.2" hidden="1" x14ac:dyDescent="0.2"/>
    <row r="8286" s="33" customFormat="1" ht="13.2" hidden="1" x14ac:dyDescent="0.2"/>
    <row r="8287" s="33" customFormat="1" ht="13.2" hidden="1" x14ac:dyDescent="0.2"/>
    <row r="8288" s="33" customFormat="1" ht="13.2" hidden="1" x14ac:dyDescent="0.2"/>
    <row r="8289" s="33" customFormat="1" ht="13.2" hidden="1" x14ac:dyDescent="0.2"/>
    <row r="8290" s="33" customFormat="1" ht="13.2" hidden="1" x14ac:dyDescent="0.2"/>
    <row r="8291" s="33" customFormat="1" ht="13.2" hidden="1" x14ac:dyDescent="0.2"/>
    <row r="8292" s="33" customFormat="1" ht="13.2" hidden="1" x14ac:dyDescent="0.2"/>
    <row r="8293" s="33" customFormat="1" ht="13.2" hidden="1" x14ac:dyDescent="0.2"/>
    <row r="8294" s="33" customFormat="1" ht="13.2" hidden="1" x14ac:dyDescent="0.2"/>
    <row r="8295" s="33" customFormat="1" ht="13.2" hidden="1" x14ac:dyDescent="0.2"/>
    <row r="8296" s="33" customFormat="1" ht="13.2" hidden="1" x14ac:dyDescent="0.2"/>
    <row r="8297" s="33" customFormat="1" ht="13.2" hidden="1" x14ac:dyDescent="0.2"/>
    <row r="8298" s="33" customFormat="1" ht="13.2" hidden="1" x14ac:dyDescent="0.2"/>
    <row r="8299" s="33" customFormat="1" ht="13.2" hidden="1" x14ac:dyDescent="0.2"/>
    <row r="8300" s="33" customFormat="1" ht="13.2" hidden="1" x14ac:dyDescent="0.2"/>
    <row r="8301" s="33" customFormat="1" ht="13.2" hidden="1" x14ac:dyDescent="0.2"/>
    <row r="8302" s="33" customFormat="1" ht="13.2" hidden="1" x14ac:dyDescent="0.2"/>
    <row r="8303" s="33" customFormat="1" ht="13.2" hidden="1" x14ac:dyDescent="0.2"/>
    <row r="8304" s="33" customFormat="1" ht="13.2" hidden="1" x14ac:dyDescent="0.2"/>
    <row r="8305" s="33" customFormat="1" ht="13.2" hidden="1" x14ac:dyDescent="0.2"/>
    <row r="8306" s="33" customFormat="1" ht="13.2" hidden="1" x14ac:dyDescent="0.2"/>
    <row r="8307" s="33" customFormat="1" ht="13.2" hidden="1" x14ac:dyDescent="0.2"/>
    <row r="8308" s="33" customFormat="1" ht="13.2" hidden="1" x14ac:dyDescent="0.2"/>
    <row r="8309" s="33" customFormat="1" ht="13.2" hidden="1" x14ac:dyDescent="0.2"/>
    <row r="8310" s="33" customFormat="1" ht="13.2" hidden="1" x14ac:dyDescent="0.2"/>
    <row r="8311" s="33" customFormat="1" ht="13.2" hidden="1" x14ac:dyDescent="0.2"/>
    <row r="8312" s="33" customFormat="1" ht="13.2" hidden="1" x14ac:dyDescent="0.2"/>
    <row r="8313" s="33" customFormat="1" ht="13.2" hidden="1" x14ac:dyDescent="0.2"/>
    <row r="8314" s="33" customFormat="1" ht="13.2" hidden="1" x14ac:dyDescent="0.2"/>
    <row r="8315" s="33" customFormat="1" ht="13.2" hidden="1" x14ac:dyDescent="0.2"/>
    <row r="8316" s="33" customFormat="1" ht="13.2" hidden="1" x14ac:dyDescent="0.2"/>
    <row r="8317" s="33" customFormat="1" ht="13.2" hidden="1" x14ac:dyDescent="0.2"/>
    <row r="8318" s="33" customFormat="1" ht="13.2" hidden="1" x14ac:dyDescent="0.2"/>
    <row r="8319" s="33" customFormat="1" ht="13.2" hidden="1" x14ac:dyDescent="0.2"/>
    <row r="8320" s="33" customFormat="1" ht="13.2" hidden="1" x14ac:dyDescent="0.2"/>
    <row r="8321" s="33" customFormat="1" ht="13.2" hidden="1" x14ac:dyDescent="0.2"/>
    <row r="8322" s="33" customFormat="1" ht="13.2" hidden="1" x14ac:dyDescent="0.2"/>
    <row r="8323" s="33" customFormat="1" ht="13.2" hidden="1" x14ac:dyDescent="0.2"/>
    <row r="8324" s="33" customFormat="1" ht="13.2" hidden="1" x14ac:dyDescent="0.2"/>
    <row r="8325" s="33" customFormat="1" ht="13.2" hidden="1" x14ac:dyDescent="0.2"/>
    <row r="8326" s="33" customFormat="1" ht="13.2" hidden="1" x14ac:dyDescent="0.2"/>
    <row r="8327" s="33" customFormat="1" ht="13.2" hidden="1" x14ac:dyDescent="0.2"/>
    <row r="8328" s="33" customFormat="1" ht="13.2" hidden="1" x14ac:dyDescent="0.2"/>
    <row r="8329" s="33" customFormat="1" ht="13.2" hidden="1" x14ac:dyDescent="0.2"/>
    <row r="8330" s="33" customFormat="1" ht="13.2" hidden="1" x14ac:dyDescent="0.2"/>
    <row r="8331" s="33" customFormat="1" ht="13.2" hidden="1" x14ac:dyDescent="0.2"/>
    <row r="8332" s="33" customFormat="1" ht="13.2" hidden="1" x14ac:dyDescent="0.2"/>
    <row r="8333" s="33" customFormat="1" ht="13.2" hidden="1" x14ac:dyDescent="0.2"/>
    <row r="8334" s="33" customFormat="1" ht="13.2" hidden="1" x14ac:dyDescent="0.2"/>
    <row r="8335" s="33" customFormat="1" ht="13.2" hidden="1" x14ac:dyDescent="0.2"/>
    <row r="8336" s="33" customFormat="1" ht="13.2" hidden="1" x14ac:dyDescent="0.2"/>
    <row r="8337" s="33" customFormat="1" ht="13.2" hidden="1" x14ac:dyDescent="0.2"/>
    <row r="8338" s="33" customFormat="1" ht="13.2" hidden="1" x14ac:dyDescent="0.2"/>
    <row r="8339" s="33" customFormat="1" ht="13.2" hidden="1" x14ac:dyDescent="0.2"/>
    <row r="8340" s="33" customFormat="1" ht="13.2" hidden="1" x14ac:dyDescent="0.2"/>
    <row r="8341" s="33" customFormat="1" ht="13.2" hidden="1" x14ac:dyDescent="0.2"/>
    <row r="8342" s="33" customFormat="1" ht="13.2" hidden="1" x14ac:dyDescent="0.2"/>
    <row r="8343" s="33" customFormat="1" ht="13.2" hidden="1" x14ac:dyDescent="0.2"/>
    <row r="8344" s="33" customFormat="1" ht="13.2" hidden="1" x14ac:dyDescent="0.2"/>
    <row r="8345" s="33" customFormat="1" ht="13.2" hidden="1" x14ac:dyDescent="0.2"/>
    <row r="8346" s="33" customFormat="1" ht="13.2" hidden="1" x14ac:dyDescent="0.2"/>
    <row r="8347" s="33" customFormat="1" ht="13.2" hidden="1" x14ac:dyDescent="0.2"/>
    <row r="8348" s="33" customFormat="1" ht="13.2" hidden="1" x14ac:dyDescent="0.2"/>
    <row r="8349" s="33" customFormat="1" ht="13.2" hidden="1" x14ac:dyDescent="0.2"/>
    <row r="8350" s="33" customFormat="1" ht="13.2" hidden="1" x14ac:dyDescent="0.2"/>
    <row r="8351" s="33" customFormat="1" ht="13.2" hidden="1" x14ac:dyDescent="0.2"/>
    <row r="8352" s="33" customFormat="1" ht="13.2" hidden="1" x14ac:dyDescent="0.2"/>
    <row r="8353" s="33" customFormat="1" ht="13.2" hidden="1" x14ac:dyDescent="0.2"/>
    <row r="8354" s="33" customFormat="1" ht="13.2" hidden="1" x14ac:dyDescent="0.2"/>
    <row r="8355" s="33" customFormat="1" ht="13.2" hidden="1" x14ac:dyDescent="0.2"/>
    <row r="8356" s="33" customFormat="1" ht="13.2" hidden="1" x14ac:dyDescent="0.2"/>
    <row r="8357" s="33" customFormat="1" ht="13.2" hidden="1" x14ac:dyDescent="0.2"/>
    <row r="8358" s="33" customFormat="1" ht="13.2" hidden="1" x14ac:dyDescent="0.2"/>
    <row r="8359" s="33" customFormat="1" ht="13.2" hidden="1" x14ac:dyDescent="0.2"/>
    <row r="8360" s="33" customFormat="1" ht="13.2" hidden="1" x14ac:dyDescent="0.2"/>
    <row r="8361" s="33" customFormat="1" ht="13.2" hidden="1" x14ac:dyDescent="0.2"/>
    <row r="8362" s="33" customFormat="1" ht="13.2" hidden="1" x14ac:dyDescent="0.2"/>
    <row r="8363" s="33" customFormat="1" ht="13.2" hidden="1" x14ac:dyDescent="0.2"/>
    <row r="8364" s="33" customFormat="1" ht="13.2" hidden="1" x14ac:dyDescent="0.2"/>
    <row r="8365" s="33" customFormat="1" ht="13.2" hidden="1" x14ac:dyDescent="0.2"/>
    <row r="8366" s="33" customFormat="1" ht="13.2" hidden="1" x14ac:dyDescent="0.2"/>
    <row r="8367" s="33" customFormat="1" ht="13.2" hidden="1" x14ac:dyDescent="0.2"/>
    <row r="8368" s="33" customFormat="1" ht="13.2" hidden="1" x14ac:dyDescent="0.2"/>
    <row r="8369" s="33" customFormat="1" ht="13.2" hidden="1" x14ac:dyDescent="0.2"/>
    <row r="8370" s="33" customFormat="1" ht="13.2" hidden="1" x14ac:dyDescent="0.2"/>
    <row r="8371" s="33" customFormat="1" ht="13.2" hidden="1" x14ac:dyDescent="0.2"/>
    <row r="8372" s="33" customFormat="1" ht="13.2" hidden="1" x14ac:dyDescent="0.2"/>
    <row r="8373" s="33" customFormat="1" ht="13.2" hidden="1" x14ac:dyDescent="0.2"/>
    <row r="8374" s="33" customFormat="1" ht="13.2" hidden="1" x14ac:dyDescent="0.2"/>
    <row r="8375" s="33" customFormat="1" ht="13.2" hidden="1" x14ac:dyDescent="0.2"/>
    <row r="8376" s="33" customFormat="1" ht="13.2" hidden="1" x14ac:dyDescent="0.2"/>
    <row r="8377" s="33" customFormat="1" ht="13.2" hidden="1" x14ac:dyDescent="0.2"/>
    <row r="8378" s="33" customFormat="1" ht="13.2" hidden="1" x14ac:dyDescent="0.2"/>
    <row r="8379" s="33" customFormat="1" ht="13.2" hidden="1" x14ac:dyDescent="0.2"/>
    <row r="8380" s="33" customFormat="1" ht="13.2" hidden="1" x14ac:dyDescent="0.2"/>
    <row r="8381" s="33" customFormat="1" ht="13.2" hidden="1" x14ac:dyDescent="0.2"/>
    <row r="8382" s="33" customFormat="1" ht="13.2" hidden="1" x14ac:dyDescent="0.2"/>
    <row r="8383" s="33" customFormat="1" ht="13.2" hidden="1" x14ac:dyDescent="0.2"/>
    <row r="8384" s="33" customFormat="1" ht="13.2" hidden="1" x14ac:dyDescent="0.2"/>
    <row r="8385" s="33" customFormat="1" ht="13.2" hidden="1" x14ac:dyDescent="0.2"/>
    <row r="8386" s="33" customFormat="1" ht="13.2" hidden="1" x14ac:dyDescent="0.2"/>
    <row r="8387" s="33" customFormat="1" ht="13.2" hidden="1" x14ac:dyDescent="0.2"/>
    <row r="8388" s="33" customFormat="1" ht="13.2" hidden="1" x14ac:dyDescent="0.2"/>
    <row r="8389" s="33" customFormat="1" ht="13.2" hidden="1" x14ac:dyDescent="0.2"/>
    <row r="8390" s="33" customFormat="1" ht="13.2" hidden="1" x14ac:dyDescent="0.2"/>
    <row r="8391" s="33" customFormat="1" ht="13.2" hidden="1" x14ac:dyDescent="0.2"/>
    <row r="8392" s="33" customFormat="1" ht="13.2" hidden="1" x14ac:dyDescent="0.2"/>
    <row r="8393" s="33" customFormat="1" ht="13.2" hidden="1" x14ac:dyDescent="0.2"/>
    <row r="8394" s="33" customFormat="1" ht="13.2" hidden="1" x14ac:dyDescent="0.2"/>
    <row r="8395" s="33" customFormat="1" ht="13.2" hidden="1" x14ac:dyDescent="0.2"/>
    <row r="8396" s="33" customFormat="1" ht="13.2" hidden="1" x14ac:dyDescent="0.2"/>
    <row r="8397" s="33" customFormat="1" ht="13.2" hidden="1" x14ac:dyDescent="0.2"/>
    <row r="8398" s="33" customFormat="1" ht="13.2" hidden="1" x14ac:dyDescent="0.2"/>
    <row r="8399" s="33" customFormat="1" ht="13.2" hidden="1" x14ac:dyDescent="0.2"/>
    <row r="8400" s="33" customFormat="1" ht="13.2" hidden="1" x14ac:dyDescent="0.2"/>
    <row r="8401" s="33" customFormat="1" ht="13.2" hidden="1" x14ac:dyDescent="0.2"/>
    <row r="8402" s="33" customFormat="1" ht="13.2" hidden="1" x14ac:dyDescent="0.2"/>
    <row r="8403" s="33" customFormat="1" ht="13.2" hidden="1" x14ac:dyDescent="0.2"/>
    <row r="8404" s="33" customFormat="1" ht="13.2" hidden="1" x14ac:dyDescent="0.2"/>
    <row r="8405" s="33" customFormat="1" ht="13.2" hidden="1" x14ac:dyDescent="0.2"/>
    <row r="8406" s="33" customFormat="1" ht="13.2" hidden="1" x14ac:dyDescent="0.2"/>
    <row r="8407" s="33" customFormat="1" ht="13.2" hidden="1" x14ac:dyDescent="0.2"/>
    <row r="8408" s="33" customFormat="1" ht="13.2" hidden="1" x14ac:dyDescent="0.2"/>
    <row r="8409" s="33" customFormat="1" ht="13.2" hidden="1" x14ac:dyDescent="0.2"/>
    <row r="8410" s="33" customFormat="1" ht="13.2" hidden="1" x14ac:dyDescent="0.2"/>
    <row r="8411" s="33" customFormat="1" ht="13.2" hidden="1" x14ac:dyDescent="0.2"/>
    <row r="8412" s="33" customFormat="1" ht="13.2" hidden="1" x14ac:dyDescent="0.2"/>
    <row r="8413" s="33" customFormat="1" ht="13.2" hidden="1" x14ac:dyDescent="0.2"/>
    <row r="8414" s="33" customFormat="1" ht="13.2" hidden="1" x14ac:dyDescent="0.2"/>
    <row r="8415" s="33" customFormat="1" ht="13.2" hidden="1" x14ac:dyDescent="0.2"/>
    <row r="8416" s="33" customFormat="1" ht="13.2" hidden="1" x14ac:dyDescent="0.2"/>
    <row r="8417" s="33" customFormat="1" ht="13.2" hidden="1" x14ac:dyDescent="0.2"/>
    <row r="8418" s="33" customFormat="1" ht="13.2" hidden="1" x14ac:dyDescent="0.2"/>
    <row r="8419" s="33" customFormat="1" ht="13.2" hidden="1" x14ac:dyDescent="0.2"/>
    <row r="8420" s="33" customFormat="1" ht="13.2" hidden="1" x14ac:dyDescent="0.2"/>
    <row r="8421" s="33" customFormat="1" ht="13.2" hidden="1" x14ac:dyDescent="0.2"/>
    <row r="8422" s="33" customFormat="1" ht="13.2" hidden="1" x14ac:dyDescent="0.2"/>
    <row r="8423" s="33" customFormat="1" ht="13.2" hidden="1" x14ac:dyDescent="0.2"/>
    <row r="8424" s="33" customFormat="1" ht="13.2" hidden="1" x14ac:dyDescent="0.2"/>
    <row r="8425" s="33" customFormat="1" ht="13.2" hidden="1" x14ac:dyDescent="0.2"/>
    <row r="8426" s="33" customFormat="1" ht="13.2" hidden="1" x14ac:dyDescent="0.2"/>
    <row r="8427" s="33" customFormat="1" ht="13.2" hidden="1" x14ac:dyDescent="0.2"/>
    <row r="8428" s="33" customFormat="1" ht="13.2" hidden="1" x14ac:dyDescent="0.2"/>
    <row r="8429" s="33" customFormat="1" ht="13.2" hidden="1" x14ac:dyDescent="0.2"/>
    <row r="8430" s="33" customFormat="1" ht="13.2" hidden="1" x14ac:dyDescent="0.2"/>
    <row r="8431" s="33" customFormat="1" ht="13.2" hidden="1" x14ac:dyDescent="0.2"/>
    <row r="8432" s="33" customFormat="1" ht="13.2" hidden="1" x14ac:dyDescent="0.2"/>
    <row r="8433" s="33" customFormat="1" ht="13.2" hidden="1" x14ac:dyDescent="0.2"/>
    <row r="8434" s="33" customFormat="1" ht="13.2" hidden="1" x14ac:dyDescent="0.2"/>
    <row r="8435" s="33" customFormat="1" ht="13.2" hidden="1" x14ac:dyDescent="0.2"/>
    <row r="8436" s="33" customFormat="1" ht="13.2" hidden="1" x14ac:dyDescent="0.2"/>
    <row r="8437" s="33" customFormat="1" ht="13.2" hidden="1" x14ac:dyDescent="0.2"/>
    <row r="8438" s="33" customFormat="1" ht="13.2" hidden="1" x14ac:dyDescent="0.2"/>
    <row r="8439" s="33" customFormat="1" ht="13.2" hidden="1" x14ac:dyDescent="0.2"/>
    <row r="8440" s="33" customFormat="1" ht="13.2" hidden="1" x14ac:dyDescent="0.2"/>
    <row r="8441" s="33" customFormat="1" ht="13.2" hidden="1" x14ac:dyDescent="0.2"/>
    <row r="8442" s="33" customFormat="1" ht="13.2" hidden="1" x14ac:dyDescent="0.2"/>
    <row r="8443" s="33" customFormat="1" ht="13.2" hidden="1" x14ac:dyDescent="0.2"/>
    <row r="8444" s="33" customFormat="1" ht="13.2" hidden="1" x14ac:dyDescent="0.2"/>
    <row r="8445" s="33" customFormat="1" ht="13.2" hidden="1" x14ac:dyDescent="0.2"/>
    <row r="8446" s="33" customFormat="1" ht="13.2" hidden="1" x14ac:dyDescent="0.2"/>
    <row r="8447" s="33" customFormat="1" ht="13.2" hidden="1" x14ac:dyDescent="0.2"/>
    <row r="8448" s="33" customFormat="1" ht="13.2" hidden="1" x14ac:dyDescent="0.2"/>
    <row r="8449" s="33" customFormat="1" ht="13.2" hidden="1" x14ac:dyDescent="0.2"/>
    <row r="8450" s="33" customFormat="1" ht="13.2" hidden="1" x14ac:dyDescent="0.2"/>
    <row r="8451" s="33" customFormat="1" ht="13.2" hidden="1" x14ac:dyDescent="0.2"/>
    <row r="8452" s="33" customFormat="1" ht="13.2" hidden="1" x14ac:dyDescent="0.2"/>
    <row r="8453" s="33" customFormat="1" ht="13.2" hidden="1" x14ac:dyDescent="0.2"/>
    <row r="8454" s="33" customFormat="1" ht="13.2" hidden="1" x14ac:dyDescent="0.2"/>
    <row r="8455" s="33" customFormat="1" ht="13.2" hidden="1" x14ac:dyDescent="0.2"/>
    <row r="8456" s="33" customFormat="1" ht="13.2" hidden="1" x14ac:dyDescent="0.2"/>
    <row r="8457" s="33" customFormat="1" ht="13.2" hidden="1" x14ac:dyDescent="0.2"/>
    <row r="8458" s="33" customFormat="1" ht="13.2" hidden="1" x14ac:dyDescent="0.2"/>
    <row r="8459" s="33" customFormat="1" ht="13.2" hidden="1" x14ac:dyDescent="0.2"/>
    <row r="8460" s="33" customFormat="1" ht="13.2" hidden="1" x14ac:dyDescent="0.2"/>
    <row r="8461" s="33" customFormat="1" ht="13.2" hidden="1" x14ac:dyDescent="0.2"/>
    <row r="8462" s="33" customFormat="1" ht="13.2" hidden="1" x14ac:dyDescent="0.2"/>
    <row r="8463" s="33" customFormat="1" ht="13.2" hidden="1" x14ac:dyDescent="0.2"/>
    <row r="8464" s="33" customFormat="1" ht="13.2" hidden="1" x14ac:dyDescent="0.2"/>
    <row r="8465" s="33" customFormat="1" ht="13.2" hidden="1" x14ac:dyDescent="0.2"/>
    <row r="8466" s="33" customFormat="1" ht="13.2" hidden="1" x14ac:dyDescent="0.2"/>
    <row r="8467" s="33" customFormat="1" ht="13.2" hidden="1" x14ac:dyDescent="0.2"/>
    <row r="8468" s="33" customFormat="1" ht="13.2" hidden="1" x14ac:dyDescent="0.2"/>
    <row r="8469" s="33" customFormat="1" ht="13.2" hidden="1" x14ac:dyDescent="0.2"/>
    <row r="8470" s="33" customFormat="1" ht="13.2" hidden="1" x14ac:dyDescent="0.2"/>
    <row r="8471" s="33" customFormat="1" ht="13.2" hidden="1" x14ac:dyDescent="0.2"/>
    <row r="8472" s="33" customFormat="1" ht="13.2" hidden="1" x14ac:dyDescent="0.2"/>
    <row r="8473" s="33" customFormat="1" ht="13.2" hidden="1" x14ac:dyDescent="0.2"/>
    <row r="8474" s="33" customFormat="1" ht="13.2" hidden="1" x14ac:dyDescent="0.2"/>
    <row r="8475" s="33" customFormat="1" ht="13.2" hidden="1" x14ac:dyDescent="0.2"/>
    <row r="8476" s="33" customFormat="1" ht="13.2" hidden="1" x14ac:dyDescent="0.2"/>
    <row r="8477" s="33" customFormat="1" ht="13.2" hidden="1" x14ac:dyDescent="0.2"/>
    <row r="8478" s="33" customFormat="1" ht="13.2" hidden="1" x14ac:dyDescent="0.2"/>
    <row r="8479" s="33" customFormat="1" ht="13.2" hidden="1" x14ac:dyDescent="0.2"/>
    <row r="8480" s="33" customFormat="1" ht="13.2" hidden="1" x14ac:dyDescent="0.2"/>
    <row r="8481" s="33" customFormat="1" ht="13.2" hidden="1" x14ac:dyDescent="0.2"/>
    <row r="8482" s="33" customFormat="1" ht="13.2" hidden="1" x14ac:dyDescent="0.2"/>
    <row r="8483" s="33" customFormat="1" ht="13.2" hidden="1" x14ac:dyDescent="0.2"/>
    <row r="8484" s="33" customFormat="1" ht="13.2" hidden="1" x14ac:dyDescent="0.2"/>
    <row r="8485" s="33" customFormat="1" ht="13.2" hidden="1" x14ac:dyDescent="0.2"/>
    <row r="8486" s="33" customFormat="1" ht="13.2" hidden="1" x14ac:dyDescent="0.2"/>
    <row r="8487" s="33" customFormat="1" ht="13.2" hidden="1" x14ac:dyDescent="0.2"/>
    <row r="8488" s="33" customFormat="1" ht="13.2" hidden="1" x14ac:dyDescent="0.2"/>
    <row r="8489" s="33" customFormat="1" ht="13.2" hidden="1" x14ac:dyDescent="0.2"/>
    <row r="8490" s="33" customFormat="1" ht="13.2" hidden="1" x14ac:dyDescent="0.2"/>
    <row r="8491" s="33" customFormat="1" ht="13.2" hidden="1" x14ac:dyDescent="0.2"/>
    <row r="8492" s="33" customFormat="1" ht="13.2" hidden="1" x14ac:dyDescent="0.2"/>
    <row r="8493" s="33" customFormat="1" ht="13.2" hidden="1" x14ac:dyDescent="0.2"/>
    <row r="8494" s="33" customFormat="1" ht="13.2" hidden="1" x14ac:dyDescent="0.2"/>
    <row r="8495" s="33" customFormat="1" ht="13.2" hidden="1" x14ac:dyDescent="0.2"/>
    <row r="8496" s="33" customFormat="1" ht="13.2" hidden="1" x14ac:dyDescent="0.2"/>
    <row r="8497" s="33" customFormat="1" ht="13.2" hidden="1" x14ac:dyDescent="0.2"/>
    <row r="8498" s="33" customFormat="1" ht="13.2" hidden="1" x14ac:dyDescent="0.2"/>
    <row r="8499" s="33" customFormat="1" ht="13.2" hidden="1" x14ac:dyDescent="0.2"/>
    <row r="8500" s="33" customFormat="1" ht="13.2" hidden="1" x14ac:dyDescent="0.2"/>
    <row r="8501" s="33" customFormat="1" ht="13.2" hidden="1" x14ac:dyDescent="0.2"/>
    <row r="8502" s="33" customFormat="1" ht="13.2" hidden="1" x14ac:dyDescent="0.2"/>
    <row r="8503" s="33" customFormat="1" ht="13.2" hidden="1" x14ac:dyDescent="0.2"/>
    <row r="8504" s="33" customFormat="1" ht="13.2" hidden="1" x14ac:dyDescent="0.2"/>
    <row r="8505" s="33" customFormat="1" ht="13.2" hidden="1" x14ac:dyDescent="0.2"/>
    <row r="8506" s="33" customFormat="1" ht="13.2" hidden="1" x14ac:dyDescent="0.2"/>
    <row r="8507" s="33" customFormat="1" ht="13.2" hidden="1" x14ac:dyDescent="0.2"/>
    <row r="8508" s="33" customFormat="1" ht="13.2" hidden="1" x14ac:dyDescent="0.2"/>
    <row r="8509" s="33" customFormat="1" ht="13.2" hidden="1" x14ac:dyDescent="0.2"/>
    <row r="8510" s="33" customFormat="1" ht="13.2" hidden="1" x14ac:dyDescent="0.2"/>
    <row r="8511" s="33" customFormat="1" ht="13.2" hidden="1" x14ac:dyDescent="0.2"/>
    <row r="8512" s="33" customFormat="1" ht="13.2" hidden="1" x14ac:dyDescent="0.2"/>
    <row r="8513" s="33" customFormat="1" ht="13.2" hidden="1" x14ac:dyDescent="0.2"/>
    <row r="8514" s="33" customFormat="1" ht="13.2" hidden="1" x14ac:dyDescent="0.2"/>
    <row r="8515" s="33" customFormat="1" ht="13.2" hidden="1" x14ac:dyDescent="0.2"/>
    <row r="8516" s="33" customFormat="1" ht="13.2" hidden="1" x14ac:dyDescent="0.2"/>
    <row r="8517" s="33" customFormat="1" ht="13.2" hidden="1" x14ac:dyDescent="0.2"/>
    <row r="8518" s="33" customFormat="1" ht="13.2" hidden="1" x14ac:dyDescent="0.2"/>
    <row r="8519" s="33" customFormat="1" ht="13.2" hidden="1" x14ac:dyDescent="0.2"/>
    <row r="8520" s="33" customFormat="1" ht="13.2" hidden="1" x14ac:dyDescent="0.2"/>
    <row r="8521" s="33" customFormat="1" ht="13.2" hidden="1" x14ac:dyDescent="0.2"/>
    <row r="8522" s="33" customFormat="1" ht="13.2" hidden="1" x14ac:dyDescent="0.2"/>
    <row r="8523" s="33" customFormat="1" ht="13.2" hidden="1" x14ac:dyDescent="0.2"/>
    <row r="8524" s="33" customFormat="1" ht="13.2" hidden="1" x14ac:dyDescent="0.2"/>
    <row r="8525" s="33" customFormat="1" ht="13.2" hidden="1" x14ac:dyDescent="0.2"/>
    <row r="8526" s="33" customFormat="1" ht="13.2" hidden="1" x14ac:dyDescent="0.2"/>
    <row r="8527" s="33" customFormat="1" ht="13.2" hidden="1" x14ac:dyDescent="0.2"/>
    <row r="8528" s="33" customFormat="1" ht="13.2" hidden="1" x14ac:dyDescent="0.2"/>
    <row r="8529" s="33" customFormat="1" ht="13.2" hidden="1" x14ac:dyDescent="0.2"/>
    <row r="8530" s="33" customFormat="1" ht="13.2" hidden="1" x14ac:dyDescent="0.2"/>
    <row r="8531" s="33" customFormat="1" ht="13.2" hidden="1" x14ac:dyDescent="0.2"/>
    <row r="8532" s="33" customFormat="1" ht="13.2" hidden="1" x14ac:dyDescent="0.2"/>
    <row r="8533" s="33" customFormat="1" ht="13.2" hidden="1" x14ac:dyDescent="0.2"/>
    <row r="8534" s="33" customFormat="1" ht="13.2" hidden="1" x14ac:dyDescent="0.2"/>
    <row r="8535" s="33" customFormat="1" ht="13.2" hidden="1" x14ac:dyDescent="0.2"/>
    <row r="8536" s="33" customFormat="1" ht="13.2" hidden="1" x14ac:dyDescent="0.2"/>
    <row r="8537" s="33" customFormat="1" ht="13.2" hidden="1" x14ac:dyDescent="0.2"/>
    <row r="8538" s="33" customFormat="1" ht="13.2" hidden="1" x14ac:dyDescent="0.2"/>
    <row r="8539" s="33" customFormat="1" ht="13.2" hidden="1" x14ac:dyDescent="0.2"/>
    <row r="8540" s="33" customFormat="1" ht="13.2" hidden="1" x14ac:dyDescent="0.2"/>
    <row r="8541" s="33" customFormat="1" ht="13.2" hidden="1" x14ac:dyDescent="0.2"/>
    <row r="8542" s="33" customFormat="1" ht="13.2" hidden="1" x14ac:dyDescent="0.2"/>
    <row r="8543" s="33" customFormat="1" ht="13.2" hidden="1" x14ac:dyDescent="0.2"/>
    <row r="8544" s="33" customFormat="1" ht="13.2" hidden="1" x14ac:dyDescent="0.2"/>
    <row r="8545" s="33" customFormat="1" ht="13.2" hidden="1" x14ac:dyDescent="0.2"/>
    <row r="8546" s="33" customFormat="1" ht="13.2" hidden="1" x14ac:dyDescent="0.2"/>
    <row r="8547" s="33" customFormat="1" ht="13.2" hidden="1" x14ac:dyDescent="0.2"/>
    <row r="8548" s="33" customFormat="1" ht="13.2" hidden="1" x14ac:dyDescent="0.2"/>
    <row r="8549" s="33" customFormat="1" ht="13.2" hidden="1" x14ac:dyDescent="0.2"/>
    <row r="8550" s="33" customFormat="1" ht="13.2" hidden="1" x14ac:dyDescent="0.2"/>
    <row r="8551" s="33" customFormat="1" ht="13.2" hidden="1" x14ac:dyDescent="0.2"/>
    <row r="8552" s="33" customFormat="1" ht="13.2" hidden="1" x14ac:dyDescent="0.2"/>
    <row r="8553" s="33" customFormat="1" ht="13.2" hidden="1" x14ac:dyDescent="0.2"/>
    <row r="8554" s="33" customFormat="1" ht="13.2" hidden="1" x14ac:dyDescent="0.2"/>
    <row r="8555" s="33" customFormat="1" ht="13.2" hidden="1" x14ac:dyDescent="0.2"/>
    <row r="8556" s="33" customFormat="1" ht="13.2" hidden="1" x14ac:dyDescent="0.2"/>
    <row r="8557" s="33" customFormat="1" ht="13.2" hidden="1" x14ac:dyDescent="0.2"/>
    <row r="8558" s="33" customFormat="1" ht="13.2" hidden="1" x14ac:dyDescent="0.2"/>
    <row r="8559" s="33" customFormat="1" ht="13.2" hidden="1" x14ac:dyDescent="0.2"/>
    <row r="8560" s="33" customFormat="1" ht="13.2" hidden="1" x14ac:dyDescent="0.2"/>
    <row r="8561" s="33" customFormat="1" ht="13.2" hidden="1" x14ac:dyDescent="0.2"/>
    <row r="8562" s="33" customFormat="1" ht="13.2" hidden="1" x14ac:dyDescent="0.2"/>
    <row r="8563" s="33" customFormat="1" ht="13.2" hidden="1" x14ac:dyDescent="0.2"/>
    <row r="8564" s="33" customFormat="1" ht="13.2" hidden="1" x14ac:dyDescent="0.2"/>
    <row r="8565" s="33" customFormat="1" ht="13.2" hidden="1" x14ac:dyDescent="0.2"/>
    <row r="8566" s="33" customFormat="1" ht="13.2" hidden="1" x14ac:dyDescent="0.2"/>
    <row r="8567" s="33" customFormat="1" ht="13.2" hidden="1" x14ac:dyDescent="0.2"/>
    <row r="8568" s="33" customFormat="1" ht="13.2" hidden="1" x14ac:dyDescent="0.2"/>
    <row r="8569" s="33" customFormat="1" ht="13.2" hidden="1" x14ac:dyDescent="0.2"/>
    <row r="8570" s="33" customFormat="1" ht="13.2" hidden="1" x14ac:dyDescent="0.2"/>
    <row r="8571" s="33" customFormat="1" ht="13.2" hidden="1" x14ac:dyDescent="0.2"/>
    <row r="8572" s="33" customFormat="1" ht="13.2" hidden="1" x14ac:dyDescent="0.2"/>
    <row r="8573" s="33" customFormat="1" ht="13.2" hidden="1" x14ac:dyDescent="0.2"/>
    <row r="8574" s="33" customFormat="1" ht="13.2" hidden="1" x14ac:dyDescent="0.2"/>
    <row r="8575" s="33" customFormat="1" ht="13.2" hidden="1" x14ac:dyDescent="0.2"/>
    <row r="8576" s="33" customFormat="1" ht="13.2" hidden="1" x14ac:dyDescent="0.2"/>
    <row r="8577" s="33" customFormat="1" ht="13.2" hidden="1" x14ac:dyDescent="0.2"/>
    <row r="8578" s="33" customFormat="1" ht="13.2" hidden="1" x14ac:dyDescent="0.2"/>
    <row r="8579" s="33" customFormat="1" ht="13.2" hidden="1" x14ac:dyDescent="0.2"/>
    <row r="8580" s="33" customFormat="1" ht="13.2" hidden="1" x14ac:dyDescent="0.2"/>
    <row r="8581" s="33" customFormat="1" ht="13.2" hidden="1" x14ac:dyDescent="0.2"/>
    <row r="8582" s="33" customFormat="1" ht="13.2" hidden="1" x14ac:dyDescent="0.2"/>
    <row r="8583" s="33" customFormat="1" ht="13.2" hidden="1" x14ac:dyDescent="0.2"/>
    <row r="8584" s="33" customFormat="1" ht="13.2" hidden="1" x14ac:dyDescent="0.2"/>
    <row r="8585" s="33" customFormat="1" ht="13.2" hidden="1" x14ac:dyDescent="0.2"/>
    <row r="8586" s="33" customFormat="1" ht="13.2" hidden="1" x14ac:dyDescent="0.2"/>
    <row r="8587" s="33" customFormat="1" ht="13.2" hidden="1" x14ac:dyDescent="0.2"/>
    <row r="8588" s="33" customFormat="1" ht="13.2" hidden="1" x14ac:dyDescent="0.2"/>
    <row r="8589" s="33" customFormat="1" ht="13.2" hidden="1" x14ac:dyDescent="0.2"/>
    <row r="8590" s="33" customFormat="1" ht="13.2" hidden="1" x14ac:dyDescent="0.2"/>
    <row r="8591" s="33" customFormat="1" ht="13.2" hidden="1" x14ac:dyDescent="0.2"/>
    <row r="8592" s="33" customFormat="1" ht="13.2" hidden="1" x14ac:dyDescent="0.2"/>
    <row r="8593" s="33" customFormat="1" ht="13.2" hidden="1" x14ac:dyDescent="0.2"/>
    <row r="8594" s="33" customFormat="1" ht="13.2" hidden="1" x14ac:dyDescent="0.2"/>
    <row r="8595" s="33" customFormat="1" ht="13.2" hidden="1" x14ac:dyDescent="0.2"/>
    <row r="8596" s="33" customFormat="1" ht="13.2" hidden="1" x14ac:dyDescent="0.2"/>
    <row r="8597" s="33" customFormat="1" ht="13.2" hidden="1" x14ac:dyDescent="0.2"/>
    <row r="8598" s="33" customFormat="1" ht="13.2" hidden="1" x14ac:dyDescent="0.2"/>
    <row r="8599" s="33" customFormat="1" ht="13.2" hidden="1" x14ac:dyDescent="0.2"/>
    <row r="8600" s="33" customFormat="1" ht="13.2" hidden="1" x14ac:dyDescent="0.2"/>
    <row r="8601" s="33" customFormat="1" ht="13.2" hidden="1" x14ac:dyDescent="0.2"/>
    <row r="8602" s="33" customFormat="1" ht="13.2" hidden="1" x14ac:dyDescent="0.2"/>
    <row r="8603" s="33" customFormat="1" ht="13.2" hidden="1" x14ac:dyDescent="0.2"/>
    <row r="8604" s="33" customFormat="1" ht="13.2" hidden="1" x14ac:dyDescent="0.2"/>
    <row r="8605" s="33" customFormat="1" ht="13.2" hidden="1" x14ac:dyDescent="0.2"/>
    <row r="8606" s="33" customFormat="1" ht="13.2" hidden="1" x14ac:dyDescent="0.2"/>
    <row r="8607" s="33" customFormat="1" ht="13.2" hidden="1" x14ac:dyDescent="0.2"/>
    <row r="8608" s="33" customFormat="1" ht="13.2" hidden="1" x14ac:dyDescent="0.2"/>
    <row r="8609" s="33" customFormat="1" ht="13.2" hidden="1" x14ac:dyDescent="0.2"/>
    <row r="8610" s="33" customFormat="1" ht="13.2" hidden="1" x14ac:dyDescent="0.2"/>
    <row r="8611" s="33" customFormat="1" ht="13.2" hidden="1" x14ac:dyDescent="0.2"/>
    <row r="8612" s="33" customFormat="1" ht="13.2" hidden="1" x14ac:dyDescent="0.2"/>
    <row r="8613" s="33" customFormat="1" ht="13.2" hidden="1" x14ac:dyDescent="0.2"/>
    <row r="8614" s="33" customFormat="1" ht="13.2" hidden="1" x14ac:dyDescent="0.2"/>
    <row r="8615" s="33" customFormat="1" ht="13.2" hidden="1" x14ac:dyDescent="0.2"/>
    <row r="8616" s="33" customFormat="1" ht="13.2" hidden="1" x14ac:dyDescent="0.2"/>
    <row r="8617" s="33" customFormat="1" ht="13.2" hidden="1" x14ac:dyDescent="0.2"/>
    <row r="8618" s="33" customFormat="1" ht="13.2" hidden="1" x14ac:dyDescent="0.2"/>
    <row r="8619" s="33" customFormat="1" ht="13.2" hidden="1" x14ac:dyDescent="0.2"/>
    <row r="8620" s="33" customFormat="1" ht="13.2" hidden="1" x14ac:dyDescent="0.2"/>
    <row r="8621" s="33" customFormat="1" ht="13.2" hidden="1" x14ac:dyDescent="0.2"/>
    <row r="8622" s="33" customFormat="1" ht="13.2" hidden="1" x14ac:dyDescent="0.2"/>
    <row r="8623" s="33" customFormat="1" ht="13.2" hidden="1" x14ac:dyDescent="0.2"/>
    <row r="8624" s="33" customFormat="1" ht="13.2" hidden="1" x14ac:dyDescent="0.2"/>
    <row r="8625" s="33" customFormat="1" ht="13.2" hidden="1" x14ac:dyDescent="0.2"/>
    <row r="8626" s="33" customFormat="1" ht="13.2" hidden="1" x14ac:dyDescent="0.2"/>
    <row r="8627" s="33" customFormat="1" ht="13.2" hidden="1" x14ac:dyDescent="0.2"/>
    <row r="8628" s="33" customFormat="1" ht="13.2" hidden="1" x14ac:dyDescent="0.2"/>
    <row r="8629" s="33" customFormat="1" ht="13.2" hidden="1" x14ac:dyDescent="0.2"/>
    <row r="8630" s="33" customFormat="1" ht="13.2" hidden="1" x14ac:dyDescent="0.2"/>
    <row r="8631" s="33" customFormat="1" ht="13.2" hidden="1" x14ac:dyDescent="0.2"/>
    <row r="8632" s="33" customFormat="1" ht="13.2" hidden="1" x14ac:dyDescent="0.2"/>
    <row r="8633" s="33" customFormat="1" ht="13.2" hidden="1" x14ac:dyDescent="0.2"/>
    <row r="8634" s="33" customFormat="1" ht="13.2" hidden="1" x14ac:dyDescent="0.2"/>
    <row r="8635" s="33" customFormat="1" ht="13.2" hidden="1" x14ac:dyDescent="0.2"/>
    <row r="8636" s="33" customFormat="1" ht="13.2" hidden="1" x14ac:dyDescent="0.2"/>
    <row r="8637" s="33" customFormat="1" ht="13.2" hidden="1" x14ac:dyDescent="0.2"/>
    <row r="8638" s="33" customFormat="1" ht="13.2" hidden="1" x14ac:dyDescent="0.2"/>
    <row r="8639" s="33" customFormat="1" ht="13.2" hidden="1" x14ac:dyDescent="0.2"/>
    <row r="8640" s="33" customFormat="1" ht="13.2" hidden="1" x14ac:dyDescent="0.2"/>
    <row r="8641" s="33" customFormat="1" ht="13.2" hidden="1" x14ac:dyDescent="0.2"/>
    <row r="8642" s="33" customFormat="1" ht="13.2" hidden="1" x14ac:dyDescent="0.2"/>
    <row r="8643" s="33" customFormat="1" ht="13.2" hidden="1" x14ac:dyDescent="0.2"/>
    <row r="8644" s="33" customFormat="1" ht="13.2" hidden="1" x14ac:dyDescent="0.2"/>
    <row r="8645" s="33" customFormat="1" ht="13.2" hidden="1" x14ac:dyDescent="0.2"/>
    <row r="8646" s="33" customFormat="1" ht="13.2" hidden="1" x14ac:dyDescent="0.2"/>
    <row r="8647" s="33" customFormat="1" ht="13.2" hidden="1" x14ac:dyDescent="0.2"/>
    <row r="8648" s="33" customFormat="1" ht="13.2" hidden="1" x14ac:dyDescent="0.2"/>
    <row r="8649" s="33" customFormat="1" ht="13.2" hidden="1" x14ac:dyDescent="0.2"/>
    <row r="8650" s="33" customFormat="1" ht="13.2" hidden="1" x14ac:dyDescent="0.2"/>
    <row r="8651" s="33" customFormat="1" ht="13.2" hidden="1" x14ac:dyDescent="0.2"/>
    <row r="8652" s="33" customFormat="1" ht="13.2" hidden="1" x14ac:dyDescent="0.2"/>
    <row r="8653" s="33" customFormat="1" ht="13.2" hidden="1" x14ac:dyDescent="0.2"/>
    <row r="8654" s="33" customFormat="1" ht="13.2" hidden="1" x14ac:dyDescent="0.2"/>
    <row r="8655" s="33" customFormat="1" ht="13.2" hidden="1" x14ac:dyDescent="0.2"/>
    <row r="8656" s="33" customFormat="1" ht="13.2" hidden="1" x14ac:dyDescent="0.2"/>
    <row r="8657" s="33" customFormat="1" ht="13.2" hidden="1" x14ac:dyDescent="0.2"/>
    <row r="8658" s="33" customFormat="1" ht="13.2" hidden="1" x14ac:dyDescent="0.2"/>
    <row r="8659" s="33" customFormat="1" ht="13.2" hidden="1" x14ac:dyDescent="0.2"/>
    <row r="8660" s="33" customFormat="1" ht="13.2" hidden="1" x14ac:dyDescent="0.2"/>
    <row r="8661" s="33" customFormat="1" ht="13.2" hidden="1" x14ac:dyDescent="0.2"/>
    <row r="8662" s="33" customFormat="1" ht="13.2" hidden="1" x14ac:dyDescent="0.2"/>
    <row r="8663" s="33" customFormat="1" ht="13.2" hidden="1" x14ac:dyDescent="0.2"/>
    <row r="8664" s="33" customFormat="1" ht="13.2" hidden="1" x14ac:dyDescent="0.2"/>
    <row r="8665" s="33" customFormat="1" ht="13.2" hidden="1" x14ac:dyDescent="0.2"/>
    <row r="8666" s="33" customFormat="1" ht="13.2" hidden="1" x14ac:dyDescent="0.2"/>
    <row r="8667" s="33" customFormat="1" ht="13.2" hidden="1" x14ac:dyDescent="0.2"/>
    <row r="8668" s="33" customFormat="1" ht="13.2" hidden="1" x14ac:dyDescent="0.2"/>
    <row r="8669" s="33" customFormat="1" ht="13.2" hidden="1" x14ac:dyDescent="0.2"/>
    <row r="8670" s="33" customFormat="1" ht="13.2" hidden="1" x14ac:dyDescent="0.2"/>
    <row r="8671" s="33" customFormat="1" ht="13.2" hidden="1" x14ac:dyDescent="0.2"/>
    <row r="8672" s="33" customFormat="1" ht="13.2" hidden="1" x14ac:dyDescent="0.2"/>
    <row r="8673" s="33" customFormat="1" ht="13.2" hidden="1" x14ac:dyDescent="0.2"/>
    <row r="8674" s="33" customFormat="1" ht="13.2" hidden="1" x14ac:dyDescent="0.2"/>
    <row r="8675" s="33" customFormat="1" ht="13.2" hidden="1" x14ac:dyDescent="0.2"/>
    <row r="8676" s="33" customFormat="1" ht="13.2" hidden="1" x14ac:dyDescent="0.2"/>
    <row r="8677" s="33" customFormat="1" ht="13.2" hidden="1" x14ac:dyDescent="0.2"/>
    <row r="8678" s="33" customFormat="1" ht="13.2" hidden="1" x14ac:dyDescent="0.2"/>
    <row r="8679" s="33" customFormat="1" ht="13.2" hidden="1" x14ac:dyDescent="0.2"/>
    <row r="8680" s="33" customFormat="1" ht="13.2" hidden="1" x14ac:dyDescent="0.2"/>
    <row r="8681" s="33" customFormat="1" ht="13.2" hidden="1" x14ac:dyDescent="0.2"/>
    <row r="8682" s="33" customFormat="1" ht="13.2" hidden="1" x14ac:dyDescent="0.2"/>
    <row r="8683" s="33" customFormat="1" ht="13.2" hidden="1" x14ac:dyDescent="0.2"/>
    <row r="8684" s="33" customFormat="1" ht="13.2" hidden="1" x14ac:dyDescent="0.2"/>
    <row r="8685" s="33" customFormat="1" ht="13.2" hidden="1" x14ac:dyDescent="0.2"/>
    <row r="8686" s="33" customFormat="1" ht="13.2" hidden="1" x14ac:dyDescent="0.2"/>
    <row r="8687" s="33" customFormat="1" ht="13.2" hidden="1" x14ac:dyDescent="0.2"/>
    <row r="8688" s="33" customFormat="1" ht="13.2" hidden="1" x14ac:dyDescent="0.2"/>
    <row r="8689" s="33" customFormat="1" ht="13.2" hidden="1" x14ac:dyDescent="0.2"/>
    <row r="8690" s="33" customFormat="1" ht="13.2" hidden="1" x14ac:dyDescent="0.2"/>
    <row r="8691" s="33" customFormat="1" ht="13.2" hidden="1" x14ac:dyDescent="0.2"/>
    <row r="8692" s="33" customFormat="1" ht="13.2" hidden="1" x14ac:dyDescent="0.2"/>
    <row r="8693" s="33" customFormat="1" ht="13.2" hidden="1" x14ac:dyDescent="0.2"/>
    <row r="8694" s="33" customFormat="1" ht="13.2" hidden="1" x14ac:dyDescent="0.2"/>
    <row r="8695" s="33" customFormat="1" ht="13.2" hidden="1" x14ac:dyDescent="0.2"/>
    <row r="8696" s="33" customFormat="1" ht="13.2" hidden="1" x14ac:dyDescent="0.2"/>
    <row r="8697" s="33" customFormat="1" ht="13.2" hidden="1" x14ac:dyDescent="0.2"/>
    <row r="8698" s="33" customFormat="1" ht="13.2" hidden="1" x14ac:dyDescent="0.2"/>
    <row r="8699" s="33" customFormat="1" ht="13.2" hidden="1" x14ac:dyDescent="0.2"/>
    <row r="8700" s="33" customFormat="1" ht="13.2" hidden="1" x14ac:dyDescent="0.2"/>
    <row r="8701" s="33" customFormat="1" ht="13.2" hidden="1" x14ac:dyDescent="0.2"/>
    <row r="8702" s="33" customFormat="1" ht="13.2" hidden="1" x14ac:dyDescent="0.2"/>
    <row r="8703" s="33" customFormat="1" ht="13.2" hidden="1" x14ac:dyDescent="0.2"/>
    <row r="8704" s="33" customFormat="1" ht="13.2" hidden="1" x14ac:dyDescent="0.2"/>
    <row r="8705" s="33" customFormat="1" ht="13.2" hidden="1" x14ac:dyDescent="0.2"/>
    <row r="8706" s="33" customFormat="1" ht="13.2" hidden="1" x14ac:dyDescent="0.2"/>
    <row r="8707" s="33" customFormat="1" ht="13.2" hidden="1" x14ac:dyDescent="0.2"/>
    <row r="8708" s="33" customFormat="1" ht="13.2" hidden="1" x14ac:dyDescent="0.2"/>
    <row r="8709" s="33" customFormat="1" ht="13.2" hidden="1" x14ac:dyDescent="0.2"/>
    <row r="8710" s="33" customFormat="1" ht="13.2" hidden="1" x14ac:dyDescent="0.2"/>
    <row r="8711" s="33" customFormat="1" ht="13.2" hidden="1" x14ac:dyDescent="0.2"/>
    <row r="8712" s="33" customFormat="1" ht="13.2" hidden="1" x14ac:dyDescent="0.2"/>
    <row r="8713" s="33" customFormat="1" ht="13.2" hidden="1" x14ac:dyDescent="0.2"/>
    <row r="8714" s="33" customFormat="1" ht="13.2" hidden="1" x14ac:dyDescent="0.2"/>
    <row r="8715" s="33" customFormat="1" ht="13.2" hidden="1" x14ac:dyDescent="0.2"/>
    <row r="8716" s="33" customFormat="1" ht="13.2" hidden="1" x14ac:dyDescent="0.2"/>
    <row r="8717" s="33" customFormat="1" ht="13.2" hidden="1" x14ac:dyDescent="0.2"/>
    <row r="8718" s="33" customFormat="1" ht="13.2" hidden="1" x14ac:dyDescent="0.2"/>
    <row r="8719" s="33" customFormat="1" ht="13.2" hidden="1" x14ac:dyDescent="0.2"/>
    <row r="8720" s="33" customFormat="1" ht="13.2" hidden="1" x14ac:dyDescent="0.2"/>
    <row r="8721" s="33" customFormat="1" ht="13.2" hidden="1" x14ac:dyDescent="0.2"/>
    <row r="8722" s="33" customFormat="1" ht="13.2" hidden="1" x14ac:dyDescent="0.2"/>
    <row r="8723" s="33" customFormat="1" ht="13.2" hidden="1" x14ac:dyDescent="0.2"/>
    <row r="8724" s="33" customFormat="1" ht="13.2" hidden="1" x14ac:dyDescent="0.2"/>
    <row r="8725" s="33" customFormat="1" ht="13.2" hidden="1" x14ac:dyDescent="0.2"/>
    <row r="8726" s="33" customFormat="1" ht="13.2" hidden="1" x14ac:dyDescent="0.2"/>
    <row r="8727" s="33" customFormat="1" ht="13.2" hidden="1" x14ac:dyDescent="0.2"/>
    <row r="8728" s="33" customFormat="1" ht="13.2" hidden="1" x14ac:dyDescent="0.2"/>
    <row r="8729" s="33" customFormat="1" ht="13.2" hidden="1" x14ac:dyDescent="0.2"/>
    <row r="8730" s="33" customFormat="1" ht="13.2" hidden="1" x14ac:dyDescent="0.2"/>
    <row r="8731" s="33" customFormat="1" ht="13.2" hidden="1" x14ac:dyDescent="0.2"/>
    <row r="8732" s="33" customFormat="1" ht="13.2" hidden="1" x14ac:dyDescent="0.2"/>
    <row r="8733" s="33" customFormat="1" ht="13.2" hidden="1" x14ac:dyDescent="0.2"/>
    <row r="8734" s="33" customFormat="1" ht="13.2" hidden="1" x14ac:dyDescent="0.2"/>
    <row r="8735" s="33" customFormat="1" ht="13.2" hidden="1" x14ac:dyDescent="0.2"/>
    <row r="8736" s="33" customFormat="1" ht="13.2" hidden="1" x14ac:dyDescent="0.2"/>
    <row r="8737" s="33" customFormat="1" ht="13.2" hidden="1" x14ac:dyDescent="0.2"/>
    <row r="8738" s="33" customFormat="1" ht="13.2" hidden="1" x14ac:dyDescent="0.2"/>
    <row r="8739" s="33" customFormat="1" ht="13.2" hidden="1" x14ac:dyDescent="0.2"/>
    <row r="8740" s="33" customFormat="1" ht="13.2" hidden="1" x14ac:dyDescent="0.2"/>
    <row r="8741" s="33" customFormat="1" ht="13.2" hidden="1" x14ac:dyDescent="0.2"/>
    <row r="8742" s="33" customFormat="1" ht="13.2" hidden="1" x14ac:dyDescent="0.2"/>
    <row r="8743" s="33" customFormat="1" ht="13.2" hidden="1" x14ac:dyDescent="0.2"/>
    <row r="8744" s="33" customFormat="1" ht="13.2" hidden="1" x14ac:dyDescent="0.2"/>
    <row r="8745" s="33" customFormat="1" ht="13.2" hidden="1" x14ac:dyDescent="0.2"/>
    <row r="8746" s="33" customFormat="1" ht="13.2" hidden="1" x14ac:dyDescent="0.2"/>
    <row r="8747" s="33" customFormat="1" ht="13.2" hidden="1" x14ac:dyDescent="0.2"/>
    <row r="8748" s="33" customFormat="1" ht="13.2" hidden="1" x14ac:dyDescent="0.2"/>
    <row r="8749" s="33" customFormat="1" ht="13.2" hidden="1" x14ac:dyDescent="0.2"/>
    <row r="8750" s="33" customFormat="1" ht="13.2" hidden="1" x14ac:dyDescent="0.2"/>
    <row r="8751" s="33" customFormat="1" ht="13.2" hidden="1" x14ac:dyDescent="0.2"/>
    <row r="8752" s="33" customFormat="1" ht="13.2" hidden="1" x14ac:dyDescent="0.2"/>
    <row r="8753" s="33" customFormat="1" ht="13.2" hidden="1" x14ac:dyDescent="0.2"/>
    <row r="8754" s="33" customFormat="1" ht="13.2" hidden="1" x14ac:dyDescent="0.2"/>
    <row r="8755" s="33" customFormat="1" ht="13.2" hidden="1" x14ac:dyDescent="0.2"/>
    <row r="8756" s="33" customFormat="1" ht="13.2" hidden="1" x14ac:dyDescent="0.2"/>
    <row r="8757" s="33" customFormat="1" ht="13.2" hidden="1" x14ac:dyDescent="0.2"/>
    <row r="8758" s="33" customFormat="1" ht="13.2" hidden="1" x14ac:dyDescent="0.2"/>
    <row r="8759" s="33" customFormat="1" ht="13.2" hidden="1" x14ac:dyDescent="0.2"/>
    <row r="8760" s="33" customFormat="1" ht="13.2" hidden="1" x14ac:dyDescent="0.2"/>
    <row r="8761" s="33" customFormat="1" ht="13.2" hidden="1" x14ac:dyDescent="0.2"/>
    <row r="8762" s="33" customFormat="1" ht="13.2" hidden="1" x14ac:dyDescent="0.2"/>
    <row r="8763" s="33" customFormat="1" ht="13.2" hidden="1" x14ac:dyDescent="0.2"/>
    <row r="8764" s="33" customFormat="1" ht="13.2" hidden="1" x14ac:dyDescent="0.2"/>
    <row r="8765" s="33" customFormat="1" ht="13.2" hidden="1" x14ac:dyDescent="0.2"/>
    <row r="8766" s="33" customFormat="1" ht="13.2" hidden="1" x14ac:dyDescent="0.2"/>
    <row r="8767" s="33" customFormat="1" ht="13.2" hidden="1" x14ac:dyDescent="0.2"/>
    <row r="8768" s="33" customFormat="1" ht="13.2" hidden="1" x14ac:dyDescent="0.2"/>
    <row r="8769" s="33" customFormat="1" ht="13.2" hidden="1" x14ac:dyDescent="0.2"/>
    <row r="8770" s="33" customFormat="1" ht="13.2" hidden="1" x14ac:dyDescent="0.2"/>
    <row r="8771" s="33" customFormat="1" ht="13.2" hidden="1" x14ac:dyDescent="0.2"/>
    <row r="8772" s="33" customFormat="1" ht="13.2" hidden="1" x14ac:dyDescent="0.2"/>
    <row r="8773" s="33" customFormat="1" ht="13.2" hidden="1" x14ac:dyDescent="0.2"/>
    <row r="8774" s="33" customFormat="1" ht="13.2" hidden="1" x14ac:dyDescent="0.2"/>
    <row r="8775" s="33" customFormat="1" ht="13.2" hidden="1" x14ac:dyDescent="0.2"/>
    <row r="8776" s="33" customFormat="1" ht="13.2" hidden="1" x14ac:dyDescent="0.2"/>
    <row r="8777" s="33" customFormat="1" ht="13.2" hidden="1" x14ac:dyDescent="0.2"/>
    <row r="8778" s="33" customFormat="1" ht="13.2" hidden="1" x14ac:dyDescent="0.2"/>
    <row r="8779" s="33" customFormat="1" ht="13.2" hidden="1" x14ac:dyDescent="0.2"/>
    <row r="8780" s="33" customFormat="1" ht="13.2" hidden="1" x14ac:dyDescent="0.2"/>
    <row r="8781" s="33" customFormat="1" ht="13.2" hidden="1" x14ac:dyDescent="0.2"/>
    <row r="8782" s="33" customFormat="1" ht="13.2" hidden="1" x14ac:dyDescent="0.2"/>
    <row r="8783" s="33" customFormat="1" ht="13.2" hidden="1" x14ac:dyDescent="0.2"/>
    <row r="8784" s="33" customFormat="1" ht="13.2" hidden="1" x14ac:dyDescent="0.2"/>
    <row r="8785" s="33" customFormat="1" ht="13.2" hidden="1" x14ac:dyDescent="0.2"/>
    <row r="8786" s="33" customFormat="1" ht="13.2" hidden="1" x14ac:dyDescent="0.2"/>
    <row r="8787" s="33" customFormat="1" ht="13.2" hidden="1" x14ac:dyDescent="0.2"/>
    <row r="8788" s="33" customFormat="1" ht="13.2" hidden="1" x14ac:dyDescent="0.2"/>
    <row r="8789" s="33" customFormat="1" ht="13.2" hidden="1" x14ac:dyDescent="0.2"/>
    <row r="8790" s="33" customFormat="1" ht="13.2" hidden="1" x14ac:dyDescent="0.2"/>
    <row r="8791" s="33" customFormat="1" ht="13.2" hidden="1" x14ac:dyDescent="0.2"/>
    <row r="8792" s="33" customFormat="1" ht="13.2" hidden="1" x14ac:dyDescent="0.2"/>
    <row r="8793" s="33" customFormat="1" ht="13.2" hidden="1" x14ac:dyDescent="0.2"/>
    <row r="8794" s="33" customFormat="1" ht="13.2" hidden="1" x14ac:dyDescent="0.2"/>
    <row r="8795" s="33" customFormat="1" ht="13.2" hidden="1" x14ac:dyDescent="0.2"/>
    <row r="8796" s="33" customFormat="1" ht="13.2" hidden="1" x14ac:dyDescent="0.2"/>
    <row r="8797" s="33" customFormat="1" ht="13.2" hidden="1" x14ac:dyDescent="0.2"/>
    <row r="8798" s="33" customFormat="1" ht="13.2" hidden="1" x14ac:dyDescent="0.2"/>
    <row r="8799" s="33" customFormat="1" ht="13.2" hidden="1" x14ac:dyDescent="0.2"/>
    <row r="8800" s="33" customFormat="1" ht="13.2" hidden="1" x14ac:dyDescent="0.2"/>
    <row r="8801" s="33" customFormat="1" ht="13.2" hidden="1" x14ac:dyDescent="0.2"/>
    <row r="8802" s="33" customFormat="1" ht="13.2" hidden="1" x14ac:dyDescent="0.2"/>
    <row r="8803" s="33" customFormat="1" ht="13.2" hidden="1" x14ac:dyDescent="0.2"/>
    <row r="8804" s="33" customFormat="1" ht="13.2" hidden="1" x14ac:dyDescent="0.2"/>
    <row r="8805" s="33" customFormat="1" ht="13.2" hidden="1" x14ac:dyDescent="0.2"/>
    <row r="8806" s="33" customFormat="1" ht="13.2" hidden="1" x14ac:dyDescent="0.2"/>
    <row r="8807" s="33" customFormat="1" ht="13.2" hidden="1" x14ac:dyDescent="0.2"/>
    <row r="8808" s="33" customFormat="1" ht="13.2" hidden="1" x14ac:dyDescent="0.2"/>
    <row r="8809" s="33" customFormat="1" ht="13.2" hidden="1" x14ac:dyDescent="0.2"/>
    <row r="8810" s="33" customFormat="1" ht="13.2" hidden="1" x14ac:dyDescent="0.2"/>
    <row r="8811" s="33" customFormat="1" ht="13.2" hidden="1" x14ac:dyDescent="0.2"/>
    <row r="8812" s="33" customFormat="1" ht="13.2" hidden="1" x14ac:dyDescent="0.2"/>
    <row r="8813" s="33" customFormat="1" ht="13.2" hidden="1" x14ac:dyDescent="0.2"/>
    <row r="8814" s="33" customFormat="1" ht="13.2" hidden="1" x14ac:dyDescent="0.2"/>
    <row r="8815" s="33" customFormat="1" ht="13.2" hidden="1" x14ac:dyDescent="0.2"/>
    <row r="8816" s="33" customFormat="1" ht="13.2" hidden="1" x14ac:dyDescent="0.2"/>
    <row r="8817" s="33" customFormat="1" ht="13.2" hidden="1" x14ac:dyDescent="0.2"/>
    <row r="8818" s="33" customFormat="1" ht="13.2" hidden="1" x14ac:dyDescent="0.2"/>
    <row r="8819" s="33" customFormat="1" ht="13.2" hidden="1" x14ac:dyDescent="0.2"/>
    <row r="8820" s="33" customFormat="1" ht="13.2" hidden="1" x14ac:dyDescent="0.2"/>
    <row r="8821" s="33" customFormat="1" ht="13.2" hidden="1" x14ac:dyDescent="0.2"/>
    <row r="8822" s="33" customFormat="1" ht="13.2" hidden="1" x14ac:dyDescent="0.2"/>
    <row r="8823" s="33" customFormat="1" ht="13.2" hidden="1" x14ac:dyDescent="0.2"/>
    <row r="8824" s="33" customFormat="1" ht="13.2" hidden="1" x14ac:dyDescent="0.2"/>
    <row r="8825" s="33" customFormat="1" ht="13.2" hidden="1" x14ac:dyDescent="0.2"/>
    <row r="8826" s="33" customFormat="1" ht="13.2" hidden="1" x14ac:dyDescent="0.2"/>
    <row r="8827" s="33" customFormat="1" ht="13.2" hidden="1" x14ac:dyDescent="0.2"/>
    <row r="8828" s="33" customFormat="1" ht="13.2" hidden="1" x14ac:dyDescent="0.2"/>
    <row r="8829" s="33" customFormat="1" ht="13.2" hidden="1" x14ac:dyDescent="0.2"/>
    <row r="8830" s="33" customFormat="1" ht="13.2" hidden="1" x14ac:dyDescent="0.2"/>
    <row r="8831" s="33" customFormat="1" ht="13.2" hidden="1" x14ac:dyDescent="0.2"/>
    <row r="8832" s="33" customFormat="1" ht="13.2" hidden="1" x14ac:dyDescent="0.2"/>
    <row r="8833" s="33" customFormat="1" ht="13.2" hidden="1" x14ac:dyDescent="0.2"/>
    <row r="8834" s="33" customFormat="1" ht="13.2" hidden="1" x14ac:dyDescent="0.2"/>
    <row r="8835" s="33" customFormat="1" ht="13.2" hidden="1" x14ac:dyDescent="0.2"/>
    <row r="8836" s="33" customFormat="1" ht="13.2" hidden="1" x14ac:dyDescent="0.2"/>
    <row r="8837" s="33" customFormat="1" ht="13.2" hidden="1" x14ac:dyDescent="0.2"/>
    <row r="8838" s="33" customFormat="1" ht="13.2" hidden="1" x14ac:dyDescent="0.2"/>
    <row r="8839" s="33" customFormat="1" ht="13.2" hidden="1" x14ac:dyDescent="0.2"/>
    <row r="8840" s="33" customFormat="1" ht="13.2" hidden="1" x14ac:dyDescent="0.2"/>
    <row r="8841" s="33" customFormat="1" ht="13.2" hidden="1" x14ac:dyDescent="0.2"/>
    <row r="8842" s="33" customFormat="1" ht="13.2" hidden="1" x14ac:dyDescent="0.2"/>
    <row r="8843" s="33" customFormat="1" ht="13.2" hidden="1" x14ac:dyDescent="0.2"/>
    <row r="8844" s="33" customFormat="1" ht="13.2" hidden="1" x14ac:dyDescent="0.2"/>
    <row r="8845" s="33" customFormat="1" ht="13.2" hidden="1" x14ac:dyDescent="0.2"/>
    <row r="8846" s="33" customFormat="1" ht="13.2" hidden="1" x14ac:dyDescent="0.2"/>
    <row r="8847" s="33" customFormat="1" ht="13.2" hidden="1" x14ac:dyDescent="0.2"/>
    <row r="8848" s="33" customFormat="1" ht="13.2" hidden="1" x14ac:dyDescent="0.2"/>
    <row r="8849" s="33" customFormat="1" ht="13.2" hidden="1" x14ac:dyDescent="0.2"/>
    <row r="8850" s="33" customFormat="1" ht="13.2" hidden="1" x14ac:dyDescent="0.2"/>
    <row r="8851" s="33" customFormat="1" ht="13.2" hidden="1" x14ac:dyDescent="0.2"/>
    <row r="8852" s="33" customFormat="1" ht="13.2" hidden="1" x14ac:dyDescent="0.2"/>
    <row r="8853" s="33" customFormat="1" ht="13.2" hidden="1" x14ac:dyDescent="0.2"/>
    <row r="8854" s="33" customFormat="1" ht="13.2" hidden="1" x14ac:dyDescent="0.2"/>
    <row r="8855" s="33" customFormat="1" ht="13.2" hidden="1" x14ac:dyDescent="0.2"/>
    <row r="8856" s="33" customFormat="1" ht="13.2" hidden="1" x14ac:dyDescent="0.2"/>
    <row r="8857" s="33" customFormat="1" ht="13.2" hidden="1" x14ac:dyDescent="0.2"/>
    <row r="8858" s="33" customFormat="1" ht="13.2" hidden="1" x14ac:dyDescent="0.2"/>
    <row r="8859" s="33" customFormat="1" ht="13.2" hidden="1" x14ac:dyDescent="0.2"/>
    <row r="8860" s="33" customFormat="1" ht="13.2" hidden="1" x14ac:dyDescent="0.2"/>
    <row r="8861" s="33" customFormat="1" ht="13.2" hidden="1" x14ac:dyDescent="0.2"/>
    <row r="8862" s="33" customFormat="1" ht="13.2" hidden="1" x14ac:dyDescent="0.2"/>
    <row r="8863" s="33" customFormat="1" ht="13.2" hidden="1" x14ac:dyDescent="0.2"/>
    <row r="8864" s="33" customFormat="1" ht="13.2" hidden="1" x14ac:dyDescent="0.2"/>
    <row r="8865" s="33" customFormat="1" ht="13.2" hidden="1" x14ac:dyDescent="0.2"/>
    <row r="8866" s="33" customFormat="1" ht="13.2" hidden="1" x14ac:dyDescent="0.2"/>
    <row r="8867" s="33" customFormat="1" ht="13.2" hidden="1" x14ac:dyDescent="0.2"/>
    <row r="8868" s="33" customFormat="1" ht="13.2" hidden="1" x14ac:dyDescent="0.2"/>
    <row r="8869" s="33" customFormat="1" ht="13.2" hidden="1" x14ac:dyDescent="0.2"/>
    <row r="8870" s="33" customFormat="1" ht="13.2" hidden="1" x14ac:dyDescent="0.2"/>
    <row r="8871" s="33" customFormat="1" ht="13.2" hidden="1" x14ac:dyDescent="0.2"/>
    <row r="8872" s="33" customFormat="1" ht="13.2" hidden="1" x14ac:dyDescent="0.2"/>
    <row r="8873" s="33" customFormat="1" ht="13.2" hidden="1" x14ac:dyDescent="0.2"/>
    <row r="8874" s="33" customFormat="1" ht="13.2" hidden="1" x14ac:dyDescent="0.2"/>
    <row r="8875" s="33" customFormat="1" ht="13.2" hidden="1" x14ac:dyDescent="0.2"/>
    <row r="8876" s="33" customFormat="1" ht="13.2" hidden="1" x14ac:dyDescent="0.2"/>
    <row r="8877" s="33" customFormat="1" ht="13.2" hidden="1" x14ac:dyDescent="0.2"/>
    <row r="8878" s="33" customFormat="1" ht="13.2" hidden="1" x14ac:dyDescent="0.2"/>
    <row r="8879" s="33" customFormat="1" ht="13.2" hidden="1" x14ac:dyDescent="0.2"/>
    <row r="8880" s="33" customFormat="1" ht="13.2" hidden="1" x14ac:dyDescent="0.2"/>
    <row r="8881" s="33" customFormat="1" ht="13.2" hidden="1" x14ac:dyDescent="0.2"/>
    <row r="8882" s="33" customFormat="1" ht="13.2" hidden="1" x14ac:dyDescent="0.2"/>
    <row r="8883" s="33" customFormat="1" ht="13.2" hidden="1" x14ac:dyDescent="0.2"/>
    <row r="8884" s="33" customFormat="1" ht="13.2" hidden="1" x14ac:dyDescent="0.2"/>
    <row r="8885" s="33" customFormat="1" ht="13.2" hidden="1" x14ac:dyDescent="0.2"/>
    <row r="8886" s="33" customFormat="1" ht="13.2" hidden="1" x14ac:dyDescent="0.2"/>
    <row r="8887" s="33" customFormat="1" ht="13.2" hidden="1" x14ac:dyDescent="0.2"/>
    <row r="8888" s="33" customFormat="1" ht="13.2" hidden="1" x14ac:dyDescent="0.2"/>
    <row r="8889" s="33" customFormat="1" ht="13.2" hidden="1" x14ac:dyDescent="0.2"/>
    <row r="8890" s="33" customFormat="1" ht="13.2" hidden="1" x14ac:dyDescent="0.2"/>
    <row r="8891" s="33" customFormat="1" ht="13.2" hidden="1" x14ac:dyDescent="0.2"/>
    <row r="8892" s="33" customFormat="1" ht="13.2" hidden="1" x14ac:dyDescent="0.2"/>
    <row r="8893" s="33" customFormat="1" ht="13.2" hidden="1" x14ac:dyDescent="0.2"/>
    <row r="8894" s="33" customFormat="1" ht="13.2" hidden="1" x14ac:dyDescent="0.2"/>
    <row r="8895" s="33" customFormat="1" ht="13.2" hidden="1" x14ac:dyDescent="0.2"/>
    <row r="8896" s="33" customFormat="1" ht="13.2" hidden="1" x14ac:dyDescent="0.2"/>
    <row r="8897" s="33" customFormat="1" ht="13.2" hidden="1" x14ac:dyDescent="0.2"/>
    <row r="8898" s="33" customFormat="1" ht="13.2" hidden="1" x14ac:dyDescent="0.2"/>
    <row r="8899" s="33" customFormat="1" ht="13.2" hidden="1" x14ac:dyDescent="0.2"/>
    <row r="8900" s="33" customFormat="1" ht="13.2" hidden="1" x14ac:dyDescent="0.2"/>
    <row r="8901" s="33" customFormat="1" ht="13.2" hidden="1" x14ac:dyDescent="0.2"/>
    <row r="8902" s="33" customFormat="1" ht="13.2" hidden="1" x14ac:dyDescent="0.2"/>
    <row r="8903" s="33" customFormat="1" ht="13.2" hidden="1" x14ac:dyDescent="0.2"/>
    <row r="8904" s="33" customFormat="1" ht="13.2" hidden="1" x14ac:dyDescent="0.2"/>
    <row r="8905" s="33" customFormat="1" ht="13.2" hidden="1" x14ac:dyDescent="0.2"/>
    <row r="8906" s="33" customFormat="1" ht="13.2" hidden="1" x14ac:dyDescent="0.2"/>
    <row r="8907" s="33" customFormat="1" ht="13.2" hidden="1" x14ac:dyDescent="0.2"/>
    <row r="8908" s="33" customFormat="1" ht="13.2" hidden="1" x14ac:dyDescent="0.2"/>
    <row r="8909" s="33" customFormat="1" ht="13.2" hidden="1" x14ac:dyDescent="0.2"/>
    <row r="8910" s="33" customFormat="1" ht="13.2" hidden="1" x14ac:dyDescent="0.2"/>
    <row r="8911" s="33" customFormat="1" ht="13.2" hidden="1" x14ac:dyDescent="0.2"/>
    <row r="8912" s="33" customFormat="1" ht="13.2" hidden="1" x14ac:dyDescent="0.2"/>
    <row r="8913" s="33" customFormat="1" ht="13.2" hidden="1" x14ac:dyDescent="0.2"/>
    <row r="8914" s="33" customFormat="1" ht="13.2" hidden="1" x14ac:dyDescent="0.2"/>
    <row r="8915" s="33" customFormat="1" ht="13.2" hidden="1" x14ac:dyDescent="0.2"/>
    <row r="8916" s="33" customFormat="1" ht="13.2" hidden="1" x14ac:dyDescent="0.2"/>
    <row r="8917" s="33" customFormat="1" ht="13.2" hidden="1" x14ac:dyDescent="0.2"/>
    <row r="8918" s="33" customFormat="1" ht="13.2" hidden="1" x14ac:dyDescent="0.2"/>
    <row r="8919" s="33" customFormat="1" ht="13.2" hidden="1" x14ac:dyDescent="0.2"/>
    <row r="8920" s="33" customFormat="1" ht="13.2" hidden="1" x14ac:dyDescent="0.2"/>
    <row r="8921" s="33" customFormat="1" ht="13.2" hidden="1" x14ac:dyDescent="0.2"/>
    <row r="8922" s="33" customFormat="1" ht="13.2" hidden="1" x14ac:dyDescent="0.2"/>
    <row r="8923" s="33" customFormat="1" ht="13.2" hidden="1" x14ac:dyDescent="0.2"/>
    <row r="8924" s="33" customFormat="1" ht="13.2" hidden="1" x14ac:dyDescent="0.2"/>
    <row r="8925" s="33" customFormat="1" ht="13.2" hidden="1" x14ac:dyDescent="0.2"/>
    <row r="8926" s="33" customFormat="1" ht="13.2" hidden="1" x14ac:dyDescent="0.2"/>
    <row r="8927" s="33" customFormat="1" ht="13.2" hidden="1" x14ac:dyDescent="0.2"/>
    <row r="8928" s="33" customFormat="1" ht="13.2" hidden="1" x14ac:dyDescent="0.2"/>
    <row r="8929" s="33" customFormat="1" ht="13.2" hidden="1" x14ac:dyDescent="0.2"/>
    <row r="8930" s="33" customFormat="1" ht="13.2" hidden="1" x14ac:dyDescent="0.2"/>
    <row r="8931" s="33" customFormat="1" ht="13.2" hidden="1" x14ac:dyDescent="0.2"/>
    <row r="8932" s="33" customFormat="1" ht="13.2" hidden="1" x14ac:dyDescent="0.2"/>
    <row r="8933" s="33" customFormat="1" ht="13.2" hidden="1" x14ac:dyDescent="0.2"/>
    <row r="8934" s="33" customFormat="1" ht="13.2" hidden="1" x14ac:dyDescent="0.2"/>
    <row r="8935" s="33" customFormat="1" ht="13.2" hidden="1" x14ac:dyDescent="0.2"/>
    <row r="8936" s="33" customFormat="1" ht="13.2" hidden="1" x14ac:dyDescent="0.2"/>
    <row r="8937" s="33" customFormat="1" ht="13.2" hidden="1" x14ac:dyDescent="0.2"/>
    <row r="8938" s="33" customFormat="1" ht="13.2" hidden="1" x14ac:dyDescent="0.2"/>
    <row r="8939" s="33" customFormat="1" ht="13.2" hidden="1" x14ac:dyDescent="0.2"/>
    <row r="8940" s="33" customFormat="1" ht="13.2" hidden="1" x14ac:dyDescent="0.2"/>
    <row r="8941" s="33" customFormat="1" ht="13.2" hidden="1" x14ac:dyDescent="0.2"/>
    <row r="8942" s="33" customFormat="1" ht="13.2" hidden="1" x14ac:dyDescent="0.2"/>
    <row r="8943" s="33" customFormat="1" ht="13.2" hidden="1" x14ac:dyDescent="0.2"/>
    <row r="8944" s="33" customFormat="1" ht="13.2" hidden="1" x14ac:dyDescent="0.2"/>
    <row r="8945" s="33" customFormat="1" ht="13.2" hidden="1" x14ac:dyDescent="0.2"/>
    <row r="8946" s="33" customFormat="1" ht="13.2" hidden="1" x14ac:dyDescent="0.2"/>
    <row r="8947" s="33" customFormat="1" ht="13.2" hidden="1" x14ac:dyDescent="0.2"/>
    <row r="8948" s="33" customFormat="1" ht="13.2" hidden="1" x14ac:dyDescent="0.2"/>
    <row r="8949" s="33" customFormat="1" ht="13.2" hidden="1" x14ac:dyDescent="0.2"/>
    <row r="8950" s="33" customFormat="1" ht="13.2" hidden="1" x14ac:dyDescent="0.2"/>
    <row r="8951" s="33" customFormat="1" ht="13.2" hidden="1" x14ac:dyDescent="0.2"/>
    <row r="8952" s="33" customFormat="1" ht="13.2" hidden="1" x14ac:dyDescent="0.2"/>
    <row r="8953" s="33" customFormat="1" ht="13.2" hidden="1" x14ac:dyDescent="0.2"/>
    <row r="8954" s="33" customFormat="1" ht="13.2" hidden="1" x14ac:dyDescent="0.2"/>
    <row r="8955" s="33" customFormat="1" ht="13.2" hidden="1" x14ac:dyDescent="0.2"/>
    <row r="8956" s="33" customFormat="1" ht="13.2" hidden="1" x14ac:dyDescent="0.2"/>
    <row r="8957" s="33" customFormat="1" ht="13.2" hidden="1" x14ac:dyDescent="0.2"/>
    <row r="8958" s="33" customFormat="1" ht="13.2" hidden="1" x14ac:dyDescent="0.2"/>
    <row r="8959" s="33" customFormat="1" ht="13.2" hidden="1" x14ac:dyDescent="0.2"/>
    <row r="8960" s="33" customFormat="1" ht="13.2" hidden="1" x14ac:dyDescent="0.2"/>
    <row r="8961" s="33" customFormat="1" ht="13.2" hidden="1" x14ac:dyDescent="0.2"/>
    <row r="8962" s="33" customFormat="1" ht="13.2" hidden="1" x14ac:dyDescent="0.2"/>
    <row r="8963" s="33" customFormat="1" ht="13.2" hidden="1" x14ac:dyDescent="0.2"/>
    <row r="8964" s="33" customFormat="1" ht="13.2" hidden="1" x14ac:dyDescent="0.2"/>
    <row r="8965" s="33" customFormat="1" ht="13.2" hidden="1" x14ac:dyDescent="0.2"/>
    <row r="8966" s="33" customFormat="1" ht="13.2" hidden="1" x14ac:dyDescent="0.2"/>
    <row r="8967" s="33" customFormat="1" ht="13.2" hidden="1" x14ac:dyDescent="0.2"/>
    <row r="8968" s="33" customFormat="1" ht="13.2" hidden="1" x14ac:dyDescent="0.2"/>
    <row r="8969" s="33" customFormat="1" ht="13.2" hidden="1" x14ac:dyDescent="0.2"/>
    <row r="8970" s="33" customFormat="1" ht="13.2" hidden="1" x14ac:dyDescent="0.2"/>
    <row r="8971" s="33" customFormat="1" ht="13.2" hidden="1" x14ac:dyDescent="0.2"/>
    <row r="8972" s="33" customFormat="1" ht="13.2" hidden="1" x14ac:dyDescent="0.2"/>
    <row r="8973" s="33" customFormat="1" ht="13.2" hidden="1" x14ac:dyDescent="0.2"/>
    <row r="8974" s="33" customFormat="1" ht="13.2" hidden="1" x14ac:dyDescent="0.2"/>
    <row r="8975" s="33" customFormat="1" ht="13.2" hidden="1" x14ac:dyDescent="0.2"/>
    <row r="8976" s="33" customFormat="1" ht="13.2" hidden="1" x14ac:dyDescent="0.2"/>
    <row r="8977" s="33" customFormat="1" ht="13.2" hidden="1" x14ac:dyDescent="0.2"/>
    <row r="8978" s="33" customFormat="1" ht="13.2" hidden="1" x14ac:dyDescent="0.2"/>
    <row r="8979" s="33" customFormat="1" ht="13.2" hidden="1" x14ac:dyDescent="0.2"/>
    <row r="8980" s="33" customFormat="1" ht="13.2" hidden="1" x14ac:dyDescent="0.2"/>
    <row r="8981" s="33" customFormat="1" ht="13.2" hidden="1" x14ac:dyDescent="0.2"/>
    <row r="8982" s="33" customFormat="1" ht="13.2" hidden="1" x14ac:dyDescent="0.2"/>
    <row r="8983" s="33" customFormat="1" ht="13.2" hidden="1" x14ac:dyDescent="0.2"/>
    <row r="8984" s="33" customFormat="1" ht="13.2" hidden="1" x14ac:dyDescent="0.2"/>
    <row r="8985" s="33" customFormat="1" ht="13.2" hidden="1" x14ac:dyDescent="0.2"/>
    <row r="8986" s="33" customFormat="1" ht="13.2" hidden="1" x14ac:dyDescent="0.2"/>
    <row r="8987" s="33" customFormat="1" ht="13.2" hidden="1" x14ac:dyDescent="0.2"/>
    <row r="8988" s="33" customFormat="1" ht="13.2" hidden="1" x14ac:dyDescent="0.2"/>
    <row r="8989" s="33" customFormat="1" ht="13.2" hidden="1" x14ac:dyDescent="0.2"/>
    <row r="8990" s="33" customFormat="1" ht="13.2" hidden="1" x14ac:dyDescent="0.2"/>
    <row r="8991" s="33" customFormat="1" ht="13.2" hidden="1" x14ac:dyDescent="0.2"/>
    <row r="8992" s="33" customFormat="1" ht="13.2" hidden="1" x14ac:dyDescent="0.2"/>
    <row r="8993" s="33" customFormat="1" ht="13.2" hidden="1" x14ac:dyDescent="0.2"/>
    <row r="8994" s="33" customFormat="1" ht="13.2" hidden="1" x14ac:dyDescent="0.2"/>
    <row r="8995" s="33" customFormat="1" ht="13.2" hidden="1" x14ac:dyDescent="0.2"/>
    <row r="8996" s="33" customFormat="1" ht="13.2" hidden="1" x14ac:dyDescent="0.2"/>
    <row r="8997" s="33" customFormat="1" ht="13.2" hidden="1" x14ac:dyDescent="0.2"/>
    <row r="8998" s="33" customFormat="1" ht="13.2" hidden="1" x14ac:dyDescent="0.2"/>
    <row r="8999" s="33" customFormat="1" ht="13.2" hidden="1" x14ac:dyDescent="0.2"/>
    <row r="9000" s="33" customFormat="1" ht="13.2" hidden="1" x14ac:dyDescent="0.2"/>
    <row r="9001" s="33" customFormat="1" ht="13.2" hidden="1" x14ac:dyDescent="0.2"/>
    <row r="9002" s="33" customFormat="1" ht="13.2" hidden="1" x14ac:dyDescent="0.2"/>
    <row r="9003" s="33" customFormat="1" ht="13.2" hidden="1" x14ac:dyDescent="0.2"/>
    <row r="9004" s="33" customFormat="1" ht="13.2" hidden="1" x14ac:dyDescent="0.2"/>
    <row r="9005" s="33" customFormat="1" ht="13.2" hidden="1" x14ac:dyDescent="0.2"/>
    <row r="9006" s="33" customFormat="1" ht="13.2" hidden="1" x14ac:dyDescent="0.2"/>
    <row r="9007" s="33" customFormat="1" ht="13.2" hidden="1" x14ac:dyDescent="0.2"/>
    <row r="9008" s="33" customFormat="1" ht="13.2" hidden="1" x14ac:dyDescent="0.2"/>
    <row r="9009" s="33" customFormat="1" ht="13.2" hidden="1" x14ac:dyDescent="0.2"/>
    <row r="9010" s="33" customFormat="1" ht="13.2" hidden="1" x14ac:dyDescent="0.2"/>
    <row r="9011" s="33" customFormat="1" ht="13.2" hidden="1" x14ac:dyDescent="0.2"/>
    <row r="9012" s="33" customFormat="1" ht="13.2" hidden="1" x14ac:dyDescent="0.2"/>
    <row r="9013" s="33" customFormat="1" ht="13.2" hidden="1" x14ac:dyDescent="0.2"/>
    <row r="9014" s="33" customFormat="1" ht="13.2" hidden="1" x14ac:dyDescent="0.2"/>
    <row r="9015" s="33" customFormat="1" ht="13.2" hidden="1" x14ac:dyDescent="0.2"/>
    <row r="9016" s="33" customFormat="1" ht="13.2" hidden="1" x14ac:dyDescent="0.2"/>
    <row r="9017" s="33" customFormat="1" ht="13.2" hidden="1" x14ac:dyDescent="0.2"/>
    <row r="9018" s="33" customFormat="1" ht="13.2" hidden="1" x14ac:dyDescent="0.2"/>
    <row r="9019" s="33" customFormat="1" ht="13.2" hidden="1" x14ac:dyDescent="0.2"/>
    <row r="9020" s="33" customFormat="1" ht="13.2" hidden="1" x14ac:dyDescent="0.2"/>
    <row r="9021" s="33" customFormat="1" ht="13.2" hidden="1" x14ac:dyDescent="0.2"/>
    <row r="9022" s="33" customFormat="1" ht="13.2" hidden="1" x14ac:dyDescent="0.2"/>
    <row r="9023" s="33" customFormat="1" ht="13.2" hidden="1" x14ac:dyDescent="0.2"/>
    <row r="9024" s="33" customFormat="1" ht="13.2" hidden="1" x14ac:dyDescent="0.2"/>
    <row r="9025" s="33" customFormat="1" ht="13.2" hidden="1" x14ac:dyDescent="0.2"/>
    <row r="9026" s="33" customFormat="1" ht="13.2" hidden="1" x14ac:dyDescent="0.2"/>
    <row r="9027" s="33" customFormat="1" ht="13.2" hidden="1" x14ac:dyDescent="0.2"/>
    <row r="9028" s="33" customFormat="1" ht="13.2" hidden="1" x14ac:dyDescent="0.2"/>
    <row r="9029" s="33" customFormat="1" ht="13.2" hidden="1" x14ac:dyDescent="0.2"/>
    <row r="9030" s="33" customFormat="1" ht="13.2" hidden="1" x14ac:dyDescent="0.2"/>
    <row r="9031" s="33" customFormat="1" ht="13.2" hidden="1" x14ac:dyDescent="0.2"/>
    <row r="9032" s="33" customFormat="1" ht="13.2" hidden="1" x14ac:dyDescent="0.2"/>
    <row r="9033" s="33" customFormat="1" ht="13.2" hidden="1" x14ac:dyDescent="0.2"/>
    <row r="9034" s="33" customFormat="1" ht="13.2" hidden="1" x14ac:dyDescent="0.2"/>
    <row r="9035" s="33" customFormat="1" ht="13.2" hidden="1" x14ac:dyDescent="0.2"/>
    <row r="9036" s="33" customFormat="1" ht="13.2" hidden="1" x14ac:dyDescent="0.2"/>
    <row r="9037" s="33" customFormat="1" ht="13.2" hidden="1" x14ac:dyDescent="0.2"/>
    <row r="9038" s="33" customFormat="1" ht="13.2" hidden="1" x14ac:dyDescent="0.2"/>
    <row r="9039" s="33" customFormat="1" ht="13.2" hidden="1" x14ac:dyDescent="0.2"/>
    <row r="9040" s="33" customFormat="1" ht="13.2" hidden="1" x14ac:dyDescent="0.2"/>
    <row r="9041" s="33" customFormat="1" ht="13.2" hidden="1" x14ac:dyDescent="0.2"/>
    <row r="9042" s="33" customFormat="1" ht="13.2" hidden="1" x14ac:dyDescent="0.2"/>
    <row r="9043" s="33" customFormat="1" ht="13.2" hidden="1" x14ac:dyDescent="0.2"/>
    <row r="9044" s="33" customFormat="1" ht="13.2" hidden="1" x14ac:dyDescent="0.2"/>
    <row r="9045" s="33" customFormat="1" ht="13.2" hidden="1" x14ac:dyDescent="0.2"/>
    <row r="9046" s="33" customFormat="1" ht="13.2" hidden="1" x14ac:dyDescent="0.2"/>
    <row r="9047" s="33" customFormat="1" ht="13.2" hidden="1" x14ac:dyDescent="0.2"/>
    <row r="9048" s="33" customFormat="1" ht="13.2" hidden="1" x14ac:dyDescent="0.2"/>
    <row r="9049" s="33" customFormat="1" ht="13.2" hidden="1" x14ac:dyDescent="0.2"/>
    <row r="9050" s="33" customFormat="1" ht="13.2" hidden="1" x14ac:dyDescent="0.2"/>
    <row r="9051" s="33" customFormat="1" ht="13.2" hidden="1" x14ac:dyDescent="0.2"/>
    <row r="9052" s="33" customFormat="1" ht="13.2" hidden="1" x14ac:dyDescent="0.2"/>
    <row r="9053" s="33" customFormat="1" ht="13.2" hidden="1" x14ac:dyDescent="0.2"/>
    <row r="9054" s="33" customFormat="1" ht="13.2" hidden="1" x14ac:dyDescent="0.2"/>
    <row r="9055" s="33" customFormat="1" ht="13.2" hidden="1" x14ac:dyDescent="0.2"/>
    <row r="9056" s="33" customFormat="1" ht="13.2" hidden="1" x14ac:dyDescent="0.2"/>
    <row r="9057" s="33" customFormat="1" ht="13.2" hidden="1" x14ac:dyDescent="0.2"/>
    <row r="9058" s="33" customFormat="1" ht="13.2" hidden="1" x14ac:dyDescent="0.2"/>
    <row r="9059" s="33" customFormat="1" ht="13.2" hidden="1" x14ac:dyDescent="0.2"/>
    <row r="9060" s="33" customFormat="1" ht="13.2" hidden="1" x14ac:dyDescent="0.2"/>
    <row r="9061" s="33" customFormat="1" ht="13.2" hidden="1" x14ac:dyDescent="0.2"/>
    <row r="9062" s="33" customFormat="1" ht="13.2" hidden="1" x14ac:dyDescent="0.2"/>
    <row r="9063" s="33" customFormat="1" ht="13.2" hidden="1" x14ac:dyDescent="0.2"/>
    <row r="9064" s="33" customFormat="1" ht="13.2" hidden="1" x14ac:dyDescent="0.2"/>
    <row r="9065" s="33" customFormat="1" ht="13.2" hidden="1" x14ac:dyDescent="0.2"/>
    <row r="9066" s="33" customFormat="1" ht="13.2" hidden="1" x14ac:dyDescent="0.2"/>
    <row r="9067" s="33" customFormat="1" ht="13.2" hidden="1" x14ac:dyDescent="0.2"/>
    <row r="9068" s="33" customFormat="1" ht="13.2" hidden="1" x14ac:dyDescent="0.2"/>
    <row r="9069" s="33" customFormat="1" ht="13.2" hidden="1" x14ac:dyDescent="0.2"/>
    <row r="9070" s="33" customFormat="1" ht="13.2" hidden="1" x14ac:dyDescent="0.2"/>
    <row r="9071" s="33" customFormat="1" ht="13.2" hidden="1" x14ac:dyDescent="0.2"/>
    <row r="9072" s="33" customFormat="1" ht="13.2" hidden="1" x14ac:dyDescent="0.2"/>
    <row r="9073" s="33" customFormat="1" ht="13.2" hidden="1" x14ac:dyDescent="0.2"/>
    <row r="9074" s="33" customFormat="1" ht="13.2" hidden="1" x14ac:dyDescent="0.2"/>
    <row r="9075" s="33" customFormat="1" ht="13.2" hidden="1" x14ac:dyDescent="0.2"/>
    <row r="9076" s="33" customFormat="1" ht="13.2" hidden="1" x14ac:dyDescent="0.2"/>
    <row r="9077" s="33" customFormat="1" ht="13.2" hidden="1" x14ac:dyDescent="0.2"/>
    <row r="9078" s="33" customFormat="1" ht="13.2" hidden="1" x14ac:dyDescent="0.2"/>
    <row r="9079" s="33" customFormat="1" ht="13.2" hidden="1" x14ac:dyDescent="0.2"/>
    <row r="9080" s="33" customFormat="1" ht="13.2" hidden="1" x14ac:dyDescent="0.2"/>
    <row r="9081" s="33" customFormat="1" ht="13.2" hidden="1" x14ac:dyDescent="0.2"/>
    <row r="9082" s="33" customFormat="1" ht="13.2" hidden="1" x14ac:dyDescent="0.2"/>
    <row r="9083" s="33" customFormat="1" ht="13.2" hidden="1" x14ac:dyDescent="0.2"/>
    <row r="9084" s="33" customFormat="1" ht="13.2" hidden="1" x14ac:dyDescent="0.2"/>
    <row r="9085" s="33" customFormat="1" ht="13.2" hidden="1" x14ac:dyDescent="0.2"/>
    <row r="9086" s="33" customFormat="1" ht="13.2" hidden="1" x14ac:dyDescent="0.2"/>
    <row r="9087" s="33" customFormat="1" ht="13.2" hidden="1" x14ac:dyDescent="0.2"/>
    <row r="9088" s="33" customFormat="1" ht="13.2" hidden="1" x14ac:dyDescent="0.2"/>
    <row r="9089" s="33" customFormat="1" ht="13.2" hidden="1" x14ac:dyDescent="0.2"/>
    <row r="9090" s="33" customFormat="1" ht="13.2" hidden="1" x14ac:dyDescent="0.2"/>
    <row r="9091" s="33" customFormat="1" ht="13.2" hidden="1" x14ac:dyDescent="0.2"/>
    <row r="9092" s="33" customFormat="1" ht="13.2" hidden="1" x14ac:dyDescent="0.2"/>
    <row r="9093" s="33" customFormat="1" ht="13.2" hidden="1" x14ac:dyDescent="0.2"/>
    <row r="9094" s="33" customFormat="1" ht="13.2" hidden="1" x14ac:dyDescent="0.2"/>
    <row r="9095" s="33" customFormat="1" ht="13.2" hidden="1" x14ac:dyDescent="0.2"/>
    <row r="9096" s="33" customFormat="1" ht="13.2" hidden="1" x14ac:dyDescent="0.2"/>
    <row r="9097" s="33" customFormat="1" ht="13.2" hidden="1" x14ac:dyDescent="0.2"/>
    <row r="9098" s="33" customFormat="1" ht="13.2" hidden="1" x14ac:dyDescent="0.2"/>
    <row r="9099" s="33" customFormat="1" ht="13.2" hidden="1" x14ac:dyDescent="0.2"/>
    <row r="9100" s="33" customFormat="1" ht="13.2" hidden="1" x14ac:dyDescent="0.2"/>
    <row r="9101" s="33" customFormat="1" ht="13.2" hidden="1" x14ac:dyDescent="0.2"/>
    <row r="9102" s="33" customFormat="1" ht="13.2" hidden="1" x14ac:dyDescent="0.2"/>
    <row r="9103" s="33" customFormat="1" ht="13.2" hidden="1" x14ac:dyDescent="0.2"/>
    <row r="9104" s="33" customFormat="1" ht="13.2" hidden="1" x14ac:dyDescent="0.2"/>
    <row r="9105" s="33" customFormat="1" ht="13.2" hidden="1" x14ac:dyDescent="0.2"/>
    <row r="9106" s="33" customFormat="1" ht="13.2" hidden="1" x14ac:dyDescent="0.2"/>
    <row r="9107" s="33" customFormat="1" ht="13.2" hidden="1" x14ac:dyDescent="0.2"/>
    <row r="9108" s="33" customFormat="1" ht="13.2" hidden="1" x14ac:dyDescent="0.2"/>
    <row r="9109" s="33" customFormat="1" ht="13.2" hidden="1" x14ac:dyDescent="0.2"/>
    <row r="9110" s="33" customFormat="1" ht="13.2" hidden="1" x14ac:dyDescent="0.2"/>
    <row r="9111" s="33" customFormat="1" ht="13.2" hidden="1" x14ac:dyDescent="0.2"/>
    <row r="9112" s="33" customFormat="1" ht="13.2" hidden="1" x14ac:dyDescent="0.2"/>
    <row r="9113" s="33" customFormat="1" ht="13.2" hidden="1" x14ac:dyDescent="0.2"/>
    <row r="9114" s="33" customFormat="1" ht="13.2" hidden="1" x14ac:dyDescent="0.2"/>
    <row r="9115" s="33" customFormat="1" ht="13.2" hidden="1" x14ac:dyDescent="0.2"/>
    <row r="9116" s="33" customFormat="1" ht="13.2" hidden="1" x14ac:dyDescent="0.2"/>
    <row r="9117" s="33" customFormat="1" ht="13.2" hidden="1" x14ac:dyDescent="0.2"/>
    <row r="9118" s="33" customFormat="1" ht="13.2" hidden="1" x14ac:dyDescent="0.2"/>
    <row r="9119" s="33" customFormat="1" ht="13.2" hidden="1" x14ac:dyDescent="0.2"/>
    <row r="9120" s="33" customFormat="1" ht="13.2" hidden="1" x14ac:dyDescent="0.2"/>
    <row r="9121" s="33" customFormat="1" ht="13.2" hidden="1" x14ac:dyDescent="0.2"/>
    <row r="9122" s="33" customFormat="1" ht="13.2" hidden="1" x14ac:dyDescent="0.2"/>
    <row r="9123" s="33" customFormat="1" ht="13.2" hidden="1" x14ac:dyDescent="0.2"/>
    <row r="9124" s="33" customFormat="1" ht="13.2" hidden="1" x14ac:dyDescent="0.2"/>
    <row r="9125" s="33" customFormat="1" ht="13.2" hidden="1" x14ac:dyDescent="0.2"/>
    <row r="9126" s="33" customFormat="1" ht="13.2" hidden="1" x14ac:dyDescent="0.2"/>
    <row r="9127" s="33" customFormat="1" ht="13.2" hidden="1" x14ac:dyDescent="0.2"/>
    <row r="9128" s="33" customFormat="1" ht="13.2" hidden="1" x14ac:dyDescent="0.2"/>
    <row r="9129" s="33" customFormat="1" ht="13.2" hidden="1" x14ac:dyDescent="0.2"/>
    <row r="9130" s="33" customFormat="1" ht="13.2" hidden="1" x14ac:dyDescent="0.2"/>
    <row r="9131" s="33" customFormat="1" ht="13.2" hidden="1" x14ac:dyDescent="0.2"/>
    <row r="9132" s="33" customFormat="1" ht="13.2" hidden="1" x14ac:dyDescent="0.2"/>
    <row r="9133" s="33" customFormat="1" ht="13.2" hidden="1" x14ac:dyDescent="0.2"/>
    <row r="9134" s="33" customFormat="1" ht="13.2" hidden="1" x14ac:dyDescent="0.2"/>
    <row r="9135" s="33" customFormat="1" ht="13.2" hidden="1" x14ac:dyDescent="0.2"/>
    <row r="9136" s="33" customFormat="1" ht="13.2" hidden="1" x14ac:dyDescent="0.2"/>
    <row r="9137" s="33" customFormat="1" ht="13.2" hidden="1" x14ac:dyDescent="0.2"/>
    <row r="9138" s="33" customFormat="1" ht="13.2" hidden="1" x14ac:dyDescent="0.2"/>
    <row r="9139" s="33" customFormat="1" ht="13.2" hidden="1" x14ac:dyDescent="0.2"/>
    <row r="9140" s="33" customFormat="1" ht="13.2" hidden="1" x14ac:dyDescent="0.2"/>
    <row r="9141" s="33" customFormat="1" ht="13.2" hidden="1" x14ac:dyDescent="0.2"/>
    <row r="9142" s="33" customFormat="1" ht="13.2" hidden="1" x14ac:dyDescent="0.2"/>
    <row r="9143" s="33" customFormat="1" ht="13.2" hidden="1" x14ac:dyDescent="0.2"/>
    <row r="9144" s="33" customFormat="1" ht="13.2" hidden="1" x14ac:dyDescent="0.2"/>
    <row r="9145" s="33" customFormat="1" ht="13.2" hidden="1" x14ac:dyDescent="0.2"/>
    <row r="9146" s="33" customFormat="1" ht="13.2" hidden="1" x14ac:dyDescent="0.2"/>
    <row r="9147" s="33" customFormat="1" ht="13.2" hidden="1" x14ac:dyDescent="0.2"/>
    <row r="9148" s="33" customFormat="1" ht="13.2" hidden="1" x14ac:dyDescent="0.2"/>
    <row r="9149" s="33" customFormat="1" ht="13.2" hidden="1" x14ac:dyDescent="0.2"/>
    <row r="9150" s="33" customFormat="1" ht="13.2" hidden="1" x14ac:dyDescent="0.2"/>
    <row r="9151" s="33" customFormat="1" ht="13.2" hidden="1" x14ac:dyDescent="0.2"/>
    <row r="9152" s="33" customFormat="1" ht="13.2" hidden="1" x14ac:dyDescent="0.2"/>
    <row r="9153" s="33" customFormat="1" ht="13.2" hidden="1" x14ac:dyDescent="0.2"/>
    <row r="9154" s="33" customFormat="1" ht="13.2" hidden="1" x14ac:dyDescent="0.2"/>
    <row r="9155" s="33" customFormat="1" ht="13.2" hidden="1" x14ac:dyDescent="0.2"/>
    <row r="9156" s="33" customFormat="1" ht="13.2" hidden="1" x14ac:dyDescent="0.2"/>
    <row r="9157" s="33" customFormat="1" ht="13.2" hidden="1" x14ac:dyDescent="0.2"/>
    <row r="9158" s="33" customFormat="1" ht="13.2" hidden="1" x14ac:dyDescent="0.2"/>
    <row r="9159" s="33" customFormat="1" ht="13.2" hidden="1" x14ac:dyDescent="0.2"/>
    <row r="9160" s="33" customFormat="1" ht="13.2" hidden="1" x14ac:dyDescent="0.2"/>
    <row r="9161" s="33" customFormat="1" ht="13.2" hidden="1" x14ac:dyDescent="0.2"/>
    <row r="9162" s="33" customFormat="1" ht="13.2" hidden="1" x14ac:dyDescent="0.2"/>
    <row r="9163" s="33" customFormat="1" ht="13.2" hidden="1" x14ac:dyDescent="0.2"/>
    <row r="9164" s="33" customFormat="1" ht="13.2" hidden="1" x14ac:dyDescent="0.2"/>
    <row r="9165" s="33" customFormat="1" ht="13.2" hidden="1" x14ac:dyDescent="0.2"/>
    <row r="9166" s="33" customFormat="1" ht="13.2" hidden="1" x14ac:dyDescent="0.2"/>
    <row r="9167" s="33" customFormat="1" ht="13.2" hidden="1" x14ac:dyDescent="0.2"/>
    <row r="9168" s="33" customFormat="1" ht="13.2" hidden="1" x14ac:dyDescent="0.2"/>
    <row r="9169" s="33" customFormat="1" ht="13.2" hidden="1" x14ac:dyDescent="0.2"/>
    <row r="9170" s="33" customFormat="1" ht="13.2" hidden="1" x14ac:dyDescent="0.2"/>
    <row r="9171" s="33" customFormat="1" ht="13.2" hidden="1" x14ac:dyDescent="0.2"/>
    <row r="9172" s="33" customFormat="1" ht="13.2" hidden="1" x14ac:dyDescent="0.2"/>
    <row r="9173" s="33" customFormat="1" ht="13.2" hidden="1" x14ac:dyDescent="0.2"/>
    <row r="9174" s="33" customFormat="1" ht="13.2" hidden="1" x14ac:dyDescent="0.2"/>
    <row r="9175" s="33" customFormat="1" ht="13.2" hidden="1" x14ac:dyDescent="0.2"/>
    <row r="9176" s="33" customFormat="1" ht="13.2" hidden="1" x14ac:dyDescent="0.2"/>
    <row r="9177" s="33" customFormat="1" ht="13.2" hidden="1" x14ac:dyDescent="0.2"/>
    <row r="9178" s="33" customFormat="1" ht="13.2" hidden="1" x14ac:dyDescent="0.2"/>
    <row r="9179" s="33" customFormat="1" ht="13.2" hidden="1" x14ac:dyDescent="0.2"/>
    <row r="9180" s="33" customFormat="1" ht="13.2" hidden="1" x14ac:dyDescent="0.2"/>
    <row r="9181" s="33" customFormat="1" ht="13.2" hidden="1" x14ac:dyDescent="0.2"/>
    <row r="9182" s="33" customFormat="1" ht="13.2" hidden="1" x14ac:dyDescent="0.2"/>
    <row r="9183" s="33" customFormat="1" ht="13.2" hidden="1" x14ac:dyDescent="0.2"/>
    <row r="9184" s="33" customFormat="1" ht="13.2" hidden="1" x14ac:dyDescent="0.2"/>
    <row r="9185" s="33" customFormat="1" ht="13.2" hidden="1" x14ac:dyDescent="0.2"/>
    <row r="9186" s="33" customFormat="1" ht="13.2" hidden="1" x14ac:dyDescent="0.2"/>
    <row r="9187" s="33" customFormat="1" ht="13.2" hidden="1" x14ac:dyDescent="0.2"/>
    <row r="9188" s="33" customFormat="1" ht="13.2" hidden="1" x14ac:dyDescent="0.2"/>
    <row r="9189" s="33" customFormat="1" ht="13.2" hidden="1" x14ac:dyDescent="0.2"/>
    <row r="9190" s="33" customFormat="1" ht="13.2" hidden="1" x14ac:dyDescent="0.2"/>
    <row r="9191" s="33" customFormat="1" ht="13.2" hidden="1" x14ac:dyDescent="0.2"/>
    <row r="9192" s="33" customFormat="1" ht="13.2" hidden="1" x14ac:dyDescent="0.2"/>
    <row r="9193" s="33" customFormat="1" ht="13.2" hidden="1" x14ac:dyDescent="0.2"/>
    <row r="9194" s="33" customFormat="1" ht="13.2" hidden="1" x14ac:dyDescent="0.2"/>
    <row r="9195" s="33" customFormat="1" ht="13.2" hidden="1" x14ac:dyDescent="0.2"/>
    <row r="9196" s="33" customFormat="1" ht="13.2" hidden="1" x14ac:dyDescent="0.2"/>
    <row r="9197" s="33" customFormat="1" ht="13.2" hidden="1" x14ac:dyDescent="0.2"/>
    <row r="9198" s="33" customFormat="1" ht="13.2" hidden="1" x14ac:dyDescent="0.2"/>
    <row r="9199" s="33" customFormat="1" ht="13.2" hidden="1" x14ac:dyDescent="0.2"/>
    <row r="9200" s="33" customFormat="1" ht="13.2" hidden="1" x14ac:dyDescent="0.2"/>
    <row r="9201" s="33" customFormat="1" ht="13.2" hidden="1" x14ac:dyDescent="0.2"/>
    <row r="9202" s="33" customFormat="1" ht="13.2" hidden="1" x14ac:dyDescent="0.2"/>
    <row r="9203" s="33" customFormat="1" ht="13.2" hidden="1" x14ac:dyDescent="0.2"/>
    <row r="9204" s="33" customFormat="1" ht="13.2" hidden="1" x14ac:dyDescent="0.2"/>
    <row r="9205" s="33" customFormat="1" ht="13.2" hidden="1" x14ac:dyDescent="0.2"/>
    <row r="9206" s="33" customFormat="1" ht="13.2" hidden="1" x14ac:dyDescent="0.2"/>
    <row r="9207" s="33" customFormat="1" ht="13.2" hidden="1" x14ac:dyDescent="0.2"/>
    <row r="9208" s="33" customFormat="1" ht="13.2" hidden="1" x14ac:dyDescent="0.2"/>
    <row r="9209" s="33" customFormat="1" ht="13.2" hidden="1" x14ac:dyDescent="0.2"/>
    <row r="9210" s="33" customFormat="1" ht="13.2" hidden="1" x14ac:dyDescent="0.2"/>
    <row r="9211" s="33" customFormat="1" ht="13.2" hidden="1" x14ac:dyDescent="0.2"/>
    <row r="9212" s="33" customFormat="1" ht="13.2" hidden="1" x14ac:dyDescent="0.2"/>
    <row r="9213" s="33" customFormat="1" ht="13.2" hidden="1" x14ac:dyDescent="0.2"/>
    <row r="9214" s="33" customFormat="1" ht="13.2" hidden="1" x14ac:dyDescent="0.2"/>
    <row r="9215" s="33" customFormat="1" ht="13.2" hidden="1" x14ac:dyDescent="0.2"/>
    <row r="9216" s="33" customFormat="1" ht="13.2" hidden="1" x14ac:dyDescent="0.2"/>
    <row r="9217" s="33" customFormat="1" ht="13.2" hidden="1" x14ac:dyDescent="0.2"/>
    <row r="9218" s="33" customFormat="1" ht="13.2" hidden="1" x14ac:dyDescent="0.2"/>
    <row r="9219" s="33" customFormat="1" ht="13.2" hidden="1" x14ac:dyDescent="0.2"/>
    <row r="9220" s="33" customFormat="1" ht="13.2" hidden="1" x14ac:dyDescent="0.2"/>
    <row r="9221" s="33" customFormat="1" ht="13.2" hidden="1" x14ac:dyDescent="0.2"/>
    <row r="9222" s="33" customFormat="1" ht="13.2" hidden="1" x14ac:dyDescent="0.2"/>
    <row r="9223" s="33" customFormat="1" ht="13.2" hidden="1" x14ac:dyDescent="0.2"/>
    <row r="9224" s="33" customFormat="1" ht="13.2" hidden="1" x14ac:dyDescent="0.2"/>
    <row r="9225" s="33" customFormat="1" ht="13.2" hidden="1" x14ac:dyDescent="0.2"/>
    <row r="9226" s="33" customFormat="1" ht="13.2" hidden="1" x14ac:dyDescent="0.2"/>
    <row r="9227" s="33" customFormat="1" ht="13.2" hidden="1" x14ac:dyDescent="0.2"/>
    <row r="9228" s="33" customFormat="1" ht="13.2" hidden="1" x14ac:dyDescent="0.2"/>
    <row r="9229" s="33" customFormat="1" ht="13.2" hidden="1" x14ac:dyDescent="0.2"/>
    <row r="9230" s="33" customFormat="1" ht="13.2" hidden="1" x14ac:dyDescent="0.2"/>
    <row r="9231" s="33" customFormat="1" ht="13.2" hidden="1" x14ac:dyDescent="0.2"/>
    <row r="9232" s="33" customFormat="1" ht="13.2" hidden="1" x14ac:dyDescent="0.2"/>
    <row r="9233" s="33" customFormat="1" ht="13.2" hidden="1" x14ac:dyDescent="0.2"/>
    <row r="9234" s="33" customFormat="1" ht="13.2" hidden="1" x14ac:dyDescent="0.2"/>
    <row r="9235" s="33" customFormat="1" ht="13.2" hidden="1" x14ac:dyDescent="0.2"/>
    <row r="9236" s="33" customFormat="1" ht="13.2" hidden="1" x14ac:dyDescent="0.2"/>
    <row r="9237" s="33" customFormat="1" ht="13.2" hidden="1" x14ac:dyDescent="0.2"/>
    <row r="9238" s="33" customFormat="1" ht="13.2" hidden="1" x14ac:dyDescent="0.2"/>
    <row r="9239" s="33" customFormat="1" ht="13.2" hidden="1" x14ac:dyDescent="0.2"/>
    <row r="9240" s="33" customFormat="1" ht="13.2" hidden="1" x14ac:dyDescent="0.2"/>
    <row r="9241" s="33" customFormat="1" ht="13.2" hidden="1" x14ac:dyDescent="0.2"/>
    <row r="9242" s="33" customFormat="1" ht="13.2" hidden="1" x14ac:dyDescent="0.2"/>
    <row r="9243" s="33" customFormat="1" ht="13.2" hidden="1" x14ac:dyDescent="0.2"/>
    <row r="9244" s="33" customFormat="1" ht="13.2" hidden="1" x14ac:dyDescent="0.2"/>
    <row r="9245" s="33" customFormat="1" ht="13.2" hidden="1" x14ac:dyDescent="0.2"/>
    <row r="9246" s="33" customFormat="1" ht="13.2" hidden="1" x14ac:dyDescent="0.2"/>
    <row r="9247" s="33" customFormat="1" ht="13.2" hidden="1" x14ac:dyDescent="0.2"/>
    <row r="9248" s="33" customFormat="1" ht="13.2" hidden="1" x14ac:dyDescent="0.2"/>
    <row r="9249" s="33" customFormat="1" ht="13.2" hidden="1" x14ac:dyDescent="0.2"/>
    <row r="9250" s="33" customFormat="1" ht="13.2" hidden="1" x14ac:dyDescent="0.2"/>
    <row r="9251" s="33" customFormat="1" ht="13.2" hidden="1" x14ac:dyDescent="0.2"/>
    <row r="9252" s="33" customFormat="1" ht="13.2" hidden="1" x14ac:dyDescent="0.2"/>
    <row r="9253" s="33" customFormat="1" ht="13.2" hidden="1" x14ac:dyDescent="0.2"/>
    <row r="9254" s="33" customFormat="1" ht="13.2" hidden="1" x14ac:dyDescent="0.2"/>
    <row r="9255" s="33" customFormat="1" ht="13.2" hidden="1" x14ac:dyDescent="0.2"/>
    <row r="9256" s="33" customFormat="1" ht="13.2" hidden="1" x14ac:dyDescent="0.2"/>
    <row r="9257" s="33" customFormat="1" ht="13.2" hidden="1" x14ac:dyDescent="0.2"/>
    <row r="9258" s="33" customFormat="1" ht="13.2" hidden="1" x14ac:dyDescent="0.2"/>
    <row r="9259" s="33" customFormat="1" ht="13.2" hidden="1" x14ac:dyDescent="0.2"/>
    <row r="9260" s="33" customFormat="1" ht="13.2" hidden="1" x14ac:dyDescent="0.2"/>
    <row r="9261" s="33" customFormat="1" ht="13.2" hidden="1" x14ac:dyDescent="0.2"/>
    <row r="9262" s="33" customFormat="1" ht="13.2" hidden="1" x14ac:dyDescent="0.2"/>
    <row r="9263" s="33" customFormat="1" ht="13.2" hidden="1" x14ac:dyDescent="0.2"/>
    <row r="9264" s="33" customFormat="1" ht="13.2" hidden="1" x14ac:dyDescent="0.2"/>
    <row r="9265" s="33" customFormat="1" ht="13.2" hidden="1" x14ac:dyDescent="0.2"/>
    <row r="9266" s="33" customFormat="1" ht="13.2" hidden="1" x14ac:dyDescent="0.2"/>
    <row r="9267" s="33" customFormat="1" ht="13.2" hidden="1" x14ac:dyDescent="0.2"/>
    <row r="9268" s="33" customFormat="1" ht="13.2" hidden="1" x14ac:dyDescent="0.2"/>
    <row r="9269" s="33" customFormat="1" ht="13.2" hidden="1" x14ac:dyDescent="0.2"/>
    <row r="9270" s="33" customFormat="1" ht="13.2" hidden="1" x14ac:dyDescent="0.2"/>
    <row r="9271" s="33" customFormat="1" ht="13.2" hidden="1" x14ac:dyDescent="0.2"/>
    <row r="9272" s="33" customFormat="1" ht="13.2" hidden="1" x14ac:dyDescent="0.2"/>
    <row r="9273" s="33" customFormat="1" ht="13.2" hidden="1" x14ac:dyDescent="0.2"/>
    <row r="9274" s="33" customFormat="1" ht="13.2" hidden="1" x14ac:dyDescent="0.2"/>
    <row r="9275" s="33" customFormat="1" ht="13.2" hidden="1" x14ac:dyDescent="0.2"/>
    <row r="9276" s="33" customFormat="1" ht="13.2" hidden="1" x14ac:dyDescent="0.2"/>
    <row r="9277" s="33" customFormat="1" ht="13.2" hidden="1" x14ac:dyDescent="0.2"/>
    <row r="9278" s="33" customFormat="1" ht="13.2" hidden="1" x14ac:dyDescent="0.2"/>
    <row r="9279" s="33" customFormat="1" ht="13.2" hidden="1" x14ac:dyDescent="0.2"/>
    <row r="9280" s="33" customFormat="1" ht="13.2" hidden="1" x14ac:dyDescent="0.2"/>
    <row r="9281" s="33" customFormat="1" ht="13.2" hidden="1" x14ac:dyDescent="0.2"/>
    <row r="9282" s="33" customFormat="1" ht="13.2" hidden="1" x14ac:dyDescent="0.2"/>
    <row r="9283" s="33" customFormat="1" ht="13.2" hidden="1" x14ac:dyDescent="0.2"/>
    <row r="9284" s="33" customFormat="1" ht="13.2" hidden="1" x14ac:dyDescent="0.2"/>
    <row r="9285" s="33" customFormat="1" ht="13.2" hidden="1" x14ac:dyDescent="0.2"/>
    <row r="9286" s="33" customFormat="1" ht="13.2" hidden="1" x14ac:dyDescent="0.2"/>
    <row r="9287" s="33" customFormat="1" ht="13.2" hidden="1" x14ac:dyDescent="0.2"/>
    <row r="9288" s="33" customFormat="1" ht="13.2" hidden="1" x14ac:dyDescent="0.2"/>
    <row r="9289" s="33" customFormat="1" ht="13.2" hidden="1" x14ac:dyDescent="0.2"/>
    <row r="9290" s="33" customFormat="1" ht="13.2" hidden="1" x14ac:dyDescent="0.2"/>
    <row r="9291" s="33" customFormat="1" ht="13.2" hidden="1" x14ac:dyDescent="0.2"/>
    <row r="9292" s="33" customFormat="1" ht="13.2" hidden="1" x14ac:dyDescent="0.2"/>
    <row r="9293" s="33" customFormat="1" ht="13.2" hidden="1" x14ac:dyDescent="0.2"/>
    <row r="9294" s="33" customFormat="1" ht="13.2" hidden="1" x14ac:dyDescent="0.2"/>
    <row r="9295" s="33" customFormat="1" ht="13.2" hidden="1" x14ac:dyDescent="0.2"/>
    <row r="9296" s="33" customFormat="1" ht="13.2" hidden="1" x14ac:dyDescent="0.2"/>
    <row r="9297" s="33" customFormat="1" ht="13.2" hidden="1" x14ac:dyDescent="0.2"/>
    <row r="9298" s="33" customFormat="1" ht="13.2" hidden="1" x14ac:dyDescent="0.2"/>
    <row r="9299" s="33" customFormat="1" ht="13.2" hidden="1" x14ac:dyDescent="0.2"/>
    <row r="9300" s="33" customFormat="1" ht="13.2" hidden="1" x14ac:dyDescent="0.2"/>
    <row r="9301" s="33" customFormat="1" ht="13.2" hidden="1" x14ac:dyDescent="0.2"/>
    <row r="9302" s="33" customFormat="1" ht="13.2" hidden="1" x14ac:dyDescent="0.2"/>
    <row r="9303" s="33" customFormat="1" ht="13.2" hidden="1" x14ac:dyDescent="0.2"/>
    <row r="9304" s="33" customFormat="1" ht="13.2" hidden="1" x14ac:dyDescent="0.2"/>
    <row r="9305" s="33" customFormat="1" ht="13.2" hidden="1" x14ac:dyDescent="0.2"/>
    <row r="9306" s="33" customFormat="1" ht="13.2" hidden="1" x14ac:dyDescent="0.2"/>
    <row r="9307" s="33" customFormat="1" ht="13.2" hidden="1" x14ac:dyDescent="0.2"/>
    <row r="9308" s="33" customFormat="1" ht="13.2" hidden="1" x14ac:dyDescent="0.2"/>
    <row r="9309" s="33" customFormat="1" ht="13.2" hidden="1" x14ac:dyDescent="0.2"/>
    <row r="9310" s="33" customFormat="1" ht="13.2" hidden="1" x14ac:dyDescent="0.2"/>
    <row r="9311" s="33" customFormat="1" ht="13.2" hidden="1" x14ac:dyDescent="0.2"/>
    <row r="9312" s="33" customFormat="1" ht="13.2" hidden="1" x14ac:dyDescent="0.2"/>
    <row r="9313" s="33" customFormat="1" ht="13.2" hidden="1" x14ac:dyDescent="0.2"/>
    <row r="9314" s="33" customFormat="1" ht="13.2" hidden="1" x14ac:dyDescent="0.2"/>
    <row r="9315" s="33" customFormat="1" ht="13.2" hidden="1" x14ac:dyDescent="0.2"/>
    <row r="9316" s="33" customFormat="1" ht="13.2" hidden="1" x14ac:dyDescent="0.2"/>
    <row r="9317" s="33" customFormat="1" ht="13.2" hidden="1" x14ac:dyDescent="0.2"/>
    <row r="9318" s="33" customFormat="1" ht="13.2" hidden="1" x14ac:dyDescent="0.2"/>
    <row r="9319" s="33" customFormat="1" ht="13.2" hidden="1" x14ac:dyDescent="0.2"/>
    <row r="9320" s="33" customFormat="1" ht="13.2" hidden="1" x14ac:dyDescent="0.2"/>
    <row r="9321" s="33" customFormat="1" ht="13.2" hidden="1" x14ac:dyDescent="0.2"/>
    <row r="9322" s="33" customFormat="1" ht="13.2" hidden="1" x14ac:dyDescent="0.2"/>
    <row r="9323" s="33" customFormat="1" ht="13.2" hidden="1" x14ac:dyDescent="0.2"/>
    <row r="9324" s="33" customFormat="1" ht="13.2" hidden="1" x14ac:dyDescent="0.2"/>
    <row r="9325" s="33" customFormat="1" ht="13.2" hidden="1" x14ac:dyDescent="0.2"/>
    <row r="9326" s="33" customFormat="1" ht="13.2" hidden="1" x14ac:dyDescent="0.2"/>
    <row r="9327" s="33" customFormat="1" ht="13.2" hidden="1" x14ac:dyDescent="0.2"/>
    <row r="9328" s="33" customFormat="1" ht="13.2" hidden="1" x14ac:dyDescent="0.2"/>
    <row r="9329" s="33" customFormat="1" ht="13.2" hidden="1" x14ac:dyDescent="0.2"/>
    <row r="9330" s="33" customFormat="1" ht="13.2" hidden="1" x14ac:dyDescent="0.2"/>
    <row r="9331" s="33" customFormat="1" ht="13.2" hidden="1" x14ac:dyDescent="0.2"/>
    <row r="9332" s="33" customFormat="1" ht="13.2" hidden="1" x14ac:dyDescent="0.2"/>
    <row r="9333" s="33" customFormat="1" ht="13.2" hidden="1" x14ac:dyDescent="0.2"/>
    <row r="9334" s="33" customFormat="1" ht="13.2" hidden="1" x14ac:dyDescent="0.2"/>
    <row r="9335" s="33" customFormat="1" ht="13.2" hidden="1" x14ac:dyDescent="0.2"/>
    <row r="9336" s="33" customFormat="1" ht="13.2" hidden="1" x14ac:dyDescent="0.2"/>
    <row r="9337" s="33" customFormat="1" ht="13.2" hidden="1" x14ac:dyDescent="0.2"/>
    <row r="9338" s="33" customFormat="1" ht="13.2" hidden="1" x14ac:dyDescent="0.2"/>
    <row r="9339" s="33" customFormat="1" ht="13.2" hidden="1" x14ac:dyDescent="0.2"/>
    <row r="9340" s="33" customFormat="1" ht="13.2" hidden="1" x14ac:dyDescent="0.2"/>
    <row r="9341" s="33" customFormat="1" ht="13.2" hidden="1" x14ac:dyDescent="0.2"/>
    <row r="9342" s="33" customFormat="1" ht="13.2" hidden="1" x14ac:dyDescent="0.2"/>
    <row r="9343" s="33" customFormat="1" ht="13.2" hidden="1" x14ac:dyDescent="0.2"/>
    <row r="9344" s="33" customFormat="1" ht="13.2" hidden="1" x14ac:dyDescent="0.2"/>
    <row r="9345" s="33" customFormat="1" ht="13.2" hidden="1" x14ac:dyDescent="0.2"/>
    <row r="9346" s="33" customFormat="1" ht="13.2" hidden="1" x14ac:dyDescent="0.2"/>
    <row r="9347" s="33" customFormat="1" ht="13.2" hidden="1" x14ac:dyDescent="0.2"/>
    <row r="9348" s="33" customFormat="1" ht="13.2" hidden="1" x14ac:dyDescent="0.2"/>
    <row r="9349" s="33" customFormat="1" ht="13.2" hidden="1" x14ac:dyDescent="0.2"/>
    <row r="9350" s="33" customFormat="1" ht="13.2" hidden="1" x14ac:dyDescent="0.2"/>
    <row r="9351" s="33" customFormat="1" ht="13.2" hidden="1" x14ac:dyDescent="0.2"/>
    <row r="9352" s="33" customFormat="1" ht="13.2" hidden="1" x14ac:dyDescent="0.2"/>
    <row r="9353" s="33" customFormat="1" ht="13.2" hidden="1" x14ac:dyDescent="0.2"/>
    <row r="9354" s="33" customFormat="1" ht="13.2" hidden="1" x14ac:dyDescent="0.2"/>
    <row r="9355" s="33" customFormat="1" ht="13.2" hidden="1" x14ac:dyDescent="0.2"/>
    <row r="9356" s="33" customFormat="1" ht="13.2" hidden="1" x14ac:dyDescent="0.2"/>
    <row r="9357" s="33" customFormat="1" ht="13.2" hidden="1" x14ac:dyDescent="0.2"/>
    <row r="9358" s="33" customFormat="1" ht="13.2" hidden="1" x14ac:dyDescent="0.2"/>
    <row r="9359" s="33" customFormat="1" ht="13.2" hidden="1" x14ac:dyDescent="0.2"/>
    <row r="9360" s="33" customFormat="1" ht="13.2" hidden="1" x14ac:dyDescent="0.2"/>
    <row r="9361" s="33" customFormat="1" ht="13.2" hidden="1" x14ac:dyDescent="0.2"/>
    <row r="9362" s="33" customFormat="1" ht="13.2" hidden="1" x14ac:dyDescent="0.2"/>
    <row r="9363" s="33" customFormat="1" ht="13.2" hidden="1" x14ac:dyDescent="0.2"/>
    <row r="9364" s="33" customFormat="1" ht="13.2" hidden="1" x14ac:dyDescent="0.2"/>
    <row r="9365" s="33" customFormat="1" ht="13.2" hidden="1" x14ac:dyDescent="0.2"/>
    <row r="9366" s="33" customFormat="1" ht="13.2" hidden="1" x14ac:dyDescent="0.2"/>
    <row r="9367" s="33" customFormat="1" ht="13.2" hidden="1" x14ac:dyDescent="0.2"/>
    <row r="9368" s="33" customFormat="1" ht="13.2" hidden="1" x14ac:dyDescent="0.2"/>
    <row r="9369" s="33" customFormat="1" ht="13.2" hidden="1" x14ac:dyDescent="0.2"/>
    <row r="9370" s="33" customFormat="1" ht="13.2" hidden="1" x14ac:dyDescent="0.2"/>
    <row r="9371" s="33" customFormat="1" ht="13.2" hidden="1" x14ac:dyDescent="0.2"/>
    <row r="9372" s="33" customFormat="1" ht="13.2" hidden="1" x14ac:dyDescent="0.2"/>
    <row r="9373" s="33" customFormat="1" ht="13.2" hidden="1" x14ac:dyDescent="0.2"/>
    <row r="9374" s="33" customFormat="1" ht="13.2" hidden="1" x14ac:dyDescent="0.2"/>
    <row r="9375" s="33" customFormat="1" ht="13.2" hidden="1" x14ac:dyDescent="0.2"/>
    <row r="9376" s="33" customFormat="1" ht="13.2" hidden="1" x14ac:dyDescent="0.2"/>
    <row r="9377" s="33" customFormat="1" ht="13.2" hidden="1" x14ac:dyDescent="0.2"/>
    <row r="9378" s="33" customFormat="1" ht="13.2" hidden="1" x14ac:dyDescent="0.2"/>
    <row r="9379" s="33" customFormat="1" ht="13.2" hidden="1" x14ac:dyDescent="0.2"/>
    <row r="9380" s="33" customFormat="1" ht="13.2" hidden="1" x14ac:dyDescent="0.2"/>
    <row r="9381" s="33" customFormat="1" ht="13.2" hidden="1" x14ac:dyDescent="0.2"/>
    <row r="9382" s="33" customFormat="1" ht="13.2" hidden="1" x14ac:dyDescent="0.2"/>
    <row r="9383" s="33" customFormat="1" ht="13.2" hidden="1" x14ac:dyDescent="0.2"/>
    <row r="9384" s="33" customFormat="1" ht="13.2" hidden="1" x14ac:dyDescent="0.2"/>
    <row r="9385" s="33" customFormat="1" ht="13.2" hidden="1" x14ac:dyDescent="0.2"/>
    <row r="9386" s="33" customFormat="1" ht="13.2" hidden="1" x14ac:dyDescent="0.2"/>
    <row r="9387" s="33" customFormat="1" ht="13.2" hidden="1" x14ac:dyDescent="0.2"/>
    <row r="9388" s="33" customFormat="1" ht="13.2" hidden="1" x14ac:dyDescent="0.2"/>
    <row r="9389" s="33" customFormat="1" ht="13.2" hidden="1" x14ac:dyDescent="0.2"/>
    <row r="9390" s="33" customFormat="1" ht="13.2" hidden="1" x14ac:dyDescent="0.2"/>
    <row r="9391" s="33" customFormat="1" ht="13.2" hidden="1" x14ac:dyDescent="0.2"/>
    <row r="9392" s="33" customFormat="1" ht="13.2" hidden="1" x14ac:dyDescent="0.2"/>
    <row r="9393" s="33" customFormat="1" ht="13.2" hidden="1" x14ac:dyDescent="0.2"/>
    <row r="9394" s="33" customFormat="1" ht="13.2" hidden="1" x14ac:dyDescent="0.2"/>
    <row r="9395" s="33" customFormat="1" ht="13.2" hidden="1" x14ac:dyDescent="0.2"/>
    <row r="9396" s="33" customFormat="1" ht="13.2" hidden="1" x14ac:dyDescent="0.2"/>
    <row r="9397" s="33" customFormat="1" ht="13.2" hidden="1" x14ac:dyDescent="0.2"/>
    <row r="9398" s="33" customFormat="1" ht="13.2" hidden="1" x14ac:dyDescent="0.2"/>
    <row r="9399" s="33" customFormat="1" ht="13.2" hidden="1" x14ac:dyDescent="0.2"/>
    <row r="9400" s="33" customFormat="1" ht="13.2" hidden="1" x14ac:dyDescent="0.2"/>
    <row r="9401" s="33" customFormat="1" ht="13.2" hidden="1" x14ac:dyDescent="0.2"/>
    <row r="9402" s="33" customFormat="1" ht="13.2" hidden="1" x14ac:dyDescent="0.2"/>
    <row r="9403" s="33" customFormat="1" ht="13.2" hidden="1" x14ac:dyDescent="0.2"/>
    <row r="9404" s="33" customFormat="1" ht="13.2" hidden="1" x14ac:dyDescent="0.2"/>
    <row r="9405" s="33" customFormat="1" ht="13.2" hidden="1" x14ac:dyDescent="0.2"/>
    <row r="9406" s="33" customFormat="1" ht="13.2" hidden="1" x14ac:dyDescent="0.2"/>
    <row r="9407" s="33" customFormat="1" ht="13.2" hidden="1" x14ac:dyDescent="0.2"/>
    <row r="9408" s="33" customFormat="1" ht="13.2" hidden="1" x14ac:dyDescent="0.2"/>
    <row r="9409" s="33" customFormat="1" ht="13.2" hidden="1" x14ac:dyDescent="0.2"/>
    <row r="9410" s="33" customFormat="1" ht="13.2" hidden="1" x14ac:dyDescent="0.2"/>
    <row r="9411" s="33" customFormat="1" ht="13.2" hidden="1" x14ac:dyDescent="0.2"/>
    <row r="9412" s="33" customFormat="1" ht="13.2" hidden="1" x14ac:dyDescent="0.2"/>
    <row r="9413" s="33" customFormat="1" ht="13.2" hidden="1" x14ac:dyDescent="0.2"/>
    <row r="9414" s="33" customFormat="1" ht="13.2" hidden="1" x14ac:dyDescent="0.2"/>
    <row r="9415" s="33" customFormat="1" ht="13.2" hidden="1" x14ac:dyDescent="0.2"/>
    <row r="9416" s="33" customFormat="1" ht="13.2" hidden="1" x14ac:dyDescent="0.2"/>
    <row r="9417" s="33" customFormat="1" ht="13.2" hidden="1" x14ac:dyDescent="0.2"/>
    <row r="9418" s="33" customFormat="1" ht="13.2" hidden="1" x14ac:dyDescent="0.2"/>
    <row r="9419" s="33" customFormat="1" ht="13.2" hidden="1" x14ac:dyDescent="0.2"/>
    <row r="9420" s="33" customFormat="1" ht="13.2" hidden="1" x14ac:dyDescent="0.2"/>
    <row r="9421" s="33" customFormat="1" ht="13.2" hidden="1" x14ac:dyDescent="0.2"/>
    <row r="9422" s="33" customFormat="1" ht="13.2" hidden="1" x14ac:dyDescent="0.2"/>
    <row r="9423" s="33" customFormat="1" ht="13.2" hidden="1" x14ac:dyDescent="0.2"/>
    <row r="9424" s="33" customFormat="1" ht="13.2" hidden="1" x14ac:dyDescent="0.2"/>
    <row r="9425" s="33" customFormat="1" ht="13.2" hidden="1" x14ac:dyDescent="0.2"/>
    <row r="9426" s="33" customFormat="1" ht="13.2" hidden="1" x14ac:dyDescent="0.2"/>
    <row r="9427" s="33" customFormat="1" ht="13.2" hidden="1" x14ac:dyDescent="0.2"/>
    <row r="9428" s="33" customFormat="1" ht="13.2" hidden="1" x14ac:dyDescent="0.2"/>
    <row r="9429" s="33" customFormat="1" ht="13.2" hidden="1" x14ac:dyDescent="0.2"/>
    <row r="9430" s="33" customFormat="1" ht="13.2" hidden="1" x14ac:dyDescent="0.2"/>
    <row r="9431" s="33" customFormat="1" ht="13.2" hidden="1" x14ac:dyDescent="0.2"/>
    <row r="9432" s="33" customFormat="1" ht="13.2" hidden="1" x14ac:dyDescent="0.2"/>
    <row r="9433" s="33" customFormat="1" ht="13.2" hidden="1" x14ac:dyDescent="0.2"/>
    <row r="9434" s="33" customFormat="1" ht="13.2" hidden="1" x14ac:dyDescent="0.2"/>
    <row r="9435" s="33" customFormat="1" ht="13.2" hidden="1" x14ac:dyDescent="0.2"/>
    <row r="9436" s="33" customFormat="1" ht="13.2" hidden="1" x14ac:dyDescent="0.2"/>
    <row r="9437" s="33" customFormat="1" ht="13.2" hidden="1" x14ac:dyDescent="0.2"/>
    <row r="9438" s="33" customFormat="1" ht="13.2" hidden="1" x14ac:dyDescent="0.2"/>
    <row r="9439" s="33" customFormat="1" ht="13.2" hidden="1" x14ac:dyDescent="0.2"/>
    <row r="9440" s="33" customFormat="1" ht="13.2" hidden="1" x14ac:dyDescent="0.2"/>
    <row r="9441" s="33" customFormat="1" ht="13.2" hidden="1" x14ac:dyDescent="0.2"/>
    <row r="9442" s="33" customFormat="1" ht="13.2" hidden="1" x14ac:dyDescent="0.2"/>
    <row r="9443" s="33" customFormat="1" ht="13.2" hidden="1" x14ac:dyDescent="0.2"/>
    <row r="9444" s="33" customFormat="1" ht="13.2" hidden="1" x14ac:dyDescent="0.2"/>
    <row r="9445" s="33" customFormat="1" ht="13.2" hidden="1" x14ac:dyDescent="0.2"/>
    <row r="9446" s="33" customFormat="1" ht="13.2" hidden="1" x14ac:dyDescent="0.2"/>
    <row r="9447" s="33" customFormat="1" ht="13.2" hidden="1" x14ac:dyDescent="0.2"/>
    <row r="9448" s="33" customFormat="1" ht="13.2" hidden="1" x14ac:dyDescent="0.2"/>
    <row r="9449" s="33" customFormat="1" ht="13.2" hidden="1" x14ac:dyDescent="0.2"/>
    <row r="9450" s="33" customFormat="1" ht="13.2" hidden="1" x14ac:dyDescent="0.2"/>
    <row r="9451" s="33" customFormat="1" ht="13.2" hidden="1" x14ac:dyDescent="0.2"/>
    <row r="9452" s="33" customFormat="1" ht="13.2" hidden="1" x14ac:dyDescent="0.2"/>
    <row r="9453" s="33" customFormat="1" ht="13.2" hidden="1" x14ac:dyDescent="0.2"/>
    <row r="9454" s="33" customFormat="1" ht="13.2" hidden="1" x14ac:dyDescent="0.2"/>
    <row r="9455" s="33" customFormat="1" ht="13.2" hidden="1" x14ac:dyDescent="0.2"/>
    <row r="9456" s="33" customFormat="1" ht="13.2" hidden="1" x14ac:dyDescent="0.2"/>
    <row r="9457" s="33" customFormat="1" ht="13.2" hidden="1" x14ac:dyDescent="0.2"/>
    <row r="9458" s="33" customFormat="1" ht="13.2" hidden="1" x14ac:dyDescent="0.2"/>
    <row r="9459" s="33" customFormat="1" ht="13.2" hidden="1" x14ac:dyDescent="0.2"/>
    <row r="9460" s="33" customFormat="1" ht="13.2" hidden="1" x14ac:dyDescent="0.2"/>
    <row r="9461" s="33" customFormat="1" ht="13.2" hidden="1" x14ac:dyDescent="0.2"/>
    <row r="9462" s="33" customFormat="1" ht="13.2" hidden="1" x14ac:dyDescent="0.2"/>
    <row r="9463" s="33" customFormat="1" ht="13.2" hidden="1" x14ac:dyDescent="0.2"/>
    <row r="9464" s="33" customFormat="1" ht="13.2" hidden="1" x14ac:dyDescent="0.2"/>
    <row r="9465" s="33" customFormat="1" ht="13.2" hidden="1" x14ac:dyDescent="0.2"/>
    <row r="9466" s="33" customFormat="1" ht="13.2" hidden="1" x14ac:dyDescent="0.2"/>
    <row r="9467" s="33" customFormat="1" ht="13.2" hidden="1" x14ac:dyDescent="0.2"/>
    <row r="9468" s="33" customFormat="1" ht="13.2" hidden="1" x14ac:dyDescent="0.2"/>
    <row r="9469" s="33" customFormat="1" ht="13.2" hidden="1" x14ac:dyDescent="0.2"/>
    <row r="9470" s="33" customFormat="1" ht="13.2" hidden="1" x14ac:dyDescent="0.2"/>
    <row r="9471" s="33" customFormat="1" ht="13.2" hidden="1" x14ac:dyDescent="0.2"/>
    <row r="9472" s="33" customFormat="1" ht="13.2" hidden="1" x14ac:dyDescent="0.2"/>
    <row r="9473" s="33" customFormat="1" ht="13.2" hidden="1" x14ac:dyDescent="0.2"/>
    <row r="9474" s="33" customFormat="1" ht="13.2" hidden="1" x14ac:dyDescent="0.2"/>
    <row r="9475" s="33" customFormat="1" ht="13.2" hidden="1" x14ac:dyDescent="0.2"/>
    <row r="9476" s="33" customFormat="1" ht="13.2" hidden="1" x14ac:dyDescent="0.2"/>
    <row r="9477" s="33" customFormat="1" ht="13.2" hidden="1" x14ac:dyDescent="0.2"/>
    <row r="9478" s="33" customFormat="1" ht="13.2" hidden="1" x14ac:dyDescent="0.2"/>
    <row r="9479" s="33" customFormat="1" ht="13.2" hidden="1" x14ac:dyDescent="0.2"/>
    <row r="9480" s="33" customFormat="1" ht="13.2" hidden="1" x14ac:dyDescent="0.2"/>
    <row r="9481" s="33" customFormat="1" ht="13.2" hidden="1" x14ac:dyDescent="0.2"/>
    <row r="9482" s="33" customFormat="1" ht="13.2" hidden="1" x14ac:dyDescent="0.2"/>
    <row r="9483" s="33" customFormat="1" ht="13.2" hidden="1" x14ac:dyDescent="0.2"/>
    <row r="9484" s="33" customFormat="1" ht="13.2" hidden="1" x14ac:dyDescent="0.2"/>
    <row r="9485" s="33" customFormat="1" ht="13.2" hidden="1" x14ac:dyDescent="0.2"/>
    <row r="9486" s="33" customFormat="1" ht="13.2" hidden="1" x14ac:dyDescent="0.2"/>
    <row r="9487" s="33" customFormat="1" ht="13.2" hidden="1" x14ac:dyDescent="0.2"/>
    <row r="9488" s="33" customFormat="1" ht="13.2" hidden="1" x14ac:dyDescent="0.2"/>
    <row r="9489" s="33" customFormat="1" ht="13.2" hidden="1" x14ac:dyDescent="0.2"/>
    <row r="9490" s="33" customFormat="1" ht="13.2" hidden="1" x14ac:dyDescent="0.2"/>
    <row r="9491" s="33" customFormat="1" ht="13.2" hidden="1" x14ac:dyDescent="0.2"/>
    <row r="9492" s="33" customFormat="1" ht="13.2" hidden="1" x14ac:dyDescent="0.2"/>
    <row r="9493" s="33" customFormat="1" ht="13.2" hidden="1" x14ac:dyDescent="0.2"/>
    <row r="9494" s="33" customFormat="1" ht="13.2" hidden="1" x14ac:dyDescent="0.2"/>
    <row r="9495" s="33" customFormat="1" ht="13.2" hidden="1" x14ac:dyDescent="0.2"/>
    <row r="9496" s="33" customFormat="1" ht="13.2" hidden="1" x14ac:dyDescent="0.2"/>
    <row r="9497" s="33" customFormat="1" ht="13.2" hidden="1" x14ac:dyDescent="0.2"/>
    <row r="9498" s="33" customFormat="1" ht="13.2" hidden="1" x14ac:dyDescent="0.2"/>
    <row r="9499" s="33" customFormat="1" ht="13.2" hidden="1" x14ac:dyDescent="0.2"/>
    <row r="9500" s="33" customFormat="1" ht="13.2" hidden="1" x14ac:dyDescent="0.2"/>
    <row r="9501" s="33" customFormat="1" ht="13.2" hidden="1" x14ac:dyDescent="0.2"/>
    <row r="9502" s="33" customFormat="1" ht="13.2" hidden="1" x14ac:dyDescent="0.2"/>
    <row r="9503" s="33" customFormat="1" ht="13.2" hidden="1" x14ac:dyDescent="0.2"/>
    <row r="9504" s="33" customFormat="1" ht="13.2" hidden="1" x14ac:dyDescent="0.2"/>
    <row r="9505" s="33" customFormat="1" ht="13.2" hidden="1" x14ac:dyDescent="0.2"/>
    <row r="9506" s="33" customFormat="1" ht="13.2" hidden="1" x14ac:dyDescent="0.2"/>
    <row r="9507" s="33" customFormat="1" ht="13.2" hidden="1" x14ac:dyDescent="0.2"/>
    <row r="9508" s="33" customFormat="1" ht="13.2" hidden="1" x14ac:dyDescent="0.2"/>
    <row r="9509" s="33" customFormat="1" ht="13.2" hidden="1" x14ac:dyDescent="0.2"/>
    <row r="9510" s="33" customFormat="1" ht="13.2" hidden="1" x14ac:dyDescent="0.2"/>
    <row r="9511" s="33" customFormat="1" ht="13.2" hidden="1" x14ac:dyDescent="0.2"/>
    <row r="9512" s="33" customFormat="1" ht="13.2" hidden="1" x14ac:dyDescent="0.2"/>
    <row r="9513" s="33" customFormat="1" ht="13.2" hidden="1" x14ac:dyDescent="0.2"/>
    <row r="9514" s="33" customFormat="1" ht="13.2" hidden="1" x14ac:dyDescent="0.2"/>
    <row r="9515" s="33" customFormat="1" ht="13.2" hidden="1" x14ac:dyDescent="0.2"/>
    <row r="9516" s="33" customFormat="1" ht="13.2" hidden="1" x14ac:dyDescent="0.2"/>
    <row r="9517" s="33" customFormat="1" ht="13.2" hidden="1" x14ac:dyDescent="0.2"/>
    <row r="9518" s="33" customFormat="1" ht="13.2" hidden="1" x14ac:dyDescent="0.2"/>
    <row r="9519" s="33" customFormat="1" ht="13.2" hidden="1" x14ac:dyDescent="0.2"/>
    <row r="9520" s="33" customFormat="1" ht="13.2" hidden="1" x14ac:dyDescent="0.2"/>
    <row r="9521" s="33" customFormat="1" ht="13.2" hidden="1" x14ac:dyDescent="0.2"/>
    <row r="9522" s="33" customFormat="1" ht="13.2" hidden="1" x14ac:dyDescent="0.2"/>
    <row r="9523" s="33" customFormat="1" ht="13.2" hidden="1" x14ac:dyDescent="0.2"/>
    <row r="9524" s="33" customFormat="1" ht="13.2" hidden="1" x14ac:dyDescent="0.2"/>
    <row r="9525" s="33" customFormat="1" ht="13.2" hidden="1" x14ac:dyDescent="0.2"/>
    <row r="9526" s="33" customFormat="1" ht="13.2" hidden="1" x14ac:dyDescent="0.2"/>
    <row r="9527" s="33" customFormat="1" ht="13.2" hidden="1" x14ac:dyDescent="0.2"/>
    <row r="9528" s="33" customFormat="1" ht="13.2" hidden="1" x14ac:dyDescent="0.2"/>
    <row r="9529" s="33" customFormat="1" ht="13.2" hidden="1" x14ac:dyDescent="0.2"/>
    <row r="9530" s="33" customFormat="1" ht="13.2" hidden="1" x14ac:dyDescent="0.2"/>
    <row r="9531" s="33" customFormat="1" ht="13.2" hidden="1" x14ac:dyDescent="0.2"/>
    <row r="9532" s="33" customFormat="1" ht="13.2" hidden="1" x14ac:dyDescent="0.2"/>
    <row r="9533" s="33" customFormat="1" ht="13.2" hidden="1" x14ac:dyDescent="0.2"/>
    <row r="9534" s="33" customFormat="1" ht="13.2" hidden="1" x14ac:dyDescent="0.2"/>
    <row r="9535" s="33" customFormat="1" ht="13.2" hidden="1" x14ac:dyDescent="0.2"/>
    <row r="9536" s="33" customFormat="1" ht="13.2" hidden="1" x14ac:dyDescent="0.2"/>
    <row r="9537" s="33" customFormat="1" ht="13.2" hidden="1" x14ac:dyDescent="0.2"/>
    <row r="9538" s="33" customFormat="1" ht="13.2" hidden="1" x14ac:dyDescent="0.2"/>
    <row r="9539" s="33" customFormat="1" ht="13.2" hidden="1" x14ac:dyDescent="0.2"/>
    <row r="9540" s="33" customFormat="1" ht="13.2" hidden="1" x14ac:dyDescent="0.2"/>
    <row r="9541" s="33" customFormat="1" ht="13.2" hidden="1" x14ac:dyDescent="0.2"/>
    <row r="9542" s="33" customFormat="1" ht="13.2" hidden="1" x14ac:dyDescent="0.2"/>
    <row r="9543" s="33" customFormat="1" ht="13.2" hidden="1" x14ac:dyDescent="0.2"/>
    <row r="9544" s="33" customFormat="1" ht="13.2" hidden="1" x14ac:dyDescent="0.2"/>
    <row r="9545" s="33" customFormat="1" ht="13.2" hidden="1" x14ac:dyDescent="0.2"/>
    <row r="9546" s="33" customFormat="1" ht="13.2" hidden="1" x14ac:dyDescent="0.2"/>
    <row r="9547" s="33" customFormat="1" ht="13.2" hidden="1" x14ac:dyDescent="0.2"/>
    <row r="9548" s="33" customFormat="1" ht="13.2" hidden="1" x14ac:dyDescent="0.2"/>
    <row r="9549" s="33" customFormat="1" ht="13.2" hidden="1" x14ac:dyDescent="0.2"/>
    <row r="9550" s="33" customFormat="1" ht="13.2" hidden="1" x14ac:dyDescent="0.2"/>
    <row r="9551" s="33" customFormat="1" ht="13.2" hidden="1" x14ac:dyDescent="0.2"/>
    <row r="9552" s="33" customFormat="1" ht="13.2" hidden="1" x14ac:dyDescent="0.2"/>
    <row r="9553" s="33" customFormat="1" ht="13.2" hidden="1" x14ac:dyDescent="0.2"/>
    <row r="9554" s="33" customFormat="1" ht="13.2" hidden="1" x14ac:dyDescent="0.2"/>
    <row r="9555" s="33" customFormat="1" ht="13.2" hidden="1" x14ac:dyDescent="0.2"/>
    <row r="9556" s="33" customFormat="1" ht="13.2" hidden="1" x14ac:dyDescent="0.2"/>
    <row r="9557" s="33" customFormat="1" ht="13.2" hidden="1" x14ac:dyDescent="0.2"/>
    <row r="9558" s="33" customFormat="1" ht="13.2" hidden="1" x14ac:dyDescent="0.2"/>
    <row r="9559" s="33" customFormat="1" ht="13.2" hidden="1" x14ac:dyDescent="0.2"/>
    <row r="9560" s="33" customFormat="1" ht="13.2" hidden="1" x14ac:dyDescent="0.2"/>
    <row r="9561" s="33" customFormat="1" ht="13.2" hidden="1" x14ac:dyDescent="0.2"/>
    <row r="9562" s="33" customFormat="1" ht="13.2" hidden="1" x14ac:dyDescent="0.2"/>
    <row r="9563" s="33" customFormat="1" ht="13.2" hidden="1" x14ac:dyDescent="0.2"/>
    <row r="9564" s="33" customFormat="1" ht="13.2" hidden="1" x14ac:dyDescent="0.2"/>
    <row r="9565" s="33" customFormat="1" ht="13.2" hidden="1" x14ac:dyDescent="0.2"/>
    <row r="9566" s="33" customFormat="1" ht="13.2" hidden="1" x14ac:dyDescent="0.2"/>
    <row r="9567" s="33" customFormat="1" ht="13.2" hidden="1" x14ac:dyDescent="0.2"/>
    <row r="9568" s="33" customFormat="1" ht="13.2" hidden="1" x14ac:dyDescent="0.2"/>
    <row r="9569" s="33" customFormat="1" ht="13.2" hidden="1" x14ac:dyDescent="0.2"/>
    <row r="9570" s="33" customFormat="1" ht="13.2" hidden="1" x14ac:dyDescent="0.2"/>
    <row r="9571" s="33" customFormat="1" ht="13.2" hidden="1" x14ac:dyDescent="0.2"/>
    <row r="9572" s="33" customFormat="1" ht="13.2" hidden="1" x14ac:dyDescent="0.2"/>
    <row r="9573" s="33" customFormat="1" ht="13.2" hidden="1" x14ac:dyDescent="0.2"/>
    <row r="9574" s="33" customFormat="1" ht="13.2" hidden="1" x14ac:dyDescent="0.2"/>
    <row r="9575" s="33" customFormat="1" ht="13.2" hidden="1" x14ac:dyDescent="0.2"/>
    <row r="9576" s="33" customFormat="1" ht="13.2" hidden="1" x14ac:dyDescent="0.2"/>
    <row r="9577" s="33" customFormat="1" ht="13.2" hidden="1" x14ac:dyDescent="0.2"/>
    <row r="9578" s="33" customFormat="1" ht="13.2" hidden="1" x14ac:dyDescent="0.2"/>
    <row r="9579" s="33" customFormat="1" ht="13.2" hidden="1" x14ac:dyDescent="0.2"/>
    <row r="9580" s="33" customFormat="1" ht="13.2" hidden="1" x14ac:dyDescent="0.2"/>
    <row r="9581" s="33" customFormat="1" ht="13.2" hidden="1" x14ac:dyDescent="0.2"/>
    <row r="9582" s="33" customFormat="1" ht="13.2" hidden="1" x14ac:dyDescent="0.2"/>
    <row r="9583" s="33" customFormat="1" ht="13.2" hidden="1" x14ac:dyDescent="0.2"/>
    <row r="9584" s="33" customFormat="1" ht="13.2" hidden="1" x14ac:dyDescent="0.2"/>
    <row r="9585" s="33" customFormat="1" ht="13.2" hidden="1" x14ac:dyDescent="0.2"/>
    <row r="9586" s="33" customFormat="1" ht="13.2" hidden="1" x14ac:dyDescent="0.2"/>
    <row r="9587" s="33" customFormat="1" ht="13.2" hidden="1" x14ac:dyDescent="0.2"/>
    <row r="9588" s="33" customFormat="1" ht="13.2" hidden="1" x14ac:dyDescent="0.2"/>
    <row r="9589" s="33" customFormat="1" ht="13.2" hidden="1" x14ac:dyDescent="0.2"/>
    <row r="9590" s="33" customFormat="1" ht="13.2" hidden="1" x14ac:dyDescent="0.2"/>
    <row r="9591" s="33" customFormat="1" ht="13.2" hidden="1" x14ac:dyDescent="0.2"/>
    <row r="9592" s="33" customFormat="1" ht="13.2" hidden="1" x14ac:dyDescent="0.2"/>
    <row r="9593" s="33" customFormat="1" ht="13.2" hidden="1" x14ac:dyDescent="0.2"/>
    <row r="9594" s="33" customFormat="1" ht="13.2" hidden="1" x14ac:dyDescent="0.2"/>
    <row r="9595" s="33" customFormat="1" ht="13.2" hidden="1" x14ac:dyDescent="0.2"/>
    <row r="9596" s="33" customFormat="1" ht="13.2" hidden="1" x14ac:dyDescent="0.2"/>
    <row r="9597" s="33" customFormat="1" ht="13.2" hidden="1" x14ac:dyDescent="0.2"/>
    <row r="9598" s="33" customFormat="1" ht="13.2" hidden="1" x14ac:dyDescent="0.2"/>
    <row r="9599" s="33" customFormat="1" ht="13.2" hidden="1" x14ac:dyDescent="0.2"/>
    <row r="9600" s="33" customFormat="1" ht="13.2" hidden="1" x14ac:dyDescent="0.2"/>
    <row r="9601" s="33" customFormat="1" ht="13.2" hidden="1" x14ac:dyDescent="0.2"/>
    <row r="9602" s="33" customFormat="1" ht="13.2" hidden="1" x14ac:dyDescent="0.2"/>
    <row r="9603" s="33" customFormat="1" ht="13.2" hidden="1" x14ac:dyDescent="0.2"/>
    <row r="9604" s="33" customFormat="1" ht="13.2" hidden="1" x14ac:dyDescent="0.2"/>
    <row r="9605" s="33" customFormat="1" ht="13.2" hidden="1" x14ac:dyDescent="0.2"/>
    <row r="9606" s="33" customFormat="1" ht="13.2" hidden="1" x14ac:dyDescent="0.2"/>
    <row r="9607" s="33" customFormat="1" ht="13.2" hidden="1" x14ac:dyDescent="0.2"/>
    <row r="9608" s="33" customFormat="1" ht="13.2" hidden="1" x14ac:dyDescent="0.2"/>
    <row r="9609" s="33" customFormat="1" ht="13.2" hidden="1" x14ac:dyDescent="0.2"/>
    <row r="9610" s="33" customFormat="1" ht="13.2" hidden="1" x14ac:dyDescent="0.2"/>
    <row r="9611" s="33" customFormat="1" ht="13.2" hidden="1" x14ac:dyDescent="0.2"/>
    <row r="9612" s="33" customFormat="1" ht="13.2" hidden="1" x14ac:dyDescent="0.2"/>
    <row r="9613" s="33" customFormat="1" ht="13.2" hidden="1" x14ac:dyDescent="0.2"/>
    <row r="9614" s="33" customFormat="1" ht="13.2" hidden="1" x14ac:dyDescent="0.2"/>
    <row r="9615" s="33" customFormat="1" ht="13.2" hidden="1" x14ac:dyDescent="0.2"/>
    <row r="9616" s="33" customFormat="1" ht="13.2" hidden="1" x14ac:dyDescent="0.2"/>
    <row r="9617" s="33" customFormat="1" ht="13.2" hidden="1" x14ac:dyDescent="0.2"/>
    <row r="9618" s="33" customFormat="1" ht="13.2" hidden="1" x14ac:dyDescent="0.2"/>
    <row r="9619" s="33" customFormat="1" ht="13.2" hidden="1" x14ac:dyDescent="0.2"/>
    <row r="9620" s="33" customFormat="1" ht="13.2" hidden="1" x14ac:dyDescent="0.2"/>
    <row r="9621" s="33" customFormat="1" ht="13.2" hidden="1" x14ac:dyDescent="0.2"/>
    <row r="9622" s="33" customFormat="1" ht="13.2" hidden="1" x14ac:dyDescent="0.2"/>
    <row r="9623" s="33" customFormat="1" ht="13.2" hidden="1" x14ac:dyDescent="0.2"/>
    <row r="9624" s="33" customFormat="1" ht="13.2" hidden="1" x14ac:dyDescent="0.2"/>
    <row r="9625" s="33" customFormat="1" ht="13.2" hidden="1" x14ac:dyDescent="0.2"/>
    <row r="9626" s="33" customFormat="1" ht="13.2" hidden="1" x14ac:dyDescent="0.2"/>
    <row r="9627" s="33" customFormat="1" ht="13.2" hidden="1" x14ac:dyDescent="0.2"/>
    <row r="9628" s="33" customFormat="1" ht="13.2" hidden="1" x14ac:dyDescent="0.2"/>
    <row r="9629" s="33" customFormat="1" ht="13.2" hidden="1" x14ac:dyDescent="0.2"/>
    <row r="9630" s="33" customFormat="1" ht="13.2" hidden="1" x14ac:dyDescent="0.2"/>
    <row r="9631" s="33" customFormat="1" ht="13.2" hidden="1" x14ac:dyDescent="0.2"/>
    <row r="9632" s="33" customFormat="1" ht="13.2" hidden="1" x14ac:dyDescent="0.2"/>
    <row r="9633" s="33" customFormat="1" ht="13.2" hidden="1" x14ac:dyDescent="0.2"/>
    <row r="9634" s="33" customFormat="1" ht="13.2" hidden="1" x14ac:dyDescent="0.2"/>
    <row r="9635" s="33" customFormat="1" ht="13.2" hidden="1" x14ac:dyDescent="0.2"/>
    <row r="9636" s="33" customFormat="1" ht="13.2" hidden="1" x14ac:dyDescent="0.2"/>
    <row r="9637" s="33" customFormat="1" ht="13.2" hidden="1" x14ac:dyDescent="0.2"/>
    <row r="9638" s="33" customFormat="1" ht="13.2" hidden="1" x14ac:dyDescent="0.2"/>
    <row r="9639" s="33" customFormat="1" ht="13.2" hidden="1" x14ac:dyDescent="0.2"/>
    <row r="9640" s="33" customFormat="1" ht="13.2" hidden="1" x14ac:dyDescent="0.2"/>
    <row r="9641" s="33" customFormat="1" ht="13.2" hidden="1" x14ac:dyDescent="0.2"/>
    <row r="9642" s="33" customFormat="1" ht="13.2" hidden="1" x14ac:dyDescent="0.2"/>
    <row r="9643" s="33" customFormat="1" ht="13.2" hidden="1" x14ac:dyDescent="0.2"/>
    <row r="9644" s="33" customFormat="1" ht="13.2" hidden="1" x14ac:dyDescent="0.2"/>
    <row r="9645" s="33" customFormat="1" ht="13.2" hidden="1" x14ac:dyDescent="0.2"/>
    <row r="9646" s="33" customFormat="1" ht="13.2" hidden="1" x14ac:dyDescent="0.2"/>
    <row r="9647" s="33" customFormat="1" ht="13.2" hidden="1" x14ac:dyDescent="0.2"/>
    <row r="9648" s="33" customFormat="1" ht="13.2" hidden="1" x14ac:dyDescent="0.2"/>
    <row r="9649" s="33" customFormat="1" ht="13.2" hidden="1" x14ac:dyDescent="0.2"/>
    <row r="9650" s="33" customFormat="1" ht="13.2" hidden="1" x14ac:dyDescent="0.2"/>
    <row r="9651" s="33" customFormat="1" ht="13.2" hidden="1" x14ac:dyDescent="0.2"/>
    <row r="9652" s="33" customFormat="1" ht="13.2" hidden="1" x14ac:dyDescent="0.2"/>
    <row r="9653" s="33" customFormat="1" ht="13.2" hidden="1" x14ac:dyDescent="0.2"/>
    <row r="9654" s="33" customFormat="1" ht="13.2" hidden="1" x14ac:dyDescent="0.2"/>
    <row r="9655" s="33" customFormat="1" ht="13.2" hidden="1" x14ac:dyDescent="0.2"/>
    <row r="9656" s="33" customFormat="1" ht="13.2" hidden="1" x14ac:dyDescent="0.2"/>
    <row r="9657" s="33" customFormat="1" ht="13.2" hidden="1" x14ac:dyDescent="0.2"/>
    <row r="9658" s="33" customFormat="1" ht="13.2" hidden="1" x14ac:dyDescent="0.2"/>
    <row r="9659" s="33" customFormat="1" ht="13.2" hidden="1" x14ac:dyDescent="0.2"/>
    <row r="9660" s="33" customFormat="1" ht="13.2" hidden="1" x14ac:dyDescent="0.2"/>
    <row r="9661" s="33" customFormat="1" ht="13.2" hidden="1" x14ac:dyDescent="0.2"/>
    <row r="9662" s="33" customFormat="1" ht="13.2" hidden="1" x14ac:dyDescent="0.2"/>
    <row r="9663" s="33" customFormat="1" ht="13.2" hidden="1" x14ac:dyDescent="0.2"/>
    <row r="9664" s="33" customFormat="1" ht="13.2" hidden="1" x14ac:dyDescent="0.2"/>
    <row r="9665" s="33" customFormat="1" ht="13.2" hidden="1" x14ac:dyDescent="0.2"/>
    <row r="9666" s="33" customFormat="1" ht="13.2" hidden="1" x14ac:dyDescent="0.2"/>
    <row r="9667" s="33" customFormat="1" ht="13.2" hidden="1" x14ac:dyDescent="0.2"/>
    <row r="9668" s="33" customFormat="1" ht="13.2" hidden="1" x14ac:dyDescent="0.2"/>
    <row r="9669" s="33" customFormat="1" ht="13.2" hidden="1" x14ac:dyDescent="0.2"/>
    <row r="9670" s="33" customFormat="1" ht="13.2" hidden="1" x14ac:dyDescent="0.2"/>
    <row r="9671" s="33" customFormat="1" ht="13.2" hidden="1" x14ac:dyDescent="0.2"/>
    <row r="9672" s="33" customFormat="1" ht="13.2" hidden="1" x14ac:dyDescent="0.2"/>
    <row r="9673" s="33" customFormat="1" ht="13.2" hidden="1" x14ac:dyDescent="0.2"/>
    <row r="9674" s="33" customFormat="1" ht="13.2" hidden="1" x14ac:dyDescent="0.2"/>
    <row r="9675" s="33" customFormat="1" ht="13.2" hidden="1" x14ac:dyDescent="0.2"/>
    <row r="9676" s="33" customFormat="1" ht="13.2" hidden="1" x14ac:dyDescent="0.2"/>
    <row r="9677" s="33" customFormat="1" ht="13.2" hidden="1" x14ac:dyDescent="0.2"/>
    <row r="9678" s="33" customFormat="1" ht="13.2" hidden="1" x14ac:dyDescent="0.2"/>
    <row r="9679" s="33" customFormat="1" ht="13.2" hidden="1" x14ac:dyDescent="0.2"/>
    <row r="9680" s="33" customFormat="1" ht="13.2" hidden="1" x14ac:dyDescent="0.2"/>
    <row r="9681" s="33" customFormat="1" ht="13.2" hidden="1" x14ac:dyDescent="0.2"/>
    <row r="9682" s="33" customFormat="1" ht="13.2" hidden="1" x14ac:dyDescent="0.2"/>
    <row r="9683" s="33" customFormat="1" ht="13.2" hidden="1" x14ac:dyDescent="0.2"/>
    <row r="9684" s="33" customFormat="1" ht="13.2" hidden="1" x14ac:dyDescent="0.2"/>
    <row r="9685" s="33" customFormat="1" ht="13.2" hidden="1" x14ac:dyDescent="0.2"/>
    <row r="9686" s="33" customFormat="1" ht="13.2" hidden="1" x14ac:dyDescent="0.2"/>
    <row r="9687" s="33" customFormat="1" ht="13.2" hidden="1" x14ac:dyDescent="0.2"/>
    <row r="9688" s="33" customFormat="1" ht="13.2" hidden="1" x14ac:dyDescent="0.2"/>
    <row r="9689" s="33" customFormat="1" ht="13.2" hidden="1" x14ac:dyDescent="0.2"/>
    <row r="9690" s="33" customFormat="1" ht="13.2" hidden="1" x14ac:dyDescent="0.2"/>
    <row r="9691" s="33" customFormat="1" ht="13.2" hidden="1" x14ac:dyDescent="0.2"/>
    <row r="9692" s="33" customFormat="1" ht="13.2" hidden="1" x14ac:dyDescent="0.2"/>
    <row r="9693" s="33" customFormat="1" ht="13.2" hidden="1" x14ac:dyDescent="0.2"/>
    <row r="9694" s="33" customFormat="1" ht="13.2" hidden="1" x14ac:dyDescent="0.2"/>
    <row r="9695" s="33" customFormat="1" ht="13.2" hidden="1" x14ac:dyDescent="0.2"/>
    <row r="9696" s="33" customFormat="1" ht="13.2" hidden="1" x14ac:dyDescent="0.2"/>
    <row r="9697" s="33" customFormat="1" ht="13.2" hidden="1" x14ac:dyDescent="0.2"/>
    <row r="9698" s="33" customFormat="1" ht="13.2" hidden="1" x14ac:dyDescent="0.2"/>
    <row r="9699" s="33" customFormat="1" ht="13.2" hidden="1" x14ac:dyDescent="0.2"/>
    <row r="9700" s="33" customFormat="1" ht="13.2" hidden="1" x14ac:dyDescent="0.2"/>
    <row r="9701" s="33" customFormat="1" ht="13.2" hidden="1" x14ac:dyDescent="0.2"/>
    <row r="9702" s="33" customFormat="1" ht="13.2" hidden="1" x14ac:dyDescent="0.2"/>
    <row r="9703" s="33" customFormat="1" ht="13.2" hidden="1" x14ac:dyDescent="0.2"/>
    <row r="9704" s="33" customFormat="1" ht="13.2" hidden="1" x14ac:dyDescent="0.2"/>
    <row r="9705" s="33" customFormat="1" ht="13.2" hidden="1" x14ac:dyDescent="0.2"/>
    <row r="9706" s="33" customFormat="1" ht="13.2" hidden="1" x14ac:dyDescent="0.2"/>
    <row r="9707" s="33" customFormat="1" ht="13.2" hidden="1" x14ac:dyDescent="0.2"/>
    <row r="9708" s="33" customFormat="1" ht="13.2" hidden="1" x14ac:dyDescent="0.2"/>
    <row r="9709" s="33" customFormat="1" ht="13.2" hidden="1" x14ac:dyDescent="0.2"/>
    <row r="9710" s="33" customFormat="1" ht="13.2" hidden="1" x14ac:dyDescent="0.2"/>
    <row r="9711" s="33" customFormat="1" ht="13.2" hidden="1" x14ac:dyDescent="0.2"/>
    <row r="9712" s="33" customFormat="1" ht="13.2" hidden="1" x14ac:dyDescent="0.2"/>
    <row r="9713" s="33" customFormat="1" ht="13.2" hidden="1" x14ac:dyDescent="0.2"/>
    <row r="9714" s="33" customFormat="1" ht="13.2" hidden="1" x14ac:dyDescent="0.2"/>
    <row r="9715" s="33" customFormat="1" ht="13.2" hidden="1" x14ac:dyDescent="0.2"/>
    <row r="9716" s="33" customFormat="1" ht="13.2" hidden="1" x14ac:dyDescent="0.2"/>
    <row r="9717" s="33" customFormat="1" ht="13.2" hidden="1" x14ac:dyDescent="0.2"/>
    <row r="9718" s="33" customFormat="1" ht="13.2" hidden="1" x14ac:dyDescent="0.2"/>
    <row r="9719" s="33" customFormat="1" ht="13.2" hidden="1" x14ac:dyDescent="0.2"/>
    <row r="9720" s="33" customFormat="1" ht="13.2" hidden="1" x14ac:dyDescent="0.2"/>
    <row r="9721" s="33" customFormat="1" ht="13.2" hidden="1" x14ac:dyDescent="0.2"/>
    <row r="9722" s="33" customFormat="1" ht="13.2" hidden="1" x14ac:dyDescent="0.2"/>
    <row r="9723" s="33" customFormat="1" ht="13.2" hidden="1" x14ac:dyDescent="0.2"/>
    <row r="9724" s="33" customFormat="1" ht="13.2" hidden="1" x14ac:dyDescent="0.2"/>
    <row r="9725" s="33" customFormat="1" ht="13.2" hidden="1" x14ac:dyDescent="0.2"/>
    <row r="9726" s="33" customFormat="1" ht="13.2" hidden="1" x14ac:dyDescent="0.2"/>
    <row r="9727" s="33" customFormat="1" ht="13.2" hidden="1" x14ac:dyDescent="0.2"/>
    <row r="9728" s="33" customFormat="1" ht="13.2" hidden="1" x14ac:dyDescent="0.2"/>
    <row r="9729" s="33" customFormat="1" ht="13.2" hidden="1" x14ac:dyDescent="0.2"/>
    <row r="9730" s="33" customFormat="1" ht="13.2" hidden="1" x14ac:dyDescent="0.2"/>
    <row r="9731" s="33" customFormat="1" ht="13.2" hidden="1" x14ac:dyDescent="0.2"/>
    <row r="9732" s="33" customFormat="1" ht="13.2" hidden="1" x14ac:dyDescent="0.2"/>
    <row r="9733" s="33" customFormat="1" ht="13.2" hidden="1" x14ac:dyDescent="0.2"/>
    <row r="9734" s="33" customFormat="1" ht="13.2" hidden="1" x14ac:dyDescent="0.2"/>
    <row r="9735" s="33" customFormat="1" ht="13.2" hidden="1" x14ac:dyDescent="0.2"/>
    <row r="9736" s="33" customFormat="1" ht="13.2" hidden="1" x14ac:dyDescent="0.2"/>
    <row r="9737" s="33" customFormat="1" ht="13.2" hidden="1" x14ac:dyDescent="0.2"/>
    <row r="9738" s="33" customFormat="1" ht="13.2" hidden="1" x14ac:dyDescent="0.2"/>
    <row r="9739" s="33" customFormat="1" ht="13.2" hidden="1" x14ac:dyDescent="0.2"/>
    <row r="9740" s="33" customFormat="1" ht="13.2" hidden="1" x14ac:dyDescent="0.2"/>
    <row r="9741" s="33" customFormat="1" ht="13.2" hidden="1" x14ac:dyDescent="0.2"/>
    <row r="9742" s="33" customFormat="1" ht="13.2" hidden="1" x14ac:dyDescent="0.2"/>
    <row r="9743" s="33" customFormat="1" ht="13.2" hidden="1" x14ac:dyDescent="0.2"/>
    <row r="9744" s="33" customFormat="1" ht="13.2" hidden="1" x14ac:dyDescent="0.2"/>
    <row r="9745" s="33" customFormat="1" ht="13.2" hidden="1" x14ac:dyDescent="0.2"/>
    <row r="9746" s="33" customFormat="1" ht="13.2" hidden="1" x14ac:dyDescent="0.2"/>
    <row r="9747" s="33" customFormat="1" ht="13.2" hidden="1" x14ac:dyDescent="0.2"/>
    <row r="9748" s="33" customFormat="1" ht="13.2" hidden="1" x14ac:dyDescent="0.2"/>
    <row r="9749" s="33" customFormat="1" ht="13.2" hidden="1" x14ac:dyDescent="0.2"/>
    <row r="9750" s="33" customFormat="1" ht="13.2" hidden="1" x14ac:dyDescent="0.2"/>
    <row r="9751" s="33" customFormat="1" ht="13.2" hidden="1" x14ac:dyDescent="0.2"/>
    <row r="9752" s="33" customFormat="1" ht="13.2" hidden="1" x14ac:dyDescent="0.2"/>
    <row r="9753" s="33" customFormat="1" ht="13.2" hidden="1" x14ac:dyDescent="0.2"/>
    <row r="9754" s="33" customFormat="1" ht="13.2" hidden="1" x14ac:dyDescent="0.2"/>
    <row r="9755" s="33" customFormat="1" ht="13.2" hidden="1" x14ac:dyDescent="0.2"/>
    <row r="9756" s="33" customFormat="1" ht="13.2" hidden="1" x14ac:dyDescent="0.2"/>
    <row r="9757" s="33" customFormat="1" ht="13.2" hidden="1" x14ac:dyDescent="0.2"/>
    <row r="9758" s="33" customFormat="1" ht="13.2" hidden="1" x14ac:dyDescent="0.2"/>
    <row r="9759" s="33" customFormat="1" ht="13.2" hidden="1" x14ac:dyDescent="0.2"/>
    <row r="9760" s="33" customFormat="1" ht="13.2" hidden="1" x14ac:dyDescent="0.2"/>
    <row r="9761" s="33" customFormat="1" ht="13.2" hidden="1" x14ac:dyDescent="0.2"/>
    <row r="9762" s="33" customFormat="1" ht="13.2" hidden="1" x14ac:dyDescent="0.2"/>
    <row r="9763" s="33" customFormat="1" ht="13.2" hidden="1" x14ac:dyDescent="0.2"/>
    <row r="9764" s="33" customFormat="1" ht="13.2" hidden="1" x14ac:dyDescent="0.2"/>
    <row r="9765" s="33" customFormat="1" ht="13.2" hidden="1" x14ac:dyDescent="0.2"/>
    <row r="9766" s="33" customFormat="1" ht="13.2" hidden="1" x14ac:dyDescent="0.2"/>
    <row r="9767" s="33" customFormat="1" ht="13.2" hidden="1" x14ac:dyDescent="0.2"/>
    <row r="9768" s="33" customFormat="1" ht="13.2" hidden="1" x14ac:dyDescent="0.2"/>
    <row r="9769" s="33" customFormat="1" ht="13.2" hidden="1" x14ac:dyDescent="0.2"/>
    <row r="9770" s="33" customFormat="1" ht="13.2" hidden="1" x14ac:dyDescent="0.2"/>
    <row r="9771" s="33" customFormat="1" ht="13.2" hidden="1" x14ac:dyDescent="0.2"/>
    <row r="9772" s="33" customFormat="1" ht="13.2" hidden="1" x14ac:dyDescent="0.2"/>
    <row r="9773" s="33" customFormat="1" ht="13.2" hidden="1" x14ac:dyDescent="0.2"/>
    <row r="9774" s="33" customFormat="1" ht="13.2" hidden="1" x14ac:dyDescent="0.2"/>
    <row r="9775" s="33" customFormat="1" ht="13.2" hidden="1" x14ac:dyDescent="0.2"/>
    <row r="9776" s="33" customFormat="1" ht="13.2" hidden="1" x14ac:dyDescent="0.2"/>
    <row r="9777" s="33" customFormat="1" ht="13.2" hidden="1" x14ac:dyDescent="0.2"/>
    <row r="9778" s="33" customFormat="1" ht="13.2" hidden="1" x14ac:dyDescent="0.2"/>
    <row r="9779" s="33" customFormat="1" ht="13.2" hidden="1" x14ac:dyDescent="0.2"/>
    <row r="9780" s="33" customFormat="1" ht="13.2" hidden="1" x14ac:dyDescent="0.2"/>
    <row r="9781" s="33" customFormat="1" ht="13.2" hidden="1" x14ac:dyDescent="0.2"/>
    <row r="9782" s="33" customFormat="1" ht="13.2" hidden="1" x14ac:dyDescent="0.2"/>
    <row r="9783" s="33" customFormat="1" ht="13.2" hidden="1" x14ac:dyDescent="0.2"/>
    <row r="9784" s="33" customFormat="1" ht="13.2" hidden="1" x14ac:dyDescent="0.2"/>
    <row r="9785" s="33" customFormat="1" ht="13.2" hidden="1" x14ac:dyDescent="0.2"/>
    <row r="9786" s="33" customFormat="1" ht="13.2" hidden="1" x14ac:dyDescent="0.2"/>
    <row r="9787" s="33" customFormat="1" ht="13.2" hidden="1" x14ac:dyDescent="0.2"/>
    <row r="9788" s="33" customFormat="1" ht="13.2" hidden="1" x14ac:dyDescent="0.2"/>
    <row r="9789" s="33" customFormat="1" ht="13.2" hidden="1" x14ac:dyDescent="0.2"/>
    <row r="9790" s="33" customFormat="1" ht="13.2" hidden="1" x14ac:dyDescent="0.2"/>
    <row r="9791" s="33" customFormat="1" ht="13.2" hidden="1" x14ac:dyDescent="0.2"/>
    <row r="9792" s="33" customFormat="1" ht="13.2" hidden="1" x14ac:dyDescent="0.2"/>
    <row r="9793" s="33" customFormat="1" ht="13.2" hidden="1" x14ac:dyDescent="0.2"/>
    <row r="9794" s="33" customFormat="1" ht="13.2" hidden="1" x14ac:dyDescent="0.2"/>
    <row r="9795" s="33" customFormat="1" ht="13.2" hidden="1" x14ac:dyDescent="0.2"/>
    <row r="9796" s="33" customFormat="1" ht="13.2" hidden="1" x14ac:dyDescent="0.2"/>
    <row r="9797" s="33" customFormat="1" ht="13.2" hidden="1" x14ac:dyDescent="0.2"/>
    <row r="9798" s="33" customFormat="1" ht="13.2" hidden="1" x14ac:dyDescent="0.2"/>
    <row r="9799" s="33" customFormat="1" ht="13.2" hidden="1" x14ac:dyDescent="0.2"/>
    <row r="9800" s="33" customFormat="1" ht="13.2" hidden="1" x14ac:dyDescent="0.2"/>
    <row r="9801" s="33" customFormat="1" ht="13.2" hidden="1" x14ac:dyDescent="0.2"/>
    <row r="9802" s="33" customFormat="1" ht="13.2" hidden="1" x14ac:dyDescent="0.2"/>
    <row r="9803" s="33" customFormat="1" ht="13.2" hidden="1" x14ac:dyDescent="0.2"/>
    <row r="9804" s="33" customFormat="1" ht="13.2" hidden="1" x14ac:dyDescent="0.2"/>
    <row r="9805" s="33" customFormat="1" ht="13.2" hidden="1" x14ac:dyDescent="0.2"/>
    <row r="9806" s="33" customFormat="1" ht="13.2" hidden="1" x14ac:dyDescent="0.2"/>
    <row r="9807" s="33" customFormat="1" ht="13.2" hidden="1" x14ac:dyDescent="0.2"/>
    <row r="9808" s="33" customFormat="1" ht="13.2" hidden="1" x14ac:dyDescent="0.2"/>
    <row r="9809" s="33" customFormat="1" ht="13.2" hidden="1" x14ac:dyDescent="0.2"/>
    <row r="9810" s="33" customFormat="1" ht="13.2" hidden="1" x14ac:dyDescent="0.2"/>
    <row r="9811" s="33" customFormat="1" ht="13.2" hidden="1" x14ac:dyDescent="0.2"/>
    <row r="9812" s="33" customFormat="1" ht="13.2" hidden="1" x14ac:dyDescent="0.2"/>
    <row r="9813" s="33" customFormat="1" ht="13.2" hidden="1" x14ac:dyDescent="0.2"/>
    <row r="9814" s="33" customFormat="1" ht="13.2" hidden="1" x14ac:dyDescent="0.2"/>
    <row r="9815" s="33" customFormat="1" ht="13.2" hidden="1" x14ac:dyDescent="0.2"/>
    <row r="9816" s="33" customFormat="1" ht="13.2" hidden="1" x14ac:dyDescent="0.2"/>
    <row r="9817" s="33" customFormat="1" ht="13.2" hidden="1" x14ac:dyDescent="0.2"/>
    <row r="9818" s="33" customFormat="1" ht="13.2" hidden="1" x14ac:dyDescent="0.2"/>
    <row r="9819" s="33" customFormat="1" ht="13.2" hidden="1" x14ac:dyDescent="0.2"/>
    <row r="9820" s="33" customFormat="1" ht="13.2" hidden="1" x14ac:dyDescent="0.2"/>
    <row r="9821" s="33" customFormat="1" ht="13.2" hidden="1" x14ac:dyDescent="0.2"/>
    <row r="9822" s="33" customFormat="1" ht="13.2" hidden="1" x14ac:dyDescent="0.2"/>
    <row r="9823" s="33" customFormat="1" ht="13.2" hidden="1" x14ac:dyDescent="0.2"/>
    <row r="9824" s="33" customFormat="1" ht="13.2" hidden="1" x14ac:dyDescent="0.2"/>
    <row r="9825" s="33" customFormat="1" ht="13.2" hidden="1" x14ac:dyDescent="0.2"/>
    <row r="9826" s="33" customFormat="1" ht="13.2" hidden="1" x14ac:dyDescent="0.2"/>
    <row r="9827" s="33" customFormat="1" ht="13.2" hidden="1" x14ac:dyDescent="0.2"/>
    <row r="9828" s="33" customFormat="1" ht="13.2" hidden="1" x14ac:dyDescent="0.2"/>
    <row r="9829" s="33" customFormat="1" ht="13.2" hidden="1" x14ac:dyDescent="0.2"/>
    <row r="9830" s="33" customFormat="1" ht="13.2" hidden="1" x14ac:dyDescent="0.2"/>
    <row r="9831" s="33" customFormat="1" ht="13.2" hidden="1" x14ac:dyDescent="0.2"/>
    <row r="9832" s="33" customFormat="1" ht="13.2" hidden="1" x14ac:dyDescent="0.2"/>
    <row r="9833" s="33" customFormat="1" ht="13.2" hidden="1" x14ac:dyDescent="0.2"/>
    <row r="9834" s="33" customFormat="1" ht="13.2" hidden="1" x14ac:dyDescent="0.2"/>
    <row r="9835" s="33" customFormat="1" ht="13.2" hidden="1" x14ac:dyDescent="0.2"/>
    <row r="9836" s="33" customFormat="1" ht="13.2" hidden="1" x14ac:dyDescent="0.2"/>
    <row r="9837" s="33" customFormat="1" ht="13.2" hidden="1" x14ac:dyDescent="0.2"/>
    <row r="9838" s="33" customFormat="1" ht="13.2" hidden="1" x14ac:dyDescent="0.2"/>
    <row r="9839" s="33" customFormat="1" ht="13.2" hidden="1" x14ac:dyDescent="0.2"/>
    <row r="9840" s="33" customFormat="1" ht="13.2" hidden="1" x14ac:dyDescent="0.2"/>
    <row r="9841" s="33" customFormat="1" ht="13.2" hidden="1" x14ac:dyDescent="0.2"/>
    <row r="9842" s="33" customFormat="1" ht="13.2" hidden="1" x14ac:dyDescent="0.2"/>
    <row r="9843" s="33" customFormat="1" ht="13.2" hidden="1" x14ac:dyDescent="0.2"/>
    <row r="9844" s="33" customFormat="1" ht="13.2" hidden="1" x14ac:dyDescent="0.2"/>
    <row r="9845" s="33" customFormat="1" ht="13.2" hidden="1" x14ac:dyDescent="0.2"/>
    <row r="9846" s="33" customFormat="1" ht="13.2" hidden="1" x14ac:dyDescent="0.2"/>
    <row r="9847" s="33" customFormat="1" ht="13.2" hidden="1" x14ac:dyDescent="0.2"/>
    <row r="9848" s="33" customFormat="1" ht="13.2" hidden="1" x14ac:dyDescent="0.2"/>
    <row r="9849" s="33" customFormat="1" ht="13.2" hidden="1" x14ac:dyDescent="0.2"/>
    <row r="9850" s="33" customFormat="1" ht="13.2" hidden="1" x14ac:dyDescent="0.2"/>
    <row r="9851" s="33" customFormat="1" ht="13.2" hidden="1" x14ac:dyDescent="0.2"/>
    <row r="9852" s="33" customFormat="1" ht="13.2" hidden="1" x14ac:dyDescent="0.2"/>
    <row r="9853" s="33" customFormat="1" ht="13.2" hidden="1" x14ac:dyDescent="0.2"/>
    <row r="9854" s="33" customFormat="1" ht="13.2" hidden="1" x14ac:dyDescent="0.2"/>
    <row r="9855" s="33" customFormat="1" ht="13.2" hidden="1" x14ac:dyDescent="0.2"/>
    <row r="9856" s="33" customFormat="1" ht="13.2" hidden="1" x14ac:dyDescent="0.2"/>
    <row r="9857" s="33" customFormat="1" ht="13.2" hidden="1" x14ac:dyDescent="0.2"/>
    <row r="9858" s="33" customFormat="1" ht="13.2" hidden="1" x14ac:dyDescent="0.2"/>
    <row r="9859" s="33" customFormat="1" ht="13.2" hidden="1" x14ac:dyDescent="0.2"/>
    <row r="9860" s="33" customFormat="1" ht="13.2" hidden="1" x14ac:dyDescent="0.2"/>
    <row r="9861" s="33" customFormat="1" ht="13.2" hidden="1" x14ac:dyDescent="0.2"/>
    <row r="9862" s="33" customFormat="1" ht="13.2" hidden="1" x14ac:dyDescent="0.2"/>
    <row r="9863" s="33" customFormat="1" ht="13.2" hidden="1" x14ac:dyDescent="0.2"/>
    <row r="9864" s="33" customFormat="1" ht="13.2" hidden="1" x14ac:dyDescent="0.2"/>
    <row r="9865" s="33" customFormat="1" ht="13.2" hidden="1" x14ac:dyDescent="0.2"/>
    <row r="9866" s="33" customFormat="1" ht="13.2" hidden="1" x14ac:dyDescent="0.2"/>
    <row r="9867" s="33" customFormat="1" ht="13.2" hidden="1" x14ac:dyDescent="0.2"/>
    <row r="9868" s="33" customFormat="1" ht="13.2" hidden="1" x14ac:dyDescent="0.2"/>
    <row r="9869" s="33" customFormat="1" ht="13.2" hidden="1" x14ac:dyDescent="0.2"/>
    <row r="9870" s="33" customFormat="1" ht="13.2" hidden="1" x14ac:dyDescent="0.2"/>
    <row r="9871" s="33" customFormat="1" ht="13.2" hidden="1" x14ac:dyDescent="0.2"/>
    <row r="9872" s="33" customFormat="1" ht="13.2" hidden="1" x14ac:dyDescent="0.2"/>
    <row r="9873" s="33" customFormat="1" ht="13.2" hidden="1" x14ac:dyDescent="0.2"/>
    <row r="9874" s="33" customFormat="1" ht="13.2" hidden="1" x14ac:dyDescent="0.2"/>
    <row r="9875" s="33" customFormat="1" ht="13.2" hidden="1" x14ac:dyDescent="0.2"/>
    <row r="9876" s="33" customFormat="1" ht="13.2" hidden="1" x14ac:dyDescent="0.2"/>
    <row r="9877" s="33" customFormat="1" ht="13.2" hidden="1" x14ac:dyDescent="0.2"/>
    <row r="9878" s="33" customFormat="1" ht="13.2" hidden="1" x14ac:dyDescent="0.2"/>
    <row r="9879" s="33" customFormat="1" ht="13.2" hidden="1" x14ac:dyDescent="0.2"/>
    <row r="9880" s="33" customFormat="1" ht="13.2" hidden="1" x14ac:dyDescent="0.2"/>
    <row r="9881" s="33" customFormat="1" ht="13.2" hidden="1" x14ac:dyDescent="0.2"/>
    <row r="9882" s="33" customFormat="1" ht="13.2" hidden="1" x14ac:dyDescent="0.2"/>
    <row r="9883" s="33" customFormat="1" ht="13.2" hidden="1" x14ac:dyDescent="0.2"/>
    <row r="9884" s="33" customFormat="1" ht="13.2" hidden="1" x14ac:dyDescent="0.2"/>
    <row r="9885" s="33" customFormat="1" ht="13.2" hidden="1" x14ac:dyDescent="0.2"/>
    <row r="9886" s="33" customFormat="1" ht="13.2" hidden="1" x14ac:dyDescent="0.2"/>
    <row r="9887" s="33" customFormat="1" ht="13.2" hidden="1" x14ac:dyDescent="0.2"/>
    <row r="9888" s="33" customFormat="1" ht="13.2" hidden="1" x14ac:dyDescent="0.2"/>
    <row r="9889" s="33" customFormat="1" ht="13.2" hidden="1" x14ac:dyDescent="0.2"/>
    <row r="9890" s="33" customFormat="1" ht="13.2" hidden="1" x14ac:dyDescent="0.2"/>
    <row r="9891" s="33" customFormat="1" ht="13.2" hidden="1" x14ac:dyDescent="0.2"/>
    <row r="9892" s="33" customFormat="1" ht="13.2" hidden="1" x14ac:dyDescent="0.2"/>
    <row r="9893" s="33" customFormat="1" ht="13.2" hidden="1" x14ac:dyDescent="0.2"/>
    <row r="9894" s="33" customFormat="1" ht="13.2" hidden="1" x14ac:dyDescent="0.2"/>
    <row r="9895" s="33" customFormat="1" ht="13.2" hidden="1" x14ac:dyDescent="0.2"/>
    <row r="9896" s="33" customFormat="1" ht="13.2" hidden="1" x14ac:dyDescent="0.2"/>
    <row r="9897" s="33" customFormat="1" ht="13.2" hidden="1" x14ac:dyDescent="0.2"/>
    <row r="9898" s="33" customFormat="1" ht="13.2" hidden="1" x14ac:dyDescent="0.2"/>
    <row r="9899" s="33" customFormat="1" ht="13.2" hidden="1" x14ac:dyDescent="0.2"/>
    <row r="9900" s="33" customFormat="1" ht="13.2" hidden="1" x14ac:dyDescent="0.2"/>
    <row r="9901" s="33" customFormat="1" ht="13.2" hidden="1" x14ac:dyDescent="0.2"/>
    <row r="9902" s="33" customFormat="1" ht="13.2" hidden="1" x14ac:dyDescent="0.2"/>
    <row r="9903" s="33" customFormat="1" ht="13.2" hidden="1" x14ac:dyDescent="0.2"/>
    <row r="9904" s="33" customFormat="1" ht="13.2" hidden="1" x14ac:dyDescent="0.2"/>
    <row r="9905" s="33" customFormat="1" ht="13.2" hidden="1" x14ac:dyDescent="0.2"/>
    <row r="9906" s="33" customFormat="1" ht="13.2" hidden="1" x14ac:dyDescent="0.2"/>
    <row r="9907" s="33" customFormat="1" ht="13.2" hidden="1" x14ac:dyDescent="0.2"/>
    <row r="9908" s="33" customFormat="1" ht="13.2" hidden="1" x14ac:dyDescent="0.2"/>
    <row r="9909" s="33" customFormat="1" ht="13.2" hidden="1" x14ac:dyDescent="0.2"/>
    <row r="9910" s="33" customFormat="1" ht="13.2" hidden="1" x14ac:dyDescent="0.2"/>
    <row r="9911" s="33" customFormat="1" ht="13.2" hidden="1" x14ac:dyDescent="0.2"/>
    <row r="9912" s="33" customFormat="1" ht="13.2" hidden="1" x14ac:dyDescent="0.2"/>
    <row r="9913" s="33" customFormat="1" ht="13.2" hidden="1" x14ac:dyDescent="0.2"/>
    <row r="9914" s="33" customFormat="1" ht="13.2" hidden="1" x14ac:dyDescent="0.2"/>
    <row r="9915" s="33" customFormat="1" ht="13.2" hidden="1" x14ac:dyDescent="0.2"/>
    <row r="9916" s="33" customFormat="1" ht="13.2" hidden="1" x14ac:dyDescent="0.2"/>
    <row r="9917" s="33" customFormat="1" ht="13.2" hidden="1" x14ac:dyDescent="0.2"/>
    <row r="9918" s="33" customFormat="1" ht="13.2" hidden="1" x14ac:dyDescent="0.2"/>
    <row r="9919" s="33" customFormat="1" ht="13.2" hidden="1" x14ac:dyDescent="0.2"/>
    <row r="9920" s="33" customFormat="1" ht="13.2" hidden="1" x14ac:dyDescent="0.2"/>
    <row r="9921" s="33" customFormat="1" ht="13.2" hidden="1" x14ac:dyDescent="0.2"/>
    <row r="9922" s="33" customFormat="1" ht="13.2" hidden="1" x14ac:dyDescent="0.2"/>
    <row r="9923" s="33" customFormat="1" ht="13.2" hidden="1" x14ac:dyDescent="0.2"/>
    <row r="9924" s="33" customFormat="1" ht="13.2" hidden="1" x14ac:dyDescent="0.2"/>
    <row r="9925" s="33" customFormat="1" ht="13.2" hidden="1" x14ac:dyDescent="0.2"/>
    <row r="9926" s="33" customFormat="1" ht="13.2" hidden="1" x14ac:dyDescent="0.2"/>
    <row r="9927" s="33" customFormat="1" ht="13.2" hidden="1" x14ac:dyDescent="0.2"/>
    <row r="9928" s="33" customFormat="1" ht="13.2" hidden="1" x14ac:dyDescent="0.2"/>
    <row r="9929" s="33" customFormat="1" ht="13.2" hidden="1" x14ac:dyDescent="0.2"/>
    <row r="9930" s="33" customFormat="1" ht="13.2" hidden="1" x14ac:dyDescent="0.2"/>
    <row r="9931" s="33" customFormat="1" ht="13.2" hidden="1" x14ac:dyDescent="0.2"/>
    <row r="9932" s="33" customFormat="1" ht="13.2" hidden="1" x14ac:dyDescent="0.2"/>
    <row r="9933" s="33" customFormat="1" ht="13.2" hidden="1" x14ac:dyDescent="0.2"/>
    <row r="9934" s="33" customFormat="1" ht="13.2" hidden="1" x14ac:dyDescent="0.2"/>
    <row r="9935" s="33" customFormat="1" ht="13.2" hidden="1" x14ac:dyDescent="0.2"/>
    <row r="9936" s="33" customFormat="1" ht="13.2" hidden="1" x14ac:dyDescent="0.2"/>
    <row r="9937" s="33" customFormat="1" ht="13.2" hidden="1" x14ac:dyDescent="0.2"/>
    <row r="9938" s="33" customFormat="1" ht="13.2" hidden="1" x14ac:dyDescent="0.2"/>
    <row r="9939" s="33" customFormat="1" ht="13.2" hidden="1" x14ac:dyDescent="0.2"/>
    <row r="9940" s="33" customFormat="1" ht="13.2" hidden="1" x14ac:dyDescent="0.2"/>
    <row r="9941" s="33" customFormat="1" ht="13.2" hidden="1" x14ac:dyDescent="0.2"/>
    <row r="9942" s="33" customFormat="1" ht="13.2" hidden="1" x14ac:dyDescent="0.2"/>
    <row r="9943" s="33" customFormat="1" ht="13.2" hidden="1" x14ac:dyDescent="0.2"/>
    <row r="9944" s="33" customFormat="1" ht="13.2" hidden="1" x14ac:dyDescent="0.2"/>
    <row r="9945" s="33" customFormat="1" ht="13.2" hidden="1" x14ac:dyDescent="0.2"/>
    <row r="9946" s="33" customFormat="1" ht="13.2" hidden="1" x14ac:dyDescent="0.2"/>
    <row r="9947" s="33" customFormat="1" ht="13.2" hidden="1" x14ac:dyDescent="0.2"/>
    <row r="9948" s="33" customFormat="1" ht="13.2" hidden="1" x14ac:dyDescent="0.2"/>
    <row r="9949" s="33" customFormat="1" ht="13.2" hidden="1" x14ac:dyDescent="0.2"/>
    <row r="9950" s="33" customFormat="1" ht="13.2" hidden="1" x14ac:dyDescent="0.2"/>
    <row r="9951" s="33" customFormat="1" ht="13.2" hidden="1" x14ac:dyDescent="0.2"/>
    <row r="9952" s="33" customFormat="1" ht="13.2" hidden="1" x14ac:dyDescent="0.2"/>
    <row r="9953" s="33" customFormat="1" ht="13.2" hidden="1" x14ac:dyDescent="0.2"/>
    <row r="9954" s="33" customFormat="1" ht="13.2" hidden="1" x14ac:dyDescent="0.2"/>
    <row r="9955" s="33" customFormat="1" ht="13.2" hidden="1" x14ac:dyDescent="0.2"/>
    <row r="9956" s="33" customFormat="1" ht="13.2" hidden="1" x14ac:dyDescent="0.2"/>
    <row r="9957" s="33" customFormat="1" ht="13.2" hidden="1" x14ac:dyDescent="0.2"/>
    <row r="9958" s="33" customFormat="1" ht="13.2" hidden="1" x14ac:dyDescent="0.2"/>
    <row r="9959" s="33" customFormat="1" ht="13.2" hidden="1" x14ac:dyDescent="0.2"/>
    <row r="9960" s="33" customFormat="1" ht="13.2" hidden="1" x14ac:dyDescent="0.2"/>
    <row r="9961" s="33" customFormat="1" ht="13.2" hidden="1" x14ac:dyDescent="0.2"/>
    <row r="9962" s="33" customFormat="1" ht="13.2" hidden="1" x14ac:dyDescent="0.2"/>
    <row r="9963" s="33" customFormat="1" ht="13.2" hidden="1" x14ac:dyDescent="0.2"/>
    <row r="9964" s="33" customFormat="1" ht="13.2" hidden="1" x14ac:dyDescent="0.2"/>
    <row r="9965" s="33" customFormat="1" ht="13.2" hidden="1" x14ac:dyDescent="0.2"/>
    <row r="9966" s="33" customFormat="1" ht="13.2" hidden="1" x14ac:dyDescent="0.2"/>
    <row r="9967" s="33" customFormat="1" ht="13.2" hidden="1" x14ac:dyDescent="0.2"/>
    <row r="9968" s="33" customFormat="1" ht="13.2" hidden="1" x14ac:dyDescent="0.2"/>
    <row r="9969" s="33" customFormat="1" ht="13.2" hidden="1" x14ac:dyDescent="0.2"/>
    <row r="9970" s="33" customFormat="1" ht="13.2" hidden="1" x14ac:dyDescent="0.2"/>
    <row r="9971" s="33" customFormat="1" ht="13.2" hidden="1" x14ac:dyDescent="0.2"/>
    <row r="9972" s="33" customFormat="1" ht="13.2" hidden="1" x14ac:dyDescent="0.2"/>
    <row r="9973" s="33" customFormat="1" ht="13.2" hidden="1" x14ac:dyDescent="0.2"/>
    <row r="9974" s="33" customFormat="1" ht="13.2" hidden="1" x14ac:dyDescent="0.2"/>
    <row r="9975" s="33" customFormat="1" ht="13.2" hidden="1" x14ac:dyDescent="0.2"/>
    <row r="9976" s="33" customFormat="1" ht="13.2" hidden="1" x14ac:dyDescent="0.2"/>
    <row r="9977" s="33" customFormat="1" ht="13.2" hidden="1" x14ac:dyDescent="0.2"/>
    <row r="9978" s="33" customFormat="1" ht="13.2" hidden="1" x14ac:dyDescent="0.2"/>
    <row r="9979" s="33" customFormat="1" ht="13.2" hidden="1" x14ac:dyDescent="0.2"/>
    <row r="9980" s="33" customFormat="1" ht="13.2" hidden="1" x14ac:dyDescent="0.2"/>
    <row r="9981" s="33" customFormat="1" ht="13.2" hidden="1" x14ac:dyDescent="0.2"/>
    <row r="9982" s="33" customFormat="1" ht="13.2" hidden="1" x14ac:dyDescent="0.2"/>
    <row r="9983" s="33" customFormat="1" ht="13.2" hidden="1" x14ac:dyDescent="0.2"/>
    <row r="9984" s="33" customFormat="1" ht="13.2" hidden="1" x14ac:dyDescent="0.2"/>
    <row r="9985" s="33" customFormat="1" ht="13.2" hidden="1" x14ac:dyDescent="0.2"/>
    <row r="9986" s="33" customFormat="1" ht="13.2" hidden="1" x14ac:dyDescent="0.2"/>
    <row r="9987" s="33" customFormat="1" ht="13.2" hidden="1" x14ac:dyDescent="0.2"/>
    <row r="9988" s="33" customFormat="1" ht="13.2" hidden="1" x14ac:dyDescent="0.2"/>
    <row r="9989" s="33" customFormat="1" ht="13.2" hidden="1" x14ac:dyDescent="0.2"/>
    <row r="9990" s="33" customFormat="1" ht="13.2" hidden="1" x14ac:dyDescent="0.2"/>
    <row r="9991" s="33" customFormat="1" ht="13.2" hidden="1" x14ac:dyDescent="0.2"/>
    <row r="9992" s="33" customFormat="1" ht="13.2" hidden="1" x14ac:dyDescent="0.2"/>
    <row r="9993" s="33" customFormat="1" ht="13.2" hidden="1" x14ac:dyDescent="0.2"/>
    <row r="9994" s="33" customFormat="1" ht="13.2" hidden="1" x14ac:dyDescent="0.2"/>
    <row r="9995" s="33" customFormat="1" ht="13.2" hidden="1" x14ac:dyDescent="0.2"/>
    <row r="9996" s="33" customFormat="1" ht="13.2" hidden="1" x14ac:dyDescent="0.2"/>
    <row r="9997" s="33" customFormat="1" ht="13.2" hidden="1" x14ac:dyDescent="0.2"/>
    <row r="9998" s="33" customFormat="1" ht="13.2" hidden="1" x14ac:dyDescent="0.2"/>
    <row r="9999" s="33" customFormat="1" ht="13.2" hidden="1" x14ac:dyDescent="0.2"/>
    <row r="10000" s="33" customFormat="1" ht="13.2" hidden="1" x14ac:dyDescent="0.2"/>
    <row r="10001" s="33" customFormat="1" ht="13.2" hidden="1" x14ac:dyDescent="0.2"/>
    <row r="10002" s="33" customFormat="1" ht="13.2" hidden="1" x14ac:dyDescent="0.2"/>
    <row r="10003" s="33" customFormat="1" ht="13.2" hidden="1" x14ac:dyDescent="0.2"/>
    <row r="10004" s="33" customFormat="1" ht="13.2" hidden="1" x14ac:dyDescent="0.2"/>
    <row r="10005" s="33" customFormat="1" ht="13.2" hidden="1" x14ac:dyDescent="0.2"/>
    <row r="10006" s="33" customFormat="1" ht="13.2" hidden="1" x14ac:dyDescent="0.2"/>
    <row r="10007" s="33" customFormat="1" ht="13.2" hidden="1" x14ac:dyDescent="0.2"/>
    <row r="10008" s="33" customFormat="1" ht="13.2" hidden="1" x14ac:dyDescent="0.2"/>
    <row r="10009" s="33" customFormat="1" ht="13.2" hidden="1" x14ac:dyDescent="0.2"/>
    <row r="10010" s="33" customFormat="1" ht="13.2" hidden="1" x14ac:dyDescent="0.2"/>
    <row r="10011" s="33" customFormat="1" ht="13.2" hidden="1" x14ac:dyDescent="0.2"/>
    <row r="10012" s="33" customFormat="1" ht="13.2" hidden="1" x14ac:dyDescent="0.2"/>
    <row r="10013" s="33" customFormat="1" ht="13.2" hidden="1" x14ac:dyDescent="0.2"/>
    <row r="10014" s="33" customFormat="1" ht="13.2" hidden="1" x14ac:dyDescent="0.2"/>
    <row r="10015" s="33" customFormat="1" ht="13.2" hidden="1" x14ac:dyDescent="0.2"/>
    <row r="10016" s="33" customFormat="1" ht="13.2" hidden="1" x14ac:dyDescent="0.2"/>
    <row r="10017" s="33" customFormat="1" ht="13.2" hidden="1" x14ac:dyDescent="0.2"/>
    <row r="10018" s="33" customFormat="1" ht="13.2" hidden="1" x14ac:dyDescent="0.2"/>
    <row r="10019" s="33" customFormat="1" ht="13.2" hidden="1" x14ac:dyDescent="0.2"/>
    <row r="10020" s="33" customFormat="1" ht="13.2" hidden="1" x14ac:dyDescent="0.2"/>
    <row r="10021" s="33" customFormat="1" ht="13.2" hidden="1" x14ac:dyDescent="0.2"/>
    <row r="10022" s="33" customFormat="1" ht="13.2" hidden="1" x14ac:dyDescent="0.2"/>
    <row r="10023" s="33" customFormat="1" ht="13.2" hidden="1" x14ac:dyDescent="0.2"/>
    <row r="10024" s="33" customFormat="1" ht="13.2" hidden="1" x14ac:dyDescent="0.2"/>
    <row r="10025" s="33" customFormat="1" ht="13.2" hidden="1" x14ac:dyDescent="0.2"/>
    <row r="10026" s="33" customFormat="1" ht="13.2" hidden="1" x14ac:dyDescent="0.2"/>
    <row r="10027" s="33" customFormat="1" ht="13.2" hidden="1" x14ac:dyDescent="0.2"/>
    <row r="10028" s="33" customFormat="1" ht="13.2" hidden="1" x14ac:dyDescent="0.2"/>
    <row r="10029" s="33" customFormat="1" ht="13.2" hidden="1" x14ac:dyDescent="0.2"/>
    <row r="10030" s="33" customFormat="1" ht="13.2" hidden="1" x14ac:dyDescent="0.2"/>
    <row r="10031" s="33" customFormat="1" ht="13.2" hidden="1" x14ac:dyDescent="0.2"/>
    <row r="10032" s="33" customFormat="1" ht="13.2" hidden="1" x14ac:dyDescent="0.2"/>
    <row r="10033" s="33" customFormat="1" ht="13.2" hidden="1" x14ac:dyDescent="0.2"/>
    <row r="10034" s="33" customFormat="1" ht="13.2" hidden="1" x14ac:dyDescent="0.2"/>
    <row r="10035" s="33" customFormat="1" ht="13.2" hidden="1" x14ac:dyDescent="0.2"/>
    <row r="10036" s="33" customFormat="1" ht="13.2" hidden="1" x14ac:dyDescent="0.2"/>
    <row r="10037" s="33" customFormat="1" ht="13.2" hidden="1" x14ac:dyDescent="0.2"/>
    <row r="10038" s="33" customFormat="1" ht="13.2" hidden="1" x14ac:dyDescent="0.2"/>
    <row r="10039" s="33" customFormat="1" ht="13.2" hidden="1" x14ac:dyDescent="0.2"/>
    <row r="10040" s="33" customFormat="1" ht="13.2" hidden="1" x14ac:dyDescent="0.2"/>
    <row r="10041" s="33" customFormat="1" ht="13.2" hidden="1" x14ac:dyDescent="0.2"/>
    <row r="10042" s="33" customFormat="1" ht="13.2" hidden="1" x14ac:dyDescent="0.2"/>
    <row r="10043" s="33" customFormat="1" ht="13.2" hidden="1" x14ac:dyDescent="0.2"/>
    <row r="10044" s="33" customFormat="1" ht="13.2" hidden="1" x14ac:dyDescent="0.2"/>
    <row r="10045" s="33" customFormat="1" ht="13.2" hidden="1" x14ac:dyDescent="0.2"/>
    <row r="10046" s="33" customFormat="1" ht="13.2" hidden="1" x14ac:dyDescent="0.2"/>
    <row r="10047" s="33" customFormat="1" ht="13.2" hidden="1" x14ac:dyDescent="0.2"/>
    <row r="10048" s="33" customFormat="1" ht="13.2" hidden="1" x14ac:dyDescent="0.2"/>
    <row r="10049" s="33" customFormat="1" ht="13.2" hidden="1" x14ac:dyDescent="0.2"/>
    <row r="10050" s="33" customFormat="1" ht="13.2" hidden="1" x14ac:dyDescent="0.2"/>
    <row r="10051" s="33" customFormat="1" ht="13.2" hidden="1" x14ac:dyDescent="0.2"/>
    <row r="10052" s="33" customFormat="1" ht="13.2" hidden="1" x14ac:dyDescent="0.2"/>
    <row r="10053" s="33" customFormat="1" ht="13.2" hidden="1" x14ac:dyDescent="0.2"/>
    <row r="10054" s="33" customFormat="1" ht="13.2" hidden="1" x14ac:dyDescent="0.2"/>
    <row r="10055" s="33" customFormat="1" ht="13.2" hidden="1" x14ac:dyDescent="0.2"/>
    <row r="10056" s="33" customFormat="1" ht="13.2" hidden="1" x14ac:dyDescent="0.2"/>
    <row r="10057" s="33" customFormat="1" ht="13.2" hidden="1" x14ac:dyDescent="0.2"/>
    <row r="10058" s="33" customFormat="1" ht="13.2" hidden="1" x14ac:dyDescent="0.2"/>
    <row r="10059" s="33" customFormat="1" ht="13.2" hidden="1" x14ac:dyDescent="0.2"/>
    <row r="10060" s="33" customFormat="1" ht="13.2" hidden="1" x14ac:dyDescent="0.2"/>
    <row r="10061" s="33" customFormat="1" ht="13.2" hidden="1" x14ac:dyDescent="0.2"/>
    <row r="10062" s="33" customFormat="1" ht="13.2" hidden="1" x14ac:dyDescent="0.2"/>
    <row r="10063" s="33" customFormat="1" ht="13.2" hidden="1" x14ac:dyDescent="0.2"/>
    <row r="10064" s="33" customFormat="1" ht="13.2" hidden="1" x14ac:dyDescent="0.2"/>
    <row r="10065" s="33" customFormat="1" ht="13.2" hidden="1" x14ac:dyDescent="0.2"/>
    <row r="10066" s="33" customFormat="1" ht="13.2" hidden="1" x14ac:dyDescent="0.2"/>
    <row r="10067" s="33" customFormat="1" ht="13.2" hidden="1" x14ac:dyDescent="0.2"/>
    <row r="10068" s="33" customFormat="1" ht="13.2" hidden="1" x14ac:dyDescent="0.2"/>
    <row r="10069" s="33" customFormat="1" ht="13.2" hidden="1" x14ac:dyDescent="0.2"/>
    <row r="10070" s="33" customFormat="1" ht="13.2" hidden="1" x14ac:dyDescent="0.2"/>
    <row r="10071" s="33" customFormat="1" ht="13.2" hidden="1" x14ac:dyDescent="0.2"/>
    <row r="10072" s="33" customFormat="1" ht="13.2" hidden="1" x14ac:dyDescent="0.2"/>
    <row r="10073" s="33" customFormat="1" ht="13.2" hidden="1" x14ac:dyDescent="0.2"/>
    <row r="10074" s="33" customFormat="1" ht="13.2" hidden="1" x14ac:dyDescent="0.2"/>
    <row r="10075" s="33" customFormat="1" ht="13.2" hidden="1" x14ac:dyDescent="0.2"/>
    <row r="10076" s="33" customFormat="1" ht="13.2" hidden="1" x14ac:dyDescent="0.2"/>
    <row r="10077" s="33" customFormat="1" ht="13.2" hidden="1" x14ac:dyDescent="0.2"/>
    <row r="10078" s="33" customFormat="1" ht="13.2" hidden="1" x14ac:dyDescent="0.2"/>
    <row r="10079" s="33" customFormat="1" ht="13.2" hidden="1" x14ac:dyDescent="0.2"/>
    <row r="10080" s="33" customFormat="1" ht="13.2" hidden="1" x14ac:dyDescent="0.2"/>
    <row r="10081" s="33" customFormat="1" ht="13.2" hidden="1" x14ac:dyDescent="0.2"/>
    <row r="10082" s="33" customFormat="1" ht="13.2" hidden="1" x14ac:dyDescent="0.2"/>
    <row r="10083" s="33" customFormat="1" ht="13.2" hidden="1" x14ac:dyDescent="0.2"/>
    <row r="10084" s="33" customFormat="1" ht="13.2" hidden="1" x14ac:dyDescent="0.2"/>
    <row r="10085" s="33" customFormat="1" ht="13.2" hidden="1" x14ac:dyDescent="0.2"/>
    <row r="10086" s="33" customFormat="1" ht="13.2" hidden="1" x14ac:dyDescent="0.2"/>
    <row r="10087" s="33" customFormat="1" ht="13.2" hidden="1" x14ac:dyDescent="0.2"/>
    <row r="10088" s="33" customFormat="1" ht="13.2" hidden="1" x14ac:dyDescent="0.2"/>
    <row r="10089" s="33" customFormat="1" ht="13.2" hidden="1" x14ac:dyDescent="0.2"/>
    <row r="10090" s="33" customFormat="1" ht="13.2" hidden="1" x14ac:dyDescent="0.2"/>
    <row r="10091" s="33" customFormat="1" ht="13.2" hidden="1" x14ac:dyDescent="0.2"/>
    <row r="10092" s="33" customFormat="1" ht="13.2" hidden="1" x14ac:dyDescent="0.2"/>
    <row r="10093" s="33" customFormat="1" ht="13.2" hidden="1" x14ac:dyDescent="0.2"/>
    <row r="10094" s="33" customFormat="1" ht="13.2" hidden="1" x14ac:dyDescent="0.2"/>
    <row r="10095" s="33" customFormat="1" ht="13.2" hidden="1" x14ac:dyDescent="0.2"/>
    <row r="10096" s="33" customFormat="1" ht="13.2" hidden="1" x14ac:dyDescent="0.2"/>
    <row r="10097" s="33" customFormat="1" ht="13.2" hidden="1" x14ac:dyDescent="0.2"/>
    <row r="10098" s="33" customFormat="1" ht="13.2" hidden="1" x14ac:dyDescent="0.2"/>
    <row r="10099" s="33" customFormat="1" ht="13.2" hidden="1" x14ac:dyDescent="0.2"/>
    <row r="10100" s="33" customFormat="1" ht="13.2" hidden="1" x14ac:dyDescent="0.2"/>
    <row r="10101" s="33" customFormat="1" ht="13.2" hidden="1" x14ac:dyDescent="0.2"/>
    <row r="10102" s="33" customFormat="1" ht="13.2" hidden="1" x14ac:dyDescent="0.2"/>
    <row r="10103" s="33" customFormat="1" ht="13.2" hidden="1" x14ac:dyDescent="0.2"/>
    <row r="10104" s="33" customFormat="1" ht="13.2" hidden="1" x14ac:dyDescent="0.2"/>
    <row r="10105" s="33" customFormat="1" ht="13.2" hidden="1" x14ac:dyDescent="0.2"/>
    <row r="10106" s="33" customFormat="1" ht="13.2" hidden="1" x14ac:dyDescent="0.2"/>
    <row r="10107" s="33" customFormat="1" ht="13.2" hidden="1" x14ac:dyDescent="0.2"/>
    <row r="10108" s="33" customFormat="1" ht="13.2" hidden="1" x14ac:dyDescent="0.2"/>
    <row r="10109" s="33" customFormat="1" ht="13.2" hidden="1" x14ac:dyDescent="0.2"/>
    <row r="10110" s="33" customFormat="1" ht="13.2" hidden="1" x14ac:dyDescent="0.2"/>
    <row r="10111" s="33" customFormat="1" ht="13.2" hidden="1" x14ac:dyDescent="0.2"/>
    <row r="10112" s="33" customFormat="1" ht="13.2" hidden="1" x14ac:dyDescent="0.2"/>
    <row r="10113" s="33" customFormat="1" ht="13.2" hidden="1" x14ac:dyDescent="0.2"/>
    <row r="10114" s="33" customFormat="1" ht="13.2" hidden="1" x14ac:dyDescent="0.2"/>
    <row r="10115" s="33" customFormat="1" ht="13.2" hidden="1" x14ac:dyDescent="0.2"/>
    <row r="10116" s="33" customFormat="1" ht="13.2" hidden="1" x14ac:dyDescent="0.2"/>
    <row r="10117" s="33" customFormat="1" ht="13.2" hidden="1" x14ac:dyDescent="0.2"/>
    <row r="10118" s="33" customFormat="1" ht="13.2" hidden="1" x14ac:dyDescent="0.2"/>
    <row r="10119" s="33" customFormat="1" ht="13.2" hidden="1" x14ac:dyDescent="0.2"/>
    <row r="10120" s="33" customFormat="1" ht="13.2" hidden="1" x14ac:dyDescent="0.2"/>
    <row r="10121" s="33" customFormat="1" ht="13.2" hidden="1" x14ac:dyDescent="0.2"/>
    <row r="10122" s="33" customFormat="1" ht="13.2" hidden="1" x14ac:dyDescent="0.2"/>
    <row r="10123" s="33" customFormat="1" ht="13.2" hidden="1" x14ac:dyDescent="0.2"/>
    <row r="10124" s="33" customFormat="1" ht="13.2" hidden="1" x14ac:dyDescent="0.2"/>
    <row r="10125" s="33" customFormat="1" ht="13.2" hidden="1" x14ac:dyDescent="0.2"/>
    <row r="10126" s="33" customFormat="1" ht="13.2" hidden="1" x14ac:dyDescent="0.2"/>
    <row r="10127" s="33" customFormat="1" ht="13.2" hidden="1" x14ac:dyDescent="0.2"/>
    <row r="10128" s="33" customFormat="1" ht="13.2" hidden="1" x14ac:dyDescent="0.2"/>
    <row r="10129" s="33" customFormat="1" ht="13.2" hidden="1" x14ac:dyDescent="0.2"/>
    <row r="10130" s="33" customFormat="1" ht="13.2" hidden="1" x14ac:dyDescent="0.2"/>
    <row r="10131" s="33" customFormat="1" ht="13.2" hidden="1" x14ac:dyDescent="0.2"/>
    <row r="10132" s="33" customFormat="1" ht="13.2" hidden="1" x14ac:dyDescent="0.2"/>
    <row r="10133" s="33" customFormat="1" ht="13.2" hidden="1" x14ac:dyDescent="0.2"/>
    <row r="10134" s="33" customFormat="1" ht="13.2" hidden="1" x14ac:dyDescent="0.2"/>
    <row r="10135" s="33" customFormat="1" ht="13.2" hidden="1" x14ac:dyDescent="0.2"/>
    <row r="10136" s="33" customFormat="1" ht="13.2" hidden="1" x14ac:dyDescent="0.2"/>
    <row r="10137" s="33" customFormat="1" ht="13.2" hidden="1" x14ac:dyDescent="0.2"/>
    <row r="10138" s="33" customFormat="1" ht="13.2" hidden="1" x14ac:dyDescent="0.2"/>
    <row r="10139" s="33" customFormat="1" ht="13.2" hidden="1" x14ac:dyDescent="0.2"/>
    <row r="10140" s="33" customFormat="1" ht="13.2" hidden="1" x14ac:dyDescent="0.2"/>
    <row r="10141" s="33" customFormat="1" ht="13.2" hidden="1" x14ac:dyDescent="0.2"/>
    <row r="10142" s="33" customFormat="1" ht="13.2" hidden="1" x14ac:dyDescent="0.2"/>
    <row r="10143" s="33" customFormat="1" ht="13.2" hidden="1" x14ac:dyDescent="0.2"/>
    <row r="10144" s="33" customFormat="1" ht="13.2" hidden="1" x14ac:dyDescent="0.2"/>
    <row r="10145" s="33" customFormat="1" ht="13.2" hidden="1" x14ac:dyDescent="0.2"/>
    <row r="10146" s="33" customFormat="1" ht="13.2" hidden="1" x14ac:dyDescent="0.2"/>
    <row r="10147" s="33" customFormat="1" ht="13.2" hidden="1" x14ac:dyDescent="0.2"/>
    <row r="10148" s="33" customFormat="1" ht="13.2" hidden="1" x14ac:dyDescent="0.2"/>
    <row r="10149" s="33" customFormat="1" ht="13.2" hidden="1" x14ac:dyDescent="0.2"/>
    <row r="10150" s="33" customFormat="1" ht="13.2" hidden="1" x14ac:dyDescent="0.2"/>
    <row r="10151" s="33" customFormat="1" ht="13.2" hidden="1" x14ac:dyDescent="0.2"/>
    <row r="10152" s="33" customFormat="1" ht="13.2" hidden="1" x14ac:dyDescent="0.2"/>
    <row r="10153" s="33" customFormat="1" ht="13.2" hidden="1" x14ac:dyDescent="0.2"/>
    <row r="10154" s="33" customFormat="1" ht="13.2" hidden="1" x14ac:dyDescent="0.2"/>
    <row r="10155" s="33" customFormat="1" ht="13.2" hidden="1" x14ac:dyDescent="0.2"/>
    <row r="10156" s="33" customFormat="1" ht="13.2" hidden="1" x14ac:dyDescent="0.2"/>
    <row r="10157" s="33" customFormat="1" ht="13.2" hidden="1" x14ac:dyDescent="0.2"/>
    <row r="10158" s="33" customFormat="1" ht="13.2" hidden="1" x14ac:dyDescent="0.2"/>
    <row r="10159" s="33" customFormat="1" ht="13.2" hidden="1" x14ac:dyDescent="0.2"/>
    <row r="10160" s="33" customFormat="1" ht="13.2" hidden="1" x14ac:dyDescent="0.2"/>
    <row r="10161" s="33" customFormat="1" ht="13.2" hidden="1" x14ac:dyDescent="0.2"/>
    <row r="10162" s="33" customFormat="1" ht="13.2" hidden="1" x14ac:dyDescent="0.2"/>
    <row r="10163" s="33" customFormat="1" ht="13.2" hidden="1" x14ac:dyDescent="0.2"/>
    <row r="10164" s="33" customFormat="1" ht="13.2" hidden="1" x14ac:dyDescent="0.2"/>
    <row r="10165" s="33" customFormat="1" ht="13.2" hidden="1" x14ac:dyDescent="0.2"/>
    <row r="10166" s="33" customFormat="1" ht="13.2" hidden="1" x14ac:dyDescent="0.2"/>
    <row r="10167" s="33" customFormat="1" ht="13.2" hidden="1" x14ac:dyDescent="0.2"/>
    <row r="10168" s="33" customFormat="1" ht="13.2" hidden="1" x14ac:dyDescent="0.2"/>
    <row r="10169" s="33" customFormat="1" ht="13.2" hidden="1" x14ac:dyDescent="0.2"/>
    <row r="10170" s="33" customFormat="1" ht="13.2" hidden="1" x14ac:dyDescent="0.2"/>
    <row r="10171" s="33" customFormat="1" ht="13.2" hidden="1" x14ac:dyDescent="0.2"/>
    <row r="10172" s="33" customFormat="1" ht="13.2" hidden="1" x14ac:dyDescent="0.2"/>
    <row r="10173" s="33" customFormat="1" ht="13.2" hidden="1" x14ac:dyDescent="0.2"/>
    <row r="10174" s="33" customFormat="1" ht="13.2" hidden="1" x14ac:dyDescent="0.2"/>
    <row r="10175" s="33" customFormat="1" ht="13.2" hidden="1" x14ac:dyDescent="0.2"/>
    <row r="10176" s="33" customFormat="1" ht="13.2" hidden="1" x14ac:dyDescent="0.2"/>
    <row r="10177" s="33" customFormat="1" ht="13.2" hidden="1" x14ac:dyDescent="0.2"/>
    <row r="10178" s="33" customFormat="1" ht="13.2" hidden="1" x14ac:dyDescent="0.2"/>
    <row r="10179" s="33" customFormat="1" ht="13.2" hidden="1" x14ac:dyDescent="0.2"/>
    <row r="10180" s="33" customFormat="1" ht="13.2" hidden="1" x14ac:dyDescent="0.2"/>
    <row r="10181" s="33" customFormat="1" ht="13.2" hidden="1" x14ac:dyDescent="0.2"/>
    <row r="10182" s="33" customFormat="1" ht="13.2" hidden="1" x14ac:dyDescent="0.2"/>
    <row r="10183" s="33" customFormat="1" ht="13.2" hidden="1" x14ac:dyDescent="0.2"/>
    <row r="10184" s="33" customFormat="1" ht="13.2" hidden="1" x14ac:dyDescent="0.2"/>
    <row r="10185" s="33" customFormat="1" ht="13.2" hidden="1" x14ac:dyDescent="0.2"/>
    <row r="10186" s="33" customFormat="1" ht="13.2" hidden="1" x14ac:dyDescent="0.2"/>
    <row r="10187" s="33" customFormat="1" ht="13.2" hidden="1" x14ac:dyDescent="0.2"/>
    <row r="10188" s="33" customFormat="1" ht="13.2" hidden="1" x14ac:dyDescent="0.2"/>
    <row r="10189" s="33" customFormat="1" ht="13.2" hidden="1" x14ac:dyDescent="0.2"/>
    <row r="10190" s="33" customFormat="1" ht="13.2" hidden="1" x14ac:dyDescent="0.2"/>
    <row r="10191" s="33" customFormat="1" ht="13.2" hidden="1" x14ac:dyDescent="0.2"/>
    <row r="10192" s="33" customFormat="1" ht="13.2" hidden="1" x14ac:dyDescent="0.2"/>
    <row r="10193" s="33" customFormat="1" ht="13.2" hidden="1" x14ac:dyDescent="0.2"/>
    <row r="10194" s="33" customFormat="1" ht="13.2" hidden="1" x14ac:dyDescent="0.2"/>
    <row r="10195" s="33" customFormat="1" ht="13.2" hidden="1" x14ac:dyDescent="0.2"/>
    <row r="10196" s="33" customFormat="1" ht="13.2" hidden="1" x14ac:dyDescent="0.2"/>
    <row r="10197" s="33" customFormat="1" ht="13.2" hidden="1" x14ac:dyDescent="0.2"/>
    <row r="10198" s="33" customFormat="1" ht="13.2" hidden="1" x14ac:dyDescent="0.2"/>
    <row r="10199" s="33" customFormat="1" ht="13.2" hidden="1" x14ac:dyDescent="0.2"/>
    <row r="10200" s="33" customFormat="1" ht="13.2" hidden="1" x14ac:dyDescent="0.2"/>
    <row r="10201" s="33" customFormat="1" ht="13.2" hidden="1" x14ac:dyDescent="0.2"/>
    <row r="10202" s="33" customFormat="1" ht="13.2" hidden="1" x14ac:dyDescent="0.2"/>
    <row r="10203" s="33" customFormat="1" ht="13.2" hidden="1" x14ac:dyDescent="0.2"/>
    <row r="10204" s="33" customFormat="1" ht="13.2" hidden="1" x14ac:dyDescent="0.2"/>
    <row r="10205" s="33" customFormat="1" ht="13.2" hidden="1" x14ac:dyDescent="0.2"/>
    <row r="10206" s="33" customFormat="1" ht="13.2" hidden="1" x14ac:dyDescent="0.2"/>
    <row r="10207" s="33" customFormat="1" ht="13.2" hidden="1" x14ac:dyDescent="0.2"/>
    <row r="10208" s="33" customFormat="1" ht="13.2" hidden="1" x14ac:dyDescent="0.2"/>
    <row r="10209" s="33" customFormat="1" ht="13.2" hidden="1" x14ac:dyDescent="0.2"/>
    <row r="10210" s="33" customFormat="1" ht="13.2" hidden="1" x14ac:dyDescent="0.2"/>
    <row r="10211" s="33" customFormat="1" ht="13.2" hidden="1" x14ac:dyDescent="0.2"/>
    <row r="10212" s="33" customFormat="1" ht="13.2" hidden="1" x14ac:dyDescent="0.2"/>
    <row r="10213" s="33" customFormat="1" ht="13.2" hidden="1" x14ac:dyDescent="0.2"/>
    <row r="10214" s="33" customFormat="1" ht="13.2" hidden="1" x14ac:dyDescent="0.2"/>
    <row r="10215" s="33" customFormat="1" ht="13.2" hidden="1" x14ac:dyDescent="0.2"/>
    <row r="10216" s="33" customFormat="1" ht="13.2" hidden="1" x14ac:dyDescent="0.2"/>
    <row r="10217" s="33" customFormat="1" ht="13.2" hidden="1" x14ac:dyDescent="0.2"/>
    <row r="10218" s="33" customFormat="1" ht="13.2" hidden="1" x14ac:dyDescent="0.2"/>
    <row r="10219" s="33" customFormat="1" ht="13.2" hidden="1" x14ac:dyDescent="0.2"/>
    <row r="10220" s="33" customFormat="1" ht="13.2" hidden="1" x14ac:dyDescent="0.2"/>
    <row r="10221" s="33" customFormat="1" ht="13.2" hidden="1" x14ac:dyDescent="0.2"/>
    <row r="10222" s="33" customFormat="1" ht="13.2" hidden="1" x14ac:dyDescent="0.2"/>
    <row r="10223" s="33" customFormat="1" ht="13.2" hidden="1" x14ac:dyDescent="0.2"/>
    <row r="10224" s="33" customFormat="1" ht="13.2" hidden="1" x14ac:dyDescent="0.2"/>
    <row r="10225" s="33" customFormat="1" ht="13.2" hidden="1" x14ac:dyDescent="0.2"/>
    <row r="10226" s="33" customFormat="1" ht="13.2" hidden="1" x14ac:dyDescent="0.2"/>
    <row r="10227" s="33" customFormat="1" ht="13.2" hidden="1" x14ac:dyDescent="0.2"/>
    <row r="10228" s="33" customFormat="1" ht="13.2" hidden="1" x14ac:dyDescent="0.2"/>
    <row r="10229" s="33" customFormat="1" ht="13.2" hidden="1" x14ac:dyDescent="0.2"/>
    <row r="10230" s="33" customFormat="1" ht="13.2" hidden="1" x14ac:dyDescent="0.2"/>
    <row r="10231" s="33" customFormat="1" ht="13.2" hidden="1" x14ac:dyDescent="0.2"/>
    <row r="10232" s="33" customFormat="1" ht="13.2" hidden="1" x14ac:dyDescent="0.2"/>
    <row r="10233" s="33" customFormat="1" ht="13.2" hidden="1" x14ac:dyDescent="0.2"/>
    <row r="10234" s="33" customFormat="1" ht="13.2" hidden="1" x14ac:dyDescent="0.2"/>
    <row r="10235" s="33" customFormat="1" ht="13.2" hidden="1" x14ac:dyDescent="0.2"/>
    <row r="10236" s="33" customFormat="1" ht="13.2" hidden="1" x14ac:dyDescent="0.2"/>
    <row r="10237" s="33" customFormat="1" ht="13.2" hidden="1" x14ac:dyDescent="0.2"/>
    <row r="10238" s="33" customFormat="1" ht="13.2" hidden="1" x14ac:dyDescent="0.2"/>
    <row r="10239" s="33" customFormat="1" ht="13.2" hidden="1" x14ac:dyDescent="0.2"/>
    <row r="10240" s="33" customFormat="1" ht="13.2" hidden="1" x14ac:dyDescent="0.2"/>
    <row r="10241" s="33" customFormat="1" ht="13.2" hidden="1" x14ac:dyDescent="0.2"/>
    <row r="10242" s="33" customFormat="1" ht="13.2" hidden="1" x14ac:dyDescent="0.2"/>
    <row r="10243" s="33" customFormat="1" ht="13.2" hidden="1" x14ac:dyDescent="0.2"/>
    <row r="10244" s="33" customFormat="1" ht="13.2" hidden="1" x14ac:dyDescent="0.2"/>
    <row r="10245" s="33" customFormat="1" ht="13.2" hidden="1" x14ac:dyDescent="0.2"/>
    <row r="10246" s="33" customFormat="1" ht="13.2" hidden="1" x14ac:dyDescent="0.2"/>
    <row r="10247" s="33" customFormat="1" ht="13.2" hidden="1" x14ac:dyDescent="0.2"/>
    <row r="10248" s="33" customFormat="1" ht="13.2" hidden="1" x14ac:dyDescent="0.2"/>
    <row r="10249" s="33" customFormat="1" ht="13.2" hidden="1" x14ac:dyDescent="0.2"/>
    <row r="10250" s="33" customFormat="1" ht="13.2" hidden="1" x14ac:dyDescent="0.2"/>
    <row r="10251" s="33" customFormat="1" ht="13.2" hidden="1" x14ac:dyDescent="0.2"/>
    <row r="10252" s="33" customFormat="1" ht="13.2" hidden="1" x14ac:dyDescent="0.2"/>
    <row r="10253" s="33" customFormat="1" ht="13.2" hidden="1" x14ac:dyDescent="0.2"/>
    <row r="10254" s="33" customFormat="1" ht="13.2" hidden="1" x14ac:dyDescent="0.2"/>
    <row r="10255" s="33" customFormat="1" ht="13.2" hidden="1" x14ac:dyDescent="0.2"/>
    <row r="10256" s="33" customFormat="1" ht="13.2" hidden="1" x14ac:dyDescent="0.2"/>
    <row r="10257" s="33" customFormat="1" ht="13.2" hidden="1" x14ac:dyDescent="0.2"/>
    <row r="10258" s="33" customFormat="1" ht="13.2" hidden="1" x14ac:dyDescent="0.2"/>
    <row r="10259" s="33" customFormat="1" ht="13.2" hidden="1" x14ac:dyDescent="0.2"/>
    <row r="10260" s="33" customFormat="1" ht="13.2" hidden="1" x14ac:dyDescent="0.2"/>
    <row r="10261" s="33" customFormat="1" ht="13.2" hidden="1" x14ac:dyDescent="0.2"/>
    <row r="10262" s="33" customFormat="1" ht="13.2" hidden="1" x14ac:dyDescent="0.2"/>
    <row r="10263" s="33" customFormat="1" ht="13.2" hidden="1" x14ac:dyDescent="0.2"/>
    <row r="10264" s="33" customFormat="1" ht="13.2" hidden="1" x14ac:dyDescent="0.2"/>
    <row r="10265" s="33" customFormat="1" ht="13.2" hidden="1" x14ac:dyDescent="0.2"/>
    <row r="10266" s="33" customFormat="1" ht="13.2" hidden="1" x14ac:dyDescent="0.2"/>
    <row r="10267" s="33" customFormat="1" ht="13.2" hidden="1" x14ac:dyDescent="0.2"/>
    <row r="10268" s="33" customFormat="1" ht="13.2" hidden="1" x14ac:dyDescent="0.2"/>
    <row r="10269" s="33" customFormat="1" ht="13.2" hidden="1" x14ac:dyDescent="0.2"/>
    <row r="10270" s="33" customFormat="1" ht="13.2" hidden="1" x14ac:dyDescent="0.2"/>
    <row r="10271" s="33" customFormat="1" ht="13.2" hidden="1" x14ac:dyDescent="0.2"/>
    <row r="10272" s="33" customFormat="1" ht="13.2" hidden="1" x14ac:dyDescent="0.2"/>
    <row r="10273" s="33" customFormat="1" ht="13.2" hidden="1" x14ac:dyDescent="0.2"/>
    <row r="10274" s="33" customFormat="1" ht="13.2" hidden="1" x14ac:dyDescent="0.2"/>
    <row r="10275" s="33" customFormat="1" ht="13.2" hidden="1" x14ac:dyDescent="0.2"/>
    <row r="10276" s="33" customFormat="1" ht="13.2" hidden="1" x14ac:dyDescent="0.2"/>
    <row r="10277" s="33" customFormat="1" ht="13.2" hidden="1" x14ac:dyDescent="0.2"/>
    <row r="10278" s="33" customFormat="1" ht="13.2" hidden="1" x14ac:dyDescent="0.2"/>
    <row r="10279" s="33" customFormat="1" ht="13.2" hidden="1" x14ac:dyDescent="0.2"/>
    <row r="10280" s="33" customFormat="1" ht="13.2" hidden="1" x14ac:dyDescent="0.2"/>
    <row r="10281" s="33" customFormat="1" ht="13.2" hidden="1" x14ac:dyDescent="0.2"/>
    <row r="10282" s="33" customFormat="1" ht="13.2" hidden="1" x14ac:dyDescent="0.2"/>
    <row r="10283" s="33" customFormat="1" ht="13.2" hidden="1" x14ac:dyDescent="0.2"/>
    <row r="10284" s="33" customFormat="1" ht="13.2" hidden="1" x14ac:dyDescent="0.2"/>
    <row r="10285" s="33" customFormat="1" ht="13.2" hidden="1" x14ac:dyDescent="0.2"/>
    <row r="10286" s="33" customFormat="1" ht="13.2" hidden="1" x14ac:dyDescent="0.2"/>
    <row r="10287" s="33" customFormat="1" ht="13.2" hidden="1" x14ac:dyDescent="0.2"/>
    <row r="10288" s="33" customFormat="1" ht="13.2" hidden="1" x14ac:dyDescent="0.2"/>
    <row r="10289" s="33" customFormat="1" ht="13.2" hidden="1" x14ac:dyDescent="0.2"/>
    <row r="10290" s="33" customFormat="1" ht="13.2" hidden="1" x14ac:dyDescent="0.2"/>
    <row r="10291" s="33" customFormat="1" ht="13.2" hidden="1" x14ac:dyDescent="0.2"/>
    <row r="10292" s="33" customFormat="1" ht="13.2" hidden="1" x14ac:dyDescent="0.2"/>
    <row r="10293" s="33" customFormat="1" ht="13.2" hidden="1" x14ac:dyDescent="0.2"/>
    <row r="10294" s="33" customFormat="1" ht="13.2" hidden="1" x14ac:dyDescent="0.2"/>
    <row r="10295" s="33" customFormat="1" ht="13.2" hidden="1" x14ac:dyDescent="0.2"/>
    <row r="10296" s="33" customFormat="1" ht="13.2" hidden="1" x14ac:dyDescent="0.2"/>
    <row r="10297" s="33" customFormat="1" ht="13.2" hidden="1" x14ac:dyDescent="0.2"/>
    <row r="10298" s="33" customFormat="1" ht="13.2" hidden="1" x14ac:dyDescent="0.2"/>
    <row r="10299" s="33" customFormat="1" ht="13.2" hidden="1" x14ac:dyDescent="0.2"/>
    <row r="10300" s="33" customFormat="1" ht="13.2" hidden="1" x14ac:dyDescent="0.2"/>
    <row r="10301" s="33" customFormat="1" ht="13.2" hidden="1" x14ac:dyDescent="0.2"/>
    <row r="10302" s="33" customFormat="1" ht="13.2" hidden="1" x14ac:dyDescent="0.2"/>
    <row r="10303" s="33" customFormat="1" ht="13.2" hidden="1" x14ac:dyDescent="0.2"/>
    <row r="10304" s="33" customFormat="1" ht="13.2" hidden="1" x14ac:dyDescent="0.2"/>
    <row r="10305" s="33" customFormat="1" ht="13.2" hidden="1" x14ac:dyDescent="0.2"/>
    <row r="10306" s="33" customFormat="1" ht="13.2" hidden="1" x14ac:dyDescent="0.2"/>
    <row r="10307" s="33" customFormat="1" ht="13.2" hidden="1" x14ac:dyDescent="0.2"/>
    <row r="10308" s="33" customFormat="1" ht="13.2" hidden="1" x14ac:dyDescent="0.2"/>
    <row r="10309" s="33" customFormat="1" ht="13.2" hidden="1" x14ac:dyDescent="0.2"/>
    <row r="10310" s="33" customFormat="1" ht="13.2" hidden="1" x14ac:dyDescent="0.2"/>
    <row r="10311" s="33" customFormat="1" ht="13.2" hidden="1" x14ac:dyDescent="0.2"/>
    <row r="10312" s="33" customFormat="1" ht="13.2" hidden="1" x14ac:dyDescent="0.2"/>
    <row r="10313" s="33" customFormat="1" ht="13.2" hidden="1" x14ac:dyDescent="0.2"/>
    <row r="10314" s="33" customFormat="1" ht="13.2" hidden="1" x14ac:dyDescent="0.2"/>
    <row r="10315" s="33" customFormat="1" ht="13.2" hidden="1" x14ac:dyDescent="0.2"/>
    <row r="10316" s="33" customFormat="1" ht="13.2" hidden="1" x14ac:dyDescent="0.2"/>
    <row r="10317" s="33" customFormat="1" ht="13.2" hidden="1" x14ac:dyDescent="0.2"/>
    <row r="10318" s="33" customFormat="1" ht="13.2" hidden="1" x14ac:dyDescent="0.2"/>
    <row r="10319" s="33" customFormat="1" ht="13.2" hidden="1" x14ac:dyDescent="0.2"/>
    <row r="10320" s="33" customFormat="1" ht="13.2" hidden="1" x14ac:dyDescent="0.2"/>
    <row r="10321" s="33" customFormat="1" ht="13.2" hidden="1" x14ac:dyDescent="0.2"/>
    <row r="10322" s="33" customFormat="1" ht="13.2" hidden="1" x14ac:dyDescent="0.2"/>
    <row r="10323" s="33" customFormat="1" ht="13.2" hidden="1" x14ac:dyDescent="0.2"/>
    <row r="10324" s="33" customFormat="1" ht="13.2" hidden="1" x14ac:dyDescent="0.2"/>
    <row r="10325" s="33" customFormat="1" ht="13.2" hidden="1" x14ac:dyDescent="0.2"/>
    <row r="10326" s="33" customFormat="1" ht="13.2" hidden="1" x14ac:dyDescent="0.2"/>
    <row r="10327" s="33" customFormat="1" ht="13.2" hidden="1" x14ac:dyDescent="0.2"/>
    <row r="10328" s="33" customFormat="1" ht="13.2" hidden="1" x14ac:dyDescent="0.2"/>
    <row r="10329" s="33" customFormat="1" ht="13.2" hidden="1" x14ac:dyDescent="0.2"/>
    <row r="10330" s="33" customFormat="1" ht="13.2" hidden="1" x14ac:dyDescent="0.2"/>
    <row r="10331" s="33" customFormat="1" ht="13.2" hidden="1" x14ac:dyDescent="0.2"/>
    <row r="10332" s="33" customFormat="1" ht="13.2" hidden="1" x14ac:dyDescent="0.2"/>
    <row r="10333" s="33" customFormat="1" ht="13.2" hidden="1" x14ac:dyDescent="0.2"/>
    <row r="10334" s="33" customFormat="1" ht="13.2" hidden="1" x14ac:dyDescent="0.2"/>
    <row r="10335" s="33" customFormat="1" ht="13.2" hidden="1" x14ac:dyDescent="0.2"/>
    <row r="10336" s="33" customFormat="1" ht="13.2" hidden="1" x14ac:dyDescent="0.2"/>
    <row r="10337" s="33" customFormat="1" ht="13.2" hidden="1" x14ac:dyDescent="0.2"/>
    <row r="10338" s="33" customFormat="1" ht="13.2" hidden="1" x14ac:dyDescent="0.2"/>
    <row r="10339" s="33" customFormat="1" ht="13.2" hidden="1" x14ac:dyDescent="0.2"/>
    <row r="10340" s="33" customFormat="1" ht="13.2" hidden="1" x14ac:dyDescent="0.2"/>
    <row r="10341" s="33" customFormat="1" ht="13.2" hidden="1" x14ac:dyDescent="0.2"/>
    <row r="10342" s="33" customFormat="1" ht="13.2" hidden="1" x14ac:dyDescent="0.2"/>
    <row r="10343" s="33" customFormat="1" ht="13.2" hidden="1" x14ac:dyDescent="0.2"/>
    <row r="10344" s="33" customFormat="1" ht="13.2" hidden="1" x14ac:dyDescent="0.2"/>
    <row r="10345" s="33" customFormat="1" ht="13.2" hidden="1" x14ac:dyDescent="0.2"/>
    <row r="10346" s="33" customFormat="1" ht="13.2" hidden="1" x14ac:dyDescent="0.2"/>
    <row r="10347" s="33" customFormat="1" ht="13.2" hidden="1" x14ac:dyDescent="0.2"/>
    <row r="10348" s="33" customFormat="1" ht="13.2" hidden="1" x14ac:dyDescent="0.2"/>
    <row r="10349" s="33" customFormat="1" ht="13.2" hidden="1" x14ac:dyDescent="0.2"/>
    <row r="10350" s="33" customFormat="1" ht="13.2" hidden="1" x14ac:dyDescent="0.2"/>
    <row r="10351" s="33" customFormat="1" ht="13.2" hidden="1" x14ac:dyDescent="0.2"/>
    <row r="10352" s="33" customFormat="1" ht="13.2" hidden="1" x14ac:dyDescent="0.2"/>
    <row r="10353" s="33" customFormat="1" ht="13.2" hidden="1" x14ac:dyDescent="0.2"/>
    <row r="10354" s="33" customFormat="1" ht="13.2" hidden="1" x14ac:dyDescent="0.2"/>
    <row r="10355" s="33" customFormat="1" ht="13.2" hidden="1" x14ac:dyDescent="0.2"/>
    <row r="10356" s="33" customFormat="1" ht="13.2" hidden="1" x14ac:dyDescent="0.2"/>
    <row r="10357" s="33" customFormat="1" ht="13.2" hidden="1" x14ac:dyDescent="0.2"/>
    <row r="10358" s="33" customFormat="1" ht="13.2" hidden="1" x14ac:dyDescent="0.2"/>
    <row r="10359" s="33" customFormat="1" ht="13.2" hidden="1" x14ac:dyDescent="0.2"/>
    <row r="10360" s="33" customFormat="1" ht="13.2" hidden="1" x14ac:dyDescent="0.2"/>
    <row r="10361" s="33" customFormat="1" ht="13.2" hidden="1" x14ac:dyDescent="0.2"/>
    <row r="10362" s="33" customFormat="1" ht="13.2" hidden="1" x14ac:dyDescent="0.2"/>
    <row r="10363" s="33" customFormat="1" ht="13.2" hidden="1" x14ac:dyDescent="0.2"/>
    <row r="10364" s="33" customFormat="1" ht="13.2" hidden="1" x14ac:dyDescent="0.2"/>
    <row r="10365" s="33" customFormat="1" ht="13.2" hidden="1" x14ac:dyDescent="0.2"/>
    <row r="10366" s="33" customFormat="1" ht="13.2" hidden="1" x14ac:dyDescent="0.2"/>
    <row r="10367" s="33" customFormat="1" ht="13.2" hidden="1" x14ac:dyDescent="0.2"/>
    <row r="10368" s="33" customFormat="1" ht="13.2" hidden="1" x14ac:dyDescent="0.2"/>
    <row r="10369" s="33" customFormat="1" ht="13.2" hidden="1" x14ac:dyDescent="0.2"/>
    <row r="10370" s="33" customFormat="1" ht="13.2" hidden="1" x14ac:dyDescent="0.2"/>
    <row r="10371" s="33" customFormat="1" ht="13.2" hidden="1" x14ac:dyDescent="0.2"/>
    <row r="10372" s="33" customFormat="1" ht="13.2" hidden="1" x14ac:dyDescent="0.2"/>
    <row r="10373" s="33" customFormat="1" ht="13.2" hidden="1" x14ac:dyDescent="0.2"/>
    <row r="10374" s="33" customFormat="1" ht="13.2" hidden="1" x14ac:dyDescent="0.2"/>
    <row r="10375" s="33" customFormat="1" ht="13.2" hidden="1" x14ac:dyDescent="0.2"/>
    <row r="10376" s="33" customFormat="1" ht="13.2" hidden="1" x14ac:dyDescent="0.2"/>
    <row r="10377" s="33" customFormat="1" ht="13.2" hidden="1" x14ac:dyDescent="0.2"/>
    <row r="10378" s="33" customFormat="1" ht="13.2" hidden="1" x14ac:dyDescent="0.2"/>
    <row r="10379" s="33" customFormat="1" ht="13.2" hidden="1" x14ac:dyDescent="0.2"/>
    <row r="10380" s="33" customFormat="1" ht="13.2" hidden="1" x14ac:dyDescent="0.2"/>
    <row r="10381" s="33" customFormat="1" ht="13.2" hidden="1" x14ac:dyDescent="0.2"/>
    <row r="10382" s="33" customFormat="1" ht="13.2" hidden="1" x14ac:dyDescent="0.2"/>
    <row r="10383" s="33" customFormat="1" ht="13.2" hidden="1" x14ac:dyDescent="0.2"/>
    <row r="10384" s="33" customFormat="1" ht="13.2" hidden="1" x14ac:dyDescent="0.2"/>
    <row r="10385" s="33" customFormat="1" ht="13.2" hidden="1" x14ac:dyDescent="0.2"/>
    <row r="10386" s="33" customFormat="1" ht="13.2" hidden="1" x14ac:dyDescent="0.2"/>
    <row r="10387" s="33" customFormat="1" ht="13.2" hidden="1" x14ac:dyDescent="0.2"/>
    <row r="10388" s="33" customFormat="1" ht="13.2" hidden="1" x14ac:dyDescent="0.2"/>
    <row r="10389" s="33" customFormat="1" ht="13.2" hidden="1" x14ac:dyDescent="0.2"/>
    <row r="10390" s="33" customFormat="1" ht="13.2" hidden="1" x14ac:dyDescent="0.2"/>
    <row r="10391" s="33" customFormat="1" ht="13.2" hidden="1" x14ac:dyDescent="0.2"/>
    <row r="10392" s="33" customFormat="1" ht="13.2" hidden="1" x14ac:dyDescent="0.2"/>
    <row r="10393" s="33" customFormat="1" ht="13.2" hidden="1" x14ac:dyDescent="0.2"/>
    <row r="10394" s="33" customFormat="1" ht="13.2" hidden="1" x14ac:dyDescent="0.2"/>
    <row r="10395" s="33" customFormat="1" ht="13.2" hidden="1" x14ac:dyDescent="0.2"/>
    <row r="10396" s="33" customFormat="1" ht="13.2" hidden="1" x14ac:dyDescent="0.2"/>
    <row r="10397" s="33" customFormat="1" ht="13.2" hidden="1" x14ac:dyDescent="0.2"/>
    <row r="10398" s="33" customFormat="1" ht="13.2" hidden="1" x14ac:dyDescent="0.2"/>
    <row r="10399" s="33" customFormat="1" ht="13.2" hidden="1" x14ac:dyDescent="0.2"/>
    <row r="10400" s="33" customFormat="1" ht="13.2" hidden="1" x14ac:dyDescent="0.2"/>
    <row r="10401" s="33" customFormat="1" ht="13.2" hidden="1" x14ac:dyDescent="0.2"/>
    <row r="10402" s="33" customFormat="1" ht="13.2" hidden="1" x14ac:dyDescent="0.2"/>
    <row r="10403" s="33" customFormat="1" ht="13.2" hidden="1" x14ac:dyDescent="0.2"/>
    <row r="10404" s="33" customFormat="1" ht="13.2" hidden="1" x14ac:dyDescent="0.2"/>
    <row r="10405" s="33" customFormat="1" ht="13.2" hidden="1" x14ac:dyDescent="0.2"/>
    <row r="10406" s="33" customFormat="1" ht="13.2" hidden="1" x14ac:dyDescent="0.2"/>
    <row r="10407" s="33" customFormat="1" ht="13.2" hidden="1" x14ac:dyDescent="0.2"/>
    <row r="10408" s="33" customFormat="1" ht="13.2" hidden="1" x14ac:dyDescent="0.2"/>
    <row r="10409" s="33" customFormat="1" ht="13.2" hidden="1" x14ac:dyDescent="0.2"/>
    <row r="10410" s="33" customFormat="1" ht="13.2" hidden="1" x14ac:dyDescent="0.2"/>
    <row r="10411" s="33" customFormat="1" ht="13.2" hidden="1" x14ac:dyDescent="0.2"/>
    <row r="10412" s="33" customFormat="1" ht="13.2" hidden="1" x14ac:dyDescent="0.2"/>
    <row r="10413" s="33" customFormat="1" ht="13.2" hidden="1" x14ac:dyDescent="0.2"/>
    <row r="10414" s="33" customFormat="1" ht="13.2" hidden="1" x14ac:dyDescent="0.2"/>
    <row r="10415" s="33" customFormat="1" ht="13.2" hidden="1" x14ac:dyDescent="0.2"/>
    <row r="10416" s="33" customFormat="1" ht="13.2" hidden="1" x14ac:dyDescent="0.2"/>
    <row r="10417" s="33" customFormat="1" ht="13.2" hidden="1" x14ac:dyDescent="0.2"/>
    <row r="10418" s="33" customFormat="1" ht="13.2" hidden="1" x14ac:dyDescent="0.2"/>
    <row r="10419" s="33" customFormat="1" ht="13.2" hidden="1" x14ac:dyDescent="0.2"/>
    <row r="10420" s="33" customFormat="1" ht="13.2" hidden="1" x14ac:dyDescent="0.2"/>
    <row r="10421" s="33" customFormat="1" ht="13.2" hidden="1" x14ac:dyDescent="0.2"/>
    <row r="10422" s="33" customFormat="1" ht="13.2" hidden="1" x14ac:dyDescent="0.2"/>
    <row r="10423" s="33" customFormat="1" ht="13.2" hidden="1" x14ac:dyDescent="0.2"/>
    <row r="10424" s="33" customFormat="1" ht="13.2" hidden="1" x14ac:dyDescent="0.2"/>
    <row r="10425" s="33" customFormat="1" ht="13.2" hidden="1" x14ac:dyDescent="0.2"/>
    <row r="10426" s="33" customFormat="1" ht="13.2" hidden="1" x14ac:dyDescent="0.2"/>
    <row r="10427" s="33" customFormat="1" ht="13.2" hidden="1" x14ac:dyDescent="0.2"/>
    <row r="10428" s="33" customFormat="1" ht="13.2" hidden="1" x14ac:dyDescent="0.2"/>
    <row r="10429" s="33" customFormat="1" ht="13.2" hidden="1" x14ac:dyDescent="0.2"/>
    <row r="10430" s="33" customFormat="1" ht="13.2" hidden="1" x14ac:dyDescent="0.2"/>
    <row r="10431" s="33" customFormat="1" ht="13.2" hidden="1" x14ac:dyDescent="0.2"/>
    <row r="10432" s="33" customFormat="1" ht="13.2" hidden="1" x14ac:dyDescent="0.2"/>
    <row r="10433" s="33" customFormat="1" ht="13.2" hidden="1" x14ac:dyDescent="0.2"/>
    <row r="10434" s="33" customFormat="1" ht="13.2" hidden="1" x14ac:dyDescent="0.2"/>
    <row r="10435" s="33" customFormat="1" ht="13.2" hidden="1" x14ac:dyDescent="0.2"/>
    <row r="10436" s="33" customFormat="1" ht="13.2" hidden="1" x14ac:dyDescent="0.2"/>
    <row r="10437" s="33" customFormat="1" ht="13.2" hidden="1" x14ac:dyDescent="0.2"/>
    <row r="10438" s="33" customFormat="1" ht="13.2" hidden="1" x14ac:dyDescent="0.2"/>
    <row r="10439" s="33" customFormat="1" ht="13.2" hidden="1" x14ac:dyDescent="0.2"/>
    <row r="10440" s="33" customFormat="1" ht="13.2" hidden="1" x14ac:dyDescent="0.2"/>
    <row r="10441" s="33" customFormat="1" ht="13.2" hidden="1" x14ac:dyDescent="0.2"/>
    <row r="10442" s="33" customFormat="1" ht="13.2" hidden="1" x14ac:dyDescent="0.2"/>
    <row r="10443" s="33" customFormat="1" ht="13.2" hidden="1" x14ac:dyDescent="0.2"/>
    <row r="10444" s="33" customFormat="1" ht="13.2" hidden="1" x14ac:dyDescent="0.2"/>
    <row r="10445" s="33" customFormat="1" ht="13.2" hidden="1" x14ac:dyDescent="0.2"/>
    <row r="10446" s="33" customFormat="1" ht="13.2" hidden="1" x14ac:dyDescent="0.2"/>
    <row r="10447" s="33" customFormat="1" ht="13.2" hidden="1" x14ac:dyDescent="0.2"/>
    <row r="10448" s="33" customFormat="1" ht="13.2" hidden="1" x14ac:dyDescent="0.2"/>
    <row r="10449" s="33" customFormat="1" ht="13.2" hidden="1" x14ac:dyDescent="0.2"/>
    <row r="10450" s="33" customFormat="1" ht="13.2" hidden="1" x14ac:dyDescent="0.2"/>
    <row r="10451" s="33" customFormat="1" ht="13.2" hidden="1" x14ac:dyDescent="0.2"/>
    <row r="10452" s="33" customFormat="1" ht="13.2" hidden="1" x14ac:dyDescent="0.2"/>
    <row r="10453" s="33" customFormat="1" ht="13.2" hidden="1" x14ac:dyDescent="0.2"/>
    <row r="10454" s="33" customFormat="1" ht="13.2" hidden="1" x14ac:dyDescent="0.2"/>
    <row r="10455" s="33" customFormat="1" ht="13.2" hidden="1" x14ac:dyDescent="0.2"/>
    <row r="10456" s="33" customFormat="1" ht="13.2" hidden="1" x14ac:dyDescent="0.2"/>
    <row r="10457" s="33" customFormat="1" ht="13.2" hidden="1" x14ac:dyDescent="0.2"/>
    <row r="10458" s="33" customFormat="1" ht="13.2" hidden="1" x14ac:dyDescent="0.2"/>
    <row r="10459" s="33" customFormat="1" ht="13.2" hidden="1" x14ac:dyDescent="0.2"/>
    <row r="10460" s="33" customFormat="1" ht="13.2" hidden="1" x14ac:dyDescent="0.2"/>
    <row r="10461" s="33" customFormat="1" ht="13.2" hidden="1" x14ac:dyDescent="0.2"/>
    <row r="10462" s="33" customFormat="1" ht="13.2" hidden="1" x14ac:dyDescent="0.2"/>
    <row r="10463" s="33" customFormat="1" ht="13.2" hidden="1" x14ac:dyDescent="0.2"/>
    <row r="10464" s="33" customFormat="1" ht="13.2" hidden="1" x14ac:dyDescent="0.2"/>
    <row r="10465" s="33" customFormat="1" ht="13.2" hidden="1" x14ac:dyDescent="0.2"/>
    <row r="10466" s="33" customFormat="1" ht="13.2" hidden="1" x14ac:dyDescent="0.2"/>
    <row r="10467" s="33" customFormat="1" ht="13.2" hidden="1" x14ac:dyDescent="0.2"/>
    <row r="10468" s="33" customFormat="1" ht="13.2" hidden="1" x14ac:dyDescent="0.2"/>
    <row r="10469" s="33" customFormat="1" ht="13.2" hidden="1" x14ac:dyDescent="0.2"/>
    <row r="10470" s="33" customFormat="1" ht="13.2" hidden="1" x14ac:dyDescent="0.2"/>
    <row r="10471" s="33" customFormat="1" ht="13.2" hidden="1" x14ac:dyDescent="0.2"/>
    <row r="10472" s="33" customFormat="1" ht="13.2" hidden="1" x14ac:dyDescent="0.2"/>
    <row r="10473" s="33" customFormat="1" ht="13.2" hidden="1" x14ac:dyDescent="0.2"/>
    <row r="10474" s="33" customFormat="1" ht="13.2" hidden="1" x14ac:dyDescent="0.2"/>
    <row r="10475" s="33" customFormat="1" ht="13.2" hidden="1" x14ac:dyDescent="0.2"/>
    <row r="10476" s="33" customFormat="1" ht="13.2" hidden="1" x14ac:dyDescent="0.2"/>
    <row r="10477" s="33" customFormat="1" ht="13.2" hidden="1" x14ac:dyDescent="0.2"/>
    <row r="10478" s="33" customFormat="1" ht="13.2" hidden="1" x14ac:dyDescent="0.2"/>
    <row r="10479" s="33" customFormat="1" ht="13.2" hidden="1" x14ac:dyDescent="0.2"/>
    <row r="10480" s="33" customFormat="1" ht="13.2" hidden="1" x14ac:dyDescent="0.2"/>
    <row r="10481" s="33" customFormat="1" ht="13.2" hidden="1" x14ac:dyDescent="0.2"/>
    <row r="10482" s="33" customFormat="1" ht="13.2" hidden="1" x14ac:dyDescent="0.2"/>
    <row r="10483" s="33" customFormat="1" ht="13.2" hidden="1" x14ac:dyDescent="0.2"/>
    <row r="10484" s="33" customFormat="1" ht="13.2" hidden="1" x14ac:dyDescent="0.2"/>
    <row r="10485" s="33" customFormat="1" ht="13.2" hidden="1" x14ac:dyDescent="0.2"/>
    <row r="10486" s="33" customFormat="1" ht="13.2" hidden="1" x14ac:dyDescent="0.2"/>
    <row r="10487" s="33" customFormat="1" ht="13.2" hidden="1" x14ac:dyDescent="0.2"/>
    <row r="10488" s="33" customFormat="1" ht="13.2" hidden="1" x14ac:dyDescent="0.2"/>
    <row r="10489" s="33" customFormat="1" ht="13.2" hidden="1" x14ac:dyDescent="0.2"/>
    <row r="10490" s="33" customFormat="1" ht="13.2" hidden="1" x14ac:dyDescent="0.2"/>
    <row r="10491" s="33" customFormat="1" ht="13.2" hidden="1" x14ac:dyDescent="0.2"/>
    <row r="10492" s="33" customFormat="1" ht="13.2" hidden="1" x14ac:dyDescent="0.2"/>
    <row r="10493" s="33" customFormat="1" ht="13.2" hidden="1" x14ac:dyDescent="0.2"/>
    <row r="10494" s="33" customFormat="1" ht="13.2" hidden="1" x14ac:dyDescent="0.2"/>
    <row r="10495" s="33" customFormat="1" ht="13.2" hidden="1" x14ac:dyDescent="0.2"/>
    <row r="10496" s="33" customFormat="1" ht="13.2" hidden="1" x14ac:dyDescent="0.2"/>
    <row r="10497" s="33" customFormat="1" ht="13.2" hidden="1" x14ac:dyDescent="0.2"/>
    <row r="10498" s="33" customFormat="1" ht="13.2" hidden="1" x14ac:dyDescent="0.2"/>
    <row r="10499" s="33" customFormat="1" ht="13.2" hidden="1" x14ac:dyDescent="0.2"/>
    <row r="10500" s="33" customFormat="1" ht="13.2" hidden="1" x14ac:dyDescent="0.2"/>
    <row r="10501" s="33" customFormat="1" ht="13.2" hidden="1" x14ac:dyDescent="0.2"/>
    <row r="10502" s="33" customFormat="1" ht="13.2" hidden="1" x14ac:dyDescent="0.2"/>
    <row r="10503" s="33" customFormat="1" ht="13.2" hidden="1" x14ac:dyDescent="0.2"/>
    <row r="10504" s="33" customFormat="1" ht="13.2" hidden="1" x14ac:dyDescent="0.2"/>
    <row r="10505" s="33" customFormat="1" ht="13.2" hidden="1" x14ac:dyDescent="0.2"/>
    <row r="10506" s="33" customFormat="1" ht="13.2" hidden="1" x14ac:dyDescent="0.2"/>
    <row r="10507" s="33" customFormat="1" ht="13.2" hidden="1" x14ac:dyDescent="0.2"/>
    <row r="10508" s="33" customFormat="1" ht="13.2" hidden="1" x14ac:dyDescent="0.2"/>
    <row r="10509" s="33" customFormat="1" ht="13.2" hidden="1" x14ac:dyDescent="0.2"/>
    <row r="10510" s="33" customFormat="1" ht="13.2" hidden="1" x14ac:dyDescent="0.2"/>
    <row r="10511" s="33" customFormat="1" ht="13.2" hidden="1" x14ac:dyDescent="0.2"/>
    <row r="10512" s="33" customFormat="1" ht="13.2" hidden="1" x14ac:dyDescent="0.2"/>
    <row r="10513" s="33" customFormat="1" ht="13.2" hidden="1" x14ac:dyDescent="0.2"/>
    <row r="10514" s="33" customFormat="1" ht="13.2" hidden="1" x14ac:dyDescent="0.2"/>
    <row r="10515" s="33" customFormat="1" ht="13.2" hidden="1" x14ac:dyDescent="0.2"/>
    <row r="10516" s="33" customFormat="1" ht="13.2" hidden="1" x14ac:dyDescent="0.2"/>
    <row r="10517" s="33" customFormat="1" ht="13.2" hidden="1" x14ac:dyDescent="0.2"/>
    <row r="10518" s="33" customFormat="1" ht="13.2" hidden="1" x14ac:dyDescent="0.2"/>
    <row r="10519" s="33" customFormat="1" ht="13.2" hidden="1" x14ac:dyDescent="0.2"/>
    <row r="10520" s="33" customFormat="1" ht="13.2" hidden="1" x14ac:dyDescent="0.2"/>
    <row r="10521" s="33" customFormat="1" ht="13.2" hidden="1" x14ac:dyDescent="0.2"/>
    <row r="10522" s="33" customFormat="1" ht="13.2" hidden="1" x14ac:dyDescent="0.2"/>
    <row r="10523" s="33" customFormat="1" ht="13.2" hidden="1" x14ac:dyDescent="0.2"/>
    <row r="10524" s="33" customFormat="1" ht="13.2" hidden="1" x14ac:dyDescent="0.2"/>
    <row r="10525" s="33" customFormat="1" ht="13.2" hidden="1" x14ac:dyDescent="0.2"/>
    <row r="10526" s="33" customFormat="1" ht="13.2" hidden="1" x14ac:dyDescent="0.2"/>
    <row r="10527" s="33" customFormat="1" ht="13.2" hidden="1" x14ac:dyDescent="0.2"/>
    <row r="10528" s="33" customFormat="1" ht="13.2" hidden="1" x14ac:dyDescent="0.2"/>
    <row r="10529" s="33" customFormat="1" ht="13.2" hidden="1" x14ac:dyDescent="0.2"/>
    <row r="10530" s="33" customFormat="1" ht="13.2" hidden="1" x14ac:dyDescent="0.2"/>
    <row r="10531" s="33" customFormat="1" ht="13.2" hidden="1" x14ac:dyDescent="0.2"/>
    <row r="10532" s="33" customFormat="1" ht="13.2" hidden="1" x14ac:dyDescent="0.2"/>
    <row r="10533" s="33" customFormat="1" ht="13.2" hidden="1" x14ac:dyDescent="0.2"/>
    <row r="10534" s="33" customFormat="1" ht="13.2" hidden="1" x14ac:dyDescent="0.2"/>
    <row r="10535" s="33" customFormat="1" ht="13.2" hidden="1" x14ac:dyDescent="0.2"/>
    <row r="10536" s="33" customFormat="1" ht="13.2" hidden="1" x14ac:dyDescent="0.2"/>
    <row r="10537" s="33" customFormat="1" ht="13.2" hidden="1" x14ac:dyDescent="0.2"/>
    <row r="10538" s="33" customFormat="1" ht="13.2" hidden="1" x14ac:dyDescent="0.2"/>
    <row r="10539" s="33" customFormat="1" ht="13.2" hidden="1" x14ac:dyDescent="0.2"/>
    <row r="10540" s="33" customFormat="1" ht="13.2" hidden="1" x14ac:dyDescent="0.2"/>
    <row r="10541" s="33" customFormat="1" ht="13.2" hidden="1" x14ac:dyDescent="0.2"/>
    <row r="10542" s="33" customFormat="1" ht="13.2" hidden="1" x14ac:dyDescent="0.2"/>
    <row r="10543" s="33" customFormat="1" ht="13.2" hidden="1" x14ac:dyDescent="0.2"/>
    <row r="10544" s="33" customFormat="1" ht="13.2" hidden="1" x14ac:dyDescent="0.2"/>
    <row r="10545" s="33" customFormat="1" ht="13.2" hidden="1" x14ac:dyDescent="0.2"/>
    <row r="10546" s="33" customFormat="1" ht="13.2" hidden="1" x14ac:dyDescent="0.2"/>
    <row r="10547" s="33" customFormat="1" ht="13.2" hidden="1" x14ac:dyDescent="0.2"/>
    <row r="10548" s="33" customFormat="1" ht="13.2" hidden="1" x14ac:dyDescent="0.2"/>
    <row r="10549" s="33" customFormat="1" ht="13.2" hidden="1" x14ac:dyDescent="0.2"/>
    <row r="10550" s="33" customFormat="1" ht="13.2" hidden="1" x14ac:dyDescent="0.2"/>
    <row r="10551" s="33" customFormat="1" ht="13.2" hidden="1" x14ac:dyDescent="0.2"/>
    <row r="10552" s="33" customFormat="1" ht="13.2" hidden="1" x14ac:dyDescent="0.2"/>
    <row r="10553" s="33" customFormat="1" ht="13.2" hidden="1" x14ac:dyDescent="0.2"/>
    <row r="10554" s="33" customFormat="1" ht="13.2" hidden="1" x14ac:dyDescent="0.2"/>
    <row r="10555" s="33" customFormat="1" ht="13.2" hidden="1" x14ac:dyDescent="0.2"/>
    <row r="10556" s="33" customFormat="1" ht="13.2" hidden="1" x14ac:dyDescent="0.2"/>
    <row r="10557" s="33" customFormat="1" ht="13.2" hidden="1" x14ac:dyDescent="0.2"/>
    <row r="10558" s="33" customFormat="1" ht="13.2" hidden="1" x14ac:dyDescent="0.2"/>
    <row r="10559" s="33" customFormat="1" ht="13.2" hidden="1" x14ac:dyDescent="0.2"/>
    <row r="10560" s="33" customFormat="1" ht="13.2" hidden="1" x14ac:dyDescent="0.2"/>
    <row r="10561" s="33" customFormat="1" ht="13.2" hidden="1" x14ac:dyDescent="0.2"/>
    <row r="10562" s="33" customFormat="1" ht="13.2" hidden="1" x14ac:dyDescent="0.2"/>
    <row r="10563" s="33" customFormat="1" ht="13.2" hidden="1" x14ac:dyDescent="0.2"/>
    <row r="10564" s="33" customFormat="1" ht="13.2" hidden="1" x14ac:dyDescent="0.2"/>
    <row r="10565" s="33" customFormat="1" ht="13.2" hidden="1" x14ac:dyDescent="0.2"/>
    <row r="10566" s="33" customFormat="1" ht="13.2" hidden="1" x14ac:dyDescent="0.2"/>
    <row r="10567" s="33" customFormat="1" ht="13.2" hidden="1" x14ac:dyDescent="0.2"/>
    <row r="10568" s="33" customFormat="1" ht="13.2" hidden="1" x14ac:dyDescent="0.2"/>
    <row r="10569" s="33" customFormat="1" ht="13.2" hidden="1" x14ac:dyDescent="0.2"/>
    <row r="10570" s="33" customFormat="1" ht="13.2" hidden="1" x14ac:dyDescent="0.2"/>
    <row r="10571" s="33" customFormat="1" ht="13.2" hidden="1" x14ac:dyDescent="0.2"/>
    <row r="10572" s="33" customFormat="1" ht="13.2" hidden="1" x14ac:dyDescent="0.2"/>
    <row r="10573" s="33" customFormat="1" ht="13.2" hidden="1" x14ac:dyDescent="0.2"/>
    <row r="10574" s="33" customFormat="1" ht="13.2" hidden="1" x14ac:dyDescent="0.2"/>
    <row r="10575" s="33" customFormat="1" ht="13.2" hidden="1" x14ac:dyDescent="0.2"/>
    <row r="10576" s="33" customFormat="1" ht="13.2" hidden="1" x14ac:dyDescent="0.2"/>
    <row r="10577" s="33" customFormat="1" ht="13.2" hidden="1" x14ac:dyDescent="0.2"/>
    <row r="10578" s="33" customFormat="1" ht="13.2" hidden="1" x14ac:dyDescent="0.2"/>
    <row r="10579" s="33" customFormat="1" ht="13.2" hidden="1" x14ac:dyDescent="0.2"/>
    <row r="10580" s="33" customFormat="1" ht="13.2" hidden="1" x14ac:dyDescent="0.2"/>
    <row r="10581" s="33" customFormat="1" ht="13.2" hidden="1" x14ac:dyDescent="0.2"/>
    <row r="10582" s="33" customFormat="1" ht="13.2" hidden="1" x14ac:dyDescent="0.2"/>
    <row r="10583" s="33" customFormat="1" ht="13.2" hidden="1" x14ac:dyDescent="0.2"/>
    <row r="10584" s="33" customFormat="1" ht="13.2" hidden="1" x14ac:dyDescent="0.2"/>
    <row r="10585" s="33" customFormat="1" ht="13.2" hidden="1" x14ac:dyDescent="0.2"/>
    <row r="10586" s="33" customFormat="1" ht="13.2" hidden="1" x14ac:dyDescent="0.2"/>
    <row r="10587" s="33" customFormat="1" ht="13.2" hidden="1" x14ac:dyDescent="0.2"/>
    <row r="10588" s="33" customFormat="1" ht="13.2" hidden="1" x14ac:dyDescent="0.2"/>
    <row r="10589" s="33" customFormat="1" ht="13.2" hidden="1" x14ac:dyDescent="0.2"/>
    <row r="10590" s="33" customFormat="1" ht="13.2" hidden="1" x14ac:dyDescent="0.2"/>
    <row r="10591" s="33" customFormat="1" ht="13.2" hidden="1" x14ac:dyDescent="0.2"/>
    <row r="10592" s="33" customFormat="1" ht="13.2" hidden="1" x14ac:dyDescent="0.2"/>
    <row r="10593" s="33" customFormat="1" ht="13.2" hidden="1" x14ac:dyDescent="0.2"/>
    <row r="10594" s="33" customFormat="1" ht="13.2" hidden="1" x14ac:dyDescent="0.2"/>
    <row r="10595" s="33" customFormat="1" ht="13.2" hidden="1" x14ac:dyDescent="0.2"/>
    <row r="10596" s="33" customFormat="1" ht="13.2" hidden="1" x14ac:dyDescent="0.2"/>
    <row r="10597" s="33" customFormat="1" ht="13.2" hidden="1" x14ac:dyDescent="0.2"/>
    <row r="10598" s="33" customFormat="1" ht="13.2" hidden="1" x14ac:dyDescent="0.2"/>
    <row r="10599" s="33" customFormat="1" ht="13.2" hidden="1" x14ac:dyDescent="0.2"/>
    <row r="10600" s="33" customFormat="1" ht="13.2" hidden="1" x14ac:dyDescent="0.2"/>
    <row r="10601" s="33" customFormat="1" ht="13.2" hidden="1" x14ac:dyDescent="0.2"/>
    <row r="10602" s="33" customFormat="1" ht="13.2" hidden="1" x14ac:dyDescent="0.2"/>
    <row r="10603" s="33" customFormat="1" ht="13.2" hidden="1" x14ac:dyDescent="0.2"/>
    <row r="10604" s="33" customFormat="1" ht="13.2" hidden="1" x14ac:dyDescent="0.2"/>
    <row r="10605" s="33" customFormat="1" ht="13.2" hidden="1" x14ac:dyDescent="0.2"/>
    <row r="10606" s="33" customFormat="1" ht="13.2" hidden="1" x14ac:dyDescent="0.2"/>
    <row r="10607" s="33" customFormat="1" ht="13.2" hidden="1" x14ac:dyDescent="0.2"/>
    <row r="10608" s="33" customFormat="1" ht="13.2" hidden="1" x14ac:dyDescent="0.2"/>
    <row r="10609" s="33" customFormat="1" ht="13.2" hidden="1" x14ac:dyDescent="0.2"/>
    <row r="10610" s="33" customFormat="1" ht="13.2" hidden="1" x14ac:dyDescent="0.2"/>
    <row r="10611" s="33" customFormat="1" ht="13.2" hidden="1" x14ac:dyDescent="0.2"/>
    <row r="10612" s="33" customFormat="1" ht="13.2" hidden="1" x14ac:dyDescent="0.2"/>
    <row r="10613" s="33" customFormat="1" ht="13.2" hidden="1" x14ac:dyDescent="0.2"/>
    <row r="10614" s="33" customFormat="1" ht="13.2" hidden="1" x14ac:dyDescent="0.2"/>
    <row r="10615" s="33" customFormat="1" ht="13.2" hidden="1" x14ac:dyDescent="0.2"/>
    <row r="10616" s="33" customFormat="1" ht="13.2" hidden="1" x14ac:dyDescent="0.2"/>
    <row r="10617" s="33" customFormat="1" ht="13.2" hidden="1" x14ac:dyDescent="0.2"/>
    <row r="10618" s="33" customFormat="1" ht="13.2" hidden="1" x14ac:dyDescent="0.2"/>
    <row r="10619" s="33" customFormat="1" ht="13.2" hidden="1" x14ac:dyDescent="0.2"/>
    <row r="10620" s="33" customFormat="1" ht="13.2" hidden="1" x14ac:dyDescent="0.2"/>
    <row r="10621" s="33" customFormat="1" ht="13.2" hidden="1" x14ac:dyDescent="0.2"/>
    <row r="10622" s="33" customFormat="1" ht="13.2" hidden="1" x14ac:dyDescent="0.2"/>
    <row r="10623" s="33" customFormat="1" ht="13.2" hidden="1" x14ac:dyDescent="0.2"/>
    <row r="10624" s="33" customFormat="1" ht="13.2" hidden="1" x14ac:dyDescent="0.2"/>
    <row r="10625" s="33" customFormat="1" ht="13.2" hidden="1" x14ac:dyDescent="0.2"/>
    <row r="10626" s="33" customFormat="1" ht="13.2" hidden="1" x14ac:dyDescent="0.2"/>
    <row r="10627" s="33" customFormat="1" ht="13.2" hidden="1" x14ac:dyDescent="0.2"/>
    <row r="10628" s="33" customFormat="1" ht="13.2" hidden="1" x14ac:dyDescent="0.2"/>
    <row r="10629" s="33" customFormat="1" ht="13.2" hidden="1" x14ac:dyDescent="0.2"/>
    <row r="10630" s="33" customFormat="1" ht="13.2" hidden="1" x14ac:dyDescent="0.2"/>
    <row r="10631" s="33" customFormat="1" ht="13.2" hidden="1" x14ac:dyDescent="0.2"/>
    <row r="10632" s="33" customFormat="1" ht="13.2" hidden="1" x14ac:dyDescent="0.2"/>
    <row r="10633" s="33" customFormat="1" ht="13.2" hidden="1" x14ac:dyDescent="0.2"/>
    <row r="10634" s="33" customFormat="1" ht="13.2" hidden="1" x14ac:dyDescent="0.2"/>
    <row r="10635" s="33" customFormat="1" ht="13.2" hidden="1" x14ac:dyDescent="0.2"/>
    <row r="10636" s="33" customFormat="1" ht="13.2" hidden="1" x14ac:dyDescent="0.2"/>
    <row r="10637" s="33" customFormat="1" ht="13.2" hidden="1" x14ac:dyDescent="0.2"/>
    <row r="10638" s="33" customFormat="1" ht="13.2" hidden="1" x14ac:dyDescent="0.2"/>
    <row r="10639" s="33" customFormat="1" ht="13.2" hidden="1" x14ac:dyDescent="0.2"/>
    <row r="10640" s="33" customFormat="1" ht="13.2" hidden="1" x14ac:dyDescent="0.2"/>
    <row r="10641" s="33" customFormat="1" ht="13.2" hidden="1" x14ac:dyDescent="0.2"/>
    <row r="10642" s="33" customFormat="1" ht="13.2" hidden="1" x14ac:dyDescent="0.2"/>
    <row r="10643" s="33" customFormat="1" ht="13.2" hidden="1" x14ac:dyDescent="0.2"/>
    <row r="10644" s="33" customFormat="1" ht="13.2" hidden="1" x14ac:dyDescent="0.2"/>
    <row r="10645" s="33" customFormat="1" ht="13.2" hidden="1" x14ac:dyDescent="0.2"/>
    <row r="10646" s="33" customFormat="1" ht="13.2" hidden="1" x14ac:dyDescent="0.2"/>
    <row r="10647" s="33" customFormat="1" ht="13.2" hidden="1" x14ac:dyDescent="0.2"/>
    <row r="10648" s="33" customFormat="1" ht="13.2" hidden="1" x14ac:dyDescent="0.2"/>
    <row r="10649" s="33" customFormat="1" ht="13.2" hidden="1" x14ac:dyDescent="0.2"/>
    <row r="10650" s="33" customFormat="1" ht="13.2" hidden="1" x14ac:dyDescent="0.2"/>
    <row r="10651" s="33" customFormat="1" ht="13.2" hidden="1" x14ac:dyDescent="0.2"/>
    <row r="10652" s="33" customFormat="1" ht="13.2" hidden="1" x14ac:dyDescent="0.2"/>
    <row r="10653" s="33" customFormat="1" ht="13.2" hidden="1" x14ac:dyDescent="0.2"/>
    <row r="10654" s="33" customFormat="1" ht="13.2" hidden="1" x14ac:dyDescent="0.2"/>
    <row r="10655" s="33" customFormat="1" ht="13.2" hidden="1" x14ac:dyDescent="0.2"/>
    <row r="10656" s="33" customFormat="1" ht="13.2" hidden="1" x14ac:dyDescent="0.2"/>
    <row r="10657" s="33" customFormat="1" ht="13.2" hidden="1" x14ac:dyDescent="0.2"/>
    <row r="10658" s="33" customFormat="1" ht="13.2" hidden="1" x14ac:dyDescent="0.2"/>
    <row r="10659" s="33" customFormat="1" ht="13.2" hidden="1" x14ac:dyDescent="0.2"/>
    <row r="10660" s="33" customFormat="1" ht="13.2" hidden="1" x14ac:dyDescent="0.2"/>
    <row r="10661" s="33" customFormat="1" ht="13.2" hidden="1" x14ac:dyDescent="0.2"/>
    <row r="10662" s="33" customFormat="1" ht="13.2" hidden="1" x14ac:dyDescent="0.2"/>
    <row r="10663" s="33" customFormat="1" ht="13.2" hidden="1" x14ac:dyDescent="0.2"/>
    <row r="10664" s="33" customFormat="1" ht="13.2" hidden="1" x14ac:dyDescent="0.2"/>
    <row r="10665" s="33" customFormat="1" ht="13.2" hidden="1" x14ac:dyDescent="0.2"/>
    <row r="10666" s="33" customFormat="1" ht="13.2" hidden="1" x14ac:dyDescent="0.2"/>
    <row r="10667" s="33" customFormat="1" ht="13.2" hidden="1" x14ac:dyDescent="0.2"/>
    <row r="10668" s="33" customFormat="1" ht="13.2" hidden="1" x14ac:dyDescent="0.2"/>
    <row r="10669" s="33" customFormat="1" ht="13.2" hidden="1" x14ac:dyDescent="0.2"/>
    <row r="10670" s="33" customFormat="1" ht="13.2" hidden="1" x14ac:dyDescent="0.2"/>
    <row r="10671" s="33" customFormat="1" ht="13.2" hidden="1" x14ac:dyDescent="0.2"/>
    <row r="10672" s="33" customFormat="1" ht="13.2" hidden="1" x14ac:dyDescent="0.2"/>
    <row r="10673" s="33" customFormat="1" ht="13.2" hidden="1" x14ac:dyDescent="0.2"/>
    <row r="10674" s="33" customFormat="1" ht="13.2" hidden="1" x14ac:dyDescent="0.2"/>
    <row r="10675" s="33" customFormat="1" ht="13.2" hidden="1" x14ac:dyDescent="0.2"/>
    <row r="10676" s="33" customFormat="1" ht="13.2" hidden="1" x14ac:dyDescent="0.2"/>
    <row r="10677" s="33" customFormat="1" ht="13.2" hidden="1" x14ac:dyDescent="0.2"/>
    <row r="10678" s="33" customFormat="1" ht="13.2" hidden="1" x14ac:dyDescent="0.2"/>
    <row r="10679" s="33" customFormat="1" ht="13.2" hidden="1" x14ac:dyDescent="0.2"/>
    <row r="10680" s="33" customFormat="1" ht="13.2" hidden="1" x14ac:dyDescent="0.2"/>
    <row r="10681" s="33" customFormat="1" ht="13.2" hidden="1" x14ac:dyDescent="0.2"/>
    <row r="10682" s="33" customFormat="1" ht="13.2" hidden="1" x14ac:dyDescent="0.2"/>
    <row r="10683" s="33" customFormat="1" ht="13.2" hidden="1" x14ac:dyDescent="0.2"/>
    <row r="10684" s="33" customFormat="1" ht="13.2" hidden="1" x14ac:dyDescent="0.2"/>
    <row r="10685" s="33" customFormat="1" ht="13.2" hidden="1" x14ac:dyDescent="0.2"/>
    <row r="10686" s="33" customFormat="1" ht="13.2" hidden="1" x14ac:dyDescent="0.2"/>
    <row r="10687" s="33" customFormat="1" ht="13.2" hidden="1" x14ac:dyDescent="0.2"/>
    <row r="10688" s="33" customFormat="1" ht="13.2" hidden="1" x14ac:dyDescent="0.2"/>
    <row r="10689" s="33" customFormat="1" ht="13.2" hidden="1" x14ac:dyDescent="0.2"/>
    <row r="10690" s="33" customFormat="1" ht="13.2" hidden="1" x14ac:dyDescent="0.2"/>
    <row r="10691" s="33" customFormat="1" ht="13.2" hidden="1" x14ac:dyDescent="0.2"/>
    <row r="10692" s="33" customFormat="1" ht="13.2" hidden="1" x14ac:dyDescent="0.2"/>
    <row r="10693" s="33" customFormat="1" ht="13.2" hidden="1" x14ac:dyDescent="0.2"/>
    <row r="10694" s="33" customFormat="1" ht="13.2" hidden="1" x14ac:dyDescent="0.2"/>
    <row r="10695" s="33" customFormat="1" ht="13.2" hidden="1" x14ac:dyDescent="0.2"/>
    <row r="10696" s="33" customFormat="1" ht="13.2" hidden="1" x14ac:dyDescent="0.2"/>
    <row r="10697" s="33" customFormat="1" ht="13.2" hidden="1" x14ac:dyDescent="0.2"/>
    <row r="10698" s="33" customFormat="1" ht="13.2" hidden="1" x14ac:dyDescent="0.2"/>
    <row r="10699" s="33" customFormat="1" ht="13.2" hidden="1" x14ac:dyDescent="0.2"/>
    <row r="10700" s="33" customFormat="1" ht="13.2" hidden="1" x14ac:dyDescent="0.2"/>
    <row r="10701" s="33" customFormat="1" ht="13.2" hidden="1" x14ac:dyDescent="0.2"/>
    <row r="10702" s="33" customFormat="1" ht="13.2" hidden="1" x14ac:dyDescent="0.2"/>
    <row r="10703" s="33" customFormat="1" ht="13.2" hidden="1" x14ac:dyDescent="0.2"/>
    <row r="10704" s="33" customFormat="1" ht="13.2" hidden="1" x14ac:dyDescent="0.2"/>
    <row r="10705" s="33" customFormat="1" ht="13.2" hidden="1" x14ac:dyDescent="0.2"/>
    <row r="10706" s="33" customFormat="1" ht="13.2" hidden="1" x14ac:dyDescent="0.2"/>
    <row r="10707" s="33" customFormat="1" ht="13.2" hidden="1" x14ac:dyDescent="0.2"/>
    <row r="10708" s="33" customFormat="1" ht="13.2" hidden="1" x14ac:dyDescent="0.2"/>
    <row r="10709" s="33" customFormat="1" ht="13.2" hidden="1" x14ac:dyDescent="0.2"/>
    <row r="10710" s="33" customFormat="1" ht="13.2" hidden="1" x14ac:dyDescent="0.2"/>
    <row r="10711" s="33" customFormat="1" ht="13.2" hidden="1" x14ac:dyDescent="0.2"/>
    <row r="10712" s="33" customFormat="1" ht="13.2" hidden="1" x14ac:dyDescent="0.2"/>
    <row r="10713" s="33" customFormat="1" ht="13.2" hidden="1" x14ac:dyDescent="0.2"/>
    <row r="10714" s="33" customFormat="1" ht="13.2" hidden="1" x14ac:dyDescent="0.2"/>
    <row r="10715" s="33" customFormat="1" ht="13.2" hidden="1" x14ac:dyDescent="0.2"/>
    <row r="10716" s="33" customFormat="1" ht="13.2" hidden="1" x14ac:dyDescent="0.2"/>
    <row r="10717" s="33" customFormat="1" ht="13.2" hidden="1" x14ac:dyDescent="0.2"/>
    <row r="10718" s="33" customFormat="1" ht="13.2" hidden="1" x14ac:dyDescent="0.2"/>
    <row r="10719" s="33" customFormat="1" ht="13.2" hidden="1" x14ac:dyDescent="0.2"/>
    <row r="10720" s="33" customFormat="1" ht="13.2" hidden="1" x14ac:dyDescent="0.2"/>
    <row r="10721" s="33" customFormat="1" ht="13.2" hidden="1" x14ac:dyDescent="0.2"/>
    <row r="10722" s="33" customFormat="1" ht="13.2" hidden="1" x14ac:dyDescent="0.2"/>
    <row r="10723" s="33" customFormat="1" ht="13.2" hidden="1" x14ac:dyDescent="0.2"/>
    <row r="10724" s="33" customFormat="1" ht="13.2" hidden="1" x14ac:dyDescent="0.2"/>
    <row r="10725" s="33" customFormat="1" ht="13.2" hidden="1" x14ac:dyDescent="0.2"/>
    <row r="10726" s="33" customFormat="1" ht="13.2" hidden="1" x14ac:dyDescent="0.2"/>
    <row r="10727" s="33" customFormat="1" ht="13.2" hidden="1" x14ac:dyDescent="0.2"/>
    <row r="10728" s="33" customFormat="1" ht="13.2" hidden="1" x14ac:dyDescent="0.2"/>
    <row r="10729" s="33" customFormat="1" ht="13.2" hidden="1" x14ac:dyDescent="0.2"/>
    <row r="10730" s="33" customFormat="1" ht="13.2" hidden="1" x14ac:dyDescent="0.2"/>
    <row r="10731" s="33" customFormat="1" ht="13.2" hidden="1" x14ac:dyDescent="0.2"/>
    <row r="10732" s="33" customFormat="1" ht="13.2" hidden="1" x14ac:dyDescent="0.2"/>
    <row r="10733" s="33" customFormat="1" ht="13.2" hidden="1" x14ac:dyDescent="0.2"/>
    <row r="10734" s="33" customFormat="1" ht="13.2" hidden="1" x14ac:dyDescent="0.2"/>
    <row r="10735" s="33" customFormat="1" ht="13.2" hidden="1" x14ac:dyDescent="0.2"/>
    <row r="10736" s="33" customFormat="1" ht="13.2" hidden="1" x14ac:dyDescent="0.2"/>
    <row r="10737" s="33" customFormat="1" ht="13.2" hidden="1" x14ac:dyDescent="0.2"/>
    <row r="10738" s="33" customFormat="1" ht="13.2" hidden="1" x14ac:dyDescent="0.2"/>
    <row r="10739" s="33" customFormat="1" ht="13.2" hidden="1" x14ac:dyDescent="0.2"/>
    <row r="10740" s="33" customFormat="1" ht="13.2" hidden="1" x14ac:dyDescent="0.2"/>
    <row r="10741" s="33" customFormat="1" ht="13.2" hidden="1" x14ac:dyDescent="0.2"/>
    <row r="10742" s="33" customFormat="1" ht="13.2" hidden="1" x14ac:dyDescent="0.2"/>
    <row r="10743" s="33" customFormat="1" ht="13.2" hidden="1" x14ac:dyDescent="0.2"/>
    <row r="10744" s="33" customFormat="1" ht="13.2" hidden="1" x14ac:dyDescent="0.2"/>
    <row r="10745" s="33" customFormat="1" ht="13.2" hidden="1" x14ac:dyDescent="0.2"/>
    <row r="10746" s="33" customFormat="1" ht="13.2" hidden="1" x14ac:dyDescent="0.2"/>
    <row r="10747" s="33" customFormat="1" ht="13.2" hidden="1" x14ac:dyDescent="0.2"/>
    <row r="10748" s="33" customFormat="1" ht="13.2" hidden="1" x14ac:dyDescent="0.2"/>
    <row r="10749" s="33" customFormat="1" ht="13.2" hidden="1" x14ac:dyDescent="0.2"/>
    <row r="10750" s="33" customFormat="1" ht="13.2" hidden="1" x14ac:dyDescent="0.2"/>
    <row r="10751" s="33" customFormat="1" ht="13.2" hidden="1" x14ac:dyDescent="0.2"/>
    <row r="10752" s="33" customFormat="1" ht="13.2" hidden="1" x14ac:dyDescent="0.2"/>
    <row r="10753" s="33" customFormat="1" ht="13.2" hidden="1" x14ac:dyDescent="0.2"/>
    <row r="10754" s="33" customFormat="1" ht="13.2" hidden="1" x14ac:dyDescent="0.2"/>
    <row r="10755" s="33" customFormat="1" ht="13.2" hidden="1" x14ac:dyDescent="0.2"/>
    <row r="10756" s="33" customFormat="1" ht="13.2" hidden="1" x14ac:dyDescent="0.2"/>
    <row r="10757" s="33" customFormat="1" ht="13.2" hidden="1" x14ac:dyDescent="0.2"/>
    <row r="10758" s="33" customFormat="1" ht="13.2" hidden="1" x14ac:dyDescent="0.2"/>
    <row r="10759" s="33" customFormat="1" ht="13.2" hidden="1" x14ac:dyDescent="0.2"/>
    <row r="10760" s="33" customFormat="1" ht="13.2" hidden="1" x14ac:dyDescent="0.2"/>
    <row r="10761" s="33" customFormat="1" ht="13.2" hidden="1" x14ac:dyDescent="0.2"/>
    <row r="10762" s="33" customFormat="1" ht="13.2" hidden="1" x14ac:dyDescent="0.2"/>
    <row r="10763" s="33" customFormat="1" ht="13.2" hidden="1" x14ac:dyDescent="0.2"/>
    <row r="10764" s="33" customFormat="1" ht="13.2" hidden="1" x14ac:dyDescent="0.2"/>
    <row r="10765" s="33" customFormat="1" ht="13.2" hidden="1" x14ac:dyDescent="0.2"/>
    <row r="10766" s="33" customFormat="1" ht="13.2" hidden="1" x14ac:dyDescent="0.2"/>
    <row r="10767" s="33" customFormat="1" ht="13.2" hidden="1" x14ac:dyDescent="0.2"/>
    <row r="10768" s="33" customFormat="1" ht="13.2" hidden="1" x14ac:dyDescent="0.2"/>
    <row r="10769" s="33" customFormat="1" ht="13.2" hidden="1" x14ac:dyDescent="0.2"/>
    <row r="10770" s="33" customFormat="1" ht="13.2" hidden="1" x14ac:dyDescent="0.2"/>
    <row r="10771" s="33" customFormat="1" ht="13.2" hidden="1" x14ac:dyDescent="0.2"/>
    <row r="10772" s="33" customFormat="1" ht="13.2" hidden="1" x14ac:dyDescent="0.2"/>
    <row r="10773" s="33" customFormat="1" ht="13.2" hidden="1" x14ac:dyDescent="0.2"/>
    <row r="10774" s="33" customFormat="1" ht="13.2" hidden="1" x14ac:dyDescent="0.2"/>
    <row r="10775" s="33" customFormat="1" ht="13.2" hidden="1" x14ac:dyDescent="0.2"/>
    <row r="10776" s="33" customFormat="1" ht="13.2" hidden="1" x14ac:dyDescent="0.2"/>
    <row r="10777" s="33" customFormat="1" ht="13.2" hidden="1" x14ac:dyDescent="0.2"/>
    <row r="10778" s="33" customFormat="1" ht="13.2" hidden="1" x14ac:dyDescent="0.2"/>
    <row r="10779" s="33" customFormat="1" ht="13.2" hidden="1" x14ac:dyDescent="0.2"/>
    <row r="10780" s="33" customFormat="1" ht="13.2" hidden="1" x14ac:dyDescent="0.2"/>
    <row r="10781" s="33" customFormat="1" ht="13.2" hidden="1" x14ac:dyDescent="0.2"/>
    <row r="10782" s="33" customFormat="1" ht="13.2" hidden="1" x14ac:dyDescent="0.2"/>
    <row r="10783" s="33" customFormat="1" ht="13.2" hidden="1" x14ac:dyDescent="0.2"/>
    <row r="10784" s="33" customFormat="1" ht="13.2" hidden="1" x14ac:dyDescent="0.2"/>
    <row r="10785" s="33" customFormat="1" ht="13.2" hidden="1" x14ac:dyDescent="0.2"/>
    <row r="10786" s="33" customFormat="1" ht="13.2" hidden="1" x14ac:dyDescent="0.2"/>
    <row r="10787" s="33" customFormat="1" ht="13.2" hidden="1" x14ac:dyDescent="0.2"/>
    <row r="10788" s="33" customFormat="1" ht="13.2" hidden="1" x14ac:dyDescent="0.2"/>
    <row r="10789" s="33" customFormat="1" ht="13.2" hidden="1" x14ac:dyDescent="0.2"/>
    <row r="10790" s="33" customFormat="1" ht="13.2" hidden="1" x14ac:dyDescent="0.2"/>
    <row r="10791" s="33" customFormat="1" ht="13.2" hidden="1" x14ac:dyDescent="0.2"/>
    <row r="10792" s="33" customFormat="1" ht="13.2" hidden="1" x14ac:dyDescent="0.2"/>
    <row r="10793" s="33" customFormat="1" ht="13.2" hidden="1" x14ac:dyDescent="0.2"/>
    <row r="10794" s="33" customFormat="1" ht="13.2" hidden="1" x14ac:dyDescent="0.2"/>
    <row r="10795" s="33" customFormat="1" ht="13.2" hidden="1" x14ac:dyDescent="0.2"/>
    <row r="10796" s="33" customFormat="1" ht="13.2" hidden="1" x14ac:dyDescent="0.2"/>
    <row r="10797" s="33" customFormat="1" ht="13.2" hidden="1" x14ac:dyDescent="0.2"/>
    <row r="10798" s="33" customFormat="1" ht="13.2" hidden="1" x14ac:dyDescent="0.2"/>
    <row r="10799" s="33" customFormat="1" ht="13.2" hidden="1" x14ac:dyDescent="0.2"/>
    <row r="10800" s="33" customFormat="1" ht="13.2" hidden="1" x14ac:dyDescent="0.2"/>
    <row r="10801" s="33" customFormat="1" ht="13.2" hidden="1" x14ac:dyDescent="0.2"/>
    <row r="10802" s="33" customFormat="1" ht="13.2" hidden="1" x14ac:dyDescent="0.2"/>
    <row r="10803" s="33" customFormat="1" ht="13.2" hidden="1" x14ac:dyDescent="0.2"/>
    <row r="10804" s="33" customFormat="1" ht="13.2" hidden="1" x14ac:dyDescent="0.2"/>
    <row r="10805" s="33" customFormat="1" ht="13.2" hidden="1" x14ac:dyDescent="0.2"/>
    <row r="10806" s="33" customFormat="1" ht="13.2" hidden="1" x14ac:dyDescent="0.2"/>
    <row r="10807" s="33" customFormat="1" ht="13.2" hidden="1" x14ac:dyDescent="0.2"/>
    <row r="10808" s="33" customFormat="1" ht="13.2" hidden="1" x14ac:dyDescent="0.2"/>
    <row r="10809" s="33" customFormat="1" ht="13.2" hidden="1" x14ac:dyDescent="0.2"/>
    <row r="10810" s="33" customFormat="1" ht="13.2" hidden="1" x14ac:dyDescent="0.2"/>
    <row r="10811" s="33" customFormat="1" ht="13.2" hidden="1" x14ac:dyDescent="0.2"/>
    <row r="10812" s="33" customFormat="1" ht="13.2" hidden="1" x14ac:dyDescent="0.2"/>
    <row r="10813" s="33" customFormat="1" ht="13.2" hidden="1" x14ac:dyDescent="0.2"/>
    <row r="10814" s="33" customFormat="1" ht="13.2" hidden="1" x14ac:dyDescent="0.2"/>
    <row r="10815" s="33" customFormat="1" ht="13.2" hidden="1" x14ac:dyDescent="0.2"/>
    <row r="10816" s="33" customFormat="1" ht="13.2" hidden="1" x14ac:dyDescent="0.2"/>
    <row r="10817" s="33" customFormat="1" ht="13.2" hidden="1" x14ac:dyDescent="0.2"/>
    <row r="10818" s="33" customFormat="1" ht="13.2" hidden="1" x14ac:dyDescent="0.2"/>
    <row r="10819" s="33" customFormat="1" ht="13.2" hidden="1" x14ac:dyDescent="0.2"/>
    <row r="10820" s="33" customFormat="1" ht="13.2" hidden="1" x14ac:dyDescent="0.2"/>
    <row r="10821" s="33" customFormat="1" ht="13.2" hidden="1" x14ac:dyDescent="0.2"/>
    <row r="10822" s="33" customFormat="1" ht="13.2" hidden="1" x14ac:dyDescent="0.2"/>
    <row r="10823" s="33" customFormat="1" ht="13.2" hidden="1" x14ac:dyDescent="0.2"/>
    <row r="10824" s="33" customFormat="1" ht="13.2" hidden="1" x14ac:dyDescent="0.2"/>
    <row r="10825" s="33" customFormat="1" ht="13.2" hidden="1" x14ac:dyDescent="0.2"/>
    <row r="10826" s="33" customFormat="1" ht="13.2" hidden="1" x14ac:dyDescent="0.2"/>
    <row r="10827" s="33" customFormat="1" ht="13.2" hidden="1" x14ac:dyDescent="0.2"/>
    <row r="10828" s="33" customFormat="1" ht="13.2" hidden="1" x14ac:dyDescent="0.2"/>
    <row r="10829" s="33" customFormat="1" ht="13.2" hidden="1" x14ac:dyDescent="0.2"/>
    <row r="10830" s="33" customFormat="1" ht="13.2" hidden="1" x14ac:dyDescent="0.2"/>
    <row r="10831" s="33" customFormat="1" ht="13.2" hidden="1" x14ac:dyDescent="0.2"/>
    <row r="10832" s="33" customFormat="1" ht="13.2" hidden="1" x14ac:dyDescent="0.2"/>
    <row r="10833" s="33" customFormat="1" ht="13.2" hidden="1" x14ac:dyDescent="0.2"/>
    <row r="10834" s="33" customFormat="1" ht="13.2" hidden="1" x14ac:dyDescent="0.2"/>
    <row r="10835" s="33" customFormat="1" ht="13.2" hidden="1" x14ac:dyDescent="0.2"/>
    <row r="10836" s="33" customFormat="1" ht="13.2" hidden="1" x14ac:dyDescent="0.2"/>
    <row r="10837" s="33" customFormat="1" ht="13.2" hidden="1" x14ac:dyDescent="0.2"/>
    <row r="10838" s="33" customFormat="1" ht="13.2" hidden="1" x14ac:dyDescent="0.2"/>
    <row r="10839" s="33" customFormat="1" ht="13.2" hidden="1" x14ac:dyDescent="0.2"/>
    <row r="10840" s="33" customFormat="1" ht="13.2" hidden="1" x14ac:dyDescent="0.2"/>
    <row r="10841" s="33" customFormat="1" ht="13.2" hidden="1" x14ac:dyDescent="0.2"/>
    <row r="10842" s="33" customFormat="1" ht="13.2" hidden="1" x14ac:dyDescent="0.2"/>
    <row r="10843" s="33" customFormat="1" ht="13.2" hidden="1" x14ac:dyDescent="0.2"/>
    <row r="10844" s="33" customFormat="1" ht="13.2" hidden="1" x14ac:dyDescent="0.2"/>
    <row r="10845" s="33" customFormat="1" ht="13.2" hidden="1" x14ac:dyDescent="0.2"/>
    <row r="10846" s="33" customFormat="1" ht="13.2" hidden="1" x14ac:dyDescent="0.2"/>
    <row r="10847" s="33" customFormat="1" ht="13.2" hidden="1" x14ac:dyDescent="0.2"/>
    <row r="10848" s="33" customFormat="1" ht="13.2" hidden="1" x14ac:dyDescent="0.2"/>
    <row r="10849" s="33" customFormat="1" ht="13.2" hidden="1" x14ac:dyDescent="0.2"/>
    <row r="10850" s="33" customFormat="1" ht="13.2" hidden="1" x14ac:dyDescent="0.2"/>
    <row r="10851" s="33" customFormat="1" ht="13.2" hidden="1" x14ac:dyDescent="0.2"/>
    <row r="10852" s="33" customFormat="1" ht="13.2" hidden="1" x14ac:dyDescent="0.2"/>
    <row r="10853" s="33" customFormat="1" ht="13.2" hidden="1" x14ac:dyDescent="0.2"/>
    <row r="10854" s="33" customFormat="1" ht="13.2" hidden="1" x14ac:dyDescent="0.2"/>
    <row r="10855" s="33" customFormat="1" ht="13.2" hidden="1" x14ac:dyDescent="0.2"/>
    <row r="10856" s="33" customFormat="1" ht="13.2" hidden="1" x14ac:dyDescent="0.2"/>
    <row r="10857" s="33" customFormat="1" ht="13.2" hidden="1" x14ac:dyDescent="0.2"/>
    <row r="10858" s="33" customFormat="1" ht="13.2" hidden="1" x14ac:dyDescent="0.2"/>
    <row r="10859" s="33" customFormat="1" ht="13.2" hidden="1" x14ac:dyDescent="0.2"/>
    <row r="10860" s="33" customFormat="1" ht="13.2" hidden="1" x14ac:dyDescent="0.2"/>
    <row r="10861" s="33" customFormat="1" ht="13.2" hidden="1" x14ac:dyDescent="0.2"/>
    <row r="10862" s="33" customFormat="1" ht="13.2" hidden="1" x14ac:dyDescent="0.2"/>
    <row r="10863" s="33" customFormat="1" ht="13.2" hidden="1" x14ac:dyDescent="0.2"/>
    <row r="10864" s="33" customFormat="1" ht="13.2" hidden="1" x14ac:dyDescent="0.2"/>
    <row r="10865" s="33" customFormat="1" ht="13.2" hidden="1" x14ac:dyDescent="0.2"/>
    <row r="10866" s="33" customFormat="1" ht="13.2" hidden="1" x14ac:dyDescent="0.2"/>
    <row r="10867" s="33" customFormat="1" ht="13.2" hidden="1" x14ac:dyDescent="0.2"/>
    <row r="10868" s="33" customFormat="1" ht="13.2" hidden="1" x14ac:dyDescent="0.2"/>
    <row r="10869" s="33" customFormat="1" ht="13.2" hidden="1" x14ac:dyDescent="0.2"/>
    <row r="10870" s="33" customFormat="1" ht="13.2" hidden="1" x14ac:dyDescent="0.2"/>
    <row r="10871" s="33" customFormat="1" ht="13.2" hidden="1" x14ac:dyDescent="0.2"/>
    <row r="10872" s="33" customFormat="1" ht="13.2" hidden="1" x14ac:dyDescent="0.2"/>
    <row r="10873" s="33" customFormat="1" ht="13.2" hidden="1" x14ac:dyDescent="0.2"/>
    <row r="10874" s="33" customFormat="1" ht="13.2" hidden="1" x14ac:dyDescent="0.2"/>
    <row r="10875" s="33" customFormat="1" ht="13.2" hidden="1" x14ac:dyDescent="0.2"/>
    <row r="10876" s="33" customFormat="1" ht="13.2" hidden="1" x14ac:dyDescent="0.2"/>
    <row r="10877" s="33" customFormat="1" ht="13.2" hidden="1" x14ac:dyDescent="0.2"/>
    <row r="10878" s="33" customFormat="1" ht="13.2" hidden="1" x14ac:dyDescent="0.2"/>
    <row r="10879" s="33" customFormat="1" ht="13.2" hidden="1" x14ac:dyDescent="0.2"/>
    <row r="10880" s="33" customFormat="1" ht="13.2" hidden="1" x14ac:dyDescent="0.2"/>
    <row r="10881" s="33" customFormat="1" ht="13.2" hidden="1" x14ac:dyDescent="0.2"/>
    <row r="10882" s="33" customFormat="1" ht="13.2" hidden="1" x14ac:dyDescent="0.2"/>
    <row r="10883" s="33" customFormat="1" ht="13.2" hidden="1" x14ac:dyDescent="0.2"/>
    <row r="10884" s="33" customFormat="1" ht="13.2" hidden="1" x14ac:dyDescent="0.2"/>
    <row r="10885" s="33" customFormat="1" ht="13.2" hidden="1" x14ac:dyDescent="0.2"/>
    <row r="10886" s="33" customFormat="1" ht="13.2" hidden="1" x14ac:dyDescent="0.2"/>
    <row r="10887" s="33" customFormat="1" ht="13.2" hidden="1" x14ac:dyDescent="0.2"/>
    <row r="10888" s="33" customFormat="1" ht="13.2" hidden="1" x14ac:dyDescent="0.2"/>
    <row r="10889" s="33" customFormat="1" ht="13.2" hidden="1" x14ac:dyDescent="0.2"/>
    <row r="10890" s="33" customFormat="1" ht="13.2" hidden="1" x14ac:dyDescent="0.2"/>
    <row r="10891" s="33" customFormat="1" ht="13.2" hidden="1" x14ac:dyDescent="0.2"/>
    <row r="10892" s="33" customFormat="1" ht="13.2" hidden="1" x14ac:dyDescent="0.2"/>
    <row r="10893" s="33" customFormat="1" ht="13.2" hidden="1" x14ac:dyDescent="0.2"/>
    <row r="10894" s="33" customFormat="1" ht="13.2" hidden="1" x14ac:dyDescent="0.2"/>
    <row r="10895" s="33" customFormat="1" ht="13.2" hidden="1" x14ac:dyDescent="0.2"/>
    <row r="10896" s="33" customFormat="1" ht="13.2" hidden="1" x14ac:dyDescent="0.2"/>
    <row r="10897" s="33" customFormat="1" ht="13.2" hidden="1" x14ac:dyDescent="0.2"/>
    <row r="10898" s="33" customFormat="1" ht="13.2" hidden="1" x14ac:dyDescent="0.2"/>
    <row r="10899" s="33" customFormat="1" ht="13.2" hidden="1" x14ac:dyDescent="0.2"/>
    <row r="10900" s="33" customFormat="1" ht="13.2" hidden="1" x14ac:dyDescent="0.2"/>
    <row r="10901" s="33" customFormat="1" ht="13.2" hidden="1" x14ac:dyDescent="0.2"/>
    <row r="10902" s="33" customFormat="1" ht="13.2" hidden="1" x14ac:dyDescent="0.2"/>
    <row r="10903" s="33" customFormat="1" ht="13.2" hidden="1" x14ac:dyDescent="0.2"/>
    <row r="10904" s="33" customFormat="1" ht="13.2" hidden="1" x14ac:dyDescent="0.2"/>
    <row r="10905" s="33" customFormat="1" ht="13.2" hidden="1" x14ac:dyDescent="0.2"/>
    <row r="10906" s="33" customFormat="1" ht="13.2" hidden="1" x14ac:dyDescent="0.2"/>
    <row r="10907" s="33" customFormat="1" ht="13.2" hidden="1" x14ac:dyDescent="0.2"/>
    <row r="10908" s="33" customFormat="1" ht="13.2" hidden="1" x14ac:dyDescent="0.2"/>
    <row r="10909" s="33" customFormat="1" ht="13.2" hidden="1" x14ac:dyDescent="0.2"/>
    <row r="10910" s="33" customFormat="1" ht="13.2" hidden="1" x14ac:dyDescent="0.2"/>
    <row r="10911" s="33" customFormat="1" ht="13.2" hidden="1" x14ac:dyDescent="0.2"/>
    <row r="10912" s="33" customFormat="1" ht="13.2" hidden="1" x14ac:dyDescent="0.2"/>
    <row r="10913" s="33" customFormat="1" ht="13.2" hidden="1" x14ac:dyDescent="0.2"/>
    <row r="10914" s="33" customFormat="1" ht="13.2" hidden="1" x14ac:dyDescent="0.2"/>
    <row r="10915" s="33" customFormat="1" ht="13.2" hidden="1" x14ac:dyDescent="0.2"/>
    <row r="10916" s="33" customFormat="1" ht="13.2" hidden="1" x14ac:dyDescent="0.2"/>
    <row r="10917" s="33" customFormat="1" ht="13.2" hidden="1" x14ac:dyDescent="0.2"/>
    <row r="10918" s="33" customFormat="1" ht="13.2" hidden="1" x14ac:dyDescent="0.2"/>
    <row r="10919" s="33" customFormat="1" ht="13.2" hidden="1" x14ac:dyDescent="0.2"/>
    <row r="10920" s="33" customFormat="1" ht="13.2" hidden="1" x14ac:dyDescent="0.2"/>
    <row r="10921" s="33" customFormat="1" ht="13.2" hidden="1" x14ac:dyDescent="0.2"/>
    <row r="10922" s="33" customFormat="1" ht="13.2" hidden="1" x14ac:dyDescent="0.2"/>
    <row r="10923" s="33" customFormat="1" ht="13.2" hidden="1" x14ac:dyDescent="0.2"/>
    <row r="10924" s="33" customFormat="1" ht="13.2" hidden="1" x14ac:dyDescent="0.2"/>
    <row r="10925" s="33" customFormat="1" ht="13.2" hidden="1" x14ac:dyDescent="0.2"/>
    <row r="10926" s="33" customFormat="1" ht="13.2" hidden="1" x14ac:dyDescent="0.2"/>
    <row r="10927" s="33" customFormat="1" ht="13.2" hidden="1" x14ac:dyDescent="0.2"/>
    <row r="10928" s="33" customFormat="1" ht="13.2" hidden="1" x14ac:dyDescent="0.2"/>
    <row r="10929" s="33" customFormat="1" ht="13.2" hidden="1" x14ac:dyDescent="0.2"/>
    <row r="10930" s="33" customFormat="1" ht="13.2" hidden="1" x14ac:dyDescent="0.2"/>
    <row r="10931" s="33" customFormat="1" ht="13.2" hidden="1" x14ac:dyDescent="0.2"/>
    <row r="10932" s="33" customFormat="1" ht="13.2" hidden="1" x14ac:dyDescent="0.2"/>
    <row r="10933" s="33" customFormat="1" ht="13.2" hidden="1" x14ac:dyDescent="0.2"/>
    <row r="10934" s="33" customFormat="1" ht="13.2" hidden="1" x14ac:dyDescent="0.2"/>
    <row r="10935" s="33" customFormat="1" ht="13.2" hidden="1" x14ac:dyDescent="0.2"/>
    <row r="10936" s="33" customFormat="1" ht="13.2" hidden="1" x14ac:dyDescent="0.2"/>
    <row r="10937" s="33" customFormat="1" ht="13.2" hidden="1" x14ac:dyDescent="0.2"/>
    <row r="10938" s="33" customFormat="1" ht="13.2" hidden="1" x14ac:dyDescent="0.2"/>
    <row r="10939" s="33" customFormat="1" ht="13.2" hidden="1" x14ac:dyDescent="0.2"/>
    <row r="10940" s="33" customFormat="1" ht="13.2" hidden="1" x14ac:dyDescent="0.2"/>
    <row r="10941" s="33" customFormat="1" ht="13.2" hidden="1" x14ac:dyDescent="0.2"/>
    <row r="10942" s="33" customFormat="1" ht="13.2" hidden="1" x14ac:dyDescent="0.2"/>
    <row r="10943" s="33" customFormat="1" ht="13.2" hidden="1" x14ac:dyDescent="0.2"/>
    <row r="10944" s="33" customFormat="1" ht="13.2" hidden="1" x14ac:dyDescent="0.2"/>
    <row r="10945" s="33" customFormat="1" ht="13.2" hidden="1" x14ac:dyDescent="0.2"/>
    <row r="10946" s="33" customFormat="1" ht="13.2" hidden="1" x14ac:dyDescent="0.2"/>
    <row r="10947" s="33" customFormat="1" ht="13.2" hidden="1" x14ac:dyDescent="0.2"/>
    <row r="10948" s="33" customFormat="1" ht="13.2" hidden="1" x14ac:dyDescent="0.2"/>
    <row r="10949" s="33" customFormat="1" ht="13.2" hidden="1" x14ac:dyDescent="0.2"/>
    <row r="10950" s="33" customFormat="1" ht="13.2" hidden="1" x14ac:dyDescent="0.2"/>
    <row r="10951" s="33" customFormat="1" ht="13.2" hidden="1" x14ac:dyDescent="0.2"/>
    <row r="10952" s="33" customFormat="1" ht="13.2" hidden="1" x14ac:dyDescent="0.2"/>
    <row r="10953" s="33" customFormat="1" ht="13.2" hidden="1" x14ac:dyDescent="0.2"/>
    <row r="10954" s="33" customFormat="1" ht="13.2" hidden="1" x14ac:dyDescent="0.2"/>
    <row r="10955" s="33" customFormat="1" ht="13.2" hidden="1" x14ac:dyDescent="0.2"/>
    <row r="10956" s="33" customFormat="1" ht="13.2" hidden="1" x14ac:dyDescent="0.2"/>
    <row r="10957" s="33" customFormat="1" ht="13.2" hidden="1" x14ac:dyDescent="0.2"/>
    <row r="10958" s="33" customFormat="1" ht="13.2" hidden="1" x14ac:dyDescent="0.2"/>
    <row r="10959" s="33" customFormat="1" ht="13.2" hidden="1" x14ac:dyDescent="0.2"/>
    <row r="10960" s="33" customFormat="1" ht="13.2" hidden="1" x14ac:dyDescent="0.2"/>
    <row r="10961" s="33" customFormat="1" ht="13.2" hidden="1" x14ac:dyDescent="0.2"/>
    <row r="10962" s="33" customFormat="1" ht="13.2" hidden="1" x14ac:dyDescent="0.2"/>
    <row r="10963" s="33" customFormat="1" ht="13.2" hidden="1" x14ac:dyDescent="0.2"/>
    <row r="10964" s="33" customFormat="1" ht="13.2" hidden="1" x14ac:dyDescent="0.2"/>
    <row r="10965" s="33" customFormat="1" ht="13.2" hidden="1" x14ac:dyDescent="0.2"/>
    <row r="10966" s="33" customFormat="1" ht="13.2" hidden="1" x14ac:dyDescent="0.2"/>
    <row r="10967" s="33" customFormat="1" ht="13.2" hidden="1" x14ac:dyDescent="0.2"/>
    <row r="10968" s="33" customFormat="1" ht="13.2" hidden="1" x14ac:dyDescent="0.2"/>
    <row r="10969" s="33" customFormat="1" ht="13.2" hidden="1" x14ac:dyDescent="0.2"/>
    <row r="10970" s="33" customFormat="1" ht="13.2" hidden="1" x14ac:dyDescent="0.2"/>
    <row r="10971" s="33" customFormat="1" ht="13.2" hidden="1" x14ac:dyDescent="0.2"/>
    <row r="10972" s="33" customFormat="1" ht="13.2" hidden="1" x14ac:dyDescent="0.2"/>
    <row r="10973" s="33" customFormat="1" ht="13.2" hidden="1" x14ac:dyDescent="0.2"/>
    <row r="10974" s="33" customFormat="1" ht="13.2" hidden="1" x14ac:dyDescent="0.2"/>
    <row r="10975" s="33" customFormat="1" ht="13.2" hidden="1" x14ac:dyDescent="0.2"/>
    <row r="10976" s="33" customFormat="1" ht="13.2" hidden="1" x14ac:dyDescent="0.2"/>
    <row r="10977" s="33" customFormat="1" ht="13.2" hidden="1" x14ac:dyDescent="0.2"/>
    <row r="10978" s="33" customFormat="1" ht="13.2" hidden="1" x14ac:dyDescent="0.2"/>
    <row r="10979" s="33" customFormat="1" ht="13.2" hidden="1" x14ac:dyDescent="0.2"/>
    <row r="10980" s="33" customFormat="1" ht="13.2" hidden="1" x14ac:dyDescent="0.2"/>
    <row r="10981" s="33" customFormat="1" ht="13.2" hidden="1" x14ac:dyDescent="0.2"/>
    <row r="10982" s="33" customFormat="1" ht="13.2" hidden="1" x14ac:dyDescent="0.2"/>
    <row r="10983" s="33" customFormat="1" ht="13.2" hidden="1" x14ac:dyDescent="0.2"/>
    <row r="10984" s="33" customFormat="1" ht="13.2" hidden="1" x14ac:dyDescent="0.2"/>
    <row r="10985" s="33" customFormat="1" ht="13.2" hidden="1" x14ac:dyDescent="0.2"/>
    <row r="10986" s="33" customFormat="1" ht="13.2" hidden="1" x14ac:dyDescent="0.2"/>
    <row r="10987" s="33" customFormat="1" ht="13.2" hidden="1" x14ac:dyDescent="0.2"/>
    <row r="10988" s="33" customFormat="1" ht="13.2" hidden="1" x14ac:dyDescent="0.2"/>
    <row r="10989" s="33" customFormat="1" ht="13.2" hidden="1" x14ac:dyDescent="0.2"/>
    <row r="10990" s="33" customFormat="1" ht="13.2" hidden="1" x14ac:dyDescent="0.2"/>
    <row r="10991" s="33" customFormat="1" ht="13.2" hidden="1" x14ac:dyDescent="0.2"/>
    <row r="10992" s="33" customFormat="1" ht="13.2" hidden="1" x14ac:dyDescent="0.2"/>
    <row r="10993" s="33" customFormat="1" ht="13.2" hidden="1" x14ac:dyDescent="0.2"/>
    <row r="10994" s="33" customFormat="1" ht="13.2" hidden="1" x14ac:dyDescent="0.2"/>
    <row r="10995" s="33" customFormat="1" ht="13.2" hidden="1" x14ac:dyDescent="0.2"/>
    <row r="10996" s="33" customFormat="1" ht="13.2" hidden="1" x14ac:dyDescent="0.2"/>
    <row r="10997" s="33" customFormat="1" ht="13.2" hidden="1" x14ac:dyDescent="0.2"/>
    <row r="10998" s="33" customFormat="1" ht="13.2" hidden="1" x14ac:dyDescent="0.2"/>
    <row r="10999" s="33" customFormat="1" ht="13.2" hidden="1" x14ac:dyDescent="0.2"/>
    <row r="11000" s="33" customFormat="1" ht="13.2" hidden="1" x14ac:dyDescent="0.2"/>
    <row r="11001" s="33" customFormat="1" ht="13.2" hidden="1" x14ac:dyDescent="0.2"/>
    <row r="11002" s="33" customFormat="1" ht="13.2" hidden="1" x14ac:dyDescent="0.2"/>
    <row r="11003" s="33" customFormat="1" ht="13.2" hidden="1" x14ac:dyDescent="0.2"/>
    <row r="11004" s="33" customFormat="1" ht="13.2" hidden="1" x14ac:dyDescent="0.2"/>
    <row r="11005" s="33" customFormat="1" ht="13.2" hidden="1" x14ac:dyDescent="0.2"/>
    <row r="11006" s="33" customFormat="1" ht="13.2" hidden="1" x14ac:dyDescent="0.2"/>
    <row r="11007" s="33" customFormat="1" ht="13.2" hidden="1" x14ac:dyDescent="0.2"/>
    <row r="11008" s="33" customFormat="1" ht="13.2" hidden="1" x14ac:dyDescent="0.2"/>
    <row r="11009" s="33" customFormat="1" ht="13.2" hidden="1" x14ac:dyDescent="0.2"/>
    <row r="11010" s="33" customFormat="1" ht="13.2" hidden="1" x14ac:dyDescent="0.2"/>
    <row r="11011" s="33" customFormat="1" ht="13.2" hidden="1" x14ac:dyDescent="0.2"/>
    <row r="11012" s="33" customFormat="1" ht="13.2" hidden="1" x14ac:dyDescent="0.2"/>
    <row r="11013" s="33" customFormat="1" ht="13.2" hidden="1" x14ac:dyDescent="0.2"/>
    <row r="11014" s="33" customFormat="1" ht="13.2" hidden="1" x14ac:dyDescent="0.2"/>
    <row r="11015" s="33" customFormat="1" ht="13.2" hidden="1" x14ac:dyDescent="0.2"/>
    <row r="11016" s="33" customFormat="1" ht="13.2" hidden="1" x14ac:dyDescent="0.2"/>
    <row r="11017" s="33" customFormat="1" ht="13.2" hidden="1" x14ac:dyDescent="0.2"/>
    <row r="11018" s="33" customFormat="1" ht="13.2" hidden="1" x14ac:dyDescent="0.2"/>
    <row r="11019" s="33" customFormat="1" ht="13.2" hidden="1" x14ac:dyDescent="0.2"/>
    <row r="11020" s="33" customFormat="1" ht="13.2" hidden="1" x14ac:dyDescent="0.2"/>
    <row r="11021" s="33" customFormat="1" ht="13.2" hidden="1" x14ac:dyDescent="0.2"/>
    <row r="11022" s="33" customFormat="1" ht="13.2" hidden="1" x14ac:dyDescent="0.2"/>
    <row r="11023" s="33" customFormat="1" ht="13.2" hidden="1" x14ac:dyDescent="0.2"/>
    <row r="11024" s="33" customFormat="1" ht="13.2" hidden="1" x14ac:dyDescent="0.2"/>
    <row r="11025" s="33" customFormat="1" ht="13.2" hidden="1" x14ac:dyDescent="0.2"/>
    <row r="11026" s="33" customFormat="1" ht="13.2" hidden="1" x14ac:dyDescent="0.2"/>
    <row r="11027" s="33" customFormat="1" ht="13.2" hidden="1" x14ac:dyDescent="0.2"/>
    <row r="11028" s="33" customFormat="1" ht="13.2" hidden="1" x14ac:dyDescent="0.2"/>
    <row r="11029" s="33" customFormat="1" ht="13.2" hidden="1" x14ac:dyDescent="0.2"/>
    <row r="11030" s="33" customFormat="1" ht="13.2" hidden="1" x14ac:dyDescent="0.2"/>
    <row r="11031" s="33" customFormat="1" ht="13.2" hidden="1" x14ac:dyDescent="0.2"/>
    <row r="11032" s="33" customFormat="1" ht="13.2" hidden="1" x14ac:dyDescent="0.2"/>
    <row r="11033" s="33" customFormat="1" ht="13.2" hidden="1" x14ac:dyDescent="0.2"/>
    <row r="11034" s="33" customFormat="1" ht="13.2" hidden="1" x14ac:dyDescent="0.2"/>
    <row r="11035" s="33" customFormat="1" ht="13.2" hidden="1" x14ac:dyDescent="0.2"/>
    <row r="11036" s="33" customFormat="1" ht="13.2" hidden="1" x14ac:dyDescent="0.2"/>
    <row r="11037" s="33" customFormat="1" ht="13.2" hidden="1" x14ac:dyDescent="0.2"/>
    <row r="11038" s="33" customFormat="1" ht="13.2" hidden="1" x14ac:dyDescent="0.2"/>
    <row r="11039" s="33" customFormat="1" ht="13.2" hidden="1" x14ac:dyDescent="0.2"/>
    <row r="11040" s="33" customFormat="1" ht="13.2" hidden="1" x14ac:dyDescent="0.2"/>
    <row r="11041" s="33" customFormat="1" ht="13.2" hidden="1" x14ac:dyDescent="0.2"/>
    <row r="11042" s="33" customFormat="1" ht="13.2" hidden="1" x14ac:dyDescent="0.2"/>
    <row r="11043" s="33" customFormat="1" ht="13.2" hidden="1" x14ac:dyDescent="0.2"/>
    <row r="11044" s="33" customFormat="1" ht="13.2" hidden="1" x14ac:dyDescent="0.2"/>
    <row r="11045" s="33" customFormat="1" ht="13.2" hidden="1" x14ac:dyDescent="0.2"/>
    <row r="11046" s="33" customFormat="1" ht="13.2" hidden="1" x14ac:dyDescent="0.2"/>
    <row r="11047" s="33" customFormat="1" ht="13.2" hidden="1" x14ac:dyDescent="0.2"/>
    <row r="11048" s="33" customFormat="1" ht="13.2" hidden="1" x14ac:dyDescent="0.2"/>
    <row r="11049" s="33" customFormat="1" ht="13.2" hidden="1" x14ac:dyDescent="0.2"/>
    <row r="11050" s="33" customFormat="1" ht="13.2" hidden="1" x14ac:dyDescent="0.2"/>
    <row r="11051" s="33" customFormat="1" ht="13.2" hidden="1" x14ac:dyDescent="0.2"/>
    <row r="11052" s="33" customFormat="1" ht="13.2" hidden="1" x14ac:dyDescent="0.2"/>
    <row r="11053" s="33" customFormat="1" ht="13.2" hidden="1" x14ac:dyDescent="0.2"/>
    <row r="11054" s="33" customFormat="1" ht="13.2" hidden="1" x14ac:dyDescent="0.2"/>
    <row r="11055" s="33" customFormat="1" ht="13.2" hidden="1" x14ac:dyDescent="0.2"/>
    <row r="11056" s="33" customFormat="1" ht="13.2" hidden="1" x14ac:dyDescent="0.2"/>
    <row r="11057" s="33" customFormat="1" ht="13.2" hidden="1" x14ac:dyDescent="0.2"/>
    <row r="11058" s="33" customFormat="1" ht="13.2" hidden="1" x14ac:dyDescent="0.2"/>
    <row r="11059" s="33" customFormat="1" ht="13.2" hidden="1" x14ac:dyDescent="0.2"/>
    <row r="11060" s="33" customFormat="1" ht="13.2" hidden="1" x14ac:dyDescent="0.2"/>
    <row r="11061" s="33" customFormat="1" ht="13.2" hidden="1" x14ac:dyDescent="0.2"/>
    <row r="11062" s="33" customFormat="1" ht="13.2" hidden="1" x14ac:dyDescent="0.2"/>
    <row r="11063" s="33" customFormat="1" ht="13.2" hidden="1" x14ac:dyDescent="0.2"/>
    <row r="11064" s="33" customFormat="1" ht="13.2" hidden="1" x14ac:dyDescent="0.2"/>
    <row r="11065" s="33" customFormat="1" ht="13.2" hidden="1" x14ac:dyDescent="0.2"/>
    <row r="11066" s="33" customFormat="1" ht="13.2" hidden="1" x14ac:dyDescent="0.2"/>
    <row r="11067" s="33" customFormat="1" ht="13.2" hidden="1" x14ac:dyDescent="0.2"/>
    <row r="11068" s="33" customFormat="1" ht="13.2" hidden="1" x14ac:dyDescent="0.2"/>
    <row r="11069" s="33" customFormat="1" ht="13.2" hidden="1" x14ac:dyDescent="0.2"/>
    <row r="11070" s="33" customFormat="1" ht="13.2" hidden="1" x14ac:dyDescent="0.2"/>
    <row r="11071" s="33" customFormat="1" ht="13.2" hidden="1" x14ac:dyDescent="0.2"/>
    <row r="11072" s="33" customFormat="1" ht="13.2" hidden="1" x14ac:dyDescent="0.2"/>
    <row r="11073" s="33" customFormat="1" ht="13.2" hidden="1" x14ac:dyDescent="0.2"/>
    <row r="11074" s="33" customFormat="1" ht="13.2" hidden="1" x14ac:dyDescent="0.2"/>
    <row r="11075" s="33" customFormat="1" ht="13.2" hidden="1" x14ac:dyDescent="0.2"/>
    <row r="11076" s="33" customFormat="1" ht="13.2" hidden="1" x14ac:dyDescent="0.2"/>
    <row r="11077" s="33" customFormat="1" ht="13.2" hidden="1" x14ac:dyDescent="0.2"/>
    <row r="11078" s="33" customFormat="1" ht="13.2" hidden="1" x14ac:dyDescent="0.2"/>
    <row r="11079" s="33" customFormat="1" ht="13.2" hidden="1" x14ac:dyDescent="0.2"/>
    <row r="11080" s="33" customFormat="1" ht="13.2" hidden="1" x14ac:dyDescent="0.2"/>
    <row r="11081" s="33" customFormat="1" ht="13.2" hidden="1" x14ac:dyDescent="0.2"/>
    <row r="11082" s="33" customFormat="1" ht="13.2" hidden="1" x14ac:dyDescent="0.2"/>
    <row r="11083" s="33" customFormat="1" ht="13.2" hidden="1" x14ac:dyDescent="0.2"/>
    <row r="11084" s="33" customFormat="1" ht="13.2" hidden="1" x14ac:dyDescent="0.2"/>
    <row r="11085" s="33" customFormat="1" ht="13.2" hidden="1" x14ac:dyDescent="0.2"/>
    <row r="11086" s="33" customFormat="1" ht="13.2" hidden="1" x14ac:dyDescent="0.2"/>
    <row r="11087" s="33" customFormat="1" ht="13.2" hidden="1" x14ac:dyDescent="0.2"/>
    <row r="11088" s="33" customFormat="1" ht="13.2" hidden="1" x14ac:dyDescent="0.2"/>
    <row r="11089" s="33" customFormat="1" ht="13.2" hidden="1" x14ac:dyDescent="0.2"/>
    <row r="11090" s="33" customFormat="1" ht="13.2" hidden="1" x14ac:dyDescent="0.2"/>
    <row r="11091" s="33" customFormat="1" ht="13.2" hidden="1" x14ac:dyDescent="0.2"/>
    <row r="11092" s="33" customFormat="1" ht="13.2" hidden="1" x14ac:dyDescent="0.2"/>
    <row r="11093" s="33" customFormat="1" ht="13.2" hidden="1" x14ac:dyDescent="0.2"/>
    <row r="11094" s="33" customFormat="1" ht="13.2" hidden="1" x14ac:dyDescent="0.2"/>
    <row r="11095" s="33" customFormat="1" ht="13.2" hidden="1" x14ac:dyDescent="0.2"/>
    <row r="11096" s="33" customFormat="1" ht="13.2" hidden="1" x14ac:dyDescent="0.2"/>
    <row r="11097" s="33" customFormat="1" ht="13.2" hidden="1" x14ac:dyDescent="0.2"/>
    <row r="11098" s="33" customFormat="1" ht="13.2" hidden="1" x14ac:dyDescent="0.2"/>
    <row r="11099" s="33" customFormat="1" ht="13.2" hidden="1" x14ac:dyDescent="0.2"/>
    <row r="11100" s="33" customFormat="1" ht="13.2" hidden="1" x14ac:dyDescent="0.2"/>
    <row r="11101" s="33" customFormat="1" ht="13.2" hidden="1" x14ac:dyDescent="0.2"/>
    <row r="11102" s="33" customFormat="1" ht="13.2" hidden="1" x14ac:dyDescent="0.2"/>
    <row r="11103" s="33" customFormat="1" ht="13.2" hidden="1" x14ac:dyDescent="0.2"/>
    <row r="11104" s="33" customFormat="1" ht="13.2" hidden="1" x14ac:dyDescent="0.2"/>
    <row r="11105" s="33" customFormat="1" ht="13.2" hidden="1" x14ac:dyDescent="0.2"/>
    <row r="11106" s="33" customFormat="1" ht="13.2" hidden="1" x14ac:dyDescent="0.2"/>
    <row r="11107" s="33" customFormat="1" ht="13.2" hidden="1" x14ac:dyDescent="0.2"/>
    <row r="11108" s="33" customFormat="1" ht="13.2" hidden="1" x14ac:dyDescent="0.2"/>
    <row r="11109" s="33" customFormat="1" ht="13.2" hidden="1" x14ac:dyDescent="0.2"/>
    <row r="11110" s="33" customFormat="1" ht="13.2" hidden="1" x14ac:dyDescent="0.2"/>
    <row r="11111" s="33" customFormat="1" ht="13.2" hidden="1" x14ac:dyDescent="0.2"/>
    <row r="11112" s="33" customFormat="1" ht="13.2" hidden="1" x14ac:dyDescent="0.2"/>
    <row r="11113" s="33" customFormat="1" ht="13.2" hidden="1" x14ac:dyDescent="0.2"/>
    <row r="11114" s="33" customFormat="1" ht="13.2" hidden="1" x14ac:dyDescent="0.2"/>
    <row r="11115" s="33" customFormat="1" ht="13.2" hidden="1" x14ac:dyDescent="0.2"/>
    <row r="11116" s="33" customFormat="1" ht="13.2" hidden="1" x14ac:dyDescent="0.2"/>
    <row r="11117" s="33" customFormat="1" ht="13.2" hidden="1" x14ac:dyDescent="0.2"/>
    <row r="11118" s="33" customFormat="1" ht="13.2" hidden="1" x14ac:dyDescent="0.2"/>
    <row r="11119" s="33" customFormat="1" ht="13.2" hidden="1" x14ac:dyDescent="0.2"/>
    <row r="11120" s="33" customFormat="1" ht="13.2" hidden="1" x14ac:dyDescent="0.2"/>
    <row r="11121" s="33" customFormat="1" ht="13.2" hidden="1" x14ac:dyDescent="0.2"/>
    <row r="11122" s="33" customFormat="1" ht="13.2" hidden="1" x14ac:dyDescent="0.2"/>
    <row r="11123" s="33" customFormat="1" ht="13.2" hidden="1" x14ac:dyDescent="0.2"/>
    <row r="11124" s="33" customFormat="1" ht="13.2" hidden="1" x14ac:dyDescent="0.2"/>
    <row r="11125" s="33" customFormat="1" ht="13.2" hidden="1" x14ac:dyDescent="0.2"/>
    <row r="11126" s="33" customFormat="1" ht="13.2" hidden="1" x14ac:dyDescent="0.2"/>
    <row r="11127" s="33" customFormat="1" ht="13.2" hidden="1" x14ac:dyDescent="0.2"/>
    <row r="11128" s="33" customFormat="1" ht="13.2" hidden="1" x14ac:dyDescent="0.2"/>
    <row r="11129" s="33" customFormat="1" ht="13.2" hidden="1" x14ac:dyDescent="0.2"/>
    <row r="11130" s="33" customFormat="1" ht="13.2" hidden="1" x14ac:dyDescent="0.2"/>
    <row r="11131" s="33" customFormat="1" ht="13.2" hidden="1" x14ac:dyDescent="0.2"/>
    <row r="11132" s="33" customFormat="1" ht="13.2" hidden="1" x14ac:dyDescent="0.2"/>
    <row r="11133" s="33" customFormat="1" ht="13.2" hidden="1" x14ac:dyDescent="0.2"/>
    <row r="11134" s="33" customFormat="1" ht="13.2" hidden="1" x14ac:dyDescent="0.2"/>
    <row r="11135" s="33" customFormat="1" ht="13.2" hidden="1" x14ac:dyDescent="0.2"/>
    <row r="11136" s="33" customFormat="1" ht="13.2" hidden="1" x14ac:dyDescent="0.2"/>
    <row r="11137" s="33" customFormat="1" ht="13.2" hidden="1" x14ac:dyDescent="0.2"/>
    <row r="11138" s="33" customFormat="1" ht="13.2" hidden="1" x14ac:dyDescent="0.2"/>
    <row r="11139" s="33" customFormat="1" ht="13.2" hidden="1" x14ac:dyDescent="0.2"/>
    <row r="11140" s="33" customFormat="1" ht="13.2" hidden="1" x14ac:dyDescent="0.2"/>
    <row r="11141" s="33" customFormat="1" ht="13.2" hidden="1" x14ac:dyDescent="0.2"/>
    <row r="11142" s="33" customFormat="1" ht="13.2" hidden="1" x14ac:dyDescent="0.2"/>
    <row r="11143" s="33" customFormat="1" ht="13.2" hidden="1" x14ac:dyDescent="0.2"/>
    <row r="11144" s="33" customFormat="1" ht="13.2" hidden="1" x14ac:dyDescent="0.2"/>
    <row r="11145" s="33" customFormat="1" ht="13.2" hidden="1" x14ac:dyDescent="0.2"/>
    <row r="11146" s="33" customFormat="1" ht="13.2" hidden="1" x14ac:dyDescent="0.2"/>
    <row r="11147" s="33" customFormat="1" ht="13.2" hidden="1" x14ac:dyDescent="0.2"/>
    <row r="11148" s="33" customFormat="1" ht="13.2" hidden="1" x14ac:dyDescent="0.2"/>
    <row r="11149" s="33" customFormat="1" ht="13.2" hidden="1" x14ac:dyDescent="0.2"/>
    <row r="11150" s="33" customFormat="1" ht="13.2" hidden="1" x14ac:dyDescent="0.2"/>
    <row r="11151" s="33" customFormat="1" ht="13.2" hidden="1" x14ac:dyDescent="0.2"/>
    <row r="11152" s="33" customFormat="1" ht="13.2" hidden="1" x14ac:dyDescent="0.2"/>
    <row r="11153" s="33" customFormat="1" ht="13.2" hidden="1" x14ac:dyDescent="0.2"/>
    <row r="11154" s="33" customFormat="1" ht="13.2" hidden="1" x14ac:dyDescent="0.2"/>
    <row r="11155" s="33" customFormat="1" ht="13.2" hidden="1" x14ac:dyDescent="0.2"/>
    <row r="11156" s="33" customFormat="1" ht="13.2" hidden="1" x14ac:dyDescent="0.2"/>
    <row r="11157" s="33" customFormat="1" ht="13.2" hidden="1" x14ac:dyDescent="0.2"/>
    <row r="11158" s="33" customFormat="1" ht="13.2" hidden="1" x14ac:dyDescent="0.2"/>
    <row r="11159" s="33" customFormat="1" ht="13.2" hidden="1" x14ac:dyDescent="0.2"/>
    <row r="11160" s="33" customFormat="1" ht="13.2" hidden="1" x14ac:dyDescent="0.2"/>
    <row r="11161" s="33" customFormat="1" ht="13.2" hidden="1" x14ac:dyDescent="0.2"/>
    <row r="11162" s="33" customFormat="1" ht="13.2" hidden="1" x14ac:dyDescent="0.2"/>
    <row r="11163" s="33" customFormat="1" ht="13.2" hidden="1" x14ac:dyDescent="0.2"/>
    <row r="11164" s="33" customFormat="1" ht="13.2" hidden="1" x14ac:dyDescent="0.2"/>
    <row r="11165" s="33" customFormat="1" ht="13.2" hidden="1" x14ac:dyDescent="0.2"/>
    <row r="11166" s="33" customFormat="1" ht="13.2" hidden="1" x14ac:dyDescent="0.2"/>
    <row r="11167" s="33" customFormat="1" ht="13.2" hidden="1" x14ac:dyDescent="0.2"/>
    <row r="11168" s="33" customFormat="1" ht="13.2" hidden="1" x14ac:dyDescent="0.2"/>
    <row r="11169" s="33" customFormat="1" ht="13.2" hidden="1" x14ac:dyDescent="0.2"/>
    <row r="11170" s="33" customFormat="1" ht="13.2" hidden="1" x14ac:dyDescent="0.2"/>
    <row r="11171" s="33" customFormat="1" ht="13.2" hidden="1" x14ac:dyDescent="0.2"/>
    <row r="11172" s="33" customFormat="1" ht="13.2" hidden="1" x14ac:dyDescent="0.2"/>
    <row r="11173" s="33" customFormat="1" ht="13.2" hidden="1" x14ac:dyDescent="0.2"/>
    <row r="11174" s="33" customFormat="1" ht="13.2" hidden="1" x14ac:dyDescent="0.2"/>
    <row r="11175" s="33" customFormat="1" ht="13.2" hidden="1" x14ac:dyDescent="0.2"/>
    <row r="11176" s="33" customFormat="1" ht="13.2" hidden="1" x14ac:dyDescent="0.2"/>
    <row r="11177" s="33" customFormat="1" ht="13.2" hidden="1" x14ac:dyDescent="0.2"/>
    <row r="11178" s="33" customFormat="1" ht="13.2" hidden="1" x14ac:dyDescent="0.2"/>
    <row r="11179" s="33" customFormat="1" ht="13.2" hidden="1" x14ac:dyDescent="0.2"/>
    <row r="11180" s="33" customFormat="1" ht="13.2" hidden="1" x14ac:dyDescent="0.2"/>
    <row r="11181" s="33" customFormat="1" ht="13.2" hidden="1" x14ac:dyDescent="0.2"/>
    <row r="11182" s="33" customFormat="1" ht="13.2" hidden="1" x14ac:dyDescent="0.2"/>
    <row r="11183" s="33" customFormat="1" ht="13.2" hidden="1" x14ac:dyDescent="0.2"/>
    <row r="11184" s="33" customFormat="1" ht="13.2" hidden="1" x14ac:dyDescent="0.2"/>
    <row r="11185" s="33" customFormat="1" ht="13.2" hidden="1" x14ac:dyDescent="0.2"/>
    <row r="11186" s="33" customFormat="1" ht="13.2" hidden="1" x14ac:dyDescent="0.2"/>
    <row r="11187" s="33" customFormat="1" ht="13.2" hidden="1" x14ac:dyDescent="0.2"/>
    <row r="11188" s="33" customFormat="1" ht="13.2" hidden="1" x14ac:dyDescent="0.2"/>
    <row r="11189" s="33" customFormat="1" ht="13.2" hidden="1" x14ac:dyDescent="0.2"/>
    <row r="11190" s="33" customFormat="1" ht="13.2" hidden="1" x14ac:dyDescent="0.2"/>
    <row r="11191" s="33" customFormat="1" ht="13.2" hidden="1" x14ac:dyDescent="0.2"/>
    <row r="11192" s="33" customFormat="1" ht="13.2" hidden="1" x14ac:dyDescent="0.2"/>
    <row r="11193" s="33" customFormat="1" ht="13.2" hidden="1" x14ac:dyDescent="0.2"/>
    <row r="11194" s="33" customFormat="1" ht="13.2" hidden="1" x14ac:dyDescent="0.2"/>
    <row r="11195" s="33" customFormat="1" ht="13.2" hidden="1" x14ac:dyDescent="0.2"/>
    <row r="11196" s="33" customFormat="1" ht="13.2" hidden="1" x14ac:dyDescent="0.2"/>
    <row r="11197" s="33" customFormat="1" ht="13.2" hidden="1" x14ac:dyDescent="0.2"/>
    <row r="11198" s="33" customFormat="1" ht="13.2" hidden="1" x14ac:dyDescent="0.2"/>
    <row r="11199" s="33" customFormat="1" ht="13.2" hidden="1" x14ac:dyDescent="0.2"/>
    <row r="11200" s="33" customFormat="1" ht="13.2" hidden="1" x14ac:dyDescent="0.2"/>
    <row r="11201" s="33" customFormat="1" ht="13.2" hidden="1" x14ac:dyDescent="0.2"/>
    <row r="11202" s="33" customFormat="1" ht="13.2" hidden="1" x14ac:dyDescent="0.2"/>
    <row r="11203" s="33" customFormat="1" ht="13.2" hidden="1" x14ac:dyDescent="0.2"/>
    <row r="11204" s="33" customFormat="1" ht="13.2" hidden="1" x14ac:dyDescent="0.2"/>
    <row r="11205" s="33" customFormat="1" ht="13.2" hidden="1" x14ac:dyDescent="0.2"/>
    <row r="11206" s="33" customFormat="1" ht="13.2" hidden="1" x14ac:dyDescent="0.2"/>
    <row r="11207" s="33" customFormat="1" ht="13.2" hidden="1" x14ac:dyDescent="0.2"/>
    <row r="11208" s="33" customFormat="1" ht="13.2" hidden="1" x14ac:dyDescent="0.2"/>
    <row r="11209" s="33" customFormat="1" ht="13.2" hidden="1" x14ac:dyDescent="0.2"/>
    <row r="11210" s="33" customFormat="1" ht="13.2" hidden="1" x14ac:dyDescent="0.2"/>
    <row r="11211" s="33" customFormat="1" ht="13.2" hidden="1" x14ac:dyDescent="0.2"/>
    <row r="11212" s="33" customFormat="1" ht="13.2" hidden="1" x14ac:dyDescent="0.2"/>
    <row r="11213" s="33" customFormat="1" ht="13.2" hidden="1" x14ac:dyDescent="0.2"/>
    <row r="11214" s="33" customFormat="1" ht="13.2" hidden="1" x14ac:dyDescent="0.2"/>
    <row r="11215" s="33" customFormat="1" ht="13.2" hidden="1" x14ac:dyDescent="0.2"/>
    <row r="11216" s="33" customFormat="1" ht="13.2" hidden="1" x14ac:dyDescent="0.2"/>
    <row r="11217" s="33" customFormat="1" ht="13.2" hidden="1" x14ac:dyDescent="0.2"/>
    <row r="11218" s="33" customFormat="1" ht="13.2" hidden="1" x14ac:dyDescent="0.2"/>
    <row r="11219" s="33" customFormat="1" ht="13.2" hidden="1" x14ac:dyDescent="0.2"/>
    <row r="11220" s="33" customFormat="1" ht="13.2" hidden="1" x14ac:dyDescent="0.2"/>
    <row r="11221" s="33" customFormat="1" ht="13.2" hidden="1" x14ac:dyDescent="0.2"/>
    <row r="11222" s="33" customFormat="1" ht="13.2" hidden="1" x14ac:dyDescent="0.2"/>
    <row r="11223" s="33" customFormat="1" ht="13.2" hidden="1" x14ac:dyDescent="0.2"/>
    <row r="11224" s="33" customFormat="1" ht="13.2" hidden="1" x14ac:dyDescent="0.2"/>
    <row r="11225" s="33" customFormat="1" ht="13.2" hidden="1" x14ac:dyDescent="0.2"/>
    <row r="11226" s="33" customFormat="1" ht="13.2" hidden="1" x14ac:dyDescent="0.2"/>
    <row r="11227" s="33" customFormat="1" ht="13.2" hidden="1" x14ac:dyDescent="0.2"/>
    <row r="11228" s="33" customFormat="1" ht="13.2" hidden="1" x14ac:dyDescent="0.2"/>
    <row r="11229" s="33" customFormat="1" ht="13.2" hidden="1" x14ac:dyDescent="0.2"/>
    <row r="11230" s="33" customFormat="1" ht="13.2" hidden="1" x14ac:dyDescent="0.2"/>
    <row r="11231" s="33" customFormat="1" ht="13.2" hidden="1" x14ac:dyDescent="0.2"/>
    <row r="11232" s="33" customFormat="1" ht="13.2" hidden="1" x14ac:dyDescent="0.2"/>
    <row r="11233" s="33" customFormat="1" ht="13.2" hidden="1" x14ac:dyDescent="0.2"/>
    <row r="11234" s="33" customFormat="1" ht="13.2" hidden="1" x14ac:dyDescent="0.2"/>
    <row r="11235" s="33" customFormat="1" ht="13.2" hidden="1" x14ac:dyDescent="0.2"/>
    <row r="11236" s="33" customFormat="1" ht="13.2" hidden="1" x14ac:dyDescent="0.2"/>
    <row r="11237" s="33" customFormat="1" ht="13.2" hidden="1" x14ac:dyDescent="0.2"/>
    <row r="11238" s="33" customFormat="1" ht="13.2" hidden="1" x14ac:dyDescent="0.2"/>
    <row r="11239" s="33" customFormat="1" ht="13.2" hidden="1" x14ac:dyDescent="0.2"/>
    <row r="11240" s="33" customFormat="1" ht="13.2" hidden="1" x14ac:dyDescent="0.2"/>
    <row r="11241" s="33" customFormat="1" ht="13.2" hidden="1" x14ac:dyDescent="0.2"/>
    <row r="11242" s="33" customFormat="1" ht="13.2" hidden="1" x14ac:dyDescent="0.2"/>
    <row r="11243" s="33" customFormat="1" ht="13.2" hidden="1" x14ac:dyDescent="0.2"/>
    <row r="11244" s="33" customFormat="1" ht="13.2" hidden="1" x14ac:dyDescent="0.2"/>
    <row r="11245" s="33" customFormat="1" ht="13.2" hidden="1" x14ac:dyDescent="0.2"/>
    <row r="11246" s="33" customFormat="1" ht="13.2" hidden="1" x14ac:dyDescent="0.2"/>
    <row r="11247" s="33" customFormat="1" ht="13.2" hidden="1" x14ac:dyDescent="0.2"/>
    <row r="11248" s="33" customFormat="1" ht="13.2" hidden="1" x14ac:dyDescent="0.2"/>
    <row r="11249" s="33" customFormat="1" ht="13.2" hidden="1" x14ac:dyDescent="0.2"/>
    <row r="11250" s="33" customFormat="1" ht="13.2" hidden="1" x14ac:dyDescent="0.2"/>
    <row r="11251" s="33" customFormat="1" ht="13.2" hidden="1" x14ac:dyDescent="0.2"/>
    <row r="11252" s="33" customFormat="1" ht="13.2" hidden="1" x14ac:dyDescent="0.2"/>
    <row r="11253" s="33" customFormat="1" ht="13.2" hidden="1" x14ac:dyDescent="0.2"/>
    <row r="11254" s="33" customFormat="1" ht="13.2" hidden="1" x14ac:dyDescent="0.2"/>
    <row r="11255" s="33" customFormat="1" ht="13.2" hidden="1" x14ac:dyDescent="0.2"/>
    <row r="11256" s="33" customFormat="1" ht="13.2" hidden="1" x14ac:dyDescent="0.2"/>
    <row r="11257" s="33" customFormat="1" ht="13.2" hidden="1" x14ac:dyDescent="0.2"/>
    <row r="11258" s="33" customFormat="1" ht="13.2" hidden="1" x14ac:dyDescent="0.2"/>
    <row r="11259" s="33" customFormat="1" ht="13.2" hidden="1" x14ac:dyDescent="0.2"/>
    <row r="11260" s="33" customFormat="1" ht="13.2" hidden="1" x14ac:dyDescent="0.2"/>
    <row r="11261" s="33" customFormat="1" ht="13.2" hidden="1" x14ac:dyDescent="0.2"/>
    <row r="11262" s="33" customFormat="1" ht="13.2" hidden="1" x14ac:dyDescent="0.2"/>
    <row r="11263" s="33" customFormat="1" ht="13.2" hidden="1" x14ac:dyDescent="0.2"/>
    <row r="11264" s="33" customFormat="1" ht="13.2" hidden="1" x14ac:dyDescent="0.2"/>
    <row r="11265" s="33" customFormat="1" ht="13.2" hidden="1" x14ac:dyDescent="0.2"/>
    <row r="11266" s="33" customFormat="1" ht="13.2" hidden="1" x14ac:dyDescent="0.2"/>
    <row r="11267" s="33" customFormat="1" ht="13.2" hidden="1" x14ac:dyDescent="0.2"/>
    <row r="11268" s="33" customFormat="1" ht="13.2" hidden="1" x14ac:dyDescent="0.2"/>
    <row r="11269" s="33" customFormat="1" ht="13.2" hidden="1" x14ac:dyDescent="0.2"/>
    <row r="11270" s="33" customFormat="1" ht="13.2" hidden="1" x14ac:dyDescent="0.2"/>
    <row r="11271" s="33" customFormat="1" ht="13.2" hidden="1" x14ac:dyDescent="0.2"/>
    <row r="11272" s="33" customFormat="1" ht="13.2" hidden="1" x14ac:dyDescent="0.2"/>
    <row r="11273" s="33" customFormat="1" ht="13.2" hidden="1" x14ac:dyDescent="0.2"/>
    <row r="11274" s="33" customFormat="1" ht="13.2" hidden="1" x14ac:dyDescent="0.2"/>
    <row r="11275" s="33" customFormat="1" ht="13.2" hidden="1" x14ac:dyDescent="0.2"/>
    <row r="11276" s="33" customFormat="1" ht="13.2" hidden="1" x14ac:dyDescent="0.2"/>
    <row r="11277" s="33" customFormat="1" ht="13.2" hidden="1" x14ac:dyDescent="0.2"/>
    <row r="11278" s="33" customFormat="1" ht="13.2" hidden="1" x14ac:dyDescent="0.2"/>
    <row r="11279" s="33" customFormat="1" ht="13.2" hidden="1" x14ac:dyDescent="0.2"/>
    <row r="11280" s="33" customFormat="1" ht="13.2" hidden="1" x14ac:dyDescent="0.2"/>
    <row r="11281" s="33" customFormat="1" ht="13.2" hidden="1" x14ac:dyDescent="0.2"/>
    <row r="11282" s="33" customFormat="1" ht="13.2" hidden="1" x14ac:dyDescent="0.2"/>
    <row r="11283" s="33" customFormat="1" ht="13.2" hidden="1" x14ac:dyDescent="0.2"/>
    <row r="11284" s="33" customFormat="1" ht="13.2" hidden="1" x14ac:dyDescent="0.2"/>
    <row r="11285" s="33" customFormat="1" ht="13.2" hidden="1" x14ac:dyDescent="0.2"/>
    <row r="11286" s="33" customFormat="1" ht="13.2" hidden="1" x14ac:dyDescent="0.2"/>
    <row r="11287" s="33" customFormat="1" ht="13.2" hidden="1" x14ac:dyDescent="0.2"/>
    <row r="11288" s="33" customFormat="1" ht="13.2" hidden="1" x14ac:dyDescent="0.2"/>
    <row r="11289" s="33" customFormat="1" ht="13.2" hidden="1" x14ac:dyDescent="0.2"/>
    <row r="11290" s="33" customFormat="1" ht="13.2" hidden="1" x14ac:dyDescent="0.2"/>
    <row r="11291" s="33" customFormat="1" ht="13.2" hidden="1" x14ac:dyDescent="0.2"/>
    <row r="11292" s="33" customFormat="1" ht="13.2" hidden="1" x14ac:dyDescent="0.2"/>
    <row r="11293" s="33" customFormat="1" ht="13.2" hidden="1" x14ac:dyDescent="0.2"/>
    <row r="11294" s="33" customFormat="1" ht="13.2" hidden="1" x14ac:dyDescent="0.2"/>
    <row r="11295" s="33" customFormat="1" ht="13.2" hidden="1" x14ac:dyDescent="0.2"/>
    <row r="11296" s="33" customFormat="1" ht="13.2" hidden="1" x14ac:dyDescent="0.2"/>
    <row r="11297" s="33" customFormat="1" ht="13.2" hidden="1" x14ac:dyDescent="0.2"/>
    <row r="11298" s="33" customFormat="1" ht="13.2" hidden="1" x14ac:dyDescent="0.2"/>
    <row r="11299" s="33" customFormat="1" ht="13.2" hidden="1" x14ac:dyDescent="0.2"/>
    <row r="11300" s="33" customFormat="1" ht="13.2" hidden="1" x14ac:dyDescent="0.2"/>
    <row r="11301" s="33" customFormat="1" ht="13.2" hidden="1" x14ac:dyDescent="0.2"/>
    <row r="11302" s="33" customFormat="1" ht="13.2" hidden="1" x14ac:dyDescent="0.2"/>
    <row r="11303" s="33" customFormat="1" ht="13.2" hidden="1" x14ac:dyDescent="0.2"/>
    <row r="11304" s="33" customFormat="1" ht="13.2" hidden="1" x14ac:dyDescent="0.2"/>
    <row r="11305" s="33" customFormat="1" ht="13.2" hidden="1" x14ac:dyDescent="0.2"/>
    <row r="11306" s="33" customFormat="1" ht="13.2" hidden="1" x14ac:dyDescent="0.2"/>
    <row r="11307" s="33" customFormat="1" ht="13.2" hidden="1" x14ac:dyDescent="0.2"/>
    <row r="11308" s="33" customFormat="1" ht="13.2" hidden="1" x14ac:dyDescent="0.2"/>
    <row r="11309" s="33" customFormat="1" ht="13.2" hidden="1" x14ac:dyDescent="0.2"/>
    <row r="11310" s="33" customFormat="1" ht="13.2" hidden="1" x14ac:dyDescent="0.2"/>
    <row r="11311" s="33" customFormat="1" ht="13.2" hidden="1" x14ac:dyDescent="0.2"/>
    <row r="11312" s="33" customFormat="1" ht="13.2" hidden="1" x14ac:dyDescent="0.2"/>
    <row r="11313" s="33" customFormat="1" ht="13.2" hidden="1" x14ac:dyDescent="0.2"/>
    <row r="11314" s="33" customFormat="1" ht="13.2" hidden="1" x14ac:dyDescent="0.2"/>
    <row r="11315" s="33" customFormat="1" ht="13.2" hidden="1" x14ac:dyDescent="0.2"/>
    <row r="11316" s="33" customFormat="1" ht="13.2" hidden="1" x14ac:dyDescent="0.2"/>
    <row r="11317" s="33" customFormat="1" ht="13.2" hidden="1" x14ac:dyDescent="0.2"/>
    <row r="11318" s="33" customFormat="1" ht="13.2" hidden="1" x14ac:dyDescent="0.2"/>
    <row r="11319" s="33" customFormat="1" ht="13.2" hidden="1" x14ac:dyDescent="0.2"/>
    <row r="11320" s="33" customFormat="1" ht="13.2" hidden="1" x14ac:dyDescent="0.2"/>
    <row r="11321" s="33" customFormat="1" ht="13.2" hidden="1" x14ac:dyDescent="0.2"/>
    <row r="11322" s="33" customFormat="1" ht="13.2" hidden="1" x14ac:dyDescent="0.2"/>
    <row r="11323" s="33" customFormat="1" ht="13.2" hidden="1" x14ac:dyDescent="0.2"/>
    <row r="11324" s="33" customFormat="1" ht="13.2" hidden="1" x14ac:dyDescent="0.2"/>
    <row r="11325" s="33" customFormat="1" ht="13.2" hidden="1" x14ac:dyDescent="0.2"/>
    <row r="11326" s="33" customFormat="1" ht="13.2" hidden="1" x14ac:dyDescent="0.2"/>
    <row r="11327" s="33" customFormat="1" ht="13.2" hidden="1" x14ac:dyDescent="0.2"/>
    <row r="11328" s="33" customFormat="1" ht="13.2" hidden="1" x14ac:dyDescent="0.2"/>
    <row r="11329" s="33" customFormat="1" ht="13.2" hidden="1" x14ac:dyDescent="0.2"/>
    <row r="11330" s="33" customFormat="1" ht="13.2" hidden="1" x14ac:dyDescent="0.2"/>
    <row r="11331" s="33" customFormat="1" ht="13.2" hidden="1" x14ac:dyDescent="0.2"/>
    <row r="11332" s="33" customFormat="1" ht="13.2" hidden="1" x14ac:dyDescent="0.2"/>
    <row r="11333" s="33" customFormat="1" ht="13.2" hidden="1" x14ac:dyDescent="0.2"/>
    <row r="11334" s="33" customFormat="1" ht="13.2" hidden="1" x14ac:dyDescent="0.2"/>
    <row r="11335" s="33" customFormat="1" ht="13.2" hidden="1" x14ac:dyDescent="0.2"/>
    <row r="11336" s="33" customFormat="1" ht="13.2" hidden="1" x14ac:dyDescent="0.2"/>
    <row r="11337" s="33" customFormat="1" ht="13.2" hidden="1" x14ac:dyDescent="0.2"/>
    <row r="11338" s="33" customFormat="1" ht="13.2" hidden="1" x14ac:dyDescent="0.2"/>
    <row r="11339" s="33" customFormat="1" ht="13.2" hidden="1" x14ac:dyDescent="0.2"/>
    <row r="11340" s="33" customFormat="1" ht="13.2" hidden="1" x14ac:dyDescent="0.2"/>
    <row r="11341" s="33" customFormat="1" ht="13.2" hidden="1" x14ac:dyDescent="0.2"/>
    <row r="11342" s="33" customFormat="1" ht="13.2" hidden="1" x14ac:dyDescent="0.2"/>
    <row r="11343" s="33" customFormat="1" ht="13.2" hidden="1" x14ac:dyDescent="0.2"/>
    <row r="11344" s="33" customFormat="1" ht="13.2" hidden="1" x14ac:dyDescent="0.2"/>
    <row r="11345" s="33" customFormat="1" ht="13.2" hidden="1" x14ac:dyDescent="0.2"/>
    <row r="11346" s="33" customFormat="1" ht="13.2" hidden="1" x14ac:dyDescent="0.2"/>
    <row r="11347" s="33" customFormat="1" ht="13.2" hidden="1" x14ac:dyDescent="0.2"/>
    <row r="11348" s="33" customFormat="1" ht="13.2" hidden="1" x14ac:dyDescent="0.2"/>
    <row r="11349" s="33" customFormat="1" ht="13.2" hidden="1" x14ac:dyDescent="0.2"/>
    <row r="11350" s="33" customFormat="1" ht="13.2" hidden="1" x14ac:dyDescent="0.2"/>
    <row r="11351" s="33" customFormat="1" ht="13.2" hidden="1" x14ac:dyDescent="0.2"/>
    <row r="11352" s="33" customFormat="1" ht="13.2" hidden="1" x14ac:dyDescent="0.2"/>
    <row r="11353" s="33" customFormat="1" ht="13.2" hidden="1" x14ac:dyDescent="0.2"/>
    <row r="11354" s="33" customFormat="1" ht="13.2" hidden="1" x14ac:dyDescent="0.2"/>
    <row r="11355" s="33" customFormat="1" ht="13.2" hidden="1" x14ac:dyDescent="0.2"/>
    <row r="11356" s="33" customFormat="1" ht="13.2" hidden="1" x14ac:dyDescent="0.2"/>
    <row r="11357" s="33" customFormat="1" ht="13.2" hidden="1" x14ac:dyDescent="0.2"/>
    <row r="11358" s="33" customFormat="1" ht="13.2" hidden="1" x14ac:dyDescent="0.2"/>
    <row r="11359" s="33" customFormat="1" ht="13.2" hidden="1" x14ac:dyDescent="0.2"/>
    <row r="11360" s="33" customFormat="1" ht="13.2" hidden="1" x14ac:dyDescent="0.2"/>
    <row r="11361" s="33" customFormat="1" ht="13.2" hidden="1" x14ac:dyDescent="0.2"/>
    <row r="11362" s="33" customFormat="1" ht="13.2" hidden="1" x14ac:dyDescent="0.2"/>
    <row r="11363" s="33" customFormat="1" ht="13.2" hidden="1" x14ac:dyDescent="0.2"/>
    <row r="11364" s="33" customFormat="1" ht="13.2" hidden="1" x14ac:dyDescent="0.2"/>
    <row r="11365" s="33" customFormat="1" ht="13.2" hidden="1" x14ac:dyDescent="0.2"/>
    <row r="11366" s="33" customFormat="1" ht="13.2" hidden="1" x14ac:dyDescent="0.2"/>
    <row r="11367" s="33" customFormat="1" ht="13.2" hidden="1" x14ac:dyDescent="0.2"/>
    <row r="11368" s="33" customFormat="1" ht="13.2" hidden="1" x14ac:dyDescent="0.2"/>
    <row r="11369" s="33" customFormat="1" ht="13.2" hidden="1" x14ac:dyDescent="0.2"/>
    <row r="11370" s="33" customFormat="1" ht="13.2" hidden="1" x14ac:dyDescent="0.2"/>
    <row r="11371" s="33" customFormat="1" ht="13.2" hidden="1" x14ac:dyDescent="0.2"/>
    <row r="11372" s="33" customFormat="1" ht="13.2" hidden="1" x14ac:dyDescent="0.2"/>
    <row r="11373" s="33" customFormat="1" ht="13.2" hidden="1" x14ac:dyDescent="0.2"/>
    <row r="11374" s="33" customFormat="1" ht="13.2" hidden="1" x14ac:dyDescent="0.2"/>
    <row r="11375" s="33" customFormat="1" ht="13.2" hidden="1" x14ac:dyDescent="0.2"/>
    <row r="11376" s="33" customFormat="1" ht="13.2" hidden="1" x14ac:dyDescent="0.2"/>
    <row r="11377" s="33" customFormat="1" ht="13.2" hidden="1" x14ac:dyDescent="0.2"/>
    <row r="11378" s="33" customFormat="1" ht="13.2" hidden="1" x14ac:dyDescent="0.2"/>
    <row r="11379" s="33" customFormat="1" ht="13.2" hidden="1" x14ac:dyDescent="0.2"/>
    <row r="11380" s="33" customFormat="1" ht="13.2" hidden="1" x14ac:dyDescent="0.2"/>
    <row r="11381" s="33" customFormat="1" ht="13.2" hidden="1" x14ac:dyDescent="0.2"/>
    <row r="11382" s="33" customFormat="1" ht="13.2" hidden="1" x14ac:dyDescent="0.2"/>
    <row r="11383" s="33" customFormat="1" ht="13.2" hidden="1" x14ac:dyDescent="0.2"/>
    <row r="11384" s="33" customFormat="1" ht="13.2" hidden="1" x14ac:dyDescent="0.2"/>
    <row r="11385" s="33" customFormat="1" ht="13.2" hidden="1" x14ac:dyDescent="0.2"/>
    <row r="11386" s="33" customFormat="1" ht="13.2" hidden="1" x14ac:dyDescent="0.2"/>
    <row r="11387" s="33" customFormat="1" ht="13.2" hidden="1" x14ac:dyDescent="0.2"/>
    <row r="11388" s="33" customFormat="1" ht="13.2" hidden="1" x14ac:dyDescent="0.2"/>
    <row r="11389" s="33" customFormat="1" ht="13.2" hidden="1" x14ac:dyDescent="0.2"/>
    <row r="11390" s="33" customFormat="1" ht="13.2" hidden="1" x14ac:dyDescent="0.2"/>
    <row r="11391" s="33" customFormat="1" ht="13.2" hidden="1" x14ac:dyDescent="0.2"/>
    <row r="11392" s="33" customFormat="1" ht="13.2" hidden="1" x14ac:dyDescent="0.2"/>
    <row r="11393" s="33" customFormat="1" ht="13.2" hidden="1" x14ac:dyDescent="0.2"/>
    <row r="11394" s="33" customFormat="1" ht="13.2" hidden="1" x14ac:dyDescent="0.2"/>
    <row r="11395" s="33" customFormat="1" ht="13.2" hidden="1" x14ac:dyDescent="0.2"/>
    <row r="11396" s="33" customFormat="1" ht="13.2" hidden="1" x14ac:dyDescent="0.2"/>
    <row r="11397" s="33" customFormat="1" ht="13.2" hidden="1" x14ac:dyDescent="0.2"/>
    <row r="11398" s="33" customFormat="1" ht="13.2" hidden="1" x14ac:dyDescent="0.2"/>
    <row r="11399" s="33" customFormat="1" ht="13.2" hidden="1" x14ac:dyDescent="0.2"/>
    <row r="11400" s="33" customFormat="1" ht="13.2" hidden="1" x14ac:dyDescent="0.2"/>
    <row r="11401" s="33" customFormat="1" ht="13.2" hidden="1" x14ac:dyDescent="0.2"/>
    <row r="11402" s="33" customFormat="1" ht="13.2" hidden="1" x14ac:dyDescent="0.2"/>
    <row r="11403" s="33" customFormat="1" ht="13.2" hidden="1" x14ac:dyDescent="0.2"/>
    <row r="11404" s="33" customFormat="1" ht="13.2" hidden="1" x14ac:dyDescent="0.2"/>
    <row r="11405" s="33" customFormat="1" ht="13.2" hidden="1" x14ac:dyDescent="0.2"/>
    <row r="11406" s="33" customFormat="1" ht="13.2" hidden="1" x14ac:dyDescent="0.2"/>
    <row r="11407" s="33" customFormat="1" ht="13.2" hidden="1" x14ac:dyDescent="0.2"/>
    <row r="11408" s="33" customFormat="1" ht="13.2" hidden="1" x14ac:dyDescent="0.2"/>
    <row r="11409" s="33" customFormat="1" ht="13.2" hidden="1" x14ac:dyDescent="0.2"/>
    <row r="11410" s="33" customFormat="1" ht="13.2" hidden="1" x14ac:dyDescent="0.2"/>
    <row r="11411" s="33" customFormat="1" ht="13.2" hidden="1" x14ac:dyDescent="0.2"/>
    <row r="11412" s="33" customFormat="1" ht="13.2" hidden="1" x14ac:dyDescent="0.2"/>
    <row r="11413" s="33" customFormat="1" ht="13.2" hidden="1" x14ac:dyDescent="0.2"/>
    <row r="11414" s="33" customFormat="1" ht="13.2" hidden="1" x14ac:dyDescent="0.2"/>
    <row r="11415" s="33" customFormat="1" ht="13.2" hidden="1" x14ac:dyDescent="0.2"/>
    <row r="11416" s="33" customFormat="1" ht="13.2" hidden="1" x14ac:dyDescent="0.2"/>
    <row r="11417" s="33" customFormat="1" ht="13.2" hidden="1" x14ac:dyDescent="0.2"/>
    <row r="11418" s="33" customFormat="1" ht="13.2" hidden="1" x14ac:dyDescent="0.2"/>
    <row r="11419" s="33" customFormat="1" ht="13.2" hidden="1" x14ac:dyDescent="0.2"/>
    <row r="11420" s="33" customFormat="1" ht="13.2" hidden="1" x14ac:dyDescent="0.2"/>
    <row r="11421" s="33" customFormat="1" ht="13.2" hidden="1" x14ac:dyDescent="0.2"/>
    <row r="11422" s="33" customFormat="1" ht="13.2" hidden="1" x14ac:dyDescent="0.2"/>
    <row r="11423" s="33" customFormat="1" ht="13.2" hidden="1" x14ac:dyDescent="0.2"/>
    <row r="11424" s="33" customFormat="1" ht="13.2" hidden="1" x14ac:dyDescent="0.2"/>
    <row r="11425" s="33" customFormat="1" ht="13.2" hidden="1" x14ac:dyDescent="0.2"/>
    <row r="11426" s="33" customFormat="1" ht="13.2" hidden="1" x14ac:dyDescent="0.2"/>
    <row r="11427" s="33" customFormat="1" ht="13.2" hidden="1" x14ac:dyDescent="0.2"/>
    <row r="11428" s="33" customFormat="1" ht="13.2" hidden="1" x14ac:dyDescent="0.2"/>
    <row r="11429" s="33" customFormat="1" ht="13.2" hidden="1" x14ac:dyDescent="0.2"/>
    <row r="11430" s="33" customFormat="1" ht="13.2" hidden="1" x14ac:dyDescent="0.2"/>
    <row r="11431" s="33" customFormat="1" ht="13.2" hidden="1" x14ac:dyDescent="0.2"/>
    <row r="11432" s="33" customFormat="1" ht="13.2" hidden="1" x14ac:dyDescent="0.2"/>
    <row r="11433" s="33" customFormat="1" ht="13.2" hidden="1" x14ac:dyDescent="0.2"/>
    <row r="11434" s="33" customFormat="1" ht="13.2" hidden="1" x14ac:dyDescent="0.2"/>
    <row r="11435" s="33" customFormat="1" ht="13.2" hidden="1" x14ac:dyDescent="0.2"/>
    <row r="11436" s="33" customFormat="1" ht="13.2" hidden="1" x14ac:dyDescent="0.2"/>
    <row r="11437" s="33" customFormat="1" ht="13.2" hidden="1" x14ac:dyDescent="0.2"/>
    <row r="11438" s="33" customFormat="1" ht="13.2" hidden="1" x14ac:dyDescent="0.2"/>
    <row r="11439" s="33" customFormat="1" ht="13.2" hidden="1" x14ac:dyDescent="0.2"/>
    <row r="11440" s="33" customFormat="1" ht="13.2" hidden="1" x14ac:dyDescent="0.2"/>
    <row r="11441" s="33" customFormat="1" ht="13.2" hidden="1" x14ac:dyDescent="0.2"/>
    <row r="11442" s="33" customFormat="1" ht="13.2" hidden="1" x14ac:dyDescent="0.2"/>
    <row r="11443" s="33" customFormat="1" ht="13.2" hidden="1" x14ac:dyDescent="0.2"/>
    <row r="11444" s="33" customFormat="1" ht="13.2" hidden="1" x14ac:dyDescent="0.2"/>
    <row r="11445" s="33" customFormat="1" ht="13.2" hidden="1" x14ac:dyDescent="0.2"/>
    <row r="11446" s="33" customFormat="1" ht="13.2" hidden="1" x14ac:dyDescent="0.2"/>
    <row r="11447" s="33" customFormat="1" ht="13.2" hidden="1" x14ac:dyDescent="0.2"/>
    <row r="11448" s="33" customFormat="1" ht="13.2" hidden="1" x14ac:dyDescent="0.2"/>
    <row r="11449" s="33" customFormat="1" ht="13.2" hidden="1" x14ac:dyDescent="0.2"/>
    <row r="11450" s="33" customFormat="1" ht="13.2" hidden="1" x14ac:dyDescent="0.2"/>
    <row r="11451" s="33" customFormat="1" ht="13.2" hidden="1" x14ac:dyDescent="0.2"/>
    <row r="11452" s="33" customFormat="1" ht="13.2" hidden="1" x14ac:dyDescent="0.2"/>
    <row r="11453" s="33" customFormat="1" ht="13.2" hidden="1" x14ac:dyDescent="0.2"/>
    <row r="11454" s="33" customFormat="1" ht="13.2" hidden="1" x14ac:dyDescent="0.2"/>
    <row r="11455" s="33" customFormat="1" ht="13.2" hidden="1" x14ac:dyDescent="0.2"/>
    <row r="11456" s="33" customFormat="1" ht="13.2" hidden="1" x14ac:dyDescent="0.2"/>
    <row r="11457" s="33" customFormat="1" ht="13.2" hidden="1" x14ac:dyDescent="0.2"/>
    <row r="11458" s="33" customFormat="1" ht="13.2" hidden="1" x14ac:dyDescent="0.2"/>
    <row r="11459" s="33" customFormat="1" ht="13.2" hidden="1" x14ac:dyDescent="0.2"/>
    <row r="11460" s="33" customFormat="1" ht="13.2" hidden="1" x14ac:dyDescent="0.2"/>
    <row r="11461" s="33" customFormat="1" ht="13.2" hidden="1" x14ac:dyDescent="0.2"/>
    <row r="11462" s="33" customFormat="1" ht="13.2" hidden="1" x14ac:dyDescent="0.2"/>
    <row r="11463" s="33" customFormat="1" ht="13.2" hidden="1" x14ac:dyDescent="0.2"/>
    <row r="11464" s="33" customFormat="1" ht="13.2" hidden="1" x14ac:dyDescent="0.2"/>
    <row r="11465" s="33" customFormat="1" ht="13.2" hidden="1" x14ac:dyDescent="0.2"/>
    <row r="11466" s="33" customFormat="1" ht="13.2" hidden="1" x14ac:dyDescent="0.2"/>
    <row r="11467" s="33" customFormat="1" ht="13.2" hidden="1" x14ac:dyDescent="0.2"/>
    <row r="11468" s="33" customFormat="1" ht="13.2" hidden="1" x14ac:dyDescent="0.2"/>
    <row r="11469" s="33" customFormat="1" ht="13.2" hidden="1" x14ac:dyDescent="0.2"/>
    <row r="11470" s="33" customFormat="1" ht="13.2" hidden="1" x14ac:dyDescent="0.2"/>
    <row r="11471" s="33" customFormat="1" ht="13.2" hidden="1" x14ac:dyDescent="0.2"/>
    <row r="11472" s="33" customFormat="1" ht="13.2" hidden="1" x14ac:dyDescent="0.2"/>
    <row r="11473" s="33" customFormat="1" ht="13.2" hidden="1" x14ac:dyDescent="0.2"/>
    <row r="11474" s="33" customFormat="1" ht="13.2" hidden="1" x14ac:dyDescent="0.2"/>
    <row r="11475" s="33" customFormat="1" ht="13.2" hidden="1" x14ac:dyDescent="0.2"/>
    <row r="11476" s="33" customFormat="1" ht="13.2" hidden="1" x14ac:dyDescent="0.2"/>
    <row r="11477" s="33" customFormat="1" ht="13.2" hidden="1" x14ac:dyDescent="0.2"/>
    <row r="11478" s="33" customFormat="1" ht="13.2" hidden="1" x14ac:dyDescent="0.2"/>
    <row r="11479" s="33" customFormat="1" ht="13.2" hidden="1" x14ac:dyDescent="0.2"/>
    <row r="11480" s="33" customFormat="1" ht="13.2" hidden="1" x14ac:dyDescent="0.2"/>
    <row r="11481" s="33" customFormat="1" ht="13.2" hidden="1" x14ac:dyDescent="0.2"/>
    <row r="11482" s="33" customFormat="1" ht="13.2" hidden="1" x14ac:dyDescent="0.2"/>
    <row r="11483" s="33" customFormat="1" ht="13.2" hidden="1" x14ac:dyDescent="0.2"/>
    <row r="11484" s="33" customFormat="1" ht="13.2" hidden="1" x14ac:dyDescent="0.2"/>
    <row r="11485" s="33" customFormat="1" ht="13.2" hidden="1" x14ac:dyDescent="0.2"/>
    <row r="11486" s="33" customFormat="1" ht="13.2" hidden="1" x14ac:dyDescent="0.2"/>
    <row r="11487" s="33" customFormat="1" ht="13.2" hidden="1" x14ac:dyDescent="0.2"/>
    <row r="11488" s="33" customFormat="1" ht="13.2" hidden="1" x14ac:dyDescent="0.2"/>
    <row r="11489" s="33" customFormat="1" ht="13.2" hidden="1" x14ac:dyDescent="0.2"/>
    <row r="11490" s="33" customFormat="1" ht="13.2" hidden="1" x14ac:dyDescent="0.2"/>
    <row r="11491" s="33" customFormat="1" ht="13.2" hidden="1" x14ac:dyDescent="0.2"/>
    <row r="11492" s="33" customFormat="1" ht="13.2" hidden="1" x14ac:dyDescent="0.2"/>
    <row r="11493" s="33" customFormat="1" ht="13.2" hidden="1" x14ac:dyDescent="0.2"/>
    <row r="11494" s="33" customFormat="1" ht="13.2" hidden="1" x14ac:dyDescent="0.2"/>
    <row r="11495" s="33" customFormat="1" ht="13.2" hidden="1" x14ac:dyDescent="0.2"/>
    <row r="11496" s="33" customFormat="1" ht="13.2" hidden="1" x14ac:dyDescent="0.2"/>
    <row r="11497" s="33" customFormat="1" ht="13.2" hidden="1" x14ac:dyDescent="0.2"/>
    <row r="11498" s="33" customFormat="1" ht="13.2" hidden="1" x14ac:dyDescent="0.2"/>
    <row r="11499" s="33" customFormat="1" ht="13.2" hidden="1" x14ac:dyDescent="0.2"/>
    <row r="11500" s="33" customFormat="1" ht="13.2" hidden="1" x14ac:dyDescent="0.2"/>
    <row r="11501" s="33" customFormat="1" ht="13.2" hidden="1" x14ac:dyDescent="0.2"/>
    <row r="11502" s="33" customFormat="1" ht="13.2" hidden="1" x14ac:dyDescent="0.2"/>
    <row r="11503" s="33" customFormat="1" ht="13.2" hidden="1" x14ac:dyDescent="0.2"/>
    <row r="11504" s="33" customFormat="1" ht="13.2" hidden="1" x14ac:dyDescent="0.2"/>
    <row r="11505" s="33" customFormat="1" ht="13.2" hidden="1" x14ac:dyDescent="0.2"/>
    <row r="11506" s="33" customFormat="1" ht="13.2" hidden="1" x14ac:dyDescent="0.2"/>
    <row r="11507" s="33" customFormat="1" ht="13.2" hidden="1" x14ac:dyDescent="0.2"/>
    <row r="11508" s="33" customFormat="1" ht="13.2" hidden="1" x14ac:dyDescent="0.2"/>
    <row r="11509" s="33" customFormat="1" ht="13.2" hidden="1" x14ac:dyDescent="0.2"/>
    <row r="11510" s="33" customFormat="1" ht="13.2" hidden="1" x14ac:dyDescent="0.2"/>
    <row r="11511" s="33" customFormat="1" ht="13.2" hidden="1" x14ac:dyDescent="0.2"/>
    <row r="11512" s="33" customFormat="1" ht="13.2" hidden="1" x14ac:dyDescent="0.2"/>
    <row r="11513" s="33" customFormat="1" ht="13.2" hidden="1" x14ac:dyDescent="0.2"/>
    <row r="11514" s="33" customFormat="1" ht="13.2" hidden="1" x14ac:dyDescent="0.2"/>
    <row r="11515" s="33" customFormat="1" ht="13.2" hidden="1" x14ac:dyDescent="0.2"/>
    <row r="11516" s="33" customFormat="1" ht="13.2" hidden="1" x14ac:dyDescent="0.2"/>
    <row r="11517" s="33" customFormat="1" ht="13.2" hidden="1" x14ac:dyDescent="0.2"/>
    <row r="11518" s="33" customFormat="1" ht="13.2" hidden="1" x14ac:dyDescent="0.2"/>
    <row r="11519" s="33" customFormat="1" ht="13.2" hidden="1" x14ac:dyDescent="0.2"/>
    <row r="11520" s="33" customFormat="1" ht="13.2" hidden="1" x14ac:dyDescent="0.2"/>
    <row r="11521" s="33" customFormat="1" ht="13.2" hidden="1" x14ac:dyDescent="0.2"/>
    <row r="11522" s="33" customFormat="1" ht="13.2" hidden="1" x14ac:dyDescent="0.2"/>
    <row r="11523" s="33" customFormat="1" ht="13.2" hidden="1" x14ac:dyDescent="0.2"/>
    <row r="11524" s="33" customFormat="1" ht="13.2" hidden="1" x14ac:dyDescent="0.2"/>
    <row r="11525" s="33" customFormat="1" ht="13.2" hidden="1" x14ac:dyDescent="0.2"/>
    <row r="11526" s="33" customFormat="1" ht="13.2" hidden="1" x14ac:dyDescent="0.2"/>
    <row r="11527" s="33" customFormat="1" ht="13.2" hidden="1" x14ac:dyDescent="0.2"/>
    <row r="11528" s="33" customFormat="1" ht="13.2" hidden="1" x14ac:dyDescent="0.2"/>
    <row r="11529" s="33" customFormat="1" ht="13.2" hidden="1" x14ac:dyDescent="0.2"/>
    <row r="11530" s="33" customFormat="1" ht="13.2" hidden="1" x14ac:dyDescent="0.2"/>
    <row r="11531" s="33" customFormat="1" ht="13.2" hidden="1" x14ac:dyDescent="0.2"/>
    <row r="11532" s="33" customFormat="1" ht="13.2" hidden="1" x14ac:dyDescent="0.2"/>
    <row r="11533" s="33" customFormat="1" ht="13.2" hidden="1" x14ac:dyDescent="0.2"/>
    <row r="11534" s="33" customFormat="1" ht="13.2" hidden="1" x14ac:dyDescent="0.2"/>
    <row r="11535" s="33" customFormat="1" ht="13.2" hidden="1" x14ac:dyDescent="0.2"/>
    <row r="11536" s="33" customFormat="1" ht="13.2" hidden="1" x14ac:dyDescent="0.2"/>
    <row r="11537" s="33" customFormat="1" ht="13.2" hidden="1" x14ac:dyDescent="0.2"/>
    <row r="11538" s="33" customFormat="1" ht="13.2" hidden="1" x14ac:dyDescent="0.2"/>
    <row r="11539" s="33" customFormat="1" ht="13.2" hidden="1" x14ac:dyDescent="0.2"/>
    <row r="11540" s="33" customFormat="1" ht="13.2" hidden="1" x14ac:dyDescent="0.2"/>
    <row r="11541" s="33" customFormat="1" ht="13.2" hidden="1" x14ac:dyDescent="0.2"/>
    <row r="11542" s="33" customFormat="1" ht="13.2" hidden="1" x14ac:dyDescent="0.2"/>
    <row r="11543" s="33" customFormat="1" ht="13.2" hidden="1" x14ac:dyDescent="0.2"/>
    <row r="11544" s="33" customFormat="1" ht="13.2" hidden="1" x14ac:dyDescent="0.2"/>
    <row r="11545" s="33" customFormat="1" ht="13.2" hidden="1" x14ac:dyDescent="0.2"/>
    <row r="11546" s="33" customFormat="1" ht="13.2" hidden="1" x14ac:dyDescent="0.2"/>
    <row r="11547" s="33" customFormat="1" ht="13.2" hidden="1" x14ac:dyDescent="0.2"/>
    <row r="11548" s="33" customFormat="1" ht="13.2" hidden="1" x14ac:dyDescent="0.2"/>
    <row r="11549" s="33" customFormat="1" ht="13.2" hidden="1" x14ac:dyDescent="0.2"/>
    <row r="11550" s="33" customFormat="1" ht="13.2" hidden="1" x14ac:dyDescent="0.2"/>
    <row r="11551" s="33" customFormat="1" ht="13.2" hidden="1" x14ac:dyDescent="0.2"/>
    <row r="11552" s="33" customFormat="1" ht="13.2" hidden="1" x14ac:dyDescent="0.2"/>
    <row r="11553" s="33" customFormat="1" ht="13.2" hidden="1" x14ac:dyDescent="0.2"/>
    <row r="11554" s="33" customFormat="1" ht="13.2" hidden="1" x14ac:dyDescent="0.2"/>
    <row r="11555" s="33" customFormat="1" ht="13.2" hidden="1" x14ac:dyDescent="0.2"/>
    <row r="11556" s="33" customFormat="1" ht="13.2" hidden="1" x14ac:dyDescent="0.2"/>
    <row r="11557" s="33" customFormat="1" ht="13.2" hidden="1" x14ac:dyDescent="0.2"/>
    <row r="11558" s="33" customFormat="1" ht="13.2" hidden="1" x14ac:dyDescent="0.2"/>
    <row r="11559" s="33" customFormat="1" ht="13.2" hidden="1" x14ac:dyDescent="0.2"/>
    <row r="11560" s="33" customFormat="1" ht="13.2" hidden="1" x14ac:dyDescent="0.2"/>
    <row r="11561" s="33" customFormat="1" ht="13.2" hidden="1" x14ac:dyDescent="0.2"/>
    <row r="11562" s="33" customFormat="1" ht="13.2" hidden="1" x14ac:dyDescent="0.2"/>
    <row r="11563" s="33" customFormat="1" ht="13.2" hidden="1" x14ac:dyDescent="0.2"/>
    <row r="11564" s="33" customFormat="1" ht="13.2" hidden="1" x14ac:dyDescent="0.2"/>
    <row r="11565" s="33" customFormat="1" ht="13.2" hidden="1" x14ac:dyDescent="0.2"/>
    <row r="11566" s="33" customFormat="1" ht="13.2" hidden="1" x14ac:dyDescent="0.2"/>
    <row r="11567" s="33" customFormat="1" ht="13.2" hidden="1" x14ac:dyDescent="0.2"/>
    <row r="11568" s="33" customFormat="1" ht="13.2" hidden="1" x14ac:dyDescent="0.2"/>
    <row r="11569" s="33" customFormat="1" ht="13.2" hidden="1" x14ac:dyDescent="0.2"/>
    <row r="11570" s="33" customFormat="1" ht="13.2" hidden="1" x14ac:dyDescent="0.2"/>
    <row r="11571" s="33" customFormat="1" ht="13.2" hidden="1" x14ac:dyDescent="0.2"/>
    <row r="11572" s="33" customFormat="1" ht="13.2" hidden="1" x14ac:dyDescent="0.2"/>
    <row r="11573" s="33" customFormat="1" ht="13.2" hidden="1" x14ac:dyDescent="0.2"/>
    <row r="11574" s="33" customFormat="1" ht="13.2" hidden="1" x14ac:dyDescent="0.2"/>
    <row r="11575" s="33" customFormat="1" ht="13.2" hidden="1" x14ac:dyDescent="0.2"/>
    <row r="11576" s="33" customFormat="1" ht="13.2" hidden="1" x14ac:dyDescent="0.2"/>
    <row r="11577" s="33" customFormat="1" ht="13.2" hidden="1" x14ac:dyDescent="0.2"/>
    <row r="11578" s="33" customFormat="1" ht="13.2" hidden="1" x14ac:dyDescent="0.2"/>
    <row r="11579" s="33" customFormat="1" ht="13.2" hidden="1" x14ac:dyDescent="0.2"/>
    <row r="11580" s="33" customFormat="1" ht="13.2" hidden="1" x14ac:dyDescent="0.2"/>
    <row r="11581" s="33" customFormat="1" ht="13.2" hidden="1" x14ac:dyDescent="0.2"/>
    <row r="11582" s="33" customFormat="1" ht="13.2" hidden="1" x14ac:dyDescent="0.2"/>
    <row r="11583" s="33" customFormat="1" ht="13.2" hidden="1" x14ac:dyDescent="0.2"/>
    <row r="11584" s="33" customFormat="1" ht="13.2" hidden="1" x14ac:dyDescent="0.2"/>
    <row r="11585" s="33" customFormat="1" ht="13.2" hidden="1" x14ac:dyDescent="0.2"/>
    <row r="11586" s="33" customFormat="1" ht="13.2" hidden="1" x14ac:dyDescent="0.2"/>
    <row r="11587" s="33" customFormat="1" ht="13.2" hidden="1" x14ac:dyDescent="0.2"/>
    <row r="11588" s="33" customFormat="1" ht="13.2" hidden="1" x14ac:dyDescent="0.2"/>
    <row r="11589" s="33" customFormat="1" ht="13.2" hidden="1" x14ac:dyDescent="0.2"/>
    <row r="11590" s="33" customFormat="1" ht="13.2" hidden="1" x14ac:dyDescent="0.2"/>
    <row r="11591" s="33" customFormat="1" ht="13.2" hidden="1" x14ac:dyDescent="0.2"/>
    <row r="11592" s="33" customFormat="1" ht="13.2" hidden="1" x14ac:dyDescent="0.2"/>
    <row r="11593" s="33" customFormat="1" ht="13.2" hidden="1" x14ac:dyDescent="0.2"/>
    <row r="11594" s="33" customFormat="1" ht="13.2" hidden="1" x14ac:dyDescent="0.2"/>
    <row r="11595" s="33" customFormat="1" ht="13.2" hidden="1" x14ac:dyDescent="0.2"/>
    <row r="11596" s="33" customFormat="1" ht="13.2" hidden="1" x14ac:dyDescent="0.2"/>
    <row r="11597" s="33" customFormat="1" ht="13.2" hidden="1" x14ac:dyDescent="0.2"/>
    <row r="11598" s="33" customFormat="1" ht="13.2" hidden="1" x14ac:dyDescent="0.2"/>
    <row r="11599" s="33" customFormat="1" ht="13.2" hidden="1" x14ac:dyDescent="0.2"/>
    <row r="11600" s="33" customFormat="1" ht="13.2" hidden="1" x14ac:dyDescent="0.2"/>
    <row r="11601" s="33" customFormat="1" ht="13.2" hidden="1" x14ac:dyDescent="0.2"/>
    <row r="11602" s="33" customFormat="1" ht="13.2" hidden="1" x14ac:dyDescent="0.2"/>
    <row r="11603" s="33" customFormat="1" ht="13.2" hidden="1" x14ac:dyDescent="0.2"/>
    <row r="11604" s="33" customFormat="1" ht="13.2" hidden="1" x14ac:dyDescent="0.2"/>
    <row r="11605" s="33" customFormat="1" ht="13.2" hidden="1" x14ac:dyDescent="0.2"/>
    <row r="11606" s="33" customFormat="1" ht="13.2" hidden="1" x14ac:dyDescent="0.2"/>
    <row r="11607" s="33" customFormat="1" ht="13.2" hidden="1" x14ac:dyDescent="0.2"/>
    <row r="11608" s="33" customFormat="1" ht="13.2" hidden="1" x14ac:dyDescent="0.2"/>
    <row r="11609" s="33" customFormat="1" ht="13.2" hidden="1" x14ac:dyDescent="0.2"/>
    <row r="11610" s="33" customFormat="1" ht="13.2" hidden="1" x14ac:dyDescent="0.2"/>
    <row r="11611" s="33" customFormat="1" ht="13.2" hidden="1" x14ac:dyDescent="0.2"/>
    <row r="11612" s="33" customFormat="1" ht="13.2" hidden="1" x14ac:dyDescent="0.2"/>
    <row r="11613" s="33" customFormat="1" ht="13.2" hidden="1" x14ac:dyDescent="0.2"/>
    <row r="11614" s="33" customFormat="1" ht="13.2" hidden="1" x14ac:dyDescent="0.2"/>
    <row r="11615" s="33" customFormat="1" ht="13.2" hidden="1" x14ac:dyDescent="0.2"/>
    <row r="11616" s="33" customFormat="1" ht="13.2" hidden="1" x14ac:dyDescent="0.2"/>
    <row r="11617" s="33" customFormat="1" ht="13.2" hidden="1" x14ac:dyDescent="0.2"/>
    <row r="11618" s="33" customFormat="1" ht="13.2" hidden="1" x14ac:dyDescent="0.2"/>
    <row r="11619" s="33" customFormat="1" ht="13.2" hidden="1" x14ac:dyDescent="0.2"/>
    <row r="11620" s="33" customFormat="1" ht="13.2" hidden="1" x14ac:dyDescent="0.2"/>
    <row r="11621" s="33" customFormat="1" ht="13.2" hidden="1" x14ac:dyDescent="0.2"/>
    <row r="11622" s="33" customFormat="1" ht="13.2" hidden="1" x14ac:dyDescent="0.2"/>
    <row r="11623" s="33" customFormat="1" ht="13.2" hidden="1" x14ac:dyDescent="0.2"/>
    <row r="11624" s="33" customFormat="1" ht="13.2" hidden="1" x14ac:dyDescent="0.2"/>
    <row r="11625" s="33" customFormat="1" ht="13.2" hidden="1" x14ac:dyDescent="0.2"/>
    <row r="11626" s="33" customFormat="1" ht="13.2" hidden="1" x14ac:dyDescent="0.2"/>
    <row r="11627" s="33" customFormat="1" ht="13.2" hidden="1" x14ac:dyDescent="0.2"/>
    <row r="11628" s="33" customFormat="1" ht="13.2" hidden="1" x14ac:dyDescent="0.2"/>
    <row r="11629" s="33" customFormat="1" ht="13.2" hidden="1" x14ac:dyDescent="0.2"/>
    <row r="11630" s="33" customFormat="1" ht="13.2" hidden="1" x14ac:dyDescent="0.2"/>
    <row r="11631" s="33" customFormat="1" ht="13.2" hidden="1" x14ac:dyDescent="0.2"/>
    <row r="11632" s="33" customFormat="1" ht="13.2" hidden="1" x14ac:dyDescent="0.2"/>
    <row r="11633" s="33" customFormat="1" ht="13.2" hidden="1" x14ac:dyDescent="0.2"/>
    <row r="11634" s="33" customFormat="1" ht="13.2" hidden="1" x14ac:dyDescent="0.2"/>
    <row r="11635" s="33" customFormat="1" ht="13.2" hidden="1" x14ac:dyDescent="0.2"/>
    <row r="11636" s="33" customFormat="1" ht="13.2" hidden="1" x14ac:dyDescent="0.2"/>
    <row r="11637" s="33" customFormat="1" ht="13.2" hidden="1" x14ac:dyDescent="0.2"/>
    <row r="11638" s="33" customFormat="1" ht="13.2" hidden="1" x14ac:dyDescent="0.2"/>
    <row r="11639" s="33" customFormat="1" ht="13.2" hidden="1" x14ac:dyDescent="0.2"/>
    <row r="11640" s="33" customFormat="1" ht="13.2" hidden="1" x14ac:dyDescent="0.2"/>
    <row r="11641" s="33" customFormat="1" ht="13.2" hidden="1" x14ac:dyDescent="0.2"/>
    <row r="11642" s="33" customFormat="1" ht="13.2" hidden="1" x14ac:dyDescent="0.2"/>
    <row r="11643" s="33" customFormat="1" ht="13.2" hidden="1" x14ac:dyDescent="0.2"/>
    <row r="11644" s="33" customFormat="1" ht="13.2" hidden="1" x14ac:dyDescent="0.2"/>
    <row r="11645" s="33" customFormat="1" ht="13.2" hidden="1" x14ac:dyDescent="0.2"/>
    <row r="11646" s="33" customFormat="1" ht="13.2" hidden="1" x14ac:dyDescent="0.2"/>
    <row r="11647" s="33" customFormat="1" ht="13.2" hidden="1" x14ac:dyDescent="0.2"/>
    <row r="11648" s="33" customFormat="1" ht="13.2" hidden="1" x14ac:dyDescent="0.2"/>
    <row r="11649" s="33" customFormat="1" ht="13.2" hidden="1" x14ac:dyDescent="0.2"/>
    <row r="11650" s="33" customFormat="1" ht="13.2" hidden="1" x14ac:dyDescent="0.2"/>
    <row r="11651" s="33" customFormat="1" ht="13.2" hidden="1" x14ac:dyDescent="0.2"/>
    <row r="11652" s="33" customFormat="1" ht="13.2" hidden="1" x14ac:dyDescent="0.2"/>
    <row r="11653" s="33" customFormat="1" ht="13.2" hidden="1" x14ac:dyDescent="0.2"/>
    <row r="11654" s="33" customFormat="1" ht="13.2" hidden="1" x14ac:dyDescent="0.2"/>
    <row r="11655" s="33" customFormat="1" ht="13.2" hidden="1" x14ac:dyDescent="0.2"/>
    <row r="11656" s="33" customFormat="1" ht="13.2" hidden="1" x14ac:dyDescent="0.2"/>
    <row r="11657" s="33" customFormat="1" ht="13.2" hidden="1" x14ac:dyDescent="0.2"/>
    <row r="11658" s="33" customFormat="1" ht="13.2" hidden="1" x14ac:dyDescent="0.2"/>
    <row r="11659" s="33" customFormat="1" ht="13.2" hidden="1" x14ac:dyDescent="0.2"/>
    <row r="11660" s="33" customFormat="1" ht="13.2" hidden="1" x14ac:dyDescent="0.2"/>
    <row r="11661" s="33" customFormat="1" ht="13.2" hidden="1" x14ac:dyDescent="0.2"/>
    <row r="11662" s="33" customFormat="1" ht="13.2" hidden="1" x14ac:dyDescent="0.2"/>
    <row r="11663" s="33" customFormat="1" ht="13.2" hidden="1" x14ac:dyDescent="0.2"/>
    <row r="11664" s="33" customFormat="1" ht="13.2" hidden="1" x14ac:dyDescent="0.2"/>
    <row r="11665" s="33" customFormat="1" ht="13.2" hidden="1" x14ac:dyDescent="0.2"/>
    <row r="11666" s="33" customFormat="1" ht="13.2" hidden="1" x14ac:dyDescent="0.2"/>
    <row r="11667" s="33" customFormat="1" ht="13.2" hidden="1" x14ac:dyDescent="0.2"/>
    <row r="11668" s="33" customFormat="1" ht="13.2" hidden="1" x14ac:dyDescent="0.2"/>
    <row r="11669" s="33" customFormat="1" ht="13.2" hidden="1" x14ac:dyDescent="0.2"/>
    <row r="11670" s="33" customFormat="1" ht="13.2" hidden="1" x14ac:dyDescent="0.2"/>
    <row r="11671" s="33" customFormat="1" ht="13.2" hidden="1" x14ac:dyDescent="0.2"/>
    <row r="11672" s="33" customFormat="1" ht="13.2" hidden="1" x14ac:dyDescent="0.2"/>
    <row r="11673" s="33" customFormat="1" ht="13.2" hidden="1" x14ac:dyDescent="0.2"/>
    <row r="11674" s="33" customFormat="1" ht="13.2" hidden="1" x14ac:dyDescent="0.2"/>
    <row r="11675" s="33" customFormat="1" ht="13.2" hidden="1" x14ac:dyDescent="0.2"/>
    <row r="11676" s="33" customFormat="1" ht="13.2" hidden="1" x14ac:dyDescent="0.2"/>
    <row r="11677" s="33" customFormat="1" ht="13.2" hidden="1" x14ac:dyDescent="0.2"/>
    <row r="11678" s="33" customFormat="1" ht="13.2" hidden="1" x14ac:dyDescent="0.2"/>
    <row r="11679" s="33" customFormat="1" ht="13.2" hidden="1" x14ac:dyDescent="0.2"/>
    <row r="11680" s="33" customFormat="1" ht="13.2" hidden="1" x14ac:dyDescent="0.2"/>
    <row r="11681" s="33" customFormat="1" ht="13.2" hidden="1" x14ac:dyDescent="0.2"/>
    <row r="11682" s="33" customFormat="1" ht="13.2" hidden="1" x14ac:dyDescent="0.2"/>
    <row r="11683" s="33" customFormat="1" ht="13.2" hidden="1" x14ac:dyDescent="0.2"/>
    <row r="11684" s="33" customFormat="1" ht="13.2" hidden="1" x14ac:dyDescent="0.2"/>
    <row r="11685" s="33" customFormat="1" ht="13.2" hidden="1" x14ac:dyDescent="0.2"/>
    <row r="11686" s="33" customFormat="1" ht="13.2" hidden="1" x14ac:dyDescent="0.2"/>
    <row r="11687" s="33" customFormat="1" ht="13.2" hidden="1" x14ac:dyDescent="0.2"/>
    <row r="11688" s="33" customFormat="1" ht="13.2" hidden="1" x14ac:dyDescent="0.2"/>
    <row r="11689" s="33" customFormat="1" ht="13.2" hidden="1" x14ac:dyDescent="0.2"/>
    <row r="11690" s="33" customFormat="1" ht="13.2" hidden="1" x14ac:dyDescent="0.2"/>
    <row r="11691" s="33" customFormat="1" ht="13.2" hidden="1" x14ac:dyDescent="0.2"/>
    <row r="11692" s="33" customFormat="1" ht="13.2" hidden="1" x14ac:dyDescent="0.2"/>
    <row r="11693" s="33" customFormat="1" ht="13.2" hidden="1" x14ac:dyDescent="0.2"/>
    <row r="11694" s="33" customFormat="1" ht="13.2" hidden="1" x14ac:dyDescent="0.2"/>
    <row r="11695" s="33" customFormat="1" ht="13.2" hidden="1" x14ac:dyDescent="0.2"/>
    <row r="11696" s="33" customFormat="1" ht="13.2" hidden="1" x14ac:dyDescent="0.2"/>
    <row r="11697" s="33" customFormat="1" ht="13.2" hidden="1" x14ac:dyDescent="0.2"/>
    <row r="11698" s="33" customFormat="1" ht="13.2" hidden="1" x14ac:dyDescent="0.2"/>
    <row r="11699" s="33" customFormat="1" ht="13.2" hidden="1" x14ac:dyDescent="0.2"/>
    <row r="11700" s="33" customFormat="1" ht="13.2" hidden="1" x14ac:dyDescent="0.2"/>
    <row r="11701" s="33" customFormat="1" ht="13.2" hidden="1" x14ac:dyDescent="0.2"/>
    <row r="11702" s="33" customFormat="1" ht="13.2" hidden="1" x14ac:dyDescent="0.2"/>
    <row r="11703" s="33" customFormat="1" ht="13.2" hidden="1" x14ac:dyDescent="0.2"/>
    <row r="11704" s="33" customFormat="1" ht="13.2" hidden="1" x14ac:dyDescent="0.2"/>
    <row r="11705" s="33" customFormat="1" ht="13.2" hidden="1" x14ac:dyDescent="0.2"/>
    <row r="11706" s="33" customFormat="1" ht="13.2" hidden="1" x14ac:dyDescent="0.2"/>
    <row r="11707" s="33" customFormat="1" ht="13.2" hidden="1" x14ac:dyDescent="0.2"/>
    <row r="11708" s="33" customFormat="1" ht="13.2" hidden="1" x14ac:dyDescent="0.2"/>
    <row r="11709" s="33" customFormat="1" ht="13.2" hidden="1" x14ac:dyDescent="0.2"/>
    <row r="11710" s="33" customFormat="1" ht="13.2" hidden="1" x14ac:dyDescent="0.2"/>
    <row r="11711" s="33" customFormat="1" ht="13.2" hidden="1" x14ac:dyDescent="0.2"/>
    <row r="11712" s="33" customFormat="1" ht="13.2" hidden="1" x14ac:dyDescent="0.2"/>
    <row r="11713" s="33" customFormat="1" ht="13.2" hidden="1" x14ac:dyDescent="0.2"/>
    <row r="11714" s="33" customFormat="1" ht="13.2" hidden="1" x14ac:dyDescent="0.2"/>
    <row r="11715" s="33" customFormat="1" ht="13.2" hidden="1" x14ac:dyDescent="0.2"/>
    <row r="11716" s="33" customFormat="1" ht="13.2" hidden="1" x14ac:dyDescent="0.2"/>
    <row r="11717" s="33" customFormat="1" ht="13.2" hidden="1" x14ac:dyDescent="0.2"/>
    <row r="11718" s="33" customFormat="1" ht="13.2" hidden="1" x14ac:dyDescent="0.2"/>
    <row r="11719" s="33" customFormat="1" ht="13.2" hidden="1" x14ac:dyDescent="0.2"/>
    <row r="11720" s="33" customFormat="1" ht="13.2" hidden="1" x14ac:dyDescent="0.2"/>
    <row r="11721" s="33" customFormat="1" ht="13.2" hidden="1" x14ac:dyDescent="0.2"/>
    <row r="11722" s="33" customFormat="1" ht="13.2" hidden="1" x14ac:dyDescent="0.2"/>
    <row r="11723" s="33" customFormat="1" ht="13.2" hidden="1" x14ac:dyDescent="0.2"/>
    <row r="11724" s="33" customFormat="1" ht="13.2" hidden="1" x14ac:dyDescent="0.2"/>
    <row r="11725" s="33" customFormat="1" ht="13.2" hidden="1" x14ac:dyDescent="0.2"/>
    <row r="11726" s="33" customFormat="1" ht="13.2" hidden="1" x14ac:dyDescent="0.2"/>
    <row r="11727" s="33" customFormat="1" ht="13.2" hidden="1" x14ac:dyDescent="0.2"/>
    <row r="11728" s="33" customFormat="1" ht="13.2" hidden="1" x14ac:dyDescent="0.2"/>
    <row r="11729" s="33" customFormat="1" ht="13.2" hidden="1" x14ac:dyDescent="0.2"/>
    <row r="11730" s="33" customFormat="1" ht="13.2" hidden="1" x14ac:dyDescent="0.2"/>
    <row r="11731" s="33" customFormat="1" ht="13.2" hidden="1" x14ac:dyDescent="0.2"/>
    <row r="11732" s="33" customFormat="1" ht="13.2" hidden="1" x14ac:dyDescent="0.2"/>
    <row r="11733" s="33" customFormat="1" ht="13.2" hidden="1" x14ac:dyDescent="0.2"/>
    <row r="11734" s="33" customFormat="1" ht="13.2" hidden="1" x14ac:dyDescent="0.2"/>
    <row r="11735" s="33" customFormat="1" ht="13.2" hidden="1" x14ac:dyDescent="0.2"/>
    <row r="11736" s="33" customFormat="1" ht="13.2" hidden="1" x14ac:dyDescent="0.2"/>
    <row r="11737" s="33" customFormat="1" ht="13.2" hidden="1" x14ac:dyDescent="0.2"/>
    <row r="11738" s="33" customFormat="1" ht="13.2" hidden="1" x14ac:dyDescent="0.2"/>
    <row r="11739" s="33" customFormat="1" ht="13.2" hidden="1" x14ac:dyDescent="0.2"/>
    <row r="11740" s="33" customFormat="1" ht="13.2" hidden="1" x14ac:dyDescent="0.2"/>
    <row r="11741" s="33" customFormat="1" ht="13.2" hidden="1" x14ac:dyDescent="0.2"/>
    <row r="11742" s="33" customFormat="1" ht="13.2" hidden="1" x14ac:dyDescent="0.2"/>
    <row r="11743" s="33" customFormat="1" ht="13.2" hidden="1" x14ac:dyDescent="0.2"/>
    <row r="11744" s="33" customFormat="1" ht="13.2" hidden="1" x14ac:dyDescent="0.2"/>
    <row r="11745" s="33" customFormat="1" ht="13.2" hidden="1" x14ac:dyDescent="0.2"/>
    <row r="11746" s="33" customFormat="1" ht="13.2" hidden="1" x14ac:dyDescent="0.2"/>
    <row r="11747" s="33" customFormat="1" ht="13.2" hidden="1" x14ac:dyDescent="0.2"/>
    <row r="11748" s="33" customFormat="1" ht="13.2" hidden="1" x14ac:dyDescent="0.2"/>
    <row r="11749" s="33" customFormat="1" ht="13.2" hidden="1" x14ac:dyDescent="0.2"/>
    <row r="11750" s="33" customFormat="1" ht="13.2" hidden="1" x14ac:dyDescent="0.2"/>
    <row r="11751" s="33" customFormat="1" ht="13.2" hidden="1" x14ac:dyDescent="0.2"/>
    <row r="11752" s="33" customFormat="1" ht="13.2" hidden="1" x14ac:dyDescent="0.2"/>
    <row r="11753" s="33" customFormat="1" ht="13.2" hidden="1" x14ac:dyDescent="0.2"/>
    <row r="11754" s="33" customFormat="1" ht="13.2" hidden="1" x14ac:dyDescent="0.2"/>
    <row r="11755" s="33" customFormat="1" ht="13.2" hidden="1" x14ac:dyDescent="0.2"/>
    <row r="11756" s="33" customFormat="1" ht="13.2" hidden="1" x14ac:dyDescent="0.2"/>
    <row r="11757" s="33" customFormat="1" ht="13.2" hidden="1" x14ac:dyDescent="0.2"/>
    <row r="11758" s="33" customFormat="1" ht="13.2" hidden="1" x14ac:dyDescent="0.2"/>
    <row r="11759" s="33" customFormat="1" ht="13.2" hidden="1" x14ac:dyDescent="0.2"/>
    <row r="11760" s="33" customFormat="1" ht="13.2" hidden="1" x14ac:dyDescent="0.2"/>
    <row r="11761" s="33" customFormat="1" ht="13.2" hidden="1" x14ac:dyDescent="0.2"/>
    <row r="11762" s="33" customFormat="1" ht="13.2" hidden="1" x14ac:dyDescent="0.2"/>
    <row r="11763" s="33" customFormat="1" ht="13.2" hidden="1" x14ac:dyDescent="0.2"/>
    <row r="11764" s="33" customFormat="1" ht="13.2" hidden="1" x14ac:dyDescent="0.2"/>
    <row r="11765" s="33" customFormat="1" ht="13.2" hidden="1" x14ac:dyDescent="0.2"/>
    <row r="11766" s="33" customFormat="1" ht="13.2" hidden="1" x14ac:dyDescent="0.2"/>
    <row r="11767" s="33" customFormat="1" ht="13.2" hidden="1" x14ac:dyDescent="0.2"/>
    <row r="11768" s="33" customFormat="1" ht="13.2" hidden="1" x14ac:dyDescent="0.2"/>
    <row r="11769" s="33" customFormat="1" ht="13.2" hidden="1" x14ac:dyDescent="0.2"/>
    <row r="11770" s="33" customFormat="1" ht="13.2" hidden="1" x14ac:dyDescent="0.2"/>
    <row r="11771" s="33" customFormat="1" ht="13.2" hidden="1" x14ac:dyDescent="0.2"/>
    <row r="11772" s="33" customFormat="1" ht="13.2" hidden="1" x14ac:dyDescent="0.2"/>
    <row r="11773" s="33" customFormat="1" ht="13.2" hidden="1" x14ac:dyDescent="0.2"/>
    <row r="11774" s="33" customFormat="1" ht="13.2" hidden="1" x14ac:dyDescent="0.2"/>
    <row r="11775" s="33" customFormat="1" ht="13.2" hidden="1" x14ac:dyDescent="0.2"/>
    <row r="11776" s="33" customFormat="1" ht="13.2" hidden="1" x14ac:dyDescent="0.2"/>
    <row r="11777" s="33" customFormat="1" ht="13.2" hidden="1" x14ac:dyDescent="0.2"/>
    <row r="11778" s="33" customFormat="1" ht="13.2" hidden="1" x14ac:dyDescent="0.2"/>
    <row r="11779" s="33" customFormat="1" ht="13.2" hidden="1" x14ac:dyDescent="0.2"/>
    <row r="11780" s="33" customFormat="1" ht="13.2" hidden="1" x14ac:dyDescent="0.2"/>
    <row r="11781" s="33" customFormat="1" ht="13.2" hidden="1" x14ac:dyDescent="0.2"/>
    <row r="11782" s="33" customFormat="1" ht="13.2" hidden="1" x14ac:dyDescent="0.2"/>
    <row r="11783" s="33" customFormat="1" ht="13.2" hidden="1" x14ac:dyDescent="0.2"/>
    <row r="11784" s="33" customFormat="1" ht="13.2" hidden="1" x14ac:dyDescent="0.2"/>
    <row r="11785" s="33" customFormat="1" ht="13.2" hidden="1" x14ac:dyDescent="0.2"/>
    <row r="11786" s="33" customFormat="1" ht="13.2" hidden="1" x14ac:dyDescent="0.2"/>
    <row r="11787" s="33" customFormat="1" ht="13.2" hidden="1" x14ac:dyDescent="0.2"/>
    <row r="11788" s="33" customFormat="1" ht="13.2" hidden="1" x14ac:dyDescent="0.2"/>
    <row r="11789" s="33" customFormat="1" ht="13.2" hidden="1" x14ac:dyDescent="0.2"/>
    <row r="11790" s="33" customFormat="1" ht="13.2" hidden="1" x14ac:dyDescent="0.2"/>
    <row r="11791" s="33" customFormat="1" ht="13.2" hidden="1" x14ac:dyDescent="0.2"/>
    <row r="11792" s="33" customFormat="1" ht="13.2" hidden="1" x14ac:dyDescent="0.2"/>
    <row r="11793" s="33" customFormat="1" ht="13.2" hidden="1" x14ac:dyDescent="0.2"/>
    <row r="11794" s="33" customFormat="1" ht="13.2" hidden="1" x14ac:dyDescent="0.2"/>
    <row r="11795" s="33" customFormat="1" ht="13.2" hidden="1" x14ac:dyDescent="0.2"/>
    <row r="11796" s="33" customFormat="1" ht="13.2" hidden="1" x14ac:dyDescent="0.2"/>
    <row r="11797" s="33" customFormat="1" ht="13.2" hidden="1" x14ac:dyDescent="0.2"/>
    <row r="11798" s="33" customFormat="1" ht="13.2" hidden="1" x14ac:dyDescent="0.2"/>
    <row r="11799" s="33" customFormat="1" ht="13.2" hidden="1" x14ac:dyDescent="0.2"/>
    <row r="11800" s="33" customFormat="1" ht="13.2" hidden="1" x14ac:dyDescent="0.2"/>
    <row r="11801" s="33" customFormat="1" ht="13.2" hidden="1" x14ac:dyDescent="0.2"/>
    <row r="11802" s="33" customFormat="1" ht="13.2" hidden="1" x14ac:dyDescent="0.2"/>
    <row r="11803" s="33" customFormat="1" ht="13.2" hidden="1" x14ac:dyDescent="0.2"/>
    <row r="11804" s="33" customFormat="1" ht="13.2" hidden="1" x14ac:dyDescent="0.2"/>
    <row r="11805" s="33" customFormat="1" ht="13.2" hidden="1" x14ac:dyDescent="0.2"/>
    <row r="11806" s="33" customFormat="1" ht="13.2" hidden="1" x14ac:dyDescent="0.2"/>
    <row r="11807" s="33" customFormat="1" ht="13.2" hidden="1" x14ac:dyDescent="0.2"/>
    <row r="11808" s="33" customFormat="1" ht="13.2" hidden="1" x14ac:dyDescent="0.2"/>
    <row r="11809" s="33" customFormat="1" ht="13.2" hidden="1" x14ac:dyDescent="0.2"/>
    <row r="11810" s="33" customFormat="1" ht="13.2" hidden="1" x14ac:dyDescent="0.2"/>
    <row r="11811" s="33" customFormat="1" ht="13.2" hidden="1" x14ac:dyDescent="0.2"/>
    <row r="11812" s="33" customFormat="1" ht="13.2" hidden="1" x14ac:dyDescent="0.2"/>
    <row r="11813" s="33" customFormat="1" ht="13.2" hidden="1" x14ac:dyDescent="0.2"/>
    <row r="11814" s="33" customFormat="1" ht="13.2" hidden="1" x14ac:dyDescent="0.2"/>
    <row r="11815" s="33" customFormat="1" ht="13.2" hidden="1" x14ac:dyDescent="0.2"/>
    <row r="11816" s="33" customFormat="1" ht="13.2" hidden="1" x14ac:dyDescent="0.2"/>
    <row r="11817" s="33" customFormat="1" ht="13.2" hidden="1" x14ac:dyDescent="0.2"/>
    <row r="11818" s="33" customFormat="1" ht="13.2" hidden="1" x14ac:dyDescent="0.2"/>
    <row r="11819" s="33" customFormat="1" ht="13.2" hidden="1" x14ac:dyDescent="0.2"/>
    <row r="11820" s="33" customFormat="1" ht="13.2" hidden="1" x14ac:dyDescent="0.2"/>
    <row r="11821" s="33" customFormat="1" ht="13.2" hidden="1" x14ac:dyDescent="0.2"/>
    <row r="11822" s="33" customFormat="1" ht="13.2" hidden="1" x14ac:dyDescent="0.2"/>
    <row r="11823" s="33" customFormat="1" ht="13.2" hidden="1" x14ac:dyDescent="0.2"/>
    <row r="11824" s="33" customFormat="1" ht="13.2" hidden="1" x14ac:dyDescent="0.2"/>
    <row r="11825" s="33" customFormat="1" ht="13.2" hidden="1" x14ac:dyDescent="0.2"/>
    <row r="11826" s="33" customFormat="1" ht="13.2" hidden="1" x14ac:dyDescent="0.2"/>
    <row r="11827" s="33" customFormat="1" ht="13.2" hidden="1" x14ac:dyDescent="0.2"/>
    <row r="11828" s="33" customFormat="1" ht="13.2" hidden="1" x14ac:dyDescent="0.2"/>
    <row r="11829" s="33" customFormat="1" ht="13.2" hidden="1" x14ac:dyDescent="0.2"/>
    <row r="11830" s="33" customFormat="1" ht="13.2" hidden="1" x14ac:dyDescent="0.2"/>
    <row r="11831" s="33" customFormat="1" ht="13.2" hidden="1" x14ac:dyDescent="0.2"/>
    <row r="11832" s="33" customFormat="1" ht="13.2" hidden="1" x14ac:dyDescent="0.2"/>
    <row r="11833" s="33" customFormat="1" ht="13.2" hidden="1" x14ac:dyDescent="0.2"/>
    <row r="11834" s="33" customFormat="1" ht="13.2" hidden="1" x14ac:dyDescent="0.2"/>
    <row r="11835" s="33" customFormat="1" ht="13.2" hidden="1" x14ac:dyDescent="0.2"/>
    <row r="11836" s="33" customFormat="1" ht="13.2" hidden="1" x14ac:dyDescent="0.2"/>
    <row r="11837" s="33" customFormat="1" ht="13.2" hidden="1" x14ac:dyDescent="0.2"/>
    <row r="11838" s="33" customFormat="1" ht="13.2" hidden="1" x14ac:dyDescent="0.2"/>
    <row r="11839" s="33" customFormat="1" ht="13.2" hidden="1" x14ac:dyDescent="0.2"/>
    <row r="11840" s="33" customFormat="1" ht="13.2" hidden="1" x14ac:dyDescent="0.2"/>
    <row r="11841" s="33" customFormat="1" ht="13.2" hidden="1" x14ac:dyDescent="0.2"/>
    <row r="11842" s="33" customFormat="1" ht="13.2" hidden="1" x14ac:dyDescent="0.2"/>
    <row r="11843" s="33" customFormat="1" ht="13.2" hidden="1" x14ac:dyDescent="0.2"/>
    <row r="11844" s="33" customFormat="1" ht="13.2" hidden="1" x14ac:dyDescent="0.2"/>
    <row r="11845" s="33" customFormat="1" ht="13.2" hidden="1" x14ac:dyDescent="0.2"/>
    <row r="11846" s="33" customFormat="1" ht="13.2" hidden="1" x14ac:dyDescent="0.2"/>
    <row r="11847" s="33" customFormat="1" ht="13.2" hidden="1" x14ac:dyDescent="0.2"/>
    <row r="11848" s="33" customFormat="1" ht="13.2" hidden="1" x14ac:dyDescent="0.2"/>
    <row r="11849" s="33" customFormat="1" ht="13.2" hidden="1" x14ac:dyDescent="0.2"/>
    <row r="11850" s="33" customFormat="1" ht="13.2" hidden="1" x14ac:dyDescent="0.2"/>
    <row r="11851" s="33" customFormat="1" ht="13.2" hidden="1" x14ac:dyDescent="0.2"/>
    <row r="11852" s="33" customFormat="1" ht="13.2" hidden="1" x14ac:dyDescent="0.2"/>
    <row r="11853" s="33" customFormat="1" ht="13.2" hidden="1" x14ac:dyDescent="0.2"/>
    <row r="11854" s="33" customFormat="1" ht="13.2" hidden="1" x14ac:dyDescent="0.2"/>
    <row r="11855" s="33" customFormat="1" ht="13.2" hidden="1" x14ac:dyDescent="0.2"/>
    <row r="11856" s="33" customFormat="1" ht="13.2" hidden="1" x14ac:dyDescent="0.2"/>
    <row r="11857" s="33" customFormat="1" ht="13.2" hidden="1" x14ac:dyDescent="0.2"/>
    <row r="11858" s="33" customFormat="1" ht="13.2" hidden="1" x14ac:dyDescent="0.2"/>
    <row r="11859" s="33" customFormat="1" ht="13.2" hidden="1" x14ac:dyDescent="0.2"/>
    <row r="11860" s="33" customFormat="1" ht="13.2" hidden="1" x14ac:dyDescent="0.2"/>
    <row r="11861" s="33" customFormat="1" ht="13.2" hidden="1" x14ac:dyDescent="0.2"/>
    <row r="11862" s="33" customFormat="1" ht="13.2" hidden="1" x14ac:dyDescent="0.2"/>
    <row r="11863" s="33" customFormat="1" ht="13.2" hidden="1" x14ac:dyDescent="0.2"/>
    <row r="11864" s="33" customFormat="1" ht="13.2" hidden="1" x14ac:dyDescent="0.2"/>
    <row r="11865" s="33" customFormat="1" ht="13.2" hidden="1" x14ac:dyDescent="0.2"/>
    <row r="11866" s="33" customFormat="1" ht="13.2" hidden="1" x14ac:dyDescent="0.2"/>
    <row r="11867" s="33" customFormat="1" ht="13.2" hidden="1" x14ac:dyDescent="0.2"/>
    <row r="11868" s="33" customFormat="1" ht="13.2" hidden="1" x14ac:dyDescent="0.2"/>
    <row r="11869" s="33" customFormat="1" ht="13.2" hidden="1" x14ac:dyDescent="0.2"/>
    <row r="11870" s="33" customFormat="1" ht="13.2" hidden="1" x14ac:dyDescent="0.2"/>
    <row r="11871" s="33" customFormat="1" ht="13.2" hidden="1" x14ac:dyDescent="0.2"/>
    <row r="11872" s="33" customFormat="1" ht="13.2" hidden="1" x14ac:dyDescent="0.2"/>
    <row r="11873" s="33" customFormat="1" ht="13.2" hidden="1" x14ac:dyDescent="0.2"/>
    <row r="11874" s="33" customFormat="1" ht="13.2" hidden="1" x14ac:dyDescent="0.2"/>
    <row r="11875" s="33" customFormat="1" ht="13.2" hidden="1" x14ac:dyDescent="0.2"/>
    <row r="11876" s="33" customFormat="1" ht="13.2" hidden="1" x14ac:dyDescent="0.2"/>
    <row r="11877" s="33" customFormat="1" ht="13.2" hidden="1" x14ac:dyDescent="0.2"/>
    <row r="11878" s="33" customFormat="1" ht="13.2" hidden="1" x14ac:dyDescent="0.2"/>
    <row r="11879" s="33" customFormat="1" ht="13.2" hidden="1" x14ac:dyDescent="0.2"/>
    <row r="11880" s="33" customFormat="1" ht="13.2" hidden="1" x14ac:dyDescent="0.2"/>
    <row r="11881" s="33" customFormat="1" ht="13.2" hidden="1" x14ac:dyDescent="0.2"/>
    <row r="11882" s="33" customFormat="1" ht="13.2" hidden="1" x14ac:dyDescent="0.2"/>
    <row r="11883" s="33" customFormat="1" ht="13.2" hidden="1" x14ac:dyDescent="0.2"/>
    <row r="11884" s="33" customFormat="1" ht="13.2" hidden="1" x14ac:dyDescent="0.2"/>
    <row r="11885" s="33" customFormat="1" ht="13.2" hidden="1" x14ac:dyDescent="0.2"/>
    <row r="11886" s="33" customFormat="1" ht="13.2" hidden="1" x14ac:dyDescent="0.2"/>
    <row r="11887" s="33" customFormat="1" ht="13.2" hidden="1" x14ac:dyDescent="0.2"/>
    <row r="11888" s="33" customFormat="1" ht="13.2" hidden="1" x14ac:dyDescent="0.2"/>
    <row r="11889" s="33" customFormat="1" ht="13.2" hidden="1" x14ac:dyDescent="0.2"/>
    <row r="11890" s="33" customFormat="1" ht="13.2" hidden="1" x14ac:dyDescent="0.2"/>
    <row r="11891" s="33" customFormat="1" ht="13.2" hidden="1" x14ac:dyDescent="0.2"/>
    <row r="11892" s="33" customFormat="1" ht="13.2" hidden="1" x14ac:dyDescent="0.2"/>
    <row r="11893" s="33" customFormat="1" ht="13.2" hidden="1" x14ac:dyDescent="0.2"/>
    <row r="11894" s="33" customFormat="1" ht="13.2" hidden="1" x14ac:dyDescent="0.2"/>
    <row r="11895" s="33" customFormat="1" ht="13.2" hidden="1" x14ac:dyDescent="0.2"/>
    <row r="11896" s="33" customFormat="1" ht="13.2" hidden="1" x14ac:dyDescent="0.2"/>
    <row r="11897" s="33" customFormat="1" ht="13.2" hidden="1" x14ac:dyDescent="0.2"/>
    <row r="11898" s="33" customFormat="1" ht="13.2" hidden="1" x14ac:dyDescent="0.2"/>
    <row r="11899" s="33" customFormat="1" ht="13.2" hidden="1" x14ac:dyDescent="0.2"/>
    <row r="11900" s="33" customFormat="1" ht="13.2" hidden="1" x14ac:dyDescent="0.2"/>
    <row r="11901" s="33" customFormat="1" ht="13.2" hidden="1" x14ac:dyDescent="0.2"/>
    <row r="11902" s="33" customFormat="1" ht="13.2" hidden="1" x14ac:dyDescent="0.2"/>
    <row r="11903" s="33" customFormat="1" ht="13.2" hidden="1" x14ac:dyDescent="0.2"/>
    <row r="11904" s="33" customFormat="1" ht="13.2" hidden="1" x14ac:dyDescent="0.2"/>
    <row r="11905" s="33" customFormat="1" ht="13.2" hidden="1" x14ac:dyDescent="0.2"/>
    <row r="11906" s="33" customFormat="1" ht="13.2" hidden="1" x14ac:dyDescent="0.2"/>
    <row r="11907" s="33" customFormat="1" ht="13.2" hidden="1" x14ac:dyDescent="0.2"/>
    <row r="11908" s="33" customFormat="1" ht="13.2" hidden="1" x14ac:dyDescent="0.2"/>
    <row r="11909" s="33" customFormat="1" ht="13.2" hidden="1" x14ac:dyDescent="0.2"/>
    <row r="11910" s="33" customFormat="1" ht="13.2" hidden="1" x14ac:dyDescent="0.2"/>
    <row r="11911" s="33" customFormat="1" ht="13.2" hidden="1" x14ac:dyDescent="0.2"/>
    <row r="11912" s="33" customFormat="1" ht="13.2" hidden="1" x14ac:dyDescent="0.2"/>
    <row r="11913" s="33" customFormat="1" ht="13.2" hidden="1" x14ac:dyDescent="0.2"/>
    <row r="11914" s="33" customFormat="1" ht="13.2" hidden="1" x14ac:dyDescent="0.2"/>
    <row r="11915" s="33" customFormat="1" ht="13.2" hidden="1" x14ac:dyDescent="0.2"/>
    <row r="11916" s="33" customFormat="1" ht="13.2" hidden="1" x14ac:dyDescent="0.2"/>
    <row r="11917" s="33" customFormat="1" ht="13.2" hidden="1" x14ac:dyDescent="0.2"/>
    <row r="11918" s="33" customFormat="1" ht="13.2" hidden="1" x14ac:dyDescent="0.2"/>
    <row r="11919" s="33" customFormat="1" ht="13.2" hidden="1" x14ac:dyDescent="0.2"/>
    <row r="11920" s="33" customFormat="1" ht="13.2" hidden="1" x14ac:dyDescent="0.2"/>
    <row r="11921" s="33" customFormat="1" ht="13.2" hidden="1" x14ac:dyDescent="0.2"/>
    <row r="11922" s="33" customFormat="1" ht="13.2" hidden="1" x14ac:dyDescent="0.2"/>
    <row r="11923" s="33" customFormat="1" ht="13.2" hidden="1" x14ac:dyDescent="0.2"/>
    <row r="11924" s="33" customFormat="1" ht="13.2" hidden="1" x14ac:dyDescent="0.2"/>
    <row r="11925" s="33" customFormat="1" ht="13.2" hidden="1" x14ac:dyDescent="0.2"/>
    <row r="11926" s="33" customFormat="1" ht="13.2" hidden="1" x14ac:dyDescent="0.2"/>
    <row r="11927" s="33" customFormat="1" ht="13.2" hidden="1" x14ac:dyDescent="0.2"/>
    <row r="11928" s="33" customFormat="1" ht="13.2" hidden="1" x14ac:dyDescent="0.2"/>
    <row r="11929" s="33" customFormat="1" ht="13.2" hidden="1" x14ac:dyDescent="0.2"/>
    <row r="11930" s="33" customFormat="1" ht="13.2" hidden="1" x14ac:dyDescent="0.2"/>
    <row r="11931" s="33" customFormat="1" ht="13.2" hidden="1" x14ac:dyDescent="0.2"/>
    <row r="11932" s="33" customFormat="1" ht="13.2" hidden="1" x14ac:dyDescent="0.2"/>
    <row r="11933" s="33" customFormat="1" ht="13.2" hidden="1" x14ac:dyDescent="0.2"/>
    <row r="11934" s="33" customFormat="1" ht="13.2" hidden="1" x14ac:dyDescent="0.2"/>
    <row r="11935" s="33" customFormat="1" ht="13.2" hidden="1" x14ac:dyDescent="0.2"/>
    <row r="11936" s="33" customFormat="1" ht="13.2" hidden="1" x14ac:dyDescent="0.2"/>
    <row r="11937" s="33" customFormat="1" ht="13.2" hidden="1" x14ac:dyDescent="0.2"/>
    <row r="11938" s="33" customFormat="1" ht="13.2" hidden="1" x14ac:dyDescent="0.2"/>
    <row r="11939" s="33" customFormat="1" ht="13.2" hidden="1" x14ac:dyDescent="0.2"/>
    <row r="11940" s="33" customFormat="1" ht="13.2" hidden="1" x14ac:dyDescent="0.2"/>
    <row r="11941" s="33" customFormat="1" ht="13.2" hidden="1" x14ac:dyDescent="0.2"/>
    <row r="11942" s="33" customFormat="1" ht="13.2" hidden="1" x14ac:dyDescent="0.2"/>
    <row r="11943" s="33" customFormat="1" ht="13.2" hidden="1" x14ac:dyDescent="0.2"/>
    <row r="11944" s="33" customFormat="1" ht="13.2" hidden="1" x14ac:dyDescent="0.2"/>
    <row r="11945" s="33" customFormat="1" ht="13.2" hidden="1" x14ac:dyDescent="0.2"/>
    <row r="11946" s="33" customFormat="1" ht="13.2" hidden="1" x14ac:dyDescent="0.2"/>
    <row r="11947" s="33" customFormat="1" ht="13.2" hidden="1" x14ac:dyDescent="0.2"/>
    <row r="11948" s="33" customFormat="1" ht="13.2" hidden="1" x14ac:dyDescent="0.2"/>
    <row r="11949" s="33" customFormat="1" ht="13.2" hidden="1" x14ac:dyDescent="0.2"/>
    <row r="11950" s="33" customFormat="1" ht="13.2" hidden="1" x14ac:dyDescent="0.2"/>
    <row r="11951" s="33" customFormat="1" ht="13.2" hidden="1" x14ac:dyDescent="0.2"/>
    <row r="11952" s="33" customFormat="1" ht="13.2" hidden="1" x14ac:dyDescent="0.2"/>
    <row r="11953" s="33" customFormat="1" ht="13.2" hidden="1" x14ac:dyDescent="0.2"/>
    <row r="11954" s="33" customFormat="1" ht="13.2" hidden="1" x14ac:dyDescent="0.2"/>
    <row r="11955" s="33" customFormat="1" ht="13.2" hidden="1" x14ac:dyDescent="0.2"/>
    <row r="11956" s="33" customFormat="1" ht="13.2" hidden="1" x14ac:dyDescent="0.2"/>
    <row r="11957" s="33" customFormat="1" ht="13.2" hidden="1" x14ac:dyDescent="0.2"/>
    <row r="11958" s="33" customFormat="1" ht="13.2" hidden="1" x14ac:dyDescent="0.2"/>
    <row r="11959" s="33" customFormat="1" ht="13.2" hidden="1" x14ac:dyDescent="0.2"/>
    <row r="11960" s="33" customFormat="1" ht="13.2" hidden="1" x14ac:dyDescent="0.2"/>
    <row r="11961" s="33" customFormat="1" ht="13.2" hidden="1" x14ac:dyDescent="0.2"/>
    <row r="11962" s="33" customFormat="1" ht="13.2" hidden="1" x14ac:dyDescent="0.2"/>
    <row r="11963" s="33" customFormat="1" ht="13.2" hidden="1" x14ac:dyDescent="0.2"/>
    <row r="11964" s="33" customFormat="1" ht="13.2" hidden="1" x14ac:dyDescent="0.2"/>
    <row r="11965" s="33" customFormat="1" ht="13.2" hidden="1" x14ac:dyDescent="0.2"/>
    <row r="11966" s="33" customFormat="1" ht="13.2" hidden="1" x14ac:dyDescent="0.2"/>
    <row r="11967" s="33" customFormat="1" ht="13.2" hidden="1" x14ac:dyDescent="0.2"/>
    <row r="11968" s="33" customFormat="1" ht="13.2" hidden="1" x14ac:dyDescent="0.2"/>
    <row r="11969" s="33" customFormat="1" ht="13.2" hidden="1" x14ac:dyDescent="0.2"/>
    <row r="11970" s="33" customFormat="1" ht="13.2" hidden="1" x14ac:dyDescent="0.2"/>
    <row r="11971" s="33" customFormat="1" ht="13.2" hidden="1" x14ac:dyDescent="0.2"/>
    <row r="11972" s="33" customFormat="1" ht="13.2" hidden="1" x14ac:dyDescent="0.2"/>
    <row r="11973" s="33" customFormat="1" ht="13.2" hidden="1" x14ac:dyDescent="0.2"/>
    <row r="11974" s="33" customFormat="1" ht="13.2" hidden="1" x14ac:dyDescent="0.2"/>
    <row r="11975" s="33" customFormat="1" ht="13.2" hidden="1" x14ac:dyDescent="0.2"/>
    <row r="11976" s="33" customFormat="1" ht="13.2" hidden="1" x14ac:dyDescent="0.2"/>
    <row r="11977" s="33" customFormat="1" ht="13.2" hidden="1" x14ac:dyDescent="0.2"/>
    <row r="11978" s="33" customFormat="1" ht="13.2" hidden="1" x14ac:dyDescent="0.2"/>
    <row r="11979" s="33" customFormat="1" ht="13.2" hidden="1" x14ac:dyDescent="0.2"/>
    <row r="11980" s="33" customFormat="1" ht="13.2" hidden="1" x14ac:dyDescent="0.2"/>
    <row r="11981" s="33" customFormat="1" ht="13.2" hidden="1" x14ac:dyDescent="0.2"/>
    <row r="11982" s="33" customFormat="1" ht="13.2" hidden="1" x14ac:dyDescent="0.2"/>
    <row r="11983" s="33" customFormat="1" ht="13.2" hidden="1" x14ac:dyDescent="0.2"/>
    <row r="11984" s="33" customFormat="1" ht="13.2" hidden="1" x14ac:dyDescent="0.2"/>
    <row r="11985" s="33" customFormat="1" ht="13.2" hidden="1" x14ac:dyDescent="0.2"/>
    <row r="11986" s="33" customFormat="1" ht="13.2" hidden="1" x14ac:dyDescent="0.2"/>
    <row r="11987" s="33" customFormat="1" ht="13.2" hidden="1" x14ac:dyDescent="0.2"/>
    <row r="11988" s="33" customFormat="1" ht="13.2" hidden="1" x14ac:dyDescent="0.2"/>
    <row r="11989" s="33" customFormat="1" ht="13.2" hidden="1" x14ac:dyDescent="0.2"/>
    <row r="11990" s="33" customFormat="1" ht="13.2" hidden="1" x14ac:dyDescent="0.2"/>
    <row r="11991" s="33" customFormat="1" ht="13.2" hidden="1" x14ac:dyDescent="0.2"/>
    <row r="11992" s="33" customFormat="1" ht="13.2" hidden="1" x14ac:dyDescent="0.2"/>
    <row r="11993" s="33" customFormat="1" ht="13.2" hidden="1" x14ac:dyDescent="0.2"/>
    <row r="11994" s="33" customFormat="1" ht="13.2" hidden="1" x14ac:dyDescent="0.2"/>
    <row r="11995" s="33" customFormat="1" ht="13.2" hidden="1" x14ac:dyDescent="0.2"/>
    <row r="11996" s="33" customFormat="1" ht="13.2" hidden="1" x14ac:dyDescent="0.2"/>
    <row r="11997" s="33" customFormat="1" ht="13.2" hidden="1" x14ac:dyDescent="0.2"/>
    <row r="11998" s="33" customFormat="1" ht="13.2" hidden="1" x14ac:dyDescent="0.2"/>
    <row r="11999" s="33" customFormat="1" ht="13.2" hidden="1" x14ac:dyDescent="0.2"/>
    <row r="12000" s="33" customFormat="1" ht="13.2" hidden="1" x14ac:dyDescent="0.2"/>
    <row r="12001" s="33" customFormat="1" ht="13.2" hidden="1" x14ac:dyDescent="0.2"/>
    <row r="12002" s="33" customFormat="1" ht="13.2" hidden="1" x14ac:dyDescent="0.2"/>
    <row r="12003" s="33" customFormat="1" ht="13.2" hidden="1" x14ac:dyDescent="0.2"/>
    <row r="12004" s="33" customFormat="1" ht="13.2" hidden="1" x14ac:dyDescent="0.2"/>
    <row r="12005" s="33" customFormat="1" ht="13.2" hidden="1" x14ac:dyDescent="0.2"/>
    <row r="12006" s="33" customFormat="1" ht="13.2" hidden="1" x14ac:dyDescent="0.2"/>
    <row r="12007" s="33" customFormat="1" ht="13.2" hidden="1" x14ac:dyDescent="0.2"/>
    <row r="12008" s="33" customFormat="1" ht="13.2" hidden="1" x14ac:dyDescent="0.2"/>
    <row r="12009" s="33" customFormat="1" ht="13.2" hidden="1" x14ac:dyDescent="0.2"/>
    <row r="12010" s="33" customFormat="1" ht="13.2" hidden="1" x14ac:dyDescent="0.2"/>
    <row r="12011" s="33" customFormat="1" ht="13.2" hidden="1" x14ac:dyDescent="0.2"/>
    <row r="12012" s="33" customFormat="1" ht="13.2" hidden="1" x14ac:dyDescent="0.2"/>
    <row r="12013" s="33" customFormat="1" ht="13.2" hidden="1" x14ac:dyDescent="0.2"/>
    <row r="12014" s="33" customFormat="1" ht="13.2" hidden="1" x14ac:dyDescent="0.2"/>
    <row r="12015" s="33" customFormat="1" ht="13.2" hidden="1" x14ac:dyDescent="0.2"/>
    <row r="12016" s="33" customFormat="1" ht="13.2" hidden="1" x14ac:dyDescent="0.2"/>
    <row r="12017" s="33" customFormat="1" ht="13.2" hidden="1" x14ac:dyDescent="0.2"/>
    <row r="12018" s="33" customFormat="1" ht="13.2" hidden="1" x14ac:dyDescent="0.2"/>
    <row r="12019" s="33" customFormat="1" ht="13.2" hidden="1" x14ac:dyDescent="0.2"/>
    <row r="12020" s="33" customFormat="1" ht="13.2" hidden="1" x14ac:dyDescent="0.2"/>
    <row r="12021" s="33" customFormat="1" ht="13.2" hidden="1" x14ac:dyDescent="0.2"/>
    <row r="12022" s="33" customFormat="1" ht="13.2" hidden="1" x14ac:dyDescent="0.2"/>
    <row r="12023" s="33" customFormat="1" ht="13.2" hidden="1" x14ac:dyDescent="0.2"/>
    <row r="12024" s="33" customFormat="1" ht="13.2" hidden="1" x14ac:dyDescent="0.2"/>
    <row r="12025" s="33" customFormat="1" ht="13.2" hidden="1" x14ac:dyDescent="0.2"/>
    <row r="12026" s="33" customFormat="1" ht="13.2" hidden="1" x14ac:dyDescent="0.2"/>
    <row r="12027" s="33" customFormat="1" ht="13.2" hidden="1" x14ac:dyDescent="0.2"/>
    <row r="12028" s="33" customFormat="1" ht="13.2" hidden="1" x14ac:dyDescent="0.2"/>
    <row r="12029" s="33" customFormat="1" ht="13.2" hidden="1" x14ac:dyDescent="0.2"/>
    <row r="12030" s="33" customFormat="1" ht="13.2" hidden="1" x14ac:dyDescent="0.2"/>
    <row r="12031" s="33" customFormat="1" ht="13.2" hidden="1" x14ac:dyDescent="0.2"/>
    <row r="12032" s="33" customFormat="1" ht="13.2" hidden="1" x14ac:dyDescent="0.2"/>
    <row r="12033" s="33" customFormat="1" ht="13.2" hidden="1" x14ac:dyDescent="0.2"/>
    <row r="12034" s="33" customFormat="1" ht="13.2" hidden="1" x14ac:dyDescent="0.2"/>
    <row r="12035" s="33" customFormat="1" ht="13.2" hidden="1" x14ac:dyDescent="0.2"/>
    <row r="12036" s="33" customFormat="1" ht="13.2" hidden="1" x14ac:dyDescent="0.2"/>
    <row r="12037" s="33" customFormat="1" ht="13.2" hidden="1" x14ac:dyDescent="0.2"/>
    <row r="12038" s="33" customFormat="1" ht="13.2" hidden="1" x14ac:dyDescent="0.2"/>
    <row r="12039" s="33" customFormat="1" ht="13.2" hidden="1" x14ac:dyDescent="0.2"/>
    <row r="12040" s="33" customFormat="1" ht="13.2" hidden="1" x14ac:dyDescent="0.2"/>
    <row r="12041" s="33" customFormat="1" ht="13.2" hidden="1" x14ac:dyDescent="0.2"/>
    <row r="12042" s="33" customFormat="1" ht="13.2" hidden="1" x14ac:dyDescent="0.2"/>
    <row r="12043" s="33" customFormat="1" ht="13.2" hidden="1" x14ac:dyDescent="0.2"/>
    <row r="12044" s="33" customFormat="1" ht="13.2" hidden="1" x14ac:dyDescent="0.2"/>
    <row r="12045" s="33" customFormat="1" ht="13.2" hidden="1" x14ac:dyDescent="0.2"/>
    <row r="12046" s="33" customFormat="1" ht="13.2" hidden="1" x14ac:dyDescent="0.2"/>
    <row r="12047" s="33" customFormat="1" ht="13.2" hidden="1" x14ac:dyDescent="0.2"/>
    <row r="12048" s="33" customFormat="1" ht="13.2" hidden="1" x14ac:dyDescent="0.2"/>
    <row r="12049" s="33" customFormat="1" ht="13.2" hidden="1" x14ac:dyDescent="0.2"/>
    <row r="12050" s="33" customFormat="1" ht="13.2" hidden="1" x14ac:dyDescent="0.2"/>
    <row r="12051" s="33" customFormat="1" ht="13.2" hidden="1" x14ac:dyDescent="0.2"/>
    <row r="12052" s="33" customFormat="1" ht="13.2" hidden="1" x14ac:dyDescent="0.2"/>
    <row r="12053" s="33" customFormat="1" ht="13.2" hidden="1" x14ac:dyDescent="0.2"/>
    <row r="12054" s="33" customFormat="1" ht="13.2" hidden="1" x14ac:dyDescent="0.2"/>
    <row r="12055" s="33" customFormat="1" ht="13.2" hidden="1" x14ac:dyDescent="0.2"/>
    <row r="12056" s="33" customFormat="1" ht="13.2" hidden="1" x14ac:dyDescent="0.2"/>
    <row r="12057" s="33" customFormat="1" ht="13.2" hidden="1" x14ac:dyDescent="0.2"/>
    <row r="12058" s="33" customFormat="1" ht="13.2" hidden="1" x14ac:dyDescent="0.2"/>
    <row r="12059" s="33" customFormat="1" ht="13.2" hidden="1" x14ac:dyDescent="0.2"/>
    <row r="12060" s="33" customFormat="1" ht="13.2" hidden="1" x14ac:dyDescent="0.2"/>
    <row r="12061" s="33" customFormat="1" ht="13.2" hidden="1" x14ac:dyDescent="0.2"/>
    <row r="12062" s="33" customFormat="1" ht="13.2" hidden="1" x14ac:dyDescent="0.2"/>
    <row r="12063" s="33" customFormat="1" ht="13.2" hidden="1" x14ac:dyDescent="0.2"/>
    <row r="12064" s="33" customFormat="1" ht="13.2" hidden="1" x14ac:dyDescent="0.2"/>
    <row r="12065" s="33" customFormat="1" ht="13.2" hidden="1" x14ac:dyDescent="0.2"/>
    <row r="12066" s="33" customFormat="1" ht="13.2" hidden="1" x14ac:dyDescent="0.2"/>
    <row r="12067" s="33" customFormat="1" ht="13.2" hidden="1" x14ac:dyDescent="0.2"/>
    <row r="12068" s="33" customFormat="1" ht="13.2" hidden="1" x14ac:dyDescent="0.2"/>
    <row r="12069" s="33" customFormat="1" ht="13.2" hidden="1" x14ac:dyDescent="0.2"/>
    <row r="12070" s="33" customFormat="1" ht="13.2" hidden="1" x14ac:dyDescent="0.2"/>
    <row r="12071" s="33" customFormat="1" ht="13.2" hidden="1" x14ac:dyDescent="0.2"/>
    <row r="12072" s="33" customFormat="1" ht="13.2" hidden="1" x14ac:dyDescent="0.2"/>
    <row r="12073" s="33" customFormat="1" ht="13.2" hidden="1" x14ac:dyDescent="0.2"/>
    <row r="12074" s="33" customFormat="1" ht="13.2" hidden="1" x14ac:dyDescent="0.2"/>
    <row r="12075" s="33" customFormat="1" ht="13.2" hidden="1" x14ac:dyDescent="0.2"/>
    <row r="12076" s="33" customFormat="1" ht="13.2" hidden="1" x14ac:dyDescent="0.2"/>
    <row r="12077" s="33" customFormat="1" ht="13.2" hidden="1" x14ac:dyDescent="0.2"/>
    <row r="12078" s="33" customFormat="1" ht="13.2" hidden="1" x14ac:dyDescent="0.2"/>
    <row r="12079" s="33" customFormat="1" ht="13.2" hidden="1" x14ac:dyDescent="0.2"/>
    <row r="12080" s="33" customFormat="1" ht="13.2" hidden="1" x14ac:dyDescent="0.2"/>
    <row r="12081" s="33" customFormat="1" ht="13.2" hidden="1" x14ac:dyDescent="0.2"/>
    <row r="12082" s="33" customFormat="1" ht="13.2" hidden="1" x14ac:dyDescent="0.2"/>
    <row r="12083" s="33" customFormat="1" ht="13.2" hidden="1" x14ac:dyDescent="0.2"/>
    <row r="12084" s="33" customFormat="1" ht="13.2" hidden="1" x14ac:dyDescent="0.2"/>
    <row r="12085" s="33" customFormat="1" ht="13.2" hidden="1" x14ac:dyDescent="0.2"/>
    <row r="12086" s="33" customFormat="1" ht="13.2" hidden="1" x14ac:dyDescent="0.2"/>
    <row r="12087" s="33" customFormat="1" ht="13.2" hidden="1" x14ac:dyDescent="0.2"/>
    <row r="12088" s="33" customFormat="1" ht="13.2" hidden="1" x14ac:dyDescent="0.2"/>
    <row r="12089" s="33" customFormat="1" ht="13.2" hidden="1" x14ac:dyDescent="0.2"/>
    <row r="12090" s="33" customFormat="1" ht="13.2" hidden="1" x14ac:dyDescent="0.2"/>
    <row r="12091" s="33" customFormat="1" ht="13.2" hidden="1" x14ac:dyDescent="0.2"/>
    <row r="12092" s="33" customFormat="1" ht="13.2" hidden="1" x14ac:dyDescent="0.2"/>
    <row r="12093" s="33" customFormat="1" ht="13.2" hidden="1" x14ac:dyDescent="0.2"/>
    <row r="12094" s="33" customFormat="1" ht="13.2" hidden="1" x14ac:dyDescent="0.2"/>
    <row r="12095" s="33" customFormat="1" ht="13.2" hidden="1" x14ac:dyDescent="0.2"/>
    <row r="12096" s="33" customFormat="1" ht="13.2" hidden="1" x14ac:dyDescent="0.2"/>
    <row r="12097" s="33" customFormat="1" ht="13.2" hidden="1" x14ac:dyDescent="0.2"/>
    <row r="12098" s="33" customFormat="1" ht="13.2" hidden="1" x14ac:dyDescent="0.2"/>
    <row r="12099" s="33" customFormat="1" ht="13.2" hidden="1" x14ac:dyDescent="0.2"/>
    <row r="12100" s="33" customFormat="1" ht="13.2" hidden="1" x14ac:dyDescent="0.2"/>
    <row r="12101" s="33" customFormat="1" ht="13.2" hidden="1" x14ac:dyDescent="0.2"/>
    <row r="12102" s="33" customFormat="1" ht="13.2" hidden="1" x14ac:dyDescent="0.2"/>
    <row r="12103" s="33" customFormat="1" ht="13.2" hidden="1" x14ac:dyDescent="0.2"/>
    <row r="12104" s="33" customFormat="1" ht="13.2" hidden="1" x14ac:dyDescent="0.2"/>
    <row r="12105" s="33" customFormat="1" ht="13.2" hidden="1" x14ac:dyDescent="0.2"/>
    <row r="12106" s="33" customFormat="1" ht="13.2" hidden="1" x14ac:dyDescent="0.2"/>
    <row r="12107" s="33" customFormat="1" ht="13.2" hidden="1" x14ac:dyDescent="0.2"/>
    <row r="12108" s="33" customFormat="1" ht="13.2" hidden="1" x14ac:dyDescent="0.2"/>
    <row r="12109" s="33" customFormat="1" ht="13.2" hidden="1" x14ac:dyDescent="0.2"/>
    <row r="12110" s="33" customFormat="1" ht="13.2" hidden="1" x14ac:dyDescent="0.2"/>
    <row r="12111" s="33" customFormat="1" ht="13.2" hidden="1" x14ac:dyDescent="0.2"/>
    <row r="12112" s="33" customFormat="1" ht="13.2" hidden="1" x14ac:dyDescent="0.2"/>
    <row r="12113" s="33" customFormat="1" ht="13.2" hidden="1" x14ac:dyDescent="0.2"/>
    <row r="12114" s="33" customFormat="1" ht="13.2" hidden="1" x14ac:dyDescent="0.2"/>
    <row r="12115" s="33" customFormat="1" ht="13.2" hidden="1" x14ac:dyDescent="0.2"/>
    <row r="12116" s="33" customFormat="1" ht="13.2" hidden="1" x14ac:dyDescent="0.2"/>
    <row r="12117" s="33" customFormat="1" ht="13.2" hidden="1" x14ac:dyDescent="0.2"/>
    <row r="12118" s="33" customFormat="1" ht="13.2" hidden="1" x14ac:dyDescent="0.2"/>
    <row r="12119" s="33" customFormat="1" ht="13.2" hidden="1" x14ac:dyDescent="0.2"/>
    <row r="12120" s="33" customFormat="1" ht="13.2" hidden="1" x14ac:dyDescent="0.2"/>
    <row r="12121" s="33" customFormat="1" ht="13.2" hidden="1" x14ac:dyDescent="0.2"/>
    <row r="12122" s="33" customFormat="1" ht="13.2" hidden="1" x14ac:dyDescent="0.2"/>
    <row r="12123" s="33" customFormat="1" ht="13.2" hidden="1" x14ac:dyDescent="0.2"/>
    <row r="12124" s="33" customFormat="1" ht="13.2" hidden="1" x14ac:dyDescent="0.2"/>
    <row r="12125" s="33" customFormat="1" ht="13.2" hidden="1" x14ac:dyDescent="0.2"/>
    <row r="12126" s="33" customFormat="1" ht="13.2" hidden="1" x14ac:dyDescent="0.2"/>
    <row r="12127" s="33" customFormat="1" ht="13.2" hidden="1" x14ac:dyDescent="0.2"/>
    <row r="12128" s="33" customFormat="1" ht="13.2" hidden="1" x14ac:dyDescent="0.2"/>
    <row r="12129" s="33" customFormat="1" ht="13.2" hidden="1" x14ac:dyDescent="0.2"/>
    <row r="12130" s="33" customFormat="1" ht="13.2" hidden="1" x14ac:dyDescent="0.2"/>
    <row r="12131" s="33" customFormat="1" ht="13.2" hidden="1" x14ac:dyDescent="0.2"/>
    <row r="12132" s="33" customFormat="1" ht="13.2" hidden="1" x14ac:dyDescent="0.2"/>
    <row r="12133" s="33" customFormat="1" ht="13.2" hidden="1" x14ac:dyDescent="0.2"/>
    <row r="12134" s="33" customFormat="1" ht="13.2" hidden="1" x14ac:dyDescent="0.2"/>
    <row r="12135" s="33" customFormat="1" ht="13.2" hidden="1" x14ac:dyDescent="0.2"/>
    <row r="12136" s="33" customFormat="1" ht="13.2" hidden="1" x14ac:dyDescent="0.2"/>
    <row r="12137" s="33" customFormat="1" ht="13.2" hidden="1" x14ac:dyDescent="0.2"/>
    <row r="12138" s="33" customFormat="1" ht="13.2" hidden="1" x14ac:dyDescent="0.2"/>
    <row r="12139" s="33" customFormat="1" ht="13.2" hidden="1" x14ac:dyDescent="0.2"/>
    <row r="12140" s="33" customFormat="1" ht="13.2" hidden="1" x14ac:dyDescent="0.2"/>
    <row r="12141" s="33" customFormat="1" ht="13.2" hidden="1" x14ac:dyDescent="0.2"/>
    <row r="12142" s="33" customFormat="1" ht="13.2" hidden="1" x14ac:dyDescent="0.2"/>
    <row r="12143" s="33" customFormat="1" ht="13.2" hidden="1" x14ac:dyDescent="0.2"/>
    <row r="12144" s="33" customFormat="1" ht="13.2" hidden="1" x14ac:dyDescent="0.2"/>
    <row r="12145" s="33" customFormat="1" ht="13.2" hidden="1" x14ac:dyDescent="0.2"/>
    <row r="12146" s="33" customFormat="1" ht="13.2" hidden="1" x14ac:dyDescent="0.2"/>
    <row r="12147" s="33" customFormat="1" ht="13.2" hidden="1" x14ac:dyDescent="0.2"/>
    <row r="12148" s="33" customFormat="1" ht="13.2" hidden="1" x14ac:dyDescent="0.2"/>
    <row r="12149" s="33" customFormat="1" ht="13.2" hidden="1" x14ac:dyDescent="0.2"/>
    <row r="12150" s="33" customFormat="1" ht="13.2" hidden="1" x14ac:dyDescent="0.2"/>
    <row r="12151" s="33" customFormat="1" ht="13.2" hidden="1" x14ac:dyDescent="0.2"/>
    <row r="12152" s="33" customFormat="1" ht="13.2" hidden="1" x14ac:dyDescent="0.2"/>
    <row r="12153" s="33" customFormat="1" ht="13.2" hidden="1" x14ac:dyDescent="0.2"/>
    <row r="12154" s="33" customFormat="1" ht="13.2" hidden="1" x14ac:dyDescent="0.2"/>
    <row r="12155" s="33" customFormat="1" ht="13.2" hidden="1" x14ac:dyDescent="0.2"/>
    <row r="12156" s="33" customFormat="1" ht="13.2" hidden="1" x14ac:dyDescent="0.2"/>
    <row r="12157" s="33" customFormat="1" ht="13.2" hidden="1" x14ac:dyDescent="0.2"/>
    <row r="12158" s="33" customFormat="1" ht="13.2" hidden="1" x14ac:dyDescent="0.2"/>
    <row r="12159" s="33" customFormat="1" ht="13.2" hidden="1" x14ac:dyDescent="0.2"/>
    <row r="12160" s="33" customFormat="1" ht="13.2" hidden="1" x14ac:dyDescent="0.2"/>
    <row r="12161" s="33" customFormat="1" ht="13.2" hidden="1" x14ac:dyDescent="0.2"/>
    <row r="12162" s="33" customFormat="1" ht="13.2" hidden="1" x14ac:dyDescent="0.2"/>
    <row r="12163" s="33" customFormat="1" ht="13.2" hidden="1" x14ac:dyDescent="0.2"/>
    <row r="12164" s="33" customFormat="1" ht="13.2" hidden="1" x14ac:dyDescent="0.2"/>
    <row r="12165" s="33" customFormat="1" ht="13.2" hidden="1" x14ac:dyDescent="0.2"/>
    <row r="12166" s="33" customFormat="1" ht="13.2" hidden="1" x14ac:dyDescent="0.2"/>
    <row r="12167" s="33" customFormat="1" ht="13.2" hidden="1" x14ac:dyDescent="0.2"/>
    <row r="12168" s="33" customFormat="1" ht="13.2" hidden="1" x14ac:dyDescent="0.2"/>
    <row r="12169" s="33" customFormat="1" ht="13.2" hidden="1" x14ac:dyDescent="0.2"/>
    <row r="12170" s="33" customFormat="1" ht="13.2" hidden="1" x14ac:dyDescent="0.2"/>
    <row r="12171" s="33" customFormat="1" ht="13.2" hidden="1" x14ac:dyDescent="0.2"/>
    <row r="12172" s="33" customFormat="1" ht="13.2" hidden="1" x14ac:dyDescent="0.2"/>
    <row r="12173" s="33" customFormat="1" ht="13.2" hidden="1" x14ac:dyDescent="0.2"/>
    <row r="12174" s="33" customFormat="1" ht="13.2" hidden="1" x14ac:dyDescent="0.2"/>
    <row r="12175" s="33" customFormat="1" ht="13.2" hidden="1" x14ac:dyDescent="0.2"/>
    <row r="12176" s="33" customFormat="1" ht="13.2" hidden="1" x14ac:dyDescent="0.2"/>
    <row r="12177" s="33" customFormat="1" ht="13.2" hidden="1" x14ac:dyDescent="0.2"/>
    <row r="12178" s="33" customFormat="1" ht="13.2" hidden="1" x14ac:dyDescent="0.2"/>
    <row r="12179" s="33" customFormat="1" ht="13.2" hidden="1" x14ac:dyDescent="0.2"/>
    <row r="12180" s="33" customFormat="1" ht="13.2" hidden="1" x14ac:dyDescent="0.2"/>
    <row r="12181" s="33" customFormat="1" ht="13.2" hidden="1" x14ac:dyDescent="0.2"/>
    <row r="12182" s="33" customFormat="1" ht="13.2" hidden="1" x14ac:dyDescent="0.2"/>
    <row r="12183" s="33" customFormat="1" ht="13.2" hidden="1" x14ac:dyDescent="0.2"/>
    <row r="12184" s="33" customFormat="1" ht="13.2" hidden="1" x14ac:dyDescent="0.2"/>
    <row r="12185" s="33" customFormat="1" ht="13.2" hidden="1" x14ac:dyDescent="0.2"/>
    <row r="12186" s="33" customFormat="1" ht="13.2" hidden="1" x14ac:dyDescent="0.2"/>
    <row r="12187" s="33" customFormat="1" ht="13.2" hidden="1" x14ac:dyDescent="0.2"/>
    <row r="12188" s="33" customFormat="1" ht="13.2" hidden="1" x14ac:dyDescent="0.2"/>
    <row r="12189" s="33" customFormat="1" ht="13.2" hidden="1" x14ac:dyDescent="0.2"/>
    <row r="12190" s="33" customFormat="1" ht="13.2" hidden="1" x14ac:dyDescent="0.2"/>
    <row r="12191" s="33" customFormat="1" ht="13.2" hidden="1" x14ac:dyDescent="0.2"/>
    <row r="12192" s="33" customFormat="1" ht="13.2" hidden="1" x14ac:dyDescent="0.2"/>
    <row r="12193" s="33" customFormat="1" ht="13.2" hidden="1" x14ac:dyDescent="0.2"/>
    <row r="12194" s="33" customFormat="1" ht="13.2" hidden="1" x14ac:dyDescent="0.2"/>
    <row r="12195" s="33" customFormat="1" ht="13.2" hidden="1" x14ac:dyDescent="0.2"/>
    <row r="12196" s="33" customFormat="1" ht="13.2" hidden="1" x14ac:dyDescent="0.2"/>
    <row r="12197" s="33" customFormat="1" ht="13.2" hidden="1" x14ac:dyDescent="0.2"/>
    <row r="12198" s="33" customFormat="1" ht="13.2" hidden="1" x14ac:dyDescent="0.2"/>
    <row r="12199" s="33" customFormat="1" ht="13.2" hidden="1" x14ac:dyDescent="0.2"/>
    <row r="12200" s="33" customFormat="1" ht="13.2" hidden="1" x14ac:dyDescent="0.2"/>
    <row r="12201" s="33" customFormat="1" ht="13.2" hidden="1" x14ac:dyDescent="0.2"/>
    <row r="12202" s="33" customFormat="1" ht="13.2" hidden="1" x14ac:dyDescent="0.2"/>
    <row r="12203" s="33" customFormat="1" ht="13.2" hidden="1" x14ac:dyDescent="0.2"/>
    <row r="12204" s="33" customFormat="1" ht="13.2" hidden="1" x14ac:dyDescent="0.2"/>
    <row r="12205" s="33" customFormat="1" ht="13.2" hidden="1" x14ac:dyDescent="0.2"/>
    <row r="12206" s="33" customFormat="1" ht="13.2" hidden="1" x14ac:dyDescent="0.2"/>
    <row r="12207" s="33" customFormat="1" ht="13.2" hidden="1" x14ac:dyDescent="0.2"/>
    <row r="12208" s="33" customFormat="1" ht="13.2" hidden="1" x14ac:dyDescent="0.2"/>
    <row r="12209" s="33" customFormat="1" ht="13.2" hidden="1" x14ac:dyDescent="0.2"/>
    <row r="12210" s="33" customFormat="1" ht="13.2" hidden="1" x14ac:dyDescent="0.2"/>
    <row r="12211" s="33" customFormat="1" ht="13.2" hidden="1" x14ac:dyDescent="0.2"/>
    <row r="12212" s="33" customFormat="1" ht="13.2" hidden="1" x14ac:dyDescent="0.2"/>
    <row r="12213" s="33" customFormat="1" ht="13.2" hidden="1" x14ac:dyDescent="0.2"/>
    <row r="12214" s="33" customFormat="1" ht="13.2" hidden="1" x14ac:dyDescent="0.2"/>
    <row r="12215" s="33" customFormat="1" ht="13.2" hidden="1" x14ac:dyDescent="0.2"/>
    <row r="12216" s="33" customFormat="1" ht="13.2" hidden="1" x14ac:dyDescent="0.2"/>
    <row r="12217" s="33" customFormat="1" ht="13.2" hidden="1" x14ac:dyDescent="0.2"/>
    <row r="12218" s="33" customFormat="1" ht="13.2" hidden="1" x14ac:dyDescent="0.2"/>
    <row r="12219" s="33" customFormat="1" ht="13.2" hidden="1" x14ac:dyDescent="0.2"/>
    <row r="12220" s="33" customFormat="1" ht="13.2" hidden="1" x14ac:dyDescent="0.2"/>
    <row r="12221" s="33" customFormat="1" ht="13.2" hidden="1" x14ac:dyDescent="0.2"/>
    <row r="12222" s="33" customFormat="1" ht="13.2" hidden="1" x14ac:dyDescent="0.2"/>
    <row r="12223" s="33" customFormat="1" ht="13.2" hidden="1" x14ac:dyDescent="0.2"/>
    <row r="12224" s="33" customFormat="1" ht="13.2" hidden="1" x14ac:dyDescent="0.2"/>
    <row r="12225" s="33" customFormat="1" ht="13.2" hidden="1" x14ac:dyDescent="0.2"/>
    <row r="12226" s="33" customFormat="1" ht="13.2" hidden="1" x14ac:dyDescent="0.2"/>
    <row r="12227" s="33" customFormat="1" ht="13.2" hidden="1" x14ac:dyDescent="0.2"/>
    <row r="12228" s="33" customFormat="1" ht="13.2" hidden="1" x14ac:dyDescent="0.2"/>
    <row r="12229" s="33" customFormat="1" ht="13.2" hidden="1" x14ac:dyDescent="0.2"/>
    <row r="12230" s="33" customFormat="1" ht="13.2" hidden="1" x14ac:dyDescent="0.2"/>
    <row r="12231" s="33" customFormat="1" ht="13.2" hidden="1" x14ac:dyDescent="0.2"/>
    <row r="12232" s="33" customFormat="1" ht="13.2" hidden="1" x14ac:dyDescent="0.2"/>
    <row r="12233" s="33" customFormat="1" ht="13.2" hidden="1" x14ac:dyDescent="0.2"/>
    <row r="12234" s="33" customFormat="1" ht="13.2" hidden="1" x14ac:dyDescent="0.2"/>
    <row r="12235" s="33" customFormat="1" ht="13.2" hidden="1" x14ac:dyDescent="0.2"/>
    <row r="12236" s="33" customFormat="1" ht="13.2" hidden="1" x14ac:dyDescent="0.2"/>
    <row r="12237" s="33" customFormat="1" ht="13.2" hidden="1" x14ac:dyDescent="0.2"/>
    <row r="12238" s="33" customFormat="1" ht="13.2" hidden="1" x14ac:dyDescent="0.2"/>
    <row r="12239" s="33" customFormat="1" ht="13.2" hidden="1" x14ac:dyDescent="0.2"/>
    <row r="12240" s="33" customFormat="1" ht="13.2" hidden="1" x14ac:dyDescent="0.2"/>
    <row r="12241" s="33" customFormat="1" ht="13.2" hidden="1" x14ac:dyDescent="0.2"/>
    <row r="12242" s="33" customFormat="1" ht="13.2" hidden="1" x14ac:dyDescent="0.2"/>
    <row r="12243" s="33" customFormat="1" ht="13.2" hidden="1" x14ac:dyDescent="0.2"/>
    <row r="12244" s="33" customFormat="1" ht="13.2" hidden="1" x14ac:dyDescent="0.2"/>
    <row r="12245" s="33" customFormat="1" ht="13.2" hidden="1" x14ac:dyDescent="0.2"/>
    <row r="12246" s="33" customFormat="1" ht="13.2" hidden="1" x14ac:dyDescent="0.2"/>
    <row r="12247" s="33" customFormat="1" ht="13.2" hidden="1" x14ac:dyDescent="0.2"/>
    <row r="12248" s="33" customFormat="1" ht="13.2" hidden="1" x14ac:dyDescent="0.2"/>
    <row r="12249" s="33" customFormat="1" ht="13.2" hidden="1" x14ac:dyDescent="0.2"/>
    <row r="12250" s="33" customFormat="1" ht="13.2" hidden="1" x14ac:dyDescent="0.2"/>
    <row r="12251" s="33" customFormat="1" ht="13.2" hidden="1" x14ac:dyDescent="0.2"/>
    <row r="12252" s="33" customFormat="1" ht="13.2" hidden="1" x14ac:dyDescent="0.2"/>
    <row r="12253" s="33" customFormat="1" ht="13.2" hidden="1" x14ac:dyDescent="0.2"/>
    <row r="12254" s="33" customFormat="1" ht="13.2" hidden="1" x14ac:dyDescent="0.2"/>
    <row r="12255" s="33" customFormat="1" ht="13.2" hidden="1" x14ac:dyDescent="0.2"/>
    <row r="12256" s="33" customFormat="1" ht="13.2" hidden="1" x14ac:dyDescent="0.2"/>
    <row r="12257" s="33" customFormat="1" ht="13.2" hidden="1" x14ac:dyDescent="0.2"/>
    <row r="12258" s="33" customFormat="1" ht="13.2" hidden="1" x14ac:dyDescent="0.2"/>
    <row r="12259" s="33" customFormat="1" ht="13.2" hidden="1" x14ac:dyDescent="0.2"/>
    <row r="12260" s="33" customFormat="1" ht="13.2" hidden="1" x14ac:dyDescent="0.2"/>
    <row r="12261" s="33" customFormat="1" ht="13.2" hidden="1" x14ac:dyDescent="0.2"/>
    <row r="12262" s="33" customFormat="1" ht="13.2" hidden="1" x14ac:dyDescent="0.2"/>
    <row r="12263" s="33" customFormat="1" ht="13.2" hidden="1" x14ac:dyDescent="0.2"/>
    <row r="12264" s="33" customFormat="1" ht="13.2" hidden="1" x14ac:dyDescent="0.2"/>
    <row r="12265" s="33" customFormat="1" ht="13.2" hidden="1" x14ac:dyDescent="0.2"/>
    <row r="12266" s="33" customFormat="1" ht="13.2" hidden="1" x14ac:dyDescent="0.2"/>
    <row r="12267" s="33" customFormat="1" ht="13.2" hidden="1" x14ac:dyDescent="0.2"/>
    <row r="12268" s="33" customFormat="1" ht="13.2" hidden="1" x14ac:dyDescent="0.2"/>
    <row r="12269" s="33" customFormat="1" ht="13.2" hidden="1" x14ac:dyDescent="0.2"/>
    <row r="12270" s="33" customFormat="1" ht="13.2" hidden="1" x14ac:dyDescent="0.2"/>
    <row r="12271" s="33" customFormat="1" ht="13.2" hidden="1" x14ac:dyDescent="0.2"/>
    <row r="12272" s="33" customFormat="1" ht="13.2" hidden="1" x14ac:dyDescent="0.2"/>
    <row r="12273" s="33" customFormat="1" ht="13.2" hidden="1" x14ac:dyDescent="0.2"/>
    <row r="12274" s="33" customFormat="1" ht="13.2" hidden="1" x14ac:dyDescent="0.2"/>
    <row r="12275" s="33" customFormat="1" ht="13.2" hidden="1" x14ac:dyDescent="0.2"/>
    <row r="12276" s="33" customFormat="1" ht="13.2" hidden="1" x14ac:dyDescent="0.2"/>
    <row r="12277" s="33" customFormat="1" ht="13.2" hidden="1" x14ac:dyDescent="0.2"/>
    <row r="12278" s="33" customFormat="1" ht="13.2" hidden="1" x14ac:dyDescent="0.2"/>
    <row r="12279" s="33" customFormat="1" ht="13.2" hidden="1" x14ac:dyDescent="0.2"/>
    <row r="12280" s="33" customFormat="1" ht="13.2" hidden="1" x14ac:dyDescent="0.2"/>
    <row r="12281" s="33" customFormat="1" ht="13.2" hidden="1" x14ac:dyDescent="0.2"/>
    <row r="12282" s="33" customFormat="1" ht="13.2" hidden="1" x14ac:dyDescent="0.2"/>
    <row r="12283" s="33" customFormat="1" ht="13.2" hidden="1" x14ac:dyDescent="0.2"/>
    <row r="12284" s="33" customFormat="1" ht="13.2" hidden="1" x14ac:dyDescent="0.2"/>
    <row r="12285" s="33" customFormat="1" ht="13.2" hidden="1" x14ac:dyDescent="0.2"/>
    <row r="12286" s="33" customFormat="1" ht="13.2" hidden="1" x14ac:dyDescent="0.2"/>
    <row r="12287" s="33" customFormat="1" ht="13.2" hidden="1" x14ac:dyDescent="0.2"/>
    <row r="12288" s="33" customFormat="1" ht="13.2" hidden="1" x14ac:dyDescent="0.2"/>
    <row r="12289" s="33" customFormat="1" ht="13.2" hidden="1" x14ac:dyDescent="0.2"/>
    <row r="12290" s="33" customFormat="1" ht="13.2" hidden="1" x14ac:dyDescent="0.2"/>
    <row r="12291" s="33" customFormat="1" ht="13.2" hidden="1" x14ac:dyDescent="0.2"/>
    <row r="12292" s="33" customFormat="1" ht="13.2" hidden="1" x14ac:dyDescent="0.2"/>
    <row r="12293" s="33" customFormat="1" ht="13.2" hidden="1" x14ac:dyDescent="0.2"/>
    <row r="12294" s="33" customFormat="1" ht="13.2" hidden="1" x14ac:dyDescent="0.2"/>
    <row r="12295" s="33" customFormat="1" ht="13.2" hidden="1" x14ac:dyDescent="0.2"/>
    <row r="12296" s="33" customFormat="1" ht="13.2" hidden="1" x14ac:dyDescent="0.2"/>
    <row r="12297" s="33" customFormat="1" ht="13.2" hidden="1" x14ac:dyDescent="0.2"/>
    <row r="12298" s="33" customFormat="1" ht="13.2" hidden="1" x14ac:dyDescent="0.2"/>
    <row r="12299" s="33" customFormat="1" ht="13.2" hidden="1" x14ac:dyDescent="0.2"/>
    <row r="12300" s="33" customFormat="1" ht="13.2" hidden="1" x14ac:dyDescent="0.2"/>
    <row r="12301" s="33" customFormat="1" ht="13.2" hidden="1" x14ac:dyDescent="0.2"/>
    <row r="12302" s="33" customFormat="1" ht="13.2" hidden="1" x14ac:dyDescent="0.2"/>
    <row r="12303" s="33" customFormat="1" ht="13.2" hidden="1" x14ac:dyDescent="0.2"/>
    <row r="12304" s="33" customFormat="1" ht="13.2" hidden="1" x14ac:dyDescent="0.2"/>
    <row r="12305" s="33" customFormat="1" ht="13.2" hidden="1" x14ac:dyDescent="0.2"/>
    <row r="12306" s="33" customFormat="1" ht="13.2" hidden="1" x14ac:dyDescent="0.2"/>
    <row r="12307" s="33" customFormat="1" ht="13.2" hidden="1" x14ac:dyDescent="0.2"/>
    <row r="12308" s="33" customFormat="1" ht="13.2" hidden="1" x14ac:dyDescent="0.2"/>
    <row r="12309" s="33" customFormat="1" ht="13.2" hidden="1" x14ac:dyDescent="0.2"/>
    <row r="12310" s="33" customFormat="1" ht="13.2" hidden="1" x14ac:dyDescent="0.2"/>
    <row r="12311" s="33" customFormat="1" ht="13.2" hidden="1" x14ac:dyDescent="0.2"/>
    <row r="12312" s="33" customFormat="1" ht="13.2" hidden="1" x14ac:dyDescent="0.2"/>
    <row r="12313" s="33" customFormat="1" ht="13.2" hidden="1" x14ac:dyDescent="0.2"/>
    <row r="12314" s="33" customFormat="1" ht="13.2" hidden="1" x14ac:dyDescent="0.2"/>
    <row r="12315" s="33" customFormat="1" ht="13.2" hidden="1" x14ac:dyDescent="0.2"/>
    <row r="12316" s="33" customFormat="1" ht="13.2" hidden="1" x14ac:dyDescent="0.2"/>
    <row r="12317" s="33" customFormat="1" ht="13.2" hidden="1" x14ac:dyDescent="0.2"/>
    <row r="12318" s="33" customFormat="1" ht="13.2" hidden="1" x14ac:dyDescent="0.2"/>
    <row r="12319" s="33" customFormat="1" ht="13.2" hidden="1" x14ac:dyDescent="0.2"/>
    <row r="12320" s="33" customFormat="1" ht="13.2" hidden="1" x14ac:dyDescent="0.2"/>
    <row r="12321" s="33" customFormat="1" ht="13.2" hidden="1" x14ac:dyDescent="0.2"/>
    <row r="12322" s="33" customFormat="1" ht="13.2" hidden="1" x14ac:dyDescent="0.2"/>
    <row r="12323" s="33" customFormat="1" ht="13.2" hidden="1" x14ac:dyDescent="0.2"/>
    <row r="12324" s="33" customFormat="1" ht="13.2" hidden="1" x14ac:dyDescent="0.2"/>
    <row r="12325" s="33" customFormat="1" ht="13.2" hidden="1" x14ac:dyDescent="0.2"/>
    <row r="12326" s="33" customFormat="1" ht="13.2" hidden="1" x14ac:dyDescent="0.2"/>
    <row r="12327" s="33" customFormat="1" ht="13.2" hidden="1" x14ac:dyDescent="0.2"/>
    <row r="12328" s="33" customFormat="1" ht="13.2" hidden="1" x14ac:dyDescent="0.2"/>
    <row r="12329" s="33" customFormat="1" ht="13.2" hidden="1" x14ac:dyDescent="0.2"/>
    <row r="12330" s="33" customFormat="1" ht="13.2" hidden="1" x14ac:dyDescent="0.2"/>
    <row r="12331" s="33" customFormat="1" ht="13.2" hidden="1" x14ac:dyDescent="0.2"/>
    <row r="12332" s="33" customFormat="1" ht="13.2" hidden="1" x14ac:dyDescent="0.2"/>
    <row r="12333" s="33" customFormat="1" ht="13.2" hidden="1" x14ac:dyDescent="0.2"/>
    <row r="12334" s="33" customFormat="1" ht="13.2" hidden="1" x14ac:dyDescent="0.2"/>
    <row r="12335" s="33" customFormat="1" ht="13.2" hidden="1" x14ac:dyDescent="0.2"/>
    <row r="12336" s="33" customFormat="1" ht="13.2" hidden="1" x14ac:dyDescent="0.2"/>
    <row r="12337" s="33" customFormat="1" ht="13.2" hidden="1" x14ac:dyDescent="0.2"/>
    <row r="12338" s="33" customFormat="1" ht="13.2" hidden="1" x14ac:dyDescent="0.2"/>
    <row r="12339" s="33" customFormat="1" ht="13.2" hidden="1" x14ac:dyDescent="0.2"/>
    <row r="12340" s="33" customFormat="1" ht="13.2" hidden="1" x14ac:dyDescent="0.2"/>
    <row r="12341" s="33" customFormat="1" ht="13.2" hidden="1" x14ac:dyDescent="0.2"/>
    <row r="12342" s="33" customFormat="1" ht="13.2" hidden="1" x14ac:dyDescent="0.2"/>
    <row r="12343" s="33" customFormat="1" ht="13.2" hidden="1" x14ac:dyDescent="0.2"/>
    <row r="12344" s="33" customFormat="1" ht="13.2" hidden="1" x14ac:dyDescent="0.2"/>
    <row r="12345" s="33" customFormat="1" ht="13.2" hidden="1" x14ac:dyDescent="0.2"/>
    <row r="12346" s="33" customFormat="1" ht="13.2" hidden="1" x14ac:dyDescent="0.2"/>
    <row r="12347" s="33" customFormat="1" ht="13.2" hidden="1" x14ac:dyDescent="0.2"/>
    <row r="12348" s="33" customFormat="1" ht="13.2" hidden="1" x14ac:dyDescent="0.2"/>
    <row r="12349" s="33" customFormat="1" ht="13.2" hidden="1" x14ac:dyDescent="0.2"/>
    <row r="12350" s="33" customFormat="1" ht="13.2" hidden="1" x14ac:dyDescent="0.2"/>
    <row r="12351" s="33" customFormat="1" ht="13.2" hidden="1" x14ac:dyDescent="0.2"/>
    <row r="12352" s="33" customFormat="1" ht="13.2" hidden="1" x14ac:dyDescent="0.2"/>
    <row r="12353" s="33" customFormat="1" ht="13.2" hidden="1" x14ac:dyDescent="0.2"/>
    <row r="12354" s="33" customFormat="1" ht="13.2" hidden="1" x14ac:dyDescent="0.2"/>
    <row r="12355" s="33" customFormat="1" ht="13.2" hidden="1" x14ac:dyDescent="0.2"/>
    <row r="12356" s="33" customFormat="1" ht="13.2" hidden="1" x14ac:dyDescent="0.2"/>
    <row r="12357" s="33" customFormat="1" ht="13.2" hidden="1" x14ac:dyDescent="0.2"/>
    <row r="12358" s="33" customFormat="1" ht="13.2" hidden="1" x14ac:dyDescent="0.2"/>
    <row r="12359" s="33" customFormat="1" ht="13.2" hidden="1" x14ac:dyDescent="0.2"/>
    <row r="12360" s="33" customFormat="1" ht="13.2" hidden="1" x14ac:dyDescent="0.2"/>
    <row r="12361" s="33" customFormat="1" ht="13.2" hidden="1" x14ac:dyDescent="0.2"/>
    <row r="12362" s="33" customFormat="1" ht="13.2" hidden="1" x14ac:dyDescent="0.2"/>
    <row r="12363" s="33" customFormat="1" ht="13.2" hidden="1" x14ac:dyDescent="0.2"/>
    <row r="12364" s="33" customFormat="1" ht="13.2" hidden="1" x14ac:dyDescent="0.2"/>
    <row r="12365" s="33" customFormat="1" ht="13.2" hidden="1" x14ac:dyDescent="0.2"/>
    <row r="12366" s="33" customFormat="1" ht="13.2" hidden="1" x14ac:dyDescent="0.2"/>
    <row r="12367" s="33" customFormat="1" ht="13.2" hidden="1" x14ac:dyDescent="0.2"/>
    <row r="12368" s="33" customFormat="1" ht="13.2" hidden="1" x14ac:dyDescent="0.2"/>
    <row r="12369" s="33" customFormat="1" ht="13.2" hidden="1" x14ac:dyDescent="0.2"/>
    <row r="12370" s="33" customFormat="1" ht="13.2" hidden="1" x14ac:dyDescent="0.2"/>
    <row r="12371" s="33" customFormat="1" ht="13.2" hidden="1" x14ac:dyDescent="0.2"/>
    <row r="12372" s="33" customFormat="1" ht="13.2" hidden="1" x14ac:dyDescent="0.2"/>
    <row r="12373" s="33" customFormat="1" ht="13.2" hidden="1" x14ac:dyDescent="0.2"/>
    <row r="12374" s="33" customFormat="1" ht="13.2" hidden="1" x14ac:dyDescent="0.2"/>
    <row r="12375" s="33" customFormat="1" ht="13.2" hidden="1" x14ac:dyDescent="0.2"/>
    <row r="12376" s="33" customFormat="1" ht="13.2" hidden="1" x14ac:dyDescent="0.2"/>
    <row r="12377" s="33" customFormat="1" ht="13.2" hidden="1" x14ac:dyDescent="0.2"/>
    <row r="12378" s="33" customFormat="1" ht="13.2" hidden="1" x14ac:dyDescent="0.2"/>
    <row r="12379" s="33" customFormat="1" ht="13.2" hidden="1" x14ac:dyDescent="0.2"/>
    <row r="12380" s="33" customFormat="1" ht="13.2" hidden="1" x14ac:dyDescent="0.2"/>
    <row r="12381" s="33" customFormat="1" ht="13.2" hidden="1" x14ac:dyDescent="0.2"/>
    <row r="12382" s="33" customFormat="1" ht="13.2" hidden="1" x14ac:dyDescent="0.2"/>
    <row r="12383" s="33" customFormat="1" ht="13.2" hidden="1" x14ac:dyDescent="0.2"/>
    <row r="12384" s="33" customFormat="1" ht="13.2" hidden="1" x14ac:dyDescent="0.2"/>
    <row r="12385" s="33" customFormat="1" ht="13.2" hidden="1" x14ac:dyDescent="0.2"/>
    <row r="12386" s="33" customFormat="1" ht="13.2" hidden="1" x14ac:dyDescent="0.2"/>
    <row r="12387" s="33" customFormat="1" ht="13.2" hidden="1" x14ac:dyDescent="0.2"/>
    <row r="12388" s="33" customFormat="1" ht="13.2" hidden="1" x14ac:dyDescent="0.2"/>
    <row r="12389" s="33" customFormat="1" ht="13.2" hidden="1" x14ac:dyDescent="0.2"/>
    <row r="12390" s="33" customFormat="1" ht="13.2" hidden="1" x14ac:dyDescent="0.2"/>
    <row r="12391" s="33" customFormat="1" ht="13.2" hidden="1" x14ac:dyDescent="0.2"/>
    <row r="12392" s="33" customFormat="1" ht="13.2" hidden="1" x14ac:dyDescent="0.2"/>
    <row r="12393" s="33" customFormat="1" ht="13.2" hidden="1" x14ac:dyDescent="0.2"/>
    <row r="12394" s="33" customFormat="1" ht="13.2" hidden="1" x14ac:dyDescent="0.2"/>
    <row r="12395" s="33" customFormat="1" ht="13.2" hidden="1" x14ac:dyDescent="0.2"/>
    <row r="12396" s="33" customFormat="1" ht="13.2" hidden="1" x14ac:dyDescent="0.2"/>
    <row r="12397" s="33" customFormat="1" ht="13.2" hidden="1" x14ac:dyDescent="0.2"/>
    <row r="12398" s="33" customFormat="1" ht="13.2" hidden="1" x14ac:dyDescent="0.2"/>
    <row r="12399" s="33" customFormat="1" ht="13.2" hidden="1" x14ac:dyDescent="0.2"/>
    <row r="12400" s="33" customFormat="1" ht="13.2" hidden="1" x14ac:dyDescent="0.2"/>
    <row r="12401" s="33" customFormat="1" ht="13.2" hidden="1" x14ac:dyDescent="0.2"/>
    <row r="12402" s="33" customFormat="1" ht="13.2" hidden="1" x14ac:dyDescent="0.2"/>
    <row r="12403" s="33" customFormat="1" ht="13.2" hidden="1" x14ac:dyDescent="0.2"/>
    <row r="12404" s="33" customFormat="1" ht="13.2" hidden="1" x14ac:dyDescent="0.2"/>
    <row r="12405" s="33" customFormat="1" ht="13.2" hidden="1" x14ac:dyDescent="0.2"/>
    <row r="12406" s="33" customFormat="1" ht="13.2" hidden="1" x14ac:dyDescent="0.2"/>
    <row r="12407" s="33" customFormat="1" ht="13.2" hidden="1" x14ac:dyDescent="0.2"/>
    <row r="12408" s="33" customFormat="1" ht="13.2" hidden="1" x14ac:dyDescent="0.2"/>
    <row r="12409" s="33" customFormat="1" ht="13.2" hidden="1" x14ac:dyDescent="0.2"/>
    <row r="12410" s="33" customFormat="1" ht="13.2" hidden="1" x14ac:dyDescent="0.2"/>
    <row r="12411" s="33" customFormat="1" ht="13.2" hidden="1" x14ac:dyDescent="0.2"/>
    <row r="12412" s="33" customFormat="1" ht="13.2" hidden="1" x14ac:dyDescent="0.2"/>
    <row r="12413" s="33" customFormat="1" ht="13.2" hidden="1" x14ac:dyDescent="0.2"/>
    <row r="12414" s="33" customFormat="1" ht="13.2" hidden="1" x14ac:dyDescent="0.2"/>
    <row r="12415" s="33" customFormat="1" ht="13.2" hidden="1" x14ac:dyDescent="0.2"/>
    <row r="12416" s="33" customFormat="1" ht="13.2" hidden="1" x14ac:dyDescent="0.2"/>
    <row r="12417" s="33" customFormat="1" ht="13.2" hidden="1" x14ac:dyDescent="0.2"/>
    <row r="12418" s="33" customFormat="1" ht="13.2" hidden="1" x14ac:dyDescent="0.2"/>
    <row r="12419" s="33" customFormat="1" ht="13.2" hidden="1" x14ac:dyDescent="0.2"/>
    <row r="12420" s="33" customFormat="1" ht="13.2" hidden="1" x14ac:dyDescent="0.2"/>
    <row r="12421" s="33" customFormat="1" ht="13.2" hidden="1" x14ac:dyDescent="0.2"/>
    <row r="12422" s="33" customFormat="1" ht="13.2" hidden="1" x14ac:dyDescent="0.2"/>
    <row r="12423" s="33" customFormat="1" ht="13.2" hidden="1" x14ac:dyDescent="0.2"/>
    <row r="12424" s="33" customFormat="1" ht="13.2" hidden="1" x14ac:dyDescent="0.2"/>
    <row r="12425" s="33" customFormat="1" ht="13.2" hidden="1" x14ac:dyDescent="0.2"/>
    <row r="12426" s="33" customFormat="1" ht="13.2" hidden="1" x14ac:dyDescent="0.2"/>
    <row r="12427" s="33" customFormat="1" ht="13.2" hidden="1" x14ac:dyDescent="0.2"/>
    <row r="12428" s="33" customFormat="1" ht="13.2" hidden="1" x14ac:dyDescent="0.2"/>
    <row r="12429" s="33" customFormat="1" ht="13.2" hidden="1" x14ac:dyDescent="0.2"/>
    <row r="12430" s="33" customFormat="1" ht="13.2" hidden="1" x14ac:dyDescent="0.2"/>
    <row r="12431" s="33" customFormat="1" ht="13.2" hidden="1" x14ac:dyDescent="0.2"/>
    <row r="12432" s="33" customFormat="1" ht="13.2" hidden="1" x14ac:dyDescent="0.2"/>
    <row r="12433" s="33" customFormat="1" ht="13.2" hidden="1" x14ac:dyDescent="0.2"/>
    <row r="12434" s="33" customFormat="1" ht="13.2" hidden="1" x14ac:dyDescent="0.2"/>
    <row r="12435" s="33" customFormat="1" ht="13.2" hidden="1" x14ac:dyDescent="0.2"/>
    <row r="12436" s="33" customFormat="1" ht="13.2" hidden="1" x14ac:dyDescent="0.2"/>
    <row r="12437" s="33" customFormat="1" ht="13.2" hidden="1" x14ac:dyDescent="0.2"/>
    <row r="12438" s="33" customFormat="1" ht="13.2" hidden="1" x14ac:dyDescent="0.2"/>
    <row r="12439" s="33" customFormat="1" ht="13.2" hidden="1" x14ac:dyDescent="0.2"/>
    <row r="12440" s="33" customFormat="1" ht="13.2" hidden="1" x14ac:dyDescent="0.2"/>
    <row r="12441" s="33" customFormat="1" ht="13.2" hidden="1" x14ac:dyDescent="0.2"/>
    <row r="12442" s="33" customFormat="1" ht="13.2" hidden="1" x14ac:dyDescent="0.2"/>
    <row r="12443" s="33" customFormat="1" ht="13.2" hidden="1" x14ac:dyDescent="0.2"/>
    <row r="12444" s="33" customFormat="1" ht="13.2" hidden="1" x14ac:dyDescent="0.2"/>
    <row r="12445" s="33" customFormat="1" ht="13.2" hidden="1" x14ac:dyDescent="0.2"/>
    <row r="12446" s="33" customFormat="1" ht="13.2" hidden="1" x14ac:dyDescent="0.2"/>
    <row r="12447" s="33" customFormat="1" ht="13.2" hidden="1" x14ac:dyDescent="0.2"/>
    <row r="12448" s="33" customFormat="1" ht="13.2" hidden="1" x14ac:dyDescent="0.2"/>
    <row r="12449" s="33" customFormat="1" ht="13.2" hidden="1" x14ac:dyDescent="0.2"/>
    <row r="12450" s="33" customFormat="1" ht="13.2" hidden="1" x14ac:dyDescent="0.2"/>
    <row r="12451" s="33" customFormat="1" ht="13.2" hidden="1" x14ac:dyDescent="0.2"/>
    <row r="12452" s="33" customFormat="1" ht="13.2" hidden="1" x14ac:dyDescent="0.2"/>
    <row r="12453" s="33" customFormat="1" ht="13.2" hidden="1" x14ac:dyDescent="0.2"/>
    <row r="12454" s="33" customFormat="1" ht="13.2" hidden="1" x14ac:dyDescent="0.2"/>
    <row r="12455" s="33" customFormat="1" ht="13.2" hidden="1" x14ac:dyDescent="0.2"/>
    <row r="12456" s="33" customFormat="1" ht="13.2" hidden="1" x14ac:dyDescent="0.2"/>
    <row r="12457" s="33" customFormat="1" ht="13.2" hidden="1" x14ac:dyDescent="0.2"/>
    <row r="12458" s="33" customFormat="1" ht="13.2" hidden="1" x14ac:dyDescent="0.2"/>
    <row r="12459" s="33" customFormat="1" ht="13.2" hidden="1" x14ac:dyDescent="0.2"/>
    <row r="12460" s="33" customFormat="1" ht="13.2" hidden="1" x14ac:dyDescent="0.2"/>
    <row r="12461" s="33" customFormat="1" ht="13.2" hidden="1" x14ac:dyDescent="0.2"/>
    <row r="12462" s="33" customFormat="1" ht="13.2" hidden="1" x14ac:dyDescent="0.2"/>
    <row r="12463" s="33" customFormat="1" ht="13.2" hidden="1" x14ac:dyDescent="0.2"/>
    <row r="12464" s="33" customFormat="1" ht="13.2" hidden="1" x14ac:dyDescent="0.2"/>
    <row r="12465" s="33" customFormat="1" ht="13.2" hidden="1" x14ac:dyDescent="0.2"/>
    <row r="12466" s="33" customFormat="1" ht="13.2" hidden="1" x14ac:dyDescent="0.2"/>
    <row r="12467" s="33" customFormat="1" ht="13.2" hidden="1" x14ac:dyDescent="0.2"/>
    <row r="12468" s="33" customFormat="1" ht="13.2" hidden="1" x14ac:dyDescent="0.2"/>
    <row r="12469" s="33" customFormat="1" ht="13.2" hidden="1" x14ac:dyDescent="0.2"/>
    <row r="12470" s="33" customFormat="1" ht="13.2" hidden="1" x14ac:dyDescent="0.2"/>
    <row r="12471" s="33" customFormat="1" ht="13.2" hidden="1" x14ac:dyDescent="0.2"/>
    <row r="12472" s="33" customFormat="1" ht="13.2" hidden="1" x14ac:dyDescent="0.2"/>
    <row r="12473" s="33" customFormat="1" ht="13.2" hidden="1" x14ac:dyDescent="0.2"/>
    <row r="12474" s="33" customFormat="1" ht="13.2" hidden="1" x14ac:dyDescent="0.2"/>
    <row r="12475" s="33" customFormat="1" ht="13.2" hidden="1" x14ac:dyDescent="0.2"/>
    <row r="12476" s="33" customFormat="1" ht="13.2" hidden="1" x14ac:dyDescent="0.2"/>
    <row r="12477" s="33" customFormat="1" ht="13.2" hidden="1" x14ac:dyDescent="0.2"/>
    <row r="12478" s="33" customFormat="1" ht="13.2" hidden="1" x14ac:dyDescent="0.2"/>
    <row r="12479" s="33" customFormat="1" ht="13.2" hidden="1" x14ac:dyDescent="0.2"/>
    <row r="12480" s="33" customFormat="1" ht="13.2" hidden="1" x14ac:dyDescent="0.2"/>
    <row r="12481" s="33" customFormat="1" ht="13.2" hidden="1" x14ac:dyDescent="0.2"/>
    <row r="12482" s="33" customFormat="1" ht="13.2" hidden="1" x14ac:dyDescent="0.2"/>
    <row r="12483" s="33" customFormat="1" ht="13.2" hidden="1" x14ac:dyDescent="0.2"/>
    <row r="12484" s="33" customFormat="1" ht="13.2" hidden="1" x14ac:dyDescent="0.2"/>
    <row r="12485" s="33" customFormat="1" ht="13.2" hidden="1" x14ac:dyDescent="0.2"/>
    <row r="12486" s="33" customFormat="1" ht="13.2" hidden="1" x14ac:dyDescent="0.2"/>
    <row r="12487" s="33" customFormat="1" ht="13.2" hidden="1" x14ac:dyDescent="0.2"/>
    <row r="12488" s="33" customFormat="1" ht="13.2" hidden="1" x14ac:dyDescent="0.2"/>
    <row r="12489" s="33" customFormat="1" ht="13.2" hidden="1" x14ac:dyDescent="0.2"/>
    <row r="12490" s="33" customFormat="1" ht="13.2" hidden="1" x14ac:dyDescent="0.2"/>
    <row r="12491" s="33" customFormat="1" ht="13.2" hidden="1" x14ac:dyDescent="0.2"/>
    <row r="12492" s="33" customFormat="1" ht="13.2" hidden="1" x14ac:dyDescent="0.2"/>
    <row r="12493" s="33" customFormat="1" ht="13.2" hidden="1" x14ac:dyDescent="0.2"/>
    <row r="12494" s="33" customFormat="1" ht="13.2" hidden="1" x14ac:dyDescent="0.2"/>
    <row r="12495" s="33" customFormat="1" ht="13.2" hidden="1" x14ac:dyDescent="0.2"/>
    <row r="12496" s="33" customFormat="1" ht="13.2" hidden="1" x14ac:dyDescent="0.2"/>
    <row r="12497" s="33" customFormat="1" ht="13.2" hidden="1" x14ac:dyDescent="0.2"/>
    <row r="12498" s="33" customFormat="1" ht="13.2" hidden="1" x14ac:dyDescent="0.2"/>
    <row r="12499" s="33" customFormat="1" ht="13.2" hidden="1" x14ac:dyDescent="0.2"/>
    <row r="12500" s="33" customFormat="1" ht="13.2" hidden="1" x14ac:dyDescent="0.2"/>
    <row r="12501" s="33" customFormat="1" ht="13.2" hidden="1" x14ac:dyDescent="0.2"/>
    <row r="12502" s="33" customFormat="1" ht="13.2" hidden="1" x14ac:dyDescent="0.2"/>
    <row r="12503" s="33" customFormat="1" ht="13.2" hidden="1" x14ac:dyDescent="0.2"/>
    <row r="12504" s="33" customFormat="1" ht="13.2" hidden="1" x14ac:dyDescent="0.2"/>
    <row r="12505" s="33" customFormat="1" ht="13.2" hidden="1" x14ac:dyDescent="0.2"/>
    <row r="12506" s="33" customFormat="1" ht="13.2" hidden="1" x14ac:dyDescent="0.2"/>
    <row r="12507" s="33" customFormat="1" ht="13.2" hidden="1" x14ac:dyDescent="0.2"/>
    <row r="12508" s="33" customFormat="1" ht="13.2" hidden="1" x14ac:dyDescent="0.2"/>
    <row r="12509" s="33" customFormat="1" ht="13.2" hidden="1" x14ac:dyDescent="0.2"/>
    <row r="12510" s="33" customFormat="1" ht="13.2" hidden="1" x14ac:dyDescent="0.2"/>
    <row r="12511" s="33" customFormat="1" ht="13.2" hidden="1" x14ac:dyDescent="0.2"/>
    <row r="12512" s="33" customFormat="1" ht="13.2" hidden="1" x14ac:dyDescent="0.2"/>
    <row r="12513" s="33" customFormat="1" ht="13.2" hidden="1" x14ac:dyDescent="0.2"/>
    <row r="12514" s="33" customFormat="1" ht="13.2" hidden="1" x14ac:dyDescent="0.2"/>
    <row r="12515" s="33" customFormat="1" ht="13.2" hidden="1" x14ac:dyDescent="0.2"/>
    <row r="12516" s="33" customFormat="1" ht="13.2" hidden="1" x14ac:dyDescent="0.2"/>
    <row r="12517" s="33" customFormat="1" ht="13.2" hidden="1" x14ac:dyDescent="0.2"/>
    <row r="12518" s="33" customFormat="1" ht="13.2" hidden="1" x14ac:dyDescent="0.2"/>
    <row r="12519" s="33" customFormat="1" ht="13.2" hidden="1" x14ac:dyDescent="0.2"/>
    <row r="12520" s="33" customFormat="1" ht="13.2" hidden="1" x14ac:dyDescent="0.2"/>
    <row r="12521" s="33" customFormat="1" ht="13.2" hidden="1" x14ac:dyDescent="0.2"/>
    <row r="12522" s="33" customFormat="1" ht="13.2" hidden="1" x14ac:dyDescent="0.2"/>
    <row r="12523" s="33" customFormat="1" ht="13.2" hidden="1" x14ac:dyDescent="0.2"/>
    <row r="12524" s="33" customFormat="1" ht="13.2" hidden="1" x14ac:dyDescent="0.2"/>
    <row r="12525" s="33" customFormat="1" ht="13.2" hidden="1" x14ac:dyDescent="0.2"/>
    <row r="12526" s="33" customFormat="1" ht="13.2" hidden="1" x14ac:dyDescent="0.2"/>
    <row r="12527" s="33" customFormat="1" ht="13.2" hidden="1" x14ac:dyDescent="0.2"/>
    <row r="12528" s="33" customFormat="1" ht="13.2" hidden="1" x14ac:dyDescent="0.2"/>
    <row r="12529" s="33" customFormat="1" ht="13.2" hidden="1" x14ac:dyDescent="0.2"/>
    <row r="12530" s="33" customFormat="1" ht="13.2" hidden="1" x14ac:dyDescent="0.2"/>
    <row r="12531" s="33" customFormat="1" ht="13.2" hidden="1" x14ac:dyDescent="0.2"/>
    <row r="12532" s="33" customFormat="1" ht="13.2" hidden="1" x14ac:dyDescent="0.2"/>
    <row r="12533" s="33" customFormat="1" ht="13.2" hidden="1" x14ac:dyDescent="0.2"/>
    <row r="12534" s="33" customFormat="1" ht="13.2" hidden="1" x14ac:dyDescent="0.2"/>
    <row r="12535" s="33" customFormat="1" ht="13.2" hidden="1" x14ac:dyDescent="0.2"/>
    <row r="12536" s="33" customFormat="1" ht="13.2" hidden="1" x14ac:dyDescent="0.2"/>
    <row r="12537" s="33" customFormat="1" ht="13.2" hidden="1" x14ac:dyDescent="0.2"/>
    <row r="12538" s="33" customFormat="1" ht="13.2" hidden="1" x14ac:dyDescent="0.2"/>
    <row r="12539" s="33" customFormat="1" ht="13.2" hidden="1" x14ac:dyDescent="0.2"/>
    <row r="12540" s="33" customFormat="1" ht="13.2" hidden="1" x14ac:dyDescent="0.2"/>
    <row r="12541" s="33" customFormat="1" ht="13.2" hidden="1" x14ac:dyDescent="0.2"/>
    <row r="12542" s="33" customFormat="1" ht="13.2" hidden="1" x14ac:dyDescent="0.2"/>
    <row r="12543" s="33" customFormat="1" ht="13.2" hidden="1" x14ac:dyDescent="0.2"/>
    <row r="12544" s="33" customFormat="1" ht="13.2" hidden="1" x14ac:dyDescent="0.2"/>
    <row r="12545" s="33" customFormat="1" ht="13.2" hidden="1" x14ac:dyDescent="0.2"/>
    <row r="12546" s="33" customFormat="1" ht="13.2" hidden="1" x14ac:dyDescent="0.2"/>
    <row r="12547" s="33" customFormat="1" ht="13.2" hidden="1" x14ac:dyDescent="0.2"/>
    <row r="12548" s="33" customFormat="1" ht="13.2" hidden="1" x14ac:dyDescent="0.2"/>
    <row r="12549" s="33" customFormat="1" ht="13.2" hidden="1" x14ac:dyDescent="0.2"/>
    <row r="12550" s="33" customFormat="1" ht="13.2" hidden="1" x14ac:dyDescent="0.2"/>
    <row r="12551" s="33" customFormat="1" ht="13.2" hidden="1" x14ac:dyDescent="0.2"/>
    <row r="12552" s="33" customFormat="1" ht="13.2" hidden="1" x14ac:dyDescent="0.2"/>
    <row r="12553" s="33" customFormat="1" ht="13.2" hidden="1" x14ac:dyDescent="0.2"/>
    <row r="12554" s="33" customFormat="1" ht="13.2" hidden="1" x14ac:dyDescent="0.2"/>
    <row r="12555" s="33" customFormat="1" ht="13.2" hidden="1" x14ac:dyDescent="0.2"/>
    <row r="12556" s="33" customFormat="1" ht="13.2" hidden="1" x14ac:dyDescent="0.2"/>
    <row r="12557" s="33" customFormat="1" ht="13.2" hidden="1" x14ac:dyDescent="0.2"/>
    <row r="12558" s="33" customFormat="1" ht="13.2" hidden="1" x14ac:dyDescent="0.2"/>
    <row r="12559" s="33" customFormat="1" ht="13.2" hidden="1" x14ac:dyDescent="0.2"/>
    <row r="12560" s="33" customFormat="1" ht="13.2" hidden="1" x14ac:dyDescent="0.2"/>
    <row r="12561" s="33" customFormat="1" ht="13.2" hidden="1" x14ac:dyDescent="0.2"/>
    <row r="12562" s="33" customFormat="1" ht="13.2" hidden="1" x14ac:dyDescent="0.2"/>
    <row r="12563" s="33" customFormat="1" ht="13.2" hidden="1" x14ac:dyDescent="0.2"/>
    <row r="12564" s="33" customFormat="1" ht="13.2" hidden="1" x14ac:dyDescent="0.2"/>
    <row r="12565" s="33" customFormat="1" ht="13.2" hidden="1" x14ac:dyDescent="0.2"/>
    <row r="12566" s="33" customFormat="1" ht="13.2" hidden="1" x14ac:dyDescent="0.2"/>
    <row r="12567" s="33" customFormat="1" ht="13.2" hidden="1" x14ac:dyDescent="0.2"/>
    <row r="12568" s="33" customFormat="1" ht="13.2" hidden="1" x14ac:dyDescent="0.2"/>
    <row r="12569" s="33" customFormat="1" ht="13.2" hidden="1" x14ac:dyDescent="0.2"/>
    <row r="12570" s="33" customFormat="1" ht="13.2" hidden="1" x14ac:dyDescent="0.2"/>
    <row r="12571" s="33" customFormat="1" ht="13.2" hidden="1" x14ac:dyDescent="0.2"/>
    <row r="12572" s="33" customFormat="1" ht="13.2" hidden="1" x14ac:dyDescent="0.2"/>
    <row r="12573" s="33" customFormat="1" ht="13.2" hidden="1" x14ac:dyDescent="0.2"/>
    <row r="12574" s="33" customFormat="1" ht="13.2" hidden="1" x14ac:dyDescent="0.2"/>
    <row r="12575" s="33" customFormat="1" ht="13.2" hidden="1" x14ac:dyDescent="0.2"/>
    <row r="12576" s="33" customFormat="1" ht="13.2" hidden="1" x14ac:dyDescent="0.2"/>
    <row r="12577" s="33" customFormat="1" ht="13.2" hidden="1" x14ac:dyDescent="0.2"/>
    <row r="12578" s="33" customFormat="1" ht="13.2" hidden="1" x14ac:dyDescent="0.2"/>
    <row r="12579" s="33" customFormat="1" ht="13.2" hidden="1" x14ac:dyDescent="0.2"/>
    <row r="12580" s="33" customFormat="1" ht="13.2" hidden="1" x14ac:dyDescent="0.2"/>
    <row r="12581" s="33" customFormat="1" ht="13.2" hidden="1" x14ac:dyDescent="0.2"/>
    <row r="12582" s="33" customFormat="1" ht="13.2" hidden="1" x14ac:dyDescent="0.2"/>
    <row r="12583" s="33" customFormat="1" ht="13.2" hidden="1" x14ac:dyDescent="0.2"/>
    <row r="12584" s="33" customFormat="1" ht="13.2" hidden="1" x14ac:dyDescent="0.2"/>
    <row r="12585" s="33" customFormat="1" ht="13.2" hidden="1" x14ac:dyDescent="0.2"/>
    <row r="12586" s="33" customFormat="1" ht="13.2" hidden="1" x14ac:dyDescent="0.2"/>
    <row r="12587" s="33" customFormat="1" ht="13.2" hidden="1" x14ac:dyDescent="0.2"/>
    <row r="12588" s="33" customFormat="1" ht="13.2" hidden="1" x14ac:dyDescent="0.2"/>
    <row r="12589" s="33" customFormat="1" ht="13.2" hidden="1" x14ac:dyDescent="0.2"/>
    <row r="12590" s="33" customFormat="1" ht="13.2" hidden="1" x14ac:dyDescent="0.2"/>
    <row r="12591" s="33" customFormat="1" ht="13.2" hidden="1" x14ac:dyDescent="0.2"/>
    <row r="12592" s="33" customFormat="1" ht="13.2" hidden="1" x14ac:dyDescent="0.2"/>
    <row r="12593" s="33" customFormat="1" ht="13.2" hidden="1" x14ac:dyDescent="0.2"/>
    <row r="12594" s="33" customFormat="1" ht="13.2" hidden="1" x14ac:dyDescent="0.2"/>
    <row r="12595" s="33" customFormat="1" ht="13.2" hidden="1" x14ac:dyDescent="0.2"/>
    <row r="12596" s="33" customFormat="1" ht="13.2" hidden="1" x14ac:dyDescent="0.2"/>
    <row r="12597" s="33" customFormat="1" ht="13.2" hidden="1" x14ac:dyDescent="0.2"/>
    <row r="12598" s="33" customFormat="1" ht="13.2" hidden="1" x14ac:dyDescent="0.2"/>
    <row r="12599" s="33" customFormat="1" ht="13.2" hidden="1" x14ac:dyDescent="0.2"/>
    <row r="12600" s="33" customFormat="1" ht="13.2" hidden="1" x14ac:dyDescent="0.2"/>
    <row r="12601" s="33" customFormat="1" ht="13.2" hidden="1" x14ac:dyDescent="0.2"/>
    <row r="12602" s="33" customFormat="1" ht="13.2" hidden="1" x14ac:dyDescent="0.2"/>
    <row r="12603" s="33" customFormat="1" ht="13.2" hidden="1" x14ac:dyDescent="0.2"/>
    <row r="12604" s="33" customFormat="1" ht="13.2" hidden="1" x14ac:dyDescent="0.2"/>
    <row r="12605" s="33" customFormat="1" ht="13.2" hidden="1" x14ac:dyDescent="0.2"/>
    <row r="12606" s="33" customFormat="1" ht="13.2" hidden="1" x14ac:dyDescent="0.2"/>
    <row r="12607" s="33" customFormat="1" ht="13.2" hidden="1" x14ac:dyDescent="0.2"/>
    <row r="12608" s="33" customFormat="1" ht="13.2" hidden="1" x14ac:dyDescent="0.2"/>
    <row r="12609" s="33" customFormat="1" ht="13.2" hidden="1" x14ac:dyDescent="0.2"/>
    <row r="12610" s="33" customFormat="1" ht="13.2" hidden="1" x14ac:dyDescent="0.2"/>
    <row r="12611" s="33" customFormat="1" ht="13.2" hidden="1" x14ac:dyDescent="0.2"/>
    <row r="12612" s="33" customFormat="1" ht="13.2" hidden="1" x14ac:dyDescent="0.2"/>
    <row r="12613" s="33" customFormat="1" ht="13.2" hidden="1" x14ac:dyDescent="0.2"/>
    <row r="12614" s="33" customFormat="1" ht="13.2" hidden="1" x14ac:dyDescent="0.2"/>
    <row r="12615" s="33" customFormat="1" ht="13.2" hidden="1" x14ac:dyDescent="0.2"/>
    <row r="12616" s="33" customFormat="1" ht="13.2" hidden="1" x14ac:dyDescent="0.2"/>
    <row r="12617" s="33" customFormat="1" ht="13.2" hidden="1" x14ac:dyDescent="0.2"/>
    <row r="12618" s="33" customFormat="1" ht="13.2" hidden="1" x14ac:dyDescent="0.2"/>
    <row r="12619" s="33" customFormat="1" ht="13.2" hidden="1" x14ac:dyDescent="0.2"/>
    <row r="12620" s="33" customFormat="1" ht="13.2" hidden="1" x14ac:dyDescent="0.2"/>
    <row r="12621" s="33" customFormat="1" ht="13.2" hidden="1" x14ac:dyDescent="0.2"/>
    <row r="12622" s="33" customFormat="1" ht="13.2" hidden="1" x14ac:dyDescent="0.2"/>
    <row r="12623" s="33" customFormat="1" ht="13.2" hidden="1" x14ac:dyDescent="0.2"/>
    <row r="12624" s="33" customFormat="1" ht="13.2" hidden="1" x14ac:dyDescent="0.2"/>
    <row r="12625" s="33" customFormat="1" ht="13.2" hidden="1" x14ac:dyDescent="0.2"/>
    <row r="12626" s="33" customFormat="1" ht="13.2" hidden="1" x14ac:dyDescent="0.2"/>
    <row r="12627" s="33" customFormat="1" ht="13.2" hidden="1" x14ac:dyDescent="0.2"/>
    <row r="12628" s="33" customFormat="1" ht="13.2" hidden="1" x14ac:dyDescent="0.2"/>
    <row r="12629" s="33" customFormat="1" ht="13.2" hidden="1" x14ac:dyDescent="0.2"/>
    <row r="12630" s="33" customFormat="1" ht="13.2" hidden="1" x14ac:dyDescent="0.2"/>
    <row r="12631" s="33" customFormat="1" ht="13.2" hidden="1" x14ac:dyDescent="0.2"/>
    <row r="12632" s="33" customFormat="1" ht="13.2" hidden="1" x14ac:dyDescent="0.2"/>
    <row r="12633" s="33" customFormat="1" ht="13.2" hidden="1" x14ac:dyDescent="0.2"/>
    <row r="12634" s="33" customFormat="1" ht="13.2" hidden="1" x14ac:dyDescent="0.2"/>
    <row r="12635" s="33" customFormat="1" ht="13.2" hidden="1" x14ac:dyDescent="0.2"/>
    <row r="12636" s="33" customFormat="1" ht="13.2" hidden="1" x14ac:dyDescent="0.2"/>
    <row r="12637" s="33" customFormat="1" ht="13.2" hidden="1" x14ac:dyDescent="0.2"/>
    <row r="12638" s="33" customFormat="1" ht="13.2" hidden="1" x14ac:dyDescent="0.2"/>
    <row r="12639" s="33" customFormat="1" ht="13.2" hidden="1" x14ac:dyDescent="0.2"/>
    <row r="12640" s="33" customFormat="1" ht="13.2" hidden="1" x14ac:dyDescent="0.2"/>
    <row r="12641" s="33" customFormat="1" ht="13.2" hidden="1" x14ac:dyDescent="0.2"/>
    <row r="12642" s="33" customFormat="1" ht="13.2" hidden="1" x14ac:dyDescent="0.2"/>
    <row r="12643" s="33" customFormat="1" ht="13.2" hidden="1" x14ac:dyDescent="0.2"/>
    <row r="12644" s="33" customFormat="1" ht="13.2" hidden="1" x14ac:dyDescent="0.2"/>
    <row r="12645" s="33" customFormat="1" ht="13.2" hidden="1" x14ac:dyDescent="0.2"/>
    <row r="12646" s="33" customFormat="1" ht="13.2" hidden="1" x14ac:dyDescent="0.2"/>
    <row r="12647" s="33" customFormat="1" ht="13.2" hidden="1" x14ac:dyDescent="0.2"/>
    <row r="12648" s="33" customFormat="1" ht="13.2" hidden="1" x14ac:dyDescent="0.2"/>
    <row r="12649" s="33" customFormat="1" ht="13.2" hidden="1" x14ac:dyDescent="0.2"/>
    <row r="12650" s="33" customFormat="1" ht="13.2" hidden="1" x14ac:dyDescent="0.2"/>
    <row r="12651" s="33" customFormat="1" ht="13.2" hidden="1" x14ac:dyDescent="0.2"/>
    <row r="12652" s="33" customFormat="1" ht="13.2" hidden="1" x14ac:dyDescent="0.2"/>
    <row r="12653" s="33" customFormat="1" ht="13.2" hidden="1" x14ac:dyDescent="0.2"/>
    <row r="12654" s="33" customFormat="1" ht="13.2" hidden="1" x14ac:dyDescent="0.2"/>
    <row r="12655" s="33" customFormat="1" ht="13.2" hidden="1" x14ac:dyDescent="0.2"/>
    <row r="12656" s="33" customFormat="1" ht="13.2" hidden="1" x14ac:dyDescent="0.2"/>
    <row r="12657" s="33" customFormat="1" ht="13.2" hidden="1" x14ac:dyDescent="0.2"/>
    <row r="12658" s="33" customFormat="1" ht="13.2" hidden="1" x14ac:dyDescent="0.2"/>
    <row r="12659" s="33" customFormat="1" ht="13.2" hidden="1" x14ac:dyDescent="0.2"/>
    <row r="12660" s="33" customFormat="1" ht="13.2" hidden="1" x14ac:dyDescent="0.2"/>
    <row r="12661" s="33" customFormat="1" ht="13.2" hidden="1" x14ac:dyDescent="0.2"/>
    <row r="12662" s="33" customFormat="1" ht="13.2" hidden="1" x14ac:dyDescent="0.2"/>
    <row r="12663" s="33" customFormat="1" ht="13.2" hidden="1" x14ac:dyDescent="0.2"/>
    <row r="12664" s="33" customFormat="1" ht="13.2" hidden="1" x14ac:dyDescent="0.2"/>
    <row r="12665" s="33" customFormat="1" ht="13.2" hidden="1" x14ac:dyDescent="0.2"/>
    <row r="12666" s="33" customFormat="1" ht="13.2" hidden="1" x14ac:dyDescent="0.2"/>
    <row r="12667" s="33" customFormat="1" ht="13.2" hidden="1" x14ac:dyDescent="0.2"/>
    <row r="12668" s="33" customFormat="1" ht="13.2" hidden="1" x14ac:dyDescent="0.2"/>
    <row r="12669" s="33" customFormat="1" ht="13.2" hidden="1" x14ac:dyDescent="0.2"/>
    <row r="12670" s="33" customFormat="1" ht="13.2" hidden="1" x14ac:dyDescent="0.2"/>
    <row r="12671" s="33" customFormat="1" ht="13.2" hidden="1" x14ac:dyDescent="0.2"/>
    <row r="12672" s="33" customFormat="1" ht="13.2" hidden="1" x14ac:dyDescent="0.2"/>
    <row r="12673" s="33" customFormat="1" ht="13.2" hidden="1" x14ac:dyDescent="0.2"/>
    <row r="12674" s="33" customFormat="1" ht="13.2" hidden="1" x14ac:dyDescent="0.2"/>
    <row r="12675" s="33" customFormat="1" ht="13.2" hidden="1" x14ac:dyDescent="0.2"/>
    <row r="12676" s="33" customFormat="1" ht="13.2" hidden="1" x14ac:dyDescent="0.2"/>
    <row r="12677" s="33" customFormat="1" ht="13.2" hidden="1" x14ac:dyDescent="0.2"/>
    <row r="12678" s="33" customFormat="1" ht="13.2" hidden="1" x14ac:dyDescent="0.2"/>
    <row r="12679" s="33" customFormat="1" ht="13.2" hidden="1" x14ac:dyDescent="0.2"/>
    <row r="12680" s="33" customFormat="1" ht="13.2" hidden="1" x14ac:dyDescent="0.2"/>
    <row r="12681" s="33" customFormat="1" ht="13.2" hidden="1" x14ac:dyDescent="0.2"/>
    <row r="12682" s="33" customFormat="1" ht="13.2" hidden="1" x14ac:dyDescent="0.2"/>
    <row r="12683" s="33" customFormat="1" ht="13.2" hidden="1" x14ac:dyDescent="0.2"/>
    <row r="12684" s="33" customFormat="1" ht="13.2" hidden="1" x14ac:dyDescent="0.2"/>
    <row r="12685" s="33" customFormat="1" ht="13.2" hidden="1" x14ac:dyDescent="0.2"/>
    <row r="12686" s="33" customFormat="1" ht="13.2" hidden="1" x14ac:dyDescent="0.2"/>
    <row r="12687" s="33" customFormat="1" ht="13.2" hidden="1" x14ac:dyDescent="0.2"/>
    <row r="12688" s="33" customFormat="1" ht="13.2" hidden="1" x14ac:dyDescent="0.2"/>
    <row r="12689" s="33" customFormat="1" ht="13.2" hidden="1" x14ac:dyDescent="0.2"/>
    <row r="12690" s="33" customFormat="1" ht="13.2" hidden="1" x14ac:dyDescent="0.2"/>
    <row r="12691" s="33" customFormat="1" ht="13.2" hidden="1" x14ac:dyDescent="0.2"/>
    <row r="12692" s="33" customFormat="1" ht="13.2" hidden="1" x14ac:dyDescent="0.2"/>
    <row r="12693" s="33" customFormat="1" ht="13.2" hidden="1" x14ac:dyDescent="0.2"/>
    <row r="12694" s="33" customFormat="1" ht="13.2" hidden="1" x14ac:dyDescent="0.2"/>
    <row r="12695" s="33" customFormat="1" ht="13.2" hidden="1" x14ac:dyDescent="0.2"/>
    <row r="12696" s="33" customFormat="1" ht="13.2" hidden="1" x14ac:dyDescent="0.2"/>
    <row r="12697" s="33" customFormat="1" ht="13.2" hidden="1" x14ac:dyDescent="0.2"/>
    <row r="12698" s="33" customFormat="1" ht="13.2" hidden="1" x14ac:dyDescent="0.2"/>
    <row r="12699" s="33" customFormat="1" ht="13.2" hidden="1" x14ac:dyDescent="0.2"/>
    <row r="12700" s="33" customFormat="1" ht="13.2" hidden="1" x14ac:dyDescent="0.2"/>
    <row r="12701" s="33" customFormat="1" ht="13.2" hidden="1" x14ac:dyDescent="0.2"/>
    <row r="12702" s="33" customFormat="1" ht="13.2" hidden="1" x14ac:dyDescent="0.2"/>
    <row r="12703" s="33" customFormat="1" ht="13.2" hidden="1" x14ac:dyDescent="0.2"/>
    <row r="12704" s="33" customFormat="1" ht="13.2" hidden="1" x14ac:dyDescent="0.2"/>
    <row r="12705" s="33" customFormat="1" ht="13.2" hidden="1" x14ac:dyDescent="0.2"/>
    <row r="12706" s="33" customFormat="1" ht="13.2" hidden="1" x14ac:dyDescent="0.2"/>
    <row r="12707" s="33" customFormat="1" ht="13.2" hidden="1" x14ac:dyDescent="0.2"/>
    <row r="12708" s="33" customFormat="1" ht="13.2" hidden="1" x14ac:dyDescent="0.2"/>
    <row r="12709" s="33" customFormat="1" ht="13.2" hidden="1" x14ac:dyDescent="0.2"/>
    <row r="12710" s="33" customFormat="1" ht="13.2" hidden="1" x14ac:dyDescent="0.2"/>
    <row r="12711" s="33" customFormat="1" ht="13.2" hidden="1" x14ac:dyDescent="0.2"/>
    <row r="12712" s="33" customFormat="1" ht="13.2" hidden="1" x14ac:dyDescent="0.2"/>
    <row r="12713" s="33" customFormat="1" ht="13.2" hidden="1" x14ac:dyDescent="0.2"/>
    <row r="12714" s="33" customFormat="1" ht="13.2" hidden="1" x14ac:dyDescent="0.2"/>
    <row r="12715" s="33" customFormat="1" ht="13.2" hidden="1" x14ac:dyDescent="0.2"/>
    <row r="12716" s="33" customFormat="1" ht="13.2" hidden="1" x14ac:dyDescent="0.2"/>
    <row r="12717" s="33" customFormat="1" ht="13.2" hidden="1" x14ac:dyDescent="0.2"/>
    <row r="12718" s="33" customFormat="1" ht="13.2" hidden="1" x14ac:dyDescent="0.2"/>
    <row r="12719" s="33" customFormat="1" ht="13.2" hidden="1" x14ac:dyDescent="0.2"/>
    <row r="12720" s="33" customFormat="1" ht="13.2" hidden="1" x14ac:dyDescent="0.2"/>
    <row r="12721" s="33" customFormat="1" ht="13.2" hidden="1" x14ac:dyDescent="0.2"/>
    <row r="12722" s="33" customFormat="1" ht="13.2" hidden="1" x14ac:dyDescent="0.2"/>
    <row r="12723" s="33" customFormat="1" ht="13.2" hidden="1" x14ac:dyDescent="0.2"/>
    <row r="12724" s="33" customFormat="1" ht="13.2" hidden="1" x14ac:dyDescent="0.2"/>
    <row r="12725" s="33" customFormat="1" ht="13.2" hidden="1" x14ac:dyDescent="0.2"/>
    <row r="12726" s="33" customFormat="1" ht="13.2" hidden="1" x14ac:dyDescent="0.2"/>
    <row r="12727" s="33" customFormat="1" ht="13.2" hidden="1" x14ac:dyDescent="0.2"/>
    <row r="12728" s="33" customFormat="1" ht="13.2" hidden="1" x14ac:dyDescent="0.2"/>
    <row r="12729" s="33" customFormat="1" ht="13.2" hidden="1" x14ac:dyDescent="0.2"/>
    <row r="12730" s="33" customFormat="1" ht="13.2" hidden="1" x14ac:dyDescent="0.2"/>
    <row r="12731" s="33" customFormat="1" ht="13.2" hidden="1" x14ac:dyDescent="0.2"/>
    <row r="12732" s="33" customFormat="1" ht="13.2" hidden="1" x14ac:dyDescent="0.2"/>
    <row r="12733" s="33" customFormat="1" ht="13.2" hidden="1" x14ac:dyDescent="0.2"/>
    <row r="12734" s="33" customFormat="1" ht="13.2" hidden="1" x14ac:dyDescent="0.2"/>
    <row r="12735" s="33" customFormat="1" ht="13.2" hidden="1" x14ac:dyDescent="0.2"/>
    <row r="12736" s="33" customFormat="1" ht="13.2" hidden="1" x14ac:dyDescent="0.2"/>
    <row r="12737" s="33" customFormat="1" ht="13.2" hidden="1" x14ac:dyDescent="0.2"/>
    <row r="12738" s="33" customFormat="1" ht="13.2" hidden="1" x14ac:dyDescent="0.2"/>
    <row r="12739" s="33" customFormat="1" ht="13.2" hidden="1" x14ac:dyDescent="0.2"/>
    <row r="12740" s="33" customFormat="1" ht="13.2" hidden="1" x14ac:dyDescent="0.2"/>
    <row r="12741" s="33" customFormat="1" ht="13.2" hidden="1" x14ac:dyDescent="0.2"/>
    <row r="12742" s="33" customFormat="1" ht="13.2" hidden="1" x14ac:dyDescent="0.2"/>
    <row r="12743" s="33" customFormat="1" ht="13.2" hidden="1" x14ac:dyDescent="0.2"/>
    <row r="12744" s="33" customFormat="1" ht="13.2" hidden="1" x14ac:dyDescent="0.2"/>
    <row r="12745" s="33" customFormat="1" ht="13.2" hidden="1" x14ac:dyDescent="0.2"/>
    <row r="12746" s="33" customFormat="1" ht="13.2" hidden="1" x14ac:dyDescent="0.2"/>
    <row r="12747" s="33" customFormat="1" ht="13.2" hidden="1" x14ac:dyDescent="0.2"/>
    <row r="12748" s="33" customFormat="1" ht="13.2" hidden="1" x14ac:dyDescent="0.2"/>
    <row r="12749" s="33" customFormat="1" ht="13.2" hidden="1" x14ac:dyDescent="0.2"/>
    <row r="12750" s="33" customFormat="1" ht="13.2" hidden="1" x14ac:dyDescent="0.2"/>
    <row r="12751" s="33" customFormat="1" ht="13.2" hidden="1" x14ac:dyDescent="0.2"/>
    <row r="12752" s="33" customFormat="1" ht="13.2" hidden="1" x14ac:dyDescent="0.2"/>
    <row r="12753" s="33" customFormat="1" ht="13.2" hidden="1" x14ac:dyDescent="0.2"/>
    <row r="12754" s="33" customFormat="1" ht="13.2" hidden="1" x14ac:dyDescent="0.2"/>
    <row r="12755" s="33" customFormat="1" ht="13.2" hidden="1" x14ac:dyDescent="0.2"/>
    <row r="12756" s="33" customFormat="1" ht="13.2" hidden="1" x14ac:dyDescent="0.2"/>
    <row r="12757" s="33" customFormat="1" ht="13.2" hidden="1" x14ac:dyDescent="0.2"/>
    <row r="12758" s="33" customFormat="1" ht="13.2" hidden="1" x14ac:dyDescent="0.2"/>
    <row r="12759" s="33" customFormat="1" ht="13.2" hidden="1" x14ac:dyDescent="0.2"/>
    <row r="12760" s="33" customFormat="1" ht="13.2" hidden="1" x14ac:dyDescent="0.2"/>
    <row r="12761" s="33" customFormat="1" ht="13.2" hidden="1" x14ac:dyDescent="0.2"/>
    <row r="12762" s="33" customFormat="1" ht="13.2" hidden="1" x14ac:dyDescent="0.2"/>
    <row r="12763" s="33" customFormat="1" ht="13.2" hidden="1" x14ac:dyDescent="0.2"/>
    <row r="12764" s="33" customFormat="1" ht="13.2" hidden="1" x14ac:dyDescent="0.2"/>
    <row r="12765" s="33" customFormat="1" ht="13.2" hidden="1" x14ac:dyDescent="0.2"/>
    <row r="12766" s="33" customFormat="1" ht="13.2" hidden="1" x14ac:dyDescent="0.2"/>
    <row r="12767" s="33" customFormat="1" ht="13.2" hidden="1" x14ac:dyDescent="0.2"/>
    <row r="12768" s="33" customFormat="1" ht="13.2" hidden="1" x14ac:dyDescent="0.2"/>
    <row r="12769" s="33" customFormat="1" ht="13.2" hidden="1" x14ac:dyDescent="0.2"/>
    <row r="12770" s="33" customFormat="1" ht="13.2" hidden="1" x14ac:dyDescent="0.2"/>
    <row r="12771" s="33" customFormat="1" ht="13.2" hidden="1" x14ac:dyDescent="0.2"/>
    <row r="12772" s="33" customFormat="1" ht="13.2" hidden="1" x14ac:dyDescent="0.2"/>
    <row r="12773" s="33" customFormat="1" ht="13.2" hidden="1" x14ac:dyDescent="0.2"/>
    <row r="12774" s="33" customFormat="1" ht="13.2" hidden="1" x14ac:dyDescent="0.2"/>
    <row r="12775" s="33" customFormat="1" ht="13.2" hidden="1" x14ac:dyDescent="0.2"/>
    <row r="12776" s="33" customFormat="1" ht="13.2" hidden="1" x14ac:dyDescent="0.2"/>
    <row r="12777" s="33" customFormat="1" ht="13.2" hidden="1" x14ac:dyDescent="0.2"/>
    <row r="12778" s="33" customFormat="1" ht="13.2" hidden="1" x14ac:dyDescent="0.2"/>
    <row r="12779" s="33" customFormat="1" ht="13.2" hidden="1" x14ac:dyDescent="0.2"/>
    <row r="12780" s="33" customFormat="1" ht="13.2" hidden="1" x14ac:dyDescent="0.2"/>
    <row r="12781" s="33" customFormat="1" ht="13.2" hidden="1" x14ac:dyDescent="0.2"/>
    <row r="12782" s="33" customFormat="1" ht="13.2" hidden="1" x14ac:dyDescent="0.2"/>
    <row r="12783" s="33" customFormat="1" ht="13.2" hidden="1" x14ac:dyDescent="0.2"/>
    <row r="12784" s="33" customFormat="1" ht="13.2" hidden="1" x14ac:dyDescent="0.2"/>
    <row r="12785" s="33" customFormat="1" ht="13.2" hidden="1" x14ac:dyDescent="0.2"/>
    <row r="12786" s="33" customFormat="1" ht="13.2" hidden="1" x14ac:dyDescent="0.2"/>
    <row r="12787" s="33" customFormat="1" ht="13.2" hidden="1" x14ac:dyDescent="0.2"/>
    <row r="12788" s="33" customFormat="1" ht="13.2" hidden="1" x14ac:dyDescent="0.2"/>
    <row r="12789" s="33" customFormat="1" ht="13.2" hidden="1" x14ac:dyDescent="0.2"/>
    <row r="12790" s="33" customFormat="1" ht="13.2" hidden="1" x14ac:dyDescent="0.2"/>
    <row r="12791" s="33" customFormat="1" ht="13.2" hidden="1" x14ac:dyDescent="0.2"/>
    <row r="12792" s="33" customFormat="1" ht="13.2" hidden="1" x14ac:dyDescent="0.2"/>
    <row r="12793" s="33" customFormat="1" ht="13.2" hidden="1" x14ac:dyDescent="0.2"/>
    <row r="12794" s="33" customFormat="1" ht="13.2" hidden="1" x14ac:dyDescent="0.2"/>
    <row r="12795" s="33" customFormat="1" ht="13.2" hidden="1" x14ac:dyDescent="0.2"/>
    <row r="12796" s="33" customFormat="1" ht="13.2" hidden="1" x14ac:dyDescent="0.2"/>
    <row r="12797" s="33" customFormat="1" ht="13.2" hidden="1" x14ac:dyDescent="0.2"/>
    <row r="12798" s="33" customFormat="1" ht="13.2" hidden="1" x14ac:dyDescent="0.2"/>
    <row r="12799" s="33" customFormat="1" ht="13.2" hidden="1" x14ac:dyDescent="0.2"/>
    <row r="12800" s="33" customFormat="1" ht="13.2" hidden="1" x14ac:dyDescent="0.2"/>
    <row r="12801" s="33" customFormat="1" ht="13.2" hidden="1" x14ac:dyDescent="0.2"/>
    <row r="12802" s="33" customFormat="1" ht="13.2" hidden="1" x14ac:dyDescent="0.2"/>
    <row r="12803" s="33" customFormat="1" ht="13.2" hidden="1" x14ac:dyDescent="0.2"/>
    <row r="12804" s="33" customFormat="1" ht="13.2" hidden="1" x14ac:dyDescent="0.2"/>
    <row r="12805" s="33" customFormat="1" ht="13.2" hidden="1" x14ac:dyDescent="0.2"/>
    <row r="12806" s="33" customFormat="1" ht="13.2" hidden="1" x14ac:dyDescent="0.2"/>
    <row r="12807" s="33" customFormat="1" ht="13.2" hidden="1" x14ac:dyDescent="0.2"/>
    <row r="12808" s="33" customFormat="1" ht="13.2" hidden="1" x14ac:dyDescent="0.2"/>
    <row r="12809" s="33" customFormat="1" ht="13.2" hidden="1" x14ac:dyDescent="0.2"/>
    <row r="12810" s="33" customFormat="1" ht="13.2" hidden="1" x14ac:dyDescent="0.2"/>
    <row r="12811" s="33" customFormat="1" ht="13.2" hidden="1" x14ac:dyDescent="0.2"/>
    <row r="12812" s="33" customFormat="1" ht="13.2" hidden="1" x14ac:dyDescent="0.2"/>
    <row r="12813" s="33" customFormat="1" ht="13.2" hidden="1" x14ac:dyDescent="0.2"/>
    <row r="12814" s="33" customFormat="1" ht="13.2" hidden="1" x14ac:dyDescent="0.2"/>
    <row r="12815" s="33" customFormat="1" ht="13.2" hidden="1" x14ac:dyDescent="0.2"/>
    <row r="12816" s="33" customFormat="1" ht="13.2" hidden="1" x14ac:dyDescent="0.2"/>
    <row r="12817" s="33" customFormat="1" ht="13.2" hidden="1" x14ac:dyDescent="0.2"/>
    <row r="12818" s="33" customFormat="1" ht="13.2" hidden="1" x14ac:dyDescent="0.2"/>
    <row r="12819" s="33" customFormat="1" ht="13.2" hidden="1" x14ac:dyDescent="0.2"/>
    <row r="12820" s="33" customFormat="1" ht="13.2" hidden="1" x14ac:dyDescent="0.2"/>
    <row r="12821" s="33" customFormat="1" ht="13.2" hidden="1" x14ac:dyDescent="0.2"/>
    <row r="12822" s="33" customFormat="1" ht="13.2" hidden="1" x14ac:dyDescent="0.2"/>
    <row r="12823" s="33" customFormat="1" ht="13.2" hidden="1" x14ac:dyDescent="0.2"/>
    <row r="12824" s="33" customFormat="1" ht="13.2" hidden="1" x14ac:dyDescent="0.2"/>
    <row r="12825" s="33" customFormat="1" ht="13.2" hidden="1" x14ac:dyDescent="0.2"/>
    <row r="12826" s="33" customFormat="1" ht="13.2" hidden="1" x14ac:dyDescent="0.2"/>
    <row r="12827" s="33" customFormat="1" ht="13.2" hidden="1" x14ac:dyDescent="0.2"/>
    <row r="12828" s="33" customFormat="1" ht="13.2" hidden="1" x14ac:dyDescent="0.2"/>
    <row r="12829" s="33" customFormat="1" ht="13.2" hidden="1" x14ac:dyDescent="0.2"/>
    <row r="12830" s="33" customFormat="1" ht="13.2" hidden="1" x14ac:dyDescent="0.2"/>
    <row r="12831" s="33" customFormat="1" ht="13.2" hidden="1" x14ac:dyDescent="0.2"/>
    <row r="12832" s="33" customFormat="1" ht="13.2" hidden="1" x14ac:dyDescent="0.2"/>
    <row r="12833" s="33" customFormat="1" ht="13.2" hidden="1" x14ac:dyDescent="0.2"/>
    <row r="12834" s="33" customFormat="1" ht="13.2" hidden="1" x14ac:dyDescent="0.2"/>
    <row r="12835" s="33" customFormat="1" ht="13.2" hidden="1" x14ac:dyDescent="0.2"/>
    <row r="12836" s="33" customFormat="1" ht="13.2" hidden="1" x14ac:dyDescent="0.2"/>
    <row r="12837" s="33" customFormat="1" ht="13.2" hidden="1" x14ac:dyDescent="0.2"/>
    <row r="12838" s="33" customFormat="1" ht="13.2" hidden="1" x14ac:dyDescent="0.2"/>
    <row r="12839" s="33" customFormat="1" ht="13.2" hidden="1" x14ac:dyDescent="0.2"/>
    <row r="12840" s="33" customFormat="1" ht="13.2" hidden="1" x14ac:dyDescent="0.2"/>
    <row r="12841" s="33" customFormat="1" ht="13.2" hidden="1" x14ac:dyDescent="0.2"/>
    <row r="12842" s="33" customFormat="1" ht="13.2" hidden="1" x14ac:dyDescent="0.2"/>
    <row r="12843" s="33" customFormat="1" ht="13.2" hidden="1" x14ac:dyDescent="0.2"/>
    <row r="12844" s="33" customFormat="1" ht="13.2" hidden="1" x14ac:dyDescent="0.2"/>
    <row r="12845" s="33" customFormat="1" ht="13.2" hidden="1" x14ac:dyDescent="0.2"/>
    <row r="12846" s="33" customFormat="1" ht="13.2" hidden="1" x14ac:dyDescent="0.2"/>
    <row r="12847" s="33" customFormat="1" ht="13.2" hidden="1" x14ac:dyDescent="0.2"/>
    <row r="12848" s="33" customFormat="1" ht="13.2" hidden="1" x14ac:dyDescent="0.2"/>
    <row r="12849" s="33" customFormat="1" ht="13.2" hidden="1" x14ac:dyDescent="0.2"/>
    <row r="12850" s="33" customFormat="1" ht="13.2" hidden="1" x14ac:dyDescent="0.2"/>
    <row r="12851" s="33" customFormat="1" ht="13.2" hidden="1" x14ac:dyDescent="0.2"/>
    <row r="12852" s="33" customFormat="1" ht="13.2" hidden="1" x14ac:dyDescent="0.2"/>
    <row r="12853" s="33" customFormat="1" ht="13.2" hidden="1" x14ac:dyDescent="0.2"/>
    <row r="12854" s="33" customFormat="1" ht="13.2" hidden="1" x14ac:dyDescent="0.2"/>
    <row r="12855" s="33" customFormat="1" ht="13.2" hidden="1" x14ac:dyDescent="0.2"/>
    <row r="12856" s="33" customFormat="1" ht="13.2" hidden="1" x14ac:dyDescent="0.2"/>
    <row r="12857" s="33" customFormat="1" ht="13.2" hidden="1" x14ac:dyDescent="0.2"/>
    <row r="12858" s="33" customFormat="1" ht="13.2" hidden="1" x14ac:dyDescent="0.2"/>
    <row r="12859" s="33" customFormat="1" ht="13.2" hidden="1" x14ac:dyDescent="0.2"/>
    <row r="12860" s="33" customFormat="1" ht="13.2" hidden="1" x14ac:dyDescent="0.2"/>
    <row r="12861" s="33" customFormat="1" ht="13.2" hidden="1" x14ac:dyDescent="0.2"/>
    <row r="12862" s="33" customFormat="1" ht="13.2" hidden="1" x14ac:dyDescent="0.2"/>
    <row r="12863" s="33" customFormat="1" ht="13.2" hidden="1" x14ac:dyDescent="0.2"/>
    <row r="12864" s="33" customFormat="1" ht="13.2" hidden="1" x14ac:dyDescent="0.2"/>
    <row r="12865" s="33" customFormat="1" ht="13.2" hidden="1" x14ac:dyDescent="0.2"/>
    <row r="12866" s="33" customFormat="1" ht="13.2" hidden="1" x14ac:dyDescent="0.2"/>
    <row r="12867" s="33" customFormat="1" ht="13.2" hidden="1" x14ac:dyDescent="0.2"/>
    <row r="12868" s="33" customFormat="1" ht="13.2" hidden="1" x14ac:dyDescent="0.2"/>
    <row r="12869" s="33" customFormat="1" ht="13.2" hidden="1" x14ac:dyDescent="0.2"/>
    <row r="12870" s="33" customFormat="1" ht="13.2" hidden="1" x14ac:dyDescent="0.2"/>
    <row r="12871" s="33" customFormat="1" ht="13.2" hidden="1" x14ac:dyDescent="0.2"/>
    <row r="12872" s="33" customFormat="1" ht="13.2" hidden="1" x14ac:dyDescent="0.2"/>
    <row r="12873" s="33" customFormat="1" ht="13.2" hidden="1" x14ac:dyDescent="0.2"/>
    <row r="12874" s="33" customFormat="1" ht="13.2" hidden="1" x14ac:dyDescent="0.2"/>
    <row r="12875" s="33" customFormat="1" ht="13.2" hidden="1" x14ac:dyDescent="0.2"/>
    <row r="12876" s="33" customFormat="1" ht="13.2" hidden="1" x14ac:dyDescent="0.2"/>
    <row r="12877" s="33" customFormat="1" ht="13.2" hidden="1" x14ac:dyDescent="0.2"/>
    <row r="12878" s="33" customFormat="1" ht="13.2" hidden="1" x14ac:dyDescent="0.2"/>
    <row r="12879" s="33" customFormat="1" ht="13.2" hidden="1" x14ac:dyDescent="0.2"/>
    <row r="12880" s="33" customFormat="1" ht="13.2" hidden="1" x14ac:dyDescent="0.2"/>
    <row r="12881" s="33" customFormat="1" ht="13.2" hidden="1" x14ac:dyDescent="0.2"/>
    <row r="12882" s="33" customFormat="1" ht="13.2" hidden="1" x14ac:dyDescent="0.2"/>
    <row r="12883" s="33" customFormat="1" ht="13.2" hidden="1" x14ac:dyDescent="0.2"/>
    <row r="12884" s="33" customFormat="1" ht="13.2" hidden="1" x14ac:dyDescent="0.2"/>
    <row r="12885" s="33" customFormat="1" ht="13.2" hidden="1" x14ac:dyDescent="0.2"/>
    <row r="12886" s="33" customFormat="1" ht="13.2" hidden="1" x14ac:dyDescent="0.2"/>
    <row r="12887" s="33" customFormat="1" ht="13.2" hidden="1" x14ac:dyDescent="0.2"/>
    <row r="12888" s="33" customFormat="1" ht="13.2" hidden="1" x14ac:dyDescent="0.2"/>
    <row r="12889" s="33" customFormat="1" ht="13.2" hidden="1" x14ac:dyDescent="0.2"/>
    <row r="12890" s="33" customFormat="1" ht="13.2" hidden="1" x14ac:dyDescent="0.2"/>
    <row r="12891" s="33" customFormat="1" ht="13.2" hidden="1" x14ac:dyDescent="0.2"/>
    <row r="12892" s="33" customFormat="1" ht="13.2" hidden="1" x14ac:dyDescent="0.2"/>
    <row r="12893" s="33" customFormat="1" ht="13.2" hidden="1" x14ac:dyDescent="0.2"/>
    <row r="12894" s="33" customFormat="1" ht="13.2" hidden="1" x14ac:dyDescent="0.2"/>
    <row r="12895" s="33" customFormat="1" ht="13.2" hidden="1" x14ac:dyDescent="0.2"/>
    <row r="12896" s="33" customFormat="1" ht="13.2" hidden="1" x14ac:dyDescent="0.2"/>
    <row r="12897" s="33" customFormat="1" ht="13.2" hidden="1" x14ac:dyDescent="0.2"/>
    <row r="12898" s="33" customFormat="1" ht="13.2" hidden="1" x14ac:dyDescent="0.2"/>
    <row r="12899" s="33" customFormat="1" ht="13.2" hidden="1" x14ac:dyDescent="0.2"/>
    <row r="12900" s="33" customFormat="1" ht="13.2" hidden="1" x14ac:dyDescent="0.2"/>
    <row r="12901" s="33" customFormat="1" ht="13.2" hidden="1" x14ac:dyDescent="0.2"/>
    <row r="12902" s="33" customFormat="1" ht="13.2" hidden="1" x14ac:dyDescent="0.2"/>
    <row r="12903" s="33" customFormat="1" ht="13.2" hidden="1" x14ac:dyDescent="0.2"/>
    <row r="12904" s="33" customFormat="1" ht="13.2" hidden="1" x14ac:dyDescent="0.2"/>
    <row r="12905" s="33" customFormat="1" ht="13.2" hidden="1" x14ac:dyDescent="0.2"/>
    <row r="12906" s="33" customFormat="1" ht="13.2" hidden="1" x14ac:dyDescent="0.2"/>
    <row r="12907" s="33" customFormat="1" ht="13.2" hidden="1" x14ac:dyDescent="0.2"/>
    <row r="12908" s="33" customFormat="1" ht="13.2" hidden="1" x14ac:dyDescent="0.2"/>
    <row r="12909" s="33" customFormat="1" ht="13.2" hidden="1" x14ac:dyDescent="0.2"/>
    <row r="12910" s="33" customFormat="1" ht="13.2" hidden="1" x14ac:dyDescent="0.2"/>
    <row r="12911" s="33" customFormat="1" ht="13.2" hidden="1" x14ac:dyDescent="0.2"/>
    <row r="12912" s="33" customFormat="1" ht="13.2" hidden="1" x14ac:dyDescent="0.2"/>
    <row r="12913" s="33" customFormat="1" ht="13.2" hidden="1" x14ac:dyDescent="0.2"/>
    <row r="12914" s="33" customFormat="1" ht="13.2" hidden="1" x14ac:dyDescent="0.2"/>
    <row r="12915" s="33" customFormat="1" ht="13.2" hidden="1" x14ac:dyDescent="0.2"/>
    <row r="12916" s="33" customFormat="1" ht="13.2" hidden="1" x14ac:dyDescent="0.2"/>
    <row r="12917" s="33" customFormat="1" ht="13.2" hidden="1" x14ac:dyDescent="0.2"/>
    <row r="12918" s="33" customFormat="1" ht="13.2" hidden="1" x14ac:dyDescent="0.2"/>
    <row r="12919" s="33" customFormat="1" ht="13.2" hidden="1" x14ac:dyDescent="0.2"/>
    <row r="12920" s="33" customFormat="1" ht="13.2" hidden="1" x14ac:dyDescent="0.2"/>
    <row r="12921" s="33" customFormat="1" ht="13.2" hidden="1" x14ac:dyDescent="0.2"/>
    <row r="12922" s="33" customFormat="1" ht="13.2" hidden="1" x14ac:dyDescent="0.2"/>
    <row r="12923" s="33" customFormat="1" ht="13.2" hidden="1" x14ac:dyDescent="0.2"/>
    <row r="12924" s="33" customFormat="1" ht="13.2" hidden="1" x14ac:dyDescent="0.2"/>
    <row r="12925" s="33" customFormat="1" ht="13.2" hidden="1" x14ac:dyDescent="0.2"/>
    <row r="12926" s="33" customFormat="1" ht="13.2" hidden="1" x14ac:dyDescent="0.2"/>
    <row r="12927" s="33" customFormat="1" ht="13.2" hidden="1" x14ac:dyDescent="0.2"/>
    <row r="12928" s="33" customFormat="1" ht="13.2" hidden="1" x14ac:dyDescent="0.2"/>
    <row r="12929" s="33" customFormat="1" ht="13.2" hidden="1" x14ac:dyDescent="0.2"/>
    <row r="12930" s="33" customFormat="1" ht="13.2" hidden="1" x14ac:dyDescent="0.2"/>
    <row r="12931" s="33" customFormat="1" ht="13.2" hidden="1" x14ac:dyDescent="0.2"/>
    <row r="12932" s="33" customFormat="1" ht="13.2" hidden="1" x14ac:dyDescent="0.2"/>
    <row r="12933" s="33" customFormat="1" ht="13.2" hidden="1" x14ac:dyDescent="0.2"/>
    <row r="12934" s="33" customFormat="1" ht="13.2" hidden="1" x14ac:dyDescent="0.2"/>
    <row r="12935" s="33" customFormat="1" ht="13.2" hidden="1" x14ac:dyDescent="0.2"/>
    <row r="12936" s="33" customFormat="1" ht="13.2" hidden="1" x14ac:dyDescent="0.2"/>
    <row r="12937" s="33" customFormat="1" ht="13.2" hidden="1" x14ac:dyDescent="0.2"/>
    <row r="12938" s="33" customFormat="1" ht="13.2" hidden="1" x14ac:dyDescent="0.2"/>
    <row r="12939" s="33" customFormat="1" ht="13.2" hidden="1" x14ac:dyDescent="0.2"/>
    <row r="12940" s="33" customFormat="1" ht="13.2" hidden="1" x14ac:dyDescent="0.2"/>
    <row r="12941" s="33" customFormat="1" ht="13.2" hidden="1" x14ac:dyDescent="0.2"/>
    <row r="12942" s="33" customFormat="1" ht="13.2" hidden="1" x14ac:dyDescent="0.2"/>
    <row r="12943" s="33" customFormat="1" ht="13.2" hidden="1" x14ac:dyDescent="0.2"/>
    <row r="12944" s="33" customFormat="1" ht="13.2" hidden="1" x14ac:dyDescent="0.2"/>
    <row r="12945" s="33" customFormat="1" ht="13.2" hidden="1" x14ac:dyDescent="0.2"/>
    <row r="12946" s="33" customFormat="1" ht="13.2" hidden="1" x14ac:dyDescent="0.2"/>
    <row r="12947" s="33" customFormat="1" ht="13.2" hidden="1" x14ac:dyDescent="0.2"/>
    <row r="12948" s="33" customFormat="1" ht="13.2" hidden="1" x14ac:dyDescent="0.2"/>
    <row r="12949" s="33" customFormat="1" ht="13.2" hidden="1" x14ac:dyDescent="0.2"/>
    <row r="12950" s="33" customFormat="1" ht="13.2" hidden="1" x14ac:dyDescent="0.2"/>
    <row r="12951" s="33" customFormat="1" ht="13.2" hidden="1" x14ac:dyDescent="0.2"/>
    <row r="12952" s="33" customFormat="1" ht="13.2" hidden="1" x14ac:dyDescent="0.2"/>
    <row r="12953" s="33" customFormat="1" ht="13.2" hidden="1" x14ac:dyDescent="0.2"/>
    <row r="12954" s="33" customFormat="1" ht="13.2" hidden="1" x14ac:dyDescent="0.2"/>
    <row r="12955" s="33" customFormat="1" ht="13.2" hidden="1" x14ac:dyDescent="0.2"/>
    <row r="12956" s="33" customFormat="1" ht="13.2" hidden="1" x14ac:dyDescent="0.2"/>
    <row r="12957" s="33" customFormat="1" ht="13.2" hidden="1" x14ac:dyDescent="0.2"/>
    <row r="12958" s="33" customFormat="1" ht="13.2" hidden="1" x14ac:dyDescent="0.2"/>
    <row r="12959" s="33" customFormat="1" ht="13.2" hidden="1" x14ac:dyDescent="0.2"/>
    <row r="12960" s="33" customFormat="1" ht="13.2" hidden="1" x14ac:dyDescent="0.2"/>
    <row r="12961" s="33" customFormat="1" ht="13.2" hidden="1" x14ac:dyDescent="0.2"/>
    <row r="12962" s="33" customFormat="1" ht="13.2" hidden="1" x14ac:dyDescent="0.2"/>
    <row r="12963" s="33" customFormat="1" ht="13.2" hidden="1" x14ac:dyDescent="0.2"/>
    <row r="12964" s="33" customFormat="1" ht="13.2" hidden="1" x14ac:dyDescent="0.2"/>
    <row r="12965" s="33" customFormat="1" ht="13.2" hidden="1" x14ac:dyDescent="0.2"/>
    <row r="12966" s="33" customFormat="1" ht="13.2" hidden="1" x14ac:dyDescent="0.2"/>
    <row r="12967" s="33" customFormat="1" ht="13.2" hidden="1" x14ac:dyDescent="0.2"/>
    <row r="12968" s="33" customFormat="1" ht="13.2" hidden="1" x14ac:dyDescent="0.2"/>
    <row r="12969" s="33" customFormat="1" ht="13.2" hidden="1" x14ac:dyDescent="0.2"/>
    <row r="12970" s="33" customFormat="1" ht="13.2" hidden="1" x14ac:dyDescent="0.2"/>
    <row r="12971" s="33" customFormat="1" ht="13.2" hidden="1" x14ac:dyDescent="0.2"/>
    <row r="12972" s="33" customFormat="1" ht="13.2" hidden="1" x14ac:dyDescent="0.2"/>
    <row r="12973" s="33" customFormat="1" ht="13.2" hidden="1" x14ac:dyDescent="0.2"/>
    <row r="12974" s="33" customFormat="1" ht="13.2" hidden="1" x14ac:dyDescent="0.2"/>
    <row r="12975" s="33" customFormat="1" ht="13.2" hidden="1" x14ac:dyDescent="0.2"/>
    <row r="12976" s="33" customFormat="1" ht="13.2" hidden="1" x14ac:dyDescent="0.2"/>
    <row r="12977" s="33" customFormat="1" ht="13.2" hidden="1" x14ac:dyDescent="0.2"/>
    <row r="12978" s="33" customFormat="1" ht="13.2" hidden="1" x14ac:dyDescent="0.2"/>
    <row r="12979" s="33" customFormat="1" ht="13.2" hidden="1" x14ac:dyDescent="0.2"/>
    <row r="12980" s="33" customFormat="1" ht="13.2" hidden="1" x14ac:dyDescent="0.2"/>
    <row r="12981" s="33" customFormat="1" ht="13.2" hidden="1" x14ac:dyDescent="0.2"/>
    <row r="12982" s="33" customFormat="1" ht="13.2" hidden="1" x14ac:dyDescent="0.2"/>
    <row r="12983" s="33" customFormat="1" ht="13.2" hidden="1" x14ac:dyDescent="0.2"/>
    <row r="12984" s="33" customFormat="1" ht="13.2" hidden="1" x14ac:dyDescent="0.2"/>
    <row r="12985" s="33" customFormat="1" ht="13.2" hidden="1" x14ac:dyDescent="0.2"/>
    <row r="12986" s="33" customFormat="1" ht="13.2" hidden="1" x14ac:dyDescent="0.2"/>
    <row r="12987" s="33" customFormat="1" ht="13.2" hidden="1" x14ac:dyDescent="0.2"/>
    <row r="12988" s="33" customFormat="1" ht="13.2" hidden="1" x14ac:dyDescent="0.2"/>
    <row r="12989" s="33" customFormat="1" ht="13.2" hidden="1" x14ac:dyDescent="0.2"/>
    <row r="12990" s="33" customFormat="1" ht="13.2" hidden="1" x14ac:dyDescent="0.2"/>
    <row r="12991" s="33" customFormat="1" ht="13.2" hidden="1" x14ac:dyDescent="0.2"/>
    <row r="12992" s="33" customFormat="1" ht="13.2" hidden="1" x14ac:dyDescent="0.2"/>
    <row r="12993" s="33" customFormat="1" ht="13.2" hidden="1" x14ac:dyDescent="0.2"/>
    <row r="12994" s="33" customFormat="1" ht="13.2" hidden="1" x14ac:dyDescent="0.2"/>
    <row r="12995" s="33" customFormat="1" ht="13.2" hidden="1" x14ac:dyDescent="0.2"/>
    <row r="12996" s="33" customFormat="1" ht="13.2" hidden="1" x14ac:dyDescent="0.2"/>
    <row r="12997" s="33" customFormat="1" ht="13.2" hidden="1" x14ac:dyDescent="0.2"/>
    <row r="12998" s="33" customFormat="1" ht="13.2" hidden="1" x14ac:dyDescent="0.2"/>
    <row r="12999" s="33" customFormat="1" ht="13.2" hidden="1" x14ac:dyDescent="0.2"/>
    <row r="13000" s="33" customFormat="1" ht="13.2" hidden="1" x14ac:dyDescent="0.2"/>
    <row r="13001" s="33" customFormat="1" ht="13.2" hidden="1" x14ac:dyDescent="0.2"/>
    <row r="13002" s="33" customFormat="1" ht="13.2" hidden="1" x14ac:dyDescent="0.2"/>
    <row r="13003" s="33" customFormat="1" ht="13.2" hidden="1" x14ac:dyDescent="0.2"/>
    <row r="13004" s="33" customFormat="1" ht="13.2" hidden="1" x14ac:dyDescent="0.2"/>
    <row r="13005" s="33" customFormat="1" ht="13.2" hidden="1" x14ac:dyDescent="0.2"/>
    <row r="13006" s="33" customFormat="1" ht="13.2" hidden="1" x14ac:dyDescent="0.2"/>
    <row r="13007" s="33" customFormat="1" ht="13.2" hidden="1" x14ac:dyDescent="0.2"/>
    <row r="13008" s="33" customFormat="1" ht="13.2" hidden="1" x14ac:dyDescent="0.2"/>
    <row r="13009" s="33" customFormat="1" ht="13.2" hidden="1" x14ac:dyDescent="0.2"/>
    <row r="13010" s="33" customFormat="1" ht="13.2" hidden="1" x14ac:dyDescent="0.2"/>
    <row r="13011" s="33" customFormat="1" ht="13.2" hidden="1" x14ac:dyDescent="0.2"/>
    <row r="13012" s="33" customFormat="1" ht="13.2" hidden="1" x14ac:dyDescent="0.2"/>
    <row r="13013" s="33" customFormat="1" ht="13.2" hidden="1" x14ac:dyDescent="0.2"/>
    <row r="13014" s="33" customFormat="1" ht="13.2" hidden="1" x14ac:dyDescent="0.2"/>
    <row r="13015" s="33" customFormat="1" ht="13.2" hidden="1" x14ac:dyDescent="0.2"/>
    <row r="13016" s="33" customFormat="1" ht="13.2" hidden="1" x14ac:dyDescent="0.2"/>
    <row r="13017" s="33" customFormat="1" ht="13.2" hidden="1" x14ac:dyDescent="0.2"/>
    <row r="13018" s="33" customFormat="1" ht="13.2" hidden="1" x14ac:dyDescent="0.2"/>
    <row r="13019" s="33" customFormat="1" ht="13.2" hidden="1" x14ac:dyDescent="0.2"/>
    <row r="13020" s="33" customFormat="1" ht="13.2" hidden="1" x14ac:dyDescent="0.2"/>
    <row r="13021" s="33" customFormat="1" ht="13.2" hidden="1" x14ac:dyDescent="0.2"/>
    <row r="13022" s="33" customFormat="1" ht="13.2" hidden="1" x14ac:dyDescent="0.2"/>
    <row r="13023" s="33" customFormat="1" ht="13.2" hidden="1" x14ac:dyDescent="0.2"/>
    <row r="13024" s="33" customFormat="1" ht="13.2" hidden="1" x14ac:dyDescent="0.2"/>
    <row r="13025" s="33" customFormat="1" ht="13.2" hidden="1" x14ac:dyDescent="0.2"/>
    <row r="13026" s="33" customFormat="1" ht="13.2" hidden="1" x14ac:dyDescent="0.2"/>
    <row r="13027" s="33" customFormat="1" ht="13.2" hidden="1" x14ac:dyDescent="0.2"/>
    <row r="13028" s="33" customFormat="1" ht="13.2" hidden="1" x14ac:dyDescent="0.2"/>
    <row r="13029" s="33" customFormat="1" ht="13.2" hidden="1" x14ac:dyDescent="0.2"/>
    <row r="13030" s="33" customFormat="1" ht="13.2" hidden="1" x14ac:dyDescent="0.2"/>
    <row r="13031" s="33" customFormat="1" ht="13.2" hidden="1" x14ac:dyDescent="0.2"/>
    <row r="13032" s="33" customFormat="1" ht="13.2" hidden="1" x14ac:dyDescent="0.2"/>
    <row r="13033" s="33" customFormat="1" ht="13.2" hidden="1" x14ac:dyDescent="0.2"/>
    <row r="13034" s="33" customFormat="1" ht="13.2" hidden="1" x14ac:dyDescent="0.2"/>
    <row r="13035" s="33" customFormat="1" ht="13.2" hidden="1" x14ac:dyDescent="0.2"/>
    <row r="13036" s="33" customFormat="1" ht="13.2" hidden="1" x14ac:dyDescent="0.2"/>
    <row r="13037" s="33" customFormat="1" ht="13.2" hidden="1" x14ac:dyDescent="0.2"/>
    <row r="13038" s="33" customFormat="1" ht="13.2" hidden="1" x14ac:dyDescent="0.2"/>
    <row r="13039" s="33" customFormat="1" ht="13.2" hidden="1" x14ac:dyDescent="0.2"/>
    <row r="13040" s="33" customFormat="1" ht="13.2" hidden="1" x14ac:dyDescent="0.2"/>
    <row r="13041" s="33" customFormat="1" ht="13.2" hidden="1" x14ac:dyDescent="0.2"/>
    <row r="13042" s="33" customFormat="1" ht="13.2" hidden="1" x14ac:dyDescent="0.2"/>
    <row r="13043" s="33" customFormat="1" ht="13.2" hidden="1" x14ac:dyDescent="0.2"/>
    <row r="13044" s="33" customFormat="1" ht="13.2" hidden="1" x14ac:dyDescent="0.2"/>
    <row r="13045" s="33" customFormat="1" ht="13.2" hidden="1" x14ac:dyDescent="0.2"/>
    <row r="13046" s="33" customFormat="1" ht="13.2" hidden="1" x14ac:dyDescent="0.2"/>
    <row r="13047" s="33" customFormat="1" ht="13.2" hidden="1" x14ac:dyDescent="0.2"/>
    <row r="13048" s="33" customFormat="1" ht="13.2" hidden="1" x14ac:dyDescent="0.2"/>
    <row r="13049" s="33" customFormat="1" ht="13.2" hidden="1" x14ac:dyDescent="0.2"/>
    <row r="13050" s="33" customFormat="1" ht="13.2" hidden="1" x14ac:dyDescent="0.2"/>
    <row r="13051" s="33" customFormat="1" ht="13.2" hidden="1" x14ac:dyDescent="0.2"/>
    <row r="13052" s="33" customFormat="1" ht="13.2" hidden="1" x14ac:dyDescent="0.2"/>
    <row r="13053" s="33" customFormat="1" ht="13.2" hidden="1" x14ac:dyDescent="0.2"/>
    <row r="13054" s="33" customFormat="1" ht="13.2" hidden="1" x14ac:dyDescent="0.2"/>
    <row r="13055" s="33" customFormat="1" ht="13.2" hidden="1" x14ac:dyDescent="0.2"/>
    <row r="13056" s="33" customFormat="1" ht="13.2" hidden="1" x14ac:dyDescent="0.2"/>
    <row r="13057" s="33" customFormat="1" ht="13.2" hidden="1" x14ac:dyDescent="0.2"/>
    <row r="13058" s="33" customFormat="1" ht="13.2" hidden="1" x14ac:dyDescent="0.2"/>
    <row r="13059" s="33" customFormat="1" ht="13.2" hidden="1" x14ac:dyDescent="0.2"/>
    <row r="13060" s="33" customFormat="1" ht="13.2" hidden="1" x14ac:dyDescent="0.2"/>
    <row r="13061" s="33" customFormat="1" ht="13.2" hidden="1" x14ac:dyDescent="0.2"/>
    <row r="13062" s="33" customFormat="1" ht="13.2" hidden="1" x14ac:dyDescent="0.2"/>
    <row r="13063" s="33" customFormat="1" ht="13.2" hidden="1" x14ac:dyDescent="0.2"/>
    <row r="13064" s="33" customFormat="1" ht="13.2" hidden="1" x14ac:dyDescent="0.2"/>
    <row r="13065" s="33" customFormat="1" ht="13.2" hidden="1" x14ac:dyDescent="0.2"/>
    <row r="13066" s="33" customFormat="1" ht="13.2" hidden="1" x14ac:dyDescent="0.2"/>
    <row r="13067" s="33" customFormat="1" ht="13.2" hidden="1" x14ac:dyDescent="0.2"/>
    <row r="13068" s="33" customFormat="1" ht="13.2" hidden="1" x14ac:dyDescent="0.2"/>
    <row r="13069" s="33" customFormat="1" ht="13.2" hidden="1" x14ac:dyDescent="0.2"/>
    <row r="13070" s="33" customFormat="1" ht="13.2" hidden="1" x14ac:dyDescent="0.2"/>
    <row r="13071" s="33" customFormat="1" ht="13.2" hidden="1" x14ac:dyDescent="0.2"/>
    <row r="13072" s="33" customFormat="1" ht="13.2" hidden="1" x14ac:dyDescent="0.2"/>
    <row r="13073" s="33" customFormat="1" ht="13.2" hidden="1" x14ac:dyDescent="0.2"/>
    <row r="13074" s="33" customFormat="1" ht="13.2" hidden="1" x14ac:dyDescent="0.2"/>
    <row r="13075" s="33" customFormat="1" ht="13.2" hidden="1" x14ac:dyDescent="0.2"/>
    <row r="13076" s="33" customFormat="1" ht="13.2" hidden="1" x14ac:dyDescent="0.2"/>
    <row r="13077" s="33" customFormat="1" ht="13.2" hidden="1" x14ac:dyDescent="0.2"/>
    <row r="13078" s="33" customFormat="1" ht="13.2" hidden="1" x14ac:dyDescent="0.2"/>
    <row r="13079" s="33" customFormat="1" ht="13.2" hidden="1" x14ac:dyDescent="0.2"/>
    <row r="13080" s="33" customFormat="1" ht="13.2" hidden="1" x14ac:dyDescent="0.2"/>
    <row r="13081" s="33" customFormat="1" ht="13.2" hidden="1" x14ac:dyDescent="0.2"/>
    <row r="13082" s="33" customFormat="1" ht="13.2" hidden="1" x14ac:dyDescent="0.2"/>
    <row r="13083" s="33" customFormat="1" ht="13.2" hidden="1" x14ac:dyDescent="0.2"/>
    <row r="13084" s="33" customFormat="1" ht="13.2" hidden="1" x14ac:dyDescent="0.2"/>
    <row r="13085" s="33" customFormat="1" ht="13.2" hidden="1" x14ac:dyDescent="0.2"/>
    <row r="13086" s="33" customFormat="1" ht="13.2" hidden="1" x14ac:dyDescent="0.2"/>
    <row r="13087" s="33" customFormat="1" ht="13.2" hidden="1" x14ac:dyDescent="0.2"/>
    <row r="13088" s="33" customFormat="1" ht="13.2" hidden="1" x14ac:dyDescent="0.2"/>
    <row r="13089" s="33" customFormat="1" ht="13.2" hidden="1" x14ac:dyDescent="0.2"/>
    <row r="13090" s="33" customFormat="1" ht="13.2" hidden="1" x14ac:dyDescent="0.2"/>
    <row r="13091" s="33" customFormat="1" ht="13.2" hidden="1" x14ac:dyDescent="0.2"/>
    <row r="13092" s="33" customFormat="1" ht="13.2" hidden="1" x14ac:dyDescent="0.2"/>
    <row r="13093" s="33" customFormat="1" ht="13.2" hidden="1" x14ac:dyDescent="0.2"/>
    <row r="13094" s="33" customFormat="1" ht="13.2" hidden="1" x14ac:dyDescent="0.2"/>
    <row r="13095" s="33" customFormat="1" ht="13.2" hidden="1" x14ac:dyDescent="0.2"/>
    <row r="13096" s="33" customFormat="1" ht="13.2" hidden="1" x14ac:dyDescent="0.2"/>
    <row r="13097" s="33" customFormat="1" ht="13.2" hidden="1" x14ac:dyDescent="0.2"/>
    <row r="13098" s="33" customFormat="1" ht="13.2" hidden="1" x14ac:dyDescent="0.2"/>
    <row r="13099" s="33" customFormat="1" ht="13.2" hidden="1" x14ac:dyDescent="0.2"/>
    <row r="13100" s="33" customFormat="1" ht="13.2" hidden="1" x14ac:dyDescent="0.2"/>
    <row r="13101" s="33" customFormat="1" ht="13.2" hidden="1" x14ac:dyDescent="0.2"/>
    <row r="13102" s="33" customFormat="1" ht="13.2" hidden="1" x14ac:dyDescent="0.2"/>
    <row r="13103" s="33" customFormat="1" ht="13.2" hidden="1" x14ac:dyDescent="0.2"/>
    <row r="13104" s="33" customFormat="1" ht="13.2" hidden="1" x14ac:dyDescent="0.2"/>
    <row r="13105" s="33" customFormat="1" ht="13.2" hidden="1" x14ac:dyDescent="0.2"/>
    <row r="13106" s="33" customFormat="1" ht="13.2" hidden="1" x14ac:dyDescent="0.2"/>
    <row r="13107" s="33" customFormat="1" ht="13.2" hidden="1" x14ac:dyDescent="0.2"/>
    <row r="13108" s="33" customFormat="1" ht="13.2" hidden="1" x14ac:dyDescent="0.2"/>
    <row r="13109" s="33" customFormat="1" ht="13.2" hidden="1" x14ac:dyDescent="0.2"/>
    <row r="13110" s="33" customFormat="1" ht="13.2" hidden="1" x14ac:dyDescent="0.2"/>
    <row r="13111" s="33" customFormat="1" ht="13.2" hidden="1" x14ac:dyDescent="0.2"/>
    <row r="13112" s="33" customFormat="1" ht="13.2" hidden="1" x14ac:dyDescent="0.2"/>
    <row r="13113" s="33" customFormat="1" ht="13.2" hidden="1" x14ac:dyDescent="0.2"/>
    <row r="13114" s="33" customFormat="1" ht="13.2" hidden="1" x14ac:dyDescent="0.2"/>
    <row r="13115" s="33" customFormat="1" ht="13.2" hidden="1" x14ac:dyDescent="0.2"/>
    <row r="13116" s="33" customFormat="1" ht="13.2" hidden="1" x14ac:dyDescent="0.2"/>
    <row r="13117" s="33" customFormat="1" ht="13.2" hidden="1" x14ac:dyDescent="0.2"/>
    <row r="13118" s="33" customFormat="1" ht="13.2" hidden="1" x14ac:dyDescent="0.2"/>
    <row r="13119" s="33" customFormat="1" ht="13.2" hidden="1" x14ac:dyDescent="0.2"/>
    <row r="13120" s="33" customFormat="1" ht="13.2" hidden="1" x14ac:dyDescent="0.2"/>
    <row r="13121" s="33" customFormat="1" ht="13.2" hidden="1" x14ac:dyDescent="0.2"/>
    <row r="13122" s="33" customFormat="1" ht="13.2" hidden="1" x14ac:dyDescent="0.2"/>
    <row r="13123" s="33" customFormat="1" ht="13.2" hidden="1" x14ac:dyDescent="0.2"/>
    <row r="13124" s="33" customFormat="1" ht="13.2" hidden="1" x14ac:dyDescent="0.2"/>
    <row r="13125" s="33" customFormat="1" ht="13.2" hidden="1" x14ac:dyDescent="0.2"/>
    <row r="13126" s="33" customFormat="1" ht="13.2" hidden="1" x14ac:dyDescent="0.2"/>
    <row r="13127" s="33" customFormat="1" ht="13.2" hidden="1" x14ac:dyDescent="0.2"/>
    <row r="13128" s="33" customFormat="1" ht="13.2" hidden="1" x14ac:dyDescent="0.2"/>
    <row r="13129" s="33" customFormat="1" ht="13.2" hidden="1" x14ac:dyDescent="0.2"/>
    <row r="13130" s="33" customFormat="1" ht="13.2" hidden="1" x14ac:dyDescent="0.2"/>
    <row r="13131" s="33" customFormat="1" ht="13.2" hidden="1" x14ac:dyDescent="0.2"/>
    <row r="13132" s="33" customFormat="1" ht="13.2" hidden="1" x14ac:dyDescent="0.2"/>
    <row r="13133" s="33" customFormat="1" ht="13.2" hidden="1" x14ac:dyDescent="0.2"/>
    <row r="13134" s="33" customFormat="1" ht="13.2" hidden="1" x14ac:dyDescent="0.2"/>
    <row r="13135" s="33" customFormat="1" ht="13.2" hidden="1" x14ac:dyDescent="0.2"/>
    <row r="13136" s="33" customFormat="1" ht="13.2" hidden="1" x14ac:dyDescent="0.2"/>
    <row r="13137" s="33" customFormat="1" ht="13.2" hidden="1" x14ac:dyDescent="0.2"/>
    <row r="13138" s="33" customFormat="1" ht="13.2" hidden="1" x14ac:dyDescent="0.2"/>
    <row r="13139" s="33" customFormat="1" ht="13.2" hidden="1" x14ac:dyDescent="0.2"/>
    <row r="13140" s="33" customFormat="1" ht="13.2" hidden="1" x14ac:dyDescent="0.2"/>
    <row r="13141" s="33" customFormat="1" ht="13.2" hidden="1" x14ac:dyDescent="0.2"/>
    <row r="13142" s="33" customFormat="1" ht="13.2" hidden="1" x14ac:dyDescent="0.2"/>
    <row r="13143" s="33" customFormat="1" ht="13.2" hidden="1" x14ac:dyDescent="0.2"/>
    <row r="13144" s="33" customFormat="1" ht="13.2" hidden="1" x14ac:dyDescent="0.2"/>
    <row r="13145" s="33" customFormat="1" ht="13.2" hidden="1" x14ac:dyDescent="0.2"/>
    <row r="13146" s="33" customFormat="1" ht="13.2" hidden="1" x14ac:dyDescent="0.2"/>
    <row r="13147" s="33" customFormat="1" ht="13.2" hidden="1" x14ac:dyDescent="0.2"/>
    <row r="13148" s="33" customFormat="1" ht="13.2" hidden="1" x14ac:dyDescent="0.2"/>
    <row r="13149" s="33" customFormat="1" ht="13.2" hidden="1" x14ac:dyDescent="0.2"/>
    <row r="13150" s="33" customFormat="1" ht="13.2" hidden="1" x14ac:dyDescent="0.2"/>
    <row r="13151" s="33" customFormat="1" ht="13.2" hidden="1" x14ac:dyDescent="0.2"/>
    <row r="13152" s="33" customFormat="1" ht="13.2" hidden="1" x14ac:dyDescent="0.2"/>
    <row r="13153" s="33" customFormat="1" ht="13.2" hidden="1" x14ac:dyDescent="0.2"/>
    <row r="13154" s="33" customFormat="1" ht="13.2" hidden="1" x14ac:dyDescent="0.2"/>
    <row r="13155" s="33" customFormat="1" ht="13.2" hidden="1" x14ac:dyDescent="0.2"/>
    <row r="13156" s="33" customFormat="1" ht="13.2" hidden="1" x14ac:dyDescent="0.2"/>
    <row r="13157" s="33" customFormat="1" ht="13.2" hidden="1" x14ac:dyDescent="0.2"/>
    <row r="13158" s="33" customFormat="1" ht="13.2" hidden="1" x14ac:dyDescent="0.2"/>
    <row r="13159" s="33" customFormat="1" ht="13.2" hidden="1" x14ac:dyDescent="0.2"/>
    <row r="13160" s="33" customFormat="1" ht="13.2" hidden="1" x14ac:dyDescent="0.2"/>
    <row r="13161" s="33" customFormat="1" ht="13.2" hidden="1" x14ac:dyDescent="0.2"/>
    <row r="13162" s="33" customFormat="1" ht="13.2" hidden="1" x14ac:dyDescent="0.2"/>
    <row r="13163" s="33" customFormat="1" ht="13.2" hidden="1" x14ac:dyDescent="0.2"/>
    <row r="13164" s="33" customFormat="1" ht="13.2" hidden="1" x14ac:dyDescent="0.2"/>
    <row r="13165" s="33" customFormat="1" ht="13.2" hidden="1" x14ac:dyDescent="0.2"/>
    <row r="13166" s="33" customFormat="1" ht="13.2" hidden="1" x14ac:dyDescent="0.2"/>
    <row r="13167" s="33" customFormat="1" ht="13.2" hidden="1" x14ac:dyDescent="0.2"/>
    <row r="13168" s="33" customFormat="1" ht="13.2" hidden="1" x14ac:dyDescent="0.2"/>
    <row r="13169" s="33" customFormat="1" ht="13.2" hidden="1" x14ac:dyDescent="0.2"/>
    <row r="13170" s="33" customFormat="1" ht="13.2" hidden="1" x14ac:dyDescent="0.2"/>
    <row r="13171" s="33" customFormat="1" ht="13.2" hidden="1" x14ac:dyDescent="0.2"/>
    <row r="13172" s="33" customFormat="1" ht="13.2" hidden="1" x14ac:dyDescent="0.2"/>
    <row r="13173" s="33" customFormat="1" ht="13.2" hidden="1" x14ac:dyDescent="0.2"/>
    <row r="13174" s="33" customFormat="1" ht="13.2" hidden="1" x14ac:dyDescent="0.2"/>
    <row r="13175" s="33" customFormat="1" ht="13.2" hidden="1" x14ac:dyDescent="0.2"/>
    <row r="13176" s="33" customFormat="1" ht="13.2" hidden="1" x14ac:dyDescent="0.2"/>
    <row r="13177" s="33" customFormat="1" ht="13.2" hidden="1" x14ac:dyDescent="0.2"/>
    <row r="13178" s="33" customFormat="1" ht="13.2" hidden="1" x14ac:dyDescent="0.2"/>
    <row r="13179" s="33" customFormat="1" ht="13.2" hidden="1" x14ac:dyDescent="0.2"/>
    <row r="13180" s="33" customFormat="1" ht="13.2" hidden="1" x14ac:dyDescent="0.2"/>
    <row r="13181" s="33" customFormat="1" ht="13.2" hidden="1" x14ac:dyDescent="0.2"/>
    <row r="13182" s="33" customFormat="1" ht="13.2" hidden="1" x14ac:dyDescent="0.2"/>
    <row r="13183" s="33" customFormat="1" ht="13.2" hidden="1" x14ac:dyDescent="0.2"/>
    <row r="13184" s="33" customFormat="1" ht="13.2" hidden="1" x14ac:dyDescent="0.2"/>
    <row r="13185" s="33" customFormat="1" ht="13.2" hidden="1" x14ac:dyDescent="0.2"/>
    <row r="13186" s="33" customFormat="1" ht="13.2" hidden="1" x14ac:dyDescent="0.2"/>
    <row r="13187" s="33" customFormat="1" ht="13.2" hidden="1" x14ac:dyDescent="0.2"/>
    <row r="13188" s="33" customFormat="1" ht="13.2" hidden="1" x14ac:dyDescent="0.2"/>
    <row r="13189" s="33" customFormat="1" ht="13.2" hidden="1" x14ac:dyDescent="0.2"/>
    <row r="13190" s="33" customFormat="1" ht="13.2" hidden="1" x14ac:dyDescent="0.2"/>
    <row r="13191" s="33" customFormat="1" ht="13.2" hidden="1" x14ac:dyDescent="0.2"/>
    <row r="13192" s="33" customFormat="1" ht="13.2" hidden="1" x14ac:dyDescent="0.2"/>
    <row r="13193" s="33" customFormat="1" ht="13.2" hidden="1" x14ac:dyDescent="0.2"/>
    <row r="13194" s="33" customFormat="1" ht="13.2" hidden="1" x14ac:dyDescent="0.2"/>
    <row r="13195" s="33" customFormat="1" ht="13.2" hidden="1" x14ac:dyDescent="0.2"/>
    <row r="13196" s="33" customFormat="1" ht="13.2" hidden="1" x14ac:dyDescent="0.2"/>
    <row r="13197" s="33" customFormat="1" ht="13.2" hidden="1" x14ac:dyDescent="0.2"/>
    <row r="13198" s="33" customFormat="1" ht="13.2" hidden="1" x14ac:dyDescent="0.2"/>
    <row r="13199" s="33" customFormat="1" ht="13.2" hidden="1" x14ac:dyDescent="0.2"/>
    <row r="13200" s="33" customFormat="1" ht="13.2" hidden="1" x14ac:dyDescent="0.2"/>
    <row r="13201" s="33" customFormat="1" ht="13.2" hidden="1" x14ac:dyDescent="0.2"/>
    <row r="13202" s="33" customFormat="1" ht="13.2" hidden="1" x14ac:dyDescent="0.2"/>
    <row r="13203" s="33" customFormat="1" ht="13.2" hidden="1" x14ac:dyDescent="0.2"/>
    <row r="13204" s="33" customFormat="1" ht="13.2" hidden="1" x14ac:dyDescent="0.2"/>
    <row r="13205" s="33" customFormat="1" ht="13.2" hidden="1" x14ac:dyDescent="0.2"/>
    <row r="13206" s="33" customFormat="1" ht="13.2" hidden="1" x14ac:dyDescent="0.2"/>
    <row r="13207" s="33" customFormat="1" ht="13.2" hidden="1" x14ac:dyDescent="0.2"/>
    <row r="13208" s="33" customFormat="1" ht="13.2" hidden="1" x14ac:dyDescent="0.2"/>
    <row r="13209" s="33" customFormat="1" ht="13.2" hidden="1" x14ac:dyDescent="0.2"/>
    <row r="13210" s="33" customFormat="1" ht="13.2" hidden="1" x14ac:dyDescent="0.2"/>
    <row r="13211" s="33" customFormat="1" ht="13.2" hidden="1" x14ac:dyDescent="0.2"/>
    <row r="13212" s="33" customFormat="1" ht="13.2" hidden="1" x14ac:dyDescent="0.2"/>
    <row r="13213" s="33" customFormat="1" ht="13.2" hidden="1" x14ac:dyDescent="0.2"/>
    <row r="13214" s="33" customFormat="1" ht="13.2" hidden="1" x14ac:dyDescent="0.2"/>
    <row r="13215" s="33" customFormat="1" ht="13.2" hidden="1" x14ac:dyDescent="0.2"/>
    <row r="13216" s="33" customFormat="1" ht="13.2" hidden="1" x14ac:dyDescent="0.2"/>
    <row r="13217" s="33" customFormat="1" ht="13.2" hidden="1" x14ac:dyDescent="0.2"/>
    <row r="13218" s="33" customFormat="1" ht="13.2" hidden="1" x14ac:dyDescent="0.2"/>
    <row r="13219" s="33" customFormat="1" ht="13.2" hidden="1" x14ac:dyDescent="0.2"/>
    <row r="13220" s="33" customFormat="1" ht="13.2" hidden="1" x14ac:dyDescent="0.2"/>
    <row r="13221" s="33" customFormat="1" ht="13.2" hidden="1" x14ac:dyDescent="0.2"/>
    <row r="13222" s="33" customFormat="1" ht="13.2" hidden="1" x14ac:dyDescent="0.2"/>
    <row r="13223" s="33" customFormat="1" ht="13.2" hidden="1" x14ac:dyDescent="0.2"/>
    <row r="13224" s="33" customFormat="1" ht="13.2" hidden="1" x14ac:dyDescent="0.2"/>
    <row r="13225" s="33" customFormat="1" ht="13.2" hidden="1" x14ac:dyDescent="0.2"/>
    <row r="13226" s="33" customFormat="1" ht="13.2" hidden="1" x14ac:dyDescent="0.2"/>
    <row r="13227" s="33" customFormat="1" ht="13.2" hidden="1" x14ac:dyDescent="0.2"/>
    <row r="13228" s="33" customFormat="1" ht="13.2" hidden="1" x14ac:dyDescent="0.2"/>
    <row r="13229" s="33" customFormat="1" ht="13.2" hidden="1" x14ac:dyDescent="0.2"/>
    <row r="13230" s="33" customFormat="1" ht="13.2" hidden="1" x14ac:dyDescent="0.2"/>
    <row r="13231" s="33" customFormat="1" ht="13.2" hidden="1" x14ac:dyDescent="0.2"/>
    <row r="13232" s="33" customFormat="1" ht="13.2" hidden="1" x14ac:dyDescent="0.2"/>
    <row r="13233" s="33" customFormat="1" ht="13.2" hidden="1" x14ac:dyDescent="0.2"/>
    <row r="13234" s="33" customFormat="1" ht="13.2" hidden="1" x14ac:dyDescent="0.2"/>
    <row r="13235" s="33" customFormat="1" ht="13.2" hidden="1" x14ac:dyDescent="0.2"/>
    <row r="13236" s="33" customFormat="1" ht="13.2" hidden="1" x14ac:dyDescent="0.2"/>
    <row r="13237" s="33" customFormat="1" ht="13.2" hidden="1" x14ac:dyDescent="0.2"/>
    <row r="13238" s="33" customFormat="1" ht="13.2" hidden="1" x14ac:dyDescent="0.2"/>
    <row r="13239" s="33" customFormat="1" ht="13.2" hidden="1" x14ac:dyDescent="0.2"/>
    <row r="13240" s="33" customFormat="1" ht="13.2" hidden="1" x14ac:dyDescent="0.2"/>
    <row r="13241" s="33" customFormat="1" ht="13.2" hidden="1" x14ac:dyDescent="0.2"/>
    <row r="13242" s="33" customFormat="1" ht="13.2" hidden="1" x14ac:dyDescent="0.2"/>
    <row r="13243" s="33" customFormat="1" ht="13.2" hidden="1" x14ac:dyDescent="0.2"/>
    <row r="13244" s="33" customFormat="1" ht="13.2" hidden="1" x14ac:dyDescent="0.2"/>
    <row r="13245" s="33" customFormat="1" ht="13.2" hidden="1" x14ac:dyDescent="0.2"/>
    <row r="13246" s="33" customFormat="1" ht="13.2" hidden="1" x14ac:dyDescent="0.2"/>
    <row r="13247" s="33" customFormat="1" ht="13.2" hidden="1" x14ac:dyDescent="0.2"/>
    <row r="13248" s="33" customFormat="1" ht="13.2" hidden="1" x14ac:dyDescent="0.2"/>
    <row r="13249" s="33" customFormat="1" ht="13.2" hidden="1" x14ac:dyDescent="0.2"/>
    <row r="13250" s="33" customFormat="1" ht="13.2" hidden="1" x14ac:dyDescent="0.2"/>
    <row r="13251" s="33" customFormat="1" ht="13.2" hidden="1" x14ac:dyDescent="0.2"/>
    <row r="13252" s="33" customFormat="1" ht="13.2" hidden="1" x14ac:dyDescent="0.2"/>
    <row r="13253" s="33" customFormat="1" ht="13.2" hidden="1" x14ac:dyDescent="0.2"/>
    <row r="13254" s="33" customFormat="1" ht="13.2" hidden="1" x14ac:dyDescent="0.2"/>
    <row r="13255" s="33" customFormat="1" ht="13.2" hidden="1" x14ac:dyDescent="0.2"/>
    <row r="13256" s="33" customFormat="1" ht="13.2" hidden="1" x14ac:dyDescent="0.2"/>
    <row r="13257" s="33" customFormat="1" ht="13.2" hidden="1" x14ac:dyDescent="0.2"/>
    <row r="13258" s="33" customFormat="1" ht="13.2" hidden="1" x14ac:dyDescent="0.2"/>
    <row r="13259" s="33" customFormat="1" ht="13.2" hidden="1" x14ac:dyDescent="0.2"/>
    <row r="13260" s="33" customFormat="1" ht="13.2" hidden="1" x14ac:dyDescent="0.2"/>
    <row r="13261" s="33" customFormat="1" ht="13.2" hidden="1" x14ac:dyDescent="0.2"/>
    <row r="13262" s="33" customFormat="1" ht="13.2" hidden="1" x14ac:dyDescent="0.2"/>
    <row r="13263" s="33" customFormat="1" ht="13.2" hidden="1" x14ac:dyDescent="0.2"/>
    <row r="13264" s="33" customFormat="1" ht="13.2" hidden="1" x14ac:dyDescent="0.2"/>
    <row r="13265" s="33" customFormat="1" ht="13.2" hidden="1" x14ac:dyDescent="0.2"/>
    <row r="13266" s="33" customFormat="1" ht="13.2" hidden="1" x14ac:dyDescent="0.2"/>
    <row r="13267" s="33" customFormat="1" ht="13.2" hidden="1" x14ac:dyDescent="0.2"/>
    <row r="13268" s="33" customFormat="1" ht="13.2" hidden="1" x14ac:dyDescent="0.2"/>
    <row r="13269" s="33" customFormat="1" ht="13.2" hidden="1" x14ac:dyDescent="0.2"/>
    <row r="13270" s="33" customFormat="1" ht="13.2" hidden="1" x14ac:dyDescent="0.2"/>
    <row r="13271" s="33" customFormat="1" ht="13.2" hidden="1" x14ac:dyDescent="0.2"/>
    <row r="13272" s="33" customFormat="1" ht="13.2" hidden="1" x14ac:dyDescent="0.2"/>
    <row r="13273" s="33" customFormat="1" ht="13.2" hidden="1" x14ac:dyDescent="0.2"/>
    <row r="13274" s="33" customFormat="1" ht="13.2" hidden="1" x14ac:dyDescent="0.2"/>
    <row r="13275" s="33" customFormat="1" ht="13.2" hidden="1" x14ac:dyDescent="0.2"/>
    <row r="13276" s="33" customFormat="1" ht="13.2" hidden="1" x14ac:dyDescent="0.2"/>
    <row r="13277" s="33" customFormat="1" ht="13.2" hidden="1" x14ac:dyDescent="0.2"/>
    <row r="13278" s="33" customFormat="1" ht="13.2" hidden="1" x14ac:dyDescent="0.2"/>
    <row r="13279" s="33" customFormat="1" ht="13.2" hidden="1" x14ac:dyDescent="0.2"/>
    <row r="13280" s="33" customFormat="1" ht="13.2" hidden="1" x14ac:dyDescent="0.2"/>
    <row r="13281" s="33" customFormat="1" ht="13.2" hidden="1" x14ac:dyDescent="0.2"/>
    <row r="13282" s="33" customFormat="1" ht="13.2" hidden="1" x14ac:dyDescent="0.2"/>
    <row r="13283" s="33" customFormat="1" ht="13.2" hidden="1" x14ac:dyDescent="0.2"/>
    <row r="13284" s="33" customFormat="1" ht="13.2" hidden="1" x14ac:dyDescent="0.2"/>
    <row r="13285" s="33" customFormat="1" ht="13.2" hidden="1" x14ac:dyDescent="0.2"/>
    <row r="13286" s="33" customFormat="1" ht="13.2" hidden="1" x14ac:dyDescent="0.2"/>
    <row r="13287" s="33" customFormat="1" ht="13.2" hidden="1" x14ac:dyDescent="0.2"/>
    <row r="13288" s="33" customFormat="1" ht="13.2" hidden="1" x14ac:dyDescent="0.2"/>
    <row r="13289" s="33" customFormat="1" ht="13.2" hidden="1" x14ac:dyDescent="0.2"/>
    <row r="13290" s="33" customFormat="1" ht="13.2" hidden="1" x14ac:dyDescent="0.2"/>
    <row r="13291" s="33" customFormat="1" ht="13.2" hidden="1" x14ac:dyDescent="0.2"/>
    <row r="13292" s="33" customFormat="1" ht="13.2" hidden="1" x14ac:dyDescent="0.2"/>
    <row r="13293" s="33" customFormat="1" ht="13.2" hidden="1" x14ac:dyDescent="0.2"/>
    <row r="13294" s="33" customFormat="1" ht="13.2" hidden="1" x14ac:dyDescent="0.2"/>
    <row r="13295" s="33" customFormat="1" ht="13.2" hidden="1" x14ac:dyDescent="0.2"/>
    <row r="13296" s="33" customFormat="1" ht="13.2" hidden="1" x14ac:dyDescent="0.2"/>
    <row r="13297" s="33" customFormat="1" ht="13.2" hidden="1" x14ac:dyDescent="0.2"/>
    <row r="13298" s="33" customFormat="1" ht="13.2" hidden="1" x14ac:dyDescent="0.2"/>
    <row r="13299" s="33" customFormat="1" ht="13.2" hidden="1" x14ac:dyDescent="0.2"/>
    <row r="13300" s="33" customFormat="1" ht="13.2" hidden="1" x14ac:dyDescent="0.2"/>
    <row r="13301" s="33" customFormat="1" ht="13.2" hidden="1" x14ac:dyDescent="0.2"/>
    <row r="13302" s="33" customFormat="1" ht="13.2" hidden="1" x14ac:dyDescent="0.2"/>
    <row r="13303" s="33" customFormat="1" ht="13.2" hidden="1" x14ac:dyDescent="0.2"/>
    <row r="13304" s="33" customFormat="1" ht="13.2" hidden="1" x14ac:dyDescent="0.2"/>
    <row r="13305" s="33" customFormat="1" ht="13.2" hidden="1" x14ac:dyDescent="0.2"/>
    <row r="13306" s="33" customFormat="1" ht="13.2" hidden="1" x14ac:dyDescent="0.2"/>
    <row r="13307" s="33" customFormat="1" ht="13.2" hidden="1" x14ac:dyDescent="0.2"/>
    <row r="13308" s="33" customFormat="1" ht="13.2" hidden="1" x14ac:dyDescent="0.2"/>
    <row r="13309" s="33" customFormat="1" ht="13.2" hidden="1" x14ac:dyDescent="0.2"/>
    <row r="13310" s="33" customFormat="1" ht="13.2" hidden="1" x14ac:dyDescent="0.2"/>
    <row r="13311" s="33" customFormat="1" ht="13.2" hidden="1" x14ac:dyDescent="0.2"/>
    <row r="13312" s="33" customFormat="1" ht="13.2" hidden="1" x14ac:dyDescent="0.2"/>
    <row r="13313" s="33" customFormat="1" ht="13.2" hidden="1" x14ac:dyDescent="0.2"/>
    <row r="13314" s="33" customFormat="1" ht="13.2" hidden="1" x14ac:dyDescent="0.2"/>
    <row r="13315" s="33" customFormat="1" ht="13.2" hidden="1" x14ac:dyDescent="0.2"/>
    <row r="13316" s="33" customFormat="1" ht="13.2" hidden="1" x14ac:dyDescent="0.2"/>
    <row r="13317" s="33" customFormat="1" ht="13.2" hidden="1" x14ac:dyDescent="0.2"/>
    <row r="13318" s="33" customFormat="1" ht="13.2" hidden="1" x14ac:dyDescent="0.2"/>
    <row r="13319" s="33" customFormat="1" ht="13.2" hidden="1" x14ac:dyDescent="0.2"/>
    <row r="13320" s="33" customFormat="1" ht="13.2" hidden="1" x14ac:dyDescent="0.2"/>
    <row r="13321" s="33" customFormat="1" ht="13.2" hidden="1" x14ac:dyDescent="0.2"/>
    <row r="13322" s="33" customFormat="1" ht="13.2" hidden="1" x14ac:dyDescent="0.2"/>
    <row r="13323" s="33" customFormat="1" ht="13.2" hidden="1" x14ac:dyDescent="0.2"/>
    <row r="13324" s="33" customFormat="1" ht="13.2" hidden="1" x14ac:dyDescent="0.2"/>
    <row r="13325" s="33" customFormat="1" ht="13.2" hidden="1" x14ac:dyDescent="0.2"/>
    <row r="13326" s="33" customFormat="1" ht="13.2" hidden="1" x14ac:dyDescent="0.2"/>
    <row r="13327" s="33" customFormat="1" ht="13.2" hidden="1" x14ac:dyDescent="0.2"/>
    <row r="13328" s="33" customFormat="1" ht="13.2" hidden="1" x14ac:dyDescent="0.2"/>
    <row r="13329" s="33" customFormat="1" ht="13.2" hidden="1" x14ac:dyDescent="0.2"/>
    <row r="13330" s="33" customFormat="1" ht="13.2" hidden="1" x14ac:dyDescent="0.2"/>
    <row r="13331" s="33" customFormat="1" ht="13.2" hidden="1" x14ac:dyDescent="0.2"/>
    <row r="13332" s="33" customFormat="1" ht="13.2" hidden="1" x14ac:dyDescent="0.2"/>
    <row r="13333" s="33" customFormat="1" ht="13.2" hidden="1" x14ac:dyDescent="0.2"/>
    <row r="13334" s="33" customFormat="1" ht="13.2" hidden="1" x14ac:dyDescent="0.2"/>
    <row r="13335" s="33" customFormat="1" ht="13.2" hidden="1" x14ac:dyDescent="0.2"/>
    <row r="13336" s="33" customFormat="1" ht="13.2" hidden="1" x14ac:dyDescent="0.2"/>
    <row r="13337" s="33" customFormat="1" ht="13.2" hidden="1" x14ac:dyDescent="0.2"/>
    <row r="13338" s="33" customFormat="1" ht="13.2" hidden="1" x14ac:dyDescent="0.2"/>
    <row r="13339" s="33" customFormat="1" ht="13.2" hidden="1" x14ac:dyDescent="0.2"/>
    <row r="13340" s="33" customFormat="1" ht="13.2" hidden="1" x14ac:dyDescent="0.2"/>
    <row r="13341" s="33" customFormat="1" ht="13.2" hidden="1" x14ac:dyDescent="0.2"/>
    <row r="13342" s="33" customFormat="1" ht="13.2" hidden="1" x14ac:dyDescent="0.2"/>
    <row r="13343" s="33" customFormat="1" ht="13.2" hidden="1" x14ac:dyDescent="0.2"/>
    <row r="13344" s="33" customFormat="1" ht="13.2" hidden="1" x14ac:dyDescent="0.2"/>
    <row r="13345" s="33" customFormat="1" ht="13.2" hidden="1" x14ac:dyDescent="0.2"/>
    <row r="13346" s="33" customFormat="1" ht="13.2" hidden="1" x14ac:dyDescent="0.2"/>
    <row r="13347" s="33" customFormat="1" ht="13.2" hidden="1" x14ac:dyDescent="0.2"/>
    <row r="13348" s="33" customFormat="1" ht="13.2" hidden="1" x14ac:dyDescent="0.2"/>
    <row r="13349" s="33" customFormat="1" ht="13.2" hidden="1" x14ac:dyDescent="0.2"/>
    <row r="13350" s="33" customFormat="1" ht="13.2" hidden="1" x14ac:dyDescent="0.2"/>
    <row r="13351" s="33" customFormat="1" ht="13.2" hidden="1" x14ac:dyDescent="0.2"/>
    <row r="13352" s="33" customFormat="1" ht="13.2" hidden="1" x14ac:dyDescent="0.2"/>
    <row r="13353" s="33" customFormat="1" ht="13.2" hidden="1" x14ac:dyDescent="0.2"/>
    <row r="13354" s="33" customFormat="1" ht="13.2" hidden="1" x14ac:dyDescent="0.2"/>
    <row r="13355" s="33" customFormat="1" ht="13.2" hidden="1" x14ac:dyDescent="0.2"/>
    <row r="13356" s="33" customFormat="1" ht="13.2" hidden="1" x14ac:dyDescent="0.2"/>
    <row r="13357" s="33" customFormat="1" ht="13.2" hidden="1" x14ac:dyDescent="0.2"/>
    <row r="13358" s="33" customFormat="1" ht="13.2" hidden="1" x14ac:dyDescent="0.2"/>
    <row r="13359" s="33" customFormat="1" ht="13.2" hidden="1" x14ac:dyDescent="0.2"/>
    <row r="13360" s="33" customFormat="1" ht="13.2" hidden="1" x14ac:dyDescent="0.2"/>
    <row r="13361" s="33" customFormat="1" ht="13.2" hidden="1" x14ac:dyDescent="0.2"/>
    <row r="13362" s="33" customFormat="1" ht="13.2" hidden="1" x14ac:dyDescent="0.2"/>
    <row r="13363" s="33" customFormat="1" ht="13.2" hidden="1" x14ac:dyDescent="0.2"/>
    <row r="13364" s="33" customFormat="1" ht="13.2" hidden="1" x14ac:dyDescent="0.2"/>
    <row r="13365" s="33" customFormat="1" ht="13.2" hidden="1" x14ac:dyDescent="0.2"/>
    <row r="13366" s="33" customFormat="1" ht="13.2" hidden="1" x14ac:dyDescent="0.2"/>
    <row r="13367" s="33" customFormat="1" ht="13.2" hidden="1" x14ac:dyDescent="0.2"/>
    <row r="13368" s="33" customFormat="1" ht="13.2" hidden="1" x14ac:dyDescent="0.2"/>
    <row r="13369" s="33" customFormat="1" ht="13.2" hidden="1" x14ac:dyDescent="0.2"/>
    <row r="13370" s="33" customFormat="1" ht="13.2" hidden="1" x14ac:dyDescent="0.2"/>
    <row r="13371" s="33" customFormat="1" ht="13.2" hidden="1" x14ac:dyDescent="0.2"/>
    <row r="13372" s="33" customFormat="1" ht="13.2" hidden="1" x14ac:dyDescent="0.2"/>
    <row r="13373" s="33" customFormat="1" ht="13.2" hidden="1" x14ac:dyDescent="0.2"/>
    <row r="13374" s="33" customFormat="1" ht="13.2" hidden="1" x14ac:dyDescent="0.2"/>
    <row r="13375" s="33" customFormat="1" ht="13.2" hidden="1" x14ac:dyDescent="0.2"/>
    <row r="13376" s="33" customFormat="1" ht="13.2" hidden="1" x14ac:dyDescent="0.2"/>
    <row r="13377" s="33" customFormat="1" ht="13.2" hidden="1" x14ac:dyDescent="0.2"/>
    <row r="13378" s="33" customFormat="1" ht="13.2" hidden="1" x14ac:dyDescent="0.2"/>
    <row r="13379" s="33" customFormat="1" ht="13.2" hidden="1" x14ac:dyDescent="0.2"/>
    <row r="13380" s="33" customFormat="1" ht="13.2" hidden="1" x14ac:dyDescent="0.2"/>
    <row r="13381" s="33" customFormat="1" ht="13.2" hidden="1" x14ac:dyDescent="0.2"/>
    <row r="13382" s="33" customFormat="1" ht="13.2" hidden="1" x14ac:dyDescent="0.2"/>
    <row r="13383" s="33" customFormat="1" ht="13.2" hidden="1" x14ac:dyDescent="0.2"/>
    <row r="13384" s="33" customFormat="1" ht="13.2" hidden="1" x14ac:dyDescent="0.2"/>
    <row r="13385" s="33" customFormat="1" ht="13.2" hidden="1" x14ac:dyDescent="0.2"/>
    <row r="13386" s="33" customFormat="1" ht="13.2" hidden="1" x14ac:dyDescent="0.2"/>
    <row r="13387" s="33" customFormat="1" ht="13.2" hidden="1" x14ac:dyDescent="0.2"/>
    <row r="13388" s="33" customFormat="1" ht="13.2" hidden="1" x14ac:dyDescent="0.2"/>
    <row r="13389" s="33" customFormat="1" ht="13.2" hidden="1" x14ac:dyDescent="0.2"/>
    <row r="13390" s="33" customFormat="1" ht="13.2" hidden="1" x14ac:dyDescent="0.2"/>
    <row r="13391" s="33" customFormat="1" ht="13.2" hidden="1" x14ac:dyDescent="0.2"/>
    <row r="13392" s="33" customFormat="1" ht="13.2" hidden="1" x14ac:dyDescent="0.2"/>
    <row r="13393" s="33" customFormat="1" ht="13.2" hidden="1" x14ac:dyDescent="0.2"/>
    <row r="13394" s="33" customFormat="1" ht="13.2" hidden="1" x14ac:dyDescent="0.2"/>
    <row r="13395" s="33" customFormat="1" ht="13.2" hidden="1" x14ac:dyDescent="0.2"/>
    <row r="13396" s="33" customFormat="1" ht="13.2" hidden="1" x14ac:dyDescent="0.2"/>
    <row r="13397" s="33" customFormat="1" ht="13.2" hidden="1" x14ac:dyDescent="0.2"/>
    <row r="13398" s="33" customFormat="1" ht="13.2" hidden="1" x14ac:dyDescent="0.2"/>
    <row r="13399" s="33" customFormat="1" ht="13.2" hidden="1" x14ac:dyDescent="0.2"/>
    <row r="13400" s="33" customFormat="1" ht="13.2" hidden="1" x14ac:dyDescent="0.2"/>
    <row r="13401" s="33" customFormat="1" ht="13.2" hidden="1" x14ac:dyDescent="0.2"/>
    <row r="13402" s="33" customFormat="1" ht="13.2" hidden="1" x14ac:dyDescent="0.2"/>
    <row r="13403" s="33" customFormat="1" ht="13.2" hidden="1" x14ac:dyDescent="0.2"/>
    <row r="13404" s="33" customFormat="1" ht="13.2" hidden="1" x14ac:dyDescent="0.2"/>
    <row r="13405" s="33" customFormat="1" ht="13.2" hidden="1" x14ac:dyDescent="0.2"/>
    <row r="13406" s="33" customFormat="1" ht="13.2" hidden="1" x14ac:dyDescent="0.2"/>
    <row r="13407" s="33" customFormat="1" ht="13.2" hidden="1" x14ac:dyDescent="0.2"/>
    <row r="13408" s="33" customFormat="1" ht="13.2" hidden="1" x14ac:dyDescent="0.2"/>
    <row r="13409" s="33" customFormat="1" ht="13.2" hidden="1" x14ac:dyDescent="0.2"/>
    <row r="13410" s="33" customFormat="1" ht="13.2" hidden="1" x14ac:dyDescent="0.2"/>
    <row r="13411" s="33" customFormat="1" ht="13.2" hidden="1" x14ac:dyDescent="0.2"/>
    <row r="13412" s="33" customFormat="1" ht="13.2" hidden="1" x14ac:dyDescent="0.2"/>
    <row r="13413" s="33" customFormat="1" ht="13.2" hidden="1" x14ac:dyDescent="0.2"/>
    <row r="13414" s="33" customFormat="1" ht="13.2" hidden="1" x14ac:dyDescent="0.2"/>
    <row r="13415" s="33" customFormat="1" ht="13.2" hidden="1" x14ac:dyDescent="0.2"/>
    <row r="13416" s="33" customFormat="1" ht="13.2" hidden="1" x14ac:dyDescent="0.2"/>
    <row r="13417" s="33" customFormat="1" ht="13.2" hidden="1" x14ac:dyDescent="0.2"/>
    <row r="13418" s="33" customFormat="1" ht="13.2" hidden="1" x14ac:dyDescent="0.2"/>
    <row r="13419" s="33" customFormat="1" ht="13.2" hidden="1" x14ac:dyDescent="0.2"/>
    <row r="13420" s="33" customFormat="1" ht="13.2" hidden="1" x14ac:dyDescent="0.2"/>
    <row r="13421" s="33" customFormat="1" ht="13.2" hidden="1" x14ac:dyDescent="0.2"/>
    <row r="13422" s="33" customFormat="1" ht="13.2" hidden="1" x14ac:dyDescent="0.2"/>
    <row r="13423" s="33" customFormat="1" ht="13.2" hidden="1" x14ac:dyDescent="0.2"/>
    <row r="13424" s="33" customFormat="1" ht="13.2" hidden="1" x14ac:dyDescent="0.2"/>
    <row r="13425" s="33" customFormat="1" ht="13.2" hidden="1" x14ac:dyDescent="0.2"/>
    <row r="13426" s="33" customFormat="1" ht="13.2" hidden="1" x14ac:dyDescent="0.2"/>
    <row r="13427" s="33" customFormat="1" ht="13.2" hidden="1" x14ac:dyDescent="0.2"/>
    <row r="13428" s="33" customFormat="1" ht="13.2" hidden="1" x14ac:dyDescent="0.2"/>
    <row r="13429" s="33" customFormat="1" ht="13.2" hidden="1" x14ac:dyDescent="0.2"/>
    <row r="13430" s="33" customFormat="1" ht="13.2" hidden="1" x14ac:dyDescent="0.2"/>
    <row r="13431" s="33" customFormat="1" ht="13.2" hidden="1" x14ac:dyDescent="0.2"/>
    <row r="13432" s="33" customFormat="1" ht="13.2" hidden="1" x14ac:dyDescent="0.2"/>
    <row r="13433" s="33" customFormat="1" ht="13.2" hidden="1" x14ac:dyDescent="0.2"/>
    <row r="13434" s="33" customFormat="1" ht="13.2" hidden="1" x14ac:dyDescent="0.2"/>
    <row r="13435" s="33" customFormat="1" ht="13.2" hidden="1" x14ac:dyDescent="0.2"/>
    <row r="13436" s="33" customFormat="1" ht="13.2" hidden="1" x14ac:dyDescent="0.2"/>
    <row r="13437" s="33" customFormat="1" ht="13.2" hidden="1" x14ac:dyDescent="0.2"/>
    <row r="13438" s="33" customFormat="1" ht="13.2" hidden="1" x14ac:dyDescent="0.2"/>
    <row r="13439" s="33" customFormat="1" ht="13.2" hidden="1" x14ac:dyDescent="0.2"/>
    <row r="13440" s="33" customFormat="1" ht="13.2" hidden="1" x14ac:dyDescent="0.2"/>
    <row r="13441" s="33" customFormat="1" ht="13.2" hidden="1" x14ac:dyDescent="0.2"/>
    <row r="13442" s="33" customFormat="1" ht="13.2" hidden="1" x14ac:dyDescent="0.2"/>
    <row r="13443" s="33" customFormat="1" ht="13.2" hidden="1" x14ac:dyDescent="0.2"/>
    <row r="13444" s="33" customFormat="1" ht="13.2" hidden="1" x14ac:dyDescent="0.2"/>
    <row r="13445" s="33" customFormat="1" ht="13.2" hidden="1" x14ac:dyDescent="0.2"/>
    <row r="13446" s="33" customFormat="1" ht="13.2" hidden="1" x14ac:dyDescent="0.2"/>
    <row r="13447" s="33" customFormat="1" ht="13.2" hidden="1" x14ac:dyDescent="0.2"/>
    <row r="13448" s="33" customFormat="1" ht="13.2" hidden="1" x14ac:dyDescent="0.2"/>
    <row r="13449" s="33" customFormat="1" ht="13.2" hidden="1" x14ac:dyDescent="0.2"/>
    <row r="13450" s="33" customFormat="1" ht="13.2" hidden="1" x14ac:dyDescent="0.2"/>
    <row r="13451" s="33" customFormat="1" ht="13.2" hidden="1" x14ac:dyDescent="0.2"/>
    <row r="13452" s="33" customFormat="1" ht="13.2" hidden="1" x14ac:dyDescent="0.2"/>
    <row r="13453" s="33" customFormat="1" ht="13.2" hidden="1" x14ac:dyDescent="0.2"/>
    <row r="13454" s="33" customFormat="1" ht="13.2" hidden="1" x14ac:dyDescent="0.2"/>
    <row r="13455" s="33" customFormat="1" ht="13.2" hidden="1" x14ac:dyDescent="0.2"/>
    <row r="13456" s="33" customFormat="1" ht="13.2" hidden="1" x14ac:dyDescent="0.2"/>
    <row r="13457" s="33" customFormat="1" ht="13.2" hidden="1" x14ac:dyDescent="0.2"/>
    <row r="13458" s="33" customFormat="1" ht="13.2" hidden="1" x14ac:dyDescent="0.2"/>
    <row r="13459" s="33" customFormat="1" ht="13.2" hidden="1" x14ac:dyDescent="0.2"/>
    <row r="13460" s="33" customFormat="1" ht="13.2" hidden="1" x14ac:dyDescent="0.2"/>
    <row r="13461" s="33" customFormat="1" ht="13.2" hidden="1" x14ac:dyDescent="0.2"/>
    <row r="13462" s="33" customFormat="1" ht="13.2" hidden="1" x14ac:dyDescent="0.2"/>
    <row r="13463" s="33" customFormat="1" ht="13.2" hidden="1" x14ac:dyDescent="0.2"/>
    <row r="13464" s="33" customFormat="1" ht="13.2" hidden="1" x14ac:dyDescent="0.2"/>
    <row r="13465" s="33" customFormat="1" ht="13.2" hidden="1" x14ac:dyDescent="0.2"/>
    <row r="13466" s="33" customFormat="1" ht="13.2" hidden="1" x14ac:dyDescent="0.2"/>
    <row r="13467" s="33" customFormat="1" ht="13.2" hidden="1" x14ac:dyDescent="0.2"/>
    <row r="13468" s="33" customFormat="1" ht="13.2" hidden="1" x14ac:dyDescent="0.2"/>
    <row r="13469" s="33" customFormat="1" ht="13.2" hidden="1" x14ac:dyDescent="0.2"/>
    <row r="13470" s="33" customFormat="1" ht="13.2" hidden="1" x14ac:dyDescent="0.2"/>
    <row r="13471" s="33" customFormat="1" ht="13.2" hidden="1" x14ac:dyDescent="0.2"/>
    <row r="13472" s="33" customFormat="1" ht="13.2" hidden="1" x14ac:dyDescent="0.2"/>
    <row r="13473" s="33" customFormat="1" ht="13.2" hidden="1" x14ac:dyDescent="0.2"/>
    <row r="13474" s="33" customFormat="1" ht="13.2" hidden="1" x14ac:dyDescent="0.2"/>
    <row r="13475" s="33" customFormat="1" ht="13.2" hidden="1" x14ac:dyDescent="0.2"/>
    <row r="13476" s="33" customFormat="1" ht="13.2" hidden="1" x14ac:dyDescent="0.2"/>
    <row r="13477" s="33" customFormat="1" ht="13.2" hidden="1" x14ac:dyDescent="0.2"/>
    <row r="13478" s="33" customFormat="1" ht="13.2" hidden="1" x14ac:dyDescent="0.2"/>
    <row r="13479" s="33" customFormat="1" ht="13.2" hidden="1" x14ac:dyDescent="0.2"/>
    <row r="13480" s="33" customFormat="1" ht="13.2" hidden="1" x14ac:dyDescent="0.2"/>
    <row r="13481" s="33" customFormat="1" ht="13.2" hidden="1" x14ac:dyDescent="0.2"/>
    <row r="13482" s="33" customFormat="1" ht="13.2" hidden="1" x14ac:dyDescent="0.2"/>
    <row r="13483" s="33" customFormat="1" ht="13.2" hidden="1" x14ac:dyDescent="0.2"/>
    <row r="13484" s="33" customFormat="1" ht="13.2" hidden="1" x14ac:dyDescent="0.2"/>
    <row r="13485" s="33" customFormat="1" ht="13.2" hidden="1" x14ac:dyDescent="0.2"/>
    <row r="13486" s="33" customFormat="1" ht="13.2" hidden="1" x14ac:dyDescent="0.2"/>
    <row r="13487" s="33" customFormat="1" ht="13.2" hidden="1" x14ac:dyDescent="0.2"/>
    <row r="13488" s="33" customFormat="1" ht="13.2" hidden="1" x14ac:dyDescent="0.2"/>
    <row r="13489" s="33" customFormat="1" ht="13.2" hidden="1" x14ac:dyDescent="0.2"/>
    <row r="13490" s="33" customFormat="1" ht="13.2" hidden="1" x14ac:dyDescent="0.2"/>
    <row r="13491" s="33" customFormat="1" ht="13.2" hidden="1" x14ac:dyDescent="0.2"/>
    <row r="13492" s="33" customFormat="1" ht="13.2" hidden="1" x14ac:dyDescent="0.2"/>
    <row r="13493" s="33" customFormat="1" ht="13.2" hidden="1" x14ac:dyDescent="0.2"/>
    <row r="13494" s="33" customFormat="1" ht="13.2" hidden="1" x14ac:dyDescent="0.2"/>
    <row r="13495" s="33" customFormat="1" ht="13.2" hidden="1" x14ac:dyDescent="0.2"/>
    <row r="13496" s="33" customFormat="1" ht="13.2" hidden="1" x14ac:dyDescent="0.2"/>
    <row r="13497" s="33" customFormat="1" ht="13.2" hidden="1" x14ac:dyDescent="0.2"/>
    <row r="13498" s="33" customFormat="1" ht="13.2" hidden="1" x14ac:dyDescent="0.2"/>
    <row r="13499" s="33" customFormat="1" ht="13.2" hidden="1" x14ac:dyDescent="0.2"/>
    <row r="13500" s="33" customFormat="1" ht="13.2" hidden="1" x14ac:dyDescent="0.2"/>
    <row r="13501" s="33" customFormat="1" ht="13.2" hidden="1" x14ac:dyDescent="0.2"/>
    <row r="13502" s="33" customFormat="1" ht="13.2" hidden="1" x14ac:dyDescent="0.2"/>
    <row r="13503" s="33" customFormat="1" ht="13.2" hidden="1" x14ac:dyDescent="0.2"/>
    <row r="13504" s="33" customFormat="1" ht="13.2" hidden="1" x14ac:dyDescent="0.2"/>
    <row r="13505" s="33" customFormat="1" ht="13.2" hidden="1" x14ac:dyDescent="0.2"/>
    <row r="13506" s="33" customFormat="1" ht="13.2" hidden="1" x14ac:dyDescent="0.2"/>
    <row r="13507" s="33" customFormat="1" ht="13.2" hidden="1" x14ac:dyDescent="0.2"/>
    <row r="13508" s="33" customFormat="1" ht="13.2" hidden="1" x14ac:dyDescent="0.2"/>
    <row r="13509" s="33" customFormat="1" ht="13.2" hidden="1" x14ac:dyDescent="0.2"/>
    <row r="13510" s="33" customFormat="1" ht="13.2" hidden="1" x14ac:dyDescent="0.2"/>
    <row r="13511" s="33" customFormat="1" ht="13.2" hidden="1" x14ac:dyDescent="0.2"/>
    <row r="13512" s="33" customFormat="1" ht="13.2" hidden="1" x14ac:dyDescent="0.2"/>
    <row r="13513" s="33" customFormat="1" ht="13.2" hidden="1" x14ac:dyDescent="0.2"/>
    <row r="13514" s="33" customFormat="1" ht="13.2" hidden="1" x14ac:dyDescent="0.2"/>
    <row r="13515" s="33" customFormat="1" ht="13.2" hidden="1" x14ac:dyDescent="0.2"/>
    <row r="13516" s="33" customFormat="1" ht="13.2" hidden="1" x14ac:dyDescent="0.2"/>
    <row r="13517" s="33" customFormat="1" ht="13.2" hidden="1" x14ac:dyDescent="0.2"/>
    <row r="13518" s="33" customFormat="1" ht="13.2" hidden="1" x14ac:dyDescent="0.2"/>
    <row r="13519" s="33" customFormat="1" ht="13.2" hidden="1" x14ac:dyDescent="0.2"/>
    <row r="13520" s="33" customFormat="1" ht="13.2" hidden="1" x14ac:dyDescent="0.2"/>
    <row r="13521" s="33" customFormat="1" ht="13.2" hidden="1" x14ac:dyDescent="0.2"/>
    <row r="13522" s="33" customFormat="1" ht="13.2" hidden="1" x14ac:dyDescent="0.2"/>
    <row r="13523" s="33" customFormat="1" ht="13.2" hidden="1" x14ac:dyDescent="0.2"/>
    <row r="13524" s="33" customFormat="1" ht="13.2" hidden="1" x14ac:dyDescent="0.2"/>
    <row r="13525" s="33" customFormat="1" ht="13.2" hidden="1" x14ac:dyDescent="0.2"/>
    <row r="13526" s="33" customFormat="1" ht="13.2" hidden="1" x14ac:dyDescent="0.2"/>
    <row r="13527" s="33" customFormat="1" ht="13.2" hidden="1" x14ac:dyDescent="0.2"/>
    <row r="13528" s="33" customFormat="1" ht="13.2" hidden="1" x14ac:dyDescent="0.2"/>
    <row r="13529" s="33" customFormat="1" ht="13.2" hidden="1" x14ac:dyDescent="0.2"/>
    <row r="13530" s="33" customFormat="1" ht="13.2" hidden="1" x14ac:dyDescent="0.2"/>
    <row r="13531" s="33" customFormat="1" ht="13.2" hidden="1" x14ac:dyDescent="0.2"/>
    <row r="13532" s="33" customFormat="1" ht="13.2" hidden="1" x14ac:dyDescent="0.2"/>
    <row r="13533" s="33" customFormat="1" ht="13.2" hidden="1" x14ac:dyDescent="0.2"/>
    <row r="13534" s="33" customFormat="1" ht="13.2" hidden="1" x14ac:dyDescent="0.2"/>
    <row r="13535" s="33" customFormat="1" ht="13.2" hidden="1" x14ac:dyDescent="0.2"/>
    <row r="13536" s="33" customFormat="1" ht="13.2" hidden="1" x14ac:dyDescent="0.2"/>
    <row r="13537" s="33" customFormat="1" ht="13.2" hidden="1" x14ac:dyDescent="0.2"/>
    <row r="13538" s="33" customFormat="1" ht="13.2" hidden="1" x14ac:dyDescent="0.2"/>
    <row r="13539" s="33" customFormat="1" ht="13.2" hidden="1" x14ac:dyDescent="0.2"/>
    <row r="13540" s="33" customFormat="1" ht="13.2" hidden="1" x14ac:dyDescent="0.2"/>
    <row r="13541" s="33" customFormat="1" ht="13.2" hidden="1" x14ac:dyDescent="0.2"/>
    <row r="13542" s="33" customFormat="1" ht="13.2" hidden="1" x14ac:dyDescent="0.2"/>
    <row r="13543" s="33" customFormat="1" ht="13.2" hidden="1" x14ac:dyDescent="0.2"/>
    <row r="13544" s="33" customFormat="1" ht="13.2" hidden="1" x14ac:dyDescent="0.2"/>
    <row r="13545" s="33" customFormat="1" ht="13.2" hidden="1" x14ac:dyDescent="0.2"/>
    <row r="13546" s="33" customFormat="1" ht="13.2" hidden="1" x14ac:dyDescent="0.2"/>
    <row r="13547" s="33" customFormat="1" ht="13.2" hidden="1" x14ac:dyDescent="0.2"/>
    <row r="13548" s="33" customFormat="1" ht="13.2" hidden="1" x14ac:dyDescent="0.2"/>
    <row r="13549" s="33" customFormat="1" ht="13.2" hidden="1" x14ac:dyDescent="0.2"/>
    <row r="13550" s="33" customFormat="1" ht="13.2" hidden="1" x14ac:dyDescent="0.2"/>
    <row r="13551" s="33" customFormat="1" ht="13.2" hidden="1" x14ac:dyDescent="0.2"/>
    <row r="13552" s="33" customFormat="1" ht="13.2" hidden="1" x14ac:dyDescent="0.2"/>
    <row r="13553" s="33" customFormat="1" ht="13.2" hidden="1" x14ac:dyDescent="0.2"/>
    <row r="13554" s="33" customFormat="1" ht="13.2" hidden="1" x14ac:dyDescent="0.2"/>
    <row r="13555" s="33" customFormat="1" ht="13.2" hidden="1" x14ac:dyDescent="0.2"/>
    <row r="13556" s="33" customFormat="1" ht="13.2" hidden="1" x14ac:dyDescent="0.2"/>
    <row r="13557" s="33" customFormat="1" ht="13.2" hidden="1" x14ac:dyDescent="0.2"/>
    <row r="13558" s="33" customFormat="1" ht="13.2" hidden="1" x14ac:dyDescent="0.2"/>
    <row r="13559" s="33" customFormat="1" ht="13.2" hidden="1" x14ac:dyDescent="0.2"/>
    <row r="13560" s="33" customFormat="1" ht="13.2" hidden="1" x14ac:dyDescent="0.2"/>
    <row r="13561" s="33" customFormat="1" ht="13.2" hidden="1" x14ac:dyDescent="0.2"/>
    <row r="13562" s="33" customFormat="1" ht="13.2" hidden="1" x14ac:dyDescent="0.2"/>
    <row r="13563" s="33" customFormat="1" ht="13.2" hidden="1" x14ac:dyDescent="0.2"/>
    <row r="13564" s="33" customFormat="1" ht="13.2" hidden="1" x14ac:dyDescent="0.2"/>
    <row r="13565" s="33" customFormat="1" ht="13.2" hidden="1" x14ac:dyDescent="0.2"/>
    <row r="13566" s="33" customFormat="1" ht="13.2" hidden="1" x14ac:dyDescent="0.2"/>
    <row r="13567" s="33" customFormat="1" ht="13.2" hidden="1" x14ac:dyDescent="0.2"/>
    <row r="13568" s="33" customFormat="1" ht="13.2" hidden="1" x14ac:dyDescent="0.2"/>
    <row r="13569" s="33" customFormat="1" ht="13.2" hidden="1" x14ac:dyDescent="0.2"/>
    <row r="13570" s="33" customFormat="1" ht="13.2" hidden="1" x14ac:dyDescent="0.2"/>
    <row r="13571" s="33" customFormat="1" ht="13.2" hidden="1" x14ac:dyDescent="0.2"/>
    <row r="13572" s="33" customFormat="1" ht="13.2" hidden="1" x14ac:dyDescent="0.2"/>
    <row r="13573" s="33" customFormat="1" ht="13.2" hidden="1" x14ac:dyDescent="0.2"/>
    <row r="13574" s="33" customFormat="1" ht="13.2" hidden="1" x14ac:dyDescent="0.2"/>
    <row r="13575" s="33" customFormat="1" ht="13.2" hidden="1" x14ac:dyDescent="0.2"/>
    <row r="13576" s="33" customFormat="1" ht="13.2" hidden="1" x14ac:dyDescent="0.2"/>
    <row r="13577" s="33" customFormat="1" ht="13.2" hidden="1" x14ac:dyDescent="0.2"/>
    <row r="13578" s="33" customFormat="1" ht="13.2" hidden="1" x14ac:dyDescent="0.2"/>
    <row r="13579" s="33" customFormat="1" ht="13.2" hidden="1" x14ac:dyDescent="0.2"/>
    <row r="13580" s="33" customFormat="1" ht="13.2" hidden="1" x14ac:dyDescent="0.2"/>
    <row r="13581" s="33" customFormat="1" ht="13.2" hidden="1" x14ac:dyDescent="0.2"/>
    <row r="13582" s="33" customFormat="1" ht="13.2" hidden="1" x14ac:dyDescent="0.2"/>
    <row r="13583" s="33" customFormat="1" ht="13.2" hidden="1" x14ac:dyDescent="0.2"/>
    <row r="13584" s="33" customFormat="1" ht="13.2" hidden="1" x14ac:dyDescent="0.2"/>
    <row r="13585" s="33" customFormat="1" ht="13.2" hidden="1" x14ac:dyDescent="0.2"/>
    <row r="13586" s="33" customFormat="1" ht="13.2" hidden="1" x14ac:dyDescent="0.2"/>
    <row r="13587" s="33" customFormat="1" ht="13.2" hidden="1" x14ac:dyDescent="0.2"/>
    <row r="13588" s="33" customFormat="1" ht="13.2" hidden="1" x14ac:dyDescent="0.2"/>
    <row r="13589" s="33" customFormat="1" ht="13.2" hidden="1" x14ac:dyDescent="0.2"/>
    <row r="13590" s="33" customFormat="1" ht="13.2" hidden="1" x14ac:dyDescent="0.2"/>
    <row r="13591" s="33" customFormat="1" ht="13.2" hidden="1" x14ac:dyDescent="0.2"/>
    <row r="13592" s="33" customFormat="1" ht="13.2" hidden="1" x14ac:dyDescent="0.2"/>
    <row r="13593" s="33" customFormat="1" ht="13.2" hidden="1" x14ac:dyDescent="0.2"/>
    <row r="13594" s="33" customFormat="1" ht="13.2" hidden="1" x14ac:dyDescent="0.2"/>
    <row r="13595" s="33" customFormat="1" ht="13.2" hidden="1" x14ac:dyDescent="0.2"/>
    <row r="13596" s="33" customFormat="1" ht="13.2" hidden="1" x14ac:dyDescent="0.2"/>
    <row r="13597" s="33" customFormat="1" ht="13.2" hidden="1" x14ac:dyDescent="0.2"/>
    <row r="13598" s="33" customFormat="1" ht="13.2" hidden="1" x14ac:dyDescent="0.2"/>
    <row r="13599" s="33" customFormat="1" ht="13.2" hidden="1" x14ac:dyDescent="0.2"/>
    <row r="13600" s="33" customFormat="1" ht="13.2" hidden="1" x14ac:dyDescent="0.2"/>
    <row r="13601" s="33" customFormat="1" ht="13.2" hidden="1" x14ac:dyDescent="0.2"/>
    <row r="13602" s="33" customFormat="1" ht="13.2" hidden="1" x14ac:dyDescent="0.2"/>
    <row r="13603" s="33" customFormat="1" ht="13.2" hidden="1" x14ac:dyDescent="0.2"/>
    <row r="13604" s="33" customFormat="1" ht="13.2" hidden="1" x14ac:dyDescent="0.2"/>
    <row r="13605" s="33" customFormat="1" ht="13.2" hidden="1" x14ac:dyDescent="0.2"/>
    <row r="13606" s="33" customFormat="1" ht="13.2" hidden="1" x14ac:dyDescent="0.2"/>
    <row r="13607" s="33" customFormat="1" ht="13.2" hidden="1" x14ac:dyDescent="0.2"/>
    <row r="13608" s="33" customFormat="1" ht="13.2" hidden="1" x14ac:dyDescent="0.2"/>
    <row r="13609" s="33" customFormat="1" ht="13.2" hidden="1" x14ac:dyDescent="0.2"/>
    <row r="13610" s="33" customFormat="1" ht="13.2" hidden="1" x14ac:dyDescent="0.2"/>
    <row r="13611" s="33" customFormat="1" ht="13.2" hidden="1" x14ac:dyDescent="0.2"/>
    <row r="13612" s="33" customFormat="1" ht="13.2" hidden="1" x14ac:dyDescent="0.2"/>
    <row r="13613" s="33" customFormat="1" ht="13.2" hidden="1" x14ac:dyDescent="0.2"/>
    <row r="13614" s="33" customFormat="1" ht="13.2" hidden="1" x14ac:dyDescent="0.2"/>
    <row r="13615" s="33" customFormat="1" ht="13.2" hidden="1" x14ac:dyDescent="0.2"/>
    <row r="13616" s="33" customFormat="1" ht="13.2" hidden="1" x14ac:dyDescent="0.2"/>
    <row r="13617" s="33" customFormat="1" ht="13.2" hidden="1" x14ac:dyDescent="0.2"/>
    <row r="13618" s="33" customFormat="1" ht="13.2" hidden="1" x14ac:dyDescent="0.2"/>
    <row r="13619" s="33" customFormat="1" ht="13.2" hidden="1" x14ac:dyDescent="0.2"/>
    <row r="13620" s="33" customFormat="1" ht="13.2" hidden="1" x14ac:dyDescent="0.2"/>
    <row r="13621" s="33" customFormat="1" ht="13.2" hidden="1" x14ac:dyDescent="0.2"/>
    <row r="13622" s="33" customFormat="1" ht="13.2" hidden="1" x14ac:dyDescent="0.2"/>
    <row r="13623" s="33" customFormat="1" ht="13.2" hidden="1" x14ac:dyDescent="0.2"/>
    <row r="13624" s="33" customFormat="1" ht="13.2" hidden="1" x14ac:dyDescent="0.2"/>
    <row r="13625" s="33" customFormat="1" ht="13.2" hidden="1" x14ac:dyDescent="0.2"/>
    <row r="13626" s="33" customFormat="1" ht="13.2" hidden="1" x14ac:dyDescent="0.2"/>
    <row r="13627" s="33" customFormat="1" ht="13.2" hidden="1" x14ac:dyDescent="0.2"/>
    <row r="13628" s="33" customFormat="1" ht="13.2" hidden="1" x14ac:dyDescent="0.2"/>
    <row r="13629" s="33" customFormat="1" ht="13.2" hidden="1" x14ac:dyDescent="0.2"/>
    <row r="13630" s="33" customFormat="1" ht="13.2" hidden="1" x14ac:dyDescent="0.2"/>
    <row r="13631" s="33" customFormat="1" ht="13.2" hidden="1" x14ac:dyDescent="0.2"/>
    <row r="13632" s="33" customFormat="1" ht="13.2" hidden="1" x14ac:dyDescent="0.2"/>
    <row r="13633" s="33" customFormat="1" ht="13.2" hidden="1" x14ac:dyDescent="0.2"/>
    <row r="13634" s="33" customFormat="1" ht="13.2" hidden="1" x14ac:dyDescent="0.2"/>
    <row r="13635" s="33" customFormat="1" ht="13.2" hidden="1" x14ac:dyDescent="0.2"/>
    <row r="13636" s="33" customFormat="1" ht="13.2" hidden="1" x14ac:dyDescent="0.2"/>
    <row r="13637" s="33" customFormat="1" ht="13.2" hidden="1" x14ac:dyDescent="0.2"/>
    <row r="13638" s="33" customFormat="1" ht="13.2" hidden="1" x14ac:dyDescent="0.2"/>
    <row r="13639" s="33" customFormat="1" ht="13.2" hidden="1" x14ac:dyDescent="0.2"/>
    <row r="13640" s="33" customFormat="1" ht="13.2" hidden="1" x14ac:dyDescent="0.2"/>
    <row r="13641" s="33" customFormat="1" ht="13.2" hidden="1" x14ac:dyDescent="0.2"/>
    <row r="13642" s="33" customFormat="1" ht="13.2" hidden="1" x14ac:dyDescent="0.2"/>
    <row r="13643" s="33" customFormat="1" ht="13.2" hidden="1" x14ac:dyDescent="0.2"/>
    <row r="13644" s="33" customFormat="1" ht="13.2" hidden="1" x14ac:dyDescent="0.2"/>
    <row r="13645" s="33" customFormat="1" ht="13.2" hidden="1" x14ac:dyDescent="0.2"/>
    <row r="13646" s="33" customFormat="1" ht="13.2" hidden="1" x14ac:dyDescent="0.2"/>
    <row r="13647" s="33" customFormat="1" ht="13.2" hidden="1" x14ac:dyDescent="0.2"/>
    <row r="13648" s="33" customFormat="1" ht="13.2" hidden="1" x14ac:dyDescent="0.2"/>
    <row r="13649" s="33" customFormat="1" ht="13.2" hidden="1" x14ac:dyDescent="0.2"/>
    <row r="13650" s="33" customFormat="1" ht="13.2" hidden="1" x14ac:dyDescent="0.2"/>
    <row r="13651" s="33" customFormat="1" ht="13.2" hidden="1" x14ac:dyDescent="0.2"/>
    <row r="13652" s="33" customFormat="1" ht="13.2" hidden="1" x14ac:dyDescent="0.2"/>
    <row r="13653" s="33" customFormat="1" ht="13.2" hidden="1" x14ac:dyDescent="0.2"/>
    <row r="13654" s="33" customFormat="1" ht="13.2" hidden="1" x14ac:dyDescent="0.2"/>
    <row r="13655" s="33" customFormat="1" ht="13.2" hidden="1" x14ac:dyDescent="0.2"/>
    <row r="13656" s="33" customFormat="1" ht="13.2" hidden="1" x14ac:dyDescent="0.2"/>
    <row r="13657" s="33" customFormat="1" ht="13.2" hidden="1" x14ac:dyDescent="0.2"/>
    <row r="13658" s="33" customFormat="1" ht="13.2" hidden="1" x14ac:dyDescent="0.2"/>
    <row r="13659" s="33" customFormat="1" ht="13.2" hidden="1" x14ac:dyDescent="0.2"/>
    <row r="13660" s="33" customFormat="1" ht="13.2" hidden="1" x14ac:dyDescent="0.2"/>
    <row r="13661" s="33" customFormat="1" ht="13.2" hidden="1" x14ac:dyDescent="0.2"/>
    <row r="13662" s="33" customFormat="1" ht="13.2" hidden="1" x14ac:dyDescent="0.2"/>
    <row r="13663" s="33" customFormat="1" ht="13.2" hidden="1" x14ac:dyDescent="0.2"/>
    <row r="13664" s="33" customFormat="1" ht="13.2" hidden="1" x14ac:dyDescent="0.2"/>
    <row r="13665" s="33" customFormat="1" ht="13.2" hidden="1" x14ac:dyDescent="0.2"/>
    <row r="13666" s="33" customFormat="1" ht="13.2" hidden="1" x14ac:dyDescent="0.2"/>
    <row r="13667" s="33" customFormat="1" ht="13.2" hidden="1" x14ac:dyDescent="0.2"/>
    <row r="13668" s="33" customFormat="1" ht="13.2" hidden="1" x14ac:dyDescent="0.2"/>
    <row r="13669" s="33" customFormat="1" ht="13.2" hidden="1" x14ac:dyDescent="0.2"/>
    <row r="13670" s="33" customFormat="1" ht="13.2" hidden="1" x14ac:dyDescent="0.2"/>
    <row r="13671" s="33" customFormat="1" ht="13.2" hidden="1" x14ac:dyDescent="0.2"/>
    <row r="13672" s="33" customFormat="1" ht="13.2" hidden="1" x14ac:dyDescent="0.2"/>
    <row r="13673" s="33" customFormat="1" ht="13.2" hidden="1" x14ac:dyDescent="0.2"/>
    <row r="13674" s="33" customFormat="1" ht="13.2" hidden="1" x14ac:dyDescent="0.2"/>
    <row r="13675" s="33" customFormat="1" ht="13.2" hidden="1" x14ac:dyDescent="0.2"/>
    <row r="13676" s="33" customFormat="1" ht="13.2" hidden="1" x14ac:dyDescent="0.2"/>
    <row r="13677" s="33" customFormat="1" ht="13.2" hidden="1" x14ac:dyDescent="0.2"/>
    <row r="13678" s="33" customFormat="1" ht="13.2" hidden="1" x14ac:dyDescent="0.2"/>
    <row r="13679" s="33" customFormat="1" ht="13.2" hidden="1" x14ac:dyDescent="0.2"/>
    <row r="13680" s="33" customFormat="1" ht="13.2" hidden="1" x14ac:dyDescent="0.2"/>
    <row r="13681" s="33" customFormat="1" ht="13.2" hidden="1" x14ac:dyDescent="0.2"/>
    <row r="13682" s="33" customFormat="1" ht="13.2" hidden="1" x14ac:dyDescent="0.2"/>
    <row r="13683" s="33" customFormat="1" ht="13.2" hidden="1" x14ac:dyDescent="0.2"/>
    <row r="13684" s="33" customFormat="1" ht="13.2" hidden="1" x14ac:dyDescent="0.2"/>
    <row r="13685" s="33" customFormat="1" ht="13.2" hidden="1" x14ac:dyDescent="0.2"/>
    <row r="13686" s="33" customFormat="1" ht="13.2" hidden="1" x14ac:dyDescent="0.2"/>
    <row r="13687" s="33" customFormat="1" ht="13.2" hidden="1" x14ac:dyDescent="0.2"/>
    <row r="13688" s="33" customFormat="1" ht="13.2" hidden="1" x14ac:dyDescent="0.2"/>
    <row r="13689" s="33" customFormat="1" ht="13.2" hidden="1" x14ac:dyDescent="0.2"/>
    <row r="13690" s="33" customFormat="1" ht="13.2" hidden="1" x14ac:dyDescent="0.2"/>
    <row r="13691" s="33" customFormat="1" ht="13.2" hidden="1" x14ac:dyDescent="0.2"/>
    <row r="13692" s="33" customFormat="1" ht="13.2" hidden="1" x14ac:dyDescent="0.2"/>
    <row r="13693" s="33" customFormat="1" ht="13.2" hidden="1" x14ac:dyDescent="0.2"/>
    <row r="13694" s="33" customFormat="1" ht="13.2" hidden="1" x14ac:dyDescent="0.2"/>
    <row r="13695" s="33" customFormat="1" ht="13.2" hidden="1" x14ac:dyDescent="0.2"/>
    <row r="13696" s="33" customFormat="1" ht="13.2" hidden="1" x14ac:dyDescent="0.2"/>
    <row r="13697" s="33" customFormat="1" ht="13.2" hidden="1" x14ac:dyDescent="0.2"/>
    <row r="13698" s="33" customFormat="1" ht="13.2" hidden="1" x14ac:dyDescent="0.2"/>
    <row r="13699" s="33" customFormat="1" ht="13.2" hidden="1" x14ac:dyDescent="0.2"/>
    <row r="13700" s="33" customFormat="1" ht="13.2" hidden="1" x14ac:dyDescent="0.2"/>
    <row r="13701" s="33" customFormat="1" ht="13.2" hidden="1" x14ac:dyDescent="0.2"/>
    <row r="13702" s="33" customFormat="1" ht="13.2" hidden="1" x14ac:dyDescent="0.2"/>
    <row r="13703" s="33" customFormat="1" ht="13.2" hidden="1" x14ac:dyDescent="0.2"/>
    <row r="13704" s="33" customFormat="1" ht="13.2" hidden="1" x14ac:dyDescent="0.2"/>
    <row r="13705" s="33" customFormat="1" ht="13.2" hidden="1" x14ac:dyDescent="0.2"/>
    <row r="13706" s="33" customFormat="1" ht="13.2" hidden="1" x14ac:dyDescent="0.2"/>
    <row r="13707" s="33" customFormat="1" ht="13.2" hidden="1" x14ac:dyDescent="0.2"/>
    <row r="13708" s="33" customFormat="1" ht="13.2" hidden="1" x14ac:dyDescent="0.2"/>
    <row r="13709" s="33" customFormat="1" ht="13.2" hidden="1" x14ac:dyDescent="0.2"/>
    <row r="13710" s="33" customFormat="1" ht="13.2" hidden="1" x14ac:dyDescent="0.2"/>
    <row r="13711" s="33" customFormat="1" ht="13.2" hidden="1" x14ac:dyDescent="0.2"/>
    <row r="13712" s="33" customFormat="1" ht="13.2" hidden="1" x14ac:dyDescent="0.2"/>
    <row r="13713" s="33" customFormat="1" ht="13.2" hidden="1" x14ac:dyDescent="0.2"/>
    <row r="13714" s="33" customFormat="1" ht="13.2" hidden="1" x14ac:dyDescent="0.2"/>
    <row r="13715" s="33" customFormat="1" ht="13.2" hidden="1" x14ac:dyDescent="0.2"/>
    <row r="13716" s="33" customFormat="1" ht="13.2" hidden="1" x14ac:dyDescent="0.2"/>
    <row r="13717" s="33" customFormat="1" ht="13.2" hidden="1" x14ac:dyDescent="0.2"/>
    <row r="13718" s="33" customFormat="1" ht="13.2" hidden="1" x14ac:dyDescent="0.2"/>
    <row r="13719" s="33" customFormat="1" ht="13.2" hidden="1" x14ac:dyDescent="0.2"/>
    <row r="13720" s="33" customFormat="1" ht="13.2" hidden="1" x14ac:dyDescent="0.2"/>
    <row r="13721" s="33" customFormat="1" ht="13.2" hidden="1" x14ac:dyDescent="0.2"/>
    <row r="13722" s="33" customFormat="1" ht="13.2" hidden="1" x14ac:dyDescent="0.2"/>
    <row r="13723" s="33" customFormat="1" ht="13.2" hidden="1" x14ac:dyDescent="0.2"/>
    <row r="13724" s="33" customFormat="1" ht="13.2" hidden="1" x14ac:dyDescent="0.2"/>
    <row r="13725" s="33" customFormat="1" ht="13.2" hidden="1" x14ac:dyDescent="0.2"/>
    <row r="13726" s="33" customFormat="1" ht="13.2" hidden="1" x14ac:dyDescent="0.2"/>
    <row r="13727" s="33" customFormat="1" ht="13.2" hidden="1" x14ac:dyDescent="0.2"/>
    <row r="13728" s="33" customFormat="1" ht="13.2" hidden="1" x14ac:dyDescent="0.2"/>
    <row r="13729" s="33" customFormat="1" ht="13.2" hidden="1" x14ac:dyDescent="0.2"/>
    <row r="13730" s="33" customFormat="1" ht="13.2" hidden="1" x14ac:dyDescent="0.2"/>
    <row r="13731" s="33" customFormat="1" ht="13.2" hidden="1" x14ac:dyDescent="0.2"/>
    <row r="13732" s="33" customFormat="1" ht="13.2" hidden="1" x14ac:dyDescent="0.2"/>
    <row r="13733" s="33" customFormat="1" ht="13.2" hidden="1" x14ac:dyDescent="0.2"/>
    <row r="13734" s="33" customFormat="1" ht="13.2" hidden="1" x14ac:dyDescent="0.2"/>
    <row r="13735" s="33" customFormat="1" ht="13.2" hidden="1" x14ac:dyDescent="0.2"/>
    <row r="13736" s="33" customFormat="1" ht="13.2" hidden="1" x14ac:dyDescent="0.2"/>
    <row r="13737" s="33" customFormat="1" ht="13.2" hidden="1" x14ac:dyDescent="0.2"/>
    <row r="13738" s="33" customFormat="1" ht="13.2" hidden="1" x14ac:dyDescent="0.2"/>
    <row r="13739" s="33" customFormat="1" ht="13.2" hidden="1" x14ac:dyDescent="0.2"/>
    <row r="13740" s="33" customFormat="1" ht="13.2" hidden="1" x14ac:dyDescent="0.2"/>
    <row r="13741" s="33" customFormat="1" ht="13.2" hidden="1" x14ac:dyDescent="0.2"/>
    <row r="13742" s="33" customFormat="1" ht="13.2" hidden="1" x14ac:dyDescent="0.2"/>
    <row r="13743" s="33" customFormat="1" ht="13.2" hidden="1" x14ac:dyDescent="0.2"/>
    <row r="13744" s="33" customFormat="1" ht="13.2" hidden="1" x14ac:dyDescent="0.2"/>
    <row r="13745" s="33" customFormat="1" ht="13.2" hidden="1" x14ac:dyDescent="0.2"/>
    <row r="13746" s="33" customFormat="1" ht="13.2" hidden="1" x14ac:dyDescent="0.2"/>
    <row r="13747" s="33" customFormat="1" ht="13.2" hidden="1" x14ac:dyDescent="0.2"/>
    <row r="13748" s="33" customFormat="1" ht="13.2" hidden="1" x14ac:dyDescent="0.2"/>
    <row r="13749" s="33" customFormat="1" ht="13.2" hidden="1" x14ac:dyDescent="0.2"/>
    <row r="13750" s="33" customFormat="1" ht="13.2" hidden="1" x14ac:dyDescent="0.2"/>
    <row r="13751" s="33" customFormat="1" ht="13.2" hidden="1" x14ac:dyDescent="0.2"/>
    <row r="13752" s="33" customFormat="1" ht="13.2" hidden="1" x14ac:dyDescent="0.2"/>
    <row r="13753" s="33" customFormat="1" ht="13.2" hidden="1" x14ac:dyDescent="0.2"/>
    <row r="13754" s="33" customFormat="1" ht="13.2" hidden="1" x14ac:dyDescent="0.2"/>
    <row r="13755" s="33" customFormat="1" ht="13.2" hidden="1" x14ac:dyDescent="0.2"/>
    <row r="13756" s="33" customFormat="1" ht="13.2" hidden="1" x14ac:dyDescent="0.2"/>
    <row r="13757" s="33" customFormat="1" ht="13.2" hidden="1" x14ac:dyDescent="0.2"/>
    <row r="13758" s="33" customFormat="1" ht="13.2" hidden="1" x14ac:dyDescent="0.2"/>
    <row r="13759" s="33" customFormat="1" ht="13.2" hidden="1" x14ac:dyDescent="0.2"/>
    <row r="13760" s="33" customFormat="1" ht="13.2" hidden="1" x14ac:dyDescent="0.2"/>
    <row r="13761" s="33" customFormat="1" ht="13.2" hidden="1" x14ac:dyDescent="0.2"/>
    <row r="13762" s="33" customFormat="1" ht="13.2" hidden="1" x14ac:dyDescent="0.2"/>
    <row r="13763" s="33" customFormat="1" ht="13.2" hidden="1" x14ac:dyDescent="0.2"/>
    <row r="13764" s="33" customFormat="1" ht="13.2" hidden="1" x14ac:dyDescent="0.2"/>
    <row r="13765" s="33" customFormat="1" ht="13.2" hidden="1" x14ac:dyDescent="0.2"/>
    <row r="13766" s="33" customFormat="1" ht="13.2" hidden="1" x14ac:dyDescent="0.2"/>
    <row r="13767" s="33" customFormat="1" ht="13.2" hidden="1" x14ac:dyDescent="0.2"/>
    <row r="13768" s="33" customFormat="1" ht="13.2" hidden="1" x14ac:dyDescent="0.2"/>
    <row r="13769" s="33" customFormat="1" ht="13.2" hidden="1" x14ac:dyDescent="0.2"/>
    <row r="13770" s="33" customFormat="1" ht="13.2" hidden="1" x14ac:dyDescent="0.2"/>
    <row r="13771" s="33" customFormat="1" ht="13.2" hidden="1" x14ac:dyDescent="0.2"/>
    <row r="13772" s="33" customFormat="1" ht="13.2" hidden="1" x14ac:dyDescent="0.2"/>
    <row r="13773" s="33" customFormat="1" ht="13.2" hidden="1" x14ac:dyDescent="0.2"/>
    <row r="13774" s="33" customFormat="1" ht="13.2" hidden="1" x14ac:dyDescent="0.2"/>
    <row r="13775" s="33" customFormat="1" ht="13.2" hidden="1" x14ac:dyDescent="0.2"/>
    <row r="13776" s="33" customFormat="1" ht="13.2" hidden="1" x14ac:dyDescent="0.2"/>
    <row r="13777" s="33" customFormat="1" ht="13.2" hidden="1" x14ac:dyDescent="0.2"/>
    <row r="13778" s="33" customFormat="1" ht="13.2" hidden="1" x14ac:dyDescent="0.2"/>
    <row r="13779" s="33" customFormat="1" ht="13.2" hidden="1" x14ac:dyDescent="0.2"/>
    <row r="13780" s="33" customFormat="1" ht="13.2" hidden="1" x14ac:dyDescent="0.2"/>
    <row r="13781" s="33" customFormat="1" ht="13.2" hidden="1" x14ac:dyDescent="0.2"/>
    <row r="13782" s="33" customFormat="1" ht="13.2" hidden="1" x14ac:dyDescent="0.2"/>
    <row r="13783" s="33" customFormat="1" ht="13.2" hidden="1" x14ac:dyDescent="0.2"/>
    <row r="13784" s="33" customFormat="1" ht="13.2" hidden="1" x14ac:dyDescent="0.2"/>
    <row r="13785" s="33" customFormat="1" ht="13.2" hidden="1" x14ac:dyDescent="0.2"/>
    <row r="13786" s="33" customFormat="1" ht="13.2" hidden="1" x14ac:dyDescent="0.2"/>
    <row r="13787" s="33" customFormat="1" ht="13.2" hidden="1" x14ac:dyDescent="0.2"/>
    <row r="13788" s="33" customFormat="1" ht="13.2" hidden="1" x14ac:dyDescent="0.2"/>
    <row r="13789" s="33" customFormat="1" ht="13.2" hidden="1" x14ac:dyDescent="0.2"/>
    <row r="13790" s="33" customFormat="1" ht="13.2" hidden="1" x14ac:dyDescent="0.2"/>
    <row r="13791" s="33" customFormat="1" ht="13.2" hidden="1" x14ac:dyDescent="0.2"/>
    <row r="13792" s="33" customFormat="1" ht="13.2" hidden="1" x14ac:dyDescent="0.2"/>
    <row r="13793" s="33" customFormat="1" ht="13.2" hidden="1" x14ac:dyDescent="0.2"/>
    <row r="13794" s="33" customFormat="1" ht="13.2" hidden="1" x14ac:dyDescent="0.2"/>
    <row r="13795" s="33" customFormat="1" ht="13.2" hidden="1" x14ac:dyDescent="0.2"/>
    <row r="13796" s="33" customFormat="1" ht="13.2" hidden="1" x14ac:dyDescent="0.2"/>
    <row r="13797" s="33" customFormat="1" ht="13.2" hidden="1" x14ac:dyDescent="0.2"/>
    <row r="13798" s="33" customFormat="1" ht="13.2" hidden="1" x14ac:dyDescent="0.2"/>
    <row r="13799" s="33" customFormat="1" ht="13.2" hidden="1" x14ac:dyDescent="0.2"/>
    <row r="13800" s="33" customFormat="1" ht="13.2" hidden="1" x14ac:dyDescent="0.2"/>
    <row r="13801" s="33" customFormat="1" ht="13.2" hidden="1" x14ac:dyDescent="0.2"/>
    <row r="13802" s="33" customFormat="1" ht="13.2" hidden="1" x14ac:dyDescent="0.2"/>
    <row r="13803" s="33" customFormat="1" ht="13.2" hidden="1" x14ac:dyDescent="0.2"/>
    <row r="13804" s="33" customFormat="1" ht="13.2" hidden="1" x14ac:dyDescent="0.2"/>
    <row r="13805" s="33" customFormat="1" ht="13.2" hidden="1" x14ac:dyDescent="0.2"/>
    <row r="13806" s="33" customFormat="1" ht="13.2" hidden="1" x14ac:dyDescent="0.2"/>
    <row r="13807" s="33" customFormat="1" ht="13.2" hidden="1" x14ac:dyDescent="0.2"/>
    <row r="13808" s="33" customFormat="1" ht="13.2" hidden="1" x14ac:dyDescent="0.2"/>
    <row r="13809" s="33" customFormat="1" ht="13.2" hidden="1" x14ac:dyDescent="0.2"/>
    <row r="13810" s="33" customFormat="1" ht="13.2" hidden="1" x14ac:dyDescent="0.2"/>
    <row r="13811" s="33" customFormat="1" ht="13.2" hidden="1" x14ac:dyDescent="0.2"/>
    <row r="13812" s="33" customFormat="1" ht="13.2" hidden="1" x14ac:dyDescent="0.2"/>
    <row r="13813" s="33" customFormat="1" ht="13.2" hidden="1" x14ac:dyDescent="0.2"/>
    <row r="13814" s="33" customFormat="1" ht="13.2" hidden="1" x14ac:dyDescent="0.2"/>
    <row r="13815" s="33" customFormat="1" ht="13.2" hidden="1" x14ac:dyDescent="0.2"/>
    <row r="13816" s="33" customFormat="1" ht="13.2" hidden="1" x14ac:dyDescent="0.2"/>
    <row r="13817" s="33" customFormat="1" ht="13.2" hidden="1" x14ac:dyDescent="0.2"/>
    <row r="13818" s="33" customFormat="1" ht="13.2" hidden="1" x14ac:dyDescent="0.2"/>
    <row r="13819" s="33" customFormat="1" ht="13.2" hidden="1" x14ac:dyDescent="0.2"/>
    <row r="13820" s="33" customFormat="1" ht="13.2" hidden="1" x14ac:dyDescent="0.2"/>
    <row r="13821" s="33" customFormat="1" ht="13.2" hidden="1" x14ac:dyDescent="0.2"/>
    <row r="13822" s="33" customFormat="1" ht="13.2" hidden="1" x14ac:dyDescent="0.2"/>
    <row r="13823" s="33" customFormat="1" ht="13.2" hidden="1" x14ac:dyDescent="0.2"/>
    <row r="13824" s="33" customFormat="1" ht="13.2" hidden="1" x14ac:dyDescent="0.2"/>
    <row r="13825" s="33" customFormat="1" ht="13.2" hidden="1" x14ac:dyDescent="0.2"/>
    <row r="13826" s="33" customFormat="1" ht="13.2" hidden="1" x14ac:dyDescent="0.2"/>
    <row r="13827" s="33" customFormat="1" ht="13.2" hidden="1" x14ac:dyDescent="0.2"/>
    <row r="13828" s="33" customFormat="1" ht="13.2" hidden="1" x14ac:dyDescent="0.2"/>
    <row r="13829" s="33" customFormat="1" ht="13.2" hidden="1" x14ac:dyDescent="0.2"/>
    <row r="13830" s="33" customFormat="1" ht="13.2" hidden="1" x14ac:dyDescent="0.2"/>
    <row r="13831" s="33" customFormat="1" ht="13.2" hidden="1" x14ac:dyDescent="0.2"/>
    <row r="13832" s="33" customFormat="1" ht="13.2" hidden="1" x14ac:dyDescent="0.2"/>
    <row r="13833" s="33" customFormat="1" ht="13.2" hidden="1" x14ac:dyDescent="0.2"/>
    <row r="13834" s="33" customFormat="1" ht="13.2" hidden="1" x14ac:dyDescent="0.2"/>
    <row r="13835" s="33" customFormat="1" ht="13.2" hidden="1" x14ac:dyDescent="0.2"/>
    <row r="13836" s="33" customFormat="1" ht="13.2" hidden="1" x14ac:dyDescent="0.2"/>
    <row r="13837" s="33" customFormat="1" ht="13.2" hidden="1" x14ac:dyDescent="0.2"/>
    <row r="13838" s="33" customFormat="1" ht="13.2" hidden="1" x14ac:dyDescent="0.2"/>
    <row r="13839" s="33" customFormat="1" ht="13.2" hidden="1" x14ac:dyDescent="0.2"/>
    <row r="13840" s="33" customFormat="1" ht="13.2" hidden="1" x14ac:dyDescent="0.2"/>
    <row r="13841" s="33" customFormat="1" ht="13.2" hidden="1" x14ac:dyDescent="0.2"/>
    <row r="13842" s="33" customFormat="1" ht="13.2" hidden="1" x14ac:dyDescent="0.2"/>
    <row r="13843" s="33" customFormat="1" ht="13.2" hidden="1" x14ac:dyDescent="0.2"/>
    <row r="13844" s="33" customFormat="1" ht="13.2" hidden="1" x14ac:dyDescent="0.2"/>
    <row r="13845" s="33" customFormat="1" ht="13.2" hidden="1" x14ac:dyDescent="0.2"/>
    <row r="13846" s="33" customFormat="1" ht="13.2" hidden="1" x14ac:dyDescent="0.2"/>
    <row r="13847" s="33" customFormat="1" ht="13.2" hidden="1" x14ac:dyDescent="0.2"/>
    <row r="13848" s="33" customFormat="1" ht="13.2" hidden="1" x14ac:dyDescent="0.2"/>
    <row r="13849" s="33" customFormat="1" ht="13.2" hidden="1" x14ac:dyDescent="0.2"/>
    <row r="13850" s="33" customFormat="1" ht="13.2" hidden="1" x14ac:dyDescent="0.2"/>
    <row r="13851" s="33" customFormat="1" ht="13.2" hidden="1" x14ac:dyDescent="0.2"/>
    <row r="13852" s="33" customFormat="1" ht="13.2" hidden="1" x14ac:dyDescent="0.2"/>
    <row r="13853" s="33" customFormat="1" ht="13.2" hidden="1" x14ac:dyDescent="0.2"/>
    <row r="13854" s="33" customFormat="1" ht="13.2" hidden="1" x14ac:dyDescent="0.2"/>
    <row r="13855" s="33" customFormat="1" ht="13.2" hidden="1" x14ac:dyDescent="0.2"/>
    <row r="13856" s="33" customFormat="1" ht="13.2" hidden="1" x14ac:dyDescent="0.2"/>
    <row r="13857" s="33" customFormat="1" ht="13.2" hidden="1" x14ac:dyDescent="0.2"/>
    <row r="13858" s="33" customFormat="1" ht="13.2" hidden="1" x14ac:dyDescent="0.2"/>
    <row r="13859" s="33" customFormat="1" ht="13.2" hidden="1" x14ac:dyDescent="0.2"/>
    <row r="13860" s="33" customFormat="1" ht="13.2" hidden="1" x14ac:dyDescent="0.2"/>
    <row r="13861" s="33" customFormat="1" ht="13.2" hidden="1" x14ac:dyDescent="0.2"/>
    <row r="13862" s="33" customFormat="1" ht="13.2" hidden="1" x14ac:dyDescent="0.2"/>
    <row r="13863" s="33" customFormat="1" ht="13.2" hidden="1" x14ac:dyDescent="0.2"/>
    <row r="13864" s="33" customFormat="1" ht="13.2" hidden="1" x14ac:dyDescent="0.2"/>
    <row r="13865" s="33" customFormat="1" ht="13.2" hidden="1" x14ac:dyDescent="0.2"/>
    <row r="13866" s="33" customFormat="1" ht="13.2" hidden="1" x14ac:dyDescent="0.2"/>
    <row r="13867" s="33" customFormat="1" ht="13.2" hidden="1" x14ac:dyDescent="0.2"/>
    <row r="13868" s="33" customFormat="1" ht="13.2" hidden="1" x14ac:dyDescent="0.2"/>
    <row r="13869" s="33" customFormat="1" ht="13.2" hidden="1" x14ac:dyDescent="0.2"/>
    <row r="13870" s="33" customFormat="1" ht="13.2" hidden="1" x14ac:dyDescent="0.2"/>
    <row r="13871" s="33" customFormat="1" ht="13.2" hidden="1" x14ac:dyDescent="0.2"/>
    <row r="13872" s="33" customFormat="1" ht="13.2" hidden="1" x14ac:dyDescent="0.2"/>
    <row r="13873" s="33" customFormat="1" ht="13.2" hidden="1" x14ac:dyDescent="0.2"/>
    <row r="13874" s="33" customFormat="1" ht="13.2" hidden="1" x14ac:dyDescent="0.2"/>
    <row r="13875" s="33" customFormat="1" ht="13.2" hidden="1" x14ac:dyDescent="0.2"/>
    <row r="13876" s="33" customFormat="1" ht="13.2" hidden="1" x14ac:dyDescent="0.2"/>
    <row r="13877" s="33" customFormat="1" ht="13.2" hidden="1" x14ac:dyDescent="0.2"/>
    <row r="13878" s="33" customFormat="1" ht="13.2" hidden="1" x14ac:dyDescent="0.2"/>
    <row r="13879" s="33" customFormat="1" ht="13.2" hidden="1" x14ac:dyDescent="0.2"/>
    <row r="13880" s="33" customFormat="1" ht="13.2" hidden="1" x14ac:dyDescent="0.2"/>
    <row r="13881" s="33" customFormat="1" ht="13.2" hidden="1" x14ac:dyDescent="0.2"/>
    <row r="13882" s="33" customFormat="1" ht="13.2" hidden="1" x14ac:dyDescent="0.2"/>
    <row r="13883" s="33" customFormat="1" ht="13.2" hidden="1" x14ac:dyDescent="0.2"/>
    <row r="13884" s="33" customFormat="1" ht="13.2" hidden="1" x14ac:dyDescent="0.2"/>
    <row r="13885" s="33" customFormat="1" ht="13.2" hidden="1" x14ac:dyDescent="0.2"/>
    <row r="13886" s="33" customFormat="1" ht="13.2" hidden="1" x14ac:dyDescent="0.2"/>
    <row r="13887" s="33" customFormat="1" ht="13.2" hidden="1" x14ac:dyDescent="0.2"/>
    <row r="13888" s="33" customFormat="1" ht="13.2" hidden="1" x14ac:dyDescent="0.2"/>
    <row r="13889" s="33" customFormat="1" ht="13.2" hidden="1" x14ac:dyDescent="0.2"/>
    <row r="13890" s="33" customFormat="1" ht="13.2" hidden="1" x14ac:dyDescent="0.2"/>
    <row r="13891" s="33" customFormat="1" ht="13.2" hidden="1" x14ac:dyDescent="0.2"/>
    <row r="13892" s="33" customFormat="1" ht="13.2" hidden="1" x14ac:dyDescent="0.2"/>
    <row r="13893" s="33" customFormat="1" ht="13.2" hidden="1" x14ac:dyDescent="0.2"/>
    <row r="13894" s="33" customFormat="1" ht="13.2" hidden="1" x14ac:dyDescent="0.2"/>
    <row r="13895" s="33" customFormat="1" ht="13.2" hidden="1" x14ac:dyDescent="0.2"/>
    <row r="13896" s="33" customFormat="1" ht="13.2" hidden="1" x14ac:dyDescent="0.2"/>
    <row r="13897" s="33" customFormat="1" ht="13.2" hidden="1" x14ac:dyDescent="0.2"/>
    <row r="13898" s="33" customFormat="1" ht="13.2" hidden="1" x14ac:dyDescent="0.2"/>
    <row r="13899" s="33" customFormat="1" ht="13.2" hidden="1" x14ac:dyDescent="0.2"/>
    <row r="13900" s="33" customFormat="1" ht="13.2" hidden="1" x14ac:dyDescent="0.2"/>
    <row r="13901" s="33" customFormat="1" ht="13.2" hidden="1" x14ac:dyDescent="0.2"/>
    <row r="13902" s="33" customFormat="1" ht="13.2" hidden="1" x14ac:dyDescent="0.2"/>
    <row r="13903" s="33" customFormat="1" ht="13.2" hidden="1" x14ac:dyDescent="0.2"/>
    <row r="13904" s="33" customFormat="1" ht="13.2" hidden="1" x14ac:dyDescent="0.2"/>
    <row r="13905" s="33" customFormat="1" ht="13.2" hidden="1" x14ac:dyDescent="0.2"/>
    <row r="13906" s="33" customFormat="1" ht="13.2" hidden="1" x14ac:dyDescent="0.2"/>
    <row r="13907" s="33" customFormat="1" ht="13.2" hidden="1" x14ac:dyDescent="0.2"/>
    <row r="13908" s="33" customFormat="1" ht="13.2" hidden="1" x14ac:dyDescent="0.2"/>
    <row r="13909" s="33" customFormat="1" ht="13.2" hidden="1" x14ac:dyDescent="0.2"/>
    <row r="13910" s="33" customFormat="1" ht="13.2" hidden="1" x14ac:dyDescent="0.2"/>
    <row r="13911" s="33" customFormat="1" ht="13.2" hidden="1" x14ac:dyDescent="0.2"/>
    <row r="13912" s="33" customFormat="1" ht="13.2" hidden="1" x14ac:dyDescent="0.2"/>
    <row r="13913" s="33" customFormat="1" ht="13.2" hidden="1" x14ac:dyDescent="0.2"/>
    <row r="13914" s="33" customFormat="1" ht="13.2" hidden="1" x14ac:dyDescent="0.2"/>
    <row r="13915" s="33" customFormat="1" ht="13.2" hidden="1" x14ac:dyDescent="0.2"/>
    <row r="13916" s="33" customFormat="1" ht="13.2" hidden="1" x14ac:dyDescent="0.2"/>
    <row r="13917" s="33" customFormat="1" ht="13.2" hidden="1" x14ac:dyDescent="0.2"/>
    <row r="13918" s="33" customFormat="1" ht="13.2" hidden="1" x14ac:dyDescent="0.2"/>
    <row r="13919" s="33" customFormat="1" ht="13.2" hidden="1" x14ac:dyDescent="0.2"/>
    <row r="13920" s="33" customFormat="1" ht="13.2" hidden="1" x14ac:dyDescent="0.2"/>
    <row r="13921" s="33" customFormat="1" ht="13.2" hidden="1" x14ac:dyDescent="0.2"/>
    <row r="13922" s="33" customFormat="1" ht="13.2" hidden="1" x14ac:dyDescent="0.2"/>
    <row r="13923" s="33" customFormat="1" ht="13.2" hidden="1" x14ac:dyDescent="0.2"/>
    <row r="13924" s="33" customFormat="1" ht="13.2" hidden="1" x14ac:dyDescent="0.2"/>
    <row r="13925" s="33" customFormat="1" ht="13.2" hidden="1" x14ac:dyDescent="0.2"/>
    <row r="13926" s="33" customFormat="1" ht="13.2" hidden="1" x14ac:dyDescent="0.2"/>
    <row r="13927" s="33" customFormat="1" ht="13.2" hidden="1" x14ac:dyDescent="0.2"/>
    <row r="13928" s="33" customFormat="1" ht="13.2" hidden="1" x14ac:dyDescent="0.2"/>
    <row r="13929" s="33" customFormat="1" ht="13.2" hidden="1" x14ac:dyDescent="0.2"/>
    <row r="13930" s="33" customFormat="1" ht="13.2" hidden="1" x14ac:dyDescent="0.2"/>
    <row r="13931" s="33" customFormat="1" ht="13.2" hidden="1" x14ac:dyDescent="0.2"/>
    <row r="13932" s="33" customFormat="1" ht="13.2" hidden="1" x14ac:dyDescent="0.2"/>
    <row r="13933" s="33" customFormat="1" ht="13.2" hidden="1" x14ac:dyDescent="0.2"/>
    <row r="13934" s="33" customFormat="1" ht="13.2" hidden="1" x14ac:dyDescent="0.2"/>
    <row r="13935" s="33" customFormat="1" ht="13.2" hidden="1" x14ac:dyDescent="0.2"/>
    <row r="13936" s="33" customFormat="1" ht="13.2" hidden="1" x14ac:dyDescent="0.2"/>
    <row r="13937" s="33" customFormat="1" ht="13.2" hidden="1" x14ac:dyDescent="0.2"/>
    <row r="13938" s="33" customFormat="1" ht="13.2" hidden="1" x14ac:dyDescent="0.2"/>
    <row r="13939" s="33" customFormat="1" ht="13.2" hidden="1" x14ac:dyDescent="0.2"/>
    <row r="13940" s="33" customFormat="1" ht="13.2" hidden="1" x14ac:dyDescent="0.2"/>
    <row r="13941" s="33" customFormat="1" ht="13.2" hidden="1" x14ac:dyDescent="0.2"/>
    <row r="13942" s="33" customFormat="1" ht="13.2" hidden="1" x14ac:dyDescent="0.2"/>
    <row r="13943" s="33" customFormat="1" ht="13.2" hidden="1" x14ac:dyDescent="0.2"/>
    <row r="13944" s="33" customFormat="1" ht="13.2" hidden="1" x14ac:dyDescent="0.2"/>
    <row r="13945" s="33" customFormat="1" ht="13.2" hidden="1" x14ac:dyDescent="0.2"/>
    <row r="13946" s="33" customFormat="1" ht="13.2" hidden="1" x14ac:dyDescent="0.2"/>
    <row r="13947" s="33" customFormat="1" ht="13.2" hidden="1" x14ac:dyDescent="0.2"/>
    <row r="13948" s="33" customFormat="1" ht="13.2" hidden="1" x14ac:dyDescent="0.2"/>
    <row r="13949" s="33" customFormat="1" ht="13.2" hidden="1" x14ac:dyDescent="0.2"/>
    <row r="13950" s="33" customFormat="1" ht="13.2" hidden="1" x14ac:dyDescent="0.2"/>
    <row r="13951" s="33" customFormat="1" ht="13.2" hidden="1" x14ac:dyDescent="0.2"/>
    <row r="13952" s="33" customFormat="1" ht="13.2" hidden="1" x14ac:dyDescent="0.2"/>
    <row r="13953" s="33" customFormat="1" ht="13.2" hidden="1" x14ac:dyDescent="0.2"/>
    <row r="13954" s="33" customFormat="1" ht="13.2" hidden="1" x14ac:dyDescent="0.2"/>
    <row r="13955" s="33" customFormat="1" ht="13.2" hidden="1" x14ac:dyDescent="0.2"/>
    <row r="13956" s="33" customFormat="1" ht="13.2" hidden="1" x14ac:dyDescent="0.2"/>
    <row r="13957" s="33" customFormat="1" ht="13.2" hidden="1" x14ac:dyDescent="0.2"/>
    <row r="13958" s="33" customFormat="1" ht="13.2" hidden="1" x14ac:dyDescent="0.2"/>
    <row r="13959" s="33" customFormat="1" ht="13.2" hidden="1" x14ac:dyDescent="0.2"/>
    <row r="13960" s="33" customFormat="1" ht="13.2" hidden="1" x14ac:dyDescent="0.2"/>
    <row r="13961" s="33" customFormat="1" ht="13.2" hidden="1" x14ac:dyDescent="0.2"/>
    <row r="13962" s="33" customFormat="1" ht="13.2" hidden="1" x14ac:dyDescent="0.2"/>
    <row r="13963" s="33" customFormat="1" ht="13.2" hidden="1" x14ac:dyDescent="0.2"/>
    <row r="13964" s="33" customFormat="1" ht="13.2" hidden="1" x14ac:dyDescent="0.2"/>
    <row r="13965" s="33" customFormat="1" ht="13.2" hidden="1" x14ac:dyDescent="0.2"/>
    <row r="13966" s="33" customFormat="1" ht="13.2" hidden="1" x14ac:dyDescent="0.2"/>
    <row r="13967" s="33" customFormat="1" ht="13.2" hidden="1" x14ac:dyDescent="0.2"/>
    <row r="13968" s="33" customFormat="1" ht="13.2" hidden="1" x14ac:dyDescent="0.2"/>
    <row r="13969" s="33" customFormat="1" ht="13.2" hidden="1" x14ac:dyDescent="0.2"/>
    <row r="13970" s="33" customFormat="1" ht="13.2" hidden="1" x14ac:dyDescent="0.2"/>
    <row r="13971" s="33" customFormat="1" ht="13.2" hidden="1" x14ac:dyDescent="0.2"/>
    <row r="13972" s="33" customFormat="1" ht="13.2" hidden="1" x14ac:dyDescent="0.2"/>
    <row r="13973" s="33" customFormat="1" ht="13.2" hidden="1" x14ac:dyDescent="0.2"/>
    <row r="13974" s="33" customFormat="1" ht="13.2" hidden="1" x14ac:dyDescent="0.2"/>
    <row r="13975" s="33" customFormat="1" ht="13.2" hidden="1" x14ac:dyDescent="0.2"/>
    <row r="13976" s="33" customFormat="1" ht="13.2" hidden="1" x14ac:dyDescent="0.2"/>
    <row r="13977" s="33" customFormat="1" ht="13.2" hidden="1" x14ac:dyDescent="0.2"/>
    <row r="13978" s="33" customFormat="1" ht="13.2" hidden="1" x14ac:dyDescent="0.2"/>
    <row r="13979" s="33" customFormat="1" ht="13.2" hidden="1" x14ac:dyDescent="0.2"/>
    <row r="13980" s="33" customFormat="1" ht="13.2" hidden="1" x14ac:dyDescent="0.2"/>
    <row r="13981" s="33" customFormat="1" ht="13.2" hidden="1" x14ac:dyDescent="0.2"/>
    <row r="13982" s="33" customFormat="1" ht="13.2" hidden="1" x14ac:dyDescent="0.2"/>
    <row r="13983" s="33" customFormat="1" ht="13.2" hidden="1" x14ac:dyDescent="0.2"/>
    <row r="13984" s="33" customFormat="1" ht="13.2" hidden="1" x14ac:dyDescent="0.2"/>
    <row r="13985" s="33" customFormat="1" ht="13.2" hidden="1" x14ac:dyDescent="0.2"/>
    <row r="13986" s="33" customFormat="1" ht="13.2" hidden="1" x14ac:dyDescent="0.2"/>
    <row r="13987" s="33" customFormat="1" ht="13.2" hidden="1" x14ac:dyDescent="0.2"/>
    <row r="13988" s="33" customFormat="1" ht="13.2" hidden="1" x14ac:dyDescent="0.2"/>
    <row r="13989" s="33" customFormat="1" ht="13.2" hidden="1" x14ac:dyDescent="0.2"/>
    <row r="13990" s="33" customFormat="1" ht="13.2" hidden="1" x14ac:dyDescent="0.2"/>
    <row r="13991" s="33" customFormat="1" ht="13.2" hidden="1" x14ac:dyDescent="0.2"/>
    <row r="13992" s="33" customFormat="1" ht="13.2" hidden="1" x14ac:dyDescent="0.2"/>
    <row r="13993" s="33" customFormat="1" ht="13.2" hidden="1" x14ac:dyDescent="0.2"/>
    <row r="13994" s="33" customFormat="1" ht="13.2" hidden="1" x14ac:dyDescent="0.2"/>
    <row r="13995" s="33" customFormat="1" ht="13.2" hidden="1" x14ac:dyDescent="0.2"/>
    <row r="13996" s="33" customFormat="1" ht="13.2" hidden="1" x14ac:dyDescent="0.2"/>
    <row r="13997" s="33" customFormat="1" ht="13.2" hidden="1" x14ac:dyDescent="0.2"/>
    <row r="13998" s="33" customFormat="1" ht="13.2" hidden="1" x14ac:dyDescent="0.2"/>
    <row r="13999" s="33" customFormat="1" ht="13.2" hidden="1" x14ac:dyDescent="0.2"/>
    <row r="14000" s="33" customFormat="1" ht="13.2" hidden="1" x14ac:dyDescent="0.2"/>
    <row r="14001" s="33" customFormat="1" ht="13.2" hidden="1" x14ac:dyDescent="0.2"/>
    <row r="14002" s="33" customFormat="1" ht="13.2" hidden="1" x14ac:dyDescent="0.2"/>
    <row r="14003" s="33" customFormat="1" ht="13.2" hidden="1" x14ac:dyDescent="0.2"/>
    <row r="14004" s="33" customFormat="1" ht="13.2" hidden="1" x14ac:dyDescent="0.2"/>
    <row r="14005" s="33" customFormat="1" ht="13.2" hidden="1" x14ac:dyDescent="0.2"/>
    <row r="14006" s="33" customFormat="1" ht="13.2" hidden="1" x14ac:dyDescent="0.2"/>
    <row r="14007" s="33" customFormat="1" ht="13.2" hidden="1" x14ac:dyDescent="0.2"/>
    <row r="14008" s="33" customFormat="1" ht="13.2" hidden="1" x14ac:dyDescent="0.2"/>
    <row r="14009" s="33" customFormat="1" ht="13.2" hidden="1" x14ac:dyDescent="0.2"/>
    <row r="14010" s="33" customFormat="1" ht="13.2" hidden="1" x14ac:dyDescent="0.2"/>
    <row r="14011" s="33" customFormat="1" ht="13.2" hidden="1" x14ac:dyDescent="0.2"/>
    <row r="14012" s="33" customFormat="1" ht="13.2" hidden="1" x14ac:dyDescent="0.2"/>
    <row r="14013" s="33" customFormat="1" ht="13.2" hidden="1" x14ac:dyDescent="0.2"/>
    <row r="14014" s="33" customFormat="1" ht="13.2" hidden="1" x14ac:dyDescent="0.2"/>
    <row r="14015" s="33" customFormat="1" ht="13.2" hidden="1" x14ac:dyDescent="0.2"/>
    <row r="14016" s="33" customFormat="1" ht="13.2" hidden="1" x14ac:dyDescent="0.2"/>
    <row r="14017" s="33" customFormat="1" ht="13.2" hidden="1" x14ac:dyDescent="0.2"/>
    <row r="14018" s="33" customFormat="1" ht="13.2" hidden="1" x14ac:dyDescent="0.2"/>
    <row r="14019" s="33" customFormat="1" ht="13.2" hidden="1" x14ac:dyDescent="0.2"/>
    <row r="14020" s="33" customFormat="1" ht="13.2" hidden="1" x14ac:dyDescent="0.2"/>
    <row r="14021" s="33" customFormat="1" ht="13.2" hidden="1" x14ac:dyDescent="0.2"/>
    <row r="14022" s="33" customFormat="1" ht="13.2" hidden="1" x14ac:dyDescent="0.2"/>
    <row r="14023" s="33" customFormat="1" ht="13.2" hidden="1" x14ac:dyDescent="0.2"/>
    <row r="14024" s="33" customFormat="1" ht="13.2" hidden="1" x14ac:dyDescent="0.2"/>
    <row r="14025" s="33" customFormat="1" ht="13.2" hidden="1" x14ac:dyDescent="0.2"/>
    <row r="14026" s="33" customFormat="1" ht="13.2" hidden="1" x14ac:dyDescent="0.2"/>
    <row r="14027" s="33" customFormat="1" ht="13.2" hidden="1" x14ac:dyDescent="0.2"/>
    <row r="14028" s="33" customFormat="1" ht="13.2" hidden="1" x14ac:dyDescent="0.2"/>
    <row r="14029" s="33" customFormat="1" ht="13.2" hidden="1" x14ac:dyDescent="0.2"/>
    <row r="14030" s="33" customFormat="1" ht="13.2" hidden="1" x14ac:dyDescent="0.2"/>
    <row r="14031" s="33" customFormat="1" ht="13.2" hidden="1" x14ac:dyDescent="0.2"/>
    <row r="14032" s="33" customFormat="1" ht="13.2" hidden="1" x14ac:dyDescent="0.2"/>
    <row r="14033" s="33" customFormat="1" ht="13.2" hidden="1" x14ac:dyDescent="0.2"/>
    <row r="14034" s="33" customFormat="1" ht="13.2" hidden="1" x14ac:dyDescent="0.2"/>
    <row r="14035" s="33" customFormat="1" ht="13.2" hidden="1" x14ac:dyDescent="0.2"/>
    <row r="14036" s="33" customFormat="1" ht="13.2" hidden="1" x14ac:dyDescent="0.2"/>
    <row r="14037" s="33" customFormat="1" ht="13.2" hidden="1" x14ac:dyDescent="0.2"/>
    <row r="14038" s="33" customFormat="1" ht="13.2" hidden="1" x14ac:dyDescent="0.2"/>
    <row r="14039" s="33" customFormat="1" ht="13.2" hidden="1" x14ac:dyDescent="0.2"/>
    <row r="14040" s="33" customFormat="1" ht="13.2" hidden="1" x14ac:dyDescent="0.2"/>
    <row r="14041" s="33" customFormat="1" ht="13.2" hidden="1" x14ac:dyDescent="0.2"/>
    <row r="14042" s="33" customFormat="1" ht="13.2" hidden="1" x14ac:dyDescent="0.2"/>
    <row r="14043" s="33" customFormat="1" ht="13.2" hidden="1" x14ac:dyDescent="0.2"/>
    <row r="14044" s="33" customFormat="1" ht="13.2" hidden="1" x14ac:dyDescent="0.2"/>
    <row r="14045" s="33" customFormat="1" ht="13.2" hidden="1" x14ac:dyDescent="0.2"/>
    <row r="14046" s="33" customFormat="1" ht="13.2" hidden="1" x14ac:dyDescent="0.2"/>
    <row r="14047" s="33" customFormat="1" ht="13.2" hidden="1" x14ac:dyDescent="0.2"/>
    <row r="14048" s="33" customFormat="1" ht="13.2" hidden="1" x14ac:dyDescent="0.2"/>
    <row r="14049" s="33" customFormat="1" ht="13.2" hidden="1" x14ac:dyDescent="0.2"/>
    <row r="14050" s="33" customFormat="1" ht="13.2" hidden="1" x14ac:dyDescent="0.2"/>
    <row r="14051" s="33" customFormat="1" ht="13.2" hidden="1" x14ac:dyDescent="0.2"/>
    <row r="14052" s="33" customFormat="1" ht="13.2" hidden="1" x14ac:dyDescent="0.2"/>
    <row r="14053" s="33" customFormat="1" ht="13.2" hidden="1" x14ac:dyDescent="0.2"/>
    <row r="14054" s="33" customFormat="1" ht="13.2" hidden="1" x14ac:dyDescent="0.2"/>
    <row r="14055" s="33" customFormat="1" ht="13.2" hidden="1" x14ac:dyDescent="0.2"/>
    <row r="14056" s="33" customFormat="1" ht="13.2" hidden="1" x14ac:dyDescent="0.2"/>
    <row r="14057" s="33" customFormat="1" ht="13.2" hidden="1" x14ac:dyDescent="0.2"/>
    <row r="14058" s="33" customFormat="1" ht="13.2" hidden="1" x14ac:dyDescent="0.2"/>
    <row r="14059" s="33" customFormat="1" ht="13.2" hidden="1" x14ac:dyDescent="0.2"/>
    <row r="14060" s="33" customFormat="1" ht="13.2" hidden="1" x14ac:dyDescent="0.2"/>
    <row r="14061" s="33" customFormat="1" ht="13.2" hidden="1" x14ac:dyDescent="0.2"/>
    <row r="14062" s="33" customFormat="1" ht="13.2" hidden="1" x14ac:dyDescent="0.2"/>
    <row r="14063" s="33" customFormat="1" ht="13.2" hidden="1" x14ac:dyDescent="0.2"/>
    <row r="14064" s="33" customFormat="1" ht="13.2" hidden="1" x14ac:dyDescent="0.2"/>
    <row r="14065" s="33" customFormat="1" ht="13.2" hidden="1" x14ac:dyDescent="0.2"/>
    <row r="14066" s="33" customFormat="1" ht="13.2" hidden="1" x14ac:dyDescent="0.2"/>
    <row r="14067" s="33" customFormat="1" ht="13.2" hidden="1" x14ac:dyDescent="0.2"/>
    <row r="14068" s="33" customFormat="1" ht="13.2" hidden="1" x14ac:dyDescent="0.2"/>
    <row r="14069" s="33" customFormat="1" ht="13.2" hidden="1" x14ac:dyDescent="0.2"/>
    <row r="14070" s="33" customFormat="1" ht="13.2" hidden="1" x14ac:dyDescent="0.2"/>
    <row r="14071" s="33" customFormat="1" ht="13.2" hidden="1" x14ac:dyDescent="0.2"/>
    <row r="14072" s="33" customFormat="1" ht="13.2" hidden="1" x14ac:dyDescent="0.2"/>
    <row r="14073" s="33" customFormat="1" ht="13.2" hidden="1" x14ac:dyDescent="0.2"/>
    <row r="14074" s="33" customFormat="1" ht="13.2" hidden="1" x14ac:dyDescent="0.2"/>
    <row r="14075" s="33" customFormat="1" ht="13.2" hidden="1" x14ac:dyDescent="0.2"/>
    <row r="14076" s="33" customFormat="1" ht="13.2" hidden="1" x14ac:dyDescent="0.2"/>
    <row r="14077" s="33" customFormat="1" ht="13.2" hidden="1" x14ac:dyDescent="0.2"/>
    <row r="14078" s="33" customFormat="1" ht="13.2" hidden="1" x14ac:dyDescent="0.2"/>
    <row r="14079" s="33" customFormat="1" ht="13.2" hidden="1" x14ac:dyDescent="0.2"/>
    <row r="14080" s="33" customFormat="1" ht="13.2" hidden="1" x14ac:dyDescent="0.2"/>
    <row r="14081" s="33" customFormat="1" ht="13.2" hidden="1" x14ac:dyDescent="0.2"/>
    <row r="14082" s="33" customFormat="1" ht="13.2" hidden="1" x14ac:dyDescent="0.2"/>
    <row r="14083" s="33" customFormat="1" ht="13.2" hidden="1" x14ac:dyDescent="0.2"/>
    <row r="14084" s="33" customFormat="1" ht="13.2" hidden="1" x14ac:dyDescent="0.2"/>
    <row r="14085" s="33" customFormat="1" ht="13.2" hidden="1" x14ac:dyDescent="0.2"/>
    <row r="14086" s="33" customFormat="1" ht="13.2" hidden="1" x14ac:dyDescent="0.2"/>
    <row r="14087" s="33" customFormat="1" ht="13.2" hidden="1" x14ac:dyDescent="0.2"/>
    <row r="14088" s="33" customFormat="1" ht="13.2" hidden="1" x14ac:dyDescent="0.2"/>
    <row r="14089" s="33" customFormat="1" ht="13.2" hidden="1" x14ac:dyDescent="0.2"/>
    <row r="14090" s="33" customFormat="1" ht="13.2" hidden="1" x14ac:dyDescent="0.2"/>
    <row r="14091" s="33" customFormat="1" ht="13.2" hidden="1" x14ac:dyDescent="0.2"/>
    <row r="14092" s="33" customFormat="1" ht="13.2" hidden="1" x14ac:dyDescent="0.2"/>
    <row r="14093" s="33" customFormat="1" ht="13.2" hidden="1" x14ac:dyDescent="0.2"/>
    <row r="14094" s="33" customFormat="1" ht="13.2" hidden="1" x14ac:dyDescent="0.2"/>
    <row r="14095" s="33" customFormat="1" ht="13.2" hidden="1" x14ac:dyDescent="0.2"/>
    <row r="14096" s="33" customFormat="1" ht="13.2" hidden="1" x14ac:dyDescent="0.2"/>
    <row r="14097" s="33" customFormat="1" ht="13.2" hidden="1" x14ac:dyDescent="0.2"/>
    <row r="14098" s="33" customFormat="1" ht="13.2" hidden="1" x14ac:dyDescent="0.2"/>
    <row r="14099" s="33" customFormat="1" ht="13.2" hidden="1" x14ac:dyDescent="0.2"/>
    <row r="14100" s="33" customFormat="1" ht="13.2" hidden="1" x14ac:dyDescent="0.2"/>
    <row r="14101" s="33" customFormat="1" ht="13.2" hidden="1" x14ac:dyDescent="0.2"/>
    <row r="14102" s="33" customFormat="1" ht="13.2" hidden="1" x14ac:dyDescent="0.2"/>
    <row r="14103" s="33" customFormat="1" ht="13.2" hidden="1" x14ac:dyDescent="0.2"/>
    <row r="14104" s="33" customFormat="1" ht="13.2" hidden="1" x14ac:dyDescent="0.2"/>
    <row r="14105" s="33" customFormat="1" ht="13.2" hidden="1" x14ac:dyDescent="0.2"/>
    <row r="14106" s="33" customFormat="1" ht="13.2" hidden="1" x14ac:dyDescent="0.2"/>
    <row r="14107" s="33" customFormat="1" ht="13.2" hidden="1" x14ac:dyDescent="0.2"/>
    <row r="14108" s="33" customFormat="1" ht="13.2" hidden="1" x14ac:dyDescent="0.2"/>
    <row r="14109" s="33" customFormat="1" ht="13.2" hidden="1" x14ac:dyDescent="0.2"/>
    <row r="14110" s="33" customFormat="1" ht="13.2" hidden="1" x14ac:dyDescent="0.2"/>
    <row r="14111" s="33" customFormat="1" ht="13.2" hidden="1" x14ac:dyDescent="0.2"/>
    <row r="14112" s="33" customFormat="1" ht="13.2" hidden="1" x14ac:dyDescent="0.2"/>
    <row r="14113" s="33" customFormat="1" ht="13.2" hidden="1" x14ac:dyDescent="0.2"/>
    <row r="14114" s="33" customFormat="1" ht="13.2" hidden="1" x14ac:dyDescent="0.2"/>
    <row r="14115" s="33" customFormat="1" ht="13.2" hidden="1" x14ac:dyDescent="0.2"/>
    <row r="14116" s="33" customFormat="1" ht="13.2" hidden="1" x14ac:dyDescent="0.2"/>
    <row r="14117" s="33" customFormat="1" ht="13.2" hidden="1" x14ac:dyDescent="0.2"/>
    <row r="14118" s="33" customFormat="1" ht="13.2" hidden="1" x14ac:dyDescent="0.2"/>
    <row r="14119" s="33" customFormat="1" ht="13.2" hidden="1" x14ac:dyDescent="0.2"/>
    <row r="14120" s="33" customFormat="1" ht="13.2" hidden="1" x14ac:dyDescent="0.2"/>
    <row r="14121" s="33" customFormat="1" ht="13.2" hidden="1" x14ac:dyDescent="0.2"/>
    <row r="14122" s="33" customFormat="1" ht="13.2" hidden="1" x14ac:dyDescent="0.2"/>
    <row r="14123" s="33" customFormat="1" ht="13.2" hidden="1" x14ac:dyDescent="0.2"/>
    <row r="14124" s="33" customFormat="1" ht="13.2" hidden="1" x14ac:dyDescent="0.2"/>
    <row r="14125" s="33" customFormat="1" ht="13.2" hidden="1" x14ac:dyDescent="0.2"/>
    <row r="14126" s="33" customFormat="1" ht="13.2" hidden="1" x14ac:dyDescent="0.2"/>
    <row r="14127" s="33" customFormat="1" ht="13.2" hidden="1" x14ac:dyDescent="0.2"/>
    <row r="14128" s="33" customFormat="1" ht="13.2" hidden="1" x14ac:dyDescent="0.2"/>
    <row r="14129" s="33" customFormat="1" ht="13.2" hidden="1" x14ac:dyDescent="0.2"/>
    <row r="14130" s="33" customFormat="1" ht="13.2" hidden="1" x14ac:dyDescent="0.2"/>
    <row r="14131" s="33" customFormat="1" ht="13.2" hidden="1" x14ac:dyDescent="0.2"/>
    <row r="14132" s="33" customFormat="1" ht="13.2" hidden="1" x14ac:dyDescent="0.2"/>
    <row r="14133" s="33" customFormat="1" ht="13.2" hidden="1" x14ac:dyDescent="0.2"/>
    <row r="14134" s="33" customFormat="1" ht="13.2" hidden="1" x14ac:dyDescent="0.2"/>
    <row r="14135" s="33" customFormat="1" ht="13.2" hidden="1" x14ac:dyDescent="0.2"/>
    <row r="14136" s="33" customFormat="1" ht="13.2" hidden="1" x14ac:dyDescent="0.2"/>
    <row r="14137" s="33" customFormat="1" ht="13.2" hidden="1" x14ac:dyDescent="0.2"/>
    <row r="14138" s="33" customFormat="1" ht="13.2" hidden="1" x14ac:dyDescent="0.2"/>
    <row r="14139" s="33" customFormat="1" ht="13.2" hidden="1" x14ac:dyDescent="0.2"/>
    <row r="14140" s="33" customFormat="1" ht="13.2" hidden="1" x14ac:dyDescent="0.2"/>
    <row r="14141" s="33" customFormat="1" ht="13.2" hidden="1" x14ac:dyDescent="0.2"/>
    <row r="14142" s="33" customFormat="1" ht="13.2" hidden="1" x14ac:dyDescent="0.2"/>
    <row r="14143" s="33" customFormat="1" ht="13.2" hidden="1" x14ac:dyDescent="0.2"/>
    <row r="14144" s="33" customFormat="1" ht="13.2" hidden="1" x14ac:dyDescent="0.2"/>
    <row r="14145" s="33" customFormat="1" ht="13.2" hidden="1" x14ac:dyDescent="0.2"/>
    <row r="14146" s="33" customFormat="1" ht="13.2" hidden="1" x14ac:dyDescent="0.2"/>
    <row r="14147" s="33" customFormat="1" ht="13.2" hidden="1" x14ac:dyDescent="0.2"/>
    <row r="14148" s="33" customFormat="1" ht="13.2" hidden="1" x14ac:dyDescent="0.2"/>
    <row r="14149" s="33" customFormat="1" ht="13.2" hidden="1" x14ac:dyDescent="0.2"/>
    <row r="14150" s="33" customFormat="1" ht="13.2" hidden="1" x14ac:dyDescent="0.2"/>
    <row r="14151" s="33" customFormat="1" ht="13.2" hidden="1" x14ac:dyDescent="0.2"/>
    <row r="14152" s="33" customFormat="1" ht="13.2" hidden="1" x14ac:dyDescent="0.2"/>
    <row r="14153" s="33" customFormat="1" ht="13.2" hidden="1" x14ac:dyDescent="0.2"/>
    <row r="14154" s="33" customFormat="1" ht="13.2" hidden="1" x14ac:dyDescent="0.2"/>
    <row r="14155" s="33" customFormat="1" ht="13.2" hidden="1" x14ac:dyDescent="0.2"/>
    <row r="14156" s="33" customFormat="1" ht="13.2" hidden="1" x14ac:dyDescent="0.2"/>
    <row r="14157" s="33" customFormat="1" ht="13.2" hidden="1" x14ac:dyDescent="0.2"/>
    <row r="14158" s="33" customFormat="1" ht="13.2" hidden="1" x14ac:dyDescent="0.2"/>
    <row r="14159" s="33" customFormat="1" ht="13.2" hidden="1" x14ac:dyDescent="0.2"/>
    <row r="14160" s="33" customFormat="1" ht="13.2" hidden="1" x14ac:dyDescent="0.2"/>
    <row r="14161" s="33" customFormat="1" ht="13.2" hidden="1" x14ac:dyDescent="0.2"/>
    <row r="14162" s="33" customFormat="1" ht="13.2" hidden="1" x14ac:dyDescent="0.2"/>
    <row r="14163" s="33" customFormat="1" ht="13.2" hidden="1" x14ac:dyDescent="0.2"/>
    <row r="14164" s="33" customFormat="1" ht="13.2" hidden="1" x14ac:dyDescent="0.2"/>
    <row r="14165" s="33" customFormat="1" ht="13.2" hidden="1" x14ac:dyDescent="0.2"/>
    <row r="14166" s="33" customFormat="1" ht="13.2" hidden="1" x14ac:dyDescent="0.2"/>
    <row r="14167" s="33" customFormat="1" ht="13.2" hidden="1" x14ac:dyDescent="0.2"/>
    <row r="14168" s="33" customFormat="1" ht="13.2" hidden="1" x14ac:dyDescent="0.2"/>
    <row r="14169" s="33" customFormat="1" ht="13.2" hidden="1" x14ac:dyDescent="0.2"/>
    <row r="14170" s="33" customFormat="1" ht="13.2" hidden="1" x14ac:dyDescent="0.2"/>
    <row r="14171" s="33" customFormat="1" ht="13.2" hidden="1" x14ac:dyDescent="0.2"/>
    <row r="14172" s="33" customFormat="1" ht="13.2" hidden="1" x14ac:dyDescent="0.2"/>
    <row r="14173" s="33" customFormat="1" ht="13.2" hidden="1" x14ac:dyDescent="0.2"/>
    <row r="14174" s="33" customFormat="1" ht="13.2" hidden="1" x14ac:dyDescent="0.2"/>
    <row r="14175" s="33" customFormat="1" ht="13.2" hidden="1" x14ac:dyDescent="0.2"/>
    <row r="14176" s="33" customFormat="1" ht="13.2" hidden="1" x14ac:dyDescent="0.2"/>
    <row r="14177" s="33" customFormat="1" ht="13.2" hidden="1" x14ac:dyDescent="0.2"/>
    <row r="14178" s="33" customFormat="1" ht="13.2" hidden="1" x14ac:dyDescent="0.2"/>
    <row r="14179" s="33" customFormat="1" ht="13.2" hidden="1" x14ac:dyDescent="0.2"/>
    <row r="14180" s="33" customFormat="1" ht="13.2" hidden="1" x14ac:dyDescent="0.2"/>
    <row r="14181" s="33" customFormat="1" ht="13.2" hidden="1" x14ac:dyDescent="0.2"/>
    <row r="14182" s="33" customFormat="1" ht="13.2" hidden="1" x14ac:dyDescent="0.2"/>
    <row r="14183" s="33" customFormat="1" ht="13.2" hidden="1" x14ac:dyDescent="0.2"/>
    <row r="14184" s="33" customFormat="1" ht="13.2" hidden="1" x14ac:dyDescent="0.2"/>
    <row r="14185" s="33" customFormat="1" ht="13.2" hidden="1" x14ac:dyDescent="0.2"/>
    <row r="14186" s="33" customFormat="1" ht="13.2" hidden="1" x14ac:dyDescent="0.2"/>
    <row r="14187" s="33" customFormat="1" ht="13.2" hidden="1" x14ac:dyDescent="0.2"/>
    <row r="14188" s="33" customFormat="1" ht="13.2" hidden="1" x14ac:dyDescent="0.2"/>
    <row r="14189" s="33" customFormat="1" ht="13.2" hidden="1" x14ac:dyDescent="0.2"/>
    <row r="14190" s="33" customFormat="1" ht="13.2" hidden="1" x14ac:dyDescent="0.2"/>
    <row r="14191" s="33" customFormat="1" ht="13.2" hidden="1" x14ac:dyDescent="0.2"/>
    <row r="14192" s="33" customFormat="1" ht="13.2" hidden="1" x14ac:dyDescent="0.2"/>
    <row r="14193" s="33" customFormat="1" ht="13.2" hidden="1" x14ac:dyDescent="0.2"/>
    <row r="14194" s="33" customFormat="1" ht="13.2" hidden="1" x14ac:dyDescent="0.2"/>
    <row r="14195" s="33" customFormat="1" ht="13.2" hidden="1" x14ac:dyDescent="0.2"/>
    <row r="14196" s="33" customFormat="1" ht="13.2" hidden="1" x14ac:dyDescent="0.2"/>
    <row r="14197" s="33" customFormat="1" ht="13.2" hidden="1" x14ac:dyDescent="0.2"/>
    <row r="14198" s="33" customFormat="1" ht="13.2" hidden="1" x14ac:dyDescent="0.2"/>
    <row r="14199" s="33" customFormat="1" ht="13.2" hidden="1" x14ac:dyDescent="0.2"/>
    <row r="14200" s="33" customFormat="1" ht="13.2" hidden="1" x14ac:dyDescent="0.2"/>
    <row r="14201" s="33" customFormat="1" ht="13.2" hidden="1" x14ac:dyDescent="0.2"/>
    <row r="14202" s="33" customFormat="1" ht="13.2" hidden="1" x14ac:dyDescent="0.2"/>
    <row r="14203" s="33" customFormat="1" ht="13.2" hidden="1" x14ac:dyDescent="0.2"/>
    <row r="14204" s="33" customFormat="1" ht="13.2" hidden="1" x14ac:dyDescent="0.2"/>
    <row r="14205" s="33" customFormat="1" ht="13.2" hidden="1" x14ac:dyDescent="0.2"/>
    <row r="14206" s="33" customFormat="1" ht="13.2" hidden="1" x14ac:dyDescent="0.2"/>
    <row r="14207" s="33" customFormat="1" ht="13.2" hidden="1" x14ac:dyDescent="0.2"/>
    <row r="14208" s="33" customFormat="1" ht="13.2" hidden="1" x14ac:dyDescent="0.2"/>
    <row r="14209" s="33" customFormat="1" ht="13.2" hidden="1" x14ac:dyDescent="0.2"/>
    <row r="14210" s="33" customFormat="1" ht="13.2" hidden="1" x14ac:dyDescent="0.2"/>
    <row r="14211" s="33" customFormat="1" ht="13.2" hidden="1" x14ac:dyDescent="0.2"/>
    <row r="14212" s="33" customFormat="1" ht="13.2" hidden="1" x14ac:dyDescent="0.2"/>
    <row r="14213" s="33" customFormat="1" ht="13.2" hidden="1" x14ac:dyDescent="0.2"/>
    <row r="14214" s="33" customFormat="1" ht="13.2" hidden="1" x14ac:dyDescent="0.2"/>
    <row r="14215" s="33" customFormat="1" ht="13.2" hidden="1" x14ac:dyDescent="0.2"/>
    <row r="14216" s="33" customFormat="1" ht="13.2" hidden="1" x14ac:dyDescent="0.2"/>
    <row r="14217" s="33" customFormat="1" ht="13.2" hidden="1" x14ac:dyDescent="0.2"/>
    <row r="14218" s="33" customFormat="1" ht="13.2" hidden="1" x14ac:dyDescent="0.2"/>
    <row r="14219" s="33" customFormat="1" ht="13.2" hidden="1" x14ac:dyDescent="0.2"/>
    <row r="14220" s="33" customFormat="1" ht="13.2" hidden="1" x14ac:dyDescent="0.2"/>
    <row r="14221" s="33" customFormat="1" ht="13.2" hidden="1" x14ac:dyDescent="0.2"/>
    <row r="14222" s="33" customFormat="1" ht="13.2" hidden="1" x14ac:dyDescent="0.2"/>
    <row r="14223" s="33" customFormat="1" ht="13.2" hidden="1" x14ac:dyDescent="0.2"/>
    <row r="14224" s="33" customFormat="1" ht="13.2" hidden="1" x14ac:dyDescent="0.2"/>
    <row r="14225" s="33" customFormat="1" ht="13.2" hidden="1" x14ac:dyDescent="0.2"/>
    <row r="14226" s="33" customFormat="1" ht="13.2" hidden="1" x14ac:dyDescent="0.2"/>
    <row r="14227" s="33" customFormat="1" ht="13.2" hidden="1" x14ac:dyDescent="0.2"/>
    <row r="14228" s="33" customFormat="1" ht="13.2" hidden="1" x14ac:dyDescent="0.2"/>
    <row r="14229" s="33" customFormat="1" ht="13.2" hidden="1" x14ac:dyDescent="0.2"/>
    <row r="14230" s="33" customFormat="1" ht="13.2" hidden="1" x14ac:dyDescent="0.2"/>
    <row r="14231" s="33" customFormat="1" ht="13.2" hidden="1" x14ac:dyDescent="0.2"/>
    <row r="14232" s="33" customFormat="1" ht="13.2" hidden="1" x14ac:dyDescent="0.2"/>
    <row r="14233" s="33" customFormat="1" ht="13.2" hidden="1" x14ac:dyDescent="0.2"/>
    <row r="14234" s="33" customFormat="1" ht="13.2" hidden="1" x14ac:dyDescent="0.2"/>
    <row r="14235" s="33" customFormat="1" ht="13.2" hidden="1" x14ac:dyDescent="0.2"/>
    <row r="14236" s="33" customFormat="1" ht="13.2" hidden="1" x14ac:dyDescent="0.2"/>
    <row r="14237" s="33" customFormat="1" ht="13.2" hidden="1" x14ac:dyDescent="0.2"/>
    <row r="14238" s="33" customFormat="1" ht="13.2" hidden="1" x14ac:dyDescent="0.2"/>
    <row r="14239" s="33" customFormat="1" ht="13.2" hidden="1" x14ac:dyDescent="0.2"/>
    <row r="14240" s="33" customFormat="1" ht="13.2" hidden="1" x14ac:dyDescent="0.2"/>
    <row r="14241" s="33" customFormat="1" ht="13.2" hidden="1" x14ac:dyDescent="0.2"/>
    <row r="14242" s="33" customFormat="1" ht="13.2" hidden="1" x14ac:dyDescent="0.2"/>
    <row r="14243" s="33" customFormat="1" ht="13.2" hidden="1" x14ac:dyDescent="0.2"/>
    <row r="14244" s="33" customFormat="1" ht="13.2" hidden="1" x14ac:dyDescent="0.2"/>
    <row r="14245" s="33" customFormat="1" ht="13.2" hidden="1" x14ac:dyDescent="0.2"/>
    <row r="14246" s="33" customFormat="1" ht="13.2" hidden="1" x14ac:dyDescent="0.2"/>
    <row r="14247" s="33" customFormat="1" ht="13.2" hidden="1" x14ac:dyDescent="0.2"/>
    <row r="14248" s="33" customFormat="1" ht="13.2" hidden="1" x14ac:dyDescent="0.2"/>
    <row r="14249" s="33" customFormat="1" ht="13.2" hidden="1" x14ac:dyDescent="0.2"/>
    <row r="14250" s="33" customFormat="1" ht="13.2" hidden="1" x14ac:dyDescent="0.2"/>
    <row r="14251" s="33" customFormat="1" ht="13.2" hidden="1" x14ac:dyDescent="0.2"/>
    <row r="14252" s="33" customFormat="1" ht="13.2" hidden="1" x14ac:dyDescent="0.2"/>
    <row r="14253" s="33" customFormat="1" ht="13.2" hidden="1" x14ac:dyDescent="0.2"/>
    <row r="14254" s="33" customFormat="1" ht="13.2" hidden="1" x14ac:dyDescent="0.2"/>
    <row r="14255" s="33" customFormat="1" ht="13.2" hidden="1" x14ac:dyDescent="0.2"/>
    <row r="14256" s="33" customFormat="1" ht="13.2" hidden="1" x14ac:dyDescent="0.2"/>
    <row r="14257" s="33" customFormat="1" ht="13.2" hidden="1" x14ac:dyDescent="0.2"/>
    <row r="14258" s="33" customFormat="1" ht="13.2" hidden="1" x14ac:dyDescent="0.2"/>
    <row r="14259" s="33" customFormat="1" ht="13.2" hidden="1" x14ac:dyDescent="0.2"/>
    <row r="14260" s="33" customFormat="1" ht="13.2" hidden="1" x14ac:dyDescent="0.2"/>
    <row r="14261" s="33" customFormat="1" ht="13.2" hidden="1" x14ac:dyDescent="0.2"/>
    <row r="14262" s="33" customFormat="1" ht="13.2" hidden="1" x14ac:dyDescent="0.2"/>
    <row r="14263" s="33" customFormat="1" ht="13.2" hidden="1" x14ac:dyDescent="0.2"/>
    <row r="14264" s="33" customFormat="1" ht="13.2" hidden="1" x14ac:dyDescent="0.2"/>
    <row r="14265" s="33" customFormat="1" ht="13.2" hidden="1" x14ac:dyDescent="0.2"/>
    <row r="14266" s="33" customFormat="1" ht="13.2" hidden="1" x14ac:dyDescent="0.2"/>
    <row r="14267" s="33" customFormat="1" ht="13.2" hidden="1" x14ac:dyDescent="0.2"/>
    <row r="14268" s="33" customFormat="1" ht="13.2" hidden="1" x14ac:dyDescent="0.2"/>
    <row r="14269" s="33" customFormat="1" ht="13.2" hidden="1" x14ac:dyDescent="0.2"/>
    <row r="14270" s="33" customFormat="1" ht="13.2" hidden="1" x14ac:dyDescent="0.2"/>
    <row r="14271" s="33" customFormat="1" ht="13.2" hidden="1" x14ac:dyDescent="0.2"/>
    <row r="14272" s="33" customFormat="1" ht="13.2" hidden="1" x14ac:dyDescent="0.2"/>
    <row r="14273" s="33" customFormat="1" ht="13.2" hidden="1" x14ac:dyDescent="0.2"/>
    <row r="14274" s="33" customFormat="1" ht="13.2" hidden="1" x14ac:dyDescent="0.2"/>
    <row r="14275" s="33" customFormat="1" ht="13.2" hidden="1" x14ac:dyDescent="0.2"/>
    <row r="14276" s="33" customFormat="1" ht="13.2" hidden="1" x14ac:dyDescent="0.2"/>
    <row r="14277" s="33" customFormat="1" ht="13.2" hidden="1" x14ac:dyDescent="0.2"/>
    <row r="14278" s="33" customFormat="1" ht="13.2" hidden="1" x14ac:dyDescent="0.2"/>
    <row r="14279" s="33" customFormat="1" ht="13.2" hidden="1" x14ac:dyDescent="0.2"/>
    <row r="14280" s="33" customFormat="1" ht="13.2" hidden="1" x14ac:dyDescent="0.2"/>
    <row r="14281" s="33" customFormat="1" ht="13.2" hidden="1" x14ac:dyDescent="0.2"/>
    <row r="14282" s="33" customFormat="1" ht="13.2" hidden="1" x14ac:dyDescent="0.2"/>
    <row r="14283" s="33" customFormat="1" ht="13.2" hidden="1" x14ac:dyDescent="0.2"/>
    <row r="14284" s="33" customFormat="1" ht="13.2" hidden="1" x14ac:dyDescent="0.2"/>
    <row r="14285" s="33" customFormat="1" ht="13.2" hidden="1" x14ac:dyDescent="0.2"/>
    <row r="14286" s="33" customFormat="1" ht="13.2" hidden="1" x14ac:dyDescent="0.2"/>
    <row r="14287" s="33" customFormat="1" ht="13.2" hidden="1" x14ac:dyDescent="0.2"/>
    <row r="14288" s="33" customFormat="1" ht="13.2" hidden="1" x14ac:dyDescent="0.2"/>
    <row r="14289" s="33" customFormat="1" ht="13.2" hidden="1" x14ac:dyDescent="0.2"/>
    <row r="14290" s="33" customFormat="1" ht="13.2" hidden="1" x14ac:dyDescent="0.2"/>
    <row r="14291" s="33" customFormat="1" ht="13.2" hidden="1" x14ac:dyDescent="0.2"/>
    <row r="14292" s="33" customFormat="1" ht="13.2" hidden="1" x14ac:dyDescent="0.2"/>
    <row r="14293" s="33" customFormat="1" ht="13.2" hidden="1" x14ac:dyDescent="0.2"/>
    <row r="14294" s="33" customFormat="1" ht="13.2" hidden="1" x14ac:dyDescent="0.2"/>
    <row r="14295" s="33" customFormat="1" ht="13.2" hidden="1" x14ac:dyDescent="0.2"/>
    <row r="14296" s="33" customFormat="1" ht="13.2" hidden="1" x14ac:dyDescent="0.2"/>
    <row r="14297" s="33" customFormat="1" ht="13.2" hidden="1" x14ac:dyDescent="0.2"/>
    <row r="14298" s="33" customFormat="1" ht="13.2" hidden="1" x14ac:dyDescent="0.2"/>
    <row r="14299" s="33" customFormat="1" ht="13.2" hidden="1" x14ac:dyDescent="0.2"/>
    <row r="14300" s="33" customFormat="1" ht="13.2" hidden="1" x14ac:dyDescent="0.2"/>
    <row r="14301" s="33" customFormat="1" ht="13.2" hidden="1" x14ac:dyDescent="0.2"/>
    <row r="14302" s="33" customFormat="1" ht="13.2" hidden="1" x14ac:dyDescent="0.2"/>
    <row r="14303" s="33" customFormat="1" ht="13.2" hidden="1" x14ac:dyDescent="0.2"/>
    <row r="14304" s="33" customFormat="1" ht="13.2" hidden="1" x14ac:dyDescent="0.2"/>
    <row r="14305" s="33" customFormat="1" ht="13.2" hidden="1" x14ac:dyDescent="0.2"/>
    <row r="14306" s="33" customFormat="1" ht="13.2" hidden="1" x14ac:dyDescent="0.2"/>
    <row r="14307" s="33" customFormat="1" ht="13.2" hidden="1" x14ac:dyDescent="0.2"/>
    <row r="14308" s="33" customFormat="1" ht="13.2" hidden="1" x14ac:dyDescent="0.2"/>
    <row r="14309" s="33" customFormat="1" ht="13.2" hidden="1" x14ac:dyDescent="0.2"/>
    <row r="14310" s="33" customFormat="1" ht="13.2" hidden="1" x14ac:dyDescent="0.2"/>
    <row r="14311" s="33" customFormat="1" ht="13.2" hidden="1" x14ac:dyDescent="0.2"/>
    <row r="14312" s="33" customFormat="1" ht="13.2" hidden="1" x14ac:dyDescent="0.2"/>
    <row r="14313" s="33" customFormat="1" ht="13.2" hidden="1" x14ac:dyDescent="0.2"/>
    <row r="14314" s="33" customFormat="1" ht="13.2" hidden="1" x14ac:dyDescent="0.2"/>
    <row r="14315" s="33" customFormat="1" ht="13.2" hidden="1" x14ac:dyDescent="0.2"/>
    <row r="14316" s="33" customFormat="1" ht="13.2" hidden="1" x14ac:dyDescent="0.2"/>
    <row r="14317" s="33" customFormat="1" ht="13.2" hidden="1" x14ac:dyDescent="0.2"/>
    <row r="14318" s="33" customFormat="1" ht="13.2" hidden="1" x14ac:dyDescent="0.2"/>
    <row r="14319" s="33" customFormat="1" ht="13.2" hidden="1" x14ac:dyDescent="0.2"/>
    <row r="14320" s="33" customFormat="1" ht="13.2" hidden="1" x14ac:dyDescent="0.2"/>
    <row r="14321" s="33" customFormat="1" ht="13.2" hidden="1" x14ac:dyDescent="0.2"/>
    <row r="14322" s="33" customFormat="1" ht="13.2" hidden="1" x14ac:dyDescent="0.2"/>
    <row r="14323" s="33" customFormat="1" ht="13.2" hidden="1" x14ac:dyDescent="0.2"/>
    <row r="14324" s="33" customFormat="1" ht="13.2" hidden="1" x14ac:dyDescent="0.2"/>
    <row r="14325" s="33" customFormat="1" ht="13.2" hidden="1" x14ac:dyDescent="0.2"/>
    <row r="14326" s="33" customFormat="1" ht="13.2" hidden="1" x14ac:dyDescent="0.2"/>
    <row r="14327" s="33" customFormat="1" ht="13.2" hidden="1" x14ac:dyDescent="0.2"/>
    <row r="14328" s="33" customFormat="1" ht="13.2" hidden="1" x14ac:dyDescent="0.2"/>
    <row r="14329" s="33" customFormat="1" ht="13.2" hidden="1" x14ac:dyDescent="0.2"/>
    <row r="14330" s="33" customFormat="1" ht="13.2" hidden="1" x14ac:dyDescent="0.2"/>
    <row r="14331" s="33" customFormat="1" ht="13.2" hidden="1" x14ac:dyDescent="0.2"/>
    <row r="14332" s="33" customFormat="1" ht="13.2" hidden="1" x14ac:dyDescent="0.2"/>
    <row r="14333" s="33" customFormat="1" ht="13.2" hidden="1" x14ac:dyDescent="0.2"/>
    <row r="14334" s="33" customFormat="1" ht="13.2" hidden="1" x14ac:dyDescent="0.2"/>
    <row r="14335" s="33" customFormat="1" ht="13.2" hidden="1" x14ac:dyDescent="0.2"/>
    <row r="14336" s="33" customFormat="1" ht="13.2" hidden="1" x14ac:dyDescent="0.2"/>
    <row r="14337" s="33" customFormat="1" ht="13.2" hidden="1" x14ac:dyDescent="0.2"/>
    <row r="14338" s="33" customFormat="1" ht="13.2" hidden="1" x14ac:dyDescent="0.2"/>
    <row r="14339" s="33" customFormat="1" ht="13.2" hidden="1" x14ac:dyDescent="0.2"/>
    <row r="14340" s="33" customFormat="1" ht="13.2" hidden="1" x14ac:dyDescent="0.2"/>
    <row r="14341" s="33" customFormat="1" ht="13.2" hidden="1" x14ac:dyDescent="0.2"/>
    <row r="14342" s="33" customFormat="1" ht="13.2" hidden="1" x14ac:dyDescent="0.2"/>
    <row r="14343" s="33" customFormat="1" ht="13.2" hidden="1" x14ac:dyDescent="0.2"/>
    <row r="14344" s="33" customFormat="1" ht="13.2" hidden="1" x14ac:dyDescent="0.2"/>
    <row r="14345" s="33" customFormat="1" ht="13.2" hidden="1" x14ac:dyDescent="0.2"/>
    <row r="14346" s="33" customFormat="1" ht="13.2" hidden="1" x14ac:dyDescent="0.2"/>
    <row r="14347" s="33" customFormat="1" ht="13.2" hidden="1" x14ac:dyDescent="0.2"/>
    <row r="14348" s="33" customFormat="1" ht="13.2" hidden="1" x14ac:dyDescent="0.2"/>
    <row r="14349" s="33" customFormat="1" ht="13.2" hidden="1" x14ac:dyDescent="0.2"/>
    <row r="14350" s="33" customFormat="1" ht="13.2" hidden="1" x14ac:dyDescent="0.2"/>
    <row r="14351" s="33" customFormat="1" ht="13.2" hidden="1" x14ac:dyDescent="0.2"/>
    <row r="14352" s="33" customFormat="1" ht="13.2" hidden="1" x14ac:dyDescent="0.2"/>
    <row r="14353" s="33" customFormat="1" ht="13.2" hidden="1" x14ac:dyDescent="0.2"/>
    <row r="14354" s="33" customFormat="1" ht="13.2" hidden="1" x14ac:dyDescent="0.2"/>
    <row r="14355" s="33" customFormat="1" ht="13.2" hidden="1" x14ac:dyDescent="0.2"/>
    <row r="14356" s="33" customFormat="1" ht="13.2" hidden="1" x14ac:dyDescent="0.2"/>
    <row r="14357" s="33" customFormat="1" ht="13.2" hidden="1" x14ac:dyDescent="0.2"/>
    <row r="14358" s="33" customFormat="1" ht="13.2" hidden="1" x14ac:dyDescent="0.2"/>
    <row r="14359" s="33" customFormat="1" ht="13.2" hidden="1" x14ac:dyDescent="0.2"/>
    <row r="14360" s="33" customFormat="1" ht="13.2" hidden="1" x14ac:dyDescent="0.2"/>
    <row r="14361" s="33" customFormat="1" ht="13.2" hidden="1" x14ac:dyDescent="0.2"/>
    <row r="14362" s="33" customFormat="1" ht="13.2" hidden="1" x14ac:dyDescent="0.2"/>
    <row r="14363" s="33" customFormat="1" ht="13.2" hidden="1" x14ac:dyDescent="0.2"/>
    <row r="14364" s="33" customFormat="1" ht="13.2" hidden="1" x14ac:dyDescent="0.2"/>
    <row r="14365" s="33" customFormat="1" ht="13.2" hidden="1" x14ac:dyDescent="0.2"/>
    <row r="14366" s="33" customFormat="1" ht="13.2" hidden="1" x14ac:dyDescent="0.2"/>
    <row r="14367" s="33" customFormat="1" ht="13.2" hidden="1" x14ac:dyDescent="0.2"/>
    <row r="14368" s="33" customFormat="1" ht="13.2" hidden="1" x14ac:dyDescent="0.2"/>
    <row r="14369" s="33" customFormat="1" ht="13.2" hidden="1" x14ac:dyDescent="0.2"/>
    <row r="14370" s="33" customFormat="1" ht="13.2" hidden="1" x14ac:dyDescent="0.2"/>
    <row r="14371" s="33" customFormat="1" ht="13.2" hidden="1" x14ac:dyDescent="0.2"/>
    <row r="14372" s="33" customFormat="1" ht="13.2" hidden="1" x14ac:dyDescent="0.2"/>
    <row r="14373" s="33" customFormat="1" ht="13.2" hidden="1" x14ac:dyDescent="0.2"/>
    <row r="14374" s="33" customFormat="1" ht="13.2" hidden="1" x14ac:dyDescent="0.2"/>
    <row r="14375" s="33" customFormat="1" ht="13.2" hidden="1" x14ac:dyDescent="0.2"/>
    <row r="14376" s="33" customFormat="1" ht="13.2" hidden="1" x14ac:dyDescent="0.2"/>
    <row r="14377" s="33" customFormat="1" ht="13.2" hidden="1" x14ac:dyDescent="0.2"/>
    <row r="14378" s="33" customFormat="1" ht="13.2" hidden="1" x14ac:dyDescent="0.2"/>
    <row r="14379" s="33" customFormat="1" ht="13.2" hidden="1" x14ac:dyDescent="0.2"/>
    <row r="14380" s="33" customFormat="1" ht="13.2" hidden="1" x14ac:dyDescent="0.2"/>
    <row r="14381" s="33" customFormat="1" ht="13.2" hidden="1" x14ac:dyDescent="0.2"/>
    <row r="14382" s="33" customFormat="1" ht="13.2" hidden="1" x14ac:dyDescent="0.2"/>
    <row r="14383" s="33" customFormat="1" ht="13.2" hidden="1" x14ac:dyDescent="0.2"/>
    <row r="14384" s="33" customFormat="1" ht="13.2" hidden="1" x14ac:dyDescent="0.2"/>
    <row r="14385" s="33" customFormat="1" ht="13.2" hidden="1" x14ac:dyDescent="0.2"/>
    <row r="14386" s="33" customFormat="1" ht="13.2" hidden="1" x14ac:dyDescent="0.2"/>
    <row r="14387" s="33" customFormat="1" ht="13.2" hidden="1" x14ac:dyDescent="0.2"/>
    <row r="14388" s="33" customFormat="1" ht="13.2" hidden="1" x14ac:dyDescent="0.2"/>
    <row r="14389" s="33" customFormat="1" ht="13.2" hidden="1" x14ac:dyDescent="0.2"/>
    <row r="14390" s="33" customFormat="1" ht="13.2" hidden="1" x14ac:dyDescent="0.2"/>
    <row r="14391" s="33" customFormat="1" ht="13.2" hidden="1" x14ac:dyDescent="0.2"/>
    <row r="14392" s="33" customFormat="1" ht="13.2" hidden="1" x14ac:dyDescent="0.2"/>
    <row r="14393" s="33" customFormat="1" ht="13.2" hidden="1" x14ac:dyDescent="0.2"/>
    <row r="14394" s="33" customFormat="1" ht="13.2" hidden="1" x14ac:dyDescent="0.2"/>
    <row r="14395" s="33" customFormat="1" ht="13.2" hidden="1" x14ac:dyDescent="0.2"/>
    <row r="14396" s="33" customFormat="1" ht="13.2" hidden="1" x14ac:dyDescent="0.2"/>
    <row r="14397" s="33" customFormat="1" ht="13.2" hidden="1" x14ac:dyDescent="0.2"/>
    <row r="14398" s="33" customFormat="1" ht="13.2" hidden="1" x14ac:dyDescent="0.2"/>
    <row r="14399" s="33" customFormat="1" ht="13.2" hidden="1" x14ac:dyDescent="0.2"/>
    <row r="14400" s="33" customFormat="1" ht="13.2" hidden="1" x14ac:dyDescent="0.2"/>
    <row r="14401" s="33" customFormat="1" ht="13.2" hidden="1" x14ac:dyDescent="0.2"/>
    <row r="14402" s="33" customFormat="1" ht="13.2" hidden="1" x14ac:dyDescent="0.2"/>
    <row r="14403" s="33" customFormat="1" ht="13.2" hidden="1" x14ac:dyDescent="0.2"/>
    <row r="14404" s="33" customFormat="1" ht="13.2" hidden="1" x14ac:dyDescent="0.2"/>
    <row r="14405" s="33" customFormat="1" ht="13.2" hidden="1" x14ac:dyDescent="0.2"/>
    <row r="14406" s="33" customFormat="1" ht="13.2" hidden="1" x14ac:dyDescent="0.2"/>
    <row r="14407" s="33" customFormat="1" ht="13.2" hidden="1" x14ac:dyDescent="0.2"/>
    <row r="14408" s="33" customFormat="1" ht="13.2" hidden="1" x14ac:dyDescent="0.2"/>
    <row r="14409" s="33" customFormat="1" ht="13.2" hidden="1" x14ac:dyDescent="0.2"/>
    <row r="14410" s="33" customFormat="1" ht="13.2" hidden="1" x14ac:dyDescent="0.2"/>
    <row r="14411" s="33" customFormat="1" ht="13.2" hidden="1" x14ac:dyDescent="0.2"/>
    <row r="14412" s="33" customFormat="1" ht="13.2" hidden="1" x14ac:dyDescent="0.2"/>
    <row r="14413" s="33" customFormat="1" ht="13.2" hidden="1" x14ac:dyDescent="0.2"/>
    <row r="14414" s="33" customFormat="1" ht="13.2" hidden="1" x14ac:dyDescent="0.2"/>
    <row r="14415" s="33" customFormat="1" ht="13.2" hidden="1" x14ac:dyDescent="0.2"/>
    <row r="14416" s="33" customFormat="1" ht="13.2" hidden="1" x14ac:dyDescent="0.2"/>
    <row r="14417" s="33" customFormat="1" ht="13.2" hidden="1" x14ac:dyDescent="0.2"/>
    <row r="14418" s="33" customFormat="1" ht="13.2" hidden="1" x14ac:dyDescent="0.2"/>
    <row r="14419" s="33" customFormat="1" ht="13.2" hidden="1" x14ac:dyDescent="0.2"/>
    <row r="14420" s="33" customFormat="1" ht="13.2" hidden="1" x14ac:dyDescent="0.2"/>
    <row r="14421" s="33" customFormat="1" ht="13.2" hidden="1" x14ac:dyDescent="0.2"/>
    <row r="14422" s="33" customFormat="1" ht="13.2" hidden="1" x14ac:dyDescent="0.2"/>
    <row r="14423" s="33" customFormat="1" ht="13.2" hidden="1" x14ac:dyDescent="0.2"/>
    <row r="14424" s="33" customFormat="1" ht="13.2" hidden="1" x14ac:dyDescent="0.2"/>
    <row r="14425" s="33" customFormat="1" ht="13.2" hidden="1" x14ac:dyDescent="0.2"/>
    <row r="14426" s="33" customFormat="1" ht="13.2" hidden="1" x14ac:dyDescent="0.2"/>
    <row r="14427" s="33" customFormat="1" ht="13.2" hidden="1" x14ac:dyDescent="0.2"/>
    <row r="14428" s="33" customFormat="1" ht="13.2" hidden="1" x14ac:dyDescent="0.2"/>
    <row r="14429" s="33" customFormat="1" ht="13.2" hidden="1" x14ac:dyDescent="0.2"/>
    <row r="14430" s="33" customFormat="1" ht="13.2" hidden="1" x14ac:dyDescent="0.2"/>
    <row r="14431" s="33" customFormat="1" ht="13.2" hidden="1" x14ac:dyDescent="0.2"/>
    <row r="14432" s="33" customFormat="1" ht="13.2" hidden="1" x14ac:dyDescent="0.2"/>
    <row r="14433" s="33" customFormat="1" ht="13.2" hidden="1" x14ac:dyDescent="0.2"/>
    <row r="14434" s="33" customFormat="1" ht="13.2" hidden="1" x14ac:dyDescent="0.2"/>
    <row r="14435" s="33" customFormat="1" ht="13.2" hidden="1" x14ac:dyDescent="0.2"/>
    <row r="14436" s="33" customFormat="1" ht="13.2" hidden="1" x14ac:dyDescent="0.2"/>
    <row r="14437" s="33" customFormat="1" ht="13.2" hidden="1" x14ac:dyDescent="0.2"/>
    <row r="14438" s="33" customFormat="1" ht="13.2" hidden="1" x14ac:dyDescent="0.2"/>
    <row r="14439" s="33" customFormat="1" ht="13.2" hidden="1" x14ac:dyDescent="0.2"/>
    <row r="14440" s="33" customFormat="1" ht="13.2" hidden="1" x14ac:dyDescent="0.2"/>
    <row r="14441" s="33" customFormat="1" ht="13.2" hidden="1" x14ac:dyDescent="0.2"/>
    <row r="14442" s="33" customFormat="1" ht="13.2" hidden="1" x14ac:dyDescent="0.2"/>
    <row r="14443" s="33" customFormat="1" ht="13.2" hidden="1" x14ac:dyDescent="0.2"/>
    <row r="14444" s="33" customFormat="1" ht="13.2" hidden="1" x14ac:dyDescent="0.2"/>
    <row r="14445" s="33" customFormat="1" ht="13.2" hidden="1" x14ac:dyDescent="0.2"/>
    <row r="14446" s="33" customFormat="1" ht="13.2" hidden="1" x14ac:dyDescent="0.2"/>
    <row r="14447" s="33" customFormat="1" ht="13.2" hidden="1" x14ac:dyDescent="0.2"/>
    <row r="14448" s="33" customFormat="1" ht="13.2" hidden="1" x14ac:dyDescent="0.2"/>
    <row r="14449" s="33" customFormat="1" ht="13.2" hidden="1" x14ac:dyDescent="0.2"/>
    <row r="14450" s="33" customFormat="1" ht="13.2" hidden="1" x14ac:dyDescent="0.2"/>
    <row r="14451" s="33" customFormat="1" ht="13.2" hidden="1" x14ac:dyDescent="0.2"/>
    <row r="14452" s="33" customFormat="1" ht="13.2" hidden="1" x14ac:dyDescent="0.2"/>
    <row r="14453" s="33" customFormat="1" ht="13.2" hidden="1" x14ac:dyDescent="0.2"/>
    <row r="14454" s="33" customFormat="1" ht="13.2" hidden="1" x14ac:dyDescent="0.2"/>
    <row r="14455" s="33" customFormat="1" ht="13.2" hidden="1" x14ac:dyDescent="0.2"/>
    <row r="14456" s="33" customFormat="1" ht="13.2" hidden="1" x14ac:dyDescent="0.2"/>
    <row r="14457" s="33" customFormat="1" ht="13.2" hidden="1" x14ac:dyDescent="0.2"/>
    <row r="14458" s="33" customFormat="1" ht="13.2" hidden="1" x14ac:dyDescent="0.2"/>
    <row r="14459" s="33" customFormat="1" ht="13.2" hidden="1" x14ac:dyDescent="0.2"/>
    <row r="14460" s="33" customFormat="1" ht="13.2" hidden="1" x14ac:dyDescent="0.2"/>
    <row r="14461" s="33" customFormat="1" ht="13.2" hidden="1" x14ac:dyDescent="0.2"/>
    <row r="14462" s="33" customFormat="1" ht="13.2" hidden="1" x14ac:dyDescent="0.2"/>
    <row r="14463" s="33" customFormat="1" ht="13.2" hidden="1" x14ac:dyDescent="0.2"/>
    <row r="14464" s="33" customFormat="1" ht="13.2" hidden="1" x14ac:dyDescent="0.2"/>
    <row r="14465" s="33" customFormat="1" ht="13.2" hidden="1" x14ac:dyDescent="0.2"/>
    <row r="14466" s="33" customFormat="1" ht="13.2" hidden="1" x14ac:dyDescent="0.2"/>
    <row r="14467" s="33" customFormat="1" ht="13.2" hidden="1" x14ac:dyDescent="0.2"/>
    <row r="14468" s="33" customFormat="1" ht="13.2" hidden="1" x14ac:dyDescent="0.2"/>
    <row r="14469" s="33" customFormat="1" ht="13.2" hidden="1" x14ac:dyDescent="0.2"/>
    <row r="14470" s="33" customFormat="1" ht="13.2" hidden="1" x14ac:dyDescent="0.2"/>
    <row r="14471" s="33" customFormat="1" ht="13.2" hidden="1" x14ac:dyDescent="0.2"/>
    <row r="14472" s="33" customFormat="1" ht="13.2" hidden="1" x14ac:dyDescent="0.2"/>
    <row r="14473" s="33" customFormat="1" ht="13.2" hidden="1" x14ac:dyDescent="0.2"/>
    <row r="14474" s="33" customFormat="1" ht="13.2" hidden="1" x14ac:dyDescent="0.2"/>
    <row r="14475" s="33" customFormat="1" ht="13.2" hidden="1" x14ac:dyDescent="0.2"/>
    <row r="14476" s="33" customFormat="1" ht="13.2" hidden="1" x14ac:dyDescent="0.2"/>
    <row r="14477" s="33" customFormat="1" ht="13.2" hidden="1" x14ac:dyDescent="0.2"/>
    <row r="14478" s="33" customFormat="1" ht="13.2" hidden="1" x14ac:dyDescent="0.2"/>
    <row r="14479" s="33" customFormat="1" ht="13.2" hidden="1" x14ac:dyDescent="0.2"/>
    <row r="14480" s="33" customFormat="1" ht="13.2" hidden="1" x14ac:dyDescent="0.2"/>
    <row r="14481" s="33" customFormat="1" ht="13.2" hidden="1" x14ac:dyDescent="0.2"/>
    <row r="14482" s="33" customFormat="1" ht="13.2" hidden="1" x14ac:dyDescent="0.2"/>
    <row r="14483" s="33" customFormat="1" ht="13.2" hidden="1" x14ac:dyDescent="0.2"/>
    <row r="14484" s="33" customFormat="1" ht="13.2" hidden="1" x14ac:dyDescent="0.2"/>
    <row r="14485" s="33" customFormat="1" ht="13.2" hidden="1" x14ac:dyDescent="0.2"/>
    <row r="14486" s="33" customFormat="1" ht="13.2" hidden="1" x14ac:dyDescent="0.2"/>
    <row r="14487" s="33" customFormat="1" ht="13.2" hidden="1" x14ac:dyDescent="0.2"/>
    <row r="14488" s="33" customFormat="1" ht="13.2" hidden="1" x14ac:dyDescent="0.2"/>
    <row r="14489" s="33" customFormat="1" ht="13.2" hidden="1" x14ac:dyDescent="0.2"/>
    <row r="14490" s="33" customFormat="1" ht="13.2" hidden="1" x14ac:dyDescent="0.2"/>
    <row r="14491" s="33" customFormat="1" ht="13.2" hidden="1" x14ac:dyDescent="0.2"/>
    <row r="14492" s="33" customFormat="1" ht="13.2" hidden="1" x14ac:dyDescent="0.2"/>
    <row r="14493" s="33" customFormat="1" ht="13.2" hidden="1" x14ac:dyDescent="0.2"/>
    <row r="14494" s="33" customFormat="1" ht="13.2" hidden="1" x14ac:dyDescent="0.2"/>
    <row r="14495" s="33" customFormat="1" ht="13.2" hidden="1" x14ac:dyDescent="0.2"/>
    <row r="14496" s="33" customFormat="1" ht="13.2" hidden="1" x14ac:dyDescent="0.2"/>
    <row r="14497" s="33" customFormat="1" ht="13.2" hidden="1" x14ac:dyDescent="0.2"/>
    <row r="14498" s="33" customFormat="1" ht="13.2" hidden="1" x14ac:dyDescent="0.2"/>
    <row r="14499" s="33" customFormat="1" ht="13.2" hidden="1" x14ac:dyDescent="0.2"/>
    <row r="14500" s="33" customFormat="1" ht="13.2" hidden="1" x14ac:dyDescent="0.2"/>
    <row r="14501" s="33" customFormat="1" ht="13.2" hidden="1" x14ac:dyDescent="0.2"/>
    <row r="14502" s="33" customFormat="1" ht="13.2" hidden="1" x14ac:dyDescent="0.2"/>
    <row r="14503" s="33" customFormat="1" ht="13.2" hidden="1" x14ac:dyDescent="0.2"/>
    <row r="14504" s="33" customFormat="1" ht="13.2" hidden="1" x14ac:dyDescent="0.2"/>
    <row r="14505" s="33" customFormat="1" ht="13.2" hidden="1" x14ac:dyDescent="0.2"/>
    <row r="14506" s="33" customFormat="1" ht="13.2" hidden="1" x14ac:dyDescent="0.2"/>
    <row r="14507" s="33" customFormat="1" ht="13.2" hidden="1" x14ac:dyDescent="0.2"/>
    <row r="14508" s="33" customFormat="1" ht="13.2" hidden="1" x14ac:dyDescent="0.2"/>
    <row r="14509" s="33" customFormat="1" ht="13.2" hidden="1" x14ac:dyDescent="0.2"/>
    <row r="14510" s="33" customFormat="1" ht="13.2" hidden="1" x14ac:dyDescent="0.2"/>
    <row r="14511" s="33" customFormat="1" ht="13.2" hidden="1" x14ac:dyDescent="0.2"/>
    <row r="14512" s="33" customFormat="1" ht="13.2" hidden="1" x14ac:dyDescent="0.2"/>
    <row r="14513" s="33" customFormat="1" ht="13.2" hidden="1" x14ac:dyDescent="0.2"/>
    <row r="14514" s="33" customFormat="1" ht="13.2" hidden="1" x14ac:dyDescent="0.2"/>
    <row r="14515" s="33" customFormat="1" ht="13.2" hidden="1" x14ac:dyDescent="0.2"/>
    <row r="14516" s="33" customFormat="1" ht="13.2" hidden="1" x14ac:dyDescent="0.2"/>
    <row r="14517" s="33" customFormat="1" ht="13.2" hidden="1" x14ac:dyDescent="0.2"/>
    <row r="14518" s="33" customFormat="1" ht="13.2" hidden="1" x14ac:dyDescent="0.2"/>
    <row r="14519" s="33" customFormat="1" ht="13.2" hidden="1" x14ac:dyDescent="0.2"/>
    <row r="14520" s="33" customFormat="1" ht="13.2" hidden="1" x14ac:dyDescent="0.2"/>
    <row r="14521" s="33" customFormat="1" ht="13.2" hidden="1" x14ac:dyDescent="0.2"/>
    <row r="14522" s="33" customFormat="1" ht="13.2" hidden="1" x14ac:dyDescent="0.2"/>
    <row r="14523" s="33" customFormat="1" ht="13.2" hidden="1" x14ac:dyDescent="0.2"/>
    <row r="14524" s="33" customFormat="1" ht="13.2" hidden="1" x14ac:dyDescent="0.2"/>
    <row r="14525" s="33" customFormat="1" ht="13.2" hidden="1" x14ac:dyDescent="0.2"/>
    <row r="14526" s="33" customFormat="1" ht="13.2" hidden="1" x14ac:dyDescent="0.2"/>
    <row r="14527" s="33" customFormat="1" ht="13.2" hidden="1" x14ac:dyDescent="0.2"/>
    <row r="14528" s="33" customFormat="1" ht="13.2" hidden="1" x14ac:dyDescent="0.2"/>
    <row r="14529" s="33" customFormat="1" ht="13.2" hidden="1" x14ac:dyDescent="0.2"/>
    <row r="14530" s="33" customFormat="1" ht="13.2" hidden="1" x14ac:dyDescent="0.2"/>
    <row r="14531" s="33" customFormat="1" ht="13.2" hidden="1" x14ac:dyDescent="0.2"/>
    <row r="14532" s="33" customFormat="1" ht="13.2" hidden="1" x14ac:dyDescent="0.2"/>
    <row r="14533" s="33" customFormat="1" ht="13.2" hidden="1" x14ac:dyDescent="0.2"/>
    <row r="14534" s="33" customFormat="1" ht="13.2" hidden="1" x14ac:dyDescent="0.2"/>
    <row r="14535" s="33" customFormat="1" ht="13.2" hidden="1" x14ac:dyDescent="0.2"/>
    <row r="14536" s="33" customFormat="1" ht="13.2" hidden="1" x14ac:dyDescent="0.2"/>
    <row r="14537" s="33" customFormat="1" ht="13.2" hidden="1" x14ac:dyDescent="0.2"/>
    <row r="14538" s="33" customFormat="1" ht="13.2" hidden="1" x14ac:dyDescent="0.2"/>
    <row r="14539" s="33" customFormat="1" ht="13.2" hidden="1" x14ac:dyDescent="0.2"/>
    <row r="14540" s="33" customFormat="1" ht="13.2" hidden="1" x14ac:dyDescent="0.2"/>
    <row r="14541" s="33" customFormat="1" ht="13.2" hidden="1" x14ac:dyDescent="0.2"/>
    <row r="14542" s="33" customFormat="1" ht="13.2" hidden="1" x14ac:dyDescent="0.2"/>
    <row r="14543" s="33" customFormat="1" ht="13.2" hidden="1" x14ac:dyDescent="0.2"/>
    <row r="14544" s="33" customFormat="1" ht="13.2" hidden="1" x14ac:dyDescent="0.2"/>
    <row r="14545" s="33" customFormat="1" ht="13.2" hidden="1" x14ac:dyDescent="0.2"/>
    <row r="14546" s="33" customFormat="1" ht="13.2" hidden="1" x14ac:dyDescent="0.2"/>
    <row r="14547" s="33" customFormat="1" ht="13.2" hidden="1" x14ac:dyDescent="0.2"/>
    <row r="14548" s="33" customFormat="1" ht="13.2" hidden="1" x14ac:dyDescent="0.2"/>
    <row r="14549" s="33" customFormat="1" ht="13.2" hidden="1" x14ac:dyDescent="0.2"/>
    <row r="14550" s="33" customFormat="1" ht="13.2" hidden="1" x14ac:dyDescent="0.2"/>
    <row r="14551" s="33" customFormat="1" ht="13.2" hidden="1" x14ac:dyDescent="0.2"/>
    <row r="14552" s="33" customFormat="1" ht="13.2" hidden="1" x14ac:dyDescent="0.2"/>
    <row r="14553" s="33" customFormat="1" ht="13.2" hidden="1" x14ac:dyDescent="0.2"/>
    <row r="14554" s="33" customFormat="1" ht="13.2" hidden="1" x14ac:dyDescent="0.2"/>
    <row r="14555" s="33" customFormat="1" ht="13.2" hidden="1" x14ac:dyDescent="0.2"/>
    <row r="14556" s="33" customFormat="1" ht="13.2" hidden="1" x14ac:dyDescent="0.2"/>
    <row r="14557" s="33" customFormat="1" ht="13.2" hidden="1" x14ac:dyDescent="0.2"/>
    <row r="14558" s="33" customFormat="1" ht="13.2" hidden="1" x14ac:dyDescent="0.2"/>
    <row r="14559" s="33" customFormat="1" ht="13.2" hidden="1" x14ac:dyDescent="0.2"/>
    <row r="14560" s="33" customFormat="1" ht="13.2" hidden="1" x14ac:dyDescent="0.2"/>
    <row r="14561" s="33" customFormat="1" ht="13.2" hidden="1" x14ac:dyDescent="0.2"/>
    <row r="14562" s="33" customFormat="1" ht="13.2" hidden="1" x14ac:dyDescent="0.2"/>
    <row r="14563" s="33" customFormat="1" ht="13.2" hidden="1" x14ac:dyDescent="0.2"/>
    <row r="14564" s="33" customFormat="1" ht="13.2" hidden="1" x14ac:dyDescent="0.2"/>
    <row r="14565" s="33" customFormat="1" ht="13.2" hidden="1" x14ac:dyDescent="0.2"/>
    <row r="14566" s="33" customFormat="1" ht="13.2" hidden="1" x14ac:dyDescent="0.2"/>
    <row r="14567" s="33" customFormat="1" ht="13.2" hidden="1" x14ac:dyDescent="0.2"/>
    <row r="14568" s="33" customFormat="1" ht="13.2" hidden="1" x14ac:dyDescent="0.2"/>
    <row r="14569" s="33" customFormat="1" ht="13.2" hidden="1" x14ac:dyDescent="0.2"/>
    <row r="14570" s="33" customFormat="1" ht="13.2" hidden="1" x14ac:dyDescent="0.2"/>
    <row r="14571" s="33" customFormat="1" ht="13.2" hidden="1" x14ac:dyDescent="0.2"/>
    <row r="14572" s="33" customFormat="1" ht="13.2" hidden="1" x14ac:dyDescent="0.2"/>
    <row r="14573" s="33" customFormat="1" ht="13.2" hidden="1" x14ac:dyDescent="0.2"/>
    <row r="14574" s="33" customFormat="1" ht="13.2" hidden="1" x14ac:dyDescent="0.2"/>
    <row r="14575" s="33" customFormat="1" ht="13.2" hidden="1" x14ac:dyDescent="0.2"/>
    <row r="14576" s="33" customFormat="1" ht="13.2" hidden="1" x14ac:dyDescent="0.2"/>
    <row r="14577" s="33" customFormat="1" ht="13.2" hidden="1" x14ac:dyDescent="0.2"/>
    <row r="14578" s="33" customFormat="1" ht="13.2" hidden="1" x14ac:dyDescent="0.2"/>
    <row r="14579" s="33" customFormat="1" ht="13.2" hidden="1" x14ac:dyDescent="0.2"/>
    <row r="14580" s="33" customFormat="1" ht="13.2" hidden="1" x14ac:dyDescent="0.2"/>
    <row r="14581" s="33" customFormat="1" ht="13.2" hidden="1" x14ac:dyDescent="0.2"/>
    <row r="14582" s="33" customFormat="1" ht="13.2" hidden="1" x14ac:dyDescent="0.2"/>
    <row r="14583" s="33" customFormat="1" ht="13.2" hidden="1" x14ac:dyDescent="0.2"/>
    <row r="14584" s="33" customFormat="1" ht="13.2" hidden="1" x14ac:dyDescent="0.2"/>
    <row r="14585" s="33" customFormat="1" ht="13.2" hidden="1" x14ac:dyDescent="0.2"/>
    <row r="14586" s="33" customFormat="1" ht="13.2" hidden="1" x14ac:dyDescent="0.2"/>
    <row r="14587" s="33" customFormat="1" ht="13.2" hidden="1" x14ac:dyDescent="0.2"/>
    <row r="14588" s="33" customFormat="1" ht="13.2" hidden="1" x14ac:dyDescent="0.2"/>
    <row r="14589" s="33" customFormat="1" ht="13.2" hidden="1" x14ac:dyDescent="0.2"/>
    <row r="14590" s="33" customFormat="1" ht="13.2" hidden="1" x14ac:dyDescent="0.2"/>
    <row r="14591" s="33" customFormat="1" ht="13.2" hidden="1" x14ac:dyDescent="0.2"/>
    <row r="14592" s="33" customFormat="1" ht="13.2" hidden="1" x14ac:dyDescent="0.2"/>
    <row r="14593" s="33" customFormat="1" ht="13.2" hidden="1" x14ac:dyDescent="0.2"/>
    <row r="14594" s="33" customFormat="1" ht="13.2" hidden="1" x14ac:dyDescent="0.2"/>
    <row r="14595" s="33" customFormat="1" ht="13.2" hidden="1" x14ac:dyDescent="0.2"/>
    <row r="14596" s="33" customFormat="1" ht="13.2" hidden="1" x14ac:dyDescent="0.2"/>
    <row r="14597" s="33" customFormat="1" ht="13.2" hidden="1" x14ac:dyDescent="0.2"/>
    <row r="14598" s="33" customFormat="1" ht="13.2" hidden="1" x14ac:dyDescent="0.2"/>
    <row r="14599" s="33" customFormat="1" ht="13.2" hidden="1" x14ac:dyDescent="0.2"/>
    <row r="14600" s="33" customFormat="1" ht="13.2" hidden="1" x14ac:dyDescent="0.2"/>
    <row r="14601" s="33" customFormat="1" ht="13.2" hidden="1" x14ac:dyDescent="0.2"/>
    <row r="14602" s="33" customFormat="1" ht="13.2" hidden="1" x14ac:dyDescent="0.2"/>
    <row r="14603" s="33" customFormat="1" ht="13.2" hidden="1" x14ac:dyDescent="0.2"/>
    <row r="14604" s="33" customFormat="1" ht="13.2" hidden="1" x14ac:dyDescent="0.2"/>
    <row r="14605" s="33" customFormat="1" ht="13.2" hidden="1" x14ac:dyDescent="0.2"/>
    <row r="14606" s="33" customFormat="1" ht="13.2" hidden="1" x14ac:dyDescent="0.2"/>
    <row r="14607" s="33" customFormat="1" ht="13.2" hidden="1" x14ac:dyDescent="0.2"/>
    <row r="14608" s="33" customFormat="1" ht="13.2" hidden="1" x14ac:dyDescent="0.2"/>
    <row r="14609" s="33" customFormat="1" ht="13.2" hidden="1" x14ac:dyDescent="0.2"/>
    <row r="14610" s="33" customFormat="1" ht="13.2" hidden="1" x14ac:dyDescent="0.2"/>
    <row r="14611" s="33" customFormat="1" ht="13.2" hidden="1" x14ac:dyDescent="0.2"/>
    <row r="14612" s="33" customFormat="1" ht="13.2" hidden="1" x14ac:dyDescent="0.2"/>
    <row r="14613" s="33" customFormat="1" ht="13.2" hidden="1" x14ac:dyDescent="0.2"/>
    <row r="14614" s="33" customFormat="1" ht="13.2" hidden="1" x14ac:dyDescent="0.2"/>
    <row r="14615" s="33" customFormat="1" ht="13.2" hidden="1" x14ac:dyDescent="0.2"/>
    <row r="14616" s="33" customFormat="1" ht="13.2" hidden="1" x14ac:dyDescent="0.2"/>
    <row r="14617" s="33" customFormat="1" ht="13.2" hidden="1" x14ac:dyDescent="0.2"/>
    <row r="14618" s="33" customFormat="1" ht="13.2" hidden="1" x14ac:dyDescent="0.2"/>
    <row r="14619" s="33" customFormat="1" ht="13.2" hidden="1" x14ac:dyDescent="0.2"/>
    <row r="14620" s="33" customFormat="1" ht="13.2" hidden="1" x14ac:dyDescent="0.2"/>
    <row r="14621" s="33" customFormat="1" ht="13.2" hidden="1" x14ac:dyDescent="0.2"/>
    <row r="14622" s="33" customFormat="1" ht="13.2" hidden="1" x14ac:dyDescent="0.2"/>
    <row r="14623" s="33" customFormat="1" ht="13.2" hidden="1" x14ac:dyDescent="0.2"/>
    <row r="14624" s="33" customFormat="1" ht="13.2" hidden="1" x14ac:dyDescent="0.2"/>
    <row r="14625" s="33" customFormat="1" ht="13.2" hidden="1" x14ac:dyDescent="0.2"/>
    <row r="14626" s="33" customFormat="1" ht="13.2" hidden="1" x14ac:dyDescent="0.2"/>
    <row r="14627" s="33" customFormat="1" ht="13.2" hidden="1" x14ac:dyDescent="0.2"/>
    <row r="14628" s="33" customFormat="1" ht="13.2" hidden="1" x14ac:dyDescent="0.2"/>
    <row r="14629" s="33" customFormat="1" ht="13.2" hidden="1" x14ac:dyDescent="0.2"/>
    <row r="14630" s="33" customFormat="1" ht="13.2" hidden="1" x14ac:dyDescent="0.2"/>
    <row r="14631" s="33" customFormat="1" ht="13.2" hidden="1" x14ac:dyDescent="0.2"/>
    <row r="14632" s="33" customFormat="1" ht="13.2" hidden="1" x14ac:dyDescent="0.2"/>
    <row r="14633" s="33" customFormat="1" ht="13.2" hidden="1" x14ac:dyDescent="0.2"/>
    <row r="14634" s="33" customFormat="1" ht="13.2" hidden="1" x14ac:dyDescent="0.2"/>
    <row r="14635" s="33" customFormat="1" ht="13.2" hidden="1" x14ac:dyDescent="0.2"/>
    <row r="14636" s="33" customFormat="1" ht="13.2" hidden="1" x14ac:dyDescent="0.2"/>
    <row r="14637" s="33" customFormat="1" ht="13.2" hidden="1" x14ac:dyDescent="0.2"/>
    <row r="14638" s="33" customFormat="1" ht="13.2" hidden="1" x14ac:dyDescent="0.2"/>
    <row r="14639" s="33" customFormat="1" ht="13.2" hidden="1" x14ac:dyDescent="0.2"/>
    <row r="14640" s="33" customFormat="1" ht="13.2" hidden="1" x14ac:dyDescent="0.2"/>
    <row r="14641" s="33" customFormat="1" ht="13.2" hidden="1" x14ac:dyDescent="0.2"/>
    <row r="14642" s="33" customFormat="1" ht="13.2" hidden="1" x14ac:dyDescent="0.2"/>
    <row r="14643" s="33" customFormat="1" ht="13.2" hidden="1" x14ac:dyDescent="0.2"/>
    <row r="14644" s="33" customFormat="1" ht="13.2" hidden="1" x14ac:dyDescent="0.2"/>
    <row r="14645" s="33" customFormat="1" ht="13.2" hidden="1" x14ac:dyDescent="0.2"/>
    <row r="14646" s="33" customFormat="1" ht="13.2" hidden="1" x14ac:dyDescent="0.2"/>
    <row r="14647" s="33" customFormat="1" ht="13.2" hidden="1" x14ac:dyDescent="0.2"/>
    <row r="14648" s="33" customFormat="1" ht="13.2" hidden="1" x14ac:dyDescent="0.2"/>
    <row r="14649" s="33" customFormat="1" ht="13.2" hidden="1" x14ac:dyDescent="0.2"/>
    <row r="14650" s="33" customFormat="1" ht="13.2" hidden="1" x14ac:dyDescent="0.2"/>
    <row r="14651" s="33" customFormat="1" ht="13.2" hidden="1" x14ac:dyDescent="0.2"/>
    <row r="14652" s="33" customFormat="1" ht="13.2" hidden="1" x14ac:dyDescent="0.2"/>
    <row r="14653" s="33" customFormat="1" ht="13.2" hidden="1" x14ac:dyDescent="0.2"/>
    <row r="14654" s="33" customFormat="1" ht="13.2" hidden="1" x14ac:dyDescent="0.2"/>
    <row r="14655" s="33" customFormat="1" ht="13.2" hidden="1" x14ac:dyDescent="0.2"/>
    <row r="14656" s="33" customFormat="1" ht="13.2" hidden="1" x14ac:dyDescent="0.2"/>
    <row r="14657" s="33" customFormat="1" ht="13.2" hidden="1" x14ac:dyDescent="0.2"/>
    <row r="14658" s="33" customFormat="1" ht="13.2" hidden="1" x14ac:dyDescent="0.2"/>
    <row r="14659" s="33" customFormat="1" ht="13.2" hidden="1" x14ac:dyDescent="0.2"/>
    <row r="14660" s="33" customFormat="1" ht="13.2" hidden="1" x14ac:dyDescent="0.2"/>
    <row r="14661" s="33" customFormat="1" ht="13.2" hidden="1" x14ac:dyDescent="0.2"/>
    <row r="14662" s="33" customFormat="1" ht="13.2" hidden="1" x14ac:dyDescent="0.2"/>
    <row r="14663" s="33" customFormat="1" ht="13.2" hidden="1" x14ac:dyDescent="0.2"/>
    <row r="14664" s="33" customFormat="1" ht="13.2" hidden="1" x14ac:dyDescent="0.2"/>
    <row r="14665" s="33" customFormat="1" ht="13.2" hidden="1" x14ac:dyDescent="0.2"/>
    <row r="14666" s="33" customFormat="1" ht="13.2" hidden="1" x14ac:dyDescent="0.2"/>
    <row r="14667" s="33" customFormat="1" ht="13.2" hidden="1" x14ac:dyDescent="0.2"/>
    <row r="14668" s="33" customFormat="1" ht="13.2" hidden="1" x14ac:dyDescent="0.2"/>
    <row r="14669" s="33" customFormat="1" ht="13.2" hidden="1" x14ac:dyDescent="0.2"/>
    <row r="14670" s="33" customFormat="1" ht="13.2" hidden="1" x14ac:dyDescent="0.2"/>
    <row r="14671" s="33" customFormat="1" ht="13.2" hidden="1" x14ac:dyDescent="0.2"/>
    <row r="14672" s="33" customFormat="1" ht="13.2" hidden="1" x14ac:dyDescent="0.2"/>
    <row r="14673" s="33" customFormat="1" ht="13.2" hidden="1" x14ac:dyDescent="0.2"/>
    <row r="14674" s="33" customFormat="1" ht="13.2" hidden="1" x14ac:dyDescent="0.2"/>
    <row r="14675" s="33" customFormat="1" ht="13.2" hidden="1" x14ac:dyDescent="0.2"/>
    <row r="14676" s="33" customFormat="1" ht="13.2" hidden="1" x14ac:dyDescent="0.2"/>
    <row r="14677" s="33" customFormat="1" ht="13.2" hidden="1" x14ac:dyDescent="0.2"/>
    <row r="14678" s="33" customFormat="1" ht="13.2" hidden="1" x14ac:dyDescent="0.2"/>
    <row r="14679" s="33" customFormat="1" ht="13.2" hidden="1" x14ac:dyDescent="0.2"/>
    <row r="14680" s="33" customFormat="1" ht="13.2" hidden="1" x14ac:dyDescent="0.2"/>
    <row r="14681" s="33" customFormat="1" ht="13.2" hidden="1" x14ac:dyDescent="0.2"/>
    <row r="14682" s="33" customFormat="1" ht="13.2" hidden="1" x14ac:dyDescent="0.2"/>
    <row r="14683" s="33" customFormat="1" ht="13.2" hidden="1" x14ac:dyDescent="0.2"/>
    <row r="14684" s="33" customFormat="1" ht="13.2" hidden="1" x14ac:dyDescent="0.2"/>
    <row r="14685" s="33" customFormat="1" ht="13.2" hidden="1" x14ac:dyDescent="0.2"/>
    <row r="14686" s="33" customFormat="1" ht="13.2" hidden="1" x14ac:dyDescent="0.2"/>
    <row r="14687" s="33" customFormat="1" ht="13.2" hidden="1" x14ac:dyDescent="0.2"/>
    <row r="14688" s="33" customFormat="1" ht="13.2" hidden="1" x14ac:dyDescent="0.2"/>
    <row r="14689" s="33" customFormat="1" ht="13.2" hidden="1" x14ac:dyDescent="0.2"/>
    <row r="14690" s="33" customFormat="1" ht="13.2" hidden="1" x14ac:dyDescent="0.2"/>
    <row r="14691" s="33" customFormat="1" ht="13.2" hidden="1" x14ac:dyDescent="0.2"/>
    <row r="14692" s="33" customFormat="1" ht="13.2" hidden="1" x14ac:dyDescent="0.2"/>
    <row r="14693" s="33" customFormat="1" ht="13.2" hidden="1" x14ac:dyDescent="0.2"/>
    <row r="14694" s="33" customFormat="1" ht="13.2" hidden="1" x14ac:dyDescent="0.2"/>
    <row r="14695" s="33" customFormat="1" ht="13.2" hidden="1" x14ac:dyDescent="0.2"/>
    <row r="14696" s="33" customFormat="1" ht="13.2" hidden="1" x14ac:dyDescent="0.2"/>
    <row r="14697" s="33" customFormat="1" ht="13.2" hidden="1" x14ac:dyDescent="0.2"/>
    <row r="14698" s="33" customFormat="1" ht="13.2" hidden="1" x14ac:dyDescent="0.2"/>
    <row r="14699" s="33" customFormat="1" ht="13.2" hidden="1" x14ac:dyDescent="0.2"/>
    <row r="14700" s="33" customFormat="1" ht="13.2" hidden="1" x14ac:dyDescent="0.2"/>
    <row r="14701" s="33" customFormat="1" ht="13.2" hidden="1" x14ac:dyDescent="0.2"/>
    <row r="14702" s="33" customFormat="1" ht="13.2" hidden="1" x14ac:dyDescent="0.2"/>
    <row r="14703" s="33" customFormat="1" ht="13.2" hidden="1" x14ac:dyDescent="0.2"/>
    <row r="14704" s="33" customFormat="1" ht="13.2" hidden="1" x14ac:dyDescent="0.2"/>
    <row r="14705" s="33" customFormat="1" ht="13.2" hidden="1" x14ac:dyDescent="0.2"/>
    <row r="14706" s="33" customFormat="1" ht="13.2" hidden="1" x14ac:dyDescent="0.2"/>
    <row r="14707" s="33" customFormat="1" ht="13.2" hidden="1" x14ac:dyDescent="0.2"/>
    <row r="14708" s="33" customFormat="1" ht="13.2" hidden="1" x14ac:dyDescent="0.2"/>
    <row r="14709" s="33" customFormat="1" ht="13.2" hidden="1" x14ac:dyDescent="0.2"/>
    <row r="14710" s="33" customFormat="1" ht="13.2" hidden="1" x14ac:dyDescent="0.2"/>
    <row r="14711" s="33" customFormat="1" ht="13.2" hidden="1" x14ac:dyDescent="0.2"/>
    <row r="14712" s="33" customFormat="1" ht="13.2" hidden="1" x14ac:dyDescent="0.2"/>
    <row r="14713" s="33" customFormat="1" ht="13.2" hidden="1" x14ac:dyDescent="0.2"/>
    <row r="14714" s="33" customFormat="1" ht="13.2" hidden="1" x14ac:dyDescent="0.2"/>
    <row r="14715" s="33" customFormat="1" ht="13.2" hidden="1" x14ac:dyDescent="0.2"/>
    <row r="14716" s="33" customFormat="1" ht="13.2" hidden="1" x14ac:dyDescent="0.2"/>
    <row r="14717" s="33" customFormat="1" ht="13.2" hidden="1" x14ac:dyDescent="0.2"/>
    <row r="14718" s="33" customFormat="1" ht="13.2" hidden="1" x14ac:dyDescent="0.2"/>
    <row r="14719" s="33" customFormat="1" ht="13.2" hidden="1" x14ac:dyDescent="0.2"/>
    <row r="14720" s="33" customFormat="1" ht="13.2" hidden="1" x14ac:dyDescent="0.2"/>
    <row r="14721" s="33" customFormat="1" ht="13.2" hidden="1" x14ac:dyDescent="0.2"/>
    <row r="14722" s="33" customFormat="1" ht="13.2" hidden="1" x14ac:dyDescent="0.2"/>
    <row r="14723" s="33" customFormat="1" ht="13.2" hidden="1" x14ac:dyDescent="0.2"/>
    <row r="14724" s="33" customFormat="1" ht="13.2" hidden="1" x14ac:dyDescent="0.2"/>
    <row r="14725" s="33" customFormat="1" ht="13.2" hidden="1" x14ac:dyDescent="0.2"/>
    <row r="14726" s="33" customFormat="1" ht="13.2" hidden="1" x14ac:dyDescent="0.2"/>
    <row r="14727" s="33" customFormat="1" ht="13.2" hidden="1" x14ac:dyDescent="0.2"/>
    <row r="14728" s="33" customFormat="1" ht="13.2" hidden="1" x14ac:dyDescent="0.2"/>
    <row r="14729" s="33" customFormat="1" ht="13.2" hidden="1" x14ac:dyDescent="0.2"/>
    <row r="14730" s="33" customFormat="1" ht="13.2" hidden="1" x14ac:dyDescent="0.2"/>
    <row r="14731" s="33" customFormat="1" ht="13.2" hidden="1" x14ac:dyDescent="0.2"/>
    <row r="14732" s="33" customFormat="1" ht="13.2" hidden="1" x14ac:dyDescent="0.2"/>
    <row r="14733" s="33" customFormat="1" ht="13.2" hidden="1" x14ac:dyDescent="0.2"/>
    <row r="14734" s="33" customFormat="1" ht="13.2" hidden="1" x14ac:dyDescent="0.2"/>
    <row r="14735" s="33" customFormat="1" ht="13.2" hidden="1" x14ac:dyDescent="0.2"/>
    <row r="14736" s="33" customFormat="1" ht="13.2" hidden="1" x14ac:dyDescent="0.2"/>
    <row r="14737" s="33" customFormat="1" ht="13.2" hidden="1" x14ac:dyDescent="0.2"/>
    <row r="14738" s="33" customFormat="1" ht="13.2" hidden="1" x14ac:dyDescent="0.2"/>
    <row r="14739" s="33" customFormat="1" ht="13.2" hidden="1" x14ac:dyDescent="0.2"/>
    <row r="14740" s="33" customFormat="1" ht="13.2" hidden="1" x14ac:dyDescent="0.2"/>
    <row r="14741" s="33" customFormat="1" ht="13.2" hidden="1" x14ac:dyDescent="0.2"/>
    <row r="14742" s="33" customFormat="1" ht="13.2" hidden="1" x14ac:dyDescent="0.2"/>
    <row r="14743" s="33" customFormat="1" ht="13.2" hidden="1" x14ac:dyDescent="0.2"/>
    <row r="14744" s="33" customFormat="1" ht="13.2" hidden="1" x14ac:dyDescent="0.2"/>
    <row r="14745" s="33" customFormat="1" ht="13.2" hidden="1" x14ac:dyDescent="0.2"/>
    <row r="14746" s="33" customFormat="1" ht="13.2" hidden="1" x14ac:dyDescent="0.2"/>
    <row r="14747" s="33" customFormat="1" ht="13.2" hidden="1" x14ac:dyDescent="0.2"/>
    <row r="14748" s="33" customFormat="1" ht="13.2" hidden="1" x14ac:dyDescent="0.2"/>
    <row r="14749" s="33" customFormat="1" ht="13.2" hidden="1" x14ac:dyDescent="0.2"/>
    <row r="14750" s="33" customFormat="1" ht="13.2" hidden="1" x14ac:dyDescent="0.2"/>
    <row r="14751" s="33" customFormat="1" ht="13.2" hidden="1" x14ac:dyDescent="0.2"/>
    <row r="14752" s="33" customFormat="1" ht="13.2" hidden="1" x14ac:dyDescent="0.2"/>
    <row r="14753" s="33" customFormat="1" ht="13.2" hidden="1" x14ac:dyDescent="0.2"/>
    <row r="14754" s="33" customFormat="1" ht="13.2" hidden="1" x14ac:dyDescent="0.2"/>
    <row r="14755" s="33" customFormat="1" ht="13.2" hidden="1" x14ac:dyDescent="0.2"/>
    <row r="14756" s="33" customFormat="1" ht="13.2" hidden="1" x14ac:dyDescent="0.2"/>
    <row r="14757" s="33" customFormat="1" ht="13.2" hidden="1" x14ac:dyDescent="0.2"/>
    <row r="14758" s="33" customFormat="1" ht="13.2" hidden="1" x14ac:dyDescent="0.2"/>
    <row r="14759" s="33" customFormat="1" ht="13.2" hidden="1" x14ac:dyDescent="0.2"/>
    <row r="14760" s="33" customFormat="1" ht="13.2" hidden="1" x14ac:dyDescent="0.2"/>
    <row r="14761" s="33" customFormat="1" ht="13.2" hidden="1" x14ac:dyDescent="0.2"/>
    <row r="14762" s="33" customFormat="1" ht="13.2" hidden="1" x14ac:dyDescent="0.2"/>
    <row r="14763" s="33" customFormat="1" ht="13.2" hidden="1" x14ac:dyDescent="0.2"/>
    <row r="14764" s="33" customFormat="1" ht="13.2" hidden="1" x14ac:dyDescent="0.2"/>
    <row r="14765" s="33" customFormat="1" ht="13.2" hidden="1" x14ac:dyDescent="0.2"/>
    <row r="14766" s="33" customFormat="1" ht="13.2" hidden="1" x14ac:dyDescent="0.2"/>
    <row r="14767" s="33" customFormat="1" ht="13.2" hidden="1" x14ac:dyDescent="0.2"/>
    <row r="14768" s="33" customFormat="1" ht="13.2" hidden="1" x14ac:dyDescent="0.2"/>
    <row r="14769" s="33" customFormat="1" ht="13.2" hidden="1" x14ac:dyDescent="0.2"/>
    <row r="14770" s="33" customFormat="1" ht="13.2" hidden="1" x14ac:dyDescent="0.2"/>
    <row r="14771" s="33" customFormat="1" ht="13.2" hidden="1" x14ac:dyDescent="0.2"/>
    <row r="14772" s="33" customFormat="1" ht="13.2" hidden="1" x14ac:dyDescent="0.2"/>
    <row r="14773" s="33" customFormat="1" ht="13.2" hidden="1" x14ac:dyDescent="0.2"/>
    <row r="14774" s="33" customFormat="1" ht="13.2" hidden="1" x14ac:dyDescent="0.2"/>
    <row r="14775" s="33" customFormat="1" ht="13.2" hidden="1" x14ac:dyDescent="0.2"/>
    <row r="14776" s="33" customFormat="1" ht="13.2" hidden="1" x14ac:dyDescent="0.2"/>
    <row r="14777" s="33" customFormat="1" ht="13.2" hidden="1" x14ac:dyDescent="0.2"/>
    <row r="14778" s="33" customFormat="1" ht="13.2" hidden="1" x14ac:dyDescent="0.2"/>
    <row r="14779" s="33" customFormat="1" ht="13.2" hidden="1" x14ac:dyDescent="0.2"/>
    <row r="14780" s="33" customFormat="1" ht="13.2" hidden="1" x14ac:dyDescent="0.2"/>
    <row r="14781" s="33" customFormat="1" ht="13.2" hidden="1" x14ac:dyDescent="0.2"/>
    <row r="14782" s="33" customFormat="1" ht="13.2" hidden="1" x14ac:dyDescent="0.2"/>
    <row r="14783" s="33" customFormat="1" ht="13.2" hidden="1" x14ac:dyDescent="0.2"/>
    <row r="14784" s="33" customFormat="1" ht="13.2" hidden="1" x14ac:dyDescent="0.2"/>
    <row r="14785" s="33" customFormat="1" ht="13.2" hidden="1" x14ac:dyDescent="0.2"/>
    <row r="14786" s="33" customFormat="1" ht="13.2" hidden="1" x14ac:dyDescent="0.2"/>
    <row r="14787" s="33" customFormat="1" ht="13.2" hidden="1" x14ac:dyDescent="0.2"/>
    <row r="14788" s="33" customFormat="1" ht="13.2" hidden="1" x14ac:dyDescent="0.2"/>
    <row r="14789" s="33" customFormat="1" ht="13.2" hidden="1" x14ac:dyDescent="0.2"/>
    <row r="14790" s="33" customFormat="1" ht="13.2" hidden="1" x14ac:dyDescent="0.2"/>
    <row r="14791" s="33" customFormat="1" ht="13.2" hidden="1" x14ac:dyDescent="0.2"/>
    <row r="14792" s="33" customFormat="1" ht="13.2" hidden="1" x14ac:dyDescent="0.2"/>
    <row r="14793" s="33" customFormat="1" ht="13.2" hidden="1" x14ac:dyDescent="0.2"/>
    <row r="14794" s="33" customFormat="1" ht="13.2" hidden="1" x14ac:dyDescent="0.2"/>
    <row r="14795" s="33" customFormat="1" ht="13.2" hidden="1" x14ac:dyDescent="0.2"/>
    <row r="14796" s="33" customFormat="1" ht="13.2" hidden="1" x14ac:dyDescent="0.2"/>
    <row r="14797" s="33" customFormat="1" ht="13.2" hidden="1" x14ac:dyDescent="0.2"/>
    <row r="14798" s="33" customFormat="1" ht="13.2" hidden="1" x14ac:dyDescent="0.2"/>
    <row r="14799" s="33" customFormat="1" ht="13.2" hidden="1" x14ac:dyDescent="0.2"/>
    <row r="14800" s="33" customFormat="1" ht="13.2" hidden="1" x14ac:dyDescent="0.2"/>
    <row r="14801" s="33" customFormat="1" ht="13.2" hidden="1" x14ac:dyDescent="0.2"/>
    <row r="14802" s="33" customFormat="1" ht="13.2" hidden="1" x14ac:dyDescent="0.2"/>
    <row r="14803" s="33" customFormat="1" ht="13.2" hidden="1" x14ac:dyDescent="0.2"/>
    <row r="14804" s="33" customFormat="1" ht="13.2" hidden="1" x14ac:dyDescent="0.2"/>
    <row r="14805" s="33" customFormat="1" ht="13.2" hidden="1" x14ac:dyDescent="0.2"/>
    <row r="14806" s="33" customFormat="1" ht="13.2" hidden="1" x14ac:dyDescent="0.2"/>
    <row r="14807" s="33" customFormat="1" ht="13.2" hidden="1" x14ac:dyDescent="0.2"/>
    <row r="14808" s="33" customFormat="1" ht="13.2" hidden="1" x14ac:dyDescent="0.2"/>
    <row r="14809" s="33" customFormat="1" ht="13.2" hidden="1" x14ac:dyDescent="0.2"/>
    <row r="14810" s="33" customFormat="1" ht="13.2" hidden="1" x14ac:dyDescent="0.2"/>
    <row r="14811" s="33" customFormat="1" ht="13.2" hidden="1" x14ac:dyDescent="0.2"/>
    <row r="14812" s="33" customFormat="1" ht="13.2" hidden="1" x14ac:dyDescent="0.2"/>
    <row r="14813" s="33" customFormat="1" ht="13.2" hidden="1" x14ac:dyDescent="0.2"/>
    <row r="14814" s="33" customFormat="1" ht="13.2" hidden="1" x14ac:dyDescent="0.2"/>
    <row r="14815" s="33" customFormat="1" ht="13.2" hidden="1" x14ac:dyDescent="0.2"/>
    <row r="14816" s="33" customFormat="1" ht="13.2" hidden="1" x14ac:dyDescent="0.2"/>
    <row r="14817" s="33" customFormat="1" ht="13.2" hidden="1" x14ac:dyDescent="0.2"/>
    <row r="14818" s="33" customFormat="1" ht="13.2" hidden="1" x14ac:dyDescent="0.2"/>
    <row r="14819" s="33" customFormat="1" ht="13.2" hidden="1" x14ac:dyDescent="0.2"/>
    <row r="14820" s="33" customFormat="1" ht="13.2" hidden="1" x14ac:dyDescent="0.2"/>
    <row r="14821" s="33" customFormat="1" ht="13.2" hidden="1" x14ac:dyDescent="0.2"/>
    <row r="14822" s="33" customFormat="1" ht="13.2" hidden="1" x14ac:dyDescent="0.2"/>
    <row r="14823" s="33" customFormat="1" ht="13.2" hidden="1" x14ac:dyDescent="0.2"/>
    <row r="14824" s="33" customFormat="1" ht="13.2" hidden="1" x14ac:dyDescent="0.2"/>
    <row r="14825" s="33" customFormat="1" ht="13.2" hidden="1" x14ac:dyDescent="0.2"/>
    <row r="14826" s="33" customFormat="1" ht="13.2" hidden="1" x14ac:dyDescent="0.2"/>
    <row r="14827" s="33" customFormat="1" ht="13.2" hidden="1" x14ac:dyDescent="0.2"/>
    <row r="14828" s="33" customFormat="1" ht="13.2" hidden="1" x14ac:dyDescent="0.2"/>
    <row r="14829" s="33" customFormat="1" ht="13.2" hidden="1" x14ac:dyDescent="0.2"/>
    <row r="14830" s="33" customFormat="1" ht="13.2" hidden="1" x14ac:dyDescent="0.2"/>
    <row r="14831" s="33" customFormat="1" ht="13.2" hidden="1" x14ac:dyDescent="0.2"/>
    <row r="14832" s="33" customFormat="1" ht="13.2" hidden="1" x14ac:dyDescent="0.2"/>
    <row r="14833" s="33" customFormat="1" ht="13.2" hidden="1" x14ac:dyDescent="0.2"/>
    <row r="14834" s="33" customFormat="1" ht="13.2" hidden="1" x14ac:dyDescent="0.2"/>
    <row r="14835" s="33" customFormat="1" ht="13.2" hidden="1" x14ac:dyDescent="0.2"/>
    <row r="14836" s="33" customFormat="1" ht="13.2" hidden="1" x14ac:dyDescent="0.2"/>
    <row r="14837" s="33" customFormat="1" ht="13.2" hidden="1" x14ac:dyDescent="0.2"/>
    <row r="14838" s="33" customFormat="1" ht="13.2" hidden="1" x14ac:dyDescent="0.2"/>
    <row r="14839" s="33" customFormat="1" ht="13.2" hidden="1" x14ac:dyDescent="0.2"/>
    <row r="14840" s="33" customFormat="1" ht="13.2" hidden="1" x14ac:dyDescent="0.2"/>
    <row r="14841" s="33" customFormat="1" ht="13.2" hidden="1" x14ac:dyDescent="0.2"/>
    <row r="14842" s="33" customFormat="1" ht="13.2" hidden="1" x14ac:dyDescent="0.2"/>
    <row r="14843" s="33" customFormat="1" ht="13.2" hidden="1" x14ac:dyDescent="0.2"/>
    <row r="14844" s="33" customFormat="1" ht="13.2" hidden="1" x14ac:dyDescent="0.2"/>
    <row r="14845" s="33" customFormat="1" ht="13.2" hidden="1" x14ac:dyDescent="0.2"/>
    <row r="14846" s="33" customFormat="1" ht="13.2" hidden="1" x14ac:dyDescent="0.2"/>
    <row r="14847" s="33" customFormat="1" ht="13.2" hidden="1" x14ac:dyDescent="0.2"/>
    <row r="14848" s="33" customFormat="1" ht="13.2" hidden="1" x14ac:dyDescent="0.2"/>
    <row r="14849" s="33" customFormat="1" ht="13.2" hidden="1" x14ac:dyDescent="0.2"/>
    <row r="14850" s="33" customFormat="1" ht="13.2" hidden="1" x14ac:dyDescent="0.2"/>
    <row r="14851" s="33" customFormat="1" ht="13.2" hidden="1" x14ac:dyDescent="0.2"/>
    <row r="14852" s="33" customFormat="1" ht="13.2" hidden="1" x14ac:dyDescent="0.2"/>
    <row r="14853" s="33" customFormat="1" ht="13.2" hidden="1" x14ac:dyDescent="0.2"/>
    <row r="14854" s="33" customFormat="1" ht="13.2" hidden="1" x14ac:dyDescent="0.2"/>
    <row r="14855" s="33" customFormat="1" ht="13.2" hidden="1" x14ac:dyDescent="0.2"/>
    <row r="14856" s="33" customFormat="1" ht="13.2" hidden="1" x14ac:dyDescent="0.2"/>
    <row r="14857" s="33" customFormat="1" ht="13.2" hidden="1" x14ac:dyDescent="0.2"/>
    <row r="14858" s="33" customFormat="1" ht="13.2" hidden="1" x14ac:dyDescent="0.2"/>
    <row r="14859" s="33" customFormat="1" ht="13.2" hidden="1" x14ac:dyDescent="0.2"/>
    <row r="14860" s="33" customFormat="1" ht="13.2" hidden="1" x14ac:dyDescent="0.2"/>
    <row r="14861" s="33" customFormat="1" ht="13.2" hidden="1" x14ac:dyDescent="0.2"/>
    <row r="14862" s="33" customFormat="1" ht="13.2" hidden="1" x14ac:dyDescent="0.2"/>
    <row r="14863" s="33" customFormat="1" ht="13.2" hidden="1" x14ac:dyDescent="0.2"/>
    <row r="14864" s="33" customFormat="1" ht="13.2" hidden="1" x14ac:dyDescent="0.2"/>
    <row r="14865" s="33" customFormat="1" ht="13.2" hidden="1" x14ac:dyDescent="0.2"/>
    <row r="14866" s="33" customFormat="1" ht="13.2" hidden="1" x14ac:dyDescent="0.2"/>
    <row r="14867" s="33" customFormat="1" ht="13.2" hidden="1" x14ac:dyDescent="0.2"/>
    <row r="14868" s="33" customFormat="1" ht="13.2" hidden="1" x14ac:dyDescent="0.2"/>
    <row r="14869" s="33" customFormat="1" ht="13.2" hidden="1" x14ac:dyDescent="0.2"/>
    <row r="14870" s="33" customFormat="1" ht="13.2" hidden="1" x14ac:dyDescent="0.2"/>
    <row r="14871" s="33" customFormat="1" ht="13.2" hidden="1" x14ac:dyDescent="0.2"/>
    <row r="14872" s="33" customFormat="1" ht="13.2" hidden="1" x14ac:dyDescent="0.2"/>
    <row r="14873" s="33" customFormat="1" ht="13.2" hidden="1" x14ac:dyDescent="0.2"/>
    <row r="14874" s="33" customFormat="1" ht="13.2" hidden="1" x14ac:dyDescent="0.2"/>
    <row r="14875" s="33" customFormat="1" ht="13.2" hidden="1" x14ac:dyDescent="0.2"/>
    <row r="14876" s="33" customFormat="1" ht="13.2" hidden="1" x14ac:dyDescent="0.2"/>
    <row r="14877" s="33" customFormat="1" ht="13.2" hidden="1" x14ac:dyDescent="0.2"/>
    <row r="14878" s="33" customFormat="1" ht="13.2" hidden="1" x14ac:dyDescent="0.2"/>
    <row r="14879" s="33" customFormat="1" ht="13.2" hidden="1" x14ac:dyDescent="0.2"/>
    <row r="14880" s="33" customFormat="1" ht="13.2" hidden="1" x14ac:dyDescent="0.2"/>
    <row r="14881" s="33" customFormat="1" ht="13.2" hidden="1" x14ac:dyDescent="0.2"/>
    <row r="14882" s="33" customFormat="1" ht="13.2" hidden="1" x14ac:dyDescent="0.2"/>
    <row r="14883" s="33" customFormat="1" ht="13.2" hidden="1" x14ac:dyDescent="0.2"/>
    <row r="14884" s="33" customFormat="1" ht="13.2" hidden="1" x14ac:dyDescent="0.2"/>
    <row r="14885" s="33" customFormat="1" ht="13.2" hidden="1" x14ac:dyDescent="0.2"/>
    <row r="14886" s="33" customFormat="1" ht="13.2" hidden="1" x14ac:dyDescent="0.2"/>
    <row r="14887" s="33" customFormat="1" ht="13.2" hidden="1" x14ac:dyDescent="0.2"/>
    <row r="14888" s="33" customFormat="1" ht="13.2" hidden="1" x14ac:dyDescent="0.2"/>
    <row r="14889" s="33" customFormat="1" ht="13.2" hidden="1" x14ac:dyDescent="0.2"/>
    <row r="14890" s="33" customFormat="1" ht="13.2" hidden="1" x14ac:dyDescent="0.2"/>
    <row r="14891" s="33" customFormat="1" ht="13.2" hidden="1" x14ac:dyDescent="0.2"/>
    <row r="14892" s="33" customFormat="1" ht="13.2" hidden="1" x14ac:dyDescent="0.2"/>
    <row r="14893" s="33" customFormat="1" ht="13.2" hidden="1" x14ac:dyDescent="0.2"/>
    <row r="14894" s="33" customFormat="1" ht="13.2" hidden="1" x14ac:dyDescent="0.2"/>
    <row r="14895" s="33" customFormat="1" ht="13.2" hidden="1" x14ac:dyDescent="0.2"/>
    <row r="14896" s="33" customFormat="1" ht="13.2" hidden="1" x14ac:dyDescent="0.2"/>
    <row r="14897" s="33" customFormat="1" ht="13.2" hidden="1" x14ac:dyDescent="0.2"/>
    <row r="14898" s="33" customFormat="1" ht="13.2" hidden="1" x14ac:dyDescent="0.2"/>
    <row r="14899" s="33" customFormat="1" ht="13.2" hidden="1" x14ac:dyDescent="0.2"/>
    <row r="14900" s="33" customFormat="1" ht="13.2" hidden="1" x14ac:dyDescent="0.2"/>
    <row r="14901" s="33" customFormat="1" ht="13.2" hidden="1" x14ac:dyDescent="0.2"/>
    <row r="14902" s="33" customFormat="1" ht="13.2" hidden="1" x14ac:dyDescent="0.2"/>
    <row r="14903" s="33" customFormat="1" ht="13.2" hidden="1" x14ac:dyDescent="0.2"/>
    <row r="14904" s="33" customFormat="1" ht="13.2" hidden="1" x14ac:dyDescent="0.2"/>
    <row r="14905" s="33" customFormat="1" ht="13.2" hidden="1" x14ac:dyDescent="0.2"/>
    <row r="14906" s="33" customFormat="1" ht="13.2" hidden="1" x14ac:dyDescent="0.2"/>
    <row r="14907" s="33" customFormat="1" ht="13.2" hidden="1" x14ac:dyDescent="0.2"/>
    <row r="14908" s="33" customFormat="1" ht="13.2" hidden="1" x14ac:dyDescent="0.2"/>
    <row r="14909" s="33" customFormat="1" ht="13.2" hidden="1" x14ac:dyDescent="0.2"/>
    <row r="14910" s="33" customFormat="1" ht="13.2" hidden="1" x14ac:dyDescent="0.2"/>
    <row r="14911" s="33" customFormat="1" ht="13.2" hidden="1" x14ac:dyDescent="0.2"/>
    <row r="14912" s="33" customFormat="1" ht="13.2" hidden="1" x14ac:dyDescent="0.2"/>
    <row r="14913" s="33" customFormat="1" ht="13.2" hidden="1" x14ac:dyDescent="0.2"/>
    <row r="14914" s="33" customFormat="1" ht="13.2" hidden="1" x14ac:dyDescent="0.2"/>
    <row r="14915" s="33" customFormat="1" ht="13.2" hidden="1" x14ac:dyDescent="0.2"/>
    <row r="14916" s="33" customFormat="1" ht="13.2" hidden="1" x14ac:dyDescent="0.2"/>
    <row r="14917" s="33" customFormat="1" ht="13.2" hidden="1" x14ac:dyDescent="0.2"/>
    <row r="14918" s="33" customFormat="1" ht="13.2" hidden="1" x14ac:dyDescent="0.2"/>
    <row r="14919" s="33" customFormat="1" ht="13.2" hidden="1" x14ac:dyDescent="0.2"/>
    <row r="14920" s="33" customFormat="1" ht="13.2" hidden="1" x14ac:dyDescent="0.2"/>
    <row r="14921" s="33" customFormat="1" ht="13.2" hidden="1" x14ac:dyDescent="0.2"/>
    <row r="14922" s="33" customFormat="1" ht="13.2" hidden="1" x14ac:dyDescent="0.2"/>
    <row r="14923" s="33" customFormat="1" ht="13.2" hidden="1" x14ac:dyDescent="0.2"/>
    <row r="14924" s="33" customFormat="1" ht="13.2" hidden="1" x14ac:dyDescent="0.2"/>
    <row r="14925" s="33" customFormat="1" ht="13.2" hidden="1" x14ac:dyDescent="0.2"/>
    <row r="14926" s="33" customFormat="1" ht="13.2" hidden="1" x14ac:dyDescent="0.2"/>
    <row r="14927" s="33" customFormat="1" ht="13.2" hidden="1" x14ac:dyDescent="0.2"/>
    <row r="14928" s="33" customFormat="1" ht="13.2" hidden="1" x14ac:dyDescent="0.2"/>
    <row r="14929" s="33" customFormat="1" ht="13.2" hidden="1" x14ac:dyDescent="0.2"/>
    <row r="14930" s="33" customFormat="1" ht="13.2" hidden="1" x14ac:dyDescent="0.2"/>
    <row r="14931" s="33" customFormat="1" ht="13.2" hidden="1" x14ac:dyDescent="0.2"/>
    <row r="14932" s="33" customFormat="1" ht="13.2" hidden="1" x14ac:dyDescent="0.2"/>
    <row r="14933" s="33" customFormat="1" ht="13.2" hidden="1" x14ac:dyDescent="0.2"/>
    <row r="14934" s="33" customFormat="1" ht="13.2" hidden="1" x14ac:dyDescent="0.2"/>
    <row r="14935" s="33" customFormat="1" ht="13.2" hidden="1" x14ac:dyDescent="0.2"/>
    <row r="14936" s="33" customFormat="1" ht="13.2" hidden="1" x14ac:dyDescent="0.2"/>
    <row r="14937" s="33" customFormat="1" ht="13.2" hidden="1" x14ac:dyDescent="0.2"/>
    <row r="14938" s="33" customFormat="1" ht="13.2" hidden="1" x14ac:dyDescent="0.2"/>
    <row r="14939" s="33" customFormat="1" ht="13.2" hidden="1" x14ac:dyDescent="0.2"/>
    <row r="14940" s="33" customFormat="1" ht="13.2" hidden="1" x14ac:dyDescent="0.2"/>
    <row r="14941" s="33" customFormat="1" ht="13.2" hidden="1" x14ac:dyDescent="0.2"/>
    <row r="14942" s="33" customFormat="1" ht="13.2" hidden="1" x14ac:dyDescent="0.2"/>
    <row r="14943" s="33" customFormat="1" ht="13.2" hidden="1" x14ac:dyDescent="0.2"/>
    <row r="14944" s="33" customFormat="1" ht="13.2" hidden="1" x14ac:dyDescent="0.2"/>
    <row r="14945" s="33" customFormat="1" ht="13.2" hidden="1" x14ac:dyDescent="0.2"/>
    <row r="14946" s="33" customFormat="1" ht="13.2" hidden="1" x14ac:dyDescent="0.2"/>
    <row r="14947" s="33" customFormat="1" ht="13.2" hidden="1" x14ac:dyDescent="0.2"/>
    <row r="14948" s="33" customFormat="1" ht="13.2" hidden="1" x14ac:dyDescent="0.2"/>
    <row r="14949" s="33" customFormat="1" ht="13.2" hidden="1" x14ac:dyDescent="0.2"/>
    <row r="14950" s="33" customFormat="1" ht="13.2" hidden="1" x14ac:dyDescent="0.2"/>
    <row r="14951" s="33" customFormat="1" ht="13.2" hidden="1" x14ac:dyDescent="0.2"/>
    <row r="14952" s="33" customFormat="1" ht="13.2" hidden="1" x14ac:dyDescent="0.2"/>
    <row r="14953" s="33" customFormat="1" ht="13.2" hidden="1" x14ac:dyDescent="0.2"/>
    <row r="14954" s="33" customFormat="1" ht="13.2" hidden="1" x14ac:dyDescent="0.2"/>
    <row r="14955" s="33" customFormat="1" ht="13.2" hidden="1" x14ac:dyDescent="0.2"/>
    <row r="14956" s="33" customFormat="1" ht="13.2" hidden="1" x14ac:dyDescent="0.2"/>
    <row r="14957" s="33" customFormat="1" ht="13.2" hidden="1" x14ac:dyDescent="0.2"/>
    <row r="14958" s="33" customFormat="1" ht="13.2" hidden="1" x14ac:dyDescent="0.2"/>
    <row r="14959" s="33" customFormat="1" ht="13.2" hidden="1" x14ac:dyDescent="0.2"/>
    <row r="14960" s="33" customFormat="1" ht="13.2" hidden="1" x14ac:dyDescent="0.2"/>
    <row r="14961" s="33" customFormat="1" ht="13.2" hidden="1" x14ac:dyDescent="0.2"/>
    <row r="14962" s="33" customFormat="1" ht="13.2" hidden="1" x14ac:dyDescent="0.2"/>
    <row r="14963" s="33" customFormat="1" ht="13.2" hidden="1" x14ac:dyDescent="0.2"/>
    <row r="14964" s="33" customFormat="1" ht="13.2" hidden="1" x14ac:dyDescent="0.2"/>
    <row r="14965" s="33" customFormat="1" ht="13.2" hidden="1" x14ac:dyDescent="0.2"/>
    <row r="14966" s="33" customFormat="1" ht="13.2" hidden="1" x14ac:dyDescent="0.2"/>
    <row r="14967" s="33" customFormat="1" ht="13.2" hidden="1" x14ac:dyDescent="0.2"/>
    <row r="14968" s="33" customFormat="1" ht="13.2" hidden="1" x14ac:dyDescent="0.2"/>
    <row r="14969" s="33" customFormat="1" ht="13.2" hidden="1" x14ac:dyDescent="0.2"/>
    <row r="14970" s="33" customFormat="1" ht="13.2" hidden="1" x14ac:dyDescent="0.2"/>
    <row r="14971" s="33" customFormat="1" ht="13.2" hidden="1" x14ac:dyDescent="0.2"/>
    <row r="14972" s="33" customFormat="1" ht="13.2" hidden="1" x14ac:dyDescent="0.2"/>
    <row r="14973" s="33" customFormat="1" ht="13.2" hidden="1" x14ac:dyDescent="0.2"/>
    <row r="14974" s="33" customFormat="1" ht="13.2" hidden="1" x14ac:dyDescent="0.2"/>
    <row r="14975" s="33" customFormat="1" ht="13.2" hidden="1" x14ac:dyDescent="0.2"/>
    <row r="14976" s="33" customFormat="1" ht="13.2" hidden="1" x14ac:dyDescent="0.2"/>
    <row r="14977" s="33" customFormat="1" ht="13.2" hidden="1" x14ac:dyDescent="0.2"/>
    <row r="14978" s="33" customFormat="1" ht="13.2" hidden="1" x14ac:dyDescent="0.2"/>
    <row r="14979" s="33" customFormat="1" ht="13.2" hidden="1" x14ac:dyDescent="0.2"/>
    <row r="14980" s="33" customFormat="1" ht="13.2" hidden="1" x14ac:dyDescent="0.2"/>
    <row r="14981" s="33" customFormat="1" ht="13.2" hidden="1" x14ac:dyDescent="0.2"/>
    <row r="14982" s="33" customFormat="1" ht="13.2" hidden="1" x14ac:dyDescent="0.2"/>
    <row r="14983" s="33" customFormat="1" ht="13.2" hidden="1" x14ac:dyDescent="0.2"/>
    <row r="14984" s="33" customFormat="1" ht="13.2" hidden="1" x14ac:dyDescent="0.2"/>
    <row r="14985" s="33" customFormat="1" ht="13.2" hidden="1" x14ac:dyDescent="0.2"/>
    <row r="14986" s="33" customFormat="1" ht="13.2" hidden="1" x14ac:dyDescent="0.2"/>
    <row r="14987" s="33" customFormat="1" ht="13.2" hidden="1" x14ac:dyDescent="0.2"/>
    <row r="14988" s="33" customFormat="1" ht="13.2" hidden="1" x14ac:dyDescent="0.2"/>
    <row r="14989" s="33" customFormat="1" ht="13.2" hidden="1" x14ac:dyDescent="0.2"/>
    <row r="14990" s="33" customFormat="1" ht="13.2" hidden="1" x14ac:dyDescent="0.2"/>
    <row r="14991" s="33" customFormat="1" ht="13.2" hidden="1" x14ac:dyDescent="0.2"/>
    <row r="14992" s="33" customFormat="1" ht="13.2" hidden="1" x14ac:dyDescent="0.2"/>
    <row r="14993" s="33" customFormat="1" ht="13.2" hidden="1" x14ac:dyDescent="0.2"/>
    <row r="14994" s="33" customFormat="1" ht="13.2" hidden="1" x14ac:dyDescent="0.2"/>
    <row r="14995" s="33" customFormat="1" ht="13.2" hidden="1" x14ac:dyDescent="0.2"/>
    <row r="14996" s="33" customFormat="1" ht="13.2" hidden="1" x14ac:dyDescent="0.2"/>
    <row r="14997" s="33" customFormat="1" ht="13.2" hidden="1" x14ac:dyDescent="0.2"/>
    <row r="14998" s="33" customFormat="1" ht="13.2" hidden="1" x14ac:dyDescent="0.2"/>
    <row r="14999" s="33" customFormat="1" ht="13.2" hidden="1" x14ac:dyDescent="0.2"/>
    <row r="15000" s="33" customFormat="1" ht="13.2" hidden="1" x14ac:dyDescent="0.2"/>
    <row r="15001" s="33" customFormat="1" ht="13.2" hidden="1" x14ac:dyDescent="0.2"/>
    <row r="15002" s="33" customFormat="1" ht="13.2" hidden="1" x14ac:dyDescent="0.2"/>
    <row r="15003" s="33" customFormat="1" ht="13.2" hidden="1" x14ac:dyDescent="0.2"/>
    <row r="15004" s="33" customFormat="1" ht="13.2" hidden="1" x14ac:dyDescent="0.2"/>
    <row r="15005" s="33" customFormat="1" ht="13.2" hidden="1" x14ac:dyDescent="0.2"/>
    <row r="15006" s="33" customFormat="1" ht="13.2" hidden="1" x14ac:dyDescent="0.2"/>
    <row r="15007" s="33" customFormat="1" ht="13.2" hidden="1" x14ac:dyDescent="0.2"/>
    <row r="15008" s="33" customFormat="1" ht="13.2" hidden="1" x14ac:dyDescent="0.2"/>
    <row r="15009" s="33" customFormat="1" ht="13.2" hidden="1" x14ac:dyDescent="0.2"/>
    <row r="15010" s="33" customFormat="1" ht="13.2" hidden="1" x14ac:dyDescent="0.2"/>
    <row r="15011" s="33" customFormat="1" ht="13.2" hidden="1" x14ac:dyDescent="0.2"/>
    <row r="15012" s="33" customFormat="1" ht="13.2" hidden="1" x14ac:dyDescent="0.2"/>
    <row r="15013" s="33" customFormat="1" ht="13.2" hidden="1" x14ac:dyDescent="0.2"/>
    <row r="15014" s="33" customFormat="1" ht="13.2" hidden="1" x14ac:dyDescent="0.2"/>
    <row r="15015" s="33" customFormat="1" ht="13.2" hidden="1" x14ac:dyDescent="0.2"/>
    <row r="15016" s="33" customFormat="1" ht="13.2" hidden="1" x14ac:dyDescent="0.2"/>
    <row r="15017" s="33" customFormat="1" ht="13.2" hidden="1" x14ac:dyDescent="0.2"/>
    <row r="15018" s="33" customFormat="1" ht="13.2" hidden="1" x14ac:dyDescent="0.2"/>
    <row r="15019" s="33" customFormat="1" ht="13.2" hidden="1" x14ac:dyDescent="0.2"/>
    <row r="15020" s="33" customFormat="1" ht="13.2" hidden="1" x14ac:dyDescent="0.2"/>
    <row r="15021" s="33" customFormat="1" ht="13.2" hidden="1" x14ac:dyDescent="0.2"/>
    <row r="15022" s="33" customFormat="1" ht="13.2" hidden="1" x14ac:dyDescent="0.2"/>
    <row r="15023" s="33" customFormat="1" ht="13.2" hidden="1" x14ac:dyDescent="0.2"/>
    <row r="15024" s="33" customFormat="1" ht="13.2" hidden="1" x14ac:dyDescent="0.2"/>
    <row r="15025" s="33" customFormat="1" ht="13.2" hidden="1" x14ac:dyDescent="0.2"/>
    <row r="15026" s="33" customFormat="1" ht="13.2" hidden="1" x14ac:dyDescent="0.2"/>
    <row r="15027" s="33" customFormat="1" ht="13.2" hidden="1" x14ac:dyDescent="0.2"/>
    <row r="15028" s="33" customFormat="1" ht="13.2" hidden="1" x14ac:dyDescent="0.2"/>
    <row r="15029" s="33" customFormat="1" ht="13.2" hidden="1" x14ac:dyDescent="0.2"/>
    <row r="15030" s="33" customFormat="1" ht="13.2" hidden="1" x14ac:dyDescent="0.2"/>
    <row r="15031" s="33" customFormat="1" ht="13.2" hidden="1" x14ac:dyDescent="0.2"/>
    <row r="15032" s="33" customFormat="1" ht="13.2" hidden="1" x14ac:dyDescent="0.2"/>
    <row r="15033" s="33" customFormat="1" ht="13.2" hidden="1" x14ac:dyDescent="0.2"/>
    <row r="15034" s="33" customFormat="1" ht="13.2" hidden="1" x14ac:dyDescent="0.2"/>
    <row r="15035" s="33" customFormat="1" ht="13.2" hidden="1" x14ac:dyDescent="0.2"/>
    <row r="15036" s="33" customFormat="1" ht="13.2" hidden="1" x14ac:dyDescent="0.2"/>
    <row r="15037" s="33" customFormat="1" ht="13.2" hidden="1" x14ac:dyDescent="0.2"/>
    <row r="15038" s="33" customFormat="1" ht="13.2" hidden="1" x14ac:dyDescent="0.2"/>
    <row r="15039" s="33" customFormat="1" ht="13.2" hidden="1" x14ac:dyDescent="0.2"/>
    <row r="15040" s="33" customFormat="1" ht="13.2" hidden="1" x14ac:dyDescent="0.2"/>
    <row r="15041" s="33" customFormat="1" ht="13.2" hidden="1" x14ac:dyDescent="0.2"/>
    <row r="15042" s="33" customFormat="1" ht="13.2" hidden="1" x14ac:dyDescent="0.2"/>
    <row r="15043" s="33" customFormat="1" ht="13.2" hidden="1" x14ac:dyDescent="0.2"/>
    <row r="15044" s="33" customFormat="1" ht="13.2" hidden="1" x14ac:dyDescent="0.2"/>
    <row r="15045" s="33" customFormat="1" ht="13.2" hidden="1" x14ac:dyDescent="0.2"/>
    <row r="15046" s="33" customFormat="1" ht="13.2" hidden="1" x14ac:dyDescent="0.2"/>
    <row r="15047" s="33" customFormat="1" ht="13.2" hidden="1" x14ac:dyDescent="0.2"/>
    <row r="15048" s="33" customFormat="1" ht="13.2" hidden="1" x14ac:dyDescent="0.2"/>
    <row r="15049" s="33" customFormat="1" ht="13.2" hidden="1" x14ac:dyDescent="0.2"/>
    <row r="15050" s="33" customFormat="1" ht="13.2" hidden="1" x14ac:dyDescent="0.2"/>
    <row r="15051" s="33" customFormat="1" ht="13.2" hidden="1" x14ac:dyDescent="0.2"/>
    <row r="15052" s="33" customFormat="1" ht="13.2" hidden="1" x14ac:dyDescent="0.2"/>
    <row r="15053" s="33" customFormat="1" ht="13.2" hidden="1" x14ac:dyDescent="0.2"/>
    <row r="15054" s="33" customFormat="1" ht="13.2" hidden="1" x14ac:dyDescent="0.2"/>
    <row r="15055" s="33" customFormat="1" ht="13.2" hidden="1" x14ac:dyDescent="0.2"/>
    <row r="15056" s="33" customFormat="1" ht="13.2" hidden="1" x14ac:dyDescent="0.2"/>
    <row r="15057" s="33" customFormat="1" ht="13.2" hidden="1" x14ac:dyDescent="0.2"/>
    <row r="15058" s="33" customFormat="1" ht="13.2" hidden="1" x14ac:dyDescent="0.2"/>
    <row r="15059" s="33" customFormat="1" ht="13.2" hidden="1" x14ac:dyDescent="0.2"/>
    <row r="15060" s="33" customFormat="1" ht="13.2" hidden="1" x14ac:dyDescent="0.2"/>
    <row r="15061" s="33" customFormat="1" ht="13.2" hidden="1" x14ac:dyDescent="0.2"/>
    <row r="15062" s="33" customFormat="1" ht="13.2" hidden="1" x14ac:dyDescent="0.2"/>
    <row r="15063" s="33" customFormat="1" ht="13.2" hidden="1" x14ac:dyDescent="0.2"/>
    <row r="15064" s="33" customFormat="1" ht="13.2" hidden="1" x14ac:dyDescent="0.2"/>
    <row r="15065" s="33" customFormat="1" ht="13.2" hidden="1" x14ac:dyDescent="0.2"/>
    <row r="15066" s="33" customFormat="1" ht="13.2" hidden="1" x14ac:dyDescent="0.2"/>
    <row r="15067" s="33" customFormat="1" ht="13.2" hidden="1" x14ac:dyDescent="0.2"/>
    <row r="15068" s="33" customFormat="1" ht="13.2" hidden="1" x14ac:dyDescent="0.2"/>
    <row r="15069" s="33" customFormat="1" ht="13.2" hidden="1" x14ac:dyDescent="0.2"/>
    <row r="15070" s="33" customFormat="1" ht="13.2" hidden="1" x14ac:dyDescent="0.2"/>
    <row r="15071" s="33" customFormat="1" ht="13.2" hidden="1" x14ac:dyDescent="0.2"/>
    <row r="15072" s="33" customFormat="1" ht="13.2" hidden="1" x14ac:dyDescent="0.2"/>
    <row r="15073" s="33" customFormat="1" ht="13.2" hidden="1" x14ac:dyDescent="0.2"/>
    <row r="15074" s="33" customFormat="1" ht="13.2" hidden="1" x14ac:dyDescent="0.2"/>
    <row r="15075" s="33" customFormat="1" ht="13.2" hidden="1" x14ac:dyDescent="0.2"/>
    <row r="15076" s="33" customFormat="1" ht="13.2" hidden="1" x14ac:dyDescent="0.2"/>
    <row r="15077" s="33" customFormat="1" ht="13.2" hidden="1" x14ac:dyDescent="0.2"/>
    <row r="15078" s="33" customFormat="1" ht="13.2" hidden="1" x14ac:dyDescent="0.2"/>
    <row r="15079" s="33" customFormat="1" ht="13.2" hidden="1" x14ac:dyDescent="0.2"/>
    <row r="15080" s="33" customFormat="1" ht="13.2" hidden="1" x14ac:dyDescent="0.2"/>
    <row r="15081" s="33" customFormat="1" ht="13.2" hidden="1" x14ac:dyDescent="0.2"/>
    <row r="15082" s="33" customFormat="1" ht="13.2" hidden="1" x14ac:dyDescent="0.2"/>
    <row r="15083" s="33" customFormat="1" ht="13.2" hidden="1" x14ac:dyDescent="0.2"/>
    <row r="15084" s="33" customFormat="1" ht="13.2" hidden="1" x14ac:dyDescent="0.2"/>
    <row r="15085" s="33" customFormat="1" ht="13.2" hidden="1" x14ac:dyDescent="0.2"/>
    <row r="15086" s="33" customFormat="1" ht="13.2" hidden="1" x14ac:dyDescent="0.2"/>
    <row r="15087" s="33" customFormat="1" ht="13.2" hidden="1" x14ac:dyDescent="0.2"/>
    <row r="15088" s="33" customFormat="1" ht="13.2" hidden="1" x14ac:dyDescent="0.2"/>
    <row r="15089" s="33" customFormat="1" ht="13.2" hidden="1" x14ac:dyDescent="0.2"/>
    <row r="15090" s="33" customFormat="1" ht="13.2" hidden="1" x14ac:dyDescent="0.2"/>
    <row r="15091" s="33" customFormat="1" ht="13.2" hidden="1" x14ac:dyDescent="0.2"/>
    <row r="15092" s="33" customFormat="1" ht="13.2" hidden="1" x14ac:dyDescent="0.2"/>
    <row r="15093" s="33" customFormat="1" ht="13.2" hidden="1" x14ac:dyDescent="0.2"/>
    <row r="15094" s="33" customFormat="1" ht="13.2" hidden="1" x14ac:dyDescent="0.2"/>
    <row r="15095" s="33" customFormat="1" ht="13.2" hidden="1" x14ac:dyDescent="0.2"/>
    <row r="15096" s="33" customFormat="1" ht="13.2" hidden="1" x14ac:dyDescent="0.2"/>
    <row r="15097" s="33" customFormat="1" ht="13.2" hidden="1" x14ac:dyDescent="0.2"/>
    <row r="15098" s="33" customFormat="1" ht="13.2" hidden="1" x14ac:dyDescent="0.2"/>
    <row r="15099" s="33" customFormat="1" ht="13.2" hidden="1" x14ac:dyDescent="0.2"/>
    <row r="15100" s="33" customFormat="1" ht="13.2" hidden="1" x14ac:dyDescent="0.2"/>
    <row r="15101" s="33" customFormat="1" ht="13.2" hidden="1" x14ac:dyDescent="0.2"/>
    <row r="15102" s="33" customFormat="1" ht="13.2" hidden="1" x14ac:dyDescent="0.2"/>
    <row r="15103" s="33" customFormat="1" ht="13.2" hidden="1" x14ac:dyDescent="0.2"/>
    <row r="15104" s="33" customFormat="1" ht="13.2" hidden="1" x14ac:dyDescent="0.2"/>
    <row r="15105" s="33" customFormat="1" ht="13.2" hidden="1" x14ac:dyDescent="0.2"/>
    <row r="15106" s="33" customFormat="1" ht="13.2" hidden="1" x14ac:dyDescent="0.2"/>
    <row r="15107" s="33" customFormat="1" ht="13.2" hidden="1" x14ac:dyDescent="0.2"/>
    <row r="15108" s="33" customFormat="1" ht="13.2" hidden="1" x14ac:dyDescent="0.2"/>
    <row r="15109" s="33" customFormat="1" ht="13.2" hidden="1" x14ac:dyDescent="0.2"/>
    <row r="15110" s="33" customFormat="1" ht="13.2" hidden="1" x14ac:dyDescent="0.2"/>
    <row r="15111" s="33" customFormat="1" ht="13.2" hidden="1" x14ac:dyDescent="0.2"/>
    <row r="15112" s="33" customFormat="1" ht="13.2" hidden="1" x14ac:dyDescent="0.2"/>
    <row r="15113" s="33" customFormat="1" ht="13.2" hidden="1" x14ac:dyDescent="0.2"/>
    <row r="15114" s="33" customFormat="1" ht="13.2" hidden="1" x14ac:dyDescent="0.2"/>
    <row r="15115" s="33" customFormat="1" ht="13.2" hidden="1" x14ac:dyDescent="0.2"/>
    <row r="15116" s="33" customFormat="1" ht="13.2" hidden="1" x14ac:dyDescent="0.2"/>
    <row r="15117" s="33" customFormat="1" ht="13.2" hidden="1" x14ac:dyDescent="0.2"/>
    <row r="15118" s="33" customFormat="1" ht="13.2" hidden="1" x14ac:dyDescent="0.2"/>
    <row r="15119" s="33" customFormat="1" ht="13.2" hidden="1" x14ac:dyDescent="0.2"/>
    <row r="15120" s="33" customFormat="1" ht="13.2" hidden="1" x14ac:dyDescent="0.2"/>
    <row r="15121" s="33" customFormat="1" ht="13.2" hidden="1" x14ac:dyDescent="0.2"/>
    <row r="15122" s="33" customFormat="1" ht="13.2" hidden="1" x14ac:dyDescent="0.2"/>
    <row r="15123" s="33" customFormat="1" ht="13.2" hidden="1" x14ac:dyDescent="0.2"/>
    <row r="15124" s="33" customFormat="1" ht="13.2" hidden="1" x14ac:dyDescent="0.2"/>
    <row r="15125" s="33" customFormat="1" ht="13.2" hidden="1" x14ac:dyDescent="0.2"/>
    <row r="15126" s="33" customFormat="1" ht="13.2" hidden="1" x14ac:dyDescent="0.2"/>
    <row r="15127" s="33" customFormat="1" ht="13.2" hidden="1" x14ac:dyDescent="0.2"/>
    <row r="15128" s="33" customFormat="1" ht="13.2" hidden="1" x14ac:dyDescent="0.2"/>
    <row r="15129" s="33" customFormat="1" ht="13.2" hidden="1" x14ac:dyDescent="0.2"/>
    <row r="15130" s="33" customFormat="1" ht="13.2" hidden="1" x14ac:dyDescent="0.2"/>
    <row r="15131" s="33" customFormat="1" ht="13.2" hidden="1" x14ac:dyDescent="0.2"/>
    <row r="15132" s="33" customFormat="1" ht="13.2" hidden="1" x14ac:dyDescent="0.2"/>
    <row r="15133" s="33" customFormat="1" ht="13.2" hidden="1" x14ac:dyDescent="0.2"/>
    <row r="15134" s="33" customFormat="1" ht="13.2" hidden="1" x14ac:dyDescent="0.2"/>
    <row r="15135" s="33" customFormat="1" ht="13.2" hidden="1" x14ac:dyDescent="0.2"/>
    <row r="15136" s="33" customFormat="1" ht="13.2" hidden="1" x14ac:dyDescent="0.2"/>
    <row r="15137" s="33" customFormat="1" ht="13.2" hidden="1" x14ac:dyDescent="0.2"/>
    <row r="15138" s="33" customFormat="1" ht="13.2" hidden="1" x14ac:dyDescent="0.2"/>
    <row r="15139" s="33" customFormat="1" ht="13.2" hidden="1" x14ac:dyDescent="0.2"/>
    <row r="15140" s="33" customFormat="1" ht="13.2" hidden="1" x14ac:dyDescent="0.2"/>
    <row r="15141" s="33" customFormat="1" ht="13.2" hidden="1" x14ac:dyDescent="0.2"/>
    <row r="15142" s="33" customFormat="1" ht="13.2" hidden="1" x14ac:dyDescent="0.2"/>
    <row r="15143" s="33" customFormat="1" ht="13.2" hidden="1" x14ac:dyDescent="0.2"/>
    <row r="15144" s="33" customFormat="1" ht="13.2" hidden="1" x14ac:dyDescent="0.2"/>
    <row r="15145" s="33" customFormat="1" ht="13.2" hidden="1" x14ac:dyDescent="0.2"/>
    <row r="15146" s="33" customFormat="1" ht="13.2" hidden="1" x14ac:dyDescent="0.2"/>
    <row r="15147" s="33" customFormat="1" ht="13.2" hidden="1" x14ac:dyDescent="0.2"/>
    <row r="15148" s="33" customFormat="1" ht="13.2" hidden="1" x14ac:dyDescent="0.2"/>
    <row r="15149" s="33" customFormat="1" ht="13.2" hidden="1" x14ac:dyDescent="0.2"/>
    <row r="15150" s="33" customFormat="1" ht="13.2" hidden="1" x14ac:dyDescent="0.2"/>
    <row r="15151" s="33" customFormat="1" ht="13.2" hidden="1" x14ac:dyDescent="0.2"/>
    <row r="15152" s="33" customFormat="1" ht="13.2" hidden="1" x14ac:dyDescent="0.2"/>
    <row r="15153" s="33" customFormat="1" ht="13.2" hidden="1" x14ac:dyDescent="0.2"/>
    <row r="15154" s="33" customFormat="1" ht="13.2" hidden="1" x14ac:dyDescent="0.2"/>
    <row r="15155" s="33" customFormat="1" ht="13.2" hidden="1" x14ac:dyDescent="0.2"/>
    <row r="15156" s="33" customFormat="1" ht="13.2" hidden="1" x14ac:dyDescent="0.2"/>
    <row r="15157" s="33" customFormat="1" ht="13.2" hidden="1" x14ac:dyDescent="0.2"/>
    <row r="15158" s="33" customFormat="1" ht="13.2" hidden="1" x14ac:dyDescent="0.2"/>
    <row r="15159" s="33" customFormat="1" ht="13.2" hidden="1" x14ac:dyDescent="0.2"/>
    <row r="15160" s="33" customFormat="1" ht="13.2" hidden="1" x14ac:dyDescent="0.2"/>
    <row r="15161" s="33" customFormat="1" ht="13.2" hidden="1" x14ac:dyDescent="0.2"/>
    <row r="15162" s="33" customFormat="1" ht="13.2" hidden="1" x14ac:dyDescent="0.2"/>
    <row r="15163" s="33" customFormat="1" ht="13.2" hidden="1" x14ac:dyDescent="0.2"/>
    <row r="15164" s="33" customFormat="1" ht="13.2" hidden="1" x14ac:dyDescent="0.2"/>
    <row r="15165" s="33" customFormat="1" ht="13.2" hidden="1" x14ac:dyDescent="0.2"/>
    <row r="15166" s="33" customFormat="1" ht="13.2" hidden="1" x14ac:dyDescent="0.2"/>
    <row r="15167" s="33" customFormat="1" ht="13.2" hidden="1" x14ac:dyDescent="0.2"/>
    <row r="15168" s="33" customFormat="1" ht="13.2" hidden="1" x14ac:dyDescent="0.2"/>
    <row r="15169" s="33" customFormat="1" ht="13.2" hidden="1" x14ac:dyDescent="0.2"/>
    <row r="15170" s="33" customFormat="1" ht="13.2" hidden="1" x14ac:dyDescent="0.2"/>
    <row r="15171" s="33" customFormat="1" ht="13.2" hidden="1" x14ac:dyDescent="0.2"/>
    <row r="15172" s="33" customFormat="1" ht="13.2" hidden="1" x14ac:dyDescent="0.2"/>
    <row r="15173" s="33" customFormat="1" ht="13.2" hidden="1" x14ac:dyDescent="0.2"/>
    <row r="15174" s="33" customFormat="1" ht="13.2" hidden="1" x14ac:dyDescent="0.2"/>
    <row r="15175" s="33" customFormat="1" ht="13.2" hidden="1" x14ac:dyDescent="0.2"/>
    <row r="15176" s="33" customFormat="1" ht="13.2" hidden="1" x14ac:dyDescent="0.2"/>
    <row r="15177" s="33" customFormat="1" ht="13.2" hidden="1" x14ac:dyDescent="0.2"/>
    <row r="15178" s="33" customFormat="1" ht="13.2" hidden="1" x14ac:dyDescent="0.2"/>
    <row r="15179" s="33" customFormat="1" ht="13.2" hidden="1" x14ac:dyDescent="0.2"/>
    <row r="15180" s="33" customFormat="1" ht="13.2" hidden="1" x14ac:dyDescent="0.2"/>
    <row r="15181" s="33" customFormat="1" ht="13.2" hidden="1" x14ac:dyDescent="0.2"/>
    <row r="15182" s="33" customFormat="1" ht="13.2" hidden="1" x14ac:dyDescent="0.2"/>
    <row r="15183" s="33" customFormat="1" ht="13.2" hidden="1" x14ac:dyDescent="0.2"/>
    <row r="15184" s="33" customFormat="1" ht="13.2" hidden="1" x14ac:dyDescent="0.2"/>
    <row r="15185" s="33" customFormat="1" ht="13.2" hidden="1" x14ac:dyDescent="0.2"/>
    <row r="15186" s="33" customFormat="1" ht="13.2" hidden="1" x14ac:dyDescent="0.2"/>
    <row r="15187" s="33" customFormat="1" ht="13.2" hidden="1" x14ac:dyDescent="0.2"/>
    <row r="15188" s="33" customFormat="1" ht="13.2" hidden="1" x14ac:dyDescent="0.2"/>
    <row r="15189" s="33" customFormat="1" ht="13.2" hidden="1" x14ac:dyDescent="0.2"/>
    <row r="15190" s="33" customFormat="1" ht="13.2" hidden="1" x14ac:dyDescent="0.2"/>
    <row r="15191" s="33" customFormat="1" ht="13.2" hidden="1" x14ac:dyDescent="0.2"/>
    <row r="15192" s="33" customFormat="1" ht="13.2" hidden="1" x14ac:dyDescent="0.2"/>
    <row r="15193" s="33" customFormat="1" ht="13.2" hidden="1" x14ac:dyDescent="0.2"/>
    <row r="15194" s="33" customFormat="1" ht="13.2" hidden="1" x14ac:dyDescent="0.2"/>
    <row r="15195" s="33" customFormat="1" ht="13.2" hidden="1" x14ac:dyDescent="0.2"/>
    <row r="15196" s="33" customFormat="1" ht="13.2" hidden="1" x14ac:dyDescent="0.2"/>
    <row r="15197" s="33" customFormat="1" ht="13.2" hidden="1" x14ac:dyDescent="0.2"/>
    <row r="15198" s="33" customFormat="1" ht="13.2" hidden="1" x14ac:dyDescent="0.2"/>
    <row r="15199" s="33" customFormat="1" ht="13.2" hidden="1" x14ac:dyDescent="0.2"/>
    <row r="15200" s="33" customFormat="1" ht="13.2" hidden="1" x14ac:dyDescent="0.2"/>
    <row r="15201" s="33" customFormat="1" ht="13.2" hidden="1" x14ac:dyDescent="0.2"/>
    <row r="15202" s="33" customFormat="1" ht="13.2" hidden="1" x14ac:dyDescent="0.2"/>
    <row r="15203" s="33" customFormat="1" ht="13.2" hidden="1" x14ac:dyDescent="0.2"/>
    <row r="15204" s="33" customFormat="1" ht="13.2" hidden="1" x14ac:dyDescent="0.2"/>
    <row r="15205" s="33" customFormat="1" ht="13.2" hidden="1" x14ac:dyDescent="0.2"/>
    <row r="15206" s="33" customFormat="1" ht="13.2" hidden="1" x14ac:dyDescent="0.2"/>
    <row r="15207" s="33" customFormat="1" ht="13.2" hidden="1" x14ac:dyDescent="0.2"/>
    <row r="15208" s="33" customFormat="1" ht="13.2" hidden="1" x14ac:dyDescent="0.2"/>
    <row r="15209" s="33" customFormat="1" ht="13.2" hidden="1" x14ac:dyDescent="0.2"/>
    <row r="15210" s="33" customFormat="1" ht="13.2" hidden="1" x14ac:dyDescent="0.2"/>
    <row r="15211" s="33" customFormat="1" ht="13.2" hidden="1" x14ac:dyDescent="0.2"/>
    <row r="15212" s="33" customFormat="1" ht="13.2" hidden="1" x14ac:dyDescent="0.2"/>
    <row r="15213" s="33" customFormat="1" ht="13.2" hidden="1" x14ac:dyDescent="0.2"/>
    <row r="15214" s="33" customFormat="1" ht="13.2" hidden="1" x14ac:dyDescent="0.2"/>
    <row r="15215" s="33" customFormat="1" ht="13.2" hidden="1" x14ac:dyDescent="0.2"/>
    <row r="15216" s="33" customFormat="1" ht="13.2" hidden="1" x14ac:dyDescent="0.2"/>
    <row r="15217" s="33" customFormat="1" ht="13.2" hidden="1" x14ac:dyDescent="0.2"/>
    <row r="15218" s="33" customFormat="1" ht="13.2" hidden="1" x14ac:dyDescent="0.2"/>
    <row r="15219" s="33" customFormat="1" ht="13.2" hidden="1" x14ac:dyDescent="0.2"/>
    <row r="15220" s="33" customFormat="1" ht="13.2" hidden="1" x14ac:dyDescent="0.2"/>
    <row r="15221" s="33" customFormat="1" ht="13.2" hidden="1" x14ac:dyDescent="0.2"/>
    <row r="15222" s="33" customFormat="1" ht="13.2" hidden="1" x14ac:dyDescent="0.2"/>
    <row r="15223" s="33" customFormat="1" ht="13.2" hidden="1" x14ac:dyDescent="0.2"/>
    <row r="15224" s="33" customFormat="1" ht="13.2" hidden="1" x14ac:dyDescent="0.2"/>
    <row r="15225" s="33" customFormat="1" ht="13.2" hidden="1" x14ac:dyDescent="0.2"/>
    <row r="15226" s="33" customFormat="1" ht="13.2" hidden="1" x14ac:dyDescent="0.2"/>
    <row r="15227" s="33" customFormat="1" ht="13.2" hidden="1" x14ac:dyDescent="0.2"/>
    <row r="15228" s="33" customFormat="1" ht="13.2" hidden="1" x14ac:dyDescent="0.2"/>
    <row r="15229" s="33" customFormat="1" ht="13.2" hidden="1" x14ac:dyDescent="0.2"/>
    <row r="15230" s="33" customFormat="1" ht="13.2" hidden="1" x14ac:dyDescent="0.2"/>
    <row r="15231" s="33" customFormat="1" ht="13.2" hidden="1" x14ac:dyDescent="0.2"/>
    <row r="15232" s="33" customFormat="1" ht="13.2" hidden="1" x14ac:dyDescent="0.2"/>
    <row r="15233" s="33" customFormat="1" ht="13.2" hidden="1" x14ac:dyDescent="0.2"/>
    <row r="15234" s="33" customFormat="1" ht="13.2" hidden="1" x14ac:dyDescent="0.2"/>
    <row r="15235" s="33" customFormat="1" ht="13.2" hidden="1" x14ac:dyDescent="0.2"/>
    <row r="15236" s="33" customFormat="1" ht="13.2" hidden="1" x14ac:dyDescent="0.2"/>
    <row r="15237" s="33" customFormat="1" ht="13.2" hidden="1" x14ac:dyDescent="0.2"/>
    <row r="15238" s="33" customFormat="1" ht="13.2" hidden="1" x14ac:dyDescent="0.2"/>
    <row r="15239" s="33" customFormat="1" ht="13.2" hidden="1" x14ac:dyDescent="0.2"/>
    <row r="15240" s="33" customFormat="1" ht="13.2" hidden="1" x14ac:dyDescent="0.2"/>
    <row r="15241" s="33" customFormat="1" ht="13.2" hidden="1" x14ac:dyDescent="0.2"/>
    <row r="15242" s="33" customFormat="1" ht="13.2" hidden="1" x14ac:dyDescent="0.2"/>
    <row r="15243" s="33" customFormat="1" ht="13.2" hidden="1" x14ac:dyDescent="0.2"/>
    <row r="15244" s="33" customFormat="1" ht="13.2" hidden="1" x14ac:dyDescent="0.2"/>
    <row r="15245" s="33" customFormat="1" ht="13.2" hidden="1" x14ac:dyDescent="0.2"/>
    <row r="15246" s="33" customFormat="1" ht="13.2" hidden="1" x14ac:dyDescent="0.2"/>
    <row r="15247" s="33" customFormat="1" ht="13.2" hidden="1" x14ac:dyDescent="0.2"/>
    <row r="15248" s="33" customFormat="1" ht="13.2" hidden="1" x14ac:dyDescent="0.2"/>
    <row r="15249" s="33" customFormat="1" ht="13.2" hidden="1" x14ac:dyDescent="0.2"/>
    <row r="15250" s="33" customFormat="1" ht="13.2" hidden="1" x14ac:dyDescent="0.2"/>
    <row r="15251" s="33" customFormat="1" ht="13.2" hidden="1" x14ac:dyDescent="0.2"/>
    <row r="15252" s="33" customFormat="1" ht="13.2" hidden="1" x14ac:dyDescent="0.2"/>
    <row r="15253" s="33" customFormat="1" ht="13.2" hidden="1" x14ac:dyDescent="0.2"/>
    <row r="15254" s="33" customFormat="1" ht="13.2" hidden="1" x14ac:dyDescent="0.2"/>
    <row r="15255" s="33" customFormat="1" ht="13.2" hidden="1" x14ac:dyDescent="0.2"/>
    <row r="15256" s="33" customFormat="1" ht="13.2" hidden="1" x14ac:dyDescent="0.2"/>
    <row r="15257" s="33" customFormat="1" ht="13.2" hidden="1" x14ac:dyDescent="0.2"/>
    <row r="15258" s="33" customFormat="1" ht="13.2" hidden="1" x14ac:dyDescent="0.2"/>
    <row r="15259" s="33" customFormat="1" ht="13.2" hidden="1" x14ac:dyDescent="0.2"/>
    <row r="15260" s="33" customFormat="1" ht="13.2" hidden="1" x14ac:dyDescent="0.2"/>
    <row r="15261" s="33" customFormat="1" ht="13.2" hidden="1" x14ac:dyDescent="0.2"/>
    <row r="15262" s="33" customFormat="1" ht="13.2" hidden="1" x14ac:dyDescent="0.2"/>
    <row r="15263" s="33" customFormat="1" ht="13.2" hidden="1" x14ac:dyDescent="0.2"/>
    <row r="15264" s="33" customFormat="1" ht="13.2" hidden="1" x14ac:dyDescent="0.2"/>
    <row r="15265" s="33" customFormat="1" ht="13.2" hidden="1" x14ac:dyDescent="0.2"/>
    <row r="15266" s="33" customFormat="1" ht="13.2" hidden="1" x14ac:dyDescent="0.2"/>
    <row r="15267" s="33" customFormat="1" ht="13.2" hidden="1" x14ac:dyDescent="0.2"/>
    <row r="15268" s="33" customFormat="1" ht="13.2" hidden="1" x14ac:dyDescent="0.2"/>
    <row r="15269" s="33" customFormat="1" ht="13.2" hidden="1" x14ac:dyDescent="0.2"/>
    <row r="15270" s="33" customFormat="1" ht="13.2" hidden="1" x14ac:dyDescent="0.2"/>
    <row r="15271" s="33" customFormat="1" ht="13.2" hidden="1" x14ac:dyDescent="0.2"/>
    <row r="15272" s="33" customFormat="1" ht="13.2" hidden="1" x14ac:dyDescent="0.2"/>
    <row r="15273" s="33" customFormat="1" ht="13.2" hidden="1" x14ac:dyDescent="0.2"/>
    <row r="15274" s="33" customFormat="1" ht="13.2" hidden="1" x14ac:dyDescent="0.2"/>
    <row r="15275" s="33" customFormat="1" ht="13.2" hidden="1" x14ac:dyDescent="0.2"/>
    <row r="15276" s="33" customFormat="1" ht="13.2" hidden="1" x14ac:dyDescent="0.2"/>
    <row r="15277" s="33" customFormat="1" ht="13.2" hidden="1" x14ac:dyDescent="0.2"/>
    <row r="15278" s="33" customFormat="1" ht="13.2" hidden="1" x14ac:dyDescent="0.2"/>
    <row r="15279" s="33" customFormat="1" ht="13.2" hidden="1" x14ac:dyDescent="0.2"/>
    <row r="15280" s="33" customFormat="1" ht="13.2" hidden="1" x14ac:dyDescent="0.2"/>
    <row r="15281" s="33" customFormat="1" ht="13.2" hidden="1" x14ac:dyDescent="0.2"/>
    <row r="15282" s="33" customFormat="1" ht="13.2" hidden="1" x14ac:dyDescent="0.2"/>
    <row r="15283" s="33" customFormat="1" ht="13.2" hidden="1" x14ac:dyDescent="0.2"/>
    <row r="15284" s="33" customFormat="1" ht="13.2" hidden="1" x14ac:dyDescent="0.2"/>
    <row r="15285" s="33" customFormat="1" ht="13.2" hidden="1" x14ac:dyDescent="0.2"/>
    <row r="15286" s="33" customFormat="1" ht="13.2" hidden="1" x14ac:dyDescent="0.2"/>
    <row r="15287" s="33" customFormat="1" ht="13.2" hidden="1" x14ac:dyDescent="0.2"/>
    <row r="15288" s="33" customFormat="1" ht="13.2" hidden="1" x14ac:dyDescent="0.2"/>
    <row r="15289" s="33" customFormat="1" ht="13.2" hidden="1" x14ac:dyDescent="0.2"/>
    <row r="15290" s="33" customFormat="1" ht="13.2" hidden="1" x14ac:dyDescent="0.2"/>
    <row r="15291" s="33" customFormat="1" ht="13.2" hidden="1" x14ac:dyDescent="0.2"/>
    <row r="15292" s="33" customFormat="1" ht="13.2" hidden="1" x14ac:dyDescent="0.2"/>
    <row r="15293" s="33" customFormat="1" ht="13.2" hidden="1" x14ac:dyDescent="0.2"/>
    <row r="15294" s="33" customFormat="1" ht="13.2" hidden="1" x14ac:dyDescent="0.2"/>
    <row r="15295" s="33" customFormat="1" ht="13.2" hidden="1" x14ac:dyDescent="0.2"/>
    <row r="15296" s="33" customFormat="1" ht="13.2" hidden="1" x14ac:dyDescent="0.2"/>
    <row r="15297" s="33" customFormat="1" ht="13.2" hidden="1" x14ac:dyDescent="0.2"/>
    <row r="15298" s="33" customFormat="1" ht="13.2" hidden="1" x14ac:dyDescent="0.2"/>
    <row r="15299" s="33" customFormat="1" ht="13.2" hidden="1" x14ac:dyDescent="0.2"/>
    <row r="15300" s="33" customFormat="1" ht="13.2" hidden="1" x14ac:dyDescent="0.2"/>
    <row r="15301" s="33" customFormat="1" ht="13.2" hidden="1" x14ac:dyDescent="0.2"/>
    <row r="15302" s="33" customFormat="1" ht="13.2" hidden="1" x14ac:dyDescent="0.2"/>
    <row r="15303" s="33" customFormat="1" ht="13.2" hidden="1" x14ac:dyDescent="0.2"/>
    <row r="15304" s="33" customFormat="1" ht="13.2" hidden="1" x14ac:dyDescent="0.2"/>
    <row r="15305" s="33" customFormat="1" ht="13.2" hidden="1" x14ac:dyDescent="0.2"/>
    <row r="15306" s="33" customFormat="1" ht="13.2" hidden="1" x14ac:dyDescent="0.2"/>
    <row r="15307" s="33" customFormat="1" ht="13.2" hidden="1" x14ac:dyDescent="0.2"/>
    <row r="15308" s="33" customFormat="1" ht="13.2" hidden="1" x14ac:dyDescent="0.2"/>
    <row r="15309" s="33" customFormat="1" ht="13.2" hidden="1" x14ac:dyDescent="0.2"/>
    <row r="15310" s="33" customFormat="1" ht="13.2" hidden="1" x14ac:dyDescent="0.2"/>
    <row r="15311" s="33" customFormat="1" ht="13.2" hidden="1" x14ac:dyDescent="0.2"/>
    <row r="15312" s="33" customFormat="1" ht="13.2" hidden="1" x14ac:dyDescent="0.2"/>
    <row r="15313" s="33" customFormat="1" ht="13.2" hidden="1" x14ac:dyDescent="0.2"/>
    <row r="15314" s="33" customFormat="1" ht="13.2" hidden="1" x14ac:dyDescent="0.2"/>
    <row r="15315" s="33" customFormat="1" ht="13.2" hidden="1" x14ac:dyDescent="0.2"/>
    <row r="15316" s="33" customFormat="1" ht="13.2" hidden="1" x14ac:dyDescent="0.2"/>
    <row r="15317" s="33" customFormat="1" ht="13.2" hidden="1" x14ac:dyDescent="0.2"/>
    <row r="15318" s="33" customFormat="1" ht="13.2" hidden="1" x14ac:dyDescent="0.2"/>
    <row r="15319" s="33" customFormat="1" ht="13.2" hidden="1" x14ac:dyDescent="0.2"/>
    <row r="15320" s="33" customFormat="1" ht="13.2" hidden="1" x14ac:dyDescent="0.2"/>
    <row r="15321" s="33" customFormat="1" ht="13.2" hidden="1" x14ac:dyDescent="0.2"/>
    <row r="15322" s="33" customFormat="1" ht="13.2" hidden="1" x14ac:dyDescent="0.2"/>
    <row r="15323" s="33" customFormat="1" ht="13.2" hidden="1" x14ac:dyDescent="0.2"/>
    <row r="15324" s="33" customFormat="1" ht="13.2" hidden="1" x14ac:dyDescent="0.2"/>
    <row r="15325" s="33" customFormat="1" ht="13.2" hidden="1" x14ac:dyDescent="0.2"/>
    <row r="15326" s="33" customFormat="1" ht="13.2" hidden="1" x14ac:dyDescent="0.2"/>
    <row r="15327" s="33" customFormat="1" ht="13.2" hidden="1" x14ac:dyDescent="0.2"/>
    <row r="15328" s="33" customFormat="1" ht="13.2" hidden="1" x14ac:dyDescent="0.2"/>
    <row r="15329" s="33" customFormat="1" ht="13.2" hidden="1" x14ac:dyDescent="0.2"/>
    <row r="15330" s="33" customFormat="1" ht="13.2" hidden="1" x14ac:dyDescent="0.2"/>
    <row r="15331" s="33" customFormat="1" ht="13.2" hidden="1" x14ac:dyDescent="0.2"/>
    <row r="15332" s="33" customFormat="1" ht="13.2" hidden="1" x14ac:dyDescent="0.2"/>
    <row r="15333" s="33" customFormat="1" ht="13.2" hidden="1" x14ac:dyDescent="0.2"/>
    <row r="15334" s="33" customFormat="1" ht="13.2" hidden="1" x14ac:dyDescent="0.2"/>
    <row r="15335" s="33" customFormat="1" ht="13.2" hidden="1" x14ac:dyDescent="0.2"/>
    <row r="15336" s="33" customFormat="1" ht="13.2" hidden="1" x14ac:dyDescent="0.2"/>
    <row r="15337" s="33" customFormat="1" ht="13.2" hidden="1" x14ac:dyDescent="0.2"/>
    <row r="15338" s="33" customFormat="1" ht="13.2" hidden="1" x14ac:dyDescent="0.2"/>
    <row r="15339" s="33" customFormat="1" ht="13.2" hidden="1" x14ac:dyDescent="0.2"/>
    <row r="15340" s="33" customFormat="1" ht="13.2" hidden="1" x14ac:dyDescent="0.2"/>
    <row r="15341" s="33" customFormat="1" ht="13.2" hidden="1" x14ac:dyDescent="0.2"/>
    <row r="15342" s="33" customFormat="1" ht="13.2" hidden="1" x14ac:dyDescent="0.2"/>
    <row r="15343" s="33" customFormat="1" ht="13.2" hidden="1" x14ac:dyDescent="0.2"/>
    <row r="15344" s="33" customFormat="1" ht="13.2" hidden="1" x14ac:dyDescent="0.2"/>
    <row r="15345" s="33" customFormat="1" ht="13.2" hidden="1" x14ac:dyDescent="0.2"/>
    <row r="15346" s="33" customFormat="1" ht="13.2" hidden="1" x14ac:dyDescent="0.2"/>
    <row r="15347" s="33" customFormat="1" ht="13.2" hidden="1" x14ac:dyDescent="0.2"/>
    <row r="15348" s="33" customFormat="1" ht="13.2" hidden="1" x14ac:dyDescent="0.2"/>
    <row r="15349" s="33" customFormat="1" ht="13.2" hidden="1" x14ac:dyDescent="0.2"/>
    <row r="15350" s="33" customFormat="1" ht="13.2" hidden="1" x14ac:dyDescent="0.2"/>
    <row r="15351" s="33" customFormat="1" ht="13.2" hidden="1" x14ac:dyDescent="0.2"/>
    <row r="15352" s="33" customFormat="1" ht="13.2" hidden="1" x14ac:dyDescent="0.2"/>
    <row r="15353" s="33" customFormat="1" ht="13.2" hidden="1" x14ac:dyDescent="0.2"/>
    <row r="15354" s="33" customFormat="1" ht="13.2" hidden="1" x14ac:dyDescent="0.2"/>
    <row r="15355" s="33" customFormat="1" ht="13.2" hidden="1" x14ac:dyDescent="0.2"/>
    <row r="15356" s="33" customFormat="1" ht="13.2" hidden="1" x14ac:dyDescent="0.2"/>
    <row r="15357" s="33" customFormat="1" ht="13.2" hidden="1" x14ac:dyDescent="0.2"/>
    <row r="15358" s="33" customFormat="1" ht="13.2" hidden="1" x14ac:dyDescent="0.2"/>
    <row r="15359" s="33" customFormat="1" ht="13.2" hidden="1" x14ac:dyDescent="0.2"/>
    <row r="15360" s="33" customFormat="1" ht="13.2" hidden="1" x14ac:dyDescent="0.2"/>
    <row r="15361" s="33" customFormat="1" ht="13.2" hidden="1" x14ac:dyDescent="0.2"/>
    <row r="15362" s="33" customFormat="1" ht="13.2" hidden="1" x14ac:dyDescent="0.2"/>
    <row r="15363" s="33" customFormat="1" ht="13.2" hidden="1" x14ac:dyDescent="0.2"/>
    <row r="15364" s="33" customFormat="1" ht="13.2" hidden="1" x14ac:dyDescent="0.2"/>
    <row r="15365" s="33" customFormat="1" ht="13.2" hidden="1" x14ac:dyDescent="0.2"/>
    <row r="15366" s="33" customFormat="1" ht="13.2" hidden="1" x14ac:dyDescent="0.2"/>
    <row r="15367" s="33" customFormat="1" ht="13.2" hidden="1" x14ac:dyDescent="0.2"/>
    <row r="15368" s="33" customFormat="1" ht="13.2" hidden="1" x14ac:dyDescent="0.2"/>
    <row r="15369" s="33" customFormat="1" ht="13.2" hidden="1" x14ac:dyDescent="0.2"/>
    <row r="15370" s="33" customFormat="1" ht="13.2" hidden="1" x14ac:dyDescent="0.2"/>
    <row r="15371" s="33" customFormat="1" ht="13.2" hidden="1" x14ac:dyDescent="0.2"/>
    <row r="15372" s="33" customFormat="1" ht="13.2" hidden="1" x14ac:dyDescent="0.2"/>
    <row r="15373" s="33" customFormat="1" ht="13.2" hidden="1" x14ac:dyDescent="0.2"/>
    <row r="15374" s="33" customFormat="1" ht="13.2" hidden="1" x14ac:dyDescent="0.2"/>
    <row r="15375" s="33" customFormat="1" ht="13.2" hidden="1" x14ac:dyDescent="0.2"/>
    <row r="15376" s="33" customFormat="1" ht="13.2" hidden="1" x14ac:dyDescent="0.2"/>
    <row r="15377" s="33" customFormat="1" ht="13.2" hidden="1" x14ac:dyDescent="0.2"/>
    <row r="15378" s="33" customFormat="1" ht="13.2" hidden="1" x14ac:dyDescent="0.2"/>
    <row r="15379" s="33" customFormat="1" ht="13.2" hidden="1" x14ac:dyDescent="0.2"/>
    <row r="15380" s="33" customFormat="1" ht="13.2" hidden="1" x14ac:dyDescent="0.2"/>
    <row r="15381" s="33" customFormat="1" ht="13.2" hidden="1" x14ac:dyDescent="0.2"/>
    <row r="15382" s="33" customFormat="1" ht="13.2" hidden="1" x14ac:dyDescent="0.2"/>
    <row r="15383" s="33" customFormat="1" ht="13.2" hidden="1" x14ac:dyDescent="0.2"/>
    <row r="15384" s="33" customFormat="1" ht="13.2" hidden="1" x14ac:dyDescent="0.2"/>
    <row r="15385" s="33" customFormat="1" ht="13.2" hidden="1" x14ac:dyDescent="0.2"/>
    <row r="15386" s="33" customFormat="1" ht="13.2" hidden="1" x14ac:dyDescent="0.2"/>
    <row r="15387" s="33" customFormat="1" ht="13.2" hidden="1" x14ac:dyDescent="0.2"/>
    <row r="15388" s="33" customFormat="1" ht="13.2" hidden="1" x14ac:dyDescent="0.2"/>
    <row r="15389" s="33" customFormat="1" ht="13.2" hidden="1" x14ac:dyDescent="0.2"/>
    <row r="15390" s="33" customFormat="1" ht="13.2" hidden="1" x14ac:dyDescent="0.2"/>
    <row r="15391" s="33" customFormat="1" ht="13.2" hidden="1" x14ac:dyDescent="0.2"/>
    <row r="15392" s="33" customFormat="1" ht="13.2" hidden="1" x14ac:dyDescent="0.2"/>
    <row r="15393" s="33" customFormat="1" ht="13.2" hidden="1" x14ac:dyDescent="0.2"/>
    <row r="15394" s="33" customFormat="1" ht="13.2" hidden="1" x14ac:dyDescent="0.2"/>
    <row r="15395" s="33" customFormat="1" ht="13.2" hidden="1" x14ac:dyDescent="0.2"/>
    <row r="15396" s="33" customFormat="1" ht="13.2" hidden="1" x14ac:dyDescent="0.2"/>
    <row r="15397" s="33" customFormat="1" ht="13.2" hidden="1" x14ac:dyDescent="0.2"/>
    <row r="15398" s="33" customFormat="1" ht="13.2" hidden="1" x14ac:dyDescent="0.2"/>
    <row r="15399" s="33" customFormat="1" ht="13.2" hidden="1" x14ac:dyDescent="0.2"/>
    <row r="15400" s="33" customFormat="1" ht="13.2" hidden="1" x14ac:dyDescent="0.2"/>
    <row r="15401" s="33" customFormat="1" ht="13.2" hidden="1" x14ac:dyDescent="0.2"/>
    <row r="15402" s="33" customFormat="1" ht="13.2" hidden="1" x14ac:dyDescent="0.2"/>
    <row r="15403" s="33" customFormat="1" ht="13.2" hidden="1" x14ac:dyDescent="0.2"/>
    <row r="15404" s="33" customFormat="1" ht="13.2" hidden="1" x14ac:dyDescent="0.2"/>
    <row r="15405" s="33" customFormat="1" ht="13.2" hidden="1" x14ac:dyDescent="0.2"/>
    <row r="15406" s="33" customFormat="1" ht="13.2" hidden="1" x14ac:dyDescent="0.2"/>
    <row r="15407" s="33" customFormat="1" ht="13.2" hidden="1" x14ac:dyDescent="0.2"/>
    <row r="15408" s="33" customFormat="1" ht="13.2" hidden="1" x14ac:dyDescent="0.2"/>
    <row r="15409" s="33" customFormat="1" ht="13.2" hidden="1" x14ac:dyDescent="0.2"/>
    <row r="15410" s="33" customFormat="1" ht="13.2" hidden="1" x14ac:dyDescent="0.2"/>
    <row r="15411" s="33" customFormat="1" ht="13.2" hidden="1" x14ac:dyDescent="0.2"/>
    <row r="15412" s="33" customFormat="1" ht="13.2" hidden="1" x14ac:dyDescent="0.2"/>
    <row r="15413" s="33" customFormat="1" ht="13.2" hidden="1" x14ac:dyDescent="0.2"/>
    <row r="15414" s="33" customFormat="1" ht="13.2" hidden="1" x14ac:dyDescent="0.2"/>
    <row r="15415" s="33" customFormat="1" ht="13.2" hidden="1" x14ac:dyDescent="0.2"/>
    <row r="15416" s="33" customFormat="1" ht="13.2" hidden="1" x14ac:dyDescent="0.2"/>
    <row r="15417" s="33" customFormat="1" ht="13.2" hidden="1" x14ac:dyDescent="0.2"/>
    <row r="15418" s="33" customFormat="1" ht="13.2" hidden="1" x14ac:dyDescent="0.2"/>
    <row r="15419" s="33" customFormat="1" ht="13.2" hidden="1" x14ac:dyDescent="0.2"/>
    <row r="15420" s="33" customFormat="1" ht="13.2" hidden="1" x14ac:dyDescent="0.2"/>
    <row r="15421" s="33" customFormat="1" ht="13.2" hidden="1" x14ac:dyDescent="0.2"/>
    <row r="15422" s="33" customFormat="1" ht="13.2" hidden="1" x14ac:dyDescent="0.2"/>
    <row r="15423" s="33" customFormat="1" ht="13.2" hidden="1" x14ac:dyDescent="0.2"/>
    <row r="15424" s="33" customFormat="1" ht="13.2" hidden="1" x14ac:dyDescent="0.2"/>
    <row r="15425" s="33" customFormat="1" ht="13.2" hidden="1" x14ac:dyDescent="0.2"/>
    <row r="15426" s="33" customFormat="1" ht="13.2" hidden="1" x14ac:dyDescent="0.2"/>
    <row r="15427" s="33" customFormat="1" ht="13.2" hidden="1" x14ac:dyDescent="0.2"/>
    <row r="15428" s="33" customFormat="1" ht="13.2" hidden="1" x14ac:dyDescent="0.2"/>
    <row r="15429" s="33" customFormat="1" ht="13.2" hidden="1" x14ac:dyDescent="0.2"/>
    <row r="15430" s="33" customFormat="1" ht="13.2" hidden="1" x14ac:dyDescent="0.2"/>
    <row r="15431" s="33" customFormat="1" ht="13.2" hidden="1" x14ac:dyDescent="0.2"/>
    <row r="15432" s="33" customFormat="1" ht="13.2" hidden="1" x14ac:dyDescent="0.2"/>
    <row r="15433" s="33" customFormat="1" ht="13.2" hidden="1" x14ac:dyDescent="0.2"/>
    <row r="15434" s="33" customFormat="1" ht="13.2" hidden="1" x14ac:dyDescent="0.2"/>
    <row r="15435" s="33" customFormat="1" ht="13.2" hidden="1" x14ac:dyDescent="0.2"/>
    <row r="15436" s="33" customFormat="1" ht="13.2" hidden="1" x14ac:dyDescent="0.2"/>
    <row r="15437" s="33" customFormat="1" ht="13.2" hidden="1" x14ac:dyDescent="0.2"/>
    <row r="15438" s="33" customFormat="1" ht="13.2" hidden="1" x14ac:dyDescent="0.2"/>
    <row r="15439" s="33" customFormat="1" ht="13.2" hidden="1" x14ac:dyDescent="0.2"/>
    <row r="15440" s="33" customFormat="1" ht="13.2" hidden="1" x14ac:dyDescent="0.2"/>
    <row r="15441" s="33" customFormat="1" ht="13.2" hidden="1" x14ac:dyDescent="0.2"/>
    <row r="15442" s="33" customFormat="1" ht="13.2" hidden="1" x14ac:dyDescent="0.2"/>
    <row r="15443" s="33" customFormat="1" ht="13.2" hidden="1" x14ac:dyDescent="0.2"/>
    <row r="15444" s="33" customFormat="1" ht="13.2" hidden="1" x14ac:dyDescent="0.2"/>
    <row r="15445" s="33" customFormat="1" ht="13.2" hidden="1" x14ac:dyDescent="0.2"/>
    <row r="15446" s="33" customFormat="1" ht="13.2" hidden="1" x14ac:dyDescent="0.2"/>
    <row r="15447" s="33" customFormat="1" ht="13.2" hidden="1" x14ac:dyDescent="0.2"/>
    <row r="15448" s="33" customFormat="1" ht="13.2" hidden="1" x14ac:dyDescent="0.2"/>
    <row r="15449" s="33" customFormat="1" ht="13.2" hidden="1" x14ac:dyDescent="0.2"/>
    <row r="15450" s="33" customFormat="1" ht="13.2" hidden="1" x14ac:dyDescent="0.2"/>
    <row r="15451" s="33" customFormat="1" ht="13.2" hidden="1" x14ac:dyDescent="0.2"/>
    <row r="15452" s="33" customFormat="1" ht="13.2" hidden="1" x14ac:dyDescent="0.2"/>
    <row r="15453" s="33" customFormat="1" ht="13.2" hidden="1" x14ac:dyDescent="0.2"/>
    <row r="15454" s="33" customFormat="1" ht="13.2" hidden="1" x14ac:dyDescent="0.2"/>
    <row r="15455" s="33" customFormat="1" ht="13.2" hidden="1" x14ac:dyDescent="0.2"/>
    <row r="15456" s="33" customFormat="1" ht="13.2" hidden="1" x14ac:dyDescent="0.2"/>
    <row r="15457" s="33" customFormat="1" ht="13.2" hidden="1" x14ac:dyDescent="0.2"/>
    <row r="15458" s="33" customFormat="1" ht="13.2" hidden="1" x14ac:dyDescent="0.2"/>
    <row r="15459" s="33" customFormat="1" ht="13.2" hidden="1" x14ac:dyDescent="0.2"/>
    <row r="15460" s="33" customFormat="1" ht="13.2" hidden="1" x14ac:dyDescent="0.2"/>
    <row r="15461" s="33" customFormat="1" ht="13.2" hidden="1" x14ac:dyDescent="0.2"/>
    <row r="15462" s="33" customFormat="1" ht="13.2" hidden="1" x14ac:dyDescent="0.2"/>
    <row r="15463" s="33" customFormat="1" ht="13.2" hidden="1" x14ac:dyDescent="0.2"/>
    <row r="15464" s="33" customFormat="1" ht="13.2" hidden="1" x14ac:dyDescent="0.2"/>
    <row r="15465" s="33" customFormat="1" ht="13.2" hidden="1" x14ac:dyDescent="0.2"/>
    <row r="15466" s="33" customFormat="1" ht="13.2" hidden="1" x14ac:dyDescent="0.2"/>
    <row r="15467" s="33" customFormat="1" ht="13.2" hidden="1" x14ac:dyDescent="0.2"/>
    <row r="15468" s="33" customFormat="1" ht="13.2" hidden="1" x14ac:dyDescent="0.2"/>
    <row r="15469" s="33" customFormat="1" ht="13.2" hidden="1" x14ac:dyDescent="0.2"/>
    <row r="15470" s="33" customFormat="1" ht="13.2" hidden="1" x14ac:dyDescent="0.2"/>
    <row r="15471" s="33" customFormat="1" ht="13.2" hidden="1" x14ac:dyDescent="0.2"/>
    <row r="15472" s="33" customFormat="1" ht="13.2" hidden="1" x14ac:dyDescent="0.2"/>
    <row r="15473" s="33" customFormat="1" ht="13.2" hidden="1" x14ac:dyDescent="0.2"/>
    <row r="15474" s="33" customFormat="1" ht="13.2" hidden="1" x14ac:dyDescent="0.2"/>
    <row r="15475" s="33" customFormat="1" ht="13.2" hidden="1" x14ac:dyDescent="0.2"/>
    <row r="15476" s="33" customFormat="1" ht="13.2" hidden="1" x14ac:dyDescent="0.2"/>
    <row r="15477" s="33" customFormat="1" ht="13.2" hidden="1" x14ac:dyDescent="0.2"/>
    <row r="15478" s="33" customFormat="1" ht="13.2" hidden="1" x14ac:dyDescent="0.2"/>
    <row r="15479" s="33" customFormat="1" ht="13.2" hidden="1" x14ac:dyDescent="0.2"/>
    <row r="15480" s="33" customFormat="1" ht="13.2" hidden="1" x14ac:dyDescent="0.2"/>
    <row r="15481" s="33" customFormat="1" ht="13.2" hidden="1" x14ac:dyDescent="0.2"/>
    <row r="15482" s="33" customFormat="1" ht="13.2" hidden="1" x14ac:dyDescent="0.2"/>
    <row r="15483" s="33" customFormat="1" ht="13.2" hidden="1" x14ac:dyDescent="0.2"/>
    <row r="15484" s="33" customFormat="1" ht="13.2" hidden="1" x14ac:dyDescent="0.2"/>
    <row r="15485" s="33" customFormat="1" ht="13.2" hidden="1" x14ac:dyDescent="0.2"/>
    <row r="15486" s="33" customFormat="1" ht="13.2" hidden="1" x14ac:dyDescent="0.2"/>
    <row r="15487" s="33" customFormat="1" ht="13.2" hidden="1" x14ac:dyDescent="0.2"/>
    <row r="15488" s="33" customFormat="1" ht="13.2" hidden="1" x14ac:dyDescent="0.2"/>
    <row r="15489" s="33" customFormat="1" ht="13.2" hidden="1" x14ac:dyDescent="0.2"/>
    <row r="15490" s="33" customFormat="1" ht="13.2" hidden="1" x14ac:dyDescent="0.2"/>
    <row r="15491" s="33" customFormat="1" ht="13.2" hidden="1" x14ac:dyDescent="0.2"/>
    <row r="15492" s="33" customFormat="1" ht="13.2" hidden="1" x14ac:dyDescent="0.2"/>
    <row r="15493" s="33" customFormat="1" ht="13.2" hidden="1" x14ac:dyDescent="0.2"/>
    <row r="15494" s="33" customFormat="1" ht="13.2" hidden="1" x14ac:dyDescent="0.2"/>
    <row r="15495" s="33" customFormat="1" ht="13.2" hidden="1" x14ac:dyDescent="0.2"/>
    <row r="15496" s="33" customFormat="1" ht="13.2" hidden="1" x14ac:dyDescent="0.2"/>
    <row r="15497" s="33" customFormat="1" ht="13.2" hidden="1" x14ac:dyDescent="0.2"/>
    <row r="15498" s="33" customFormat="1" ht="13.2" hidden="1" x14ac:dyDescent="0.2"/>
    <row r="15499" s="33" customFormat="1" ht="13.2" hidden="1" x14ac:dyDescent="0.2"/>
    <row r="15500" s="33" customFormat="1" ht="13.2" hidden="1" x14ac:dyDescent="0.2"/>
    <row r="15501" s="33" customFormat="1" ht="13.2" hidden="1" x14ac:dyDescent="0.2"/>
    <row r="15502" s="33" customFormat="1" ht="13.2" hidden="1" x14ac:dyDescent="0.2"/>
    <row r="15503" s="33" customFormat="1" ht="13.2" hidden="1" x14ac:dyDescent="0.2"/>
    <row r="15504" s="33" customFormat="1" ht="13.2" hidden="1" x14ac:dyDescent="0.2"/>
    <row r="15505" s="33" customFormat="1" ht="13.2" hidden="1" x14ac:dyDescent="0.2"/>
    <row r="15506" s="33" customFormat="1" ht="13.2" hidden="1" x14ac:dyDescent="0.2"/>
    <row r="15507" s="33" customFormat="1" ht="13.2" hidden="1" x14ac:dyDescent="0.2"/>
    <row r="15508" s="33" customFormat="1" ht="13.2" hidden="1" x14ac:dyDescent="0.2"/>
    <row r="15509" s="33" customFormat="1" ht="13.2" hidden="1" x14ac:dyDescent="0.2"/>
    <row r="15510" s="33" customFormat="1" ht="13.2" hidden="1" x14ac:dyDescent="0.2"/>
    <row r="15511" s="33" customFormat="1" ht="13.2" hidden="1" x14ac:dyDescent="0.2"/>
    <row r="15512" s="33" customFormat="1" ht="13.2" hidden="1" x14ac:dyDescent="0.2"/>
    <row r="15513" s="33" customFormat="1" ht="13.2" hidden="1" x14ac:dyDescent="0.2"/>
    <row r="15514" s="33" customFormat="1" ht="13.2" hidden="1" x14ac:dyDescent="0.2"/>
    <row r="15515" s="33" customFormat="1" ht="13.2" hidden="1" x14ac:dyDescent="0.2"/>
    <row r="15516" s="33" customFormat="1" ht="13.2" hidden="1" x14ac:dyDescent="0.2"/>
    <row r="15517" s="33" customFormat="1" ht="13.2" hidden="1" x14ac:dyDescent="0.2"/>
    <row r="15518" s="33" customFormat="1" ht="13.2" hidden="1" x14ac:dyDescent="0.2"/>
    <row r="15519" s="33" customFormat="1" ht="13.2" hidden="1" x14ac:dyDescent="0.2"/>
    <row r="15520" s="33" customFormat="1" ht="13.2" hidden="1" x14ac:dyDescent="0.2"/>
    <row r="15521" s="33" customFormat="1" ht="13.2" hidden="1" x14ac:dyDescent="0.2"/>
    <row r="15522" s="33" customFormat="1" ht="13.2" hidden="1" x14ac:dyDescent="0.2"/>
    <row r="15523" s="33" customFormat="1" ht="13.2" hidden="1" x14ac:dyDescent="0.2"/>
    <row r="15524" s="33" customFormat="1" ht="13.2" hidden="1" x14ac:dyDescent="0.2"/>
    <row r="15525" s="33" customFormat="1" ht="13.2" hidden="1" x14ac:dyDescent="0.2"/>
    <row r="15526" s="33" customFormat="1" ht="13.2" hidden="1" x14ac:dyDescent="0.2"/>
    <row r="15527" s="33" customFormat="1" ht="13.2" hidden="1" x14ac:dyDescent="0.2"/>
    <row r="15528" s="33" customFormat="1" ht="13.2" hidden="1" x14ac:dyDescent="0.2"/>
    <row r="15529" s="33" customFormat="1" ht="13.2" hidden="1" x14ac:dyDescent="0.2"/>
    <row r="15530" s="33" customFormat="1" ht="13.2" hidden="1" x14ac:dyDescent="0.2"/>
    <row r="15531" s="33" customFormat="1" ht="13.2" hidden="1" x14ac:dyDescent="0.2"/>
    <row r="15532" s="33" customFormat="1" ht="13.2" hidden="1" x14ac:dyDescent="0.2"/>
    <row r="15533" s="33" customFormat="1" ht="13.2" hidden="1" x14ac:dyDescent="0.2"/>
    <row r="15534" s="33" customFormat="1" ht="13.2" hidden="1" x14ac:dyDescent="0.2"/>
    <row r="15535" s="33" customFormat="1" ht="13.2" hidden="1" x14ac:dyDescent="0.2"/>
    <row r="15536" s="33" customFormat="1" ht="13.2" hidden="1" x14ac:dyDescent="0.2"/>
    <row r="15537" s="33" customFormat="1" ht="13.2" hidden="1" x14ac:dyDescent="0.2"/>
    <row r="15538" s="33" customFormat="1" ht="13.2" hidden="1" x14ac:dyDescent="0.2"/>
    <row r="15539" s="33" customFormat="1" ht="13.2" hidden="1" x14ac:dyDescent="0.2"/>
    <row r="15540" s="33" customFormat="1" ht="13.2" hidden="1" x14ac:dyDescent="0.2"/>
    <row r="15541" s="33" customFormat="1" ht="13.2" hidden="1" x14ac:dyDescent="0.2"/>
    <row r="15542" s="33" customFormat="1" ht="13.2" hidden="1" x14ac:dyDescent="0.2"/>
    <row r="15543" s="33" customFormat="1" ht="13.2" hidden="1" x14ac:dyDescent="0.2"/>
    <row r="15544" s="33" customFormat="1" ht="13.2" hidden="1" x14ac:dyDescent="0.2"/>
    <row r="15545" s="33" customFormat="1" ht="13.2" hidden="1" x14ac:dyDescent="0.2"/>
    <row r="15546" s="33" customFormat="1" ht="13.2" hidden="1" x14ac:dyDescent="0.2"/>
    <row r="15547" s="33" customFormat="1" ht="13.2" hidden="1" x14ac:dyDescent="0.2"/>
    <row r="15548" s="33" customFormat="1" ht="13.2" hidden="1" x14ac:dyDescent="0.2"/>
    <row r="15549" s="33" customFormat="1" ht="13.2" hidden="1" x14ac:dyDescent="0.2"/>
    <row r="15550" s="33" customFormat="1" ht="13.2" hidden="1" x14ac:dyDescent="0.2"/>
    <row r="15551" s="33" customFormat="1" ht="13.2" hidden="1" x14ac:dyDescent="0.2"/>
    <row r="15552" s="33" customFormat="1" ht="13.2" hidden="1" x14ac:dyDescent="0.2"/>
    <row r="15553" s="33" customFormat="1" ht="13.2" hidden="1" x14ac:dyDescent="0.2"/>
    <row r="15554" s="33" customFormat="1" ht="13.2" hidden="1" x14ac:dyDescent="0.2"/>
    <row r="15555" s="33" customFormat="1" ht="13.2" hidden="1" x14ac:dyDescent="0.2"/>
    <row r="15556" s="33" customFormat="1" ht="13.2" hidden="1" x14ac:dyDescent="0.2"/>
    <row r="15557" s="33" customFormat="1" ht="13.2" hidden="1" x14ac:dyDescent="0.2"/>
    <row r="15558" s="33" customFormat="1" ht="13.2" hidden="1" x14ac:dyDescent="0.2"/>
    <row r="15559" s="33" customFormat="1" ht="13.2" hidden="1" x14ac:dyDescent="0.2"/>
    <row r="15560" s="33" customFormat="1" ht="13.2" hidden="1" x14ac:dyDescent="0.2"/>
    <row r="15561" s="33" customFormat="1" ht="13.2" hidden="1" x14ac:dyDescent="0.2"/>
    <row r="15562" s="33" customFormat="1" ht="13.2" hidden="1" x14ac:dyDescent="0.2"/>
    <row r="15563" s="33" customFormat="1" ht="13.2" hidden="1" x14ac:dyDescent="0.2"/>
    <row r="15564" s="33" customFormat="1" ht="13.2" hidden="1" x14ac:dyDescent="0.2"/>
    <row r="15565" s="33" customFormat="1" ht="13.2" hidden="1" x14ac:dyDescent="0.2"/>
    <row r="15566" s="33" customFormat="1" ht="13.2" hidden="1" x14ac:dyDescent="0.2"/>
    <row r="15567" s="33" customFormat="1" ht="13.2" hidden="1" x14ac:dyDescent="0.2"/>
    <row r="15568" s="33" customFormat="1" ht="13.2" hidden="1" x14ac:dyDescent="0.2"/>
    <row r="15569" s="33" customFormat="1" ht="13.2" hidden="1" x14ac:dyDescent="0.2"/>
    <row r="15570" s="33" customFormat="1" ht="13.2" hidden="1" x14ac:dyDescent="0.2"/>
    <row r="15571" s="33" customFormat="1" ht="13.2" hidden="1" x14ac:dyDescent="0.2"/>
    <row r="15572" s="33" customFormat="1" ht="13.2" hidden="1" x14ac:dyDescent="0.2"/>
    <row r="15573" s="33" customFormat="1" ht="13.2" hidden="1" x14ac:dyDescent="0.2"/>
    <row r="15574" s="33" customFormat="1" ht="13.2" hidden="1" x14ac:dyDescent="0.2"/>
    <row r="15575" s="33" customFormat="1" ht="13.2" hidden="1" x14ac:dyDescent="0.2"/>
    <row r="15576" s="33" customFormat="1" ht="13.2" hidden="1" x14ac:dyDescent="0.2"/>
    <row r="15577" s="33" customFormat="1" ht="13.2" hidden="1" x14ac:dyDescent="0.2"/>
    <row r="15578" s="33" customFormat="1" ht="13.2" hidden="1" x14ac:dyDescent="0.2"/>
    <row r="15579" s="33" customFormat="1" ht="13.2" hidden="1" x14ac:dyDescent="0.2"/>
    <row r="15580" s="33" customFormat="1" ht="13.2" hidden="1" x14ac:dyDescent="0.2"/>
    <row r="15581" s="33" customFormat="1" ht="13.2" hidden="1" x14ac:dyDescent="0.2"/>
    <row r="15582" s="33" customFormat="1" ht="13.2" hidden="1" x14ac:dyDescent="0.2"/>
    <row r="15583" s="33" customFormat="1" ht="13.2" hidden="1" x14ac:dyDescent="0.2"/>
    <row r="15584" s="33" customFormat="1" ht="13.2" hidden="1" x14ac:dyDescent="0.2"/>
    <row r="15585" s="33" customFormat="1" ht="13.2" hidden="1" x14ac:dyDescent="0.2"/>
    <row r="15586" s="33" customFormat="1" ht="13.2" hidden="1" x14ac:dyDescent="0.2"/>
    <row r="15587" s="33" customFormat="1" ht="13.2" hidden="1" x14ac:dyDescent="0.2"/>
    <row r="15588" s="33" customFormat="1" ht="13.2" hidden="1" x14ac:dyDescent="0.2"/>
    <row r="15589" s="33" customFormat="1" ht="13.2" hidden="1" x14ac:dyDescent="0.2"/>
    <row r="15590" s="33" customFormat="1" ht="13.2" hidden="1" x14ac:dyDescent="0.2"/>
    <row r="15591" s="33" customFormat="1" ht="13.2" hidden="1" x14ac:dyDescent="0.2"/>
    <row r="15592" s="33" customFormat="1" ht="13.2" hidden="1" x14ac:dyDescent="0.2"/>
    <row r="15593" s="33" customFormat="1" ht="13.2" hidden="1" x14ac:dyDescent="0.2"/>
    <row r="15594" s="33" customFormat="1" ht="13.2" hidden="1" x14ac:dyDescent="0.2"/>
    <row r="15595" s="33" customFormat="1" ht="13.2" hidden="1" x14ac:dyDescent="0.2"/>
    <row r="15596" s="33" customFormat="1" ht="13.2" hidden="1" x14ac:dyDescent="0.2"/>
    <row r="15597" s="33" customFormat="1" ht="13.2" hidden="1" x14ac:dyDescent="0.2"/>
    <row r="15598" s="33" customFormat="1" ht="13.2" hidden="1" x14ac:dyDescent="0.2"/>
    <row r="15599" s="33" customFormat="1" ht="13.2" hidden="1" x14ac:dyDescent="0.2"/>
    <row r="15600" s="33" customFormat="1" ht="13.2" hidden="1" x14ac:dyDescent="0.2"/>
    <row r="15601" s="33" customFormat="1" ht="13.2" hidden="1" x14ac:dyDescent="0.2"/>
    <row r="15602" s="33" customFormat="1" ht="13.2" hidden="1" x14ac:dyDescent="0.2"/>
    <row r="15603" s="33" customFormat="1" ht="13.2" hidden="1" x14ac:dyDescent="0.2"/>
    <row r="15604" s="33" customFormat="1" ht="13.2" hidden="1" x14ac:dyDescent="0.2"/>
    <row r="15605" s="33" customFormat="1" ht="13.2" hidden="1" x14ac:dyDescent="0.2"/>
    <row r="15606" s="33" customFormat="1" ht="13.2" hidden="1" x14ac:dyDescent="0.2"/>
    <row r="15607" s="33" customFormat="1" ht="13.2" hidden="1" x14ac:dyDescent="0.2"/>
    <row r="15608" s="33" customFormat="1" ht="13.2" hidden="1" x14ac:dyDescent="0.2"/>
    <row r="15609" s="33" customFormat="1" ht="13.2" hidden="1" x14ac:dyDescent="0.2"/>
    <row r="15610" s="33" customFormat="1" ht="13.2" hidden="1" x14ac:dyDescent="0.2"/>
    <row r="15611" s="33" customFormat="1" ht="13.2" hidden="1" x14ac:dyDescent="0.2"/>
    <row r="15612" s="33" customFormat="1" ht="13.2" hidden="1" x14ac:dyDescent="0.2"/>
    <row r="15613" s="33" customFormat="1" ht="13.2" hidden="1" x14ac:dyDescent="0.2"/>
    <row r="15614" s="33" customFormat="1" ht="13.2" hidden="1" x14ac:dyDescent="0.2"/>
    <row r="15615" s="33" customFormat="1" ht="13.2" hidden="1" x14ac:dyDescent="0.2"/>
    <row r="15616" s="33" customFormat="1" ht="13.2" hidden="1" x14ac:dyDescent="0.2"/>
    <row r="15617" s="33" customFormat="1" ht="13.2" hidden="1" x14ac:dyDescent="0.2"/>
    <row r="15618" s="33" customFormat="1" ht="13.2" hidden="1" x14ac:dyDescent="0.2"/>
    <row r="15619" s="33" customFormat="1" ht="13.2" hidden="1" x14ac:dyDescent="0.2"/>
    <row r="15620" s="33" customFormat="1" ht="13.2" hidden="1" x14ac:dyDescent="0.2"/>
    <row r="15621" s="33" customFormat="1" ht="13.2" hidden="1" x14ac:dyDescent="0.2"/>
    <row r="15622" s="33" customFormat="1" ht="13.2" hidden="1" x14ac:dyDescent="0.2"/>
    <row r="15623" s="33" customFormat="1" ht="13.2" hidden="1" x14ac:dyDescent="0.2"/>
    <row r="15624" s="33" customFormat="1" ht="13.2" hidden="1" x14ac:dyDescent="0.2"/>
    <row r="15625" s="33" customFormat="1" ht="13.2" hidden="1" x14ac:dyDescent="0.2"/>
    <row r="15626" s="33" customFormat="1" ht="13.2" hidden="1" x14ac:dyDescent="0.2"/>
    <row r="15627" s="33" customFormat="1" ht="13.2" hidden="1" x14ac:dyDescent="0.2"/>
    <row r="15628" s="33" customFormat="1" ht="13.2" hidden="1" x14ac:dyDescent="0.2"/>
    <row r="15629" s="33" customFormat="1" ht="13.2" hidden="1" x14ac:dyDescent="0.2"/>
    <row r="15630" s="33" customFormat="1" ht="13.2" hidden="1" x14ac:dyDescent="0.2"/>
    <row r="15631" s="33" customFormat="1" ht="13.2" hidden="1" x14ac:dyDescent="0.2"/>
    <row r="15632" s="33" customFormat="1" ht="13.2" hidden="1" x14ac:dyDescent="0.2"/>
    <row r="15633" s="33" customFormat="1" ht="13.2" hidden="1" x14ac:dyDescent="0.2"/>
    <row r="15634" s="33" customFormat="1" ht="13.2" hidden="1" x14ac:dyDescent="0.2"/>
    <row r="15635" s="33" customFormat="1" ht="13.2" hidden="1" x14ac:dyDescent="0.2"/>
    <row r="15636" s="33" customFormat="1" ht="13.2" hidden="1" x14ac:dyDescent="0.2"/>
    <row r="15637" s="33" customFormat="1" ht="13.2" hidden="1" x14ac:dyDescent="0.2"/>
    <row r="15638" s="33" customFormat="1" ht="13.2" hidden="1" x14ac:dyDescent="0.2"/>
    <row r="15639" s="33" customFormat="1" ht="13.2" hidden="1" x14ac:dyDescent="0.2"/>
    <row r="15640" s="33" customFormat="1" ht="13.2" hidden="1" x14ac:dyDescent="0.2"/>
    <row r="15641" s="33" customFormat="1" ht="13.2" hidden="1" x14ac:dyDescent="0.2"/>
    <row r="15642" s="33" customFormat="1" ht="13.2" hidden="1" x14ac:dyDescent="0.2"/>
    <row r="15643" s="33" customFormat="1" ht="13.2" hidden="1" x14ac:dyDescent="0.2"/>
    <row r="15644" s="33" customFormat="1" ht="13.2" hidden="1" x14ac:dyDescent="0.2"/>
    <row r="15645" s="33" customFormat="1" ht="13.2" hidden="1" x14ac:dyDescent="0.2"/>
    <row r="15646" s="33" customFormat="1" ht="13.2" hidden="1" x14ac:dyDescent="0.2"/>
    <row r="15647" s="33" customFormat="1" ht="13.2" hidden="1" x14ac:dyDescent="0.2"/>
    <row r="15648" s="33" customFormat="1" ht="13.2" hidden="1" x14ac:dyDescent="0.2"/>
    <row r="15649" s="33" customFormat="1" ht="13.2" hidden="1" x14ac:dyDescent="0.2"/>
    <row r="15650" s="33" customFormat="1" ht="13.2" hidden="1" x14ac:dyDescent="0.2"/>
    <row r="15651" s="33" customFormat="1" ht="13.2" hidden="1" x14ac:dyDescent="0.2"/>
    <row r="15652" s="33" customFormat="1" ht="13.2" hidden="1" x14ac:dyDescent="0.2"/>
    <row r="15653" s="33" customFormat="1" ht="13.2" hidden="1" x14ac:dyDescent="0.2"/>
    <row r="15654" s="33" customFormat="1" ht="13.2" hidden="1" x14ac:dyDescent="0.2"/>
    <row r="15655" s="33" customFormat="1" ht="13.2" hidden="1" x14ac:dyDescent="0.2"/>
    <row r="15656" s="33" customFormat="1" ht="13.2" hidden="1" x14ac:dyDescent="0.2"/>
    <row r="15657" s="33" customFormat="1" ht="13.2" hidden="1" x14ac:dyDescent="0.2"/>
    <row r="15658" s="33" customFormat="1" ht="13.2" hidden="1" x14ac:dyDescent="0.2"/>
    <row r="15659" s="33" customFormat="1" ht="13.2" hidden="1" x14ac:dyDescent="0.2"/>
    <row r="15660" s="33" customFormat="1" ht="13.2" hidden="1" x14ac:dyDescent="0.2"/>
    <row r="15661" s="33" customFormat="1" ht="13.2" hidden="1" x14ac:dyDescent="0.2"/>
    <row r="15662" s="33" customFormat="1" ht="13.2" hidden="1" x14ac:dyDescent="0.2"/>
    <row r="15663" s="33" customFormat="1" ht="13.2" hidden="1" x14ac:dyDescent="0.2"/>
    <row r="15664" s="33" customFormat="1" ht="13.2" hidden="1" x14ac:dyDescent="0.2"/>
    <row r="15665" s="33" customFormat="1" ht="13.2" hidden="1" x14ac:dyDescent="0.2"/>
    <row r="15666" s="33" customFormat="1" ht="13.2" hidden="1" x14ac:dyDescent="0.2"/>
    <row r="15667" s="33" customFormat="1" ht="13.2" hidden="1" x14ac:dyDescent="0.2"/>
    <row r="15668" s="33" customFormat="1" ht="13.2" hidden="1" x14ac:dyDescent="0.2"/>
    <row r="15669" s="33" customFormat="1" ht="13.2" hidden="1" x14ac:dyDescent="0.2"/>
    <row r="15670" s="33" customFormat="1" ht="13.2" hidden="1" x14ac:dyDescent="0.2"/>
    <row r="15671" s="33" customFormat="1" ht="13.2" hidden="1" x14ac:dyDescent="0.2"/>
    <row r="15672" s="33" customFormat="1" ht="13.2" hidden="1" x14ac:dyDescent="0.2"/>
    <row r="15673" s="33" customFormat="1" ht="13.2" hidden="1" x14ac:dyDescent="0.2"/>
    <row r="15674" s="33" customFormat="1" ht="13.2" hidden="1" x14ac:dyDescent="0.2"/>
    <row r="15675" s="33" customFormat="1" ht="13.2" hidden="1" x14ac:dyDescent="0.2"/>
    <row r="15676" s="33" customFormat="1" ht="13.2" hidden="1" x14ac:dyDescent="0.2"/>
    <row r="15677" s="33" customFormat="1" ht="13.2" hidden="1" x14ac:dyDescent="0.2"/>
    <row r="15678" s="33" customFormat="1" ht="13.2" hidden="1" x14ac:dyDescent="0.2"/>
    <row r="15679" s="33" customFormat="1" ht="13.2" hidden="1" x14ac:dyDescent="0.2"/>
    <row r="15680" s="33" customFormat="1" ht="13.2" hidden="1" x14ac:dyDescent="0.2"/>
    <row r="15681" s="33" customFormat="1" ht="13.2" hidden="1" x14ac:dyDescent="0.2"/>
    <row r="15682" s="33" customFormat="1" ht="13.2" hidden="1" x14ac:dyDescent="0.2"/>
    <row r="15683" s="33" customFormat="1" ht="13.2" hidden="1" x14ac:dyDescent="0.2"/>
    <row r="15684" s="33" customFormat="1" ht="13.2" hidden="1" x14ac:dyDescent="0.2"/>
    <row r="15685" s="33" customFormat="1" ht="13.2" hidden="1" x14ac:dyDescent="0.2"/>
    <row r="15686" s="33" customFormat="1" ht="13.2" hidden="1" x14ac:dyDescent="0.2"/>
    <row r="15687" s="33" customFormat="1" ht="13.2" hidden="1" x14ac:dyDescent="0.2"/>
    <row r="15688" s="33" customFormat="1" ht="13.2" hidden="1" x14ac:dyDescent="0.2"/>
    <row r="15689" s="33" customFormat="1" ht="13.2" hidden="1" x14ac:dyDescent="0.2"/>
    <row r="15690" s="33" customFormat="1" ht="13.2" hidden="1" x14ac:dyDescent="0.2"/>
    <row r="15691" s="33" customFormat="1" ht="13.2" hidden="1" x14ac:dyDescent="0.2"/>
    <row r="15692" s="33" customFormat="1" ht="13.2" hidden="1" x14ac:dyDescent="0.2"/>
    <row r="15693" s="33" customFormat="1" ht="13.2" hidden="1" x14ac:dyDescent="0.2"/>
    <row r="15694" s="33" customFormat="1" ht="13.2" hidden="1" x14ac:dyDescent="0.2"/>
    <row r="15695" s="33" customFormat="1" ht="13.2" hidden="1" x14ac:dyDescent="0.2"/>
    <row r="15696" s="33" customFormat="1" ht="13.2" hidden="1" x14ac:dyDescent="0.2"/>
    <row r="15697" s="33" customFormat="1" ht="13.2" hidden="1" x14ac:dyDescent="0.2"/>
    <row r="15698" s="33" customFormat="1" ht="13.2" hidden="1" x14ac:dyDescent="0.2"/>
    <row r="15699" s="33" customFormat="1" ht="13.2" hidden="1" x14ac:dyDescent="0.2"/>
    <row r="15700" s="33" customFormat="1" ht="13.2" hidden="1" x14ac:dyDescent="0.2"/>
    <row r="15701" s="33" customFormat="1" ht="13.2" hidden="1" x14ac:dyDescent="0.2"/>
    <row r="15702" s="33" customFormat="1" ht="13.2" hidden="1" x14ac:dyDescent="0.2"/>
    <row r="15703" s="33" customFormat="1" ht="13.2" hidden="1" x14ac:dyDescent="0.2"/>
    <row r="15704" s="33" customFormat="1" ht="13.2" hidden="1" x14ac:dyDescent="0.2"/>
    <row r="15705" s="33" customFormat="1" ht="13.2" hidden="1" x14ac:dyDescent="0.2"/>
    <row r="15706" s="33" customFormat="1" ht="13.2" hidden="1" x14ac:dyDescent="0.2"/>
    <row r="15707" s="33" customFormat="1" ht="13.2" hidden="1" x14ac:dyDescent="0.2"/>
    <row r="15708" s="33" customFormat="1" ht="13.2" hidden="1" x14ac:dyDescent="0.2"/>
    <row r="15709" s="33" customFormat="1" ht="13.2" hidden="1" x14ac:dyDescent="0.2"/>
    <row r="15710" s="33" customFormat="1" ht="13.2" hidden="1" x14ac:dyDescent="0.2"/>
    <row r="15711" s="33" customFormat="1" ht="13.2" hidden="1" x14ac:dyDescent="0.2"/>
    <row r="15712" s="33" customFormat="1" ht="13.2" hidden="1" x14ac:dyDescent="0.2"/>
    <row r="15713" s="33" customFormat="1" ht="13.2" hidden="1" x14ac:dyDescent="0.2"/>
    <row r="15714" s="33" customFormat="1" ht="13.2" hidden="1" x14ac:dyDescent="0.2"/>
    <row r="15715" s="33" customFormat="1" ht="13.2" hidden="1" x14ac:dyDescent="0.2"/>
    <row r="15716" s="33" customFormat="1" ht="13.2" hidden="1" x14ac:dyDescent="0.2"/>
    <row r="15717" s="33" customFormat="1" ht="13.2" hidden="1" x14ac:dyDescent="0.2"/>
    <row r="15718" s="33" customFormat="1" ht="13.2" hidden="1" x14ac:dyDescent="0.2"/>
    <row r="15719" s="33" customFormat="1" ht="13.2" hidden="1" x14ac:dyDescent="0.2"/>
    <row r="15720" s="33" customFormat="1" ht="13.2" hidden="1" x14ac:dyDescent="0.2"/>
    <row r="15721" s="33" customFormat="1" ht="13.2" hidden="1" x14ac:dyDescent="0.2"/>
    <row r="15722" s="33" customFormat="1" ht="13.2" hidden="1" x14ac:dyDescent="0.2"/>
    <row r="15723" s="33" customFormat="1" ht="13.2" hidden="1" x14ac:dyDescent="0.2"/>
    <row r="15724" s="33" customFormat="1" ht="13.2" hidden="1" x14ac:dyDescent="0.2"/>
    <row r="15725" s="33" customFormat="1" ht="13.2" hidden="1" x14ac:dyDescent="0.2"/>
    <row r="15726" s="33" customFormat="1" ht="13.2" hidden="1" x14ac:dyDescent="0.2"/>
    <row r="15727" s="33" customFormat="1" ht="13.2" hidden="1" x14ac:dyDescent="0.2"/>
    <row r="15728" s="33" customFormat="1" ht="13.2" hidden="1" x14ac:dyDescent="0.2"/>
    <row r="15729" s="33" customFormat="1" ht="13.2" hidden="1" x14ac:dyDescent="0.2"/>
    <row r="15730" s="33" customFormat="1" ht="13.2" hidden="1" x14ac:dyDescent="0.2"/>
    <row r="15731" s="33" customFormat="1" ht="13.2" hidden="1" x14ac:dyDescent="0.2"/>
    <row r="15732" s="33" customFormat="1" ht="13.2" hidden="1" x14ac:dyDescent="0.2"/>
    <row r="15733" s="33" customFormat="1" ht="13.2" hidden="1" x14ac:dyDescent="0.2"/>
    <row r="15734" s="33" customFormat="1" ht="13.2" hidden="1" x14ac:dyDescent="0.2"/>
    <row r="15735" s="33" customFormat="1" ht="13.2" hidden="1" x14ac:dyDescent="0.2"/>
    <row r="15736" s="33" customFormat="1" ht="13.2" hidden="1" x14ac:dyDescent="0.2"/>
    <row r="15737" s="33" customFormat="1" ht="13.2" hidden="1" x14ac:dyDescent="0.2"/>
    <row r="15738" s="33" customFormat="1" ht="13.2" hidden="1" x14ac:dyDescent="0.2"/>
    <row r="15739" s="33" customFormat="1" ht="13.2" hidden="1" x14ac:dyDescent="0.2"/>
    <row r="15740" s="33" customFormat="1" ht="13.2" hidden="1" x14ac:dyDescent="0.2"/>
    <row r="15741" s="33" customFormat="1" ht="13.2" hidden="1" x14ac:dyDescent="0.2"/>
    <row r="15742" s="33" customFormat="1" ht="13.2" hidden="1" x14ac:dyDescent="0.2"/>
    <row r="15743" s="33" customFormat="1" ht="13.2" hidden="1" x14ac:dyDescent="0.2"/>
    <row r="15744" s="33" customFormat="1" ht="13.2" hidden="1" x14ac:dyDescent="0.2"/>
    <row r="15745" s="33" customFormat="1" ht="13.2" hidden="1" x14ac:dyDescent="0.2"/>
    <row r="15746" s="33" customFormat="1" ht="13.2" hidden="1" x14ac:dyDescent="0.2"/>
    <row r="15747" s="33" customFormat="1" ht="13.2" hidden="1" x14ac:dyDescent="0.2"/>
    <row r="15748" s="33" customFormat="1" ht="13.2" hidden="1" x14ac:dyDescent="0.2"/>
    <row r="15749" s="33" customFormat="1" ht="13.2" hidden="1" x14ac:dyDescent="0.2"/>
    <row r="15750" s="33" customFormat="1" ht="13.2" hidden="1" x14ac:dyDescent="0.2"/>
    <row r="15751" s="33" customFormat="1" ht="13.2" hidden="1" x14ac:dyDescent="0.2"/>
    <row r="15752" s="33" customFormat="1" ht="13.2" hidden="1" x14ac:dyDescent="0.2"/>
    <row r="15753" s="33" customFormat="1" ht="13.2" hidden="1" x14ac:dyDescent="0.2"/>
    <row r="15754" s="33" customFormat="1" ht="13.2" hidden="1" x14ac:dyDescent="0.2"/>
    <row r="15755" s="33" customFormat="1" ht="13.2" hidden="1" x14ac:dyDescent="0.2"/>
    <row r="15756" s="33" customFormat="1" ht="13.2" hidden="1" x14ac:dyDescent="0.2"/>
    <row r="15757" s="33" customFormat="1" ht="13.2" hidden="1" x14ac:dyDescent="0.2"/>
    <row r="15758" s="33" customFormat="1" ht="13.2" hidden="1" x14ac:dyDescent="0.2"/>
    <row r="15759" s="33" customFormat="1" ht="13.2" hidden="1" x14ac:dyDescent="0.2"/>
    <row r="15760" s="33" customFormat="1" ht="13.2" hidden="1" x14ac:dyDescent="0.2"/>
    <row r="15761" s="33" customFormat="1" ht="13.2" hidden="1" x14ac:dyDescent="0.2"/>
    <row r="15762" s="33" customFormat="1" ht="13.2" hidden="1" x14ac:dyDescent="0.2"/>
    <row r="15763" s="33" customFormat="1" ht="13.2" hidden="1" x14ac:dyDescent="0.2"/>
    <row r="15764" s="33" customFormat="1" ht="13.2" hidden="1" x14ac:dyDescent="0.2"/>
    <row r="15765" s="33" customFormat="1" ht="13.2" hidden="1" x14ac:dyDescent="0.2"/>
    <row r="15766" s="33" customFormat="1" ht="13.2" hidden="1" x14ac:dyDescent="0.2"/>
    <row r="15767" s="33" customFormat="1" ht="13.2" hidden="1" x14ac:dyDescent="0.2"/>
    <row r="15768" s="33" customFormat="1" ht="13.2" hidden="1" x14ac:dyDescent="0.2"/>
    <row r="15769" s="33" customFormat="1" ht="13.2" hidden="1" x14ac:dyDescent="0.2"/>
    <row r="15770" s="33" customFormat="1" ht="13.2" hidden="1" x14ac:dyDescent="0.2"/>
    <row r="15771" s="33" customFormat="1" ht="13.2" hidden="1" x14ac:dyDescent="0.2"/>
    <row r="15772" s="33" customFormat="1" ht="13.2" hidden="1" x14ac:dyDescent="0.2"/>
    <row r="15773" s="33" customFormat="1" ht="13.2" hidden="1" x14ac:dyDescent="0.2"/>
    <row r="15774" s="33" customFormat="1" ht="13.2" hidden="1" x14ac:dyDescent="0.2"/>
    <row r="15775" s="33" customFormat="1" ht="13.2" hidden="1" x14ac:dyDescent="0.2"/>
    <row r="15776" s="33" customFormat="1" ht="13.2" hidden="1" x14ac:dyDescent="0.2"/>
    <row r="15777" s="33" customFormat="1" ht="13.2" hidden="1" x14ac:dyDescent="0.2"/>
    <row r="15778" s="33" customFormat="1" ht="13.2" hidden="1" x14ac:dyDescent="0.2"/>
    <row r="15779" s="33" customFormat="1" ht="13.2" hidden="1" x14ac:dyDescent="0.2"/>
    <row r="15780" s="33" customFormat="1" ht="13.2" hidden="1" x14ac:dyDescent="0.2"/>
    <row r="15781" s="33" customFormat="1" ht="13.2" hidden="1" x14ac:dyDescent="0.2"/>
    <row r="15782" s="33" customFormat="1" ht="13.2" hidden="1" x14ac:dyDescent="0.2"/>
    <row r="15783" s="33" customFormat="1" ht="13.2" hidden="1" x14ac:dyDescent="0.2"/>
    <row r="15784" s="33" customFormat="1" ht="13.2" hidden="1" x14ac:dyDescent="0.2"/>
    <row r="15785" s="33" customFormat="1" ht="13.2" hidden="1" x14ac:dyDescent="0.2"/>
    <row r="15786" s="33" customFormat="1" ht="13.2" hidden="1" x14ac:dyDescent="0.2"/>
    <row r="15787" s="33" customFormat="1" ht="13.2" hidden="1" x14ac:dyDescent="0.2"/>
    <row r="15788" s="33" customFormat="1" ht="13.2" hidden="1" x14ac:dyDescent="0.2"/>
    <row r="15789" s="33" customFormat="1" ht="13.2" hidden="1" x14ac:dyDescent="0.2"/>
    <row r="15790" s="33" customFormat="1" ht="13.2" hidden="1" x14ac:dyDescent="0.2"/>
    <row r="15791" s="33" customFormat="1" ht="13.2" hidden="1" x14ac:dyDescent="0.2"/>
    <row r="15792" s="33" customFormat="1" ht="13.2" hidden="1" x14ac:dyDescent="0.2"/>
    <row r="15793" s="33" customFormat="1" ht="13.2" hidden="1" x14ac:dyDescent="0.2"/>
    <row r="15794" s="33" customFormat="1" ht="13.2" hidden="1" x14ac:dyDescent="0.2"/>
    <row r="15795" s="33" customFormat="1" ht="13.2" hidden="1" x14ac:dyDescent="0.2"/>
    <row r="15796" s="33" customFormat="1" ht="13.2" hidden="1" x14ac:dyDescent="0.2"/>
    <row r="15797" s="33" customFormat="1" ht="13.2" hidden="1" x14ac:dyDescent="0.2"/>
    <row r="15798" s="33" customFormat="1" ht="13.2" hidden="1" x14ac:dyDescent="0.2"/>
    <row r="15799" s="33" customFormat="1" ht="13.2" hidden="1" x14ac:dyDescent="0.2"/>
    <row r="15800" s="33" customFormat="1" ht="13.2" hidden="1" x14ac:dyDescent="0.2"/>
    <row r="15801" s="33" customFormat="1" ht="13.2" hidden="1" x14ac:dyDescent="0.2"/>
    <row r="15802" s="33" customFormat="1" ht="13.2" hidden="1" x14ac:dyDescent="0.2"/>
    <row r="15803" s="33" customFormat="1" ht="13.2" hidden="1" x14ac:dyDescent="0.2"/>
    <row r="15804" s="33" customFormat="1" ht="13.2" hidden="1" x14ac:dyDescent="0.2"/>
    <row r="15805" s="33" customFormat="1" ht="13.2" hidden="1" x14ac:dyDescent="0.2"/>
    <row r="15806" s="33" customFormat="1" ht="13.2" hidden="1" x14ac:dyDescent="0.2"/>
    <row r="15807" s="33" customFormat="1" ht="13.2" hidden="1" x14ac:dyDescent="0.2"/>
    <row r="15808" s="33" customFormat="1" ht="13.2" hidden="1" x14ac:dyDescent="0.2"/>
    <row r="15809" s="33" customFormat="1" ht="13.2" hidden="1" x14ac:dyDescent="0.2"/>
    <row r="15810" s="33" customFormat="1" ht="13.2" hidden="1" x14ac:dyDescent="0.2"/>
    <row r="15811" s="33" customFormat="1" ht="13.2" hidden="1" x14ac:dyDescent="0.2"/>
    <row r="15812" s="33" customFormat="1" ht="13.2" hidden="1" x14ac:dyDescent="0.2"/>
    <row r="15813" s="33" customFormat="1" ht="13.2" hidden="1" x14ac:dyDescent="0.2"/>
    <row r="15814" s="33" customFormat="1" ht="13.2" hidden="1" x14ac:dyDescent="0.2"/>
    <row r="15815" s="33" customFormat="1" ht="13.2" hidden="1" x14ac:dyDescent="0.2"/>
    <row r="15816" s="33" customFormat="1" ht="13.2" hidden="1" x14ac:dyDescent="0.2"/>
    <row r="15817" s="33" customFormat="1" ht="13.2" hidden="1" x14ac:dyDescent="0.2"/>
    <row r="15818" s="33" customFormat="1" ht="13.2" hidden="1" x14ac:dyDescent="0.2"/>
    <row r="15819" s="33" customFormat="1" ht="13.2" hidden="1" x14ac:dyDescent="0.2"/>
    <row r="15820" s="33" customFormat="1" ht="13.2" hidden="1" x14ac:dyDescent="0.2"/>
    <row r="15821" s="33" customFormat="1" ht="13.2" hidden="1" x14ac:dyDescent="0.2"/>
    <row r="15822" s="33" customFormat="1" ht="13.2" hidden="1" x14ac:dyDescent="0.2"/>
    <row r="15823" s="33" customFormat="1" ht="13.2" hidden="1" x14ac:dyDescent="0.2"/>
    <row r="15824" s="33" customFormat="1" ht="13.2" hidden="1" x14ac:dyDescent="0.2"/>
    <row r="15825" s="33" customFormat="1" ht="13.2" hidden="1" x14ac:dyDescent="0.2"/>
    <row r="15826" s="33" customFormat="1" ht="13.2" hidden="1" x14ac:dyDescent="0.2"/>
    <row r="15827" s="33" customFormat="1" ht="13.2" hidden="1" x14ac:dyDescent="0.2"/>
    <row r="15828" s="33" customFormat="1" ht="13.2" hidden="1" x14ac:dyDescent="0.2"/>
    <row r="15829" s="33" customFormat="1" ht="13.2" hidden="1" x14ac:dyDescent="0.2"/>
    <row r="15830" s="33" customFormat="1" ht="13.2" hidden="1" x14ac:dyDescent="0.2"/>
    <row r="15831" s="33" customFormat="1" ht="13.2" hidden="1" x14ac:dyDescent="0.2"/>
    <row r="15832" s="33" customFormat="1" ht="13.2" hidden="1" x14ac:dyDescent="0.2"/>
    <row r="15833" s="33" customFormat="1" ht="13.2" hidden="1" x14ac:dyDescent="0.2"/>
    <row r="15834" s="33" customFormat="1" ht="13.2" hidden="1" x14ac:dyDescent="0.2"/>
    <row r="15835" s="33" customFormat="1" ht="13.2" hidden="1" x14ac:dyDescent="0.2"/>
    <row r="15836" s="33" customFormat="1" ht="13.2" hidden="1" x14ac:dyDescent="0.2"/>
    <row r="15837" s="33" customFormat="1" ht="13.2" hidden="1" x14ac:dyDescent="0.2"/>
    <row r="15838" s="33" customFormat="1" ht="13.2" hidden="1" x14ac:dyDescent="0.2"/>
    <row r="15839" s="33" customFormat="1" ht="13.2" hidden="1" x14ac:dyDescent="0.2"/>
    <row r="15840" s="33" customFormat="1" ht="13.2" hidden="1" x14ac:dyDescent="0.2"/>
    <row r="15841" s="33" customFormat="1" ht="13.2" hidden="1" x14ac:dyDescent="0.2"/>
    <row r="15842" s="33" customFormat="1" ht="13.2" hidden="1" x14ac:dyDescent="0.2"/>
    <row r="15843" s="33" customFormat="1" ht="13.2" hidden="1" x14ac:dyDescent="0.2"/>
    <row r="15844" s="33" customFormat="1" ht="13.2" hidden="1" x14ac:dyDescent="0.2"/>
    <row r="15845" s="33" customFormat="1" ht="13.2" hidden="1" x14ac:dyDescent="0.2"/>
    <row r="15846" s="33" customFormat="1" ht="13.2" hidden="1" x14ac:dyDescent="0.2"/>
    <row r="15847" s="33" customFormat="1" ht="13.2" hidden="1" x14ac:dyDescent="0.2"/>
    <row r="15848" s="33" customFormat="1" ht="13.2" hidden="1" x14ac:dyDescent="0.2"/>
    <row r="15849" s="33" customFormat="1" ht="13.2" hidden="1" x14ac:dyDescent="0.2"/>
    <row r="15850" s="33" customFormat="1" ht="13.2" hidden="1" x14ac:dyDescent="0.2"/>
    <row r="15851" s="33" customFormat="1" ht="13.2" hidden="1" x14ac:dyDescent="0.2"/>
    <row r="15852" s="33" customFormat="1" ht="13.2" hidden="1" x14ac:dyDescent="0.2"/>
    <row r="15853" s="33" customFormat="1" ht="13.2" hidden="1" x14ac:dyDescent="0.2"/>
    <row r="15854" s="33" customFormat="1" ht="13.2" hidden="1" x14ac:dyDescent="0.2"/>
    <row r="15855" s="33" customFormat="1" ht="13.2" hidden="1" x14ac:dyDescent="0.2"/>
    <row r="15856" s="33" customFormat="1" ht="13.2" hidden="1" x14ac:dyDescent="0.2"/>
    <row r="15857" s="33" customFormat="1" ht="13.2" hidden="1" x14ac:dyDescent="0.2"/>
    <row r="15858" s="33" customFormat="1" ht="13.2" hidden="1" x14ac:dyDescent="0.2"/>
    <row r="15859" s="33" customFormat="1" ht="13.2" hidden="1" x14ac:dyDescent="0.2"/>
    <row r="15860" s="33" customFormat="1" ht="13.2" hidden="1" x14ac:dyDescent="0.2"/>
    <row r="15861" s="33" customFormat="1" ht="13.2" hidden="1" x14ac:dyDescent="0.2"/>
    <row r="15862" s="33" customFormat="1" ht="13.2" hidden="1" x14ac:dyDescent="0.2"/>
    <row r="15863" s="33" customFormat="1" ht="13.2" hidden="1" x14ac:dyDescent="0.2"/>
    <row r="15864" s="33" customFormat="1" ht="13.2" hidden="1" x14ac:dyDescent="0.2"/>
    <row r="15865" s="33" customFormat="1" ht="13.2" hidden="1" x14ac:dyDescent="0.2"/>
    <row r="15866" s="33" customFormat="1" ht="13.2" hidden="1" x14ac:dyDescent="0.2"/>
    <row r="15867" s="33" customFormat="1" ht="13.2" hidden="1" x14ac:dyDescent="0.2"/>
    <row r="15868" s="33" customFormat="1" ht="13.2" hidden="1" x14ac:dyDescent="0.2"/>
    <row r="15869" s="33" customFormat="1" ht="13.2" hidden="1" x14ac:dyDescent="0.2"/>
    <row r="15870" s="33" customFormat="1" ht="13.2" hidden="1" x14ac:dyDescent="0.2"/>
    <row r="15871" s="33" customFormat="1" ht="13.2" hidden="1" x14ac:dyDescent="0.2"/>
    <row r="15872" s="33" customFormat="1" ht="13.2" hidden="1" x14ac:dyDescent="0.2"/>
    <row r="15873" s="33" customFormat="1" ht="13.2" hidden="1" x14ac:dyDescent="0.2"/>
    <row r="15874" s="33" customFormat="1" ht="13.2" hidden="1" x14ac:dyDescent="0.2"/>
    <row r="15875" s="33" customFormat="1" ht="13.2" hidden="1" x14ac:dyDescent="0.2"/>
    <row r="15876" s="33" customFormat="1" ht="13.2" hidden="1" x14ac:dyDescent="0.2"/>
    <row r="15877" s="33" customFormat="1" ht="13.2" hidden="1" x14ac:dyDescent="0.2"/>
    <row r="15878" s="33" customFormat="1" ht="13.2" hidden="1" x14ac:dyDescent="0.2"/>
    <row r="15879" s="33" customFormat="1" ht="13.2" hidden="1" x14ac:dyDescent="0.2"/>
    <row r="15880" s="33" customFormat="1" ht="13.2" hidden="1" x14ac:dyDescent="0.2"/>
    <row r="15881" s="33" customFormat="1" ht="13.2" hidden="1" x14ac:dyDescent="0.2"/>
    <row r="15882" s="33" customFormat="1" ht="13.2" hidden="1" x14ac:dyDescent="0.2"/>
    <row r="15883" s="33" customFormat="1" ht="13.2" hidden="1" x14ac:dyDescent="0.2"/>
    <row r="15884" s="33" customFormat="1" ht="13.2" hidden="1" x14ac:dyDescent="0.2"/>
    <row r="15885" s="33" customFormat="1" ht="13.2" hidden="1" x14ac:dyDescent="0.2"/>
    <row r="15886" s="33" customFormat="1" ht="13.2" hidden="1" x14ac:dyDescent="0.2"/>
    <row r="15887" s="33" customFormat="1" ht="13.2" hidden="1" x14ac:dyDescent="0.2"/>
    <row r="15888" s="33" customFormat="1" ht="13.2" hidden="1" x14ac:dyDescent="0.2"/>
    <row r="15889" s="33" customFormat="1" ht="13.2" hidden="1" x14ac:dyDescent="0.2"/>
    <row r="15890" s="33" customFormat="1" ht="13.2" hidden="1" x14ac:dyDescent="0.2"/>
    <row r="15891" s="33" customFormat="1" ht="13.2" hidden="1" x14ac:dyDescent="0.2"/>
    <row r="15892" s="33" customFormat="1" ht="13.2" hidden="1" x14ac:dyDescent="0.2"/>
    <row r="15893" s="33" customFormat="1" ht="13.2" hidden="1" x14ac:dyDescent="0.2"/>
    <row r="15894" s="33" customFormat="1" ht="13.2" hidden="1" x14ac:dyDescent="0.2"/>
    <row r="15895" s="33" customFormat="1" ht="13.2" hidden="1" x14ac:dyDescent="0.2"/>
    <row r="15896" s="33" customFormat="1" ht="13.2" hidden="1" x14ac:dyDescent="0.2"/>
    <row r="15897" s="33" customFormat="1" ht="13.2" hidden="1" x14ac:dyDescent="0.2"/>
    <row r="15898" s="33" customFormat="1" ht="13.2" hidden="1" x14ac:dyDescent="0.2"/>
    <row r="15899" s="33" customFormat="1" ht="13.2" hidden="1" x14ac:dyDescent="0.2"/>
    <row r="15900" s="33" customFormat="1" ht="13.2" hidden="1" x14ac:dyDescent="0.2"/>
    <row r="15901" s="33" customFormat="1" ht="13.2" hidden="1" x14ac:dyDescent="0.2"/>
    <row r="15902" s="33" customFormat="1" ht="13.2" hidden="1" x14ac:dyDescent="0.2"/>
    <row r="15903" s="33" customFormat="1" ht="13.2" hidden="1" x14ac:dyDescent="0.2"/>
    <row r="15904" s="33" customFormat="1" ht="13.2" hidden="1" x14ac:dyDescent="0.2"/>
    <row r="15905" s="33" customFormat="1" ht="13.2" hidden="1" x14ac:dyDescent="0.2"/>
    <row r="15906" s="33" customFormat="1" ht="13.2" hidden="1" x14ac:dyDescent="0.2"/>
    <row r="15907" s="33" customFormat="1" ht="13.2" hidden="1" x14ac:dyDescent="0.2"/>
    <row r="15908" s="33" customFormat="1" ht="13.2" hidden="1" x14ac:dyDescent="0.2"/>
    <row r="15909" s="33" customFormat="1" ht="13.2" hidden="1" x14ac:dyDescent="0.2"/>
    <row r="15910" s="33" customFormat="1" ht="13.2" hidden="1" x14ac:dyDescent="0.2"/>
    <row r="15911" s="33" customFormat="1" ht="13.2" hidden="1" x14ac:dyDescent="0.2"/>
    <row r="15912" s="33" customFormat="1" ht="13.2" hidden="1" x14ac:dyDescent="0.2"/>
    <row r="15913" s="33" customFormat="1" ht="13.2" hidden="1" x14ac:dyDescent="0.2"/>
    <row r="15914" s="33" customFormat="1" ht="13.2" hidden="1" x14ac:dyDescent="0.2"/>
    <row r="15915" s="33" customFormat="1" ht="13.2" hidden="1" x14ac:dyDescent="0.2"/>
    <row r="15916" s="33" customFormat="1" ht="13.2" hidden="1" x14ac:dyDescent="0.2"/>
    <row r="15917" s="33" customFormat="1" ht="13.2" hidden="1" x14ac:dyDescent="0.2"/>
    <row r="15918" s="33" customFormat="1" ht="13.2" hidden="1" x14ac:dyDescent="0.2"/>
    <row r="15919" s="33" customFormat="1" ht="13.2" hidden="1" x14ac:dyDescent="0.2"/>
    <row r="15920" s="33" customFormat="1" ht="13.2" hidden="1" x14ac:dyDescent="0.2"/>
    <row r="15921" s="33" customFormat="1" ht="13.2" hidden="1" x14ac:dyDescent="0.2"/>
    <row r="15922" s="33" customFormat="1" ht="13.2" hidden="1" x14ac:dyDescent="0.2"/>
    <row r="15923" s="33" customFormat="1" ht="13.2" hidden="1" x14ac:dyDescent="0.2"/>
    <row r="15924" s="33" customFormat="1" ht="13.2" hidden="1" x14ac:dyDescent="0.2"/>
    <row r="15925" s="33" customFormat="1" ht="13.2" hidden="1" x14ac:dyDescent="0.2"/>
    <row r="15926" s="33" customFormat="1" ht="13.2" hidden="1" x14ac:dyDescent="0.2"/>
    <row r="15927" s="33" customFormat="1" ht="13.2" hidden="1" x14ac:dyDescent="0.2"/>
    <row r="15928" s="33" customFormat="1" ht="13.2" hidden="1" x14ac:dyDescent="0.2"/>
    <row r="15929" s="33" customFormat="1" ht="13.2" hidden="1" x14ac:dyDescent="0.2"/>
    <row r="15930" s="33" customFormat="1" ht="13.2" hidden="1" x14ac:dyDescent="0.2"/>
    <row r="15931" s="33" customFormat="1" ht="13.2" hidden="1" x14ac:dyDescent="0.2"/>
    <row r="15932" s="33" customFormat="1" ht="13.2" hidden="1" x14ac:dyDescent="0.2"/>
    <row r="15933" s="33" customFormat="1" ht="13.2" hidden="1" x14ac:dyDescent="0.2"/>
    <row r="15934" s="33" customFormat="1" ht="13.2" hidden="1" x14ac:dyDescent="0.2"/>
    <row r="15935" s="33" customFormat="1" ht="13.2" hidden="1" x14ac:dyDescent="0.2"/>
    <row r="15936" s="33" customFormat="1" ht="13.2" hidden="1" x14ac:dyDescent="0.2"/>
    <row r="15937" s="33" customFormat="1" ht="13.2" hidden="1" x14ac:dyDescent="0.2"/>
    <row r="15938" s="33" customFormat="1" ht="13.2" hidden="1" x14ac:dyDescent="0.2"/>
    <row r="15939" s="33" customFormat="1" ht="13.2" hidden="1" x14ac:dyDescent="0.2"/>
    <row r="15940" s="33" customFormat="1" ht="13.2" hidden="1" x14ac:dyDescent="0.2"/>
    <row r="15941" s="33" customFormat="1" ht="13.2" hidden="1" x14ac:dyDescent="0.2"/>
    <row r="15942" s="33" customFormat="1" ht="13.2" hidden="1" x14ac:dyDescent="0.2"/>
    <row r="15943" s="33" customFormat="1" ht="13.2" hidden="1" x14ac:dyDescent="0.2"/>
    <row r="15944" s="33" customFormat="1" ht="13.2" hidden="1" x14ac:dyDescent="0.2"/>
    <row r="15945" s="33" customFormat="1" ht="13.2" hidden="1" x14ac:dyDescent="0.2"/>
    <row r="15946" s="33" customFormat="1" ht="13.2" hidden="1" x14ac:dyDescent="0.2"/>
    <row r="15947" s="33" customFormat="1" ht="13.2" hidden="1" x14ac:dyDescent="0.2"/>
    <row r="15948" s="33" customFormat="1" ht="13.2" hidden="1" x14ac:dyDescent="0.2"/>
    <row r="15949" s="33" customFormat="1" ht="13.2" hidden="1" x14ac:dyDescent="0.2"/>
    <row r="15950" s="33" customFormat="1" ht="13.2" hidden="1" x14ac:dyDescent="0.2"/>
    <row r="15951" s="33" customFormat="1" ht="13.2" hidden="1" x14ac:dyDescent="0.2"/>
    <row r="15952" s="33" customFormat="1" ht="13.2" hidden="1" x14ac:dyDescent="0.2"/>
    <row r="15953" s="33" customFormat="1" ht="13.2" hidden="1" x14ac:dyDescent="0.2"/>
    <row r="15954" s="33" customFormat="1" ht="13.2" hidden="1" x14ac:dyDescent="0.2"/>
    <row r="15955" s="33" customFormat="1" ht="13.2" hidden="1" x14ac:dyDescent="0.2"/>
    <row r="15956" s="33" customFormat="1" ht="13.2" hidden="1" x14ac:dyDescent="0.2"/>
    <row r="15957" s="33" customFormat="1" ht="13.2" hidden="1" x14ac:dyDescent="0.2"/>
    <row r="15958" s="33" customFormat="1" ht="13.2" hidden="1" x14ac:dyDescent="0.2"/>
    <row r="15959" s="33" customFormat="1" ht="13.2" hidden="1" x14ac:dyDescent="0.2"/>
    <row r="15960" s="33" customFormat="1" ht="13.2" hidden="1" x14ac:dyDescent="0.2"/>
    <row r="15961" s="33" customFormat="1" ht="13.2" hidden="1" x14ac:dyDescent="0.2"/>
    <row r="15962" s="33" customFormat="1" ht="13.2" hidden="1" x14ac:dyDescent="0.2"/>
    <row r="15963" s="33" customFormat="1" ht="13.2" hidden="1" x14ac:dyDescent="0.2"/>
    <row r="15964" s="33" customFormat="1" ht="13.2" hidden="1" x14ac:dyDescent="0.2"/>
    <row r="15965" s="33" customFormat="1" ht="13.2" hidden="1" x14ac:dyDescent="0.2"/>
    <row r="15966" s="33" customFormat="1" ht="13.2" hidden="1" x14ac:dyDescent="0.2"/>
    <row r="15967" s="33" customFormat="1" ht="13.2" hidden="1" x14ac:dyDescent="0.2"/>
    <row r="15968" s="33" customFormat="1" ht="13.2" hidden="1" x14ac:dyDescent="0.2"/>
    <row r="15969" s="33" customFormat="1" ht="13.2" hidden="1" x14ac:dyDescent="0.2"/>
    <row r="15970" s="33" customFormat="1" ht="13.2" hidden="1" x14ac:dyDescent="0.2"/>
    <row r="15971" s="33" customFormat="1" ht="13.2" hidden="1" x14ac:dyDescent="0.2"/>
    <row r="15972" s="33" customFormat="1" ht="13.2" hidden="1" x14ac:dyDescent="0.2"/>
    <row r="15973" s="33" customFormat="1" ht="13.2" hidden="1" x14ac:dyDescent="0.2"/>
    <row r="15974" s="33" customFormat="1" ht="13.2" hidden="1" x14ac:dyDescent="0.2"/>
    <row r="15975" s="33" customFormat="1" ht="13.2" hidden="1" x14ac:dyDescent="0.2"/>
    <row r="15976" s="33" customFormat="1" ht="13.2" hidden="1" x14ac:dyDescent="0.2"/>
    <row r="15977" s="33" customFormat="1" ht="13.2" hidden="1" x14ac:dyDescent="0.2"/>
    <row r="15978" s="33" customFormat="1" ht="13.2" hidden="1" x14ac:dyDescent="0.2"/>
    <row r="15979" s="33" customFormat="1" ht="13.2" hidden="1" x14ac:dyDescent="0.2"/>
    <row r="15980" s="33" customFormat="1" ht="13.2" hidden="1" x14ac:dyDescent="0.2"/>
    <row r="15981" s="33" customFormat="1" ht="13.2" hidden="1" x14ac:dyDescent="0.2"/>
    <row r="15982" s="33" customFormat="1" ht="13.2" hidden="1" x14ac:dyDescent="0.2"/>
    <row r="15983" s="33" customFormat="1" ht="13.2" hidden="1" x14ac:dyDescent="0.2"/>
    <row r="15984" s="33" customFormat="1" ht="13.2" hidden="1" x14ac:dyDescent="0.2"/>
    <row r="15985" s="33" customFormat="1" ht="13.2" hidden="1" x14ac:dyDescent="0.2"/>
    <row r="15986" s="33" customFormat="1" ht="13.2" hidden="1" x14ac:dyDescent="0.2"/>
    <row r="15987" s="33" customFormat="1" ht="13.2" hidden="1" x14ac:dyDescent="0.2"/>
    <row r="15988" s="33" customFormat="1" ht="13.2" hidden="1" x14ac:dyDescent="0.2"/>
    <row r="15989" s="33" customFormat="1" ht="13.2" hidden="1" x14ac:dyDescent="0.2"/>
    <row r="15990" s="33" customFormat="1" ht="13.2" hidden="1" x14ac:dyDescent="0.2"/>
    <row r="15991" s="33" customFormat="1" ht="13.2" hidden="1" x14ac:dyDescent="0.2"/>
    <row r="15992" s="33" customFormat="1" ht="13.2" hidden="1" x14ac:dyDescent="0.2"/>
    <row r="15993" s="33" customFormat="1" ht="13.2" hidden="1" x14ac:dyDescent="0.2"/>
    <row r="15994" s="33" customFormat="1" ht="13.2" hidden="1" x14ac:dyDescent="0.2"/>
    <row r="15995" s="33" customFormat="1" ht="13.2" hidden="1" x14ac:dyDescent="0.2"/>
    <row r="15996" s="33" customFormat="1" ht="13.2" hidden="1" x14ac:dyDescent="0.2"/>
    <row r="15997" s="33" customFormat="1" ht="13.2" hidden="1" x14ac:dyDescent="0.2"/>
    <row r="15998" s="33" customFormat="1" ht="13.2" hidden="1" x14ac:dyDescent="0.2"/>
    <row r="15999" s="33" customFormat="1" ht="13.2" hidden="1" x14ac:dyDescent="0.2"/>
    <row r="16000" s="33" customFormat="1" ht="13.2" hidden="1" x14ac:dyDescent="0.2"/>
    <row r="16001" s="33" customFormat="1" ht="13.2" hidden="1" x14ac:dyDescent="0.2"/>
    <row r="16002" s="33" customFormat="1" ht="13.2" hidden="1" x14ac:dyDescent="0.2"/>
    <row r="16003" s="33" customFormat="1" ht="13.2" hidden="1" x14ac:dyDescent="0.2"/>
    <row r="16004" s="33" customFormat="1" ht="13.2" hidden="1" x14ac:dyDescent="0.2"/>
    <row r="16005" s="33" customFormat="1" ht="13.2" hidden="1" x14ac:dyDescent="0.2"/>
    <row r="16006" s="33" customFormat="1" ht="13.2" hidden="1" x14ac:dyDescent="0.2"/>
    <row r="16007" s="33" customFormat="1" ht="13.2" hidden="1" x14ac:dyDescent="0.2"/>
    <row r="16008" s="33" customFormat="1" ht="13.2" hidden="1" x14ac:dyDescent="0.2"/>
    <row r="16009" s="33" customFormat="1" ht="13.2" hidden="1" x14ac:dyDescent="0.2"/>
    <row r="16010" s="33" customFormat="1" ht="13.2" hidden="1" x14ac:dyDescent="0.2"/>
    <row r="16011" s="33" customFormat="1" ht="13.2" hidden="1" x14ac:dyDescent="0.2"/>
    <row r="16012" s="33" customFormat="1" ht="13.2" hidden="1" x14ac:dyDescent="0.2"/>
    <row r="16013" s="33" customFormat="1" ht="13.2" hidden="1" x14ac:dyDescent="0.2"/>
    <row r="16014" s="33" customFormat="1" ht="13.2" hidden="1" x14ac:dyDescent="0.2"/>
    <row r="16015" s="33" customFormat="1" ht="13.2" hidden="1" x14ac:dyDescent="0.2"/>
    <row r="16016" s="33" customFormat="1" ht="13.2" hidden="1" x14ac:dyDescent="0.2"/>
    <row r="16017" s="33" customFormat="1" ht="13.2" hidden="1" x14ac:dyDescent="0.2"/>
    <row r="16018" s="33" customFormat="1" ht="13.2" hidden="1" x14ac:dyDescent="0.2"/>
    <row r="16019" s="33" customFormat="1" ht="13.2" hidden="1" x14ac:dyDescent="0.2"/>
    <row r="16020" s="33" customFormat="1" ht="13.2" hidden="1" x14ac:dyDescent="0.2"/>
    <row r="16021" s="33" customFormat="1" ht="13.2" hidden="1" x14ac:dyDescent="0.2"/>
    <row r="16022" s="33" customFormat="1" ht="13.2" hidden="1" x14ac:dyDescent="0.2"/>
    <row r="16023" s="33" customFormat="1" ht="13.2" hidden="1" x14ac:dyDescent="0.2"/>
    <row r="16024" s="33" customFormat="1" ht="13.2" hidden="1" x14ac:dyDescent="0.2"/>
    <row r="16025" s="33" customFormat="1" ht="13.2" hidden="1" x14ac:dyDescent="0.2"/>
    <row r="16026" s="33" customFormat="1" ht="13.2" hidden="1" x14ac:dyDescent="0.2"/>
    <row r="16027" s="33" customFormat="1" ht="13.2" hidden="1" x14ac:dyDescent="0.2"/>
    <row r="16028" s="33" customFormat="1" ht="13.2" hidden="1" x14ac:dyDescent="0.2"/>
    <row r="16029" s="33" customFormat="1" ht="13.2" hidden="1" x14ac:dyDescent="0.2"/>
    <row r="16030" s="33" customFormat="1" ht="13.2" hidden="1" x14ac:dyDescent="0.2"/>
    <row r="16031" s="33" customFormat="1" ht="13.2" hidden="1" x14ac:dyDescent="0.2"/>
    <row r="16032" s="33" customFormat="1" ht="13.2" hidden="1" x14ac:dyDescent="0.2"/>
    <row r="16033" s="33" customFormat="1" ht="13.2" hidden="1" x14ac:dyDescent="0.2"/>
    <row r="16034" s="33" customFormat="1" ht="13.2" hidden="1" x14ac:dyDescent="0.2"/>
    <row r="16035" s="33" customFormat="1" ht="13.2" hidden="1" x14ac:dyDescent="0.2"/>
    <row r="16036" s="33" customFormat="1" ht="13.2" hidden="1" x14ac:dyDescent="0.2"/>
    <row r="16037" s="33" customFormat="1" ht="13.2" hidden="1" x14ac:dyDescent="0.2"/>
    <row r="16038" s="33" customFormat="1" ht="13.2" hidden="1" x14ac:dyDescent="0.2"/>
    <row r="16039" s="33" customFormat="1" ht="13.2" hidden="1" x14ac:dyDescent="0.2"/>
    <row r="16040" s="33" customFormat="1" ht="13.2" hidden="1" x14ac:dyDescent="0.2"/>
    <row r="16041" s="33" customFormat="1" ht="13.2" hidden="1" x14ac:dyDescent="0.2"/>
    <row r="16042" s="33" customFormat="1" ht="13.2" hidden="1" x14ac:dyDescent="0.2"/>
    <row r="16043" s="33" customFormat="1" ht="13.2" hidden="1" x14ac:dyDescent="0.2"/>
    <row r="16044" s="33" customFormat="1" ht="13.2" hidden="1" x14ac:dyDescent="0.2"/>
    <row r="16045" s="33" customFormat="1" ht="13.2" hidden="1" x14ac:dyDescent="0.2"/>
    <row r="16046" s="33" customFormat="1" ht="13.2" hidden="1" x14ac:dyDescent="0.2"/>
    <row r="16047" s="33" customFormat="1" ht="13.2" hidden="1" x14ac:dyDescent="0.2"/>
    <row r="16048" s="33" customFormat="1" ht="13.2" hidden="1" x14ac:dyDescent="0.2"/>
    <row r="16049" s="33" customFormat="1" ht="13.2" hidden="1" x14ac:dyDescent="0.2"/>
    <row r="16050" s="33" customFormat="1" ht="13.2" hidden="1" x14ac:dyDescent="0.2"/>
    <row r="16051" s="33" customFormat="1" ht="13.2" hidden="1" x14ac:dyDescent="0.2"/>
    <row r="16052" s="33" customFormat="1" ht="13.2" hidden="1" x14ac:dyDescent="0.2"/>
    <row r="16053" s="33" customFormat="1" ht="13.2" hidden="1" x14ac:dyDescent="0.2"/>
    <row r="16054" s="33" customFormat="1" ht="13.2" hidden="1" x14ac:dyDescent="0.2"/>
    <row r="16055" s="33" customFormat="1" ht="13.2" hidden="1" x14ac:dyDescent="0.2"/>
    <row r="16056" s="33" customFormat="1" ht="13.2" hidden="1" x14ac:dyDescent="0.2"/>
    <row r="16057" s="33" customFormat="1" ht="13.2" hidden="1" x14ac:dyDescent="0.2"/>
    <row r="16058" s="33" customFormat="1" ht="13.2" hidden="1" x14ac:dyDescent="0.2"/>
    <row r="16059" s="33" customFormat="1" ht="13.2" hidden="1" x14ac:dyDescent="0.2"/>
    <row r="16060" s="33" customFormat="1" ht="13.2" hidden="1" x14ac:dyDescent="0.2"/>
    <row r="16061" s="33" customFormat="1" ht="13.2" hidden="1" x14ac:dyDescent="0.2"/>
    <row r="16062" s="33" customFormat="1" ht="13.2" hidden="1" x14ac:dyDescent="0.2"/>
    <row r="16063" s="33" customFormat="1" ht="13.2" hidden="1" x14ac:dyDescent="0.2"/>
    <row r="16064" s="33" customFormat="1" ht="13.2" hidden="1" x14ac:dyDescent="0.2"/>
    <row r="16065" s="33" customFormat="1" ht="13.2" hidden="1" x14ac:dyDescent="0.2"/>
    <row r="16066" s="33" customFormat="1" ht="13.2" hidden="1" x14ac:dyDescent="0.2"/>
    <row r="16067" s="33" customFormat="1" ht="13.2" hidden="1" x14ac:dyDescent="0.2"/>
    <row r="16068" s="33" customFormat="1" ht="13.2" hidden="1" x14ac:dyDescent="0.2"/>
    <row r="16069" s="33" customFormat="1" ht="13.2" hidden="1" x14ac:dyDescent="0.2"/>
    <row r="16070" s="33" customFormat="1" ht="13.2" hidden="1" x14ac:dyDescent="0.2"/>
    <row r="16071" s="33" customFormat="1" ht="13.2" hidden="1" x14ac:dyDescent="0.2"/>
    <row r="16072" s="33" customFormat="1" ht="13.2" hidden="1" x14ac:dyDescent="0.2"/>
    <row r="16073" s="33" customFormat="1" ht="13.2" hidden="1" x14ac:dyDescent="0.2"/>
    <row r="16074" s="33" customFormat="1" ht="13.2" hidden="1" x14ac:dyDescent="0.2"/>
    <row r="16075" s="33" customFormat="1" ht="13.2" hidden="1" x14ac:dyDescent="0.2"/>
    <row r="16076" s="33" customFormat="1" ht="13.2" hidden="1" x14ac:dyDescent="0.2"/>
    <row r="16077" s="33" customFormat="1" ht="13.2" hidden="1" x14ac:dyDescent="0.2"/>
    <row r="16078" s="33" customFormat="1" ht="13.2" hidden="1" x14ac:dyDescent="0.2"/>
    <row r="16079" s="33" customFormat="1" ht="13.2" hidden="1" x14ac:dyDescent="0.2"/>
    <row r="16080" s="33" customFormat="1" ht="13.2" hidden="1" x14ac:dyDescent="0.2"/>
    <row r="16081" s="33" customFormat="1" ht="13.2" hidden="1" x14ac:dyDescent="0.2"/>
    <row r="16082" s="33" customFormat="1" ht="13.2" hidden="1" x14ac:dyDescent="0.2"/>
    <row r="16083" s="33" customFormat="1" ht="13.2" hidden="1" x14ac:dyDescent="0.2"/>
    <row r="16084" s="33" customFormat="1" ht="13.2" hidden="1" x14ac:dyDescent="0.2"/>
    <row r="16085" s="33" customFormat="1" ht="13.2" hidden="1" x14ac:dyDescent="0.2"/>
    <row r="16086" s="33" customFormat="1" ht="13.2" hidden="1" x14ac:dyDescent="0.2"/>
    <row r="16087" s="33" customFormat="1" ht="13.2" hidden="1" x14ac:dyDescent="0.2"/>
    <row r="16088" s="33" customFormat="1" ht="13.2" hidden="1" x14ac:dyDescent="0.2"/>
    <row r="16089" s="33" customFormat="1" ht="13.2" hidden="1" x14ac:dyDescent="0.2"/>
    <row r="16090" s="33" customFormat="1" ht="13.2" hidden="1" x14ac:dyDescent="0.2"/>
    <row r="16091" s="33" customFormat="1" ht="13.2" hidden="1" x14ac:dyDescent="0.2"/>
    <row r="16092" s="33" customFormat="1" ht="13.2" hidden="1" x14ac:dyDescent="0.2"/>
    <row r="16093" s="33" customFormat="1" ht="13.2" hidden="1" x14ac:dyDescent="0.2"/>
    <row r="16094" s="33" customFormat="1" ht="13.2" hidden="1" x14ac:dyDescent="0.2"/>
    <row r="16095" s="33" customFormat="1" ht="13.2" hidden="1" x14ac:dyDescent="0.2"/>
    <row r="16096" s="33" customFormat="1" ht="13.2" hidden="1" x14ac:dyDescent="0.2"/>
    <row r="16097" s="33" customFormat="1" ht="13.2" hidden="1" x14ac:dyDescent="0.2"/>
    <row r="16098" s="33" customFormat="1" ht="13.2" hidden="1" x14ac:dyDescent="0.2"/>
    <row r="16099" s="33" customFormat="1" ht="13.2" hidden="1" x14ac:dyDescent="0.2"/>
    <row r="16100" s="33" customFormat="1" ht="13.2" hidden="1" x14ac:dyDescent="0.2"/>
    <row r="16101" s="33" customFormat="1" ht="13.2" hidden="1" x14ac:dyDescent="0.2"/>
    <row r="16102" s="33" customFormat="1" ht="13.2" hidden="1" x14ac:dyDescent="0.2"/>
    <row r="16103" s="33" customFormat="1" ht="13.2" hidden="1" x14ac:dyDescent="0.2"/>
    <row r="16104" s="33" customFormat="1" ht="13.2" hidden="1" x14ac:dyDescent="0.2"/>
    <row r="16105" s="33" customFormat="1" ht="13.2" hidden="1" x14ac:dyDescent="0.2"/>
    <row r="16106" s="33" customFormat="1" ht="13.2" hidden="1" x14ac:dyDescent="0.2"/>
    <row r="16107" s="33" customFormat="1" ht="13.2" hidden="1" x14ac:dyDescent="0.2"/>
    <row r="16108" s="33" customFormat="1" ht="13.2" hidden="1" x14ac:dyDescent="0.2"/>
    <row r="16109" s="33" customFormat="1" ht="13.2" hidden="1" x14ac:dyDescent="0.2"/>
    <row r="16110" s="33" customFormat="1" ht="13.2" hidden="1" x14ac:dyDescent="0.2"/>
    <row r="16111" s="33" customFormat="1" ht="13.2" hidden="1" x14ac:dyDescent="0.2"/>
    <row r="16112" s="33" customFormat="1" ht="13.2" hidden="1" x14ac:dyDescent="0.2"/>
    <row r="16113" s="33" customFormat="1" ht="13.2" hidden="1" x14ac:dyDescent="0.2"/>
    <row r="16114" s="33" customFormat="1" ht="13.2" hidden="1" x14ac:dyDescent="0.2"/>
    <row r="16115" s="33" customFormat="1" ht="13.2" hidden="1" x14ac:dyDescent="0.2"/>
    <row r="16116" s="33" customFormat="1" ht="13.2" hidden="1" x14ac:dyDescent="0.2"/>
    <row r="16117" s="33" customFormat="1" ht="13.2" hidden="1" x14ac:dyDescent="0.2"/>
    <row r="16118" s="33" customFormat="1" ht="13.2" hidden="1" x14ac:dyDescent="0.2"/>
    <row r="16119" s="33" customFormat="1" ht="13.2" hidden="1" x14ac:dyDescent="0.2"/>
    <row r="16120" s="33" customFormat="1" ht="13.2" hidden="1" x14ac:dyDescent="0.2"/>
    <row r="16121" s="33" customFormat="1" ht="13.2" hidden="1" x14ac:dyDescent="0.2"/>
    <row r="16122" s="33" customFormat="1" ht="13.2" hidden="1" x14ac:dyDescent="0.2"/>
    <row r="16123" s="33" customFormat="1" ht="13.2" hidden="1" x14ac:dyDescent="0.2"/>
    <row r="16124" s="33" customFormat="1" ht="13.2" hidden="1" x14ac:dyDescent="0.2"/>
    <row r="16125" s="33" customFormat="1" ht="13.2" hidden="1" x14ac:dyDescent="0.2"/>
    <row r="16126" s="33" customFormat="1" ht="13.2" hidden="1" x14ac:dyDescent="0.2"/>
    <row r="16127" s="33" customFormat="1" ht="13.2" hidden="1" x14ac:dyDescent="0.2"/>
    <row r="16128" s="33" customFormat="1" ht="13.2" hidden="1" x14ac:dyDescent="0.2"/>
    <row r="16129" s="33" customFormat="1" ht="13.2" hidden="1" x14ac:dyDescent="0.2"/>
    <row r="16130" s="33" customFormat="1" ht="13.2" hidden="1" x14ac:dyDescent="0.2"/>
    <row r="16131" s="33" customFormat="1" ht="13.2" hidden="1" x14ac:dyDescent="0.2"/>
    <row r="16132" s="33" customFormat="1" ht="13.2" hidden="1" x14ac:dyDescent="0.2"/>
    <row r="16133" s="33" customFormat="1" ht="13.2" hidden="1" x14ac:dyDescent="0.2"/>
    <row r="16134" s="33" customFormat="1" ht="13.2" hidden="1" x14ac:dyDescent="0.2"/>
    <row r="16135" s="33" customFormat="1" ht="13.2" hidden="1" x14ac:dyDescent="0.2"/>
    <row r="16136" s="33" customFormat="1" ht="13.2" hidden="1" x14ac:dyDescent="0.2"/>
    <row r="16137" s="33" customFormat="1" ht="13.2" hidden="1" x14ac:dyDescent="0.2"/>
    <row r="16138" s="33" customFormat="1" ht="13.2" hidden="1" x14ac:dyDescent="0.2"/>
    <row r="16139" s="33" customFormat="1" ht="13.2" hidden="1" x14ac:dyDescent="0.2"/>
    <row r="16140" s="33" customFormat="1" ht="13.2" hidden="1" x14ac:dyDescent="0.2"/>
    <row r="16141" s="33" customFormat="1" ht="13.2" hidden="1" x14ac:dyDescent="0.2"/>
    <row r="16142" s="33" customFormat="1" ht="13.2" hidden="1" x14ac:dyDescent="0.2"/>
    <row r="16143" s="33" customFormat="1" ht="13.2" hidden="1" x14ac:dyDescent="0.2"/>
    <row r="16144" s="33" customFormat="1" ht="13.2" hidden="1" x14ac:dyDescent="0.2"/>
    <row r="16145" s="33" customFormat="1" ht="13.2" hidden="1" x14ac:dyDescent="0.2"/>
    <row r="16146" s="33" customFormat="1" ht="13.2" hidden="1" x14ac:dyDescent="0.2"/>
    <row r="16147" s="33" customFormat="1" ht="13.2" hidden="1" x14ac:dyDescent="0.2"/>
    <row r="16148" s="33" customFormat="1" ht="13.2" hidden="1" x14ac:dyDescent="0.2"/>
    <row r="16149" s="33" customFormat="1" ht="13.2" hidden="1" x14ac:dyDescent="0.2"/>
    <row r="16150" s="33" customFormat="1" ht="13.2" hidden="1" x14ac:dyDescent="0.2"/>
    <row r="16151" s="33" customFormat="1" ht="13.2" hidden="1" x14ac:dyDescent="0.2"/>
    <row r="16152" s="33" customFormat="1" ht="13.2" hidden="1" x14ac:dyDescent="0.2"/>
    <row r="16153" s="33" customFormat="1" ht="13.2" hidden="1" x14ac:dyDescent="0.2"/>
    <row r="16154" s="33" customFormat="1" ht="13.2" hidden="1" x14ac:dyDescent="0.2"/>
    <row r="16155" s="33" customFormat="1" ht="13.2" hidden="1" x14ac:dyDescent="0.2"/>
    <row r="16156" s="33" customFormat="1" ht="13.2" hidden="1" x14ac:dyDescent="0.2"/>
    <row r="16157" s="33" customFormat="1" ht="13.2" hidden="1" x14ac:dyDescent="0.2"/>
    <row r="16158" s="33" customFormat="1" ht="13.2" hidden="1" x14ac:dyDescent="0.2"/>
    <row r="16159" s="33" customFormat="1" ht="13.2" hidden="1" x14ac:dyDescent="0.2"/>
    <row r="16160" s="33" customFormat="1" ht="13.2" hidden="1" x14ac:dyDescent="0.2"/>
    <row r="16161" s="33" customFormat="1" ht="13.2" hidden="1" x14ac:dyDescent="0.2"/>
    <row r="16162" s="33" customFormat="1" ht="13.2" hidden="1" x14ac:dyDescent="0.2"/>
    <row r="16163" s="33" customFormat="1" ht="13.2" hidden="1" x14ac:dyDescent="0.2"/>
    <row r="16164" s="33" customFormat="1" ht="13.2" hidden="1" x14ac:dyDescent="0.2"/>
    <row r="16165" s="33" customFormat="1" ht="13.2" hidden="1" x14ac:dyDescent="0.2"/>
    <row r="16166" s="33" customFormat="1" ht="13.2" hidden="1" x14ac:dyDescent="0.2"/>
    <row r="16167" s="33" customFormat="1" ht="13.2" hidden="1" x14ac:dyDescent="0.2"/>
    <row r="16168" s="33" customFormat="1" ht="13.2" hidden="1" x14ac:dyDescent="0.2"/>
    <row r="16169" s="33" customFormat="1" ht="13.2" hidden="1" x14ac:dyDescent="0.2"/>
    <row r="16170" s="33" customFormat="1" ht="13.2" hidden="1" x14ac:dyDescent="0.2"/>
    <row r="16171" s="33" customFormat="1" ht="13.2" hidden="1" x14ac:dyDescent="0.2"/>
    <row r="16172" s="33" customFormat="1" ht="13.2" hidden="1" x14ac:dyDescent="0.2"/>
    <row r="16173" s="33" customFormat="1" ht="13.2" hidden="1" x14ac:dyDescent="0.2"/>
    <row r="16174" s="33" customFormat="1" ht="13.2" hidden="1" x14ac:dyDescent="0.2"/>
    <row r="16175" s="33" customFormat="1" ht="13.2" hidden="1" x14ac:dyDescent="0.2"/>
    <row r="16176" s="33" customFormat="1" ht="13.2" hidden="1" x14ac:dyDescent="0.2"/>
    <row r="16177" s="33" customFormat="1" ht="13.2" hidden="1" x14ac:dyDescent="0.2"/>
    <row r="16178" s="33" customFormat="1" ht="13.2" hidden="1" x14ac:dyDescent="0.2"/>
    <row r="16179" s="33" customFormat="1" ht="13.2" hidden="1" x14ac:dyDescent="0.2"/>
    <row r="16180" s="33" customFormat="1" ht="13.2" hidden="1" x14ac:dyDescent="0.2"/>
    <row r="16181" s="33" customFormat="1" ht="13.2" hidden="1" x14ac:dyDescent="0.2"/>
    <row r="16182" s="33" customFormat="1" ht="13.2" hidden="1" x14ac:dyDescent="0.2"/>
    <row r="16183" s="33" customFormat="1" ht="13.2" hidden="1" x14ac:dyDescent="0.2"/>
    <row r="16184" s="33" customFormat="1" ht="13.2" hidden="1" x14ac:dyDescent="0.2"/>
    <row r="16185" s="33" customFormat="1" ht="13.2" hidden="1" x14ac:dyDescent="0.2"/>
    <row r="16186" s="33" customFormat="1" ht="13.2" hidden="1" x14ac:dyDescent="0.2"/>
    <row r="16187" s="33" customFormat="1" ht="13.2" hidden="1" x14ac:dyDescent="0.2"/>
    <row r="16188" s="33" customFormat="1" ht="13.2" hidden="1" x14ac:dyDescent="0.2"/>
    <row r="16189" s="33" customFormat="1" ht="13.2" hidden="1" x14ac:dyDescent="0.2"/>
    <row r="16190" s="33" customFormat="1" ht="13.2" hidden="1" x14ac:dyDescent="0.2"/>
    <row r="16191" s="33" customFormat="1" ht="13.2" hidden="1" x14ac:dyDescent="0.2"/>
    <row r="16192" s="33" customFormat="1" ht="13.2" hidden="1" x14ac:dyDescent="0.2"/>
    <row r="16193" s="33" customFormat="1" ht="13.2" hidden="1" x14ac:dyDescent="0.2"/>
    <row r="16194" s="33" customFormat="1" ht="13.2" hidden="1" x14ac:dyDescent="0.2"/>
    <row r="16195" s="33" customFormat="1" ht="13.2" hidden="1" x14ac:dyDescent="0.2"/>
    <row r="16196" s="33" customFormat="1" ht="13.2" hidden="1" x14ac:dyDescent="0.2"/>
    <row r="16197" s="33" customFormat="1" ht="13.2" hidden="1" x14ac:dyDescent="0.2"/>
    <row r="16198" s="33" customFormat="1" ht="13.2" hidden="1" x14ac:dyDescent="0.2"/>
    <row r="16199" s="33" customFormat="1" ht="13.2" hidden="1" x14ac:dyDescent="0.2"/>
    <row r="16200" s="33" customFormat="1" ht="13.2" hidden="1" x14ac:dyDescent="0.2"/>
    <row r="16201" s="33" customFormat="1" ht="13.2" hidden="1" x14ac:dyDescent="0.2"/>
    <row r="16202" s="33" customFormat="1" ht="13.2" hidden="1" x14ac:dyDescent="0.2"/>
    <row r="16203" s="33" customFormat="1" ht="13.2" hidden="1" x14ac:dyDescent="0.2"/>
    <row r="16204" s="33" customFormat="1" ht="13.2" hidden="1" x14ac:dyDescent="0.2"/>
    <row r="16205" s="33" customFormat="1" ht="13.2" hidden="1" x14ac:dyDescent="0.2"/>
    <row r="16206" s="33" customFormat="1" ht="13.2" hidden="1" x14ac:dyDescent="0.2"/>
    <row r="16207" s="33" customFormat="1" ht="13.2" hidden="1" x14ac:dyDescent="0.2"/>
    <row r="16208" s="33" customFormat="1" ht="13.2" hidden="1" x14ac:dyDescent="0.2"/>
    <row r="16209" s="33" customFormat="1" ht="13.2" hidden="1" x14ac:dyDescent="0.2"/>
    <row r="16210" s="33" customFormat="1" ht="13.2" hidden="1" x14ac:dyDescent="0.2"/>
    <row r="16211" s="33" customFormat="1" ht="13.2" hidden="1" x14ac:dyDescent="0.2"/>
    <row r="16212" s="33" customFormat="1" ht="13.2" hidden="1" x14ac:dyDescent="0.2"/>
    <row r="16213" s="33" customFormat="1" ht="13.2" hidden="1" x14ac:dyDescent="0.2"/>
    <row r="16214" s="33" customFormat="1" ht="13.2" hidden="1" x14ac:dyDescent="0.2"/>
    <row r="16215" s="33" customFormat="1" ht="13.2" hidden="1" x14ac:dyDescent="0.2"/>
    <row r="16216" s="33" customFormat="1" ht="13.2" hidden="1" x14ac:dyDescent="0.2"/>
    <row r="16217" s="33" customFormat="1" ht="13.2" hidden="1" x14ac:dyDescent="0.2"/>
    <row r="16218" s="33" customFormat="1" ht="13.2" hidden="1" x14ac:dyDescent="0.2"/>
    <row r="16219" s="33" customFormat="1" ht="13.2" hidden="1" x14ac:dyDescent="0.2"/>
    <row r="16220" s="33" customFormat="1" ht="13.2" hidden="1" x14ac:dyDescent="0.2"/>
    <row r="16221" s="33" customFormat="1" ht="13.2" hidden="1" x14ac:dyDescent="0.2"/>
    <row r="16222" s="33" customFormat="1" ht="13.2" hidden="1" x14ac:dyDescent="0.2"/>
    <row r="16223" s="33" customFormat="1" ht="13.2" hidden="1" x14ac:dyDescent="0.2"/>
    <row r="16224" s="33" customFormat="1" ht="13.2" hidden="1" x14ac:dyDescent="0.2"/>
    <row r="16225" s="33" customFormat="1" ht="13.2" hidden="1" x14ac:dyDescent="0.2"/>
    <row r="16226" s="33" customFormat="1" ht="13.2" hidden="1" x14ac:dyDescent="0.2"/>
    <row r="16227" s="33" customFormat="1" ht="13.2" hidden="1" x14ac:dyDescent="0.2"/>
    <row r="16228" s="33" customFormat="1" ht="13.2" hidden="1" x14ac:dyDescent="0.2"/>
    <row r="16229" s="33" customFormat="1" ht="13.2" hidden="1" x14ac:dyDescent="0.2"/>
    <row r="16230" s="33" customFormat="1" ht="13.2" hidden="1" x14ac:dyDescent="0.2"/>
    <row r="16231" s="33" customFormat="1" ht="13.2" hidden="1" x14ac:dyDescent="0.2"/>
    <row r="16232" s="33" customFormat="1" ht="13.2" hidden="1" x14ac:dyDescent="0.2"/>
    <row r="16233" s="33" customFormat="1" ht="13.2" hidden="1" x14ac:dyDescent="0.2"/>
    <row r="16234" s="33" customFormat="1" ht="13.2" hidden="1" x14ac:dyDescent="0.2"/>
    <row r="16235" s="33" customFormat="1" ht="13.2" hidden="1" x14ac:dyDescent="0.2"/>
    <row r="16236" s="33" customFormat="1" ht="13.2" hidden="1" x14ac:dyDescent="0.2"/>
    <row r="16237" s="33" customFormat="1" ht="13.2" hidden="1" x14ac:dyDescent="0.2"/>
    <row r="16238" s="33" customFormat="1" ht="13.2" hidden="1" x14ac:dyDescent="0.2"/>
    <row r="16239" s="33" customFormat="1" ht="13.2" hidden="1" x14ac:dyDescent="0.2"/>
    <row r="16240" s="33" customFormat="1" ht="13.2" hidden="1" x14ac:dyDescent="0.2"/>
    <row r="16241" s="33" customFormat="1" ht="13.2" hidden="1" x14ac:dyDescent="0.2"/>
    <row r="16242" s="33" customFormat="1" ht="13.2" hidden="1" x14ac:dyDescent="0.2"/>
    <row r="16243" s="33" customFormat="1" ht="13.2" hidden="1" x14ac:dyDescent="0.2"/>
    <row r="16244" s="33" customFormat="1" ht="13.2" hidden="1" x14ac:dyDescent="0.2"/>
    <row r="16245" s="33" customFormat="1" ht="13.2" hidden="1" x14ac:dyDescent="0.2"/>
    <row r="16246" s="33" customFormat="1" ht="13.2" hidden="1" x14ac:dyDescent="0.2"/>
    <row r="16247" s="33" customFormat="1" ht="13.2" hidden="1" x14ac:dyDescent="0.2"/>
    <row r="16248" s="33" customFormat="1" ht="13.2" hidden="1" x14ac:dyDescent="0.2"/>
    <row r="16249" s="33" customFormat="1" ht="13.2" hidden="1" x14ac:dyDescent="0.2"/>
    <row r="16250" s="33" customFormat="1" ht="13.2" hidden="1" x14ac:dyDescent="0.2"/>
    <row r="16251" s="33" customFormat="1" ht="13.2" hidden="1" x14ac:dyDescent="0.2"/>
    <row r="16252" s="33" customFormat="1" ht="13.2" hidden="1" x14ac:dyDescent="0.2"/>
    <row r="16253" s="33" customFormat="1" ht="13.2" hidden="1" x14ac:dyDescent="0.2"/>
    <row r="16254" s="33" customFormat="1" ht="13.2" hidden="1" x14ac:dyDescent="0.2"/>
    <row r="16255" s="33" customFormat="1" ht="13.2" hidden="1" x14ac:dyDescent="0.2"/>
    <row r="16256" s="33" customFormat="1" ht="13.2" hidden="1" x14ac:dyDescent="0.2"/>
    <row r="16257" s="33" customFormat="1" ht="13.2" hidden="1" x14ac:dyDescent="0.2"/>
    <row r="16258" s="33" customFormat="1" ht="13.2" hidden="1" x14ac:dyDescent="0.2"/>
    <row r="16259" s="33" customFormat="1" ht="13.2" hidden="1" x14ac:dyDescent="0.2"/>
    <row r="16260" s="33" customFormat="1" ht="13.2" hidden="1" x14ac:dyDescent="0.2"/>
    <row r="16261" s="33" customFormat="1" ht="13.2" hidden="1" x14ac:dyDescent="0.2"/>
    <row r="16262" s="33" customFormat="1" ht="13.2" hidden="1" x14ac:dyDescent="0.2"/>
    <row r="16263" s="33" customFormat="1" ht="13.2" hidden="1" x14ac:dyDescent="0.2"/>
    <row r="16264" s="33" customFormat="1" ht="13.2" hidden="1" x14ac:dyDescent="0.2"/>
    <row r="16265" s="33" customFormat="1" ht="13.2" hidden="1" x14ac:dyDescent="0.2"/>
    <row r="16266" s="33" customFormat="1" ht="13.2" hidden="1" x14ac:dyDescent="0.2"/>
    <row r="16267" s="33" customFormat="1" ht="13.2" hidden="1" x14ac:dyDescent="0.2"/>
    <row r="16268" s="33" customFormat="1" ht="13.2" hidden="1" x14ac:dyDescent="0.2"/>
    <row r="16269" s="33" customFormat="1" ht="13.2" hidden="1" x14ac:dyDescent="0.2"/>
    <row r="16270" s="33" customFormat="1" ht="13.5" hidden="1" customHeight="1" x14ac:dyDescent="0.2"/>
    <row r="16271" s="33" customFormat="1" ht="13.5" hidden="1" customHeight="1" x14ac:dyDescent="0.2"/>
    <row r="16272" s="33" customFormat="1" ht="13.5" hidden="1" customHeight="1" x14ac:dyDescent="0.2"/>
    <row r="16273" s="33" customFormat="1" ht="13.5" hidden="1" customHeight="1" x14ac:dyDescent="0.2"/>
    <row r="16274" s="33" customFormat="1" ht="13.5" hidden="1" customHeight="1" x14ac:dyDescent="0.2"/>
    <row r="16275" s="33" customFormat="1" ht="13.5" hidden="1" customHeight="1" x14ac:dyDescent="0.2"/>
    <row r="16276" s="33" customFormat="1" ht="13.5" hidden="1" customHeight="1" x14ac:dyDescent="0.2"/>
    <row r="16277" s="33" customFormat="1" ht="13.5" hidden="1" customHeight="1" x14ac:dyDescent="0.2"/>
    <row r="16278" s="33" customFormat="1" ht="13.5" hidden="1" customHeight="1" x14ac:dyDescent="0.2"/>
    <row r="16279" s="33" customFormat="1" ht="13.5" hidden="1" customHeight="1" x14ac:dyDescent="0.2"/>
    <row r="16280" s="33" customFormat="1" ht="13.5" hidden="1" customHeight="1" x14ac:dyDescent="0.2"/>
    <row r="16281" s="33" customFormat="1" ht="13.5" hidden="1" customHeight="1" x14ac:dyDescent="0.2"/>
    <row r="16282" s="33" customFormat="1" ht="13.5" hidden="1" customHeight="1" x14ac:dyDescent="0.2"/>
    <row r="16283" s="33" customFormat="1" ht="13.5" hidden="1" customHeight="1" x14ac:dyDescent="0.2"/>
    <row r="16284" s="33" customFormat="1" ht="13.5" hidden="1" customHeight="1" x14ac:dyDescent="0.2"/>
    <row r="16285" s="33" customFormat="1" ht="13.5" hidden="1" customHeight="1" x14ac:dyDescent="0.2"/>
    <row r="16286" s="33" customFormat="1" ht="13.5" hidden="1" customHeight="1" x14ac:dyDescent="0.2"/>
    <row r="16287" s="33" customFormat="1" ht="13.5" hidden="1" customHeight="1" x14ac:dyDescent="0.2"/>
    <row r="16288" s="33" customFormat="1" ht="13.5" hidden="1" customHeight="1" x14ac:dyDescent="0.2"/>
    <row r="16289" s="33" customFormat="1" ht="13.5" hidden="1" customHeight="1" x14ac:dyDescent="0.2"/>
    <row r="16290" s="33" customFormat="1" ht="13.5" hidden="1" customHeight="1" x14ac:dyDescent="0.2"/>
    <row r="16291" s="33" customFormat="1" ht="13.5" hidden="1" customHeight="1" x14ac:dyDescent="0.2"/>
    <row r="16292" s="33" customFormat="1" ht="13.5" hidden="1" customHeight="1" x14ac:dyDescent="0.2"/>
    <row r="16293" s="33" customFormat="1" ht="13.5" hidden="1" customHeight="1" x14ac:dyDescent="0.2"/>
    <row r="16294" s="33" customFormat="1" ht="13.5" hidden="1" customHeight="1" x14ac:dyDescent="0.2"/>
    <row r="16295" s="33" customFormat="1" ht="13.5" hidden="1" customHeight="1" x14ac:dyDescent="0.2"/>
    <row r="16296" s="33" customFormat="1" ht="13.5" hidden="1" customHeight="1" x14ac:dyDescent="0.2"/>
    <row r="16297" s="33" customFormat="1" ht="13.5" hidden="1" customHeight="1" x14ac:dyDescent="0.2"/>
    <row r="16298" s="33" customFormat="1" ht="13.5" hidden="1" customHeight="1" x14ac:dyDescent="0.2"/>
    <row r="16299" s="33" customFormat="1" ht="13.5" hidden="1" customHeight="1" x14ac:dyDescent="0.2"/>
    <row r="16300" s="33" customFormat="1" ht="13.5" hidden="1" customHeight="1" x14ac:dyDescent="0.2"/>
    <row r="16301" s="33" customFormat="1" ht="13.5" hidden="1" customHeight="1" x14ac:dyDescent="0.2"/>
    <row r="16302" s="33" customFormat="1" ht="13.5" hidden="1" customHeight="1" x14ac:dyDescent="0.2"/>
    <row r="16303" s="33" customFormat="1" ht="13.5" hidden="1" customHeight="1" x14ac:dyDescent="0.2"/>
    <row r="16304" s="33" customFormat="1" ht="13.5" hidden="1" customHeight="1" x14ac:dyDescent="0.2"/>
    <row r="16305" s="33" customFormat="1" ht="13.5" hidden="1" customHeight="1" x14ac:dyDescent="0.2"/>
    <row r="16306" s="33" customFormat="1" ht="13.5" hidden="1" customHeight="1" x14ac:dyDescent="0.2"/>
    <row r="16307" s="33" customFormat="1" ht="13.5" hidden="1" customHeight="1" x14ac:dyDescent="0.2"/>
    <row r="16308" s="33" customFormat="1" ht="13.5" hidden="1" customHeight="1" x14ac:dyDescent="0.2"/>
    <row r="16309" s="33" customFormat="1" ht="13.5" hidden="1" customHeight="1" x14ac:dyDescent="0.2"/>
    <row r="16310" s="33" customFormat="1" ht="13.5" hidden="1" customHeight="1" x14ac:dyDescent="0.2"/>
    <row r="16311" s="33" customFormat="1" ht="13.5" hidden="1" customHeight="1" x14ac:dyDescent="0.2"/>
    <row r="16312" s="33" customFormat="1" ht="13.5" hidden="1" customHeight="1" x14ac:dyDescent="0.2"/>
    <row r="16313" s="33" customFormat="1" ht="13.5" hidden="1" customHeight="1" x14ac:dyDescent="0.2"/>
    <row r="16314" s="33" customFormat="1" ht="13.5" hidden="1" customHeight="1" x14ac:dyDescent="0.2"/>
    <row r="16315" s="33" customFormat="1" ht="13.5" hidden="1" customHeight="1" x14ac:dyDescent="0.2"/>
    <row r="16316" s="33" customFormat="1" ht="13.5" hidden="1" customHeight="1" x14ac:dyDescent="0.2"/>
    <row r="16317" s="33" customFormat="1" ht="13.5" hidden="1" customHeight="1" x14ac:dyDescent="0.2"/>
    <row r="16318" s="33" customFormat="1" ht="13.5" hidden="1" customHeight="1" x14ac:dyDescent="0.2"/>
    <row r="16319" s="33" customFormat="1" ht="13.5" hidden="1" customHeight="1" x14ac:dyDescent="0.2"/>
    <row r="16320" s="33" customFormat="1" ht="13.5" hidden="1" customHeight="1" x14ac:dyDescent="0.2"/>
    <row r="16321" s="33" customFormat="1" ht="13.5" hidden="1" customHeight="1" x14ac:dyDescent="0.2"/>
    <row r="16322" s="33" customFormat="1" ht="13.5" hidden="1" customHeight="1" x14ac:dyDescent="0.2"/>
    <row r="16323" s="33" customFormat="1" ht="13.5" hidden="1" customHeight="1" x14ac:dyDescent="0.2"/>
    <row r="16324" s="33" customFormat="1" ht="13.5" hidden="1" customHeight="1" x14ac:dyDescent="0.2"/>
    <row r="16325" s="33" customFormat="1" ht="13.5" hidden="1" customHeight="1" x14ac:dyDescent="0.2"/>
    <row r="16326" s="33" customFormat="1" ht="13.5" hidden="1" customHeight="1" x14ac:dyDescent="0.2"/>
    <row r="16327" s="33" customFormat="1" ht="13.5" hidden="1" customHeight="1" x14ac:dyDescent="0.2"/>
    <row r="16328" s="33" customFormat="1" ht="13.5" hidden="1" customHeight="1" x14ac:dyDescent="0.2"/>
    <row r="16329" s="33" customFormat="1" ht="13.5" hidden="1" customHeight="1" x14ac:dyDescent="0.2"/>
    <row r="16330" s="33" customFormat="1" ht="13.5" hidden="1" customHeight="1" x14ac:dyDescent="0.2"/>
    <row r="16331" s="33" customFormat="1" ht="13.5" hidden="1" customHeight="1" x14ac:dyDescent="0.2"/>
    <row r="16332" s="33" customFormat="1" ht="13.5" hidden="1" customHeight="1" x14ac:dyDescent="0.2"/>
    <row r="16333" s="33" customFormat="1" ht="13.5" hidden="1" customHeight="1" x14ac:dyDescent="0.2"/>
    <row r="16334" s="33" customFormat="1" ht="13.5" hidden="1" customHeight="1" x14ac:dyDescent="0.2"/>
    <row r="16335" s="33" customFormat="1" ht="13.5" hidden="1" customHeight="1" x14ac:dyDescent="0.2"/>
    <row r="16336" s="33" customFormat="1" ht="13.5" hidden="1" customHeight="1" x14ac:dyDescent="0.2"/>
    <row r="16337" s="33" customFormat="1" ht="13.5" hidden="1" customHeight="1" x14ac:dyDescent="0.2"/>
    <row r="16338" s="33" customFormat="1" ht="13.5" hidden="1" customHeight="1" x14ac:dyDescent="0.2"/>
    <row r="16339" s="33" customFormat="1" ht="13.5" hidden="1" customHeight="1" x14ac:dyDescent="0.2"/>
    <row r="16340" s="33" customFormat="1" ht="13.5" hidden="1" customHeight="1" x14ac:dyDescent="0.2"/>
    <row r="16341" s="33" customFormat="1" ht="13.5" hidden="1" customHeight="1" x14ac:dyDescent="0.2"/>
    <row r="16342" s="33" customFormat="1" ht="13.5" hidden="1" customHeight="1" x14ac:dyDescent="0.2"/>
    <row r="16343" s="33" customFormat="1" ht="13.5" hidden="1" customHeight="1" x14ac:dyDescent="0.2"/>
    <row r="16344" s="33" customFormat="1" ht="13.5" hidden="1" customHeight="1" x14ac:dyDescent="0.2"/>
    <row r="16345" s="33" customFormat="1" ht="13.5" hidden="1" customHeight="1" x14ac:dyDescent="0.2"/>
    <row r="16346" s="33" customFormat="1" ht="13.5" hidden="1" customHeight="1" x14ac:dyDescent="0.2"/>
    <row r="16347" s="33" customFormat="1" ht="13.5" hidden="1" customHeight="1" x14ac:dyDescent="0.2"/>
    <row r="16348" s="33" customFormat="1" ht="13.5" hidden="1" customHeight="1" x14ac:dyDescent="0.2"/>
    <row r="16349" s="33" customFormat="1" ht="13.5" hidden="1" customHeight="1" x14ac:dyDescent="0.2"/>
    <row r="16350" s="33" customFormat="1" ht="13.5" hidden="1" customHeight="1" x14ac:dyDescent="0.2"/>
    <row r="16351" s="33" customFormat="1" ht="13.5" hidden="1" customHeight="1" x14ac:dyDescent="0.2"/>
    <row r="16352" s="33" customFormat="1" ht="13.5" hidden="1" customHeight="1" x14ac:dyDescent="0.2"/>
    <row r="16353" s="33" customFormat="1" ht="13.5" hidden="1" customHeight="1" x14ac:dyDescent="0.2"/>
    <row r="16354" s="33" customFormat="1" ht="13.5" hidden="1" customHeight="1" x14ac:dyDescent="0.2"/>
    <row r="16355" s="33" customFormat="1" ht="13.5" hidden="1" customHeight="1" x14ac:dyDescent="0.2"/>
    <row r="16356" s="33" customFormat="1" ht="13.5" hidden="1" customHeight="1" x14ac:dyDescent="0.2"/>
    <row r="16357" s="33" customFormat="1" ht="13.5" hidden="1" customHeight="1" x14ac:dyDescent="0.2"/>
    <row r="16358" s="33" customFormat="1" ht="13.5" hidden="1" customHeight="1" x14ac:dyDescent="0.2"/>
    <row r="16359" s="33" customFormat="1" ht="13.5" hidden="1" customHeight="1" x14ac:dyDescent="0.2"/>
    <row r="16360" s="33" customFormat="1" ht="13.5" hidden="1" customHeight="1" x14ac:dyDescent="0.2"/>
    <row r="16361" s="33" customFormat="1" ht="13.5" hidden="1" customHeight="1" x14ac:dyDescent="0.2"/>
    <row r="16362" s="33" customFormat="1" ht="13.5" hidden="1" customHeight="1" x14ac:dyDescent="0.2"/>
    <row r="16363" s="33" customFormat="1" ht="13.5" hidden="1" customHeight="1" x14ac:dyDescent="0.2"/>
    <row r="16364" s="33" customFormat="1" ht="13.5" hidden="1" customHeight="1" x14ac:dyDescent="0.2"/>
    <row r="16365" s="33" customFormat="1" ht="13.5" hidden="1" customHeight="1" x14ac:dyDescent="0.2"/>
    <row r="16366" s="33" customFormat="1" ht="13.5" hidden="1" customHeight="1" x14ac:dyDescent="0.2"/>
    <row r="16367" s="33" customFormat="1" ht="13.5" hidden="1" customHeight="1" x14ac:dyDescent="0.2"/>
    <row r="16368" s="33" customFormat="1" ht="13.5" hidden="1" customHeight="1" x14ac:dyDescent="0.2"/>
    <row r="16369" s="33" customFormat="1" ht="13.5" hidden="1" customHeight="1" x14ac:dyDescent="0.2"/>
    <row r="16370" s="33" customFormat="1" ht="13.5" hidden="1" customHeight="1" x14ac:dyDescent="0.2"/>
    <row r="16371" s="33" customFormat="1" ht="13.5" hidden="1" customHeight="1" x14ac:dyDescent="0.2"/>
    <row r="16372" s="33" customFormat="1" ht="13.5" hidden="1" customHeight="1" x14ac:dyDescent="0.2"/>
    <row r="16373" s="33" customFormat="1" ht="13.5" hidden="1" customHeight="1" x14ac:dyDescent="0.2"/>
    <row r="16374" s="33" customFormat="1" ht="13.5" hidden="1" customHeight="1" x14ac:dyDescent="0.2"/>
    <row r="16375" s="33" customFormat="1" ht="13.5" hidden="1" customHeight="1" x14ac:dyDescent="0.2"/>
    <row r="16376" s="33" customFormat="1" ht="13.5" hidden="1" customHeight="1" x14ac:dyDescent="0.2"/>
    <row r="16377" s="33" customFormat="1" ht="13.5" hidden="1" customHeight="1" x14ac:dyDescent="0.2"/>
    <row r="16378" s="33" customFormat="1" ht="13.5" hidden="1" customHeight="1" x14ac:dyDescent="0.2"/>
    <row r="16379" s="33" customFormat="1" ht="13.5" hidden="1" customHeight="1" x14ac:dyDescent="0.2"/>
    <row r="16380" s="33" customFormat="1" ht="13.5" hidden="1" customHeight="1" x14ac:dyDescent="0.2"/>
    <row r="16381" s="33" customFormat="1" ht="13.5" hidden="1" customHeight="1" x14ac:dyDescent="0.2"/>
    <row r="16382" s="33" customFormat="1" ht="13.5" hidden="1" customHeight="1" x14ac:dyDescent="0.2"/>
    <row r="16383" s="33" customFormat="1" ht="13.5" hidden="1" customHeight="1" x14ac:dyDescent="0.2"/>
    <row r="16384" s="33" customFormat="1" ht="13.5" hidden="1" customHeight="1" x14ac:dyDescent="0.2"/>
    <row r="16385" s="33" customFormat="1" ht="13.5" hidden="1" customHeight="1" x14ac:dyDescent="0.2"/>
    <row r="16386" s="33" customFormat="1" ht="13.5" hidden="1" customHeight="1" x14ac:dyDescent="0.2"/>
    <row r="16387" s="33" customFormat="1" ht="13.5" hidden="1" customHeight="1" x14ac:dyDescent="0.2"/>
    <row r="16388" s="33" customFormat="1" ht="13.5" hidden="1" customHeight="1" x14ac:dyDescent="0.2"/>
    <row r="16389" s="33" customFormat="1" ht="13.5" hidden="1" customHeight="1" x14ac:dyDescent="0.2"/>
    <row r="16390" s="33" customFormat="1" ht="13.5" hidden="1" customHeight="1" x14ac:dyDescent="0.2"/>
    <row r="16391" s="33" customFormat="1" ht="13.5" hidden="1" customHeight="1" x14ac:dyDescent="0.2"/>
    <row r="16392" s="33" customFormat="1" ht="13.5" hidden="1" customHeight="1" x14ac:dyDescent="0.2"/>
    <row r="16393" s="33" customFormat="1" ht="13.5" hidden="1" customHeight="1" x14ac:dyDescent="0.2"/>
    <row r="16394" s="33" customFormat="1" ht="13.5" hidden="1" customHeight="1" x14ac:dyDescent="0.2"/>
    <row r="16395" s="33" customFormat="1" ht="13.5" hidden="1" customHeight="1" x14ac:dyDescent="0.2"/>
    <row r="16396" s="33" customFormat="1" ht="13.5" hidden="1" customHeight="1" x14ac:dyDescent="0.2"/>
    <row r="16397" s="33" customFormat="1" ht="13.5" hidden="1" customHeight="1" x14ac:dyDescent="0.2"/>
    <row r="16398" s="33" customFormat="1" ht="13.5" hidden="1" customHeight="1" x14ac:dyDescent="0.2"/>
    <row r="16399" s="33" customFormat="1" ht="13.5" hidden="1" customHeight="1" x14ac:dyDescent="0.2"/>
    <row r="16400" s="33" customFormat="1" ht="13.5" hidden="1" customHeight="1" x14ac:dyDescent="0.2"/>
    <row r="16401" s="33" customFormat="1" ht="13.5" hidden="1" customHeight="1" x14ac:dyDescent="0.2"/>
    <row r="16402" s="33" customFormat="1" ht="13.5" hidden="1" customHeight="1" x14ac:dyDescent="0.2"/>
    <row r="16403" s="33" customFormat="1" ht="13.5" hidden="1" customHeight="1" x14ac:dyDescent="0.2"/>
    <row r="16404" s="33" customFormat="1" ht="13.5" hidden="1" customHeight="1" x14ac:dyDescent="0.2"/>
    <row r="16405" s="33" customFormat="1" ht="13.5" hidden="1" customHeight="1" x14ac:dyDescent="0.2"/>
    <row r="16406" s="33" customFormat="1" ht="13.5" hidden="1" customHeight="1" x14ac:dyDescent="0.2"/>
    <row r="16407" s="33" customFormat="1" ht="13.5" hidden="1" customHeight="1" x14ac:dyDescent="0.2"/>
    <row r="16408" s="33" customFormat="1" ht="13.5" hidden="1" customHeight="1" x14ac:dyDescent="0.2"/>
    <row r="16409" s="33" customFormat="1" ht="13.5" hidden="1" customHeight="1" x14ac:dyDescent="0.2"/>
    <row r="16410" s="33" customFormat="1" ht="13.5" hidden="1" customHeight="1" x14ac:dyDescent="0.2"/>
    <row r="16411" s="33" customFormat="1" ht="13.5" hidden="1" customHeight="1" x14ac:dyDescent="0.2"/>
    <row r="16412" s="33" customFormat="1" ht="13.5" hidden="1" customHeight="1" x14ac:dyDescent="0.2"/>
    <row r="16413" s="33" customFormat="1" ht="13.5" hidden="1" customHeight="1" x14ac:dyDescent="0.2"/>
    <row r="16414" s="33" customFormat="1" ht="13.5" hidden="1" customHeight="1" x14ac:dyDescent="0.2"/>
    <row r="16415" s="33" customFormat="1" ht="13.5" hidden="1" customHeight="1" x14ac:dyDescent="0.2"/>
    <row r="16416" s="33" customFormat="1" ht="13.5" hidden="1" customHeight="1" x14ac:dyDescent="0.2"/>
    <row r="16417" s="33" customFormat="1" ht="13.5" hidden="1" customHeight="1" x14ac:dyDescent="0.2"/>
    <row r="16418" s="33" customFormat="1" ht="13.5" hidden="1" customHeight="1" x14ac:dyDescent="0.2"/>
    <row r="16419" s="33" customFormat="1" ht="13.5" hidden="1" customHeight="1" x14ac:dyDescent="0.2"/>
    <row r="16420" s="33" customFormat="1" ht="13.5" hidden="1" customHeight="1" x14ac:dyDescent="0.2"/>
    <row r="16421" s="33" customFormat="1" ht="13.5" hidden="1" customHeight="1" x14ac:dyDescent="0.2"/>
    <row r="16422" s="33" customFormat="1" ht="13.5" hidden="1" customHeight="1" x14ac:dyDescent="0.2"/>
    <row r="16423" s="33" customFormat="1" ht="13.5" hidden="1" customHeight="1" x14ac:dyDescent="0.2"/>
    <row r="16424" s="33" customFormat="1" ht="13.5" hidden="1" customHeight="1" x14ac:dyDescent="0.2"/>
    <row r="16425" s="33" customFormat="1" ht="13.5" hidden="1" customHeight="1" x14ac:dyDescent="0.2"/>
    <row r="16426" s="33" customFormat="1" ht="13.5" hidden="1" customHeight="1" x14ac:dyDescent="0.2"/>
    <row r="16427" s="33" customFormat="1" ht="13.5" hidden="1" customHeight="1" x14ac:dyDescent="0.2"/>
    <row r="16428" s="33" customFormat="1" ht="13.5" hidden="1" customHeight="1" x14ac:dyDescent="0.2"/>
    <row r="16429" s="33" customFormat="1" ht="13.5" hidden="1" customHeight="1" x14ac:dyDescent="0.2"/>
    <row r="16430" s="33" customFormat="1" ht="13.5" hidden="1" customHeight="1" x14ac:dyDescent="0.2"/>
    <row r="16431" s="33" customFormat="1" ht="13.5" hidden="1" customHeight="1" x14ac:dyDescent="0.2"/>
    <row r="16432" s="33" customFormat="1" ht="13.5" hidden="1" customHeight="1" x14ac:dyDescent="0.2"/>
    <row r="16433" s="33" customFormat="1" ht="13.5" hidden="1" customHeight="1" x14ac:dyDescent="0.2"/>
    <row r="16434" s="33" customFormat="1" ht="13.5" hidden="1" customHeight="1" x14ac:dyDescent="0.2"/>
    <row r="16435" s="33" customFormat="1" ht="13.5" hidden="1" customHeight="1" x14ac:dyDescent="0.2"/>
    <row r="16436" s="33" customFormat="1" ht="13.5" hidden="1" customHeight="1" x14ac:dyDescent="0.2"/>
    <row r="16437" s="33" customFormat="1" ht="13.5" hidden="1" customHeight="1" x14ac:dyDescent="0.2"/>
    <row r="16438" s="33" customFormat="1" ht="13.5" hidden="1" customHeight="1" x14ac:dyDescent="0.2"/>
    <row r="16439" s="33" customFormat="1" ht="13.5" hidden="1" customHeight="1" x14ac:dyDescent="0.2"/>
    <row r="16440" s="33" customFormat="1" ht="13.5" hidden="1" customHeight="1" x14ac:dyDescent="0.2"/>
    <row r="16441" s="33" customFormat="1" ht="13.5" hidden="1" customHeight="1" x14ac:dyDescent="0.2"/>
    <row r="16442" s="33" customFormat="1" ht="13.5" hidden="1" customHeight="1" x14ac:dyDescent="0.2"/>
    <row r="16443" s="33" customFormat="1" ht="13.5" hidden="1" customHeight="1" x14ac:dyDescent="0.2"/>
    <row r="16444" s="33" customFormat="1" ht="13.5" hidden="1" customHeight="1" x14ac:dyDescent="0.2"/>
    <row r="16445" s="33" customFormat="1" ht="13.5" hidden="1" customHeight="1" x14ac:dyDescent="0.2"/>
    <row r="16446" s="33" customFormat="1" ht="13.5" hidden="1" customHeight="1" x14ac:dyDescent="0.2"/>
    <row r="16447" s="33" customFormat="1" ht="13.5" hidden="1" customHeight="1" x14ac:dyDescent="0.2"/>
    <row r="16448" s="33" customFormat="1" ht="13.5" hidden="1" customHeight="1" x14ac:dyDescent="0.2"/>
    <row r="16449" s="33" customFormat="1" ht="13.5" hidden="1" customHeight="1" x14ac:dyDescent="0.2"/>
    <row r="16450" s="33" customFormat="1" ht="13.5" hidden="1" customHeight="1" x14ac:dyDescent="0.2"/>
    <row r="16451" s="33" customFormat="1" ht="13.5" hidden="1" customHeight="1" x14ac:dyDescent="0.2"/>
    <row r="16452" s="33" customFormat="1" ht="13.5" hidden="1" customHeight="1" x14ac:dyDescent="0.2"/>
    <row r="16453" s="33" customFormat="1" ht="13.5" hidden="1" customHeight="1" x14ac:dyDescent="0.2"/>
    <row r="16454" s="33" customFormat="1" ht="13.5" hidden="1" customHeight="1" x14ac:dyDescent="0.2"/>
    <row r="16455" s="33" customFormat="1" ht="13.5" hidden="1" customHeight="1" x14ac:dyDescent="0.2"/>
    <row r="16456" s="33" customFormat="1" ht="13.5" hidden="1" customHeight="1" x14ac:dyDescent="0.2"/>
    <row r="16457" s="33" customFormat="1" ht="13.5" hidden="1" customHeight="1" x14ac:dyDescent="0.2"/>
    <row r="16458" s="33" customFormat="1" ht="13.5" hidden="1" customHeight="1" x14ac:dyDescent="0.2"/>
    <row r="16459" s="33" customFormat="1" ht="13.5" hidden="1" customHeight="1" x14ac:dyDescent="0.2"/>
    <row r="16460" s="33" customFormat="1" ht="13.5" hidden="1" customHeight="1" x14ac:dyDescent="0.2"/>
    <row r="16461" s="33" customFormat="1" ht="13.5" hidden="1" customHeight="1" x14ac:dyDescent="0.2"/>
    <row r="16462" s="33" customFormat="1" ht="13.5" hidden="1" customHeight="1" x14ac:dyDescent="0.2"/>
    <row r="16463" s="33" customFormat="1" ht="13.5" hidden="1" customHeight="1" x14ac:dyDescent="0.2"/>
    <row r="16464" s="33" customFormat="1" ht="13.5" hidden="1" customHeight="1" x14ac:dyDescent="0.2"/>
    <row r="16465" s="33" customFormat="1" ht="13.5" hidden="1" customHeight="1" x14ac:dyDescent="0.2"/>
    <row r="16466" s="33" customFormat="1" ht="13.5" hidden="1" customHeight="1" x14ac:dyDescent="0.2"/>
    <row r="16467" s="33" customFormat="1" ht="13.5" hidden="1" customHeight="1" x14ac:dyDescent="0.2"/>
    <row r="16468" s="33" customFormat="1" ht="13.5" hidden="1" customHeight="1" x14ac:dyDescent="0.2"/>
    <row r="16469" s="33" customFormat="1" ht="13.5" hidden="1" customHeight="1" x14ac:dyDescent="0.2"/>
    <row r="16470" s="33" customFormat="1" ht="13.5" hidden="1" customHeight="1" x14ac:dyDescent="0.2"/>
    <row r="16471" s="33" customFormat="1" ht="13.5" hidden="1" customHeight="1" x14ac:dyDescent="0.2"/>
    <row r="16472" s="33" customFormat="1" ht="13.5" hidden="1" customHeight="1" x14ac:dyDescent="0.2"/>
    <row r="16473" s="33" customFormat="1" ht="13.5" hidden="1" customHeight="1" x14ac:dyDescent="0.2"/>
    <row r="16474" s="33" customFormat="1" ht="13.5" hidden="1" customHeight="1" x14ac:dyDescent="0.2"/>
    <row r="16475" s="33" customFormat="1" ht="13.5" hidden="1" customHeight="1" x14ac:dyDescent="0.2"/>
    <row r="16476" s="33" customFormat="1" ht="13.5" hidden="1" customHeight="1" x14ac:dyDescent="0.2"/>
    <row r="16477" s="33" customFormat="1" ht="13.5" hidden="1" customHeight="1" x14ac:dyDescent="0.2"/>
    <row r="16478" s="33" customFormat="1" ht="13.5" hidden="1" customHeight="1" x14ac:dyDescent="0.2"/>
    <row r="16479" s="33" customFormat="1" ht="13.5" hidden="1" customHeight="1" x14ac:dyDescent="0.2"/>
    <row r="16480" s="33" customFormat="1" ht="13.5" hidden="1" customHeight="1" x14ac:dyDescent="0.2"/>
    <row r="16481" s="33" customFormat="1" ht="13.5" hidden="1" customHeight="1" x14ac:dyDescent="0.2"/>
    <row r="16482" s="33" customFormat="1" ht="13.5" hidden="1" customHeight="1" x14ac:dyDescent="0.2"/>
    <row r="16483" s="33" customFormat="1" ht="13.5" hidden="1" customHeight="1" x14ac:dyDescent="0.2"/>
    <row r="16484" s="33" customFormat="1" ht="13.5" hidden="1" customHeight="1" x14ac:dyDescent="0.2"/>
    <row r="16485" s="33" customFormat="1" ht="13.5" hidden="1" customHeight="1" x14ac:dyDescent="0.2"/>
    <row r="16486" s="33" customFormat="1" ht="13.5" hidden="1" customHeight="1" x14ac:dyDescent="0.2"/>
    <row r="16487" s="33" customFormat="1" ht="13.5" hidden="1" customHeight="1" x14ac:dyDescent="0.2"/>
    <row r="16488" s="33" customFormat="1" ht="13.5" hidden="1" customHeight="1" x14ac:dyDescent="0.2"/>
    <row r="16489" s="33" customFormat="1" ht="13.5" hidden="1" customHeight="1" x14ac:dyDescent="0.2"/>
    <row r="16490" s="33" customFormat="1" ht="13.5" hidden="1" customHeight="1" x14ac:dyDescent="0.2"/>
    <row r="16491" s="33" customFormat="1" ht="13.5" hidden="1" customHeight="1" x14ac:dyDescent="0.2"/>
    <row r="16492" s="33" customFormat="1" ht="13.5" hidden="1" customHeight="1" x14ac:dyDescent="0.2"/>
    <row r="16493" s="33" customFormat="1" ht="13.5" hidden="1" customHeight="1" x14ac:dyDescent="0.2"/>
    <row r="16494" s="33" customFormat="1" ht="13.5" hidden="1" customHeight="1" x14ac:dyDescent="0.2"/>
    <row r="16495" s="33" customFormat="1" ht="13.5" hidden="1" customHeight="1" x14ac:dyDescent="0.2"/>
    <row r="16496" s="33" customFormat="1" ht="13.5" hidden="1" customHeight="1" x14ac:dyDescent="0.2"/>
    <row r="16497" s="33" customFormat="1" ht="13.5" hidden="1" customHeight="1" x14ac:dyDescent="0.2"/>
    <row r="16498" s="33" customFormat="1" ht="13.5" hidden="1" customHeight="1" x14ac:dyDescent="0.2"/>
    <row r="16499" s="33" customFormat="1" ht="13.5" hidden="1" customHeight="1" x14ac:dyDescent="0.2"/>
    <row r="16500" s="33" customFormat="1" ht="13.5" hidden="1" customHeight="1" x14ac:dyDescent="0.2"/>
    <row r="16501" s="33" customFormat="1" ht="13.5" hidden="1" customHeight="1" x14ac:dyDescent="0.2"/>
    <row r="16502" s="33" customFormat="1" ht="13.5" hidden="1" customHeight="1" x14ac:dyDescent="0.2"/>
    <row r="16503" s="33" customFormat="1" ht="13.5" hidden="1" customHeight="1" x14ac:dyDescent="0.2"/>
    <row r="16504" s="33" customFormat="1" ht="13.5" hidden="1" customHeight="1" x14ac:dyDescent="0.2"/>
    <row r="16505" s="33" customFormat="1" ht="13.5" hidden="1" customHeight="1" x14ac:dyDescent="0.2"/>
    <row r="16506" s="33" customFormat="1" ht="13.5" hidden="1" customHeight="1" x14ac:dyDescent="0.2"/>
    <row r="16507" s="33" customFormat="1" ht="13.5" hidden="1" customHeight="1" x14ac:dyDescent="0.2"/>
    <row r="16508" s="33" customFormat="1" ht="13.5" hidden="1" customHeight="1" x14ac:dyDescent="0.2"/>
    <row r="16509" s="33" customFormat="1" ht="13.5" hidden="1" customHeight="1" x14ac:dyDescent="0.2"/>
    <row r="16510" s="33" customFormat="1" ht="13.5" hidden="1" customHeight="1" x14ac:dyDescent="0.2"/>
    <row r="16511" s="33" customFormat="1" ht="13.5" hidden="1" customHeight="1" x14ac:dyDescent="0.2"/>
    <row r="16512" s="33" customFormat="1" ht="13.5" hidden="1" customHeight="1" x14ac:dyDescent="0.2"/>
    <row r="16513" s="33" customFormat="1" ht="13.5" hidden="1" customHeight="1" x14ac:dyDescent="0.2"/>
    <row r="16514" s="33" customFormat="1" ht="13.5" hidden="1" customHeight="1" x14ac:dyDescent="0.2"/>
    <row r="16515" s="33" customFormat="1" ht="13.5" hidden="1" customHeight="1" x14ac:dyDescent="0.2"/>
    <row r="16516" s="33" customFormat="1" ht="13.5" hidden="1" customHeight="1" x14ac:dyDescent="0.2"/>
    <row r="16517" s="33" customFormat="1" ht="13.5" hidden="1" customHeight="1" x14ac:dyDescent="0.2"/>
    <row r="16518" s="33" customFormat="1" ht="13.5" hidden="1" customHeight="1" x14ac:dyDescent="0.2"/>
    <row r="16519" s="33" customFormat="1" ht="13.5" hidden="1" customHeight="1" x14ac:dyDescent="0.2"/>
    <row r="16520" s="33" customFormat="1" ht="13.5" hidden="1" customHeight="1" x14ac:dyDescent="0.2"/>
    <row r="16521" s="33" customFormat="1" ht="13.5" hidden="1" customHeight="1" x14ac:dyDescent="0.2"/>
    <row r="16522" s="33" customFormat="1" ht="13.5" hidden="1" customHeight="1" x14ac:dyDescent="0.2"/>
    <row r="16523" s="33" customFormat="1" ht="13.5" hidden="1" customHeight="1" x14ac:dyDescent="0.2"/>
    <row r="16524" s="33" customFormat="1" ht="13.5" hidden="1" customHeight="1" x14ac:dyDescent="0.2"/>
    <row r="16525" s="33" customFormat="1" ht="13.5" hidden="1" customHeight="1" x14ac:dyDescent="0.2"/>
    <row r="16526" s="33" customFormat="1" ht="13.5" hidden="1" customHeight="1" x14ac:dyDescent="0.2"/>
    <row r="16527" s="33" customFormat="1" ht="13.5" hidden="1" customHeight="1" x14ac:dyDescent="0.2"/>
    <row r="16528" s="33" customFormat="1" ht="13.5" hidden="1" customHeight="1" x14ac:dyDescent="0.2"/>
    <row r="16529" s="33" customFormat="1" ht="13.5" hidden="1" customHeight="1" x14ac:dyDescent="0.2"/>
    <row r="16530" s="33" customFormat="1" ht="13.5" hidden="1" customHeight="1" x14ac:dyDescent="0.2"/>
    <row r="16531" s="33" customFormat="1" ht="13.5" hidden="1" customHeight="1" x14ac:dyDescent="0.2"/>
    <row r="16532" s="33" customFormat="1" ht="13.5" hidden="1" customHeight="1" x14ac:dyDescent="0.2"/>
    <row r="16533" s="33" customFormat="1" ht="13.5" hidden="1" customHeight="1" x14ac:dyDescent="0.2"/>
    <row r="16534" s="33" customFormat="1" ht="13.5" hidden="1" customHeight="1" x14ac:dyDescent="0.2"/>
    <row r="16535" s="33" customFormat="1" ht="13.5" hidden="1" customHeight="1" x14ac:dyDescent="0.2"/>
    <row r="16536" s="33" customFormat="1" ht="13.5" hidden="1" customHeight="1" x14ac:dyDescent="0.2"/>
    <row r="16537" s="33" customFormat="1" ht="13.5" hidden="1" customHeight="1" x14ac:dyDescent="0.2"/>
    <row r="16538" s="33" customFormat="1" ht="13.5" hidden="1" customHeight="1" x14ac:dyDescent="0.2"/>
    <row r="16539" s="33" customFormat="1" ht="13.5" hidden="1" customHeight="1" x14ac:dyDescent="0.2"/>
    <row r="16540" s="33" customFormat="1" ht="13.5" hidden="1" customHeight="1" x14ac:dyDescent="0.2"/>
    <row r="16541" s="33" customFormat="1" ht="13.5" hidden="1" customHeight="1" x14ac:dyDescent="0.2"/>
    <row r="16542" s="33" customFormat="1" ht="13.5" hidden="1" customHeight="1" x14ac:dyDescent="0.2"/>
    <row r="16543" s="33" customFormat="1" ht="13.5" hidden="1" customHeight="1" x14ac:dyDescent="0.2"/>
    <row r="16544" s="33" customFormat="1" ht="13.5" hidden="1" customHeight="1" x14ac:dyDescent="0.2"/>
    <row r="16545" s="33" customFormat="1" ht="13.5" hidden="1" customHeight="1" x14ac:dyDescent="0.2"/>
    <row r="16546" s="33" customFormat="1" ht="13.5" hidden="1" customHeight="1" x14ac:dyDescent="0.2"/>
    <row r="16547" s="33" customFormat="1" ht="13.5" hidden="1" customHeight="1" x14ac:dyDescent="0.2"/>
    <row r="16548" s="33" customFormat="1" ht="13.5" hidden="1" customHeight="1" x14ac:dyDescent="0.2"/>
    <row r="16549" s="33" customFormat="1" ht="13.5" hidden="1" customHeight="1" x14ac:dyDescent="0.2"/>
    <row r="16550" s="33" customFormat="1" ht="13.5" hidden="1" customHeight="1" x14ac:dyDescent="0.2"/>
  </sheetData>
  <sheetProtection algorithmName="SHA-512" hashValue="mld2dJQh/d5ZwhyprFvBOLZiMK4DHs8fcx3p78NjQydj8YCyj5xezzJIIU/qAjkpVrx74t0rX9NlqLsK8vj8sw==" saltValue="FL3SMGcCSRqqJ83/f4ryHg==" spinCount="100000" sheet="1" selectLockedCells="1"/>
  <dataConsolidate/>
  <mergeCells count="429">
    <mergeCell ref="G9:H9"/>
    <mergeCell ref="F262:G262"/>
    <mergeCell ref="H262:S262"/>
    <mergeCell ref="O256:Q256"/>
    <mergeCell ref="R256:S256"/>
    <mergeCell ref="O257:Q257"/>
    <mergeCell ref="R257:S257"/>
    <mergeCell ref="F258:G258"/>
    <mergeCell ref="R254:S254"/>
    <mergeCell ref="O255:Q255"/>
    <mergeCell ref="H259:Q259"/>
    <mergeCell ref="R259:S259"/>
    <mergeCell ref="H261:S261"/>
    <mergeCell ref="O120:Q120"/>
    <mergeCell ref="H247:S247"/>
    <mergeCell ref="F248:G248"/>
    <mergeCell ref="H248:S248"/>
    <mergeCell ref="F122:G122"/>
    <mergeCell ref="R122:S122"/>
    <mergeCell ref="G10:T10"/>
    <mergeCell ref="G11:H11"/>
    <mergeCell ref="G13:H13"/>
    <mergeCell ref="F112:G114"/>
    <mergeCell ref="F259:G259"/>
    <mergeCell ref="O284:Q284"/>
    <mergeCell ref="O285:Q285"/>
    <mergeCell ref="R285:S285"/>
    <mergeCell ref="R284:S284"/>
    <mergeCell ref="R282:S282"/>
    <mergeCell ref="O283:Q283"/>
    <mergeCell ref="R265:S265"/>
    <mergeCell ref="R249:S249"/>
    <mergeCell ref="O250:Q250"/>
    <mergeCell ref="R250:S250"/>
    <mergeCell ref="O251:Q251"/>
    <mergeCell ref="R251:S251"/>
    <mergeCell ref="R255:S255"/>
    <mergeCell ref="O252:Q252"/>
    <mergeCell ref="R252:S252"/>
    <mergeCell ref="O282:Q282"/>
    <mergeCell ref="R266:S266"/>
    <mergeCell ref="O268:O271"/>
    <mergeCell ref="O265:O267"/>
    <mergeCell ref="H276:Q276"/>
    <mergeCell ref="R276:S276"/>
    <mergeCell ref="H274:S274"/>
    <mergeCell ref="H275:Q275"/>
    <mergeCell ref="R275:S275"/>
    <mergeCell ref="O229:Q229"/>
    <mergeCell ref="O230:Q230"/>
    <mergeCell ref="O231:Q231"/>
    <mergeCell ref="O228:Q228"/>
    <mergeCell ref="H249:N250"/>
    <mergeCell ref="O249:Q249"/>
    <mergeCell ref="R153:S153"/>
    <mergeCell ref="AJ42:AJ43"/>
    <mergeCell ref="F44:F53"/>
    <mergeCell ref="F54:F60"/>
    <mergeCell ref="G54:H54"/>
    <mergeCell ref="F61:F71"/>
    <mergeCell ref="G66:H66"/>
    <mergeCell ref="I42:Q43"/>
    <mergeCell ref="R42:R43"/>
    <mergeCell ref="S42:S43"/>
    <mergeCell ref="T42:T43"/>
    <mergeCell ref="F126:G126"/>
    <mergeCell ref="H126:Q126"/>
    <mergeCell ref="R126:S126"/>
    <mergeCell ref="R124:S124"/>
    <mergeCell ref="F125:G125"/>
    <mergeCell ref="H125:Q125"/>
    <mergeCell ref="O153:Q153"/>
    <mergeCell ref="R231:S231"/>
    <mergeCell ref="R230:S230"/>
    <mergeCell ref="R281:S281"/>
    <mergeCell ref="R283:S283"/>
    <mergeCell ref="O280:Q280"/>
    <mergeCell ref="O281:Q281"/>
    <mergeCell ref="H241:S241"/>
    <mergeCell ref="R245:S245"/>
    <mergeCell ref="O253:Q253"/>
    <mergeCell ref="R253:S253"/>
    <mergeCell ref="O279:Q279"/>
    <mergeCell ref="O244:Q244"/>
    <mergeCell ref="O245:Q245"/>
    <mergeCell ref="H277:S277"/>
    <mergeCell ref="R280:S280"/>
    <mergeCell ref="H258:Q258"/>
    <mergeCell ref="R258:S258"/>
    <mergeCell ref="R271:S271"/>
    <mergeCell ref="H272:Q272"/>
    <mergeCell ref="R272:S272"/>
    <mergeCell ref="H263:N264"/>
    <mergeCell ref="R263:S263"/>
    <mergeCell ref="R264:S264"/>
    <mergeCell ref="P265:Q265"/>
    <mergeCell ref="R120:S120"/>
    <mergeCell ref="R121:S121"/>
    <mergeCell ref="H122:Q122"/>
    <mergeCell ref="O121:Q121"/>
    <mergeCell ref="E197:E201"/>
    <mergeCell ref="O180:Q180"/>
    <mergeCell ref="O179:Q179"/>
    <mergeCell ref="F197:G197"/>
    <mergeCell ref="H197:S197"/>
    <mergeCell ref="H157:N158"/>
    <mergeCell ref="O176:Q176"/>
    <mergeCell ref="K130:K131"/>
    <mergeCell ref="L130:L131"/>
    <mergeCell ref="M130:M131"/>
    <mergeCell ref="H155:S155"/>
    <mergeCell ref="R148:S148"/>
    <mergeCell ref="R149:S149"/>
    <mergeCell ref="J130:J131"/>
    <mergeCell ref="H156:S156"/>
    <mergeCell ref="R130:R131"/>
    <mergeCell ref="S130:S131"/>
    <mergeCell ref="H135:Q135"/>
    <mergeCell ref="Q130:Q131"/>
    <mergeCell ref="H130:H131"/>
    <mergeCell ref="F244:G244"/>
    <mergeCell ref="R244:S244"/>
    <mergeCell ref="H243:M243"/>
    <mergeCell ref="F242:G242"/>
    <mergeCell ref="H278:S278"/>
    <mergeCell ref="H279:M280"/>
    <mergeCell ref="R279:S279"/>
    <mergeCell ref="H242:S242"/>
    <mergeCell ref="F245:G245"/>
    <mergeCell ref="O254:Q254"/>
    <mergeCell ref="F277:G277"/>
    <mergeCell ref="F276:G276"/>
    <mergeCell ref="F275:G275"/>
    <mergeCell ref="F272:G272"/>
    <mergeCell ref="P267:Q267"/>
    <mergeCell ref="R267:S267"/>
    <mergeCell ref="R268:S268"/>
    <mergeCell ref="R269:S269"/>
    <mergeCell ref="R270:S270"/>
    <mergeCell ref="P266:Q266"/>
    <mergeCell ref="E236:E239"/>
    <mergeCell ref="F236:G236"/>
    <mergeCell ref="H236:S236"/>
    <mergeCell ref="N237:Q237"/>
    <mergeCell ref="R237:S237"/>
    <mergeCell ref="N238:Q238"/>
    <mergeCell ref="R238:S238"/>
    <mergeCell ref="R239:S239"/>
    <mergeCell ref="N239:Q239"/>
    <mergeCell ref="F234:G234"/>
    <mergeCell ref="H234:Q234"/>
    <mergeCell ref="R234:S234"/>
    <mergeCell ref="F235:G235"/>
    <mergeCell ref="H235:O235"/>
    <mergeCell ref="R235:S235"/>
    <mergeCell ref="F232:G232"/>
    <mergeCell ref="H232:Q232"/>
    <mergeCell ref="R232:S232"/>
    <mergeCell ref="F233:G233"/>
    <mergeCell ref="H233:Q233"/>
    <mergeCell ref="R233:S233"/>
    <mergeCell ref="H223:N223"/>
    <mergeCell ref="O223:Q223"/>
    <mergeCell ref="R224:S224"/>
    <mergeCell ref="O224:Q224"/>
    <mergeCell ref="H222:S222"/>
    <mergeCell ref="H167:Q167"/>
    <mergeCell ref="H178:Q178"/>
    <mergeCell ref="O159:O160"/>
    <mergeCell ref="R228:S228"/>
    <mergeCell ref="R223:S223"/>
    <mergeCell ref="R167:S167"/>
    <mergeCell ref="H199:S199"/>
    <mergeCell ref="R179:S179"/>
    <mergeCell ref="R184:S184"/>
    <mergeCell ref="R213:S213"/>
    <mergeCell ref="H208:S208"/>
    <mergeCell ref="R205:S205"/>
    <mergeCell ref="O202:Q202"/>
    <mergeCell ref="O203:Q203"/>
    <mergeCell ref="H191:Q191"/>
    <mergeCell ref="R191:S191"/>
    <mergeCell ref="H228:M228"/>
    <mergeCell ref="H193:Q193"/>
    <mergeCell ref="R193:S193"/>
    <mergeCell ref="R210:S210"/>
    <mergeCell ref="O217:Q217"/>
    <mergeCell ref="O210:Q210"/>
    <mergeCell ref="R216:S216"/>
    <mergeCell ref="H212:Q212"/>
    <mergeCell ref="R214:S214"/>
    <mergeCell ref="O216:Q216"/>
    <mergeCell ref="O211:Q211"/>
    <mergeCell ref="R211:S211"/>
    <mergeCell ref="F207:G209"/>
    <mergeCell ref="H207:S207"/>
    <mergeCell ref="H209:N209"/>
    <mergeCell ref="O204:Q204"/>
    <mergeCell ref="O205:Q205"/>
    <mergeCell ref="R202:S202"/>
    <mergeCell ref="R203:S203"/>
    <mergeCell ref="F194:G194"/>
    <mergeCell ref="H194:Q194"/>
    <mergeCell ref="R194:S194"/>
    <mergeCell ref="H196:S196"/>
    <mergeCell ref="O209:Q209"/>
    <mergeCell ref="R209:S209"/>
    <mergeCell ref="F206:G206"/>
    <mergeCell ref="H206:Q206"/>
    <mergeCell ref="R206:S206"/>
    <mergeCell ref="R204:S204"/>
    <mergeCell ref="F192:G192"/>
    <mergeCell ref="H192:Q192"/>
    <mergeCell ref="R192:S192"/>
    <mergeCell ref="F193:G193"/>
    <mergeCell ref="F191:G191"/>
    <mergeCell ref="H183:Q183"/>
    <mergeCell ref="F190:G190"/>
    <mergeCell ref="H190:Q190"/>
    <mergeCell ref="R190:S190"/>
    <mergeCell ref="O188:Q188"/>
    <mergeCell ref="O189:Q189"/>
    <mergeCell ref="O187:Q187"/>
    <mergeCell ref="R187:S187"/>
    <mergeCell ref="E183:E184"/>
    <mergeCell ref="R186:S186"/>
    <mergeCell ref="F178:G178"/>
    <mergeCell ref="R181:S181"/>
    <mergeCell ref="F182:G182"/>
    <mergeCell ref="H182:Q182"/>
    <mergeCell ref="R182:S182"/>
    <mergeCell ref="F183:G185"/>
    <mergeCell ref="R183:S183"/>
    <mergeCell ref="R185:S185"/>
    <mergeCell ref="H184:N185"/>
    <mergeCell ref="O184:Q184"/>
    <mergeCell ref="O185:Q185"/>
    <mergeCell ref="F177:G177"/>
    <mergeCell ref="H177:Q177"/>
    <mergeCell ref="R177:S177"/>
    <mergeCell ref="O174:Q174"/>
    <mergeCell ref="O175:Q175"/>
    <mergeCell ref="R175:S175"/>
    <mergeCell ref="R176:S176"/>
    <mergeCell ref="F181:G181"/>
    <mergeCell ref="H181:Q181"/>
    <mergeCell ref="H179:N180"/>
    <mergeCell ref="R174:S174"/>
    <mergeCell ref="R180:S180"/>
    <mergeCell ref="R178:S178"/>
    <mergeCell ref="F170:G170"/>
    <mergeCell ref="H170:Q170"/>
    <mergeCell ref="R170:S170"/>
    <mergeCell ref="F171:G171"/>
    <mergeCell ref="H171:S171"/>
    <mergeCell ref="H173:N173"/>
    <mergeCell ref="O173:Q173"/>
    <mergeCell ref="H172:S172"/>
    <mergeCell ref="F167:G167"/>
    <mergeCell ref="F168:G168"/>
    <mergeCell ref="H168:Q168"/>
    <mergeCell ref="R168:S168"/>
    <mergeCell ref="F169:G169"/>
    <mergeCell ref="H169:Q169"/>
    <mergeCell ref="R173:S173"/>
    <mergeCell ref="F165:G165"/>
    <mergeCell ref="H165:Q165"/>
    <mergeCell ref="R165:S165"/>
    <mergeCell ref="F166:G166"/>
    <mergeCell ref="H166:Q166"/>
    <mergeCell ref="R166:S166"/>
    <mergeCell ref="F163:G163"/>
    <mergeCell ref="H163:Q163"/>
    <mergeCell ref="R163:S163"/>
    <mergeCell ref="F164:G164"/>
    <mergeCell ref="H164:Q164"/>
    <mergeCell ref="R164:S164"/>
    <mergeCell ref="F162:G162"/>
    <mergeCell ref="H162:Q162"/>
    <mergeCell ref="R162:S162"/>
    <mergeCell ref="R159:S159"/>
    <mergeCell ref="R160:S160"/>
    <mergeCell ref="H154:S154"/>
    <mergeCell ref="F154:G154"/>
    <mergeCell ref="R157:S157"/>
    <mergeCell ref="O158:Q158"/>
    <mergeCell ref="O157:Q157"/>
    <mergeCell ref="O161:Q161"/>
    <mergeCell ref="P159:Q159"/>
    <mergeCell ref="R158:S158"/>
    <mergeCell ref="F147:G147"/>
    <mergeCell ref="F143:G143"/>
    <mergeCell ref="H143:Q143"/>
    <mergeCell ref="R143:S143"/>
    <mergeCell ref="F144:G144"/>
    <mergeCell ref="H144:Q144"/>
    <mergeCell ref="R144:S144"/>
    <mergeCell ref="F141:G141"/>
    <mergeCell ref="H141:Q141"/>
    <mergeCell ref="R141:S141"/>
    <mergeCell ref="F142:G142"/>
    <mergeCell ref="H142:Q142"/>
    <mergeCell ref="R142:S142"/>
    <mergeCell ref="H147:S147"/>
    <mergeCell ref="H146:S146"/>
    <mergeCell ref="F139:G139"/>
    <mergeCell ref="H139:Q139"/>
    <mergeCell ref="R139:S139"/>
    <mergeCell ref="F140:G140"/>
    <mergeCell ref="H140:Q140"/>
    <mergeCell ref="R140:S140"/>
    <mergeCell ref="F136:G136"/>
    <mergeCell ref="H136:Q136"/>
    <mergeCell ref="R136:S136"/>
    <mergeCell ref="F138:G138"/>
    <mergeCell ref="H138:Q138"/>
    <mergeCell ref="R138:S138"/>
    <mergeCell ref="F137:G137"/>
    <mergeCell ref="R137:S137"/>
    <mergeCell ref="H137:Q137"/>
    <mergeCell ref="F128:G128"/>
    <mergeCell ref="H128:S128"/>
    <mergeCell ref="AQ130:AU130"/>
    <mergeCell ref="F135:G135"/>
    <mergeCell ref="R135:S135"/>
    <mergeCell ref="F123:G123"/>
    <mergeCell ref="H123:Q123"/>
    <mergeCell ref="R123:S123"/>
    <mergeCell ref="F124:G124"/>
    <mergeCell ref="I130:I131"/>
    <mergeCell ref="H127:Q127"/>
    <mergeCell ref="R127:S127"/>
    <mergeCell ref="N130:N131"/>
    <mergeCell ref="O130:O131"/>
    <mergeCell ref="P130:P131"/>
    <mergeCell ref="H124:Q124"/>
    <mergeCell ref="R125:S125"/>
    <mergeCell ref="E112:E115"/>
    <mergeCell ref="R118:S118"/>
    <mergeCell ref="O118:Q118"/>
    <mergeCell ref="O117:Q117"/>
    <mergeCell ref="O115:Q115"/>
    <mergeCell ref="R115:S115"/>
    <mergeCell ref="R117:S117"/>
    <mergeCell ref="R116:S116"/>
    <mergeCell ref="O119:Q119"/>
    <mergeCell ref="H115:N115"/>
    <mergeCell ref="O116:Q116"/>
    <mergeCell ref="R119:S119"/>
    <mergeCell ref="H112:S112"/>
    <mergeCell ref="H114:S114"/>
    <mergeCell ref="R105:S105"/>
    <mergeCell ref="P107:Q107"/>
    <mergeCell ref="R107:S107"/>
    <mergeCell ref="P108:Q108"/>
    <mergeCell ref="R109:S109"/>
    <mergeCell ref="R111:S111"/>
    <mergeCell ref="P110:Q110"/>
    <mergeCell ref="O111:Q111"/>
    <mergeCell ref="R110:S110"/>
    <mergeCell ref="P105:Q105"/>
    <mergeCell ref="R108:S108"/>
    <mergeCell ref="R106:S106"/>
    <mergeCell ref="P109:Q109"/>
    <mergeCell ref="P106:Q106"/>
    <mergeCell ref="R104:S104"/>
    <mergeCell ref="H101:S101"/>
    <mergeCell ref="H102:S102"/>
    <mergeCell ref="K97:L97"/>
    <mergeCell ref="M97:N97"/>
    <mergeCell ref="O97:P97"/>
    <mergeCell ref="Q97:R97"/>
    <mergeCell ref="H103:N103"/>
    <mergeCell ref="P104:Q104"/>
    <mergeCell ref="R103:S103"/>
    <mergeCell ref="O103:Q103"/>
    <mergeCell ref="H96:S96"/>
    <mergeCell ref="F91:G91"/>
    <mergeCell ref="H91:Q91"/>
    <mergeCell ref="R91:S91"/>
    <mergeCell ref="H93:S93"/>
    <mergeCell ref="H94:R94"/>
    <mergeCell ref="F94:G95"/>
    <mergeCell ref="F101:G101"/>
    <mergeCell ref="G12:H12"/>
    <mergeCell ref="F41:T41"/>
    <mergeCell ref="F42:H42"/>
    <mergeCell ref="H90:S90"/>
    <mergeCell ref="H95:R95"/>
    <mergeCell ref="F23:G23"/>
    <mergeCell ref="H148:N149"/>
    <mergeCell ref="O149:Q149"/>
    <mergeCell ref="O150:Q150"/>
    <mergeCell ref="R188:S188"/>
    <mergeCell ref="R189:S189"/>
    <mergeCell ref="P160:Q160"/>
    <mergeCell ref="R161:S161"/>
    <mergeCell ref="O186:Q186"/>
    <mergeCell ref="R169:S169"/>
    <mergeCell ref="O148:Q148"/>
    <mergeCell ref="O151:Q151"/>
    <mergeCell ref="O152:Q152"/>
    <mergeCell ref="R151:S151"/>
    <mergeCell ref="R150:S150"/>
    <mergeCell ref="R152:S152"/>
    <mergeCell ref="F286:G286"/>
    <mergeCell ref="H286:Q286"/>
    <mergeCell ref="R286:S286"/>
    <mergeCell ref="O213:Q213"/>
    <mergeCell ref="O214:Q214"/>
    <mergeCell ref="O215:Q215"/>
    <mergeCell ref="O221:Q221"/>
    <mergeCell ref="R218:S218"/>
    <mergeCell ref="R217:S217"/>
    <mergeCell ref="F212:G217"/>
    <mergeCell ref="F219:G220"/>
    <mergeCell ref="H219:S219"/>
    <mergeCell ref="R220:S220"/>
    <mergeCell ref="O220:Q220"/>
    <mergeCell ref="F218:G218"/>
    <mergeCell ref="H218:Q218"/>
    <mergeCell ref="R212:S212"/>
    <mergeCell ref="R215:S215"/>
    <mergeCell ref="F227:G227"/>
    <mergeCell ref="H227:S227"/>
    <mergeCell ref="R221:S221"/>
    <mergeCell ref="F222:G223"/>
    <mergeCell ref="R229:S229"/>
    <mergeCell ref="H226:S226"/>
  </mergeCells>
  <phoneticPr fontId="3"/>
  <conditionalFormatting sqref="R212:S212 R178:S178 R183:S183">
    <cfRule type="expression" dxfId="216" priority="156">
      <formula>$Y$188="エラー"</formula>
    </cfRule>
  </conditionalFormatting>
  <conditionalFormatting sqref="R105:S107">
    <cfRule type="expression" dxfId="215" priority="136" stopIfTrue="1">
      <formula>$W$105="エラー"</formula>
    </cfRule>
  </conditionalFormatting>
  <conditionalFormatting sqref="R108:S111">
    <cfRule type="expression" dxfId="214" priority="135" stopIfTrue="1">
      <formula>$W$108="エラー"</formula>
    </cfRule>
  </conditionalFormatting>
  <conditionalFormatting sqref="R103:S111">
    <cfRule type="expression" dxfId="213" priority="134" stopIfTrue="1">
      <formula>AND($AJ$102&lt;&gt;0,$R103=$AJ103)</formula>
    </cfRule>
  </conditionalFormatting>
  <conditionalFormatting sqref="R150:R152 S151:S152">
    <cfRule type="expression" dxfId="212" priority="133" stopIfTrue="1">
      <formula>$W$150="エラー"</formula>
    </cfRule>
  </conditionalFormatting>
  <conditionalFormatting sqref="R173:S176">
    <cfRule type="expression" dxfId="211" priority="132" stopIfTrue="1">
      <formula>$W$174="エラー"</formula>
    </cfRule>
  </conditionalFormatting>
  <conditionalFormatting sqref="R229:S231">
    <cfRule type="expression" dxfId="210" priority="130" stopIfTrue="1">
      <formula>$W$229="エラー"</formula>
    </cfRule>
  </conditionalFormatting>
  <conditionalFormatting sqref="R178:S180 R182:S182">
    <cfRule type="expression" dxfId="209" priority="129" stopIfTrue="1">
      <formula>$AH$178="エラー"</formula>
    </cfRule>
  </conditionalFormatting>
  <conditionalFormatting sqref="R148:R153 S148:S149 S151:S153">
    <cfRule type="expression" dxfId="208" priority="117" stopIfTrue="1">
      <formula>AND($AJ$147&lt;&gt;0,$R148=$AJ148)</formula>
    </cfRule>
  </conditionalFormatting>
  <conditionalFormatting sqref="R173:S176">
    <cfRule type="expression" dxfId="207" priority="115" stopIfTrue="1">
      <formula>AND($AJ$172&lt;&gt;0,$R173=$AJ173)</formula>
    </cfRule>
  </conditionalFormatting>
  <conditionalFormatting sqref="R228:S231">
    <cfRule type="expression" dxfId="206" priority="111" stopIfTrue="1">
      <formula>AND($AJ$227&lt;&gt;0,$R228=$AJ228)</formula>
    </cfRule>
  </conditionalFormatting>
  <conditionalFormatting sqref="R115:S121">
    <cfRule type="expression" dxfId="205" priority="167" stopIfTrue="1">
      <formula>AND($AJ$114&lt;&gt;0,$R115=$AJ115)</formula>
    </cfRule>
  </conditionalFormatting>
  <conditionalFormatting sqref="M105:M106">
    <cfRule type="expression" dxfId="204" priority="99" stopIfTrue="1">
      <formula>$AJ$102&lt;&gt;0</formula>
    </cfRule>
  </conditionalFormatting>
  <conditionalFormatting sqref="M117:M118 M105:M106">
    <cfRule type="expression" dxfId="203" priority="98" stopIfTrue="1">
      <formula>$AJ$114&lt;&gt;0</formula>
    </cfRule>
  </conditionalFormatting>
  <conditionalFormatting sqref="M150:M151">
    <cfRule type="expression" dxfId="202" priority="97" stopIfTrue="1">
      <formula>$AJ$147&lt;&gt;0</formula>
    </cfRule>
  </conditionalFormatting>
  <conditionalFormatting sqref="M175:M176">
    <cfRule type="expression" dxfId="201" priority="95" stopIfTrue="1">
      <formula>$AJ$172&lt;&gt;0</formula>
    </cfRule>
  </conditionalFormatting>
  <conditionalFormatting sqref="R157:S161">
    <cfRule type="expression" dxfId="200" priority="178" stopIfTrue="1">
      <formula>AND($AJ$156&lt;&gt;0,$R157=$AJ157)</formula>
    </cfRule>
  </conditionalFormatting>
  <conditionalFormatting sqref="M202:M203 M159:M160">
    <cfRule type="expression" dxfId="199" priority="182" stopIfTrue="1">
      <formula>$AJ$156&lt;&gt;0</formula>
    </cfRule>
  </conditionalFormatting>
  <conditionalFormatting sqref="R209:S211 R249:S257 R263:S271">
    <cfRule type="expression" dxfId="198" priority="190" stopIfTrue="1">
      <formula>AND($AJ$208&lt;&gt;0,$R209=$AJ209)</formula>
    </cfRule>
    <cfRule type="expression" dxfId="197" priority="191" stopIfTrue="1">
      <formula>$W$209="エラー"</formula>
    </cfRule>
  </conditionalFormatting>
  <conditionalFormatting sqref="M210:M211">
    <cfRule type="expression" dxfId="196" priority="199" stopIfTrue="1">
      <formula>$AJ$208&lt;&gt;0</formula>
    </cfRule>
  </conditionalFormatting>
  <conditionalFormatting sqref="M281:M282 M265:M266 M251:M252">
    <cfRule type="expression" dxfId="195" priority="59" stopIfTrue="1">
      <formula>$AJ$278&lt;&gt;0</formula>
    </cfRule>
  </conditionalFormatting>
  <conditionalFormatting sqref="M229:M230">
    <cfRule type="expression" dxfId="194" priority="58" stopIfTrue="1">
      <formula>$AJ$227&lt;&gt;0</formula>
    </cfRule>
  </conditionalFormatting>
  <conditionalFormatting sqref="T72">
    <cfRule type="expression" dxfId="193" priority="51" stopIfTrue="1">
      <formula>$T$72&lt;0</formula>
    </cfRule>
  </conditionalFormatting>
  <conditionalFormatting sqref="R269:S271">
    <cfRule type="expression" dxfId="192" priority="43" stopIfTrue="1">
      <formula>$V$420="エラー"</formula>
    </cfRule>
  </conditionalFormatting>
  <conditionalFormatting sqref="R244:S245">
    <cfRule type="expression" dxfId="191" priority="239" stopIfTrue="1">
      <formula>AND($AJ$243&lt;&gt;0,$R244=$AJ244)</formula>
    </cfRule>
  </conditionalFormatting>
  <conditionalFormatting sqref="M244:M245">
    <cfRule type="expression" dxfId="190" priority="245" stopIfTrue="1">
      <formula>$AJ$243&lt;&gt;0</formula>
    </cfRule>
  </conditionalFormatting>
  <conditionalFormatting sqref="R265:S267">
    <cfRule type="expression" dxfId="189" priority="366" stopIfTrue="1">
      <formula>$V$416="エラー"</formula>
    </cfRule>
  </conditionalFormatting>
  <conditionalFormatting sqref="R250:S257">
    <cfRule type="expression" dxfId="188" priority="368" stopIfTrue="1">
      <formula>$V$375="エラー"</formula>
    </cfRule>
  </conditionalFormatting>
  <conditionalFormatting sqref="S73">
    <cfRule type="expression" dxfId="187" priority="385" stopIfTrue="1">
      <formula>#REF!="エラー"</formula>
    </cfRule>
    <cfRule type="expression" dxfId="186" priority="386" stopIfTrue="1">
      <formula>AND($T$73=0,$S$73&gt;1,$S$73&lt;1)</formula>
    </cfRule>
  </conditionalFormatting>
  <conditionalFormatting sqref="T73">
    <cfRule type="expression" dxfId="185" priority="387" stopIfTrue="1">
      <formula>#REF!="エラー"</formula>
    </cfRule>
  </conditionalFormatting>
  <conditionalFormatting sqref="R204:S205">
    <cfRule type="expression" dxfId="184" priority="409" stopIfTrue="1">
      <formula>AND(#REF!&lt;&gt;0,$R204=$AJ204)</formula>
    </cfRule>
  </conditionalFormatting>
  <conditionalFormatting sqref="O202:Q203">
    <cfRule type="expression" dxfId="183" priority="411" stopIfTrue="1">
      <formula>AND(#REF!&lt;&gt;0,$O202=$AJ202)</formula>
    </cfRule>
  </conditionalFormatting>
  <conditionalFormatting sqref="R202:S205">
    <cfRule type="expression" dxfId="182" priority="1" stopIfTrue="1">
      <formula>AND($AJ$201&lt;&gt;0,$R202=$AJ202)</formula>
    </cfRule>
  </conditionalFormatting>
  <conditionalFormatting sqref="R279:R285 S279:S281 S283:S285">
    <cfRule type="expression" dxfId="181" priority="423" stopIfTrue="1">
      <formula>AND($AJ$278&lt;&gt;0,$R279=$AJ279)</formula>
    </cfRule>
  </conditionalFormatting>
  <dataValidations count="22">
    <dataValidation type="list" allowBlank="1" showInputMessage="1" showErrorMessage="1" sqref="R140" xr:uid="{00000000-0002-0000-0200-000000000000}">
      <formula1>AK140:AL140</formula1>
    </dataValidation>
    <dataValidation type="list" allowBlank="1" showInputMessage="1" showErrorMessage="1" sqref="R220:S221 R191:S191 R141:S141 R258:S258" xr:uid="{00000000-0002-0000-0200-000001000000}">
      <formula1>AK141:AN141</formula1>
    </dataValidation>
    <dataValidation type="list" allowBlank="1" showInputMessage="1" showErrorMessage="1" sqref="R235:S235 R136:S139 R142:S144 R237:S238 R259:S259" xr:uid="{00000000-0002-0000-0200-000002000000}">
      <formula1>AK136:AM136</formula1>
    </dataValidation>
    <dataValidation type="list" allowBlank="1" showInputMessage="1" showErrorMessage="1" sqref="R157:S161 R209:S211 R103:S111 R115:S121 R148:R153 S148:S149 S151:S153 R279:R285 S279:S281 S283:S285 R228:S231 R249:S257 R244:S245 R263:S271 R173:S176" xr:uid="{00000000-0002-0000-0200-000003000000}">
      <formula1>AJ103:AP103</formula1>
    </dataValidation>
    <dataValidation type="list" allowBlank="1" showInputMessage="1" showErrorMessage="1" sqref="R135:S135 R91:S91 R169:S169 R206:S206 R193:S193 R184:S190 R223:S224 R124:S124" xr:uid="{00000000-0002-0000-0200-000004000000}">
      <formula1>AK91:AO91</formula1>
    </dataValidation>
    <dataValidation type="list" allowBlank="1" showInputMessage="1" showErrorMessage="1" sqref="R122:S122 R170:S170 R194:S194 R192:S192 R232:S234 R125:S127 R272:S272 R181:S181 R177:S177 R275:S276 R286:S286 R167:S168" xr:uid="{00000000-0002-0000-0200-000005000000}">
      <formula1>AK122:AP122</formula1>
    </dataValidation>
    <dataValidation type="list" allowBlank="1" showInputMessage="1" showErrorMessage="1" sqref="R123:S123 R162:S166" xr:uid="{00000000-0002-0000-0200-000006000000}">
      <formula1>AK123:AQ123</formula1>
    </dataValidation>
    <dataValidation type="list" allowBlank="1" showInputMessage="1" showErrorMessage="1" sqref="R213:S216" xr:uid="{00000000-0002-0000-0200-000007000000}">
      <formula1>AK214:AO214</formula1>
    </dataValidation>
    <dataValidation type="list" allowBlank="1" showInputMessage="1" showErrorMessage="1" sqref="R202:S205" xr:uid="{00000000-0002-0000-0200-000008000000}">
      <formula1>AJ202:AO202</formula1>
    </dataValidation>
    <dataValidation type="list" allowBlank="1" showInputMessage="1" showErrorMessage="1" sqref="L263:N264 L249:N250" xr:uid="{00000000-0002-0000-0200-000009000000}">
      <formula1>$AH$353:$AJ$353</formula1>
    </dataValidation>
    <dataValidation type="list" allowBlank="1" showInputMessage="1" showErrorMessage="1" sqref="R239:S239" xr:uid="{00000000-0002-0000-0200-00000A000000}">
      <formula1>$AK$239:$AN$239</formula1>
    </dataValidation>
    <dataValidation type="list" allowBlank="1" showInputMessage="1" showErrorMessage="1" sqref="R217:S217" xr:uid="{00000000-0002-0000-0200-00000B000000}">
      <formula1>$AK$217:$AO$217</formula1>
    </dataValidation>
    <dataValidation type="list" allowBlank="1" showInputMessage="1" showErrorMessage="1" sqref="R218:S218" xr:uid="{00000000-0002-0000-0200-00000C000000}">
      <formula1>$AK$218:$AO$218</formula1>
    </dataValidation>
    <dataValidation type="list" allowBlank="1" showInputMessage="1" showErrorMessage="1" sqref="R180:S180" xr:uid="{00000000-0002-0000-0200-00000D000000}">
      <formula1>$AK$180:$AP$180</formula1>
    </dataValidation>
    <dataValidation type="list" allowBlank="1" showInputMessage="1" showErrorMessage="1" sqref="R182:S182" xr:uid="{00000000-0002-0000-0200-00000E000000}">
      <formula1>$AK$182:$AP$182</formula1>
    </dataValidation>
    <dataValidation type="list" allowBlank="1" showInputMessage="1" showErrorMessage="1" sqref="R179:S179" xr:uid="{00000000-0002-0000-0200-00000F000000}">
      <formula1>$AK$179:$AP$179</formula1>
    </dataValidation>
    <dataValidation type="list" allowBlank="1" showInputMessage="1" showErrorMessage="1" sqref="I132:I134" xr:uid="{00000000-0002-0000-0200-000010000000}">
      <formula1>$AK$134:$AN$134</formula1>
    </dataValidation>
    <dataValidation type="list" allowBlank="1" showInputMessage="1" showErrorMessage="1" sqref="L132:L133" xr:uid="{00000000-0002-0000-0200-000011000000}">
      <formula1>$AK$129:$AN$129</formula1>
    </dataValidation>
    <dataValidation type="list" allowBlank="1" showInputMessage="1" showErrorMessage="1" sqref="L134" xr:uid="{00000000-0002-0000-0200-000013000000}">
      <formula1>$AK$129:$AO$129</formula1>
    </dataValidation>
    <dataValidation type="list" allowBlank="1" showInputMessage="1" showErrorMessage="1" sqref="O9" xr:uid="{00000000-0002-0000-0200-000014000000}">
      <formula1>"1,2,3,4,5,6"</formula1>
    </dataValidation>
    <dataValidation type="list" allowBlank="1" showInputMessage="1" showErrorMessage="1" sqref="G11:H11" xr:uid="{00000000-0002-0000-0200-000015000000}">
      <formula1>$AK$8:$AS$8</formula1>
    </dataValidation>
    <dataValidation type="list" allowBlank="1" showInputMessage="1" showErrorMessage="1" sqref="H24" xr:uid="{00000000-0002-0000-0200-000016000000}">
      <formula1>$AI$24:$AK$24</formula1>
    </dataValidation>
  </dataValidations>
  <printOptions horizontalCentered="1"/>
  <pageMargins left="0.39370078740157483" right="0.19685039370078741" top="0.78740157480314965" bottom="0.39370078740157483" header="0.51181102362204722" footer="0.11811023622047245"/>
  <pageSetup paperSize="9" scale="34" orientation="portrait" r:id="rId1"/>
  <headerFooter alignWithMargins="0">
    <oddHeader>&amp;R&amp;"HGPｺﾞｼｯｸM,ﾒﾃﾞｨｳﾑ"第二区分事業所　点検表</oddHeader>
    <oddFooter>&amp;C&amp;"HGｺﾞｼｯｸM,ﾒﾃﾞｨｳﾑ"&amp;P</oddFooter>
  </headerFooter>
  <rowBreaks count="11" manualBreakCount="11">
    <brk id="87" min="1" max="20" man="1"/>
    <brk id="144" min="1" max="20" man="1"/>
    <brk id="194" min="1" max="20" man="1"/>
    <brk id="259" min="1" max="20" man="1"/>
    <brk id="478" max="19" man="1"/>
    <brk id="537" max="16383" man="1"/>
    <brk id="549" max="16383" man="1"/>
    <brk id="577" max="16383" man="1"/>
    <brk id="596" max="16383" man="1"/>
    <brk id="632" max="19" man="1"/>
    <brk id="672" max="16383" man="1"/>
  </rowBreaks>
  <colBreaks count="1" manualBreakCount="1">
    <brk id="63" min="6" max="546" man="1"/>
  </colBreaks>
  <ignoredErrors>
    <ignoredError sqref="H103:S105 R72:T72 R73 T73 H106:L106 N106:S106 H200:S201 H107:S132 I197:S197 I199:S199 H203:S227 H202:L202 N202:S202 H135:S196 N133:S133 N134:S134 H229:S285 H228:Q228 S228" unlockedFormula="1"/>
    <ignoredError sqref="S73" formula="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IQ75"/>
  <sheetViews>
    <sheetView showGridLines="0" zoomScaleNormal="100" zoomScaleSheetLayoutView="100" workbookViewId="0">
      <pane ySplit="12" topLeftCell="A13" activePane="bottomLeft" state="frozen"/>
      <selection activeCell="J13" sqref="I13:J48"/>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5" width="4.6640625" style="31" customWidth="1"/>
    <col min="6" max="6" width="5.6640625" style="31" customWidth="1"/>
    <col min="7" max="7" width="14.6640625" style="31" customWidth="1"/>
    <col min="8" max="14" width="6.6640625" style="31" customWidth="1"/>
    <col min="15" max="15" width="4.6640625" style="31" customWidth="1"/>
    <col min="16" max="17" width="6.6640625" style="31" customWidth="1"/>
    <col min="18" max="19" width="5.6640625" style="31" customWidth="1"/>
    <col min="20" max="20" width="6.109375" style="31" customWidth="1"/>
    <col min="21" max="21" width="2.6640625" style="33" customWidth="1"/>
    <col min="22" max="22" width="2.6640625" style="31" customWidth="1"/>
    <col min="23" max="245" width="9" style="31" hidden="1" customWidth="1"/>
    <col min="246" max="246" width="2.109375" style="31" hidden="1" customWidth="1"/>
    <col min="247" max="247" width="2.6640625" style="31" hidden="1" customWidth="1"/>
    <col min="248" max="248" width="3.6640625" style="31" hidden="1" customWidth="1"/>
    <col min="249" max="249" width="4.6640625" style="31" hidden="1" customWidth="1"/>
    <col min="250" max="250" width="5.6640625" style="31" hidden="1" customWidth="1"/>
    <col min="251" max="251" width="14.6640625" style="31" hidden="1" customWidth="1"/>
    <col min="252" max="16384" width="0" style="31" hidden="1"/>
  </cols>
  <sheetData>
    <row r="1" spans="2:47" ht="13.5" hidden="1" customHeight="1" x14ac:dyDescent="0.2">
      <c r="B1" s="23"/>
      <c r="T1" s="528">
        <f>IF(SUM(W9:Y9)=0,0,SUM(W12:Y12)/SUM(W9:Y9))</f>
        <v>0.24080815435020023</v>
      </c>
      <c r="W1" s="520" t="s">
        <v>47</v>
      </c>
      <c r="X1" s="31" t="s">
        <v>326</v>
      </c>
      <c r="Z1" s="341" t="s">
        <v>327</v>
      </c>
      <c r="AA1" s="341" t="s">
        <v>292</v>
      </c>
      <c r="AB1" s="341" t="s">
        <v>291</v>
      </c>
      <c r="AC1" s="341" t="s">
        <v>255</v>
      </c>
      <c r="AD1" s="341" t="s">
        <v>253</v>
      </c>
      <c r="AE1" s="341" t="s">
        <v>257</v>
      </c>
      <c r="AF1" s="341" t="s">
        <v>256</v>
      </c>
      <c r="AG1" s="341" t="s">
        <v>11</v>
      </c>
      <c r="AH1" s="341" t="s">
        <v>12</v>
      </c>
      <c r="AI1" s="341" t="s">
        <v>270</v>
      </c>
      <c r="AJ1" s="341" t="s">
        <v>13</v>
      </c>
      <c r="AK1" s="341" t="s">
        <v>271</v>
      </c>
      <c r="AL1" s="341" t="s">
        <v>16</v>
      </c>
      <c r="AM1" s="341" t="s">
        <v>15</v>
      </c>
      <c r="AN1" s="341" t="s">
        <v>254</v>
      </c>
      <c r="AO1" s="342" t="s">
        <v>328</v>
      </c>
      <c r="AP1" s="548" t="s">
        <v>270</v>
      </c>
      <c r="AQ1" s="548" t="s">
        <v>13</v>
      </c>
      <c r="AR1" s="548" t="s">
        <v>790</v>
      </c>
      <c r="AS1" s="548" t="s">
        <v>787</v>
      </c>
      <c r="AT1" s="548" t="s">
        <v>788</v>
      </c>
      <c r="AU1" s="548" t="s">
        <v>789</v>
      </c>
    </row>
    <row r="2" spans="2:47" x14ac:dyDescent="0.2">
      <c r="B2" s="32"/>
      <c r="C2" s="8"/>
      <c r="D2" s="8"/>
      <c r="E2" s="32"/>
      <c r="F2" s="32"/>
      <c r="G2" s="32"/>
      <c r="H2" s="32"/>
      <c r="I2" s="32"/>
      <c r="J2" s="32"/>
      <c r="K2" s="32"/>
      <c r="L2" s="32"/>
      <c r="M2" s="32"/>
      <c r="N2" s="32"/>
      <c r="O2" s="32"/>
      <c r="P2" s="32"/>
      <c r="Q2" s="32"/>
      <c r="R2" s="32"/>
      <c r="S2" s="32"/>
      <c r="T2" s="32"/>
      <c r="U2" s="137"/>
      <c r="V2" s="32"/>
      <c r="W2" s="521"/>
      <c r="X2" s="521" t="s">
        <v>71</v>
      </c>
      <c r="Y2" s="6">
        <f>点検表!$AK$4</f>
        <v>1995</v>
      </c>
      <c r="Z2" s="549">
        <v>5.6</v>
      </c>
      <c r="AA2" s="549">
        <v>4.38</v>
      </c>
      <c r="AB2" s="549">
        <v>4.6689999999999996</v>
      </c>
      <c r="AC2" s="549">
        <v>2.8947799999999999</v>
      </c>
      <c r="AD2" s="549">
        <v>6.54</v>
      </c>
      <c r="AE2" s="549">
        <v>5.0599999999999996</v>
      </c>
      <c r="AF2" s="549">
        <v>6.42</v>
      </c>
      <c r="AG2" s="549">
        <v>1.3080000000000001</v>
      </c>
      <c r="AH2" s="549">
        <v>0.71299999999999997</v>
      </c>
      <c r="AI2" s="549">
        <v>1.35</v>
      </c>
      <c r="AJ2" s="549">
        <v>1.3049999999999999</v>
      </c>
      <c r="AK2" s="550">
        <v>1.29</v>
      </c>
      <c r="AL2" s="550">
        <v>0.88200000000000001</v>
      </c>
      <c r="AM2" s="549">
        <v>0.89700000000000002</v>
      </c>
      <c r="AN2" s="348">
        <v>0.8</v>
      </c>
      <c r="AP2" s="549">
        <v>0.88</v>
      </c>
      <c r="AQ2" s="549">
        <v>0.88</v>
      </c>
      <c r="AR2" s="549">
        <v>0.88</v>
      </c>
      <c r="AS2" s="549">
        <v>3.95</v>
      </c>
      <c r="AT2" s="553">
        <v>2.847</v>
      </c>
      <c r="AU2" s="549">
        <v>5.42</v>
      </c>
    </row>
    <row r="3" spans="2:47" ht="13.5" customHeight="1" x14ac:dyDescent="0.2">
      <c r="B3" s="32"/>
      <c r="C3" s="8" t="s">
        <v>329</v>
      </c>
      <c r="D3" s="8"/>
      <c r="E3" s="32"/>
      <c r="F3" s="32"/>
      <c r="G3" s="32"/>
      <c r="H3" s="32"/>
      <c r="I3" s="32"/>
      <c r="J3" s="32"/>
      <c r="K3" s="32"/>
      <c r="L3" s="32"/>
      <c r="M3" s="32"/>
      <c r="N3" s="32"/>
      <c r="O3" s="32"/>
      <c r="P3" s="32"/>
      <c r="Q3" s="32"/>
      <c r="R3" s="32"/>
      <c r="S3" s="32"/>
      <c r="T3" s="32"/>
      <c r="U3" s="137"/>
      <c r="V3" s="32"/>
      <c r="W3" s="520"/>
      <c r="Y3" s="343"/>
      <c r="Z3" s="544">
        <v>5.12</v>
      </c>
      <c r="AA3" s="544">
        <v>3.9180000000000001</v>
      </c>
      <c r="AB3" s="544">
        <v>4.1260000000000003</v>
      </c>
      <c r="AC3" s="544">
        <v>2.5579999999999998</v>
      </c>
      <c r="AD3" s="551">
        <v>6</v>
      </c>
      <c r="AE3" s="543">
        <v>4.6340000000000003</v>
      </c>
      <c r="AF3" s="543">
        <v>5.88</v>
      </c>
      <c r="AG3" s="544">
        <v>1.2270000000000001</v>
      </c>
      <c r="AH3" s="544">
        <v>0.7</v>
      </c>
      <c r="AI3" s="544">
        <v>1.2829999999999999</v>
      </c>
      <c r="AJ3" s="544">
        <v>1.25</v>
      </c>
      <c r="AK3" s="544">
        <v>1.2090000000000001</v>
      </c>
      <c r="AL3" s="544">
        <v>0.83799999999999997</v>
      </c>
      <c r="AM3" s="551">
        <v>0.85499999999999998</v>
      </c>
      <c r="AP3" s="544">
        <v>0.86399999999999999</v>
      </c>
      <c r="AQ3" s="544">
        <v>0.82299999999999995</v>
      </c>
      <c r="AR3" s="544">
        <v>0.84699999999999998</v>
      </c>
      <c r="AS3" s="544">
        <v>3.65</v>
      </c>
      <c r="AT3" s="544">
        <v>2.63</v>
      </c>
      <c r="AU3" s="544">
        <v>4.9641896024464831</v>
      </c>
    </row>
    <row r="4" spans="2:47" x14ac:dyDescent="0.2">
      <c r="B4" s="32"/>
      <c r="C4" s="8"/>
      <c r="D4" s="8"/>
      <c r="E4" s="32"/>
      <c r="F4" s="32"/>
      <c r="G4" s="32"/>
      <c r="H4" s="32"/>
      <c r="I4" s="32"/>
      <c r="J4" s="32"/>
      <c r="K4" s="32"/>
      <c r="L4" s="32"/>
      <c r="M4" s="32"/>
      <c r="N4" s="32"/>
      <c r="O4" s="32"/>
      <c r="P4" s="32"/>
      <c r="Q4" s="32"/>
      <c r="R4" s="32"/>
      <c r="S4" s="32"/>
      <c r="T4" s="32"/>
      <c r="U4" s="137"/>
      <c r="V4" s="32"/>
      <c r="W4" s="1"/>
      <c r="X4" s="1"/>
      <c r="Z4" s="546">
        <v>4</v>
      </c>
      <c r="AA4" s="552">
        <v>2.839</v>
      </c>
      <c r="AB4" s="552">
        <v>2.86</v>
      </c>
      <c r="AC4" s="552">
        <v>1.7729999999999999</v>
      </c>
      <c r="AD4" s="546">
        <v>4.74</v>
      </c>
      <c r="AE4" s="545">
        <v>3.6419999999999999</v>
      </c>
      <c r="AF4" s="545">
        <v>4.6210000000000004</v>
      </c>
      <c r="AG4" s="552">
        <v>1.0369999999999999</v>
      </c>
      <c r="AH4" s="546">
        <v>0.67</v>
      </c>
      <c r="AI4" s="552">
        <v>1.125</v>
      </c>
      <c r="AJ4" s="546">
        <v>1.1220000000000001</v>
      </c>
      <c r="AK4" s="550">
        <v>1.02</v>
      </c>
      <c r="AL4" s="552">
        <v>0.73599999999999999</v>
      </c>
      <c r="AM4" s="545">
        <v>0.75600000000000001</v>
      </c>
      <c r="AP4" s="552">
        <v>0.82499999999999996</v>
      </c>
      <c r="AQ4" s="552">
        <v>0.69099999999999995</v>
      </c>
      <c r="AR4" s="552">
        <v>0.77100000000000002</v>
      </c>
      <c r="AS4" s="552">
        <v>2.9489999999999998</v>
      </c>
      <c r="AT4" s="552">
        <v>2.125</v>
      </c>
      <c r="AU4" s="546">
        <v>3.9009082568807338</v>
      </c>
    </row>
    <row r="5" spans="2:47" s="1" customFormat="1" x14ac:dyDescent="0.2">
      <c r="B5" s="32"/>
      <c r="C5" s="1044" t="s">
        <v>330</v>
      </c>
      <c r="D5" s="1030" t="s">
        <v>740</v>
      </c>
      <c r="E5" s="1030" t="s">
        <v>331</v>
      </c>
      <c r="F5" s="1030" t="s">
        <v>332</v>
      </c>
      <c r="G5" s="1030" t="s">
        <v>227</v>
      </c>
      <c r="H5" s="1047" t="s">
        <v>30</v>
      </c>
      <c r="I5" s="1048"/>
      <c r="J5" s="1049" t="s">
        <v>674</v>
      </c>
      <c r="K5" s="1050"/>
      <c r="L5" s="1047" t="s">
        <v>673</v>
      </c>
      <c r="M5" s="1051"/>
      <c r="N5" s="1048"/>
      <c r="O5" s="1044" t="s">
        <v>298</v>
      </c>
      <c r="P5" s="1033" t="s">
        <v>333</v>
      </c>
      <c r="Q5" s="1033"/>
      <c r="R5" s="1030" t="s">
        <v>334</v>
      </c>
      <c r="S5" s="1030"/>
      <c r="T5" s="1030" t="s">
        <v>755</v>
      </c>
      <c r="U5" s="212"/>
      <c r="V5" s="346"/>
      <c r="Z5" s="547">
        <v>4.6399999999999997</v>
      </c>
      <c r="AA5" s="547">
        <v>3.456</v>
      </c>
      <c r="AB5" s="547">
        <v>3.5830000000000002</v>
      </c>
      <c r="AC5" s="547">
        <v>2.2210000000000001</v>
      </c>
      <c r="AD5" s="547">
        <v>5.46</v>
      </c>
      <c r="AE5" s="547">
        <v>4.2080000000000002</v>
      </c>
      <c r="AF5" s="547">
        <v>5.34</v>
      </c>
      <c r="AG5" s="547">
        <v>1.1459999999999999</v>
      </c>
      <c r="AH5" s="547">
        <v>0.68700000000000006</v>
      </c>
      <c r="AI5" s="547">
        <v>1.216</v>
      </c>
      <c r="AJ5" s="547">
        <v>1.1950000000000001</v>
      </c>
      <c r="AK5" s="547">
        <v>1.1279999999999999</v>
      </c>
      <c r="AL5" s="547">
        <v>0.79400000000000004</v>
      </c>
      <c r="AM5" s="547">
        <v>0.81299999999999994</v>
      </c>
      <c r="AP5" s="547">
        <v>0.84799999999999998</v>
      </c>
      <c r="AQ5" s="547">
        <v>0.76600000000000001</v>
      </c>
      <c r="AR5" s="547">
        <v>0.81399999999999995</v>
      </c>
      <c r="AS5" s="547">
        <v>3.35</v>
      </c>
      <c r="AT5" s="547">
        <v>2.4129999999999998</v>
      </c>
      <c r="AU5" s="547">
        <v>4.508</v>
      </c>
    </row>
    <row r="6" spans="2:47" s="1" customFormat="1" x14ac:dyDescent="0.2">
      <c r="B6" s="32"/>
      <c r="C6" s="1045"/>
      <c r="D6" s="1031"/>
      <c r="E6" s="1031"/>
      <c r="F6" s="1031"/>
      <c r="G6" s="1031"/>
      <c r="H6" s="1030" t="s">
        <v>340</v>
      </c>
      <c r="I6" s="1030" t="s">
        <v>313</v>
      </c>
      <c r="J6" s="1030" t="s">
        <v>341</v>
      </c>
      <c r="K6" s="1030" t="s">
        <v>342</v>
      </c>
      <c r="L6" s="1030" t="s">
        <v>340</v>
      </c>
      <c r="M6" s="1030" t="s">
        <v>313</v>
      </c>
      <c r="N6" s="1030" t="s">
        <v>343</v>
      </c>
      <c r="O6" s="1045"/>
      <c r="P6" s="1034"/>
      <c r="Q6" s="1034"/>
      <c r="R6" s="1032"/>
      <c r="S6" s="1032"/>
      <c r="T6" s="1031"/>
      <c r="U6" s="212"/>
      <c r="V6" s="346"/>
      <c r="Z6" s="348" t="s">
        <v>335</v>
      </c>
      <c r="AA6" s="348" t="s">
        <v>336</v>
      </c>
      <c r="AB6" s="348" t="s">
        <v>337</v>
      </c>
      <c r="AC6" s="348" t="s">
        <v>338</v>
      </c>
      <c r="AD6" s="348" t="s">
        <v>339</v>
      </c>
      <c r="AE6" s="348" t="s">
        <v>21</v>
      </c>
      <c r="AF6" s="348" t="s">
        <v>22</v>
      </c>
      <c r="AG6" s="348" t="s">
        <v>23</v>
      </c>
    </row>
    <row r="7" spans="2:47" s="1" customFormat="1" ht="48" customHeight="1" x14ac:dyDescent="0.15">
      <c r="B7" s="32"/>
      <c r="C7" s="1046"/>
      <c r="D7" s="1032"/>
      <c r="E7" s="1032"/>
      <c r="F7" s="1032"/>
      <c r="G7" s="1032"/>
      <c r="H7" s="1032"/>
      <c r="I7" s="1032"/>
      <c r="J7" s="1032"/>
      <c r="K7" s="1032"/>
      <c r="L7" s="1032"/>
      <c r="M7" s="1032"/>
      <c r="N7" s="1032"/>
      <c r="O7" s="1046"/>
      <c r="P7" s="18" t="s">
        <v>340</v>
      </c>
      <c r="Q7" s="18" t="s">
        <v>313</v>
      </c>
      <c r="R7" s="18" t="s">
        <v>340</v>
      </c>
      <c r="S7" s="18" t="s">
        <v>313</v>
      </c>
      <c r="T7" s="1032"/>
      <c r="U7" s="212"/>
      <c r="V7" s="346"/>
      <c r="W7" s="523" t="s">
        <v>340</v>
      </c>
      <c r="X7" s="524" t="s">
        <v>16</v>
      </c>
      <c r="Y7" s="524" t="s">
        <v>15</v>
      </c>
      <c r="Z7" s="350">
        <v>3.6</v>
      </c>
      <c r="AA7" s="351">
        <v>1</v>
      </c>
      <c r="AB7" s="352">
        <v>50.8</v>
      </c>
      <c r="AC7" s="352">
        <v>39.1</v>
      </c>
      <c r="AD7" s="352">
        <v>36.700000000000003</v>
      </c>
      <c r="AE7" s="351">
        <v>1</v>
      </c>
      <c r="AF7" s="351">
        <v>1</v>
      </c>
      <c r="AG7" s="351">
        <v>1</v>
      </c>
      <c r="AH7" s="31"/>
    </row>
    <row r="8" spans="2:47" s="1" customFormat="1" ht="2.1" customHeight="1" x14ac:dyDescent="0.2">
      <c r="B8" s="32"/>
      <c r="C8" s="353"/>
      <c r="D8" s="354"/>
      <c r="E8" s="340"/>
      <c r="F8" s="354"/>
      <c r="G8" s="340"/>
      <c r="H8" s="17"/>
      <c r="I8" s="17"/>
      <c r="J8" s="17"/>
      <c r="K8" s="17"/>
      <c r="L8" s="17"/>
      <c r="M8" s="17"/>
      <c r="N8" s="17"/>
      <c r="O8" s="345"/>
      <c r="P8" s="355"/>
      <c r="Q8" s="355"/>
      <c r="R8" s="18"/>
      <c r="S8" s="18"/>
      <c r="T8" s="18"/>
      <c r="U8" s="349"/>
      <c r="V8" s="346"/>
      <c r="W8" s="44"/>
    </row>
    <row r="9" spans="2:47" s="1" customFormat="1" ht="15" customHeight="1" x14ac:dyDescent="0.2">
      <c r="B9" s="32"/>
      <c r="C9" s="1041" t="s">
        <v>344</v>
      </c>
      <c r="D9" s="1042"/>
      <c r="E9" s="1042"/>
      <c r="F9" s="1042"/>
      <c r="G9" s="1043"/>
      <c r="H9" s="484" t="s">
        <v>301</v>
      </c>
      <c r="I9" s="484" t="s">
        <v>301</v>
      </c>
      <c r="J9" s="484" t="s">
        <v>301</v>
      </c>
      <c r="K9" s="484" t="s">
        <v>301</v>
      </c>
      <c r="L9" s="484" t="s">
        <v>301</v>
      </c>
      <c r="M9" s="484" t="s">
        <v>301</v>
      </c>
      <c r="N9" s="484" t="s">
        <v>301</v>
      </c>
      <c r="O9" s="484" t="s">
        <v>301</v>
      </c>
      <c r="P9" s="484" t="s">
        <v>301</v>
      </c>
      <c r="Q9" s="484" t="s">
        <v>301</v>
      </c>
      <c r="R9" s="484" t="s">
        <v>345</v>
      </c>
      <c r="S9" s="484" t="s">
        <v>345</v>
      </c>
      <c r="T9" s="488">
        <f>IF(SUM(W9:Y9)=0,"   －",SUM(W10:Y10)/SUM(W9:Y9))</f>
        <v>0.7396250455041864</v>
      </c>
      <c r="U9" s="356"/>
      <c r="V9" s="357"/>
      <c r="W9" s="522">
        <f>SUMPRODUCT(J13:J72,O13:O72)</f>
        <v>10021.39534883721</v>
      </c>
      <c r="X9" s="522">
        <f t="array" ref="X9">SUM(IF(G13:G72=$AL$1,$K13:$K72*$O13:$O72,0))</f>
        <v>200</v>
      </c>
      <c r="Y9" s="522">
        <f t="array" ref="Y9">SUM(IF(G13:G72=$AM$1,$K13:$K72*$O13:$O72,0))</f>
        <v>0</v>
      </c>
      <c r="AA9" s="177">
        <v>2</v>
      </c>
      <c r="AB9" s="178">
        <f>IF(点検表!$G$11="発電所（熱供給施設併設）",5,4)</f>
        <v>4</v>
      </c>
    </row>
    <row r="10" spans="2:47" s="1" customFormat="1" ht="15" customHeight="1" x14ac:dyDescent="0.2">
      <c r="B10" s="32"/>
      <c r="C10" s="1035" t="s">
        <v>346</v>
      </c>
      <c r="D10" s="1036"/>
      <c r="E10" s="1036"/>
      <c r="F10" s="1037"/>
      <c r="G10" s="345" t="s">
        <v>236</v>
      </c>
      <c r="H10" s="372">
        <f t="array" ref="H10">SUM(IF(H13:H72="○",$J13:$J72*$O13:$O72,0))</f>
        <v>10021.39534883721</v>
      </c>
      <c r="I10" s="372">
        <f t="array" ref="I10">SUM(IF(I13:I72="○",$K13:$K72*$O13:$O72,0))</f>
        <v>6008</v>
      </c>
      <c r="J10" s="372">
        <f>SUMPRODUCT(J13:J72,O13:O72)</f>
        <v>10021.39534883721</v>
      </c>
      <c r="K10" s="372">
        <f>SUMPRODUCT(K13:K72,O13:O72)</f>
        <v>6008</v>
      </c>
      <c r="L10" s="485" t="s">
        <v>345</v>
      </c>
      <c r="M10" s="485" t="s">
        <v>345</v>
      </c>
      <c r="N10" s="345" t="s">
        <v>345</v>
      </c>
      <c r="O10" s="467">
        <f>SUM(O13:O72)</f>
        <v>5</v>
      </c>
      <c r="P10" s="486">
        <f>SUM(P13:P72)</f>
        <v>0</v>
      </c>
      <c r="Q10" s="486">
        <f>SUM(Q13:Q72)</f>
        <v>0</v>
      </c>
      <c r="R10" s="485" t="s">
        <v>345</v>
      </c>
      <c r="S10" s="485" t="s">
        <v>345</v>
      </c>
      <c r="T10" s="372">
        <f>SUM(W10:Y10)</f>
        <v>7560</v>
      </c>
      <c r="U10" s="483"/>
      <c r="V10" s="358"/>
      <c r="W10" s="522">
        <f t="array" ref="W10">SUM(IF(T13:T72="○",$J13:$J72*$O13:$O72,0))</f>
        <v>7560</v>
      </c>
      <c r="X10" s="522">
        <f t="array" ref="X10">SUM(IF((G13:G72=$AL$1)*(T13:T72="○"),$K13:$K72*$O13:$O72,0))</f>
        <v>0</v>
      </c>
      <c r="Y10" s="522">
        <f t="array" ref="Y10">SUM(IF((G13:G72=$AM$1)*(U13:U72="○"),$K13:$K72*$O13:$O72,0))</f>
        <v>0</v>
      </c>
      <c r="AA10" s="554" t="s">
        <v>308</v>
      </c>
      <c r="AB10" s="555">
        <f>IF(SUMIF(I13:I72,$W$1,Q13:Q72)=0,2,SUMIF(H13:H72,$W$1,P13:P72)/SUMIF(I13:I72,$W$1,Q13:Q72))</f>
        <v>2</v>
      </c>
    </row>
    <row r="11" spans="2:47" s="1" customFormat="1" ht="15" customHeight="1" x14ac:dyDescent="0.2">
      <c r="B11" s="32"/>
      <c r="C11" s="1038"/>
      <c r="D11" s="1039"/>
      <c r="E11" s="1039"/>
      <c r="F11" s="1040"/>
      <c r="G11" s="17" t="s">
        <v>743</v>
      </c>
      <c r="H11" s="372">
        <f t="array" ref="H11">SUM(IF(($D13:$D72="○")*(H13:H72="○"),$J13:$J72*$O13:$O72,0))</f>
        <v>5098.604651162791</v>
      </c>
      <c r="I11" s="372">
        <f t="array" ref="I11">SUM(IF(($D13:$D72="○")*(I13:I72="○"),$K13:$K72*$O13:$O72,0))</f>
        <v>1936</v>
      </c>
      <c r="J11" s="372">
        <f t="array" ref="J11">SUM(IF($D13:$D72="○",$J13:$J72*$O13:$O72,0))</f>
        <v>5098.604651162791</v>
      </c>
      <c r="K11" s="372">
        <f t="array" ref="K11">SUM(IF($D13:$D72="○",$K13:$K72*$O13:$O72,0))</f>
        <v>1936</v>
      </c>
      <c r="L11" s="485" t="s">
        <v>301</v>
      </c>
      <c r="M11" s="485" t="s">
        <v>301</v>
      </c>
      <c r="N11" s="345" t="s">
        <v>301</v>
      </c>
      <c r="O11" s="467">
        <f>SUMIF($D13:$D72,"○",O13:O72)</f>
        <v>2</v>
      </c>
      <c r="P11" s="486">
        <f>SUMIF($D13:$D72,"○",P13:P72)</f>
        <v>0</v>
      </c>
      <c r="Q11" s="486">
        <f>SUMIF($D13:$D72,"○",Q13:Q72)</f>
        <v>0</v>
      </c>
      <c r="R11" s="485" t="s">
        <v>301</v>
      </c>
      <c r="S11" s="485" t="s">
        <v>301</v>
      </c>
      <c r="T11" s="485" t="s">
        <v>301</v>
      </c>
      <c r="U11" s="356"/>
      <c r="V11" s="357"/>
      <c r="W11" s="8"/>
      <c r="Z11" s="3" t="s">
        <v>791</v>
      </c>
      <c r="AA11" s="3" t="s">
        <v>312</v>
      </c>
      <c r="AB11" s="3" t="s">
        <v>313</v>
      </c>
    </row>
    <row r="12" spans="2:47" s="1" customFormat="1" ht="15" customHeight="1" x14ac:dyDescent="0.2">
      <c r="B12" s="32"/>
      <c r="C12" s="1041"/>
      <c r="D12" s="1042"/>
      <c r="E12" s="1042"/>
      <c r="F12" s="1043"/>
      <c r="G12" s="17" t="s">
        <v>747</v>
      </c>
      <c r="H12" s="484" t="s">
        <v>301</v>
      </c>
      <c r="I12" s="484" t="s">
        <v>301</v>
      </c>
      <c r="J12" s="484" t="s">
        <v>301</v>
      </c>
      <c r="K12" s="484" t="s">
        <v>301</v>
      </c>
      <c r="L12" s="484" t="s">
        <v>301</v>
      </c>
      <c r="M12" s="484" t="s">
        <v>301</v>
      </c>
      <c r="N12" s="484" t="s">
        <v>301</v>
      </c>
      <c r="O12" s="484" t="s">
        <v>301</v>
      </c>
      <c r="P12" s="484" t="s">
        <v>301</v>
      </c>
      <c r="Q12" s="484" t="s">
        <v>301</v>
      </c>
      <c r="R12" s="484" t="s">
        <v>301</v>
      </c>
      <c r="S12" s="484" t="s">
        <v>301</v>
      </c>
      <c r="T12" s="372">
        <f>SUM(W12:Y12)</f>
        <v>2461.3953488372094</v>
      </c>
      <c r="U12" s="356"/>
      <c r="V12" s="357"/>
      <c r="W12" s="522">
        <f t="array" ref="W12">SUM(IF(($D13:$D72="○")*(T13:T72=""),$J13:$J72*$O13:$O72,0))</f>
        <v>2461.3953488372094</v>
      </c>
      <c r="X12" s="522">
        <f t="array" ref="X12">SUM(IF(($D13:$D72="○")*(G13:G72=$AL$1)*(T13:T72=""),$K13:$K72*$O13:$O72,0))</f>
        <v>0</v>
      </c>
      <c r="Y12" s="522">
        <f t="array" ref="Y12">SUM(IF(($D13:$D72="○")*(G13:G72=$AM$1)*(T13:T72=""),$K13:$K72*$O13:$O72,0))</f>
        <v>0</v>
      </c>
      <c r="Z12" s="1">
        <f>IF(AND(COUNTIF(I13:I72,$W$1)=0,COUNTIF(H13:H72,$W$1)=0),"-",IF(COUNTIF(I13:I72,$W$1)=0,AA12,IF(COUNTIF(H13:H72,$W$1)=0,AB12,ROUND((AA12*AB10+AB12)/(AB10+1),3))))</f>
        <v>0.89100000000000001</v>
      </c>
      <c r="AA12" s="1">
        <f>IF(J10=0,0,IF(SUM(AA13:AA72)=0,0,IF(SUM(P13:P72)&lt;=0,ROUND(SUMPRODUCT((H13:H72=$W$1)*(J13:J72)*(O13:O72)*(AA13:AA72))/SUMPRODUCT((H13:H72=$W$1)*(J13:J72)*(O13:O72)),3),ROUND(SUMPRODUCT((H13:H72=$W$1)*(P13:P72)*(AA13:AA72))/SUMPRODUCT((H13:H72=$W$1)*(P13:P72)),3))))</f>
        <v>0.88500000000000001</v>
      </c>
      <c r="AB12" s="1">
        <f>IF(K10=0,0,IF(SUM(AB13:AB72)=0,0,IF(SUM(Q13:Q72)&lt;=0,ROUND(SUMPRODUCT((I13:I72=$W$1)*(K13:K72)*(O13:O72)*(AB13:AB72))/SUMPRODUCT((I13:I72=$W$1)*(K13:K72)*(O13:O72)),3),ROUND(SUMPRODUCT((I13:I72=$W$1)*(Q13:Q72)*(AB13:AB72))/SUMPRODUCT((I13:I72=$W$1)*(Q13:Q72)),3))))</f>
        <v>0.90300000000000002</v>
      </c>
    </row>
    <row r="13" spans="2:47" s="1" customFormat="1" x14ac:dyDescent="0.2">
      <c r="B13" s="32"/>
      <c r="C13" s="359">
        <v>1</v>
      </c>
      <c r="D13" s="806" t="str">
        <f>IF(E13="","",IF(G13="地域冷暖房受入","",IF(E13&lt;=$Y$2,"○","")))</f>
        <v>○</v>
      </c>
      <c r="E13" s="489">
        <v>1990</v>
      </c>
      <c r="F13" s="510" t="s">
        <v>347</v>
      </c>
      <c r="G13" s="364" t="s">
        <v>253</v>
      </c>
      <c r="H13" s="487" t="s">
        <v>349</v>
      </c>
      <c r="I13" s="487"/>
      <c r="J13" s="362">
        <f>750*3024/860</f>
        <v>2637.2093023255816</v>
      </c>
      <c r="K13" s="362"/>
      <c r="L13" s="362">
        <f>J13/6.4</f>
        <v>412.06395348837208</v>
      </c>
      <c r="M13" s="362"/>
      <c r="N13" s="364" t="s">
        <v>335</v>
      </c>
      <c r="O13" s="362">
        <v>1</v>
      </c>
      <c r="P13" s="525"/>
      <c r="Q13" s="525"/>
      <c r="R13" s="519">
        <f t="shared" ref="R13:R44" si="0">IF(OR(L13="",L13=0),0,(J13*3.6)/(L13*HLOOKUP(N13,$Z$6:$AG$7,2,0)))</f>
        <v>6.4</v>
      </c>
      <c r="S13" s="519">
        <f t="shared" ref="S13:S44" si="1">IF(OR(M13="",M13=0),0,(K13*3.6)/(M13*HLOOKUP(N13,$Z$6:$AG$7,2,0)))</f>
        <v>0</v>
      </c>
      <c r="T13" s="518" t="str">
        <f>IF(OR(O13="",O13=0,G13=$AN$1),"",IF(OR(R13&gt;=HLOOKUP(G13,$Z$1:$AM$5,3,FALSE),S13&gt;=HLOOKUP(G13,$Z$1:$AM$5,3,FALSE)),"○",""))</f>
        <v>○</v>
      </c>
      <c r="U13" s="47"/>
      <c r="V13" s="360"/>
      <c r="AA13" s="8">
        <f t="shared" ref="AA13:AA18" si="2">IF(H13="",0,IF(G13="",0,IF(G13="地域冷暖房受入",$AN$2,IF(R13&gt;=HLOOKUP(G13,$Z$1:$AK$5,$AA$9,0),1,IF(R13&lt;=HLOOKUP(G13,$Z$1:$AK$5,$AB$9,0),0,ROUND(1-((HLOOKUP(G13,$Z$1:$AK$5,$AA$9,0)-R13)/(HLOOKUP(G13,$Z$1:$AK$5,$AA$9,0)-HLOOKUP(G13,$Z$1:$AK$5,$AB$9,0))),3))))))</f>
        <v>0.92200000000000004</v>
      </c>
      <c r="AB13" s="8">
        <f t="shared" ref="AB13:AB18" si="3">IF(I13="",0,IF(G13="",0,IF(G13="地域冷暖房受入",$AN$2,IF(S13&gt;=HLOOKUP(G13,$AL$1:$AU$5,$AA$9,0),1,IF(S13&lt;=HLOOKUP(G13,$AL$1:$AU$5,$AB$9,0),0,ROUND(1-((HLOOKUP(G13,$AL$1:$AU$5,$AA$9,0)-S13)/(HLOOKUP(G13,$AL$1:$AU$5,$AA$9,0)-HLOOKUP(G13,$AL$1:$AU$5,$AB$9,0))),3))))))</f>
        <v>0</v>
      </c>
    </row>
    <row r="14" spans="2:47" s="1" customFormat="1" x14ac:dyDescent="0.2">
      <c r="B14" s="32"/>
      <c r="C14" s="361">
        <f>C13+1</f>
        <v>2</v>
      </c>
      <c r="D14" s="806" t="str">
        <f t="shared" ref="D14:D72" si="4">IF(E14="","",IF(G14="地域冷暖房受入","",IF(E14&lt;=$Y$2,"○","")))</f>
        <v/>
      </c>
      <c r="E14" s="376">
        <v>2014</v>
      </c>
      <c r="F14" s="511" t="s">
        <v>348</v>
      </c>
      <c r="G14" s="364" t="s">
        <v>270</v>
      </c>
      <c r="H14" s="487" t="s">
        <v>349</v>
      </c>
      <c r="I14" s="487" t="s">
        <v>349</v>
      </c>
      <c r="J14" s="362">
        <f>700*3024/860</f>
        <v>2461.3953488372094</v>
      </c>
      <c r="K14" s="362">
        <v>1936</v>
      </c>
      <c r="L14" s="362">
        <f>146*45</f>
        <v>6570</v>
      </c>
      <c r="M14" s="362">
        <f>177*45</f>
        <v>7965</v>
      </c>
      <c r="N14" s="364" t="s">
        <v>336</v>
      </c>
      <c r="O14" s="362">
        <v>1</v>
      </c>
      <c r="P14" s="525"/>
      <c r="Q14" s="525"/>
      <c r="R14" s="519">
        <f t="shared" si="0"/>
        <v>1.3487097801847723</v>
      </c>
      <c r="S14" s="519">
        <f t="shared" si="1"/>
        <v>0.87502824858757067</v>
      </c>
      <c r="T14" s="518" t="str">
        <f t="shared" ref="T14:T72" si="5">IF(OR(O14="",O14=0,G14=$AN$1),"",IF(OR(R14&gt;=HLOOKUP(G14,$Z$1:$AM$5,3,FALSE),S14&gt;=HLOOKUP(G14,$Z$1:$AM$5,3,FALSE)),"○",""))</f>
        <v>○</v>
      </c>
      <c r="U14" s="47"/>
      <c r="V14" s="360"/>
      <c r="AA14" s="8">
        <f t="shared" si="2"/>
        <v>0.99399999999999999</v>
      </c>
      <c r="AB14" s="8">
        <f t="shared" si="3"/>
        <v>0.91</v>
      </c>
    </row>
    <row r="15" spans="2:47" s="1" customFormat="1" x14ac:dyDescent="0.2">
      <c r="B15" s="32"/>
      <c r="C15" s="361">
        <f>C14+1</f>
        <v>3</v>
      </c>
      <c r="D15" s="806" t="str">
        <f t="shared" si="4"/>
        <v>○</v>
      </c>
      <c r="E15" s="376">
        <v>1900</v>
      </c>
      <c r="F15" s="511" t="s">
        <v>350</v>
      </c>
      <c r="G15" s="364" t="s">
        <v>270</v>
      </c>
      <c r="H15" s="487" t="s">
        <v>349</v>
      </c>
      <c r="I15" s="487" t="s">
        <v>349</v>
      </c>
      <c r="J15" s="362">
        <f>700*3024/860</f>
        <v>2461.3953488372094</v>
      </c>
      <c r="K15" s="362">
        <v>1936</v>
      </c>
      <c r="L15" s="362">
        <v>7000</v>
      </c>
      <c r="M15" s="362">
        <f>177*45</f>
        <v>7965</v>
      </c>
      <c r="N15" s="364" t="s">
        <v>336</v>
      </c>
      <c r="O15" s="362">
        <v>1</v>
      </c>
      <c r="P15" s="525"/>
      <c r="Q15" s="525"/>
      <c r="R15" s="519">
        <f t="shared" si="0"/>
        <v>1.2658604651162793</v>
      </c>
      <c r="S15" s="519">
        <f t="shared" si="1"/>
        <v>0.87502824858757067</v>
      </c>
      <c r="T15" s="518" t="str">
        <f t="shared" si="5"/>
        <v/>
      </c>
      <c r="U15" s="47"/>
      <c r="V15" s="365"/>
      <c r="AA15" s="8">
        <f t="shared" si="2"/>
        <v>0.626</v>
      </c>
      <c r="AB15" s="8">
        <f t="shared" si="3"/>
        <v>0.91</v>
      </c>
    </row>
    <row r="16" spans="2:47" s="1" customFormat="1" x14ac:dyDescent="0.2">
      <c r="B16" s="32"/>
      <c r="C16" s="361">
        <f t="shared" ref="C16:C41" si="6">C15+1</f>
        <v>4</v>
      </c>
      <c r="D16" s="806" t="str">
        <f t="shared" si="4"/>
        <v/>
      </c>
      <c r="E16" s="376">
        <v>2014</v>
      </c>
      <c r="F16" s="511" t="s">
        <v>351</v>
      </c>
      <c r="G16" s="364" t="s">
        <v>270</v>
      </c>
      <c r="H16" s="487" t="s">
        <v>349</v>
      </c>
      <c r="I16" s="487" t="s">
        <v>349</v>
      </c>
      <c r="J16" s="362">
        <f>700*3024/860</f>
        <v>2461.3953488372094</v>
      </c>
      <c r="K16" s="362">
        <v>1936</v>
      </c>
      <c r="L16" s="362">
        <f>146*45</f>
        <v>6570</v>
      </c>
      <c r="M16" s="362">
        <f>177*45</f>
        <v>7965</v>
      </c>
      <c r="N16" s="364" t="s">
        <v>336</v>
      </c>
      <c r="O16" s="362">
        <v>1</v>
      </c>
      <c r="P16" s="525"/>
      <c r="Q16" s="525"/>
      <c r="R16" s="519">
        <f t="shared" si="0"/>
        <v>1.3487097801847723</v>
      </c>
      <c r="S16" s="519">
        <f t="shared" si="1"/>
        <v>0.87502824858757067</v>
      </c>
      <c r="T16" s="518" t="str">
        <f t="shared" si="5"/>
        <v>○</v>
      </c>
      <c r="U16" s="47"/>
      <c r="V16" s="360"/>
      <c r="AA16" s="8">
        <f t="shared" si="2"/>
        <v>0.99399999999999999</v>
      </c>
      <c r="AB16" s="8">
        <f t="shared" si="3"/>
        <v>0.91</v>
      </c>
    </row>
    <row r="17" spans="2:28" s="1" customFormat="1" x14ac:dyDescent="0.2">
      <c r="B17" s="32"/>
      <c r="C17" s="361">
        <f t="shared" si="6"/>
        <v>5</v>
      </c>
      <c r="D17" s="806" t="str">
        <f t="shared" si="4"/>
        <v/>
      </c>
      <c r="E17" s="376"/>
      <c r="F17" s="511"/>
      <c r="G17" s="364"/>
      <c r="H17" s="487"/>
      <c r="I17" s="487"/>
      <c r="J17" s="362"/>
      <c r="K17" s="362"/>
      <c r="L17" s="362"/>
      <c r="M17" s="362"/>
      <c r="N17" s="364"/>
      <c r="O17" s="362"/>
      <c r="P17" s="525"/>
      <c r="Q17" s="525"/>
      <c r="R17" s="519">
        <f t="shared" si="0"/>
        <v>0</v>
      </c>
      <c r="S17" s="519">
        <f t="shared" si="1"/>
        <v>0</v>
      </c>
      <c r="T17" s="518" t="str">
        <f t="shared" si="5"/>
        <v/>
      </c>
      <c r="U17" s="47"/>
      <c r="V17" s="360"/>
      <c r="AA17" s="8">
        <f t="shared" si="2"/>
        <v>0</v>
      </c>
      <c r="AB17" s="8">
        <f t="shared" si="3"/>
        <v>0</v>
      </c>
    </row>
    <row r="18" spans="2:28" s="1" customFormat="1" x14ac:dyDescent="0.2">
      <c r="B18" s="32"/>
      <c r="C18" s="361">
        <f t="shared" si="6"/>
        <v>6</v>
      </c>
      <c r="D18" s="806" t="str">
        <f t="shared" si="4"/>
        <v/>
      </c>
      <c r="E18" s="376">
        <v>2010</v>
      </c>
      <c r="F18" s="511" t="s">
        <v>756</v>
      </c>
      <c r="G18" s="364" t="s">
        <v>16</v>
      </c>
      <c r="H18" s="487"/>
      <c r="I18" s="487" t="s">
        <v>349</v>
      </c>
      <c r="J18" s="362"/>
      <c r="K18" s="362">
        <v>200</v>
      </c>
      <c r="L18" s="362"/>
      <c r="M18" s="362">
        <v>860</v>
      </c>
      <c r="N18" s="364" t="s">
        <v>336</v>
      </c>
      <c r="O18" s="362">
        <v>1</v>
      </c>
      <c r="P18" s="525"/>
      <c r="Q18" s="525"/>
      <c r="R18" s="519">
        <f t="shared" si="0"/>
        <v>0</v>
      </c>
      <c r="S18" s="519">
        <f t="shared" si="1"/>
        <v>0.83720930232558144</v>
      </c>
      <c r="T18" s="518" t="str">
        <f t="shared" si="5"/>
        <v/>
      </c>
      <c r="U18" s="47"/>
      <c r="V18" s="360"/>
      <c r="AA18" s="8">
        <f t="shared" si="2"/>
        <v>0</v>
      </c>
      <c r="AB18" s="8">
        <f t="shared" si="3"/>
        <v>0.69299999999999995</v>
      </c>
    </row>
    <row r="19" spans="2:28" s="1" customFormat="1" x14ac:dyDescent="0.2">
      <c r="B19" s="32"/>
      <c r="C19" s="361">
        <f t="shared" si="6"/>
        <v>7</v>
      </c>
      <c r="D19" s="806" t="str">
        <f t="shared" si="4"/>
        <v/>
      </c>
      <c r="E19" s="376"/>
      <c r="F19" s="511"/>
      <c r="G19" s="364"/>
      <c r="H19" s="487"/>
      <c r="I19" s="487"/>
      <c r="J19" s="362"/>
      <c r="K19" s="362"/>
      <c r="L19" s="362"/>
      <c r="M19" s="362"/>
      <c r="N19" s="364"/>
      <c r="O19" s="362"/>
      <c r="P19" s="525"/>
      <c r="Q19" s="525"/>
      <c r="R19" s="519">
        <f t="shared" si="0"/>
        <v>0</v>
      </c>
      <c r="S19" s="519">
        <f t="shared" si="1"/>
        <v>0</v>
      </c>
      <c r="T19" s="518" t="str">
        <f t="shared" si="5"/>
        <v/>
      </c>
      <c r="U19" s="47"/>
      <c r="V19" s="360"/>
      <c r="W19" s="8" t="str">
        <f>IF(H19="","",IF(L117="",0,IF(G19="地域冷暖房受入",$AN$2,IF(R19&gt;=HLOOKUP(G19,$Z$1:$AK$5,$AA$9,0),1,IF(R19&lt;=HLOOKUP(G19,$Z$1:$AK$5,$AB$9,0),0,ROUND(1-((HLOOKUP(G19,$Z$1:$AK$5,$AA$9,0)-R19)/(HLOOKUP(G19,$Z$1:$AK$5,$AA$9,0)-HLOOKUP(G19,$Z$1:$AK$5,$AB$9,0))),3))))))</f>
        <v/>
      </c>
      <c r="AA19" s="8">
        <f t="shared" ref="AA19:AA72" si="7">IF(H19="",0,IF(G19="",0,IF(G19="地域冷暖房受入",$AN$2,IF(R19&gt;=HLOOKUP(G19,$Z$1:$AK$5,$AA$9,0),1,IF(R19&lt;=HLOOKUP(G19,$Z$1:$AK$5,$AB$9,0),0,ROUND(1-((HLOOKUP(G19,$Z$1:$AK$5,$AA$9,0)-R19)/(HLOOKUP(G19,$Z$1:$AK$5,$AA$9,0)-HLOOKUP(G19,$Z$1:$AK$5,$AB$9,0))),3))))))</f>
        <v>0</v>
      </c>
      <c r="AB19" s="8">
        <f t="shared" ref="AB19:AB72" si="8">IF(I19="",0,IF(G19="",0,IF(G19="地域冷暖房受入",$AN$2,IF(S19&gt;=HLOOKUP(G19,$AL$1:$AU$5,$AA$9,0),1,IF(S19&lt;=HLOOKUP(G19,$AL$1:$AU$5,$AB$9,0),0,ROUND(1-((HLOOKUP(G19,$AL$1:$AU$5,$AA$9,0)-S19)/(HLOOKUP(G19,$AL$1:$AU$5,$AA$9,0)-HLOOKUP(G19,$AL$1:$AU$5,$AB$9,0))),3))))))</f>
        <v>0</v>
      </c>
    </row>
    <row r="20" spans="2:28" s="1" customFormat="1" x14ac:dyDescent="0.2">
      <c r="B20" s="32"/>
      <c r="C20" s="361">
        <f t="shared" si="6"/>
        <v>8</v>
      </c>
      <c r="D20" s="806" t="str">
        <f t="shared" si="4"/>
        <v/>
      </c>
      <c r="E20" s="376"/>
      <c r="F20" s="511"/>
      <c r="G20" s="364"/>
      <c r="H20" s="487"/>
      <c r="I20" s="487"/>
      <c r="J20" s="362"/>
      <c r="K20" s="362"/>
      <c r="L20" s="362"/>
      <c r="M20" s="362"/>
      <c r="N20" s="364"/>
      <c r="O20" s="362"/>
      <c r="P20" s="525"/>
      <c r="Q20" s="525"/>
      <c r="R20" s="519">
        <f t="shared" si="0"/>
        <v>0</v>
      </c>
      <c r="S20" s="519">
        <f t="shared" si="1"/>
        <v>0</v>
      </c>
      <c r="T20" s="518" t="str">
        <f t="shared" si="5"/>
        <v/>
      </c>
      <c r="U20" s="47"/>
      <c r="V20" s="360"/>
      <c r="W20" s="8"/>
      <c r="AA20" s="8">
        <f t="shared" si="7"/>
        <v>0</v>
      </c>
      <c r="AB20" s="8">
        <f t="shared" si="8"/>
        <v>0</v>
      </c>
    </row>
    <row r="21" spans="2:28" s="1" customFormat="1" x14ac:dyDescent="0.2">
      <c r="B21" s="32"/>
      <c r="C21" s="361">
        <f t="shared" si="6"/>
        <v>9</v>
      </c>
      <c r="D21" s="806" t="str">
        <f t="shared" si="4"/>
        <v/>
      </c>
      <c r="E21" s="376"/>
      <c r="F21" s="511"/>
      <c r="G21" s="364"/>
      <c r="H21" s="487"/>
      <c r="I21" s="487"/>
      <c r="J21" s="362"/>
      <c r="K21" s="362"/>
      <c r="L21" s="362"/>
      <c r="M21" s="362"/>
      <c r="N21" s="364"/>
      <c r="O21" s="362"/>
      <c r="P21" s="525"/>
      <c r="Q21" s="525"/>
      <c r="R21" s="519">
        <f t="shared" si="0"/>
        <v>0</v>
      </c>
      <c r="S21" s="519">
        <f t="shared" si="1"/>
        <v>0</v>
      </c>
      <c r="T21" s="518" t="str">
        <f t="shared" si="5"/>
        <v/>
      </c>
      <c r="U21" s="47"/>
      <c r="V21" s="360"/>
      <c r="W21" s="8"/>
      <c r="AA21" s="8">
        <f t="shared" si="7"/>
        <v>0</v>
      </c>
      <c r="AB21" s="8">
        <f t="shared" si="8"/>
        <v>0</v>
      </c>
    </row>
    <row r="22" spans="2:28" s="1" customFormat="1" x14ac:dyDescent="0.2">
      <c r="B22" s="32"/>
      <c r="C22" s="361">
        <f t="shared" si="6"/>
        <v>10</v>
      </c>
      <c r="D22" s="806" t="str">
        <f t="shared" si="4"/>
        <v/>
      </c>
      <c r="E22" s="376"/>
      <c r="F22" s="511"/>
      <c r="G22" s="364"/>
      <c r="H22" s="487"/>
      <c r="I22" s="487"/>
      <c r="J22" s="362"/>
      <c r="K22" s="362"/>
      <c r="L22" s="362"/>
      <c r="M22" s="362"/>
      <c r="N22" s="364"/>
      <c r="O22" s="362"/>
      <c r="P22" s="525"/>
      <c r="Q22" s="525"/>
      <c r="R22" s="519">
        <f t="shared" si="0"/>
        <v>0</v>
      </c>
      <c r="S22" s="519">
        <f t="shared" si="1"/>
        <v>0</v>
      </c>
      <c r="T22" s="518" t="str">
        <f t="shared" si="5"/>
        <v/>
      </c>
      <c r="U22" s="47"/>
      <c r="V22" s="360"/>
      <c r="W22" s="8"/>
      <c r="AA22" s="8">
        <f t="shared" si="7"/>
        <v>0</v>
      </c>
      <c r="AB22" s="8">
        <f t="shared" si="8"/>
        <v>0</v>
      </c>
    </row>
    <row r="23" spans="2:28" s="1" customFormat="1" x14ac:dyDescent="0.2">
      <c r="B23" s="32"/>
      <c r="C23" s="361">
        <f t="shared" si="6"/>
        <v>11</v>
      </c>
      <c r="D23" s="806" t="str">
        <f t="shared" si="4"/>
        <v/>
      </c>
      <c r="E23" s="376"/>
      <c r="F23" s="511"/>
      <c r="G23" s="364"/>
      <c r="H23" s="487"/>
      <c r="I23" s="487"/>
      <c r="J23" s="362"/>
      <c r="K23" s="362"/>
      <c r="L23" s="362"/>
      <c r="M23" s="362"/>
      <c r="N23" s="364"/>
      <c r="O23" s="362"/>
      <c r="P23" s="525"/>
      <c r="Q23" s="525"/>
      <c r="R23" s="519">
        <f t="shared" si="0"/>
        <v>0</v>
      </c>
      <c r="S23" s="519">
        <f t="shared" si="1"/>
        <v>0</v>
      </c>
      <c r="T23" s="518" t="str">
        <f t="shared" si="5"/>
        <v/>
      </c>
      <c r="U23" s="47"/>
      <c r="V23" s="360"/>
      <c r="W23" s="8"/>
      <c r="AA23" s="8">
        <f t="shared" si="7"/>
        <v>0</v>
      </c>
      <c r="AB23" s="8">
        <f t="shared" si="8"/>
        <v>0</v>
      </c>
    </row>
    <row r="24" spans="2:28" s="1" customFormat="1" x14ac:dyDescent="0.2">
      <c r="B24" s="32"/>
      <c r="C24" s="361">
        <f t="shared" si="6"/>
        <v>12</v>
      </c>
      <c r="D24" s="806" t="str">
        <f t="shared" si="4"/>
        <v/>
      </c>
      <c r="E24" s="376"/>
      <c r="F24" s="511"/>
      <c r="G24" s="364"/>
      <c r="H24" s="487"/>
      <c r="I24" s="487"/>
      <c r="J24" s="362"/>
      <c r="K24" s="362"/>
      <c r="L24" s="362"/>
      <c r="M24" s="362"/>
      <c r="N24" s="364"/>
      <c r="O24" s="362"/>
      <c r="P24" s="525"/>
      <c r="Q24" s="525"/>
      <c r="R24" s="519">
        <f t="shared" si="0"/>
        <v>0</v>
      </c>
      <c r="S24" s="519">
        <f t="shared" si="1"/>
        <v>0</v>
      </c>
      <c r="T24" s="518" t="str">
        <f t="shared" si="5"/>
        <v/>
      </c>
      <c r="U24" s="47"/>
      <c r="V24" s="360"/>
      <c r="W24" s="8"/>
      <c r="AA24" s="8">
        <f t="shared" si="7"/>
        <v>0</v>
      </c>
      <c r="AB24" s="8">
        <f t="shared" si="8"/>
        <v>0</v>
      </c>
    </row>
    <row r="25" spans="2:28" s="1" customFormat="1" x14ac:dyDescent="0.2">
      <c r="B25" s="32"/>
      <c r="C25" s="361">
        <f t="shared" si="6"/>
        <v>13</v>
      </c>
      <c r="D25" s="806" t="str">
        <f t="shared" si="4"/>
        <v/>
      </c>
      <c r="E25" s="376"/>
      <c r="F25" s="511"/>
      <c r="G25" s="364"/>
      <c r="H25" s="487"/>
      <c r="I25" s="487"/>
      <c r="J25" s="362"/>
      <c r="K25" s="362"/>
      <c r="L25" s="362"/>
      <c r="M25" s="362"/>
      <c r="N25" s="364"/>
      <c r="O25" s="362"/>
      <c r="P25" s="525"/>
      <c r="Q25" s="525"/>
      <c r="R25" s="519">
        <f t="shared" si="0"/>
        <v>0</v>
      </c>
      <c r="S25" s="519">
        <f t="shared" si="1"/>
        <v>0</v>
      </c>
      <c r="T25" s="518" t="str">
        <f t="shared" si="5"/>
        <v/>
      </c>
      <c r="U25" s="47"/>
      <c r="V25" s="360"/>
      <c r="W25" s="8"/>
      <c r="AA25" s="8">
        <f t="shared" si="7"/>
        <v>0</v>
      </c>
      <c r="AB25" s="8">
        <f t="shared" si="8"/>
        <v>0</v>
      </c>
    </row>
    <row r="26" spans="2:28" s="1" customFormat="1" x14ac:dyDescent="0.2">
      <c r="B26" s="32"/>
      <c r="C26" s="361">
        <f t="shared" si="6"/>
        <v>14</v>
      </c>
      <c r="D26" s="806" t="str">
        <f t="shared" si="4"/>
        <v/>
      </c>
      <c r="E26" s="376"/>
      <c r="F26" s="511"/>
      <c r="G26" s="364"/>
      <c r="H26" s="487"/>
      <c r="I26" s="487"/>
      <c r="J26" s="362"/>
      <c r="K26" s="362"/>
      <c r="L26" s="362"/>
      <c r="M26" s="362"/>
      <c r="N26" s="364"/>
      <c r="O26" s="362"/>
      <c r="P26" s="525"/>
      <c r="Q26" s="525"/>
      <c r="R26" s="519">
        <f t="shared" si="0"/>
        <v>0</v>
      </c>
      <c r="S26" s="519">
        <f t="shared" si="1"/>
        <v>0</v>
      </c>
      <c r="T26" s="518" t="str">
        <f t="shared" si="5"/>
        <v/>
      </c>
      <c r="U26" s="47"/>
      <c r="V26" s="360"/>
      <c r="W26" s="8"/>
      <c r="AA26" s="8">
        <f t="shared" si="7"/>
        <v>0</v>
      </c>
      <c r="AB26" s="8">
        <f t="shared" si="8"/>
        <v>0</v>
      </c>
    </row>
    <row r="27" spans="2:28" s="1" customFormat="1" x14ac:dyDescent="0.2">
      <c r="B27" s="32"/>
      <c r="C27" s="361">
        <f t="shared" si="6"/>
        <v>15</v>
      </c>
      <c r="D27" s="806" t="str">
        <f t="shared" si="4"/>
        <v/>
      </c>
      <c r="E27" s="376"/>
      <c r="F27" s="511"/>
      <c r="G27" s="364"/>
      <c r="H27" s="487"/>
      <c r="I27" s="487"/>
      <c r="J27" s="362"/>
      <c r="K27" s="362"/>
      <c r="L27" s="362"/>
      <c r="M27" s="362"/>
      <c r="N27" s="364"/>
      <c r="O27" s="362"/>
      <c r="P27" s="525"/>
      <c r="Q27" s="525"/>
      <c r="R27" s="519">
        <f t="shared" si="0"/>
        <v>0</v>
      </c>
      <c r="S27" s="519">
        <f t="shared" si="1"/>
        <v>0</v>
      </c>
      <c r="T27" s="518" t="str">
        <f t="shared" si="5"/>
        <v/>
      </c>
      <c r="U27" s="47"/>
      <c r="V27" s="360"/>
      <c r="W27" s="8"/>
      <c r="AA27" s="8">
        <f t="shared" si="7"/>
        <v>0</v>
      </c>
      <c r="AB27" s="8">
        <f t="shared" si="8"/>
        <v>0</v>
      </c>
    </row>
    <row r="28" spans="2:28" s="1" customFormat="1" x14ac:dyDescent="0.2">
      <c r="B28" s="32"/>
      <c r="C28" s="361">
        <f t="shared" si="6"/>
        <v>16</v>
      </c>
      <c r="D28" s="806" t="str">
        <f t="shared" si="4"/>
        <v/>
      </c>
      <c r="E28" s="376"/>
      <c r="F28" s="511"/>
      <c r="G28" s="364"/>
      <c r="H28" s="487"/>
      <c r="I28" s="487"/>
      <c r="J28" s="362"/>
      <c r="K28" s="362"/>
      <c r="L28" s="362"/>
      <c r="M28" s="362"/>
      <c r="N28" s="364"/>
      <c r="O28" s="362"/>
      <c r="P28" s="525"/>
      <c r="Q28" s="525"/>
      <c r="R28" s="519">
        <f t="shared" si="0"/>
        <v>0</v>
      </c>
      <c r="S28" s="519">
        <f t="shared" si="1"/>
        <v>0</v>
      </c>
      <c r="T28" s="518" t="str">
        <f t="shared" si="5"/>
        <v/>
      </c>
      <c r="U28" s="47"/>
      <c r="V28" s="360"/>
      <c r="W28" s="8"/>
      <c r="AA28" s="8">
        <f t="shared" si="7"/>
        <v>0</v>
      </c>
      <c r="AB28" s="8">
        <f t="shared" si="8"/>
        <v>0</v>
      </c>
    </row>
    <row r="29" spans="2:28" s="1" customFormat="1" x14ac:dyDescent="0.2">
      <c r="B29" s="32"/>
      <c r="C29" s="361">
        <f t="shared" si="6"/>
        <v>17</v>
      </c>
      <c r="D29" s="806" t="str">
        <f t="shared" si="4"/>
        <v/>
      </c>
      <c r="E29" s="376"/>
      <c r="F29" s="511"/>
      <c r="G29" s="364"/>
      <c r="H29" s="487"/>
      <c r="I29" s="487"/>
      <c r="J29" s="362"/>
      <c r="K29" s="362"/>
      <c r="L29" s="362"/>
      <c r="M29" s="362"/>
      <c r="N29" s="364"/>
      <c r="O29" s="362"/>
      <c r="P29" s="525"/>
      <c r="Q29" s="525"/>
      <c r="R29" s="519">
        <f t="shared" si="0"/>
        <v>0</v>
      </c>
      <c r="S29" s="519">
        <f t="shared" si="1"/>
        <v>0</v>
      </c>
      <c r="T29" s="518" t="str">
        <f t="shared" si="5"/>
        <v/>
      </c>
      <c r="U29" s="47"/>
      <c r="V29" s="360"/>
      <c r="W29" s="8"/>
      <c r="AA29" s="8">
        <f t="shared" si="7"/>
        <v>0</v>
      </c>
      <c r="AB29" s="8">
        <f t="shared" si="8"/>
        <v>0</v>
      </c>
    </row>
    <row r="30" spans="2:28" s="1" customFormat="1" x14ac:dyDescent="0.2">
      <c r="B30" s="32"/>
      <c r="C30" s="361">
        <f t="shared" si="6"/>
        <v>18</v>
      </c>
      <c r="D30" s="806" t="str">
        <f t="shared" si="4"/>
        <v/>
      </c>
      <c r="E30" s="376"/>
      <c r="F30" s="511"/>
      <c r="G30" s="364"/>
      <c r="H30" s="487"/>
      <c r="I30" s="487"/>
      <c r="J30" s="362"/>
      <c r="K30" s="362"/>
      <c r="L30" s="362"/>
      <c r="M30" s="362"/>
      <c r="N30" s="364"/>
      <c r="O30" s="362"/>
      <c r="P30" s="525"/>
      <c r="Q30" s="525"/>
      <c r="R30" s="519">
        <f t="shared" si="0"/>
        <v>0</v>
      </c>
      <c r="S30" s="519">
        <f t="shared" si="1"/>
        <v>0</v>
      </c>
      <c r="T30" s="518" t="str">
        <f t="shared" si="5"/>
        <v/>
      </c>
      <c r="U30" s="47"/>
      <c r="V30" s="360"/>
      <c r="W30" s="8"/>
      <c r="AA30" s="8">
        <f t="shared" si="7"/>
        <v>0</v>
      </c>
      <c r="AB30" s="8">
        <f t="shared" si="8"/>
        <v>0</v>
      </c>
    </row>
    <row r="31" spans="2:28" s="1" customFormat="1" x14ac:dyDescent="0.2">
      <c r="B31" s="32"/>
      <c r="C31" s="361">
        <f t="shared" si="6"/>
        <v>19</v>
      </c>
      <c r="D31" s="806" t="str">
        <f t="shared" si="4"/>
        <v/>
      </c>
      <c r="E31" s="376"/>
      <c r="F31" s="511"/>
      <c r="G31" s="364"/>
      <c r="H31" s="487"/>
      <c r="I31" s="487"/>
      <c r="J31" s="362"/>
      <c r="K31" s="362"/>
      <c r="L31" s="362"/>
      <c r="M31" s="362"/>
      <c r="N31" s="364"/>
      <c r="O31" s="362"/>
      <c r="P31" s="525"/>
      <c r="Q31" s="525"/>
      <c r="R31" s="519">
        <f t="shared" si="0"/>
        <v>0</v>
      </c>
      <c r="S31" s="519">
        <f t="shared" si="1"/>
        <v>0</v>
      </c>
      <c r="T31" s="518" t="str">
        <f t="shared" si="5"/>
        <v/>
      </c>
      <c r="U31" s="47"/>
      <c r="V31" s="360"/>
      <c r="W31" s="8"/>
      <c r="AA31" s="8">
        <f t="shared" si="7"/>
        <v>0</v>
      </c>
      <c r="AB31" s="8">
        <f t="shared" si="8"/>
        <v>0</v>
      </c>
    </row>
    <row r="32" spans="2:28" s="1" customFormat="1" x14ac:dyDescent="0.2">
      <c r="B32" s="32"/>
      <c r="C32" s="361">
        <f t="shared" si="6"/>
        <v>20</v>
      </c>
      <c r="D32" s="806" t="str">
        <f t="shared" si="4"/>
        <v/>
      </c>
      <c r="E32" s="376"/>
      <c r="F32" s="511"/>
      <c r="G32" s="364"/>
      <c r="H32" s="487"/>
      <c r="I32" s="487"/>
      <c r="J32" s="362"/>
      <c r="K32" s="362"/>
      <c r="L32" s="362"/>
      <c r="M32" s="362"/>
      <c r="N32" s="364"/>
      <c r="O32" s="362"/>
      <c r="P32" s="525"/>
      <c r="Q32" s="525"/>
      <c r="R32" s="519">
        <f t="shared" si="0"/>
        <v>0</v>
      </c>
      <c r="S32" s="519">
        <f t="shared" si="1"/>
        <v>0</v>
      </c>
      <c r="T32" s="518" t="str">
        <f t="shared" si="5"/>
        <v/>
      </c>
      <c r="U32" s="47"/>
      <c r="V32" s="360"/>
      <c r="W32" s="8"/>
      <c r="AA32" s="8">
        <f t="shared" si="7"/>
        <v>0</v>
      </c>
      <c r="AB32" s="8">
        <f t="shared" si="8"/>
        <v>0</v>
      </c>
    </row>
    <row r="33" spans="2:28" s="1" customFormat="1" x14ac:dyDescent="0.2">
      <c r="B33" s="32"/>
      <c r="C33" s="361">
        <f t="shared" si="6"/>
        <v>21</v>
      </c>
      <c r="D33" s="806" t="str">
        <f t="shared" si="4"/>
        <v/>
      </c>
      <c r="E33" s="376"/>
      <c r="F33" s="511"/>
      <c r="G33" s="364"/>
      <c r="H33" s="487"/>
      <c r="I33" s="487"/>
      <c r="J33" s="362"/>
      <c r="K33" s="362"/>
      <c r="L33" s="362"/>
      <c r="M33" s="362"/>
      <c r="N33" s="364"/>
      <c r="O33" s="362"/>
      <c r="P33" s="525"/>
      <c r="Q33" s="525"/>
      <c r="R33" s="519">
        <f t="shared" si="0"/>
        <v>0</v>
      </c>
      <c r="S33" s="519">
        <f t="shared" si="1"/>
        <v>0</v>
      </c>
      <c r="T33" s="518" t="str">
        <f t="shared" si="5"/>
        <v/>
      </c>
      <c r="U33" s="47"/>
      <c r="V33" s="360"/>
      <c r="W33" s="8"/>
      <c r="AA33" s="8">
        <f t="shared" si="7"/>
        <v>0</v>
      </c>
      <c r="AB33" s="8">
        <f t="shared" si="8"/>
        <v>0</v>
      </c>
    </row>
    <row r="34" spans="2:28" s="1" customFormat="1" x14ac:dyDescent="0.2">
      <c r="B34" s="32"/>
      <c r="C34" s="361">
        <f t="shared" si="6"/>
        <v>22</v>
      </c>
      <c r="D34" s="806" t="str">
        <f t="shared" si="4"/>
        <v/>
      </c>
      <c r="E34" s="376"/>
      <c r="F34" s="511"/>
      <c r="G34" s="364"/>
      <c r="H34" s="487"/>
      <c r="I34" s="487"/>
      <c r="J34" s="362"/>
      <c r="K34" s="362"/>
      <c r="L34" s="362"/>
      <c r="M34" s="362"/>
      <c r="N34" s="364"/>
      <c r="O34" s="362"/>
      <c r="P34" s="525"/>
      <c r="Q34" s="525"/>
      <c r="R34" s="519">
        <f t="shared" si="0"/>
        <v>0</v>
      </c>
      <c r="S34" s="519">
        <f t="shared" si="1"/>
        <v>0</v>
      </c>
      <c r="T34" s="518" t="str">
        <f t="shared" si="5"/>
        <v/>
      </c>
      <c r="U34" s="47"/>
      <c r="V34" s="360"/>
      <c r="W34" s="8"/>
      <c r="AA34" s="8">
        <f t="shared" si="7"/>
        <v>0</v>
      </c>
      <c r="AB34" s="8">
        <f t="shared" si="8"/>
        <v>0</v>
      </c>
    </row>
    <row r="35" spans="2:28" s="1" customFormat="1" x14ac:dyDescent="0.2">
      <c r="B35" s="32"/>
      <c r="C35" s="361">
        <f t="shared" si="6"/>
        <v>23</v>
      </c>
      <c r="D35" s="806" t="str">
        <f t="shared" si="4"/>
        <v/>
      </c>
      <c r="E35" s="376"/>
      <c r="F35" s="511"/>
      <c r="G35" s="364"/>
      <c r="H35" s="487"/>
      <c r="I35" s="487"/>
      <c r="J35" s="362"/>
      <c r="K35" s="362"/>
      <c r="L35" s="362"/>
      <c r="M35" s="362"/>
      <c r="N35" s="364"/>
      <c r="O35" s="362"/>
      <c r="P35" s="525"/>
      <c r="Q35" s="525"/>
      <c r="R35" s="519">
        <f t="shared" si="0"/>
        <v>0</v>
      </c>
      <c r="S35" s="519">
        <f t="shared" si="1"/>
        <v>0</v>
      </c>
      <c r="T35" s="518" t="str">
        <f t="shared" si="5"/>
        <v/>
      </c>
      <c r="U35" s="47"/>
      <c r="V35" s="360"/>
      <c r="W35" s="8"/>
      <c r="AA35" s="8">
        <f t="shared" si="7"/>
        <v>0</v>
      </c>
      <c r="AB35" s="8">
        <f t="shared" si="8"/>
        <v>0</v>
      </c>
    </row>
    <row r="36" spans="2:28" s="1" customFormat="1" x14ac:dyDescent="0.2">
      <c r="B36" s="32"/>
      <c r="C36" s="361">
        <f t="shared" si="6"/>
        <v>24</v>
      </c>
      <c r="D36" s="806" t="str">
        <f t="shared" si="4"/>
        <v/>
      </c>
      <c r="E36" s="376"/>
      <c r="F36" s="511"/>
      <c r="G36" s="364"/>
      <c r="H36" s="487"/>
      <c r="I36" s="487"/>
      <c r="J36" s="362"/>
      <c r="K36" s="362"/>
      <c r="L36" s="362"/>
      <c r="M36" s="362"/>
      <c r="N36" s="364"/>
      <c r="O36" s="362"/>
      <c r="P36" s="525"/>
      <c r="Q36" s="525"/>
      <c r="R36" s="519">
        <f t="shared" si="0"/>
        <v>0</v>
      </c>
      <c r="S36" s="519">
        <f t="shared" si="1"/>
        <v>0</v>
      </c>
      <c r="T36" s="518" t="str">
        <f t="shared" si="5"/>
        <v/>
      </c>
      <c r="U36" s="47"/>
      <c r="V36" s="360"/>
      <c r="W36" s="8"/>
      <c r="AA36" s="8">
        <f t="shared" si="7"/>
        <v>0</v>
      </c>
      <c r="AB36" s="8">
        <f t="shared" si="8"/>
        <v>0</v>
      </c>
    </row>
    <row r="37" spans="2:28" s="1" customFormat="1" x14ac:dyDescent="0.2">
      <c r="B37" s="32"/>
      <c r="C37" s="361">
        <f t="shared" si="6"/>
        <v>25</v>
      </c>
      <c r="D37" s="806" t="str">
        <f t="shared" si="4"/>
        <v/>
      </c>
      <c r="E37" s="376"/>
      <c r="F37" s="511"/>
      <c r="G37" s="364"/>
      <c r="H37" s="487"/>
      <c r="I37" s="487"/>
      <c r="J37" s="362"/>
      <c r="K37" s="362"/>
      <c r="L37" s="362"/>
      <c r="M37" s="362"/>
      <c r="N37" s="364"/>
      <c r="O37" s="362"/>
      <c r="P37" s="525"/>
      <c r="Q37" s="525"/>
      <c r="R37" s="519">
        <f t="shared" si="0"/>
        <v>0</v>
      </c>
      <c r="S37" s="519">
        <f t="shared" si="1"/>
        <v>0</v>
      </c>
      <c r="T37" s="518" t="str">
        <f t="shared" si="5"/>
        <v/>
      </c>
      <c r="U37" s="47"/>
      <c r="V37" s="360"/>
      <c r="W37" s="8"/>
      <c r="AA37" s="8">
        <f t="shared" si="7"/>
        <v>0</v>
      </c>
      <c r="AB37" s="8">
        <f t="shared" si="8"/>
        <v>0</v>
      </c>
    </row>
    <row r="38" spans="2:28" s="1" customFormat="1" x14ac:dyDescent="0.2">
      <c r="B38" s="32"/>
      <c r="C38" s="361">
        <f t="shared" si="6"/>
        <v>26</v>
      </c>
      <c r="D38" s="806" t="str">
        <f t="shared" si="4"/>
        <v/>
      </c>
      <c r="E38" s="376"/>
      <c r="F38" s="511"/>
      <c r="G38" s="364"/>
      <c r="H38" s="487"/>
      <c r="I38" s="487"/>
      <c r="J38" s="362"/>
      <c r="K38" s="362"/>
      <c r="L38" s="362"/>
      <c r="M38" s="362"/>
      <c r="N38" s="364"/>
      <c r="O38" s="362"/>
      <c r="P38" s="525"/>
      <c r="Q38" s="525"/>
      <c r="R38" s="519">
        <f t="shared" si="0"/>
        <v>0</v>
      </c>
      <c r="S38" s="519">
        <f t="shared" si="1"/>
        <v>0</v>
      </c>
      <c r="T38" s="518" t="str">
        <f t="shared" si="5"/>
        <v/>
      </c>
      <c r="U38" s="47"/>
      <c r="V38" s="360"/>
      <c r="W38" s="8"/>
      <c r="AA38" s="8">
        <f t="shared" si="7"/>
        <v>0</v>
      </c>
      <c r="AB38" s="8">
        <f t="shared" si="8"/>
        <v>0</v>
      </c>
    </row>
    <row r="39" spans="2:28" s="1" customFormat="1" x14ac:dyDescent="0.2">
      <c r="B39" s="32"/>
      <c r="C39" s="361">
        <f t="shared" si="6"/>
        <v>27</v>
      </c>
      <c r="D39" s="806" t="str">
        <f t="shared" si="4"/>
        <v/>
      </c>
      <c r="E39" s="376"/>
      <c r="F39" s="511"/>
      <c r="G39" s="364"/>
      <c r="H39" s="487"/>
      <c r="I39" s="487"/>
      <c r="J39" s="362"/>
      <c r="K39" s="362"/>
      <c r="L39" s="362"/>
      <c r="M39" s="362"/>
      <c r="N39" s="364"/>
      <c r="O39" s="362"/>
      <c r="P39" s="525"/>
      <c r="Q39" s="525"/>
      <c r="R39" s="519">
        <f t="shared" si="0"/>
        <v>0</v>
      </c>
      <c r="S39" s="519">
        <f t="shared" si="1"/>
        <v>0</v>
      </c>
      <c r="T39" s="518" t="str">
        <f t="shared" si="5"/>
        <v/>
      </c>
      <c r="U39" s="47"/>
      <c r="V39" s="360"/>
      <c r="W39" s="8"/>
      <c r="AA39" s="8">
        <f t="shared" si="7"/>
        <v>0</v>
      </c>
      <c r="AB39" s="8">
        <f t="shared" si="8"/>
        <v>0</v>
      </c>
    </row>
    <row r="40" spans="2:28" s="1" customFormat="1" x14ac:dyDescent="0.2">
      <c r="B40" s="32"/>
      <c r="C40" s="361">
        <f t="shared" si="6"/>
        <v>28</v>
      </c>
      <c r="D40" s="806" t="str">
        <f t="shared" si="4"/>
        <v/>
      </c>
      <c r="E40" s="376"/>
      <c r="F40" s="511"/>
      <c r="G40" s="364"/>
      <c r="H40" s="487"/>
      <c r="I40" s="487"/>
      <c r="J40" s="362"/>
      <c r="K40" s="362"/>
      <c r="L40" s="362"/>
      <c r="M40" s="362"/>
      <c r="N40" s="364"/>
      <c r="O40" s="362"/>
      <c r="P40" s="525"/>
      <c r="Q40" s="525"/>
      <c r="R40" s="519">
        <f t="shared" si="0"/>
        <v>0</v>
      </c>
      <c r="S40" s="519">
        <f t="shared" si="1"/>
        <v>0</v>
      </c>
      <c r="T40" s="518" t="str">
        <f t="shared" si="5"/>
        <v/>
      </c>
      <c r="U40" s="47"/>
      <c r="V40" s="360"/>
      <c r="W40" s="8"/>
      <c r="AA40" s="8">
        <f t="shared" si="7"/>
        <v>0</v>
      </c>
      <c r="AB40" s="8">
        <f t="shared" si="8"/>
        <v>0</v>
      </c>
    </row>
    <row r="41" spans="2:28" s="1" customFormat="1" x14ac:dyDescent="0.2">
      <c r="B41" s="32"/>
      <c r="C41" s="361">
        <f t="shared" si="6"/>
        <v>29</v>
      </c>
      <c r="D41" s="806" t="str">
        <f t="shared" si="4"/>
        <v/>
      </c>
      <c r="E41" s="376"/>
      <c r="F41" s="511"/>
      <c r="G41" s="364"/>
      <c r="H41" s="487"/>
      <c r="I41" s="487"/>
      <c r="J41" s="362"/>
      <c r="K41" s="362"/>
      <c r="L41" s="362"/>
      <c r="M41" s="362"/>
      <c r="N41" s="364"/>
      <c r="O41" s="362"/>
      <c r="P41" s="525"/>
      <c r="Q41" s="525"/>
      <c r="R41" s="519">
        <f t="shared" si="0"/>
        <v>0</v>
      </c>
      <c r="S41" s="519">
        <f t="shared" si="1"/>
        <v>0</v>
      </c>
      <c r="T41" s="518" t="str">
        <f t="shared" si="5"/>
        <v/>
      </c>
      <c r="U41" s="47"/>
      <c r="V41" s="360"/>
      <c r="W41" s="8"/>
      <c r="AA41" s="8">
        <f t="shared" si="7"/>
        <v>0</v>
      </c>
      <c r="AB41" s="8">
        <f t="shared" si="8"/>
        <v>0</v>
      </c>
    </row>
    <row r="42" spans="2:28" s="1" customFormat="1" x14ac:dyDescent="0.2">
      <c r="B42" s="32"/>
      <c r="C42" s="361">
        <f>C41+1</f>
        <v>30</v>
      </c>
      <c r="D42" s="806" t="str">
        <f t="shared" si="4"/>
        <v/>
      </c>
      <c r="E42" s="376"/>
      <c r="F42" s="511"/>
      <c r="G42" s="364"/>
      <c r="H42" s="487"/>
      <c r="I42" s="487"/>
      <c r="J42" s="362"/>
      <c r="K42" s="362"/>
      <c r="L42" s="362"/>
      <c r="M42" s="362"/>
      <c r="N42" s="364"/>
      <c r="O42" s="362"/>
      <c r="P42" s="525"/>
      <c r="Q42" s="525"/>
      <c r="R42" s="519">
        <f t="shared" si="0"/>
        <v>0</v>
      </c>
      <c r="S42" s="519">
        <f t="shared" si="1"/>
        <v>0</v>
      </c>
      <c r="T42" s="518" t="str">
        <f t="shared" si="5"/>
        <v/>
      </c>
      <c r="U42" s="47"/>
      <c r="V42" s="360"/>
      <c r="W42" s="8"/>
      <c r="AA42" s="8">
        <f t="shared" si="7"/>
        <v>0</v>
      </c>
      <c r="AB42" s="8">
        <f t="shared" si="8"/>
        <v>0</v>
      </c>
    </row>
    <row r="43" spans="2:28" s="1" customFormat="1" x14ac:dyDescent="0.2">
      <c r="B43" s="32"/>
      <c r="C43" s="361">
        <f>C42+1</f>
        <v>31</v>
      </c>
      <c r="D43" s="806" t="str">
        <f t="shared" si="4"/>
        <v/>
      </c>
      <c r="E43" s="376"/>
      <c r="F43" s="511"/>
      <c r="G43" s="364"/>
      <c r="H43" s="487"/>
      <c r="I43" s="487"/>
      <c r="J43" s="362"/>
      <c r="K43" s="362"/>
      <c r="L43" s="362"/>
      <c r="M43" s="362"/>
      <c r="N43" s="364"/>
      <c r="O43" s="362"/>
      <c r="P43" s="525"/>
      <c r="Q43" s="525"/>
      <c r="R43" s="519">
        <f t="shared" si="0"/>
        <v>0</v>
      </c>
      <c r="S43" s="519">
        <f t="shared" si="1"/>
        <v>0</v>
      </c>
      <c r="T43" s="518" t="str">
        <f t="shared" si="5"/>
        <v/>
      </c>
      <c r="U43" s="47"/>
      <c r="V43" s="360"/>
      <c r="W43" s="8"/>
      <c r="AA43" s="8">
        <f t="shared" si="7"/>
        <v>0</v>
      </c>
      <c r="AB43" s="8">
        <f t="shared" si="8"/>
        <v>0</v>
      </c>
    </row>
    <row r="44" spans="2:28" s="1" customFormat="1" x14ac:dyDescent="0.2">
      <c r="B44" s="32"/>
      <c r="C44" s="361">
        <f>C43+1</f>
        <v>32</v>
      </c>
      <c r="D44" s="806" t="str">
        <f t="shared" si="4"/>
        <v/>
      </c>
      <c r="E44" s="376"/>
      <c r="F44" s="511"/>
      <c r="G44" s="364"/>
      <c r="H44" s="487"/>
      <c r="I44" s="487"/>
      <c r="J44" s="362"/>
      <c r="K44" s="362"/>
      <c r="L44" s="362"/>
      <c r="M44" s="362"/>
      <c r="N44" s="364"/>
      <c r="O44" s="362"/>
      <c r="P44" s="525"/>
      <c r="Q44" s="525"/>
      <c r="R44" s="519">
        <f t="shared" si="0"/>
        <v>0</v>
      </c>
      <c r="S44" s="519">
        <f t="shared" si="1"/>
        <v>0</v>
      </c>
      <c r="T44" s="518" t="str">
        <f t="shared" si="5"/>
        <v/>
      </c>
      <c r="U44" s="47"/>
      <c r="V44" s="360"/>
      <c r="W44" s="8"/>
      <c r="AA44" s="8">
        <f t="shared" si="7"/>
        <v>0</v>
      </c>
      <c r="AB44" s="8">
        <f t="shared" si="8"/>
        <v>0</v>
      </c>
    </row>
    <row r="45" spans="2:28" s="1" customFormat="1" x14ac:dyDescent="0.2">
      <c r="B45" s="32"/>
      <c r="C45" s="361">
        <f>C44+1</f>
        <v>33</v>
      </c>
      <c r="D45" s="806" t="str">
        <f t="shared" si="4"/>
        <v/>
      </c>
      <c r="E45" s="376"/>
      <c r="F45" s="511"/>
      <c r="G45" s="364"/>
      <c r="H45" s="487"/>
      <c r="I45" s="487"/>
      <c r="J45" s="362"/>
      <c r="K45" s="362"/>
      <c r="L45" s="362"/>
      <c r="M45" s="362"/>
      <c r="N45" s="364"/>
      <c r="O45" s="362"/>
      <c r="P45" s="525"/>
      <c r="Q45" s="525"/>
      <c r="R45" s="519">
        <f t="shared" ref="R45:R72" si="9">IF(OR(L45="",L45=0),0,(J45*3.6)/(L45*HLOOKUP(N45,$Z$6:$AG$7,2,0)))</f>
        <v>0</v>
      </c>
      <c r="S45" s="519">
        <f t="shared" ref="S45:S72" si="10">IF(OR(M45="",M45=0),0,(K45*3.6)/(M45*HLOOKUP(N45,$Z$6:$AG$7,2,0)))</f>
        <v>0</v>
      </c>
      <c r="T45" s="518" t="str">
        <f t="shared" si="5"/>
        <v/>
      </c>
      <c r="U45" s="47"/>
      <c r="V45" s="365"/>
      <c r="W45" s="8"/>
      <c r="AA45" s="8">
        <f t="shared" si="7"/>
        <v>0</v>
      </c>
      <c r="AB45" s="8">
        <f t="shared" si="8"/>
        <v>0</v>
      </c>
    </row>
    <row r="46" spans="2:28" s="1" customFormat="1" x14ac:dyDescent="0.2">
      <c r="B46" s="32"/>
      <c r="C46" s="361">
        <f t="shared" ref="C46:C71" si="11">C45+1</f>
        <v>34</v>
      </c>
      <c r="D46" s="806" t="str">
        <f t="shared" si="4"/>
        <v/>
      </c>
      <c r="E46" s="376"/>
      <c r="F46" s="511"/>
      <c r="G46" s="364"/>
      <c r="H46" s="487"/>
      <c r="I46" s="487"/>
      <c r="J46" s="362"/>
      <c r="K46" s="362"/>
      <c r="L46" s="362"/>
      <c r="M46" s="362"/>
      <c r="N46" s="364"/>
      <c r="O46" s="362"/>
      <c r="P46" s="525"/>
      <c r="Q46" s="525"/>
      <c r="R46" s="519">
        <f t="shared" si="9"/>
        <v>0</v>
      </c>
      <c r="S46" s="519">
        <f t="shared" si="10"/>
        <v>0</v>
      </c>
      <c r="T46" s="518" t="str">
        <f t="shared" si="5"/>
        <v/>
      </c>
      <c r="U46" s="47"/>
      <c r="V46" s="360"/>
      <c r="W46" s="8"/>
      <c r="AA46" s="8">
        <f t="shared" si="7"/>
        <v>0</v>
      </c>
      <c r="AB46" s="8">
        <f t="shared" si="8"/>
        <v>0</v>
      </c>
    </row>
    <row r="47" spans="2:28" s="1" customFormat="1" x14ac:dyDescent="0.2">
      <c r="B47" s="32"/>
      <c r="C47" s="361">
        <f t="shared" si="11"/>
        <v>35</v>
      </c>
      <c r="D47" s="806" t="str">
        <f t="shared" si="4"/>
        <v/>
      </c>
      <c r="E47" s="376"/>
      <c r="F47" s="511"/>
      <c r="G47" s="364"/>
      <c r="H47" s="487"/>
      <c r="I47" s="487"/>
      <c r="J47" s="362"/>
      <c r="K47" s="362"/>
      <c r="L47" s="362"/>
      <c r="M47" s="362"/>
      <c r="N47" s="364"/>
      <c r="O47" s="362"/>
      <c r="P47" s="525"/>
      <c r="Q47" s="525"/>
      <c r="R47" s="519">
        <f t="shared" si="9"/>
        <v>0</v>
      </c>
      <c r="S47" s="519">
        <f t="shared" si="10"/>
        <v>0</v>
      </c>
      <c r="T47" s="518" t="str">
        <f t="shared" si="5"/>
        <v/>
      </c>
      <c r="U47" s="47"/>
      <c r="V47" s="360"/>
      <c r="W47" s="8"/>
      <c r="AA47" s="8">
        <f t="shared" si="7"/>
        <v>0</v>
      </c>
      <c r="AB47" s="8">
        <f t="shared" si="8"/>
        <v>0</v>
      </c>
    </row>
    <row r="48" spans="2:28" s="1" customFormat="1" x14ac:dyDescent="0.2">
      <c r="B48" s="32"/>
      <c r="C48" s="361">
        <f t="shared" si="11"/>
        <v>36</v>
      </c>
      <c r="D48" s="806" t="str">
        <f t="shared" si="4"/>
        <v/>
      </c>
      <c r="E48" s="376"/>
      <c r="F48" s="511"/>
      <c r="G48" s="364"/>
      <c r="H48" s="487"/>
      <c r="I48" s="487"/>
      <c r="J48" s="362"/>
      <c r="K48" s="362"/>
      <c r="L48" s="362"/>
      <c r="M48" s="362"/>
      <c r="N48" s="364"/>
      <c r="O48" s="362"/>
      <c r="P48" s="525"/>
      <c r="Q48" s="525"/>
      <c r="R48" s="519">
        <f t="shared" si="9"/>
        <v>0</v>
      </c>
      <c r="S48" s="519">
        <f t="shared" si="10"/>
        <v>0</v>
      </c>
      <c r="T48" s="518" t="str">
        <f t="shared" si="5"/>
        <v/>
      </c>
      <c r="U48" s="47"/>
      <c r="V48" s="360"/>
      <c r="W48" s="8"/>
      <c r="AA48" s="8">
        <f t="shared" si="7"/>
        <v>0</v>
      </c>
      <c r="AB48" s="8">
        <f t="shared" si="8"/>
        <v>0</v>
      </c>
    </row>
    <row r="49" spans="2:28" s="1" customFormat="1" x14ac:dyDescent="0.2">
      <c r="B49" s="32"/>
      <c r="C49" s="361">
        <f t="shared" si="11"/>
        <v>37</v>
      </c>
      <c r="D49" s="806" t="str">
        <f t="shared" si="4"/>
        <v/>
      </c>
      <c r="E49" s="376"/>
      <c r="F49" s="511"/>
      <c r="G49" s="364"/>
      <c r="H49" s="487"/>
      <c r="I49" s="487"/>
      <c r="J49" s="362"/>
      <c r="K49" s="362"/>
      <c r="L49" s="362"/>
      <c r="M49" s="362"/>
      <c r="N49" s="364"/>
      <c r="O49" s="362"/>
      <c r="P49" s="525"/>
      <c r="Q49" s="525"/>
      <c r="R49" s="519">
        <f t="shared" si="9"/>
        <v>0</v>
      </c>
      <c r="S49" s="519">
        <f t="shared" si="10"/>
        <v>0</v>
      </c>
      <c r="T49" s="518" t="str">
        <f t="shared" si="5"/>
        <v/>
      </c>
      <c r="U49" s="47"/>
      <c r="V49" s="360"/>
      <c r="W49" s="8"/>
      <c r="AA49" s="8">
        <f t="shared" si="7"/>
        <v>0</v>
      </c>
      <c r="AB49" s="8">
        <f t="shared" si="8"/>
        <v>0</v>
      </c>
    </row>
    <row r="50" spans="2:28" s="1" customFormat="1" x14ac:dyDescent="0.2">
      <c r="B50" s="32"/>
      <c r="C50" s="361">
        <f t="shared" si="11"/>
        <v>38</v>
      </c>
      <c r="D50" s="806" t="str">
        <f t="shared" si="4"/>
        <v/>
      </c>
      <c r="E50" s="376"/>
      <c r="F50" s="511"/>
      <c r="G50" s="364"/>
      <c r="H50" s="487"/>
      <c r="I50" s="487"/>
      <c r="J50" s="362"/>
      <c r="K50" s="362"/>
      <c r="L50" s="362"/>
      <c r="M50" s="362"/>
      <c r="N50" s="364"/>
      <c r="O50" s="362"/>
      <c r="P50" s="525"/>
      <c r="Q50" s="525"/>
      <c r="R50" s="519">
        <f t="shared" si="9"/>
        <v>0</v>
      </c>
      <c r="S50" s="519">
        <f t="shared" si="10"/>
        <v>0</v>
      </c>
      <c r="T50" s="518" t="str">
        <f t="shared" si="5"/>
        <v/>
      </c>
      <c r="U50" s="47"/>
      <c r="V50" s="360"/>
      <c r="W50" s="8"/>
      <c r="AA50" s="8">
        <f t="shared" si="7"/>
        <v>0</v>
      </c>
      <c r="AB50" s="8">
        <f t="shared" si="8"/>
        <v>0</v>
      </c>
    </row>
    <row r="51" spans="2:28" s="1" customFormat="1" x14ac:dyDescent="0.2">
      <c r="B51" s="32"/>
      <c r="C51" s="361">
        <f t="shared" si="11"/>
        <v>39</v>
      </c>
      <c r="D51" s="806" t="str">
        <f t="shared" si="4"/>
        <v/>
      </c>
      <c r="E51" s="376"/>
      <c r="F51" s="511"/>
      <c r="G51" s="364"/>
      <c r="H51" s="487"/>
      <c r="I51" s="487"/>
      <c r="J51" s="362"/>
      <c r="K51" s="362"/>
      <c r="L51" s="362"/>
      <c r="M51" s="362"/>
      <c r="N51" s="364"/>
      <c r="O51" s="362"/>
      <c r="P51" s="525"/>
      <c r="Q51" s="525"/>
      <c r="R51" s="519">
        <f t="shared" si="9"/>
        <v>0</v>
      </c>
      <c r="S51" s="519">
        <f t="shared" si="10"/>
        <v>0</v>
      </c>
      <c r="T51" s="518" t="str">
        <f t="shared" si="5"/>
        <v/>
      </c>
      <c r="U51" s="47"/>
      <c r="V51" s="360"/>
      <c r="W51" s="8"/>
      <c r="AA51" s="8">
        <f t="shared" si="7"/>
        <v>0</v>
      </c>
      <c r="AB51" s="8">
        <f t="shared" si="8"/>
        <v>0</v>
      </c>
    </row>
    <row r="52" spans="2:28" s="1" customFormat="1" x14ac:dyDescent="0.2">
      <c r="B52" s="32"/>
      <c r="C52" s="361">
        <f t="shared" si="11"/>
        <v>40</v>
      </c>
      <c r="D52" s="806" t="str">
        <f t="shared" si="4"/>
        <v/>
      </c>
      <c r="E52" s="376"/>
      <c r="F52" s="511"/>
      <c r="G52" s="364"/>
      <c r="H52" s="487"/>
      <c r="I52" s="487"/>
      <c r="J52" s="362"/>
      <c r="K52" s="362"/>
      <c r="L52" s="362"/>
      <c r="M52" s="362"/>
      <c r="N52" s="364"/>
      <c r="O52" s="362"/>
      <c r="P52" s="525"/>
      <c r="Q52" s="525"/>
      <c r="R52" s="519">
        <f t="shared" si="9"/>
        <v>0</v>
      </c>
      <c r="S52" s="519">
        <f t="shared" si="10"/>
        <v>0</v>
      </c>
      <c r="T52" s="518" t="str">
        <f t="shared" si="5"/>
        <v/>
      </c>
      <c r="U52" s="47"/>
      <c r="V52" s="360"/>
      <c r="W52" s="8"/>
      <c r="AA52" s="8">
        <f t="shared" si="7"/>
        <v>0</v>
      </c>
      <c r="AB52" s="8">
        <f t="shared" si="8"/>
        <v>0</v>
      </c>
    </row>
    <row r="53" spans="2:28" s="1" customFormat="1" x14ac:dyDescent="0.2">
      <c r="B53" s="32"/>
      <c r="C53" s="361">
        <f t="shared" si="11"/>
        <v>41</v>
      </c>
      <c r="D53" s="806" t="str">
        <f t="shared" si="4"/>
        <v/>
      </c>
      <c r="E53" s="376"/>
      <c r="F53" s="511"/>
      <c r="G53" s="364"/>
      <c r="H53" s="487"/>
      <c r="I53" s="487"/>
      <c r="J53" s="362"/>
      <c r="K53" s="362"/>
      <c r="L53" s="362"/>
      <c r="M53" s="362"/>
      <c r="N53" s="364"/>
      <c r="O53" s="362"/>
      <c r="P53" s="525"/>
      <c r="Q53" s="525"/>
      <c r="R53" s="519">
        <f t="shared" si="9"/>
        <v>0</v>
      </c>
      <c r="S53" s="519">
        <f t="shared" si="10"/>
        <v>0</v>
      </c>
      <c r="T53" s="518" t="str">
        <f t="shared" si="5"/>
        <v/>
      </c>
      <c r="U53" s="47"/>
      <c r="V53" s="360"/>
      <c r="W53" s="8"/>
      <c r="AA53" s="8">
        <f t="shared" si="7"/>
        <v>0</v>
      </c>
      <c r="AB53" s="8">
        <f t="shared" si="8"/>
        <v>0</v>
      </c>
    </row>
    <row r="54" spans="2:28" s="1" customFormat="1" x14ac:dyDescent="0.2">
      <c r="B54" s="32"/>
      <c r="C54" s="361">
        <f t="shared" si="11"/>
        <v>42</v>
      </c>
      <c r="D54" s="806" t="str">
        <f t="shared" si="4"/>
        <v/>
      </c>
      <c r="E54" s="376"/>
      <c r="F54" s="511"/>
      <c r="G54" s="364"/>
      <c r="H54" s="487"/>
      <c r="I54" s="487"/>
      <c r="J54" s="362"/>
      <c r="K54" s="362"/>
      <c r="L54" s="362"/>
      <c r="M54" s="362"/>
      <c r="N54" s="364"/>
      <c r="O54" s="362"/>
      <c r="P54" s="525"/>
      <c r="Q54" s="525"/>
      <c r="R54" s="519">
        <f t="shared" si="9"/>
        <v>0</v>
      </c>
      <c r="S54" s="519">
        <f t="shared" si="10"/>
        <v>0</v>
      </c>
      <c r="T54" s="518" t="str">
        <f t="shared" si="5"/>
        <v/>
      </c>
      <c r="U54" s="47"/>
      <c r="V54" s="360"/>
      <c r="W54" s="8"/>
      <c r="AA54" s="8">
        <f t="shared" si="7"/>
        <v>0</v>
      </c>
      <c r="AB54" s="8">
        <f t="shared" si="8"/>
        <v>0</v>
      </c>
    </row>
    <row r="55" spans="2:28" s="1" customFormat="1" x14ac:dyDescent="0.2">
      <c r="B55" s="32"/>
      <c r="C55" s="361">
        <f t="shared" si="11"/>
        <v>43</v>
      </c>
      <c r="D55" s="806" t="str">
        <f t="shared" si="4"/>
        <v/>
      </c>
      <c r="E55" s="376"/>
      <c r="F55" s="511"/>
      <c r="G55" s="364"/>
      <c r="H55" s="487"/>
      <c r="I55" s="487"/>
      <c r="J55" s="362"/>
      <c r="K55" s="362"/>
      <c r="L55" s="362"/>
      <c r="M55" s="362"/>
      <c r="N55" s="364"/>
      <c r="O55" s="362"/>
      <c r="P55" s="525"/>
      <c r="Q55" s="525"/>
      <c r="R55" s="519">
        <f t="shared" si="9"/>
        <v>0</v>
      </c>
      <c r="S55" s="519">
        <f t="shared" si="10"/>
        <v>0</v>
      </c>
      <c r="T55" s="518" t="str">
        <f t="shared" si="5"/>
        <v/>
      </c>
      <c r="U55" s="47"/>
      <c r="V55" s="360"/>
      <c r="W55" s="8"/>
      <c r="AA55" s="8">
        <f t="shared" si="7"/>
        <v>0</v>
      </c>
      <c r="AB55" s="8">
        <f t="shared" si="8"/>
        <v>0</v>
      </c>
    </row>
    <row r="56" spans="2:28" s="1" customFormat="1" x14ac:dyDescent="0.2">
      <c r="B56" s="32"/>
      <c r="C56" s="361">
        <f t="shared" si="11"/>
        <v>44</v>
      </c>
      <c r="D56" s="806" t="str">
        <f t="shared" si="4"/>
        <v/>
      </c>
      <c r="E56" s="376"/>
      <c r="F56" s="511"/>
      <c r="G56" s="364"/>
      <c r="H56" s="487"/>
      <c r="I56" s="487"/>
      <c r="J56" s="362"/>
      <c r="K56" s="362"/>
      <c r="L56" s="362"/>
      <c r="M56" s="362"/>
      <c r="N56" s="364"/>
      <c r="O56" s="362"/>
      <c r="P56" s="525"/>
      <c r="Q56" s="525"/>
      <c r="R56" s="519">
        <f t="shared" si="9"/>
        <v>0</v>
      </c>
      <c r="S56" s="519">
        <f t="shared" si="10"/>
        <v>0</v>
      </c>
      <c r="T56" s="518" t="str">
        <f t="shared" si="5"/>
        <v/>
      </c>
      <c r="U56" s="47"/>
      <c r="V56" s="360"/>
      <c r="W56" s="8"/>
      <c r="AA56" s="8">
        <f t="shared" si="7"/>
        <v>0</v>
      </c>
      <c r="AB56" s="8">
        <f t="shared" si="8"/>
        <v>0</v>
      </c>
    </row>
    <row r="57" spans="2:28" s="1" customFormat="1" x14ac:dyDescent="0.2">
      <c r="B57" s="32"/>
      <c r="C57" s="361">
        <f t="shared" si="11"/>
        <v>45</v>
      </c>
      <c r="D57" s="806" t="str">
        <f t="shared" si="4"/>
        <v/>
      </c>
      <c r="E57" s="376"/>
      <c r="F57" s="511"/>
      <c r="G57" s="364"/>
      <c r="H57" s="487"/>
      <c r="I57" s="487"/>
      <c r="J57" s="362"/>
      <c r="K57" s="362"/>
      <c r="L57" s="362"/>
      <c r="M57" s="362"/>
      <c r="N57" s="364"/>
      <c r="O57" s="362"/>
      <c r="P57" s="525"/>
      <c r="Q57" s="525"/>
      <c r="R57" s="519">
        <f t="shared" si="9"/>
        <v>0</v>
      </c>
      <c r="S57" s="519">
        <f t="shared" si="10"/>
        <v>0</v>
      </c>
      <c r="T57" s="518" t="str">
        <f t="shared" si="5"/>
        <v/>
      </c>
      <c r="U57" s="47"/>
      <c r="V57" s="360"/>
      <c r="W57" s="8"/>
      <c r="AA57" s="8">
        <f t="shared" si="7"/>
        <v>0</v>
      </c>
      <c r="AB57" s="8">
        <f t="shared" si="8"/>
        <v>0</v>
      </c>
    </row>
    <row r="58" spans="2:28" s="1" customFormat="1" x14ac:dyDescent="0.2">
      <c r="B58" s="32"/>
      <c r="C58" s="361">
        <f t="shared" si="11"/>
        <v>46</v>
      </c>
      <c r="D58" s="806" t="str">
        <f t="shared" si="4"/>
        <v/>
      </c>
      <c r="E58" s="376"/>
      <c r="F58" s="511"/>
      <c r="G58" s="364"/>
      <c r="H58" s="487"/>
      <c r="I58" s="487"/>
      <c r="J58" s="362"/>
      <c r="K58" s="362"/>
      <c r="L58" s="362"/>
      <c r="M58" s="362"/>
      <c r="N58" s="364"/>
      <c r="O58" s="362"/>
      <c r="P58" s="525"/>
      <c r="Q58" s="525"/>
      <c r="R58" s="519">
        <f t="shared" si="9"/>
        <v>0</v>
      </c>
      <c r="S58" s="519">
        <f t="shared" si="10"/>
        <v>0</v>
      </c>
      <c r="T58" s="518" t="str">
        <f t="shared" si="5"/>
        <v/>
      </c>
      <c r="U58" s="47"/>
      <c r="V58" s="360"/>
      <c r="W58" s="8"/>
      <c r="AA58" s="8">
        <f t="shared" si="7"/>
        <v>0</v>
      </c>
      <c r="AB58" s="8">
        <f t="shared" si="8"/>
        <v>0</v>
      </c>
    </row>
    <row r="59" spans="2:28" s="1" customFormat="1" x14ac:dyDescent="0.2">
      <c r="B59" s="32"/>
      <c r="C59" s="361">
        <f t="shared" si="11"/>
        <v>47</v>
      </c>
      <c r="D59" s="806" t="str">
        <f t="shared" si="4"/>
        <v/>
      </c>
      <c r="E59" s="376"/>
      <c r="F59" s="511"/>
      <c r="G59" s="364"/>
      <c r="H59" s="487"/>
      <c r="I59" s="487"/>
      <c r="J59" s="362"/>
      <c r="K59" s="362"/>
      <c r="L59" s="362"/>
      <c r="M59" s="362"/>
      <c r="N59" s="364"/>
      <c r="O59" s="362"/>
      <c r="P59" s="525"/>
      <c r="Q59" s="525"/>
      <c r="R59" s="519">
        <f t="shared" si="9"/>
        <v>0</v>
      </c>
      <c r="S59" s="519">
        <f t="shared" si="10"/>
        <v>0</v>
      </c>
      <c r="T59" s="518" t="str">
        <f t="shared" si="5"/>
        <v/>
      </c>
      <c r="U59" s="47"/>
      <c r="V59" s="360"/>
      <c r="W59" s="8"/>
      <c r="AA59" s="8">
        <f t="shared" si="7"/>
        <v>0</v>
      </c>
      <c r="AB59" s="8">
        <f t="shared" si="8"/>
        <v>0</v>
      </c>
    </row>
    <row r="60" spans="2:28" s="1" customFormat="1" x14ac:dyDescent="0.2">
      <c r="B60" s="32"/>
      <c r="C60" s="361">
        <f t="shared" si="11"/>
        <v>48</v>
      </c>
      <c r="D60" s="806" t="str">
        <f t="shared" si="4"/>
        <v/>
      </c>
      <c r="E60" s="376"/>
      <c r="F60" s="511"/>
      <c r="G60" s="364"/>
      <c r="H60" s="487"/>
      <c r="I60" s="487"/>
      <c r="J60" s="362"/>
      <c r="K60" s="362"/>
      <c r="L60" s="362"/>
      <c r="M60" s="362"/>
      <c r="N60" s="364"/>
      <c r="O60" s="362"/>
      <c r="P60" s="525"/>
      <c r="Q60" s="525"/>
      <c r="R60" s="519">
        <f t="shared" si="9"/>
        <v>0</v>
      </c>
      <c r="S60" s="519">
        <f t="shared" si="10"/>
        <v>0</v>
      </c>
      <c r="T60" s="518" t="str">
        <f t="shared" si="5"/>
        <v/>
      </c>
      <c r="U60" s="47"/>
      <c r="V60" s="360"/>
      <c r="W60" s="8"/>
      <c r="AA60" s="8">
        <f t="shared" si="7"/>
        <v>0</v>
      </c>
      <c r="AB60" s="8">
        <f t="shared" si="8"/>
        <v>0</v>
      </c>
    </row>
    <row r="61" spans="2:28" s="1" customFormat="1" x14ac:dyDescent="0.2">
      <c r="B61" s="32"/>
      <c r="C61" s="361">
        <f t="shared" si="11"/>
        <v>49</v>
      </c>
      <c r="D61" s="806" t="str">
        <f t="shared" si="4"/>
        <v/>
      </c>
      <c r="E61" s="376"/>
      <c r="F61" s="511"/>
      <c r="G61" s="364"/>
      <c r="H61" s="487"/>
      <c r="I61" s="487"/>
      <c r="J61" s="362"/>
      <c r="K61" s="362"/>
      <c r="L61" s="362"/>
      <c r="M61" s="362"/>
      <c r="N61" s="364"/>
      <c r="O61" s="362"/>
      <c r="P61" s="525"/>
      <c r="Q61" s="525"/>
      <c r="R61" s="519">
        <f t="shared" si="9"/>
        <v>0</v>
      </c>
      <c r="S61" s="519">
        <f t="shared" si="10"/>
        <v>0</v>
      </c>
      <c r="T61" s="518" t="str">
        <f t="shared" si="5"/>
        <v/>
      </c>
      <c r="U61" s="47"/>
      <c r="V61" s="360"/>
      <c r="W61" s="8"/>
      <c r="AA61" s="8">
        <f t="shared" si="7"/>
        <v>0</v>
      </c>
      <c r="AB61" s="8">
        <f t="shared" si="8"/>
        <v>0</v>
      </c>
    </row>
    <row r="62" spans="2:28" s="1" customFormat="1" x14ac:dyDescent="0.2">
      <c r="B62" s="32"/>
      <c r="C62" s="361">
        <f t="shared" si="11"/>
        <v>50</v>
      </c>
      <c r="D62" s="806" t="str">
        <f t="shared" si="4"/>
        <v/>
      </c>
      <c r="E62" s="376"/>
      <c r="F62" s="511"/>
      <c r="G62" s="364"/>
      <c r="H62" s="487"/>
      <c r="I62" s="487"/>
      <c r="J62" s="362"/>
      <c r="K62" s="362"/>
      <c r="L62" s="362"/>
      <c r="M62" s="362"/>
      <c r="N62" s="364"/>
      <c r="O62" s="362"/>
      <c r="P62" s="525"/>
      <c r="Q62" s="525"/>
      <c r="R62" s="519">
        <f t="shared" si="9"/>
        <v>0</v>
      </c>
      <c r="S62" s="519">
        <f t="shared" si="10"/>
        <v>0</v>
      </c>
      <c r="T62" s="518" t="str">
        <f t="shared" si="5"/>
        <v/>
      </c>
      <c r="U62" s="47"/>
      <c r="V62" s="360"/>
      <c r="W62" s="8"/>
      <c r="AA62" s="8">
        <f t="shared" si="7"/>
        <v>0</v>
      </c>
      <c r="AB62" s="8">
        <f t="shared" si="8"/>
        <v>0</v>
      </c>
    </row>
    <row r="63" spans="2:28" s="1" customFormat="1" x14ac:dyDescent="0.2">
      <c r="B63" s="32"/>
      <c r="C63" s="361">
        <f t="shared" si="11"/>
        <v>51</v>
      </c>
      <c r="D63" s="806" t="str">
        <f t="shared" si="4"/>
        <v/>
      </c>
      <c r="E63" s="376"/>
      <c r="F63" s="511"/>
      <c r="G63" s="364"/>
      <c r="H63" s="487"/>
      <c r="I63" s="487"/>
      <c r="J63" s="362"/>
      <c r="K63" s="362"/>
      <c r="L63" s="362"/>
      <c r="M63" s="362"/>
      <c r="N63" s="364"/>
      <c r="O63" s="362"/>
      <c r="P63" s="525"/>
      <c r="Q63" s="525"/>
      <c r="R63" s="519">
        <f t="shared" si="9"/>
        <v>0</v>
      </c>
      <c r="S63" s="519">
        <f t="shared" si="10"/>
        <v>0</v>
      </c>
      <c r="T63" s="518" t="str">
        <f t="shared" si="5"/>
        <v/>
      </c>
      <c r="U63" s="47"/>
      <c r="V63" s="360"/>
      <c r="W63" s="8"/>
      <c r="AA63" s="8">
        <f t="shared" si="7"/>
        <v>0</v>
      </c>
      <c r="AB63" s="8">
        <f t="shared" si="8"/>
        <v>0</v>
      </c>
    </row>
    <row r="64" spans="2:28" s="1" customFormat="1" x14ac:dyDescent="0.2">
      <c r="B64" s="32"/>
      <c r="C64" s="361">
        <f t="shared" si="11"/>
        <v>52</v>
      </c>
      <c r="D64" s="806" t="str">
        <f t="shared" si="4"/>
        <v/>
      </c>
      <c r="E64" s="376"/>
      <c r="F64" s="511"/>
      <c r="G64" s="364"/>
      <c r="H64" s="487"/>
      <c r="I64" s="487"/>
      <c r="J64" s="362"/>
      <c r="K64" s="362"/>
      <c r="L64" s="362"/>
      <c r="M64" s="362"/>
      <c r="N64" s="364"/>
      <c r="O64" s="362"/>
      <c r="P64" s="525"/>
      <c r="Q64" s="525"/>
      <c r="R64" s="519">
        <f t="shared" si="9"/>
        <v>0</v>
      </c>
      <c r="S64" s="519">
        <f t="shared" si="10"/>
        <v>0</v>
      </c>
      <c r="T64" s="518" t="str">
        <f t="shared" si="5"/>
        <v/>
      </c>
      <c r="U64" s="47"/>
      <c r="V64" s="360"/>
      <c r="W64" s="8"/>
      <c r="AA64" s="8">
        <f t="shared" si="7"/>
        <v>0</v>
      </c>
      <c r="AB64" s="8">
        <f t="shared" si="8"/>
        <v>0</v>
      </c>
    </row>
    <row r="65" spans="2:28" s="1" customFormat="1" x14ac:dyDescent="0.2">
      <c r="B65" s="32"/>
      <c r="C65" s="361">
        <f t="shared" si="11"/>
        <v>53</v>
      </c>
      <c r="D65" s="806" t="str">
        <f t="shared" si="4"/>
        <v/>
      </c>
      <c r="E65" s="376"/>
      <c r="F65" s="511"/>
      <c r="G65" s="364"/>
      <c r="H65" s="487"/>
      <c r="I65" s="487"/>
      <c r="J65" s="362"/>
      <c r="K65" s="362"/>
      <c r="L65" s="362"/>
      <c r="M65" s="362"/>
      <c r="N65" s="364"/>
      <c r="O65" s="362"/>
      <c r="P65" s="525"/>
      <c r="Q65" s="525"/>
      <c r="R65" s="519">
        <f t="shared" si="9"/>
        <v>0</v>
      </c>
      <c r="S65" s="519">
        <f t="shared" si="10"/>
        <v>0</v>
      </c>
      <c r="T65" s="518" t="str">
        <f t="shared" si="5"/>
        <v/>
      </c>
      <c r="U65" s="47"/>
      <c r="V65" s="360"/>
      <c r="W65" s="8"/>
      <c r="AA65" s="8">
        <f t="shared" si="7"/>
        <v>0</v>
      </c>
      <c r="AB65" s="8">
        <f t="shared" si="8"/>
        <v>0</v>
      </c>
    </row>
    <row r="66" spans="2:28" s="1" customFormat="1" x14ac:dyDescent="0.2">
      <c r="B66" s="32"/>
      <c r="C66" s="361">
        <f t="shared" si="11"/>
        <v>54</v>
      </c>
      <c r="D66" s="806" t="str">
        <f t="shared" si="4"/>
        <v/>
      </c>
      <c r="E66" s="376"/>
      <c r="F66" s="511"/>
      <c r="G66" s="364"/>
      <c r="H66" s="487"/>
      <c r="I66" s="487"/>
      <c r="J66" s="362"/>
      <c r="K66" s="362"/>
      <c r="L66" s="362"/>
      <c r="M66" s="362"/>
      <c r="N66" s="364"/>
      <c r="O66" s="362"/>
      <c r="P66" s="525"/>
      <c r="Q66" s="525"/>
      <c r="R66" s="519">
        <f t="shared" si="9"/>
        <v>0</v>
      </c>
      <c r="S66" s="519">
        <f t="shared" si="10"/>
        <v>0</v>
      </c>
      <c r="T66" s="518" t="str">
        <f t="shared" si="5"/>
        <v/>
      </c>
      <c r="U66" s="47"/>
      <c r="V66" s="360"/>
      <c r="W66" s="8"/>
      <c r="AA66" s="8">
        <f t="shared" si="7"/>
        <v>0</v>
      </c>
      <c r="AB66" s="8">
        <f t="shared" si="8"/>
        <v>0</v>
      </c>
    </row>
    <row r="67" spans="2:28" s="1" customFormat="1" x14ac:dyDescent="0.2">
      <c r="B67" s="32"/>
      <c r="C67" s="361">
        <f t="shared" si="11"/>
        <v>55</v>
      </c>
      <c r="D67" s="806" t="str">
        <f t="shared" si="4"/>
        <v/>
      </c>
      <c r="E67" s="376"/>
      <c r="F67" s="511"/>
      <c r="G67" s="364"/>
      <c r="H67" s="487"/>
      <c r="I67" s="487"/>
      <c r="J67" s="362"/>
      <c r="K67" s="362"/>
      <c r="L67" s="362"/>
      <c r="M67" s="362"/>
      <c r="N67" s="364"/>
      <c r="O67" s="362"/>
      <c r="P67" s="525"/>
      <c r="Q67" s="525"/>
      <c r="R67" s="519">
        <f t="shared" si="9"/>
        <v>0</v>
      </c>
      <c r="S67" s="519">
        <f t="shared" si="10"/>
        <v>0</v>
      </c>
      <c r="T67" s="518" t="str">
        <f t="shared" si="5"/>
        <v/>
      </c>
      <c r="U67" s="47"/>
      <c r="V67" s="360"/>
      <c r="W67" s="8"/>
      <c r="AA67" s="8">
        <f t="shared" si="7"/>
        <v>0</v>
      </c>
      <c r="AB67" s="8">
        <f t="shared" si="8"/>
        <v>0</v>
      </c>
    </row>
    <row r="68" spans="2:28" s="1" customFormat="1" x14ac:dyDescent="0.2">
      <c r="B68" s="32"/>
      <c r="C68" s="361">
        <f t="shared" si="11"/>
        <v>56</v>
      </c>
      <c r="D68" s="806" t="str">
        <f t="shared" si="4"/>
        <v/>
      </c>
      <c r="E68" s="376"/>
      <c r="F68" s="511"/>
      <c r="G68" s="364"/>
      <c r="H68" s="487"/>
      <c r="I68" s="487"/>
      <c r="J68" s="362"/>
      <c r="K68" s="362"/>
      <c r="L68" s="362"/>
      <c r="M68" s="362"/>
      <c r="N68" s="364"/>
      <c r="O68" s="362"/>
      <c r="P68" s="525"/>
      <c r="Q68" s="525"/>
      <c r="R68" s="519">
        <f t="shared" si="9"/>
        <v>0</v>
      </c>
      <c r="S68" s="519">
        <f t="shared" si="10"/>
        <v>0</v>
      </c>
      <c r="T68" s="518" t="str">
        <f t="shared" si="5"/>
        <v/>
      </c>
      <c r="U68" s="47"/>
      <c r="V68" s="360"/>
      <c r="W68" s="8"/>
      <c r="AA68" s="8">
        <f t="shared" si="7"/>
        <v>0</v>
      </c>
      <c r="AB68" s="8">
        <f t="shared" si="8"/>
        <v>0</v>
      </c>
    </row>
    <row r="69" spans="2:28" s="1" customFormat="1" x14ac:dyDescent="0.2">
      <c r="B69" s="32"/>
      <c r="C69" s="361">
        <f t="shared" si="11"/>
        <v>57</v>
      </c>
      <c r="D69" s="806" t="str">
        <f t="shared" si="4"/>
        <v/>
      </c>
      <c r="E69" s="376"/>
      <c r="F69" s="511"/>
      <c r="G69" s="364"/>
      <c r="H69" s="487"/>
      <c r="I69" s="487"/>
      <c r="J69" s="362"/>
      <c r="K69" s="362"/>
      <c r="L69" s="362"/>
      <c r="M69" s="362"/>
      <c r="N69" s="364"/>
      <c r="O69" s="362"/>
      <c r="P69" s="525"/>
      <c r="Q69" s="525"/>
      <c r="R69" s="519">
        <f t="shared" si="9"/>
        <v>0</v>
      </c>
      <c r="S69" s="519">
        <f t="shared" si="10"/>
        <v>0</v>
      </c>
      <c r="T69" s="518" t="str">
        <f t="shared" si="5"/>
        <v/>
      </c>
      <c r="U69" s="47"/>
      <c r="V69" s="360"/>
      <c r="W69" s="8"/>
      <c r="AA69" s="8">
        <f t="shared" si="7"/>
        <v>0</v>
      </c>
      <c r="AB69" s="8">
        <f t="shared" si="8"/>
        <v>0</v>
      </c>
    </row>
    <row r="70" spans="2:28" s="1" customFormat="1" x14ac:dyDescent="0.2">
      <c r="B70" s="32"/>
      <c r="C70" s="361">
        <f t="shared" si="11"/>
        <v>58</v>
      </c>
      <c r="D70" s="806" t="str">
        <f t="shared" si="4"/>
        <v/>
      </c>
      <c r="E70" s="376"/>
      <c r="F70" s="511"/>
      <c r="G70" s="364"/>
      <c r="H70" s="487"/>
      <c r="I70" s="487"/>
      <c r="J70" s="362"/>
      <c r="K70" s="362"/>
      <c r="L70" s="362"/>
      <c r="M70" s="362"/>
      <c r="N70" s="364"/>
      <c r="O70" s="362"/>
      <c r="P70" s="525"/>
      <c r="Q70" s="525"/>
      <c r="R70" s="519">
        <f t="shared" si="9"/>
        <v>0</v>
      </c>
      <c r="S70" s="519">
        <f t="shared" si="10"/>
        <v>0</v>
      </c>
      <c r="T70" s="518" t="str">
        <f t="shared" si="5"/>
        <v/>
      </c>
      <c r="U70" s="47"/>
      <c r="V70" s="360"/>
      <c r="W70" s="8"/>
      <c r="AA70" s="8">
        <f t="shared" si="7"/>
        <v>0</v>
      </c>
      <c r="AB70" s="8">
        <f t="shared" si="8"/>
        <v>0</v>
      </c>
    </row>
    <row r="71" spans="2:28" s="1" customFormat="1" x14ac:dyDescent="0.2">
      <c r="B71" s="32"/>
      <c r="C71" s="361">
        <f t="shared" si="11"/>
        <v>59</v>
      </c>
      <c r="D71" s="806" t="str">
        <f t="shared" si="4"/>
        <v/>
      </c>
      <c r="E71" s="376"/>
      <c r="F71" s="511"/>
      <c r="G71" s="364"/>
      <c r="H71" s="487"/>
      <c r="I71" s="487"/>
      <c r="J71" s="362"/>
      <c r="K71" s="362"/>
      <c r="L71" s="362"/>
      <c r="M71" s="362"/>
      <c r="N71" s="364"/>
      <c r="O71" s="362"/>
      <c r="P71" s="525"/>
      <c r="Q71" s="525"/>
      <c r="R71" s="519">
        <f t="shared" si="9"/>
        <v>0</v>
      </c>
      <c r="S71" s="519">
        <f t="shared" si="10"/>
        <v>0</v>
      </c>
      <c r="T71" s="518" t="str">
        <f t="shared" si="5"/>
        <v/>
      </c>
      <c r="U71" s="47"/>
      <c r="V71" s="360"/>
      <c r="W71" s="8"/>
      <c r="AA71" s="8">
        <f t="shared" si="7"/>
        <v>0</v>
      </c>
      <c r="AB71" s="8">
        <f t="shared" si="8"/>
        <v>0</v>
      </c>
    </row>
    <row r="72" spans="2:28" s="1" customFormat="1" x14ac:dyDescent="0.2">
      <c r="B72" s="32"/>
      <c r="C72" s="361">
        <f>C71+1</f>
        <v>60</v>
      </c>
      <c r="D72" s="806" t="str">
        <f t="shared" si="4"/>
        <v/>
      </c>
      <c r="E72" s="376"/>
      <c r="F72" s="511"/>
      <c r="G72" s="364"/>
      <c r="H72" s="487"/>
      <c r="I72" s="487"/>
      <c r="J72" s="362"/>
      <c r="K72" s="362"/>
      <c r="L72" s="362"/>
      <c r="M72" s="362"/>
      <c r="N72" s="364"/>
      <c r="O72" s="362"/>
      <c r="P72" s="525"/>
      <c r="Q72" s="525"/>
      <c r="R72" s="519">
        <f t="shared" si="9"/>
        <v>0</v>
      </c>
      <c r="S72" s="519">
        <f t="shared" si="10"/>
        <v>0</v>
      </c>
      <c r="T72" s="518" t="str">
        <f t="shared" si="5"/>
        <v/>
      </c>
      <c r="U72" s="47"/>
      <c r="V72" s="360"/>
      <c r="W72" s="8"/>
      <c r="AA72" s="8">
        <f t="shared" si="7"/>
        <v>0</v>
      </c>
      <c r="AB72" s="8">
        <f t="shared" si="8"/>
        <v>0</v>
      </c>
    </row>
    <row r="73" spans="2:28" s="1" customFormat="1" ht="12.75" customHeight="1" x14ac:dyDescent="0.2">
      <c r="B73" s="32"/>
      <c r="C73" s="48"/>
      <c r="D73" s="48"/>
      <c r="E73" s="95"/>
      <c r="F73" s="48"/>
      <c r="G73" s="48"/>
      <c r="H73" s="45"/>
      <c r="I73" s="45"/>
      <c r="J73" s="366"/>
      <c r="K73" s="366"/>
      <c r="L73" s="366"/>
      <c r="M73" s="366"/>
      <c r="N73" s="48"/>
      <c r="O73" s="366"/>
      <c r="P73" s="366"/>
      <c r="Q73" s="366"/>
      <c r="R73" s="49"/>
      <c r="S73" s="49"/>
      <c r="T73" s="49"/>
      <c r="U73" s="49"/>
      <c r="V73" s="360"/>
      <c r="W73" s="8"/>
    </row>
    <row r="74" spans="2:28" hidden="1" x14ac:dyDescent="0.2">
      <c r="R74" s="33"/>
      <c r="S74" s="33"/>
      <c r="T74" s="33"/>
    </row>
    <row r="75" spans="2:28" hidden="1" x14ac:dyDescent="0.2">
      <c r="R75" s="33"/>
      <c r="S75" s="33"/>
      <c r="T75" s="33"/>
    </row>
  </sheetData>
  <sheetProtection password="DE0B" sheet="1" selectLockedCells="1"/>
  <mergeCells count="21">
    <mergeCell ref="C10:F12"/>
    <mergeCell ref="O5:O7"/>
    <mergeCell ref="H5:I5"/>
    <mergeCell ref="H6:H7"/>
    <mergeCell ref="I6:I7"/>
    <mergeCell ref="J5:K5"/>
    <mergeCell ref="C5:C7"/>
    <mergeCell ref="J6:J7"/>
    <mergeCell ref="D5:D7"/>
    <mergeCell ref="N6:N7"/>
    <mergeCell ref="C9:G9"/>
    <mergeCell ref="K6:K7"/>
    <mergeCell ref="G5:G7"/>
    <mergeCell ref="L5:N5"/>
    <mergeCell ref="L6:L7"/>
    <mergeCell ref="T5:T7"/>
    <mergeCell ref="E5:E7"/>
    <mergeCell ref="R5:S6"/>
    <mergeCell ref="F5:F7"/>
    <mergeCell ref="M6:M7"/>
    <mergeCell ref="P5:Q6"/>
  </mergeCells>
  <phoneticPr fontId="3"/>
  <conditionalFormatting sqref="T13:T72">
    <cfRule type="expression" dxfId="180" priority="1" stopIfTrue="1">
      <formula>AND(D13="○",T13="")</formula>
    </cfRule>
  </conditionalFormatting>
  <dataValidations count="3">
    <dataValidation type="list" allowBlank="1" showInputMessage="1" showErrorMessage="1" sqref="H13:I72" xr:uid="{00000000-0002-0000-0300-000000000000}">
      <formula1>$W$1:$W$2</formula1>
    </dataValidation>
    <dataValidation type="list" allowBlank="1" showInputMessage="1" showErrorMessage="1" sqref="IQ13:IQ73 G13:G72" xr:uid="{00000000-0002-0000-0300-000001000000}">
      <formula1>$Z$1:$AO$1</formula1>
    </dataValidation>
    <dataValidation type="list" allowBlank="1" showInputMessage="1" showErrorMessage="1" sqref="N13:N72" xr:uid="{00000000-0002-0000-0300-000002000000}">
      <formula1>$Z$6:$AH$6</formula1>
    </dataValidation>
  </dataValidations>
  <printOptions horizontalCentered="1"/>
  <pageMargins left="0.39370078740157483" right="0.19685039370078741" top="0.59055118110236227" bottom="0.39370078740157483" header="0.39370078740157483" footer="0.19685039370078741"/>
  <pageSetup paperSize="9" scale="80" firstPageNumber="13" orientation="portrait" horizontalDpi="300" verticalDpi="300" r:id="rId1"/>
  <headerFooter alignWithMargins="0">
    <oddFooter>&amp;C&amp;P</oddFooter>
  </headerFooter>
  <ignoredErrors>
    <ignoredError sqref="J16:M16 J13:M13 J15:K15 J14:L14 M14 K17:M17 M1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1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5" width="4.6640625" style="31" customWidth="1"/>
    <col min="6" max="6" width="6.6640625" style="31" customWidth="1"/>
    <col min="7" max="7" width="15.6640625" style="31" customWidth="1"/>
    <col min="8" max="11" width="6.109375" style="31" customWidth="1"/>
    <col min="12" max="12" width="4.6640625" style="31" customWidth="1"/>
    <col min="13" max="21" width="5.6640625" style="31" customWidth="1"/>
    <col min="22" max="22" width="2.6640625" style="33" customWidth="1"/>
    <col min="23" max="23" width="2.6640625" style="32" customWidth="1"/>
    <col min="24" max="16384" width="0" style="31" hidden="1"/>
  </cols>
  <sheetData>
    <row r="1" spans="2:44" ht="13.5" hidden="1" customHeight="1" x14ac:dyDescent="0.2">
      <c r="B1" s="23"/>
      <c r="C1" s="1"/>
      <c r="D1" s="1"/>
      <c r="E1" s="1"/>
      <c r="F1" s="1"/>
      <c r="G1" s="1"/>
      <c r="H1" s="1"/>
      <c r="I1" s="528">
        <f>IF($I$10=0,0,I11/$I$10)</f>
        <v>0.56319077366650649</v>
      </c>
      <c r="J1" s="1"/>
      <c r="K1" s="1"/>
      <c r="L1" s="1"/>
      <c r="M1" s="528">
        <f>IF($J$10=0,0,M12/$J$10)</f>
        <v>0</v>
      </c>
      <c r="N1" s="528">
        <f>IF($J$10=0,0,N12/$J$10)</f>
        <v>0.5</v>
      </c>
      <c r="O1" s="528">
        <f>IF($J$10=0,0,O12/$J$10)</f>
        <v>0.5</v>
      </c>
      <c r="P1" s="528">
        <f>IF($J$10=0,0,P12/$J$10)</f>
        <v>0.5</v>
      </c>
      <c r="Q1" s="528">
        <f>IF($J$10=0,0,Q12/$J$10)</f>
        <v>0.5</v>
      </c>
      <c r="R1" s="528" t="str">
        <f>IF($K$10=0,"",R12/$K$10)</f>
        <v/>
      </c>
      <c r="S1" s="528" t="str">
        <f>IF($K$10=0,"",S12/$K$10)</f>
        <v/>
      </c>
      <c r="T1" s="528" t="str">
        <f>IF($K$10=0,"",T12/$K$10)</f>
        <v/>
      </c>
      <c r="U1" s="1"/>
      <c r="V1" s="368"/>
      <c r="W1" s="8"/>
      <c r="X1" s="31" t="s">
        <v>47</v>
      </c>
      <c r="Y1" s="31" t="s">
        <v>326</v>
      </c>
      <c r="Z1" s="31" t="s">
        <v>352</v>
      </c>
    </row>
    <row r="2" spans="2:44" s="32" customFormat="1" x14ac:dyDescent="0.2">
      <c r="B2" s="8"/>
      <c r="C2" s="8"/>
      <c r="D2" s="8"/>
      <c r="E2" s="8"/>
      <c r="F2" s="8"/>
      <c r="G2" s="8"/>
      <c r="H2" s="8"/>
      <c r="I2" s="8"/>
      <c r="J2" s="8"/>
      <c r="K2" s="8"/>
      <c r="L2" s="8"/>
      <c r="M2" s="8"/>
      <c r="N2" s="8"/>
      <c r="O2" s="8"/>
      <c r="P2" s="8"/>
      <c r="Q2" s="8"/>
      <c r="R2" s="8"/>
      <c r="S2" s="8"/>
      <c r="T2" s="8"/>
      <c r="U2" s="8"/>
      <c r="V2" s="94"/>
      <c r="W2" s="8"/>
      <c r="X2" s="1"/>
      <c r="Y2" s="1" t="s">
        <v>69</v>
      </c>
      <c r="Z2" s="6">
        <f>点検表!$AL$4</f>
        <v>2000</v>
      </c>
    </row>
    <row r="3" spans="2:44" ht="13.5" customHeight="1" x14ac:dyDescent="0.2">
      <c r="B3" s="8"/>
      <c r="C3" s="8" t="s">
        <v>353</v>
      </c>
      <c r="D3" s="8"/>
      <c r="E3" s="8"/>
      <c r="F3" s="8"/>
      <c r="G3" s="8"/>
      <c r="H3" s="8"/>
      <c r="I3" s="8"/>
      <c r="J3" s="8"/>
      <c r="K3" s="8"/>
      <c r="L3" s="8"/>
      <c r="Q3" s="8"/>
      <c r="R3" s="8"/>
      <c r="S3" s="8"/>
      <c r="T3" s="8"/>
      <c r="U3" s="8"/>
      <c r="V3" s="94"/>
      <c r="W3" s="8"/>
    </row>
    <row r="4" spans="2:44" x14ac:dyDescent="0.2">
      <c r="B4" s="32"/>
      <c r="C4" s="8"/>
      <c r="D4" s="8"/>
      <c r="E4" s="32"/>
      <c r="F4" s="32"/>
      <c r="G4" s="32"/>
      <c r="H4" s="32"/>
      <c r="I4" s="32"/>
      <c r="J4" s="32"/>
      <c r="K4" s="32"/>
      <c r="L4" s="32"/>
      <c r="M4" s="32"/>
      <c r="N4" s="32"/>
      <c r="O4" s="32"/>
      <c r="P4" s="32"/>
      <c r="Q4" s="32"/>
      <c r="R4" s="32"/>
      <c r="S4" s="32"/>
      <c r="T4" s="32"/>
      <c r="U4" s="32"/>
      <c r="V4" s="137"/>
      <c r="X4" s="32"/>
      <c r="Y4" s="1">
        <f>COUNTIF($E$13:$E$102,Y5)</f>
        <v>1</v>
      </c>
      <c r="Z4" s="1">
        <f>COUNTIF($E$13:$E$102,Z5)</f>
        <v>1</v>
      </c>
      <c r="AA4" s="1">
        <f t="shared" ref="AA4:AR4" si="0">COUNTIF($E$13:$E$102,AA5)</f>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2">
      <c r="B5" s="344"/>
      <c r="C5" s="1044" t="s">
        <v>330</v>
      </c>
      <c r="D5" s="1030" t="s">
        <v>740</v>
      </c>
      <c r="E5" s="1030" t="s">
        <v>331</v>
      </c>
      <c r="F5" s="1044" t="s">
        <v>354</v>
      </c>
      <c r="G5" s="1044" t="s">
        <v>355</v>
      </c>
      <c r="H5" s="353" t="s">
        <v>30</v>
      </c>
      <c r="I5" s="1030" t="s">
        <v>357</v>
      </c>
      <c r="J5" s="1052" t="s">
        <v>358</v>
      </c>
      <c r="K5" s="1053"/>
      <c r="L5" s="1030" t="s">
        <v>298</v>
      </c>
      <c r="M5" s="1049" t="s">
        <v>672</v>
      </c>
      <c r="N5" s="1050"/>
      <c r="O5" s="1050"/>
      <c r="P5" s="1050"/>
      <c r="Q5" s="1050"/>
      <c r="R5" s="1050"/>
      <c r="S5" s="1050"/>
      <c r="T5" s="1055"/>
      <c r="U5" s="1030" t="s">
        <v>359</v>
      </c>
      <c r="V5" s="168"/>
      <c r="W5" s="369"/>
      <c r="X5" s="6">
        <f ca="1">IF($I$10=0,"",OFFSET(Y5,0,MATCH(MAX(Y6:AR6),Y6:AR6,0)-1,1,1))</f>
        <v>1991</v>
      </c>
      <c r="Y5" s="1">
        <f>MIN($E$13:$E$102)</f>
        <v>1991</v>
      </c>
      <c r="Z5" s="1">
        <f>IF(ISERROR(SMALL($E$13:$E$102,SUM($Y4:Y4)+1)),0,SMALL($E$13:$E$102,SUM($Y4:Y4)+1))</f>
        <v>2010</v>
      </c>
      <c r="AA5" s="1">
        <f>IF(ISERROR(SMALL($E$13:$E$102,SUM($Y4:Z4)+1)),0,SMALL($E$13:$E$102,SUM($Y4:Z4)+1))</f>
        <v>0</v>
      </c>
      <c r="AB5" s="1">
        <f>IF(ISERROR(SMALL($E$13:$E$102,SUM($Y4:AA4)+1)),0,SMALL($E$13:$E$102,SUM($Y4:AA4)+1))</f>
        <v>0</v>
      </c>
      <c r="AC5" s="1">
        <f>IF(ISERROR(SMALL($E$13:$E$102,SUM($Y4:AB4)+1)),0,SMALL($E$13:$E$102,SUM($Y4:AB4)+1))</f>
        <v>0</v>
      </c>
      <c r="AD5" s="1">
        <f>IF(ISERROR(SMALL($E$13:$E$102,SUM($Y4:AC4)+1)),0,SMALL($E$13:$E$102,SUM($Y4:AC4)+1))</f>
        <v>0</v>
      </c>
      <c r="AE5" s="1">
        <f>IF(ISERROR(SMALL($E$13:$E$102,SUM($Y4:AD4)+1)),0,SMALL($E$13:$E$102,SUM($Y4:AD4)+1))</f>
        <v>0</v>
      </c>
      <c r="AF5" s="1">
        <f>IF(ISERROR(SMALL($E$13:$E$102,SUM($Y4:AE4)+1)),0,SMALL($E$13:$E$102,SUM($Y4:AE4)+1))</f>
        <v>0</v>
      </c>
      <c r="AG5" s="1">
        <f>IF(ISERROR(SMALL($E$13:$E$102,SUM($Y4:AF4)+1)),0,SMALL($E$13:$E$102,SUM($Y4:AF4)+1))</f>
        <v>0</v>
      </c>
      <c r="AH5" s="1">
        <f>IF(ISERROR(SMALL($E$13:$E$102,SUM($Y4:AG4)+1)),0,SMALL($E$13:$E$102,SUM($Y4:AG4)+1))</f>
        <v>0</v>
      </c>
      <c r="AI5" s="1">
        <f>IF(ISERROR(SMALL($E$13:$E$102,SUM($Y4:AH4)+1)),0,SMALL($E$13:$E$102,SUM($Y4:AH4)+1))</f>
        <v>0</v>
      </c>
      <c r="AJ5" s="1">
        <f>IF(ISERROR(SMALL($E$13:$E$102,SUM($Y4:AI4)+1)),0,SMALL($E$13:$E$102,SUM($Y4:AI4)+1))</f>
        <v>0</v>
      </c>
      <c r="AK5" s="1">
        <f>IF(ISERROR(SMALL($E$13:$E$102,SUM($Y4:AJ4)+1)),0,SMALL($E$13:$E$102,SUM($Y4:AJ4)+1))</f>
        <v>0</v>
      </c>
      <c r="AL5" s="1">
        <f>IF(ISERROR(SMALL($E$13:$E$102,SUM($Y4:AK4)+1)),0,SMALL($E$13:$E$102,SUM($Y4:AK4)+1))</f>
        <v>0</v>
      </c>
      <c r="AM5" s="1">
        <f>IF(ISERROR(SMALL($E$13:$E$102,SUM($Y4:AL4)+1)),0,SMALL($E$13:$E$102,SUM($Y4:AL4)+1))</f>
        <v>0</v>
      </c>
      <c r="AN5" s="1">
        <f>IF(ISERROR(SMALL($E$13:$E$102,SUM($Y4:AM4)+1)),0,SMALL($E$13:$E$102,SUM($Y4:AM4)+1))</f>
        <v>0</v>
      </c>
      <c r="AO5" s="1">
        <f>IF(ISERROR(SMALL($E$13:$E$102,SUM($Y4:AN4)+1)),0,SMALL($E$13:$E$102,SUM($Y4:AN4)+1))</f>
        <v>0</v>
      </c>
      <c r="AP5" s="1">
        <f>IF(ISERROR(SMALL($E$13:$E$102,SUM($Y4:AO4)+1)),0,SMALL($E$13:$E$102,SUM($Y4:AO4)+1))</f>
        <v>0</v>
      </c>
      <c r="AQ5" s="1">
        <f>IF(ISERROR(SMALL($E$13:$E$102,SUM($Y4:AP4)+1)),0,SMALL($E$13:$E$102,SUM($Y4:AP4)+1))</f>
        <v>0</v>
      </c>
      <c r="AR5" s="1">
        <f>IF(ISERROR(SMALL($E$13:$E$102,SUM($Y4:AQ4)+1)),0,SMALL($E$13:$E$102,SUM($Y4:AQ4)+1))</f>
        <v>0</v>
      </c>
    </row>
    <row r="6" spans="2:44" ht="15" customHeight="1" x14ac:dyDescent="0.2">
      <c r="B6" s="344"/>
      <c r="C6" s="1045"/>
      <c r="D6" s="1031"/>
      <c r="E6" s="1031"/>
      <c r="F6" s="1045"/>
      <c r="G6" s="1045"/>
      <c r="H6" s="1030" t="s">
        <v>356</v>
      </c>
      <c r="I6" s="1031"/>
      <c r="J6" s="1030" t="s">
        <v>360</v>
      </c>
      <c r="K6" s="1030" t="s">
        <v>361</v>
      </c>
      <c r="L6" s="1031"/>
      <c r="M6" s="1051" t="s">
        <v>142</v>
      </c>
      <c r="N6" s="1051"/>
      <c r="O6" s="1051"/>
      <c r="P6" s="1051"/>
      <c r="Q6" s="1048"/>
      <c r="R6" s="1047" t="s">
        <v>150</v>
      </c>
      <c r="S6" s="1051"/>
      <c r="T6" s="1054"/>
      <c r="U6" s="1031"/>
      <c r="V6" s="349"/>
      <c r="W6" s="346"/>
      <c r="X6" s="8"/>
      <c r="Y6" s="450">
        <f t="array" ref="Y6">SUM(IF($E13:$E102=Y5,$I13:$I102*$L13:$L102,0))</f>
        <v>4688</v>
      </c>
      <c r="Z6" s="450">
        <f t="array" ref="Z6">SUM(IF($E13:$E102=Z5,$I13:$I102*$L13:$L102,0))</f>
        <v>3636</v>
      </c>
      <c r="AA6" s="450">
        <f t="array" ref="AA6">SUM(IF($E13:$E102=AA5,$I13:$I102*$L13:$L102,0))</f>
        <v>0</v>
      </c>
      <c r="AB6" s="450">
        <f t="array" ref="AB6">SUM(IF($E13:$E102=AB5,$I13:$I102*$L13:$L102,0))</f>
        <v>0</v>
      </c>
      <c r="AC6" s="450">
        <f t="array" ref="AC6">SUM(IF($E13:$E102=AC5,$I13:$I102*$L13:$L102,0))</f>
        <v>0</v>
      </c>
      <c r="AD6" s="450">
        <f t="array" ref="AD6">SUM(IF($E13:$E102=AD5,$I13:$I102*$L13:$L102,0))</f>
        <v>0</v>
      </c>
      <c r="AE6" s="450">
        <f t="array" ref="AE6">SUM(IF($E13:$E102=AE5,$I13:$I102*$L13:$L102,0))</f>
        <v>0</v>
      </c>
      <c r="AF6" s="450">
        <f t="array" ref="AF6">SUM(IF($E13:$E102=AF5,$I13:$I102*$L13:$L102,0))</f>
        <v>0</v>
      </c>
      <c r="AG6" s="450">
        <f t="array" ref="AG6">SUM(IF($E13:$E102=AG5,$I13:$I102*$L13:$L102,0))</f>
        <v>0</v>
      </c>
      <c r="AH6" s="450">
        <f t="array" ref="AH6">SUM(IF($E13:$E102=AH5,$I13:$I102*$L13:$L102,0))</f>
        <v>0</v>
      </c>
      <c r="AI6" s="450">
        <f t="array" ref="AI6">SUM(IF($E13:$E102=AI5,$I13:$I102*$L13:$L102,0))</f>
        <v>0</v>
      </c>
      <c r="AJ6" s="450">
        <f t="array" ref="AJ6">SUM(IF($E13:$E102=AJ5,$I13:$I102*$L13:$L102,0))</f>
        <v>0</v>
      </c>
      <c r="AK6" s="450">
        <f t="array" ref="AK6">SUM(IF($E13:$E102=AK5,$I13:$I102*$L13:$L102,0))</f>
        <v>0</v>
      </c>
      <c r="AL6" s="450">
        <f t="array" ref="AL6">SUM(IF($E13:$E102=AL5,$I13:$I102*$L13:$L102,0))</f>
        <v>0</v>
      </c>
      <c r="AM6" s="450">
        <f t="array" ref="AM6">SUM(IF($E13:$E102=AM5,$I13:$I102*$L13:$L102,0))</f>
        <v>0</v>
      </c>
      <c r="AN6" s="450">
        <f t="array" ref="AN6">SUM(IF($E13:$E102=AN5,$I13:$I102*$L13:$L102,0))</f>
        <v>0</v>
      </c>
      <c r="AO6" s="450">
        <f t="array" ref="AO6">SUM(IF($E13:$E102=AO5,$I13:$I102*$L13:$L102,0))</f>
        <v>0</v>
      </c>
      <c r="AP6" s="450">
        <f t="array" ref="AP6">SUM(IF($E13:$E102=AP5,$I13:$I102*$L13:$L102,0))</f>
        <v>0</v>
      </c>
      <c r="AQ6" s="450">
        <f t="array" ref="AQ6">SUM(IF($E13:$E102=AQ5,$I13:$I102*$L13:$L102,0))</f>
        <v>0</v>
      </c>
      <c r="AR6" s="450">
        <f t="array" ref="AR6">SUM(IF($E13:$E102=AR5,$I13:$I102*$L13:$L102,0))</f>
        <v>0</v>
      </c>
    </row>
    <row r="7" spans="2:44" ht="60" customHeight="1" x14ac:dyDescent="0.2">
      <c r="B7" s="344"/>
      <c r="C7" s="1045"/>
      <c r="D7" s="1032"/>
      <c r="E7" s="1031"/>
      <c r="F7" s="1046"/>
      <c r="G7" s="1045"/>
      <c r="H7" s="1032"/>
      <c r="I7" s="1032"/>
      <c r="J7" s="1032"/>
      <c r="K7" s="1032"/>
      <c r="L7" s="1032"/>
      <c r="M7" s="29" t="s">
        <v>362</v>
      </c>
      <c r="N7" s="18" t="s">
        <v>151</v>
      </c>
      <c r="O7" s="18" t="s">
        <v>363</v>
      </c>
      <c r="P7" s="18" t="s">
        <v>364</v>
      </c>
      <c r="Q7" s="18" t="s">
        <v>365</v>
      </c>
      <c r="R7" s="18" t="s">
        <v>363</v>
      </c>
      <c r="S7" s="18" t="s">
        <v>364</v>
      </c>
      <c r="T7" s="18" t="s">
        <v>365</v>
      </c>
      <c r="U7" s="1032"/>
      <c r="V7" s="349"/>
      <c r="W7" s="346"/>
    </row>
    <row r="8" spans="2:44" ht="2.1" customHeight="1" x14ac:dyDescent="0.2">
      <c r="B8" s="344"/>
      <c r="C8" s="345"/>
      <c r="D8" s="345"/>
      <c r="E8" s="17"/>
      <c r="F8" s="462"/>
      <c r="G8" s="345"/>
      <c r="H8" s="17"/>
      <c r="I8" s="17"/>
      <c r="J8" s="17"/>
      <c r="K8" s="17"/>
      <c r="L8" s="17"/>
      <c r="M8" s="355"/>
      <c r="N8" s="17"/>
      <c r="O8" s="17"/>
      <c r="P8" s="396"/>
      <c r="Q8" s="17"/>
      <c r="R8" s="17"/>
      <c r="S8" s="17"/>
      <c r="T8" s="17"/>
      <c r="U8" s="17"/>
      <c r="V8" s="212"/>
      <c r="W8" s="346"/>
    </row>
    <row r="9" spans="2:44" ht="15" customHeight="1" x14ac:dyDescent="0.2">
      <c r="B9" s="344"/>
      <c r="C9" s="1041" t="s">
        <v>344</v>
      </c>
      <c r="D9" s="1042"/>
      <c r="E9" s="1042"/>
      <c r="F9" s="1042"/>
      <c r="G9" s="1043"/>
      <c r="H9" s="345" t="s">
        <v>366</v>
      </c>
      <c r="I9" s="345" t="s">
        <v>366</v>
      </c>
      <c r="J9" s="345" t="s">
        <v>366</v>
      </c>
      <c r="K9" s="345" t="s">
        <v>366</v>
      </c>
      <c r="L9" s="345" t="s">
        <v>366</v>
      </c>
      <c r="M9" s="488">
        <f>IF($J$10=0,"     －",M$10/$J$10)</f>
        <v>0.5</v>
      </c>
      <c r="N9" s="488">
        <f>IF($J$10=0,"     －",N$10/$J$10)</f>
        <v>0.5</v>
      </c>
      <c r="O9" s="488">
        <f>IF($J$10=0,"     －",O$10/$J$10)</f>
        <v>0.5</v>
      </c>
      <c r="P9" s="488">
        <f>IF($J$10=0,"     －",P$10/$J$10)</f>
        <v>0</v>
      </c>
      <c r="Q9" s="488">
        <f>IF($J$10=0,"     －",Q$10/$J$10)</f>
        <v>0</v>
      </c>
      <c r="R9" s="488" t="str">
        <f>IF($K$10=0,"    －",R$10/$K$10)</f>
        <v xml:space="preserve">    －</v>
      </c>
      <c r="S9" s="488" t="str">
        <f>IF($K$10=0,"    －",S$10/$K$10)</f>
        <v xml:space="preserve">    －</v>
      </c>
      <c r="T9" s="488" t="str">
        <f>IF($K$10=0,"    －",T$10/$K$10)</f>
        <v xml:space="preserve">    －</v>
      </c>
      <c r="U9" s="488">
        <f>IF($J$10=0,"     －",U$10/$J$10)</f>
        <v>0.5</v>
      </c>
      <c r="V9" s="370"/>
      <c r="W9" s="371"/>
    </row>
    <row r="10" spans="2:44" ht="15" customHeight="1" x14ac:dyDescent="0.2">
      <c r="B10" s="344"/>
      <c r="C10" s="1035" t="s">
        <v>346</v>
      </c>
      <c r="D10" s="1036"/>
      <c r="E10" s="1036"/>
      <c r="F10" s="1037"/>
      <c r="G10" s="345" t="s">
        <v>236</v>
      </c>
      <c r="H10" s="373">
        <f t="array" ref="H10">SUM(IF(H13:H102="○",$J13:$J102*$L13:$L102,0))</f>
        <v>30</v>
      </c>
      <c r="I10" s="373">
        <f>SUMPRODUCT(I13:I102,L13:L102)</f>
        <v>8324</v>
      </c>
      <c r="J10" s="373">
        <f>SUMPRODUCT(J13:J102,L13:L102)</f>
        <v>60</v>
      </c>
      <c r="K10" s="373">
        <f>SUMPRODUCT(K13:K102,L13:L102)</f>
        <v>0</v>
      </c>
      <c r="L10" s="467">
        <f>SUM(L13:L102)</f>
        <v>2</v>
      </c>
      <c r="M10" s="373">
        <f t="array" ref="M10">SUM(IF(M13:M102="○",$J13:$J102*$L13:$L102,0))</f>
        <v>30</v>
      </c>
      <c r="N10" s="373">
        <f t="array" ref="N10">SUM(IF(N13:N102="○",$J13:$J102*$L13:$L102,0))</f>
        <v>30</v>
      </c>
      <c r="O10" s="373">
        <f t="array" ref="O10">SUM(IF(O13:O102="○",$J13:$J102*$L13:$L102,0))</f>
        <v>30</v>
      </c>
      <c r="P10" s="373">
        <f t="array" ref="P10">SUM(IF(P13:P102="○",$J13:$J102*$L13:$L102,0))</f>
        <v>0</v>
      </c>
      <c r="Q10" s="373">
        <f t="array" ref="Q10">SUM(IF(Q13:Q102="○",$J13:$J102*$L13:$L102,0))</f>
        <v>0</v>
      </c>
      <c r="R10" s="373">
        <f t="array" ref="R10">SUM(IF(R13:R102="○",$K13:$K102*$L13:$L102,0))</f>
        <v>0</v>
      </c>
      <c r="S10" s="373">
        <f t="array" ref="S10">SUM(IF(S13:S102="○",$K13:$K102*$L13:$L102,0))</f>
        <v>0</v>
      </c>
      <c r="T10" s="373">
        <f t="array" ref="T10">SUM(IF(T13:T102="○",$K13:$K102*$L13:$L102,0))</f>
        <v>0</v>
      </c>
      <c r="U10" s="373">
        <f t="array" ref="U10">SUM(IF(U13:U102="○",$J13:$J102*$L13:$L102,0))</f>
        <v>30</v>
      </c>
      <c r="V10" s="442"/>
      <c r="W10" s="374"/>
    </row>
    <row r="11" spans="2:44" ht="15" customHeight="1" x14ac:dyDescent="0.2">
      <c r="B11" s="344"/>
      <c r="C11" s="1038"/>
      <c r="D11" s="1039"/>
      <c r="E11" s="1039"/>
      <c r="F11" s="1040"/>
      <c r="G11" s="17" t="s">
        <v>743</v>
      </c>
      <c r="H11" s="373">
        <f t="array" ref="H11">SUM(IF(($D13:$D102="○")*(H13:H102="○"),$J13:$J102*$L13:$L102,0))</f>
        <v>30</v>
      </c>
      <c r="I11" s="373">
        <f t="array" ref="I11">SUM(IF($D13:$D102="○",I13:I102*$L13:$L102,0))</f>
        <v>4688</v>
      </c>
      <c r="J11" s="373">
        <f t="array" ref="J11">SUM(IF($D13:$D102="○",J13:J102*$L13:$L102,0))</f>
        <v>30</v>
      </c>
      <c r="K11" s="373">
        <f t="array" ref="K11">SUM(IF($D13:$D102="○",K13:K102*$L13:$L102,0))</f>
        <v>0</v>
      </c>
      <c r="L11" s="467">
        <f>SUMIF($D13:$D102,"○",L13:L102)</f>
        <v>1</v>
      </c>
      <c r="M11" s="345" t="s">
        <v>301</v>
      </c>
      <c r="N11" s="345" t="s">
        <v>301</v>
      </c>
      <c r="O11" s="345" t="s">
        <v>301</v>
      </c>
      <c r="P11" s="345" t="s">
        <v>301</v>
      </c>
      <c r="Q11" s="345" t="s">
        <v>301</v>
      </c>
      <c r="R11" s="345" t="s">
        <v>301</v>
      </c>
      <c r="S11" s="345" t="s">
        <v>301</v>
      </c>
      <c r="T11" s="345" t="s">
        <v>301</v>
      </c>
      <c r="U11" s="345" t="s">
        <v>301</v>
      </c>
      <c r="V11" s="370"/>
      <c r="W11" s="371"/>
    </row>
    <row r="12" spans="2:44" ht="15" customHeight="1" x14ac:dyDescent="0.2">
      <c r="B12" s="344"/>
      <c r="C12" s="1041"/>
      <c r="D12" s="1042"/>
      <c r="E12" s="1042"/>
      <c r="F12" s="1043"/>
      <c r="G12" s="17" t="s">
        <v>747</v>
      </c>
      <c r="H12" s="345" t="s">
        <v>301</v>
      </c>
      <c r="I12" s="345" t="s">
        <v>301</v>
      </c>
      <c r="J12" s="345" t="s">
        <v>301</v>
      </c>
      <c r="K12" s="345" t="s">
        <v>301</v>
      </c>
      <c r="L12" s="345" t="s">
        <v>301</v>
      </c>
      <c r="M12" s="373">
        <f t="array" ref="M12">SUM(IF(($D13:$D102="○")*(M13:M102=""),$J13:$J102*$L13:$L102,0))</f>
        <v>0</v>
      </c>
      <c r="N12" s="373">
        <f t="array" ref="N12">SUM(IF(($D13:$D102="○")*(N13:N102=""),$J13:$J102*$L13:$L102,0))</f>
        <v>30</v>
      </c>
      <c r="O12" s="373">
        <f t="array" ref="O12">SUM(IF(($D13:$D102="○")*(O13:O102=""),$J13:$J102*$L13:$L102,0))</f>
        <v>30</v>
      </c>
      <c r="P12" s="373">
        <f t="array" ref="P12">SUM(IF(($D13:$D102="○")*(O13:O102="")*(P13:P102=""),$J13:$J102*$L13:$L102,0))</f>
        <v>30</v>
      </c>
      <c r="Q12" s="373">
        <f t="array" ref="Q12">SUM(IF(($D13:$D102="○")*(O13:O102="")*(P13:P102="")*(Q13:Q102=""),$J13:$J102*$L13:$L102,0))</f>
        <v>30</v>
      </c>
      <c r="R12" s="373">
        <f t="array" ref="R12">SUM(IF(($D13:$D102="○")*(R13:R102=""),$K13:$K102*$L13:$L102,0))</f>
        <v>0</v>
      </c>
      <c r="S12" s="373">
        <f t="array" ref="S12">SUM(IF(($D13:$D102="○")*(R13:R102="")*(S13:S102=""),$K13:$K102*$L13:$L102,0))</f>
        <v>0</v>
      </c>
      <c r="T12" s="373">
        <f t="array" ref="T12">SUM(IF(($D13:$D102="○")*(R13:R102="")*(S13:S102="")*(T13:T102=""),$K13:$K102*$L13:$L102,0))</f>
        <v>0</v>
      </c>
      <c r="U12" s="373">
        <f t="array" ref="U12">SUM(IF(U13:U102="",$J13:$J102*$L13:$L102,0))</f>
        <v>30</v>
      </c>
      <c r="V12" s="370"/>
      <c r="W12" s="371"/>
    </row>
    <row r="13" spans="2:44" ht="13.5" customHeight="1" x14ac:dyDescent="0.2">
      <c r="B13" s="344"/>
      <c r="C13" s="375">
        <v>1</v>
      </c>
      <c r="D13" s="60" t="str">
        <f t="shared" ref="D13:D44" si="1">IF(E13="","",IF(E13&lt;=$Z$2,"○",""))</f>
        <v/>
      </c>
      <c r="E13" s="489">
        <v>2010</v>
      </c>
      <c r="F13" s="510" t="s">
        <v>368</v>
      </c>
      <c r="G13" s="510" t="s">
        <v>369</v>
      </c>
      <c r="H13" s="378"/>
      <c r="I13" s="379">
        <f>ROUND(10400*5/14.3,0)</f>
        <v>3636</v>
      </c>
      <c r="J13" s="379">
        <f>7.5*4</f>
        <v>30</v>
      </c>
      <c r="K13" s="379"/>
      <c r="L13" s="482">
        <v>1</v>
      </c>
      <c r="M13" s="380" t="str">
        <f t="shared" ref="M13:M44" si="2">IF(OR(L13="",L13=0),"",IF(AND(H13="○",J13*1000/I13&lt;10.5),"○",IF(J13*1000/I13&lt;7.5,"○","")))</f>
        <v/>
      </c>
      <c r="N13" s="377" t="s">
        <v>349</v>
      </c>
      <c r="O13" s="377" t="s">
        <v>349</v>
      </c>
      <c r="P13" s="377"/>
      <c r="Q13" s="377"/>
      <c r="R13" s="377"/>
      <c r="S13" s="377"/>
      <c r="T13" s="377"/>
      <c r="U13" s="377"/>
      <c r="V13" s="381"/>
      <c r="W13" s="382"/>
    </row>
    <row r="14" spans="2:44" ht="13.5" customHeight="1" x14ac:dyDescent="0.2">
      <c r="B14" s="344"/>
      <c r="C14" s="383">
        <f t="shared" ref="C14:C42" si="3">C13+1</f>
        <v>2</v>
      </c>
      <c r="D14" s="60" t="str">
        <f t="shared" si="1"/>
        <v>○</v>
      </c>
      <c r="E14" s="376">
        <v>1991</v>
      </c>
      <c r="F14" s="511" t="s">
        <v>370</v>
      </c>
      <c r="G14" s="511" t="s">
        <v>371</v>
      </c>
      <c r="H14" s="384" t="s">
        <v>349</v>
      </c>
      <c r="I14" s="385">
        <f>ROUND(731.3*1000/60*5.5/14.3,0)</f>
        <v>4688</v>
      </c>
      <c r="J14" s="385">
        <f>7.5*4</f>
        <v>30</v>
      </c>
      <c r="K14" s="385"/>
      <c r="L14" s="362">
        <v>1</v>
      </c>
      <c r="M14" s="380" t="str">
        <f t="shared" si="2"/>
        <v>○</v>
      </c>
      <c r="N14" s="363"/>
      <c r="O14" s="363"/>
      <c r="P14" s="363"/>
      <c r="Q14" s="363"/>
      <c r="R14" s="363"/>
      <c r="S14" s="363"/>
      <c r="T14" s="363"/>
      <c r="U14" s="363" t="s">
        <v>349</v>
      </c>
      <c r="V14" s="381"/>
      <c r="W14" s="382"/>
    </row>
    <row r="15" spans="2:44" ht="13.5" customHeight="1" x14ac:dyDescent="0.2">
      <c r="B15" s="344"/>
      <c r="C15" s="383">
        <f t="shared" si="3"/>
        <v>3</v>
      </c>
      <c r="D15" s="60" t="str">
        <f t="shared" si="1"/>
        <v/>
      </c>
      <c r="E15" s="376"/>
      <c r="F15" s="511"/>
      <c r="G15" s="511"/>
      <c r="H15" s="384"/>
      <c r="I15" s="385"/>
      <c r="J15" s="385"/>
      <c r="K15" s="385"/>
      <c r="L15" s="362"/>
      <c r="M15" s="380" t="str">
        <f t="shared" si="2"/>
        <v/>
      </c>
      <c r="N15" s="363"/>
      <c r="O15" s="363"/>
      <c r="P15" s="363"/>
      <c r="Q15" s="363"/>
      <c r="R15" s="363"/>
      <c r="S15" s="363"/>
      <c r="T15" s="363"/>
      <c r="U15" s="363"/>
      <c r="V15" s="381"/>
      <c r="W15" s="382"/>
    </row>
    <row r="16" spans="2:44" ht="13.5" customHeight="1" x14ac:dyDescent="0.2">
      <c r="B16" s="344"/>
      <c r="C16" s="383">
        <f t="shared" si="3"/>
        <v>4</v>
      </c>
      <c r="D16" s="60" t="str">
        <f t="shared" si="1"/>
        <v/>
      </c>
      <c r="E16" s="376"/>
      <c r="F16" s="511"/>
      <c r="G16" s="511"/>
      <c r="H16" s="384"/>
      <c r="I16" s="385"/>
      <c r="J16" s="385"/>
      <c r="K16" s="385"/>
      <c r="L16" s="362"/>
      <c r="M16" s="380" t="str">
        <f t="shared" si="2"/>
        <v/>
      </c>
      <c r="N16" s="363"/>
      <c r="O16" s="363"/>
      <c r="P16" s="363"/>
      <c r="Q16" s="363"/>
      <c r="R16" s="363"/>
      <c r="S16" s="363"/>
      <c r="T16" s="363"/>
      <c r="U16" s="363"/>
      <c r="V16" s="381"/>
      <c r="W16" s="382"/>
    </row>
    <row r="17" spans="2:23" ht="13.5" customHeight="1" x14ac:dyDescent="0.2">
      <c r="B17" s="344"/>
      <c r="C17" s="383">
        <f t="shared" si="3"/>
        <v>5</v>
      </c>
      <c r="D17" s="60" t="str">
        <f t="shared" si="1"/>
        <v/>
      </c>
      <c r="E17" s="376"/>
      <c r="F17" s="511"/>
      <c r="G17" s="511"/>
      <c r="H17" s="384"/>
      <c r="I17" s="385"/>
      <c r="J17" s="385"/>
      <c r="K17" s="385"/>
      <c r="L17" s="362"/>
      <c r="M17" s="380" t="str">
        <f t="shared" si="2"/>
        <v/>
      </c>
      <c r="N17" s="363"/>
      <c r="O17" s="363"/>
      <c r="P17" s="363"/>
      <c r="Q17" s="363"/>
      <c r="R17" s="363"/>
      <c r="S17" s="363"/>
      <c r="T17" s="363"/>
      <c r="U17" s="363"/>
      <c r="V17" s="381"/>
      <c r="W17" s="382"/>
    </row>
    <row r="18" spans="2:23" ht="13.5" customHeight="1" x14ac:dyDescent="0.2">
      <c r="B18" s="344"/>
      <c r="C18" s="383">
        <f t="shared" si="3"/>
        <v>6</v>
      </c>
      <c r="D18" s="60" t="str">
        <f t="shared" si="1"/>
        <v/>
      </c>
      <c r="E18" s="376"/>
      <c r="F18" s="511"/>
      <c r="G18" s="511"/>
      <c r="H18" s="384"/>
      <c r="I18" s="385"/>
      <c r="J18" s="385"/>
      <c r="K18" s="385"/>
      <c r="L18" s="362"/>
      <c r="M18" s="380" t="str">
        <f t="shared" si="2"/>
        <v/>
      </c>
      <c r="N18" s="363"/>
      <c r="O18" s="363"/>
      <c r="P18" s="363"/>
      <c r="Q18" s="363"/>
      <c r="R18" s="363"/>
      <c r="S18" s="363"/>
      <c r="T18" s="363"/>
      <c r="U18" s="363"/>
      <c r="V18" s="381"/>
      <c r="W18" s="382"/>
    </row>
    <row r="19" spans="2:23" ht="13.5" customHeight="1" x14ac:dyDescent="0.2">
      <c r="B19" s="344"/>
      <c r="C19" s="383">
        <f t="shared" si="3"/>
        <v>7</v>
      </c>
      <c r="D19" s="60" t="str">
        <f t="shared" si="1"/>
        <v/>
      </c>
      <c r="E19" s="376"/>
      <c r="F19" s="511"/>
      <c r="G19" s="511"/>
      <c r="H19" s="384"/>
      <c r="I19" s="385"/>
      <c r="J19" s="385"/>
      <c r="K19" s="385"/>
      <c r="L19" s="362"/>
      <c r="M19" s="380" t="str">
        <f t="shared" si="2"/>
        <v/>
      </c>
      <c r="N19" s="363"/>
      <c r="O19" s="363"/>
      <c r="P19" s="363"/>
      <c r="Q19" s="363"/>
      <c r="R19" s="363"/>
      <c r="S19" s="363"/>
      <c r="T19" s="363"/>
      <c r="U19" s="363"/>
      <c r="V19" s="381"/>
      <c r="W19" s="382"/>
    </row>
    <row r="20" spans="2:23" ht="13.5" customHeight="1" x14ac:dyDescent="0.2">
      <c r="B20" s="344"/>
      <c r="C20" s="383">
        <f t="shared" si="3"/>
        <v>8</v>
      </c>
      <c r="D20" s="60" t="str">
        <f t="shared" si="1"/>
        <v/>
      </c>
      <c r="E20" s="376"/>
      <c r="F20" s="511"/>
      <c r="G20" s="511"/>
      <c r="H20" s="384"/>
      <c r="I20" s="385"/>
      <c r="J20" s="385"/>
      <c r="K20" s="385"/>
      <c r="L20" s="362"/>
      <c r="M20" s="380" t="str">
        <f t="shared" si="2"/>
        <v/>
      </c>
      <c r="N20" s="363"/>
      <c r="O20" s="363"/>
      <c r="P20" s="363"/>
      <c r="Q20" s="363"/>
      <c r="R20" s="363"/>
      <c r="S20" s="363"/>
      <c r="T20" s="363"/>
      <c r="U20" s="363"/>
      <c r="V20" s="381"/>
      <c r="W20" s="382"/>
    </row>
    <row r="21" spans="2:23" ht="13.5" customHeight="1" x14ac:dyDescent="0.2">
      <c r="B21" s="344"/>
      <c r="C21" s="383">
        <f t="shared" si="3"/>
        <v>9</v>
      </c>
      <c r="D21" s="60" t="str">
        <f t="shared" si="1"/>
        <v/>
      </c>
      <c r="E21" s="376"/>
      <c r="F21" s="511"/>
      <c r="G21" s="511"/>
      <c r="H21" s="384"/>
      <c r="I21" s="385"/>
      <c r="J21" s="385"/>
      <c r="K21" s="385"/>
      <c r="L21" s="362"/>
      <c r="M21" s="380" t="str">
        <f t="shared" si="2"/>
        <v/>
      </c>
      <c r="N21" s="363"/>
      <c r="O21" s="363"/>
      <c r="P21" s="363"/>
      <c r="Q21" s="363"/>
      <c r="R21" s="363"/>
      <c r="S21" s="363"/>
      <c r="T21" s="363"/>
      <c r="U21" s="363"/>
      <c r="V21" s="381"/>
      <c r="W21" s="382"/>
    </row>
    <row r="22" spans="2:23" ht="13.5" customHeight="1" x14ac:dyDescent="0.2">
      <c r="B22" s="344"/>
      <c r="C22" s="383">
        <f t="shared" si="3"/>
        <v>10</v>
      </c>
      <c r="D22" s="60" t="str">
        <f t="shared" si="1"/>
        <v/>
      </c>
      <c r="E22" s="376"/>
      <c r="F22" s="511"/>
      <c r="G22" s="511"/>
      <c r="H22" s="384"/>
      <c r="I22" s="385"/>
      <c r="J22" s="385"/>
      <c r="K22" s="385"/>
      <c r="L22" s="362"/>
      <c r="M22" s="380" t="str">
        <f t="shared" si="2"/>
        <v/>
      </c>
      <c r="N22" s="363"/>
      <c r="O22" s="363"/>
      <c r="P22" s="363"/>
      <c r="Q22" s="363"/>
      <c r="R22" s="363"/>
      <c r="S22" s="363"/>
      <c r="T22" s="363"/>
      <c r="U22" s="363"/>
      <c r="V22" s="381"/>
      <c r="W22" s="382"/>
    </row>
    <row r="23" spans="2:23" ht="13.5" customHeight="1" x14ac:dyDescent="0.2">
      <c r="B23" s="344"/>
      <c r="C23" s="383">
        <f t="shared" si="3"/>
        <v>11</v>
      </c>
      <c r="D23" s="60" t="str">
        <f t="shared" si="1"/>
        <v/>
      </c>
      <c r="E23" s="376"/>
      <c r="F23" s="511"/>
      <c r="G23" s="511"/>
      <c r="H23" s="384"/>
      <c r="I23" s="385"/>
      <c r="J23" s="385"/>
      <c r="K23" s="385"/>
      <c r="L23" s="362"/>
      <c r="M23" s="380" t="str">
        <f t="shared" si="2"/>
        <v/>
      </c>
      <c r="N23" s="363"/>
      <c r="O23" s="363"/>
      <c r="P23" s="363"/>
      <c r="Q23" s="363"/>
      <c r="R23" s="363"/>
      <c r="S23" s="363"/>
      <c r="T23" s="363"/>
      <c r="U23" s="363"/>
      <c r="V23" s="381"/>
      <c r="W23" s="382"/>
    </row>
    <row r="24" spans="2:23" ht="13.5" customHeight="1" x14ac:dyDescent="0.2">
      <c r="B24" s="344"/>
      <c r="C24" s="383">
        <f t="shared" si="3"/>
        <v>12</v>
      </c>
      <c r="D24" s="60" t="str">
        <f t="shared" si="1"/>
        <v/>
      </c>
      <c r="E24" s="376"/>
      <c r="F24" s="511"/>
      <c r="G24" s="511"/>
      <c r="H24" s="384"/>
      <c r="I24" s="385"/>
      <c r="J24" s="385"/>
      <c r="K24" s="385"/>
      <c r="L24" s="362"/>
      <c r="M24" s="380" t="str">
        <f t="shared" si="2"/>
        <v/>
      </c>
      <c r="N24" s="363"/>
      <c r="O24" s="363"/>
      <c r="P24" s="363"/>
      <c r="Q24" s="363"/>
      <c r="R24" s="363"/>
      <c r="S24" s="363"/>
      <c r="T24" s="363"/>
      <c r="U24" s="363"/>
      <c r="V24" s="381"/>
      <c r="W24" s="382"/>
    </row>
    <row r="25" spans="2:23" ht="13.5" customHeight="1" x14ac:dyDescent="0.2">
      <c r="B25" s="344"/>
      <c r="C25" s="383">
        <f t="shared" si="3"/>
        <v>13</v>
      </c>
      <c r="D25" s="60" t="str">
        <f t="shared" si="1"/>
        <v/>
      </c>
      <c r="E25" s="376"/>
      <c r="F25" s="511"/>
      <c r="G25" s="511"/>
      <c r="H25" s="384"/>
      <c r="I25" s="385"/>
      <c r="J25" s="385"/>
      <c r="K25" s="385"/>
      <c r="L25" s="362"/>
      <c r="M25" s="380" t="str">
        <f t="shared" si="2"/>
        <v/>
      </c>
      <c r="N25" s="363"/>
      <c r="O25" s="363"/>
      <c r="P25" s="363"/>
      <c r="Q25" s="363"/>
      <c r="R25" s="363"/>
      <c r="S25" s="363"/>
      <c r="T25" s="363"/>
      <c r="U25" s="363"/>
      <c r="V25" s="381"/>
      <c r="W25" s="382"/>
    </row>
    <row r="26" spans="2:23" ht="13.5" customHeight="1" x14ac:dyDescent="0.2">
      <c r="B26" s="344"/>
      <c r="C26" s="383">
        <f t="shared" si="3"/>
        <v>14</v>
      </c>
      <c r="D26" s="60" t="str">
        <f t="shared" si="1"/>
        <v/>
      </c>
      <c r="E26" s="376"/>
      <c r="F26" s="511"/>
      <c r="G26" s="511"/>
      <c r="H26" s="384"/>
      <c r="I26" s="385"/>
      <c r="J26" s="385"/>
      <c r="K26" s="385"/>
      <c r="L26" s="362"/>
      <c r="M26" s="380" t="str">
        <f t="shared" si="2"/>
        <v/>
      </c>
      <c r="N26" s="363"/>
      <c r="O26" s="363"/>
      <c r="P26" s="363"/>
      <c r="Q26" s="363"/>
      <c r="R26" s="363"/>
      <c r="S26" s="363"/>
      <c r="T26" s="363"/>
      <c r="U26" s="363"/>
      <c r="V26" s="381"/>
      <c r="W26" s="382"/>
    </row>
    <row r="27" spans="2:23" ht="13.5" customHeight="1" x14ac:dyDescent="0.2">
      <c r="B27" s="344"/>
      <c r="C27" s="383">
        <f t="shared" si="3"/>
        <v>15</v>
      </c>
      <c r="D27" s="60" t="str">
        <f t="shared" si="1"/>
        <v/>
      </c>
      <c r="E27" s="376"/>
      <c r="F27" s="511"/>
      <c r="G27" s="511"/>
      <c r="H27" s="384"/>
      <c r="I27" s="385"/>
      <c r="J27" s="385"/>
      <c r="K27" s="385"/>
      <c r="L27" s="362"/>
      <c r="M27" s="380" t="str">
        <f t="shared" si="2"/>
        <v/>
      </c>
      <c r="N27" s="363"/>
      <c r="O27" s="363"/>
      <c r="P27" s="363"/>
      <c r="Q27" s="363"/>
      <c r="R27" s="363"/>
      <c r="S27" s="363"/>
      <c r="T27" s="363"/>
      <c r="U27" s="363"/>
      <c r="V27" s="381"/>
      <c r="W27" s="382"/>
    </row>
    <row r="28" spans="2:23" ht="13.5" customHeight="1" x14ac:dyDescent="0.2">
      <c r="B28" s="344"/>
      <c r="C28" s="383">
        <f t="shared" si="3"/>
        <v>16</v>
      </c>
      <c r="D28" s="60" t="str">
        <f t="shared" si="1"/>
        <v/>
      </c>
      <c r="E28" s="376"/>
      <c r="F28" s="511"/>
      <c r="G28" s="511"/>
      <c r="H28" s="384"/>
      <c r="I28" s="385"/>
      <c r="J28" s="385"/>
      <c r="K28" s="385"/>
      <c r="L28" s="362"/>
      <c r="M28" s="380" t="str">
        <f t="shared" si="2"/>
        <v/>
      </c>
      <c r="N28" s="363"/>
      <c r="O28" s="363"/>
      <c r="P28" s="363"/>
      <c r="Q28" s="363"/>
      <c r="R28" s="363"/>
      <c r="S28" s="363"/>
      <c r="T28" s="363"/>
      <c r="U28" s="363"/>
      <c r="V28" s="381"/>
      <c r="W28" s="382"/>
    </row>
    <row r="29" spans="2:23" ht="13.5" customHeight="1" x14ac:dyDescent="0.2">
      <c r="B29" s="344"/>
      <c r="C29" s="383">
        <f t="shared" si="3"/>
        <v>17</v>
      </c>
      <c r="D29" s="60" t="str">
        <f t="shared" si="1"/>
        <v/>
      </c>
      <c r="E29" s="376"/>
      <c r="F29" s="511"/>
      <c r="G29" s="511"/>
      <c r="H29" s="384"/>
      <c r="I29" s="385"/>
      <c r="J29" s="385"/>
      <c r="K29" s="385"/>
      <c r="L29" s="362"/>
      <c r="M29" s="380" t="str">
        <f t="shared" si="2"/>
        <v/>
      </c>
      <c r="N29" s="363"/>
      <c r="O29" s="363"/>
      <c r="P29" s="363"/>
      <c r="Q29" s="363"/>
      <c r="R29" s="363"/>
      <c r="S29" s="363"/>
      <c r="T29" s="363"/>
      <c r="U29" s="363"/>
      <c r="V29" s="381"/>
      <c r="W29" s="382"/>
    </row>
    <row r="30" spans="2:23" ht="13.5" customHeight="1" x14ac:dyDescent="0.2">
      <c r="B30" s="344"/>
      <c r="C30" s="383">
        <f t="shared" si="3"/>
        <v>18</v>
      </c>
      <c r="D30" s="60" t="str">
        <f t="shared" si="1"/>
        <v/>
      </c>
      <c r="E30" s="376"/>
      <c r="F30" s="511"/>
      <c r="G30" s="511"/>
      <c r="H30" s="384"/>
      <c r="I30" s="385"/>
      <c r="J30" s="385"/>
      <c r="K30" s="385"/>
      <c r="L30" s="362"/>
      <c r="M30" s="380" t="str">
        <f t="shared" si="2"/>
        <v/>
      </c>
      <c r="N30" s="363"/>
      <c r="O30" s="363"/>
      <c r="P30" s="363"/>
      <c r="Q30" s="363"/>
      <c r="R30" s="363"/>
      <c r="S30" s="363"/>
      <c r="T30" s="363"/>
      <c r="U30" s="363"/>
      <c r="V30" s="381"/>
      <c r="W30" s="382"/>
    </row>
    <row r="31" spans="2:23" ht="13.5" customHeight="1" x14ac:dyDescent="0.2">
      <c r="B31" s="344"/>
      <c r="C31" s="383">
        <f t="shared" si="3"/>
        <v>19</v>
      </c>
      <c r="D31" s="60" t="str">
        <f t="shared" si="1"/>
        <v/>
      </c>
      <c r="E31" s="376"/>
      <c r="F31" s="511"/>
      <c r="G31" s="511"/>
      <c r="H31" s="384"/>
      <c r="I31" s="385"/>
      <c r="J31" s="385"/>
      <c r="K31" s="385"/>
      <c r="L31" s="362"/>
      <c r="M31" s="380" t="str">
        <f t="shared" si="2"/>
        <v/>
      </c>
      <c r="N31" s="363"/>
      <c r="O31" s="363"/>
      <c r="P31" s="363"/>
      <c r="Q31" s="363"/>
      <c r="R31" s="363"/>
      <c r="S31" s="363"/>
      <c r="T31" s="363"/>
      <c r="U31" s="363"/>
      <c r="V31" s="381"/>
      <c r="W31" s="382"/>
    </row>
    <row r="32" spans="2:23" ht="13.5" customHeight="1" x14ac:dyDescent="0.2">
      <c r="B32" s="344"/>
      <c r="C32" s="383">
        <f t="shared" si="3"/>
        <v>20</v>
      </c>
      <c r="D32" s="60" t="str">
        <f t="shared" si="1"/>
        <v/>
      </c>
      <c r="E32" s="376"/>
      <c r="F32" s="511"/>
      <c r="G32" s="511"/>
      <c r="H32" s="384"/>
      <c r="I32" s="385"/>
      <c r="J32" s="385"/>
      <c r="K32" s="385"/>
      <c r="L32" s="362"/>
      <c r="M32" s="380" t="str">
        <f t="shared" si="2"/>
        <v/>
      </c>
      <c r="N32" s="363"/>
      <c r="O32" s="363"/>
      <c r="P32" s="363"/>
      <c r="Q32" s="363"/>
      <c r="R32" s="363"/>
      <c r="S32" s="363"/>
      <c r="T32" s="363"/>
      <c r="U32" s="363"/>
      <c r="V32" s="381"/>
      <c r="W32" s="382"/>
    </row>
    <row r="33" spans="2:23" ht="13.5" customHeight="1" x14ac:dyDescent="0.2">
      <c r="B33" s="344"/>
      <c r="C33" s="383">
        <f t="shared" si="3"/>
        <v>21</v>
      </c>
      <c r="D33" s="60" t="str">
        <f t="shared" si="1"/>
        <v/>
      </c>
      <c r="E33" s="376"/>
      <c r="F33" s="511"/>
      <c r="G33" s="511"/>
      <c r="H33" s="384"/>
      <c r="I33" s="385"/>
      <c r="J33" s="385"/>
      <c r="K33" s="385"/>
      <c r="L33" s="362"/>
      <c r="M33" s="380" t="str">
        <f t="shared" si="2"/>
        <v/>
      </c>
      <c r="N33" s="363"/>
      <c r="O33" s="363"/>
      <c r="P33" s="363"/>
      <c r="Q33" s="363"/>
      <c r="R33" s="363"/>
      <c r="S33" s="363"/>
      <c r="T33" s="363"/>
      <c r="U33" s="363"/>
      <c r="V33" s="381"/>
      <c r="W33" s="382"/>
    </row>
    <row r="34" spans="2:23" ht="13.5" customHeight="1" x14ac:dyDescent="0.2">
      <c r="B34" s="344"/>
      <c r="C34" s="383">
        <f t="shared" si="3"/>
        <v>22</v>
      </c>
      <c r="D34" s="60" t="str">
        <f t="shared" si="1"/>
        <v/>
      </c>
      <c r="E34" s="376"/>
      <c r="F34" s="511"/>
      <c r="G34" s="511"/>
      <c r="H34" s="384"/>
      <c r="I34" s="385"/>
      <c r="J34" s="385"/>
      <c r="K34" s="385"/>
      <c r="L34" s="362"/>
      <c r="M34" s="380" t="str">
        <f t="shared" si="2"/>
        <v/>
      </c>
      <c r="N34" s="363"/>
      <c r="O34" s="363"/>
      <c r="P34" s="363"/>
      <c r="Q34" s="363"/>
      <c r="R34" s="363"/>
      <c r="S34" s="363"/>
      <c r="T34" s="363"/>
      <c r="U34" s="363"/>
      <c r="V34" s="381"/>
      <c r="W34" s="382"/>
    </row>
    <row r="35" spans="2:23" ht="13.5" customHeight="1" x14ac:dyDescent="0.2">
      <c r="B35" s="344"/>
      <c r="C35" s="383">
        <f t="shared" si="3"/>
        <v>23</v>
      </c>
      <c r="D35" s="60" t="str">
        <f t="shared" si="1"/>
        <v/>
      </c>
      <c r="E35" s="376"/>
      <c r="F35" s="511"/>
      <c r="G35" s="511"/>
      <c r="H35" s="384"/>
      <c r="I35" s="385"/>
      <c r="J35" s="385"/>
      <c r="K35" s="385"/>
      <c r="L35" s="362"/>
      <c r="M35" s="380" t="str">
        <f t="shared" si="2"/>
        <v/>
      </c>
      <c r="N35" s="363"/>
      <c r="O35" s="363"/>
      <c r="P35" s="363"/>
      <c r="Q35" s="363"/>
      <c r="R35" s="363"/>
      <c r="S35" s="363"/>
      <c r="T35" s="363"/>
      <c r="U35" s="363"/>
      <c r="V35" s="381"/>
      <c r="W35" s="382"/>
    </row>
    <row r="36" spans="2:23" ht="13.5" customHeight="1" x14ac:dyDescent="0.2">
      <c r="B36" s="344"/>
      <c r="C36" s="383">
        <f t="shared" si="3"/>
        <v>24</v>
      </c>
      <c r="D36" s="60" t="str">
        <f t="shared" si="1"/>
        <v/>
      </c>
      <c r="E36" s="376"/>
      <c r="F36" s="511"/>
      <c r="G36" s="511"/>
      <c r="H36" s="384"/>
      <c r="I36" s="385"/>
      <c r="J36" s="385"/>
      <c r="K36" s="385"/>
      <c r="L36" s="362"/>
      <c r="M36" s="380" t="str">
        <f t="shared" si="2"/>
        <v/>
      </c>
      <c r="N36" s="363"/>
      <c r="O36" s="363"/>
      <c r="P36" s="363"/>
      <c r="Q36" s="363"/>
      <c r="R36" s="363"/>
      <c r="S36" s="363"/>
      <c r="T36" s="363"/>
      <c r="U36" s="363"/>
      <c r="V36" s="381"/>
      <c r="W36" s="382"/>
    </row>
    <row r="37" spans="2:23" ht="13.5" customHeight="1" x14ac:dyDescent="0.2">
      <c r="B37" s="344"/>
      <c r="C37" s="383">
        <f t="shared" si="3"/>
        <v>25</v>
      </c>
      <c r="D37" s="60" t="str">
        <f t="shared" si="1"/>
        <v/>
      </c>
      <c r="E37" s="376"/>
      <c r="F37" s="511"/>
      <c r="G37" s="511"/>
      <c r="H37" s="384"/>
      <c r="I37" s="385"/>
      <c r="J37" s="385"/>
      <c r="K37" s="385"/>
      <c r="L37" s="362"/>
      <c r="M37" s="380" t="str">
        <f t="shared" si="2"/>
        <v/>
      </c>
      <c r="N37" s="363"/>
      <c r="O37" s="363"/>
      <c r="P37" s="363"/>
      <c r="Q37" s="363"/>
      <c r="R37" s="363"/>
      <c r="S37" s="363"/>
      <c r="T37" s="363"/>
      <c r="U37" s="363"/>
      <c r="V37" s="381"/>
      <c r="W37" s="382"/>
    </row>
    <row r="38" spans="2:23" ht="13.5" customHeight="1" x14ac:dyDescent="0.2">
      <c r="B38" s="344"/>
      <c r="C38" s="383">
        <f t="shared" si="3"/>
        <v>26</v>
      </c>
      <c r="D38" s="60" t="str">
        <f t="shared" si="1"/>
        <v/>
      </c>
      <c r="E38" s="376"/>
      <c r="F38" s="511"/>
      <c r="G38" s="511"/>
      <c r="H38" s="384"/>
      <c r="I38" s="385"/>
      <c r="J38" s="385"/>
      <c r="K38" s="385"/>
      <c r="L38" s="362"/>
      <c r="M38" s="380" t="str">
        <f t="shared" si="2"/>
        <v/>
      </c>
      <c r="N38" s="363"/>
      <c r="O38" s="363"/>
      <c r="P38" s="363"/>
      <c r="Q38" s="363"/>
      <c r="R38" s="363"/>
      <c r="S38" s="363"/>
      <c r="T38" s="363"/>
      <c r="U38" s="363"/>
      <c r="V38" s="381"/>
      <c r="W38" s="382"/>
    </row>
    <row r="39" spans="2:23" ht="13.5" customHeight="1" x14ac:dyDescent="0.2">
      <c r="B39" s="344"/>
      <c r="C39" s="383">
        <f t="shared" si="3"/>
        <v>27</v>
      </c>
      <c r="D39" s="60" t="str">
        <f t="shared" si="1"/>
        <v/>
      </c>
      <c r="E39" s="376"/>
      <c r="F39" s="511"/>
      <c r="G39" s="511"/>
      <c r="H39" s="384"/>
      <c r="I39" s="385"/>
      <c r="J39" s="385"/>
      <c r="K39" s="385"/>
      <c r="L39" s="362"/>
      <c r="M39" s="380" t="str">
        <f t="shared" si="2"/>
        <v/>
      </c>
      <c r="N39" s="363"/>
      <c r="O39" s="363"/>
      <c r="P39" s="363"/>
      <c r="Q39" s="363"/>
      <c r="R39" s="363"/>
      <c r="S39" s="363"/>
      <c r="T39" s="363"/>
      <c r="U39" s="363"/>
      <c r="V39" s="381"/>
      <c r="W39" s="382"/>
    </row>
    <row r="40" spans="2:23" ht="13.5" customHeight="1" x14ac:dyDescent="0.2">
      <c r="B40" s="344"/>
      <c r="C40" s="383">
        <f t="shared" si="3"/>
        <v>28</v>
      </c>
      <c r="D40" s="60" t="str">
        <f t="shared" si="1"/>
        <v/>
      </c>
      <c r="E40" s="376"/>
      <c r="F40" s="511"/>
      <c r="G40" s="511"/>
      <c r="H40" s="384"/>
      <c r="I40" s="385"/>
      <c r="J40" s="385"/>
      <c r="K40" s="385"/>
      <c r="L40" s="362"/>
      <c r="M40" s="380" t="str">
        <f t="shared" si="2"/>
        <v/>
      </c>
      <c r="N40" s="363"/>
      <c r="O40" s="363"/>
      <c r="P40" s="363"/>
      <c r="Q40" s="363"/>
      <c r="R40" s="363"/>
      <c r="S40" s="363"/>
      <c r="T40" s="363"/>
      <c r="U40" s="363"/>
      <c r="V40" s="381"/>
      <c r="W40" s="382"/>
    </row>
    <row r="41" spans="2:23" ht="13.5" customHeight="1" x14ac:dyDescent="0.2">
      <c r="B41" s="344"/>
      <c r="C41" s="383">
        <f t="shared" si="3"/>
        <v>29</v>
      </c>
      <c r="D41" s="60" t="str">
        <f t="shared" si="1"/>
        <v/>
      </c>
      <c r="E41" s="376"/>
      <c r="F41" s="511"/>
      <c r="G41" s="511"/>
      <c r="H41" s="384"/>
      <c r="I41" s="385"/>
      <c r="J41" s="385"/>
      <c r="K41" s="385"/>
      <c r="L41" s="362"/>
      <c r="M41" s="380" t="str">
        <f t="shared" si="2"/>
        <v/>
      </c>
      <c r="N41" s="363"/>
      <c r="O41" s="363"/>
      <c r="P41" s="363"/>
      <c r="Q41" s="363"/>
      <c r="R41" s="363"/>
      <c r="S41" s="363"/>
      <c r="T41" s="363"/>
      <c r="U41" s="363"/>
      <c r="V41" s="381"/>
      <c r="W41" s="382"/>
    </row>
    <row r="42" spans="2:23" ht="13.5" customHeight="1" x14ac:dyDescent="0.2">
      <c r="B42" s="344"/>
      <c r="C42" s="383">
        <f t="shared" si="3"/>
        <v>30</v>
      </c>
      <c r="D42" s="60" t="str">
        <f t="shared" si="1"/>
        <v/>
      </c>
      <c r="E42" s="376"/>
      <c r="F42" s="511"/>
      <c r="G42" s="511"/>
      <c r="H42" s="384"/>
      <c r="I42" s="385"/>
      <c r="J42" s="385"/>
      <c r="K42" s="385"/>
      <c r="L42" s="362"/>
      <c r="M42" s="380" t="str">
        <f t="shared" si="2"/>
        <v/>
      </c>
      <c r="N42" s="363"/>
      <c r="O42" s="363"/>
      <c r="P42" s="363"/>
      <c r="Q42" s="363"/>
      <c r="R42" s="363"/>
      <c r="S42" s="363"/>
      <c r="T42" s="363"/>
      <c r="U42" s="363"/>
      <c r="V42" s="381"/>
      <c r="W42" s="382"/>
    </row>
    <row r="43" spans="2:23" ht="13.5" customHeight="1" x14ac:dyDescent="0.2">
      <c r="B43" s="344"/>
      <c r="C43" s="383">
        <f>C42+1</f>
        <v>31</v>
      </c>
      <c r="D43" s="60" t="str">
        <f t="shared" si="1"/>
        <v/>
      </c>
      <c r="E43" s="376"/>
      <c r="F43" s="511"/>
      <c r="G43" s="511"/>
      <c r="H43" s="363"/>
      <c r="I43" s="385"/>
      <c r="J43" s="385"/>
      <c r="K43" s="385"/>
      <c r="L43" s="362"/>
      <c r="M43" s="380" t="str">
        <f t="shared" si="2"/>
        <v/>
      </c>
      <c r="N43" s="363"/>
      <c r="O43" s="363"/>
      <c r="P43" s="363"/>
      <c r="Q43" s="363"/>
      <c r="R43" s="363"/>
      <c r="S43" s="363"/>
      <c r="T43" s="363"/>
      <c r="U43" s="363"/>
      <c r="V43" s="381"/>
      <c r="W43" s="382"/>
    </row>
    <row r="44" spans="2:23" ht="13.5" customHeight="1" x14ac:dyDescent="0.2">
      <c r="B44" s="344"/>
      <c r="C44" s="383">
        <f t="shared" ref="C44:C102" si="4">C43+1</f>
        <v>32</v>
      </c>
      <c r="D44" s="60" t="str">
        <f t="shared" si="1"/>
        <v/>
      </c>
      <c r="E44" s="376"/>
      <c r="F44" s="511"/>
      <c r="G44" s="511"/>
      <c r="H44" s="363"/>
      <c r="I44" s="385"/>
      <c r="J44" s="385"/>
      <c r="K44" s="385"/>
      <c r="L44" s="362"/>
      <c r="M44" s="380" t="str">
        <f t="shared" si="2"/>
        <v/>
      </c>
      <c r="N44" s="363"/>
      <c r="O44" s="363"/>
      <c r="P44" s="363"/>
      <c r="Q44" s="363"/>
      <c r="R44" s="363"/>
      <c r="S44" s="363"/>
      <c r="T44" s="363"/>
      <c r="U44" s="363"/>
      <c r="V44" s="381"/>
      <c r="W44" s="382"/>
    </row>
    <row r="45" spans="2:23" ht="13.5" customHeight="1" x14ac:dyDescent="0.2">
      <c r="B45" s="344"/>
      <c r="C45" s="383">
        <f t="shared" si="4"/>
        <v>33</v>
      </c>
      <c r="D45" s="60" t="str">
        <f t="shared" ref="D45:D76" si="5">IF(E45="","",IF(E45&lt;=$Z$2,"○",""))</f>
        <v/>
      </c>
      <c r="E45" s="376"/>
      <c r="F45" s="511"/>
      <c r="G45" s="511"/>
      <c r="H45" s="363"/>
      <c r="I45" s="385"/>
      <c r="J45" s="385"/>
      <c r="K45" s="385"/>
      <c r="L45" s="362"/>
      <c r="M45" s="380" t="str">
        <f t="shared" ref="M45:M76" si="6">IF(OR(L45="",L45=0),"",IF(AND(H45="○",J45*1000/I45&lt;10.5),"○",IF(J45*1000/I45&lt;7.5,"○","")))</f>
        <v/>
      </c>
      <c r="N45" s="363"/>
      <c r="O45" s="363"/>
      <c r="P45" s="363"/>
      <c r="Q45" s="363"/>
      <c r="R45" s="363"/>
      <c r="S45" s="363"/>
      <c r="T45" s="363"/>
      <c r="U45" s="363"/>
      <c r="V45" s="381"/>
      <c r="W45" s="382"/>
    </row>
    <row r="46" spans="2:23" ht="13.5" customHeight="1" x14ac:dyDescent="0.2">
      <c r="B46" s="344"/>
      <c r="C46" s="383">
        <f t="shared" si="4"/>
        <v>34</v>
      </c>
      <c r="D46" s="60" t="str">
        <f t="shared" si="5"/>
        <v/>
      </c>
      <c r="E46" s="376"/>
      <c r="F46" s="511"/>
      <c r="G46" s="511"/>
      <c r="H46" s="363"/>
      <c r="I46" s="385"/>
      <c r="J46" s="385"/>
      <c r="K46" s="385"/>
      <c r="L46" s="362"/>
      <c r="M46" s="380" t="str">
        <f t="shared" si="6"/>
        <v/>
      </c>
      <c r="N46" s="363"/>
      <c r="O46" s="363"/>
      <c r="P46" s="363"/>
      <c r="Q46" s="363"/>
      <c r="R46" s="363"/>
      <c r="S46" s="363"/>
      <c r="T46" s="363"/>
      <c r="U46" s="363"/>
      <c r="V46" s="381"/>
      <c r="W46" s="382"/>
    </row>
    <row r="47" spans="2:23" ht="13.5" customHeight="1" x14ac:dyDescent="0.2">
      <c r="B47" s="344"/>
      <c r="C47" s="383">
        <f t="shared" si="4"/>
        <v>35</v>
      </c>
      <c r="D47" s="60" t="str">
        <f t="shared" si="5"/>
        <v/>
      </c>
      <c r="E47" s="376"/>
      <c r="F47" s="511"/>
      <c r="G47" s="511"/>
      <c r="H47" s="363"/>
      <c r="I47" s="385"/>
      <c r="J47" s="385"/>
      <c r="K47" s="385"/>
      <c r="L47" s="362"/>
      <c r="M47" s="380" t="str">
        <f t="shared" si="6"/>
        <v/>
      </c>
      <c r="N47" s="363"/>
      <c r="O47" s="363"/>
      <c r="P47" s="363"/>
      <c r="Q47" s="363"/>
      <c r="R47" s="363"/>
      <c r="S47" s="363"/>
      <c r="T47" s="363"/>
      <c r="U47" s="363"/>
      <c r="V47" s="381"/>
      <c r="W47" s="382"/>
    </row>
    <row r="48" spans="2:23" ht="13.5" customHeight="1" x14ac:dyDescent="0.2">
      <c r="B48" s="344"/>
      <c r="C48" s="383">
        <f t="shared" si="4"/>
        <v>36</v>
      </c>
      <c r="D48" s="60" t="str">
        <f t="shared" si="5"/>
        <v/>
      </c>
      <c r="E48" s="376"/>
      <c r="F48" s="511"/>
      <c r="G48" s="511"/>
      <c r="H48" s="363"/>
      <c r="I48" s="385"/>
      <c r="J48" s="385"/>
      <c r="K48" s="385"/>
      <c r="L48" s="362"/>
      <c r="M48" s="380" t="str">
        <f t="shared" si="6"/>
        <v/>
      </c>
      <c r="N48" s="363"/>
      <c r="O48" s="363"/>
      <c r="P48" s="363"/>
      <c r="Q48" s="363"/>
      <c r="R48" s="363"/>
      <c r="S48" s="363"/>
      <c r="T48" s="363"/>
      <c r="U48" s="363"/>
      <c r="V48" s="381"/>
      <c r="W48" s="382"/>
    </row>
    <row r="49" spans="2:23" ht="13.5" customHeight="1" x14ac:dyDescent="0.2">
      <c r="B49" s="344"/>
      <c r="C49" s="383">
        <f t="shared" si="4"/>
        <v>37</v>
      </c>
      <c r="D49" s="60" t="str">
        <f t="shared" si="5"/>
        <v/>
      </c>
      <c r="E49" s="376"/>
      <c r="F49" s="511"/>
      <c r="G49" s="511"/>
      <c r="H49" s="363"/>
      <c r="I49" s="385"/>
      <c r="J49" s="385"/>
      <c r="K49" s="385"/>
      <c r="L49" s="362"/>
      <c r="M49" s="380" t="str">
        <f t="shared" si="6"/>
        <v/>
      </c>
      <c r="N49" s="363"/>
      <c r="O49" s="363"/>
      <c r="P49" s="363"/>
      <c r="Q49" s="363"/>
      <c r="R49" s="363"/>
      <c r="S49" s="363"/>
      <c r="T49" s="363"/>
      <c r="U49" s="363"/>
      <c r="V49" s="381"/>
      <c r="W49" s="382"/>
    </row>
    <row r="50" spans="2:23" ht="13.5" customHeight="1" x14ac:dyDescent="0.2">
      <c r="B50" s="344"/>
      <c r="C50" s="383">
        <f t="shared" si="4"/>
        <v>38</v>
      </c>
      <c r="D50" s="60" t="str">
        <f t="shared" si="5"/>
        <v/>
      </c>
      <c r="E50" s="376"/>
      <c r="F50" s="511"/>
      <c r="G50" s="511"/>
      <c r="H50" s="363"/>
      <c r="I50" s="385"/>
      <c r="J50" s="385"/>
      <c r="K50" s="385"/>
      <c r="L50" s="362"/>
      <c r="M50" s="380" t="str">
        <f t="shared" si="6"/>
        <v/>
      </c>
      <c r="N50" s="363"/>
      <c r="O50" s="363"/>
      <c r="P50" s="363"/>
      <c r="Q50" s="363"/>
      <c r="R50" s="363"/>
      <c r="S50" s="363"/>
      <c r="T50" s="363"/>
      <c r="U50" s="363"/>
      <c r="V50" s="381"/>
      <c r="W50" s="382"/>
    </row>
    <row r="51" spans="2:23" ht="13.5" customHeight="1" x14ac:dyDescent="0.2">
      <c r="B51" s="344"/>
      <c r="C51" s="383">
        <f t="shared" si="4"/>
        <v>39</v>
      </c>
      <c r="D51" s="60" t="str">
        <f t="shared" si="5"/>
        <v/>
      </c>
      <c r="E51" s="376"/>
      <c r="F51" s="511"/>
      <c r="G51" s="511"/>
      <c r="H51" s="363"/>
      <c r="I51" s="385"/>
      <c r="J51" s="385"/>
      <c r="K51" s="385"/>
      <c r="L51" s="362"/>
      <c r="M51" s="380" t="str">
        <f t="shared" si="6"/>
        <v/>
      </c>
      <c r="N51" s="363"/>
      <c r="O51" s="363"/>
      <c r="P51" s="363"/>
      <c r="Q51" s="363"/>
      <c r="R51" s="363"/>
      <c r="S51" s="363"/>
      <c r="T51" s="363"/>
      <c r="U51" s="363"/>
      <c r="V51" s="381"/>
      <c r="W51" s="382"/>
    </row>
    <row r="52" spans="2:23" ht="13.5" customHeight="1" x14ac:dyDescent="0.2">
      <c r="B52" s="344"/>
      <c r="C52" s="383">
        <f t="shared" si="4"/>
        <v>40</v>
      </c>
      <c r="D52" s="60" t="str">
        <f t="shared" si="5"/>
        <v/>
      </c>
      <c r="E52" s="376"/>
      <c r="F52" s="511"/>
      <c r="G52" s="511"/>
      <c r="H52" s="363"/>
      <c r="I52" s="385"/>
      <c r="J52" s="385"/>
      <c r="K52" s="385"/>
      <c r="L52" s="362"/>
      <c r="M52" s="380" t="str">
        <f t="shared" si="6"/>
        <v/>
      </c>
      <c r="N52" s="363"/>
      <c r="O52" s="363"/>
      <c r="P52" s="363"/>
      <c r="Q52" s="363"/>
      <c r="R52" s="363"/>
      <c r="S52" s="363"/>
      <c r="T52" s="363"/>
      <c r="U52" s="363"/>
      <c r="V52" s="381"/>
      <c r="W52" s="382"/>
    </row>
    <row r="53" spans="2:23" ht="13.5" customHeight="1" x14ac:dyDescent="0.2">
      <c r="B53" s="344"/>
      <c r="C53" s="383">
        <f t="shared" si="4"/>
        <v>41</v>
      </c>
      <c r="D53" s="60" t="str">
        <f t="shared" si="5"/>
        <v/>
      </c>
      <c r="E53" s="376"/>
      <c r="F53" s="511"/>
      <c r="G53" s="511"/>
      <c r="H53" s="363"/>
      <c r="I53" s="385"/>
      <c r="J53" s="385"/>
      <c r="K53" s="385"/>
      <c r="L53" s="362"/>
      <c r="M53" s="380" t="str">
        <f t="shared" si="6"/>
        <v/>
      </c>
      <c r="N53" s="363"/>
      <c r="O53" s="363"/>
      <c r="P53" s="363"/>
      <c r="Q53" s="363"/>
      <c r="R53" s="363"/>
      <c r="S53" s="363"/>
      <c r="T53" s="363"/>
      <c r="U53" s="363"/>
      <c r="V53" s="381"/>
      <c r="W53" s="382"/>
    </row>
    <row r="54" spans="2:23" ht="13.5" customHeight="1" x14ac:dyDescent="0.2">
      <c r="B54" s="344"/>
      <c r="C54" s="383">
        <f t="shared" si="4"/>
        <v>42</v>
      </c>
      <c r="D54" s="60" t="str">
        <f t="shared" si="5"/>
        <v/>
      </c>
      <c r="E54" s="376"/>
      <c r="F54" s="511"/>
      <c r="G54" s="511"/>
      <c r="H54" s="363"/>
      <c r="I54" s="385"/>
      <c r="J54" s="385"/>
      <c r="K54" s="385"/>
      <c r="L54" s="362"/>
      <c r="M54" s="380" t="str">
        <f t="shared" si="6"/>
        <v/>
      </c>
      <c r="N54" s="363"/>
      <c r="O54" s="363"/>
      <c r="P54" s="363"/>
      <c r="Q54" s="363"/>
      <c r="R54" s="363"/>
      <c r="S54" s="363"/>
      <c r="T54" s="363"/>
      <c r="U54" s="363"/>
      <c r="V54" s="381"/>
      <c r="W54" s="382"/>
    </row>
    <row r="55" spans="2:23" ht="13.5" customHeight="1" x14ac:dyDescent="0.2">
      <c r="B55" s="344"/>
      <c r="C55" s="383">
        <f t="shared" si="4"/>
        <v>43</v>
      </c>
      <c r="D55" s="60" t="str">
        <f t="shared" si="5"/>
        <v/>
      </c>
      <c r="E55" s="376"/>
      <c r="F55" s="511"/>
      <c r="G55" s="511"/>
      <c r="H55" s="363"/>
      <c r="I55" s="385"/>
      <c r="J55" s="385"/>
      <c r="K55" s="385"/>
      <c r="L55" s="362"/>
      <c r="M55" s="380" t="str">
        <f t="shared" si="6"/>
        <v/>
      </c>
      <c r="N55" s="363"/>
      <c r="O55" s="363"/>
      <c r="P55" s="363"/>
      <c r="Q55" s="363"/>
      <c r="R55" s="363"/>
      <c r="S55" s="363"/>
      <c r="T55" s="363"/>
      <c r="U55" s="363"/>
      <c r="V55" s="381"/>
      <c r="W55" s="382"/>
    </row>
    <row r="56" spans="2:23" ht="13.5" customHeight="1" x14ac:dyDescent="0.2">
      <c r="B56" s="344"/>
      <c r="C56" s="383">
        <f t="shared" si="4"/>
        <v>44</v>
      </c>
      <c r="D56" s="60" t="str">
        <f t="shared" si="5"/>
        <v/>
      </c>
      <c r="E56" s="376"/>
      <c r="F56" s="511"/>
      <c r="G56" s="511"/>
      <c r="H56" s="363"/>
      <c r="I56" s="385"/>
      <c r="J56" s="385"/>
      <c r="K56" s="385"/>
      <c r="L56" s="362"/>
      <c r="M56" s="380" t="str">
        <f t="shared" si="6"/>
        <v/>
      </c>
      <c r="N56" s="363"/>
      <c r="O56" s="363"/>
      <c r="P56" s="363"/>
      <c r="Q56" s="363"/>
      <c r="R56" s="363"/>
      <c r="S56" s="363"/>
      <c r="T56" s="363"/>
      <c r="U56" s="363"/>
      <c r="V56" s="381"/>
      <c r="W56" s="382"/>
    </row>
    <row r="57" spans="2:23" ht="13.5" customHeight="1" x14ac:dyDescent="0.2">
      <c r="B57" s="344"/>
      <c r="C57" s="383">
        <f t="shared" si="4"/>
        <v>45</v>
      </c>
      <c r="D57" s="60" t="str">
        <f t="shared" si="5"/>
        <v/>
      </c>
      <c r="E57" s="376"/>
      <c r="F57" s="511"/>
      <c r="G57" s="511"/>
      <c r="H57" s="363"/>
      <c r="I57" s="385"/>
      <c r="J57" s="385"/>
      <c r="K57" s="385"/>
      <c r="L57" s="362"/>
      <c r="M57" s="380" t="str">
        <f t="shared" si="6"/>
        <v/>
      </c>
      <c r="N57" s="363"/>
      <c r="O57" s="363"/>
      <c r="P57" s="363"/>
      <c r="Q57" s="363"/>
      <c r="R57" s="363"/>
      <c r="S57" s="363"/>
      <c r="T57" s="363"/>
      <c r="U57" s="363"/>
      <c r="V57" s="381"/>
      <c r="W57" s="382"/>
    </row>
    <row r="58" spans="2:23" ht="13.5" customHeight="1" x14ac:dyDescent="0.2">
      <c r="B58" s="344"/>
      <c r="C58" s="383">
        <f t="shared" si="4"/>
        <v>46</v>
      </c>
      <c r="D58" s="60" t="str">
        <f t="shared" si="5"/>
        <v/>
      </c>
      <c r="E58" s="376"/>
      <c r="F58" s="511"/>
      <c r="G58" s="511"/>
      <c r="H58" s="363"/>
      <c r="I58" s="385"/>
      <c r="J58" s="385"/>
      <c r="K58" s="385"/>
      <c r="L58" s="362"/>
      <c r="M58" s="380" t="str">
        <f t="shared" si="6"/>
        <v/>
      </c>
      <c r="N58" s="363"/>
      <c r="O58" s="363"/>
      <c r="P58" s="363"/>
      <c r="Q58" s="363"/>
      <c r="R58" s="363"/>
      <c r="S58" s="363"/>
      <c r="T58" s="363"/>
      <c r="U58" s="363"/>
      <c r="V58" s="381"/>
      <c r="W58" s="382"/>
    </row>
    <row r="59" spans="2:23" ht="13.5" customHeight="1" x14ac:dyDescent="0.2">
      <c r="B59" s="344"/>
      <c r="C59" s="383">
        <f t="shared" si="4"/>
        <v>47</v>
      </c>
      <c r="D59" s="60" t="str">
        <f t="shared" si="5"/>
        <v/>
      </c>
      <c r="E59" s="376"/>
      <c r="F59" s="511"/>
      <c r="G59" s="511"/>
      <c r="H59" s="363"/>
      <c r="I59" s="385"/>
      <c r="J59" s="385"/>
      <c r="K59" s="385"/>
      <c r="L59" s="362"/>
      <c r="M59" s="380" t="str">
        <f t="shared" si="6"/>
        <v/>
      </c>
      <c r="N59" s="363"/>
      <c r="O59" s="363"/>
      <c r="P59" s="363"/>
      <c r="Q59" s="363"/>
      <c r="R59" s="363"/>
      <c r="S59" s="363"/>
      <c r="T59" s="363"/>
      <c r="U59" s="363"/>
      <c r="V59" s="381"/>
      <c r="W59" s="382"/>
    </row>
    <row r="60" spans="2:23" ht="13.5" customHeight="1" x14ac:dyDescent="0.2">
      <c r="B60" s="344"/>
      <c r="C60" s="383">
        <f t="shared" si="4"/>
        <v>48</v>
      </c>
      <c r="D60" s="60" t="str">
        <f t="shared" si="5"/>
        <v/>
      </c>
      <c r="E60" s="376"/>
      <c r="F60" s="511"/>
      <c r="G60" s="511"/>
      <c r="H60" s="363"/>
      <c r="I60" s="385"/>
      <c r="J60" s="385"/>
      <c r="K60" s="385"/>
      <c r="L60" s="362"/>
      <c r="M60" s="380" t="str">
        <f t="shared" si="6"/>
        <v/>
      </c>
      <c r="N60" s="363"/>
      <c r="O60" s="363"/>
      <c r="P60" s="363"/>
      <c r="Q60" s="363"/>
      <c r="R60" s="363"/>
      <c r="S60" s="363"/>
      <c r="T60" s="363"/>
      <c r="U60" s="363"/>
      <c r="V60" s="381"/>
      <c r="W60" s="382"/>
    </row>
    <row r="61" spans="2:23" ht="13.5" customHeight="1" x14ac:dyDescent="0.2">
      <c r="B61" s="344"/>
      <c r="C61" s="383">
        <f t="shared" si="4"/>
        <v>49</v>
      </c>
      <c r="D61" s="60" t="str">
        <f t="shared" si="5"/>
        <v/>
      </c>
      <c r="E61" s="376"/>
      <c r="F61" s="511"/>
      <c r="G61" s="511"/>
      <c r="H61" s="363"/>
      <c r="I61" s="385"/>
      <c r="J61" s="385"/>
      <c r="K61" s="385"/>
      <c r="L61" s="362"/>
      <c r="M61" s="380" t="str">
        <f t="shared" si="6"/>
        <v/>
      </c>
      <c r="N61" s="363"/>
      <c r="O61" s="363"/>
      <c r="P61" s="363"/>
      <c r="Q61" s="363"/>
      <c r="R61" s="363"/>
      <c r="S61" s="363"/>
      <c r="T61" s="363"/>
      <c r="U61" s="363"/>
      <c r="V61" s="381"/>
      <c r="W61" s="382"/>
    </row>
    <row r="62" spans="2:23" ht="13.5" customHeight="1" x14ac:dyDescent="0.2">
      <c r="B62" s="344"/>
      <c r="C62" s="383">
        <f t="shared" si="4"/>
        <v>50</v>
      </c>
      <c r="D62" s="60" t="str">
        <f t="shared" si="5"/>
        <v/>
      </c>
      <c r="E62" s="376"/>
      <c r="F62" s="511"/>
      <c r="G62" s="511"/>
      <c r="H62" s="363"/>
      <c r="I62" s="385"/>
      <c r="J62" s="385"/>
      <c r="K62" s="385"/>
      <c r="L62" s="362"/>
      <c r="M62" s="380" t="str">
        <f t="shared" si="6"/>
        <v/>
      </c>
      <c r="N62" s="363"/>
      <c r="O62" s="363"/>
      <c r="P62" s="363"/>
      <c r="Q62" s="363"/>
      <c r="R62" s="363"/>
      <c r="S62" s="363"/>
      <c r="T62" s="363"/>
      <c r="U62" s="363"/>
      <c r="V62" s="381"/>
      <c r="W62" s="382"/>
    </row>
    <row r="63" spans="2:23" ht="13.5" customHeight="1" x14ac:dyDescent="0.2">
      <c r="B63" s="344"/>
      <c r="C63" s="383">
        <f t="shared" si="4"/>
        <v>51</v>
      </c>
      <c r="D63" s="60" t="str">
        <f t="shared" si="5"/>
        <v/>
      </c>
      <c r="E63" s="376"/>
      <c r="F63" s="511"/>
      <c r="G63" s="511"/>
      <c r="H63" s="363"/>
      <c r="I63" s="385"/>
      <c r="J63" s="385"/>
      <c r="K63" s="385"/>
      <c r="L63" s="362"/>
      <c r="M63" s="380" t="str">
        <f t="shared" si="6"/>
        <v/>
      </c>
      <c r="N63" s="363"/>
      <c r="O63" s="363"/>
      <c r="P63" s="363"/>
      <c r="Q63" s="363"/>
      <c r="R63" s="363"/>
      <c r="S63" s="363"/>
      <c r="T63" s="363"/>
      <c r="U63" s="363"/>
      <c r="V63" s="381"/>
      <c r="W63" s="382"/>
    </row>
    <row r="64" spans="2:23" ht="13.5" customHeight="1" x14ac:dyDescent="0.2">
      <c r="B64" s="344"/>
      <c r="C64" s="383">
        <f t="shared" si="4"/>
        <v>52</v>
      </c>
      <c r="D64" s="60" t="str">
        <f t="shared" si="5"/>
        <v/>
      </c>
      <c r="E64" s="376"/>
      <c r="F64" s="511"/>
      <c r="G64" s="511"/>
      <c r="H64" s="363"/>
      <c r="I64" s="385"/>
      <c r="J64" s="385"/>
      <c r="K64" s="385"/>
      <c r="L64" s="362"/>
      <c r="M64" s="380" t="str">
        <f t="shared" si="6"/>
        <v/>
      </c>
      <c r="N64" s="363"/>
      <c r="O64" s="363"/>
      <c r="P64" s="363"/>
      <c r="Q64" s="363"/>
      <c r="R64" s="363"/>
      <c r="S64" s="363"/>
      <c r="T64" s="363"/>
      <c r="U64" s="363"/>
      <c r="V64" s="381"/>
      <c r="W64" s="382"/>
    </row>
    <row r="65" spans="2:23" ht="13.5" customHeight="1" x14ac:dyDescent="0.2">
      <c r="B65" s="344"/>
      <c r="C65" s="383">
        <f t="shared" si="4"/>
        <v>53</v>
      </c>
      <c r="D65" s="60" t="str">
        <f t="shared" si="5"/>
        <v/>
      </c>
      <c r="E65" s="376"/>
      <c r="F65" s="511"/>
      <c r="G65" s="511"/>
      <c r="H65" s="363"/>
      <c r="I65" s="385"/>
      <c r="J65" s="385"/>
      <c r="K65" s="385"/>
      <c r="L65" s="362"/>
      <c r="M65" s="380" t="str">
        <f t="shared" si="6"/>
        <v/>
      </c>
      <c r="N65" s="363"/>
      <c r="O65" s="363"/>
      <c r="P65" s="363"/>
      <c r="Q65" s="363"/>
      <c r="R65" s="363"/>
      <c r="S65" s="363"/>
      <c r="T65" s="363"/>
      <c r="U65" s="363"/>
      <c r="V65" s="381"/>
      <c r="W65" s="382"/>
    </row>
    <row r="66" spans="2:23" ht="13.5" customHeight="1" x14ac:dyDescent="0.2">
      <c r="B66" s="344"/>
      <c r="C66" s="383">
        <f t="shared" si="4"/>
        <v>54</v>
      </c>
      <c r="D66" s="60" t="str">
        <f t="shared" si="5"/>
        <v/>
      </c>
      <c r="E66" s="376"/>
      <c r="F66" s="511"/>
      <c r="G66" s="511"/>
      <c r="H66" s="363"/>
      <c r="I66" s="385"/>
      <c r="J66" s="385"/>
      <c r="K66" s="385"/>
      <c r="L66" s="362"/>
      <c r="M66" s="380" t="str">
        <f t="shared" si="6"/>
        <v/>
      </c>
      <c r="N66" s="363"/>
      <c r="O66" s="363"/>
      <c r="P66" s="363"/>
      <c r="Q66" s="363"/>
      <c r="R66" s="363"/>
      <c r="S66" s="363"/>
      <c r="T66" s="363"/>
      <c r="U66" s="363"/>
      <c r="V66" s="381"/>
      <c r="W66" s="382"/>
    </row>
    <row r="67" spans="2:23" ht="13.5" customHeight="1" x14ac:dyDescent="0.2">
      <c r="B67" s="344"/>
      <c r="C67" s="383">
        <f t="shared" si="4"/>
        <v>55</v>
      </c>
      <c r="D67" s="60" t="str">
        <f t="shared" si="5"/>
        <v/>
      </c>
      <c r="E67" s="376"/>
      <c r="F67" s="511"/>
      <c r="G67" s="511"/>
      <c r="H67" s="363"/>
      <c r="I67" s="385"/>
      <c r="J67" s="385"/>
      <c r="K67" s="385"/>
      <c r="L67" s="362"/>
      <c r="M67" s="380" t="str">
        <f t="shared" si="6"/>
        <v/>
      </c>
      <c r="N67" s="363"/>
      <c r="O67" s="363"/>
      <c r="P67" s="363"/>
      <c r="Q67" s="363"/>
      <c r="R67" s="363"/>
      <c r="S67" s="363"/>
      <c r="T67" s="363"/>
      <c r="U67" s="363"/>
      <c r="V67" s="381"/>
      <c r="W67" s="382"/>
    </row>
    <row r="68" spans="2:23" ht="13.5" customHeight="1" x14ac:dyDescent="0.2">
      <c r="B68" s="344"/>
      <c r="C68" s="383">
        <f t="shared" si="4"/>
        <v>56</v>
      </c>
      <c r="D68" s="60" t="str">
        <f t="shared" si="5"/>
        <v/>
      </c>
      <c r="E68" s="376"/>
      <c r="F68" s="511"/>
      <c r="G68" s="511"/>
      <c r="H68" s="363"/>
      <c r="I68" s="385"/>
      <c r="J68" s="385"/>
      <c r="K68" s="385"/>
      <c r="L68" s="362"/>
      <c r="M68" s="380" t="str">
        <f t="shared" si="6"/>
        <v/>
      </c>
      <c r="N68" s="363"/>
      <c r="O68" s="363"/>
      <c r="P68" s="363"/>
      <c r="Q68" s="363"/>
      <c r="R68" s="363"/>
      <c r="S68" s="363"/>
      <c r="T68" s="363"/>
      <c r="U68" s="363"/>
      <c r="V68" s="381"/>
      <c r="W68" s="382"/>
    </row>
    <row r="69" spans="2:23" ht="13.5" customHeight="1" x14ac:dyDescent="0.2">
      <c r="B69" s="344"/>
      <c r="C69" s="383">
        <f t="shared" si="4"/>
        <v>57</v>
      </c>
      <c r="D69" s="60" t="str">
        <f t="shared" si="5"/>
        <v/>
      </c>
      <c r="E69" s="376"/>
      <c r="F69" s="511"/>
      <c r="G69" s="511"/>
      <c r="H69" s="363"/>
      <c r="I69" s="385"/>
      <c r="J69" s="385"/>
      <c r="K69" s="385"/>
      <c r="L69" s="362"/>
      <c r="M69" s="380" t="str">
        <f t="shared" si="6"/>
        <v/>
      </c>
      <c r="N69" s="363"/>
      <c r="O69" s="363"/>
      <c r="P69" s="363"/>
      <c r="Q69" s="363"/>
      <c r="R69" s="363"/>
      <c r="S69" s="363"/>
      <c r="T69" s="363"/>
      <c r="U69" s="363"/>
      <c r="V69" s="381"/>
      <c r="W69" s="382"/>
    </row>
    <row r="70" spans="2:23" ht="13.5" customHeight="1" x14ac:dyDescent="0.2">
      <c r="B70" s="344"/>
      <c r="C70" s="383">
        <f t="shared" si="4"/>
        <v>58</v>
      </c>
      <c r="D70" s="60" t="str">
        <f t="shared" si="5"/>
        <v/>
      </c>
      <c r="E70" s="376"/>
      <c r="F70" s="511"/>
      <c r="G70" s="511"/>
      <c r="H70" s="363"/>
      <c r="I70" s="385"/>
      <c r="J70" s="385"/>
      <c r="K70" s="385"/>
      <c r="L70" s="362"/>
      <c r="M70" s="380" t="str">
        <f t="shared" si="6"/>
        <v/>
      </c>
      <c r="N70" s="363"/>
      <c r="O70" s="363"/>
      <c r="P70" s="363"/>
      <c r="Q70" s="363"/>
      <c r="R70" s="363"/>
      <c r="S70" s="363"/>
      <c r="T70" s="363"/>
      <c r="U70" s="363"/>
      <c r="V70" s="381"/>
      <c r="W70" s="382"/>
    </row>
    <row r="71" spans="2:23" ht="13.5" customHeight="1" x14ac:dyDescent="0.2">
      <c r="B71" s="344"/>
      <c r="C71" s="383">
        <f t="shared" si="4"/>
        <v>59</v>
      </c>
      <c r="D71" s="60" t="str">
        <f t="shared" si="5"/>
        <v/>
      </c>
      <c r="E71" s="376"/>
      <c r="F71" s="511"/>
      <c r="G71" s="511"/>
      <c r="H71" s="363"/>
      <c r="I71" s="385"/>
      <c r="J71" s="385"/>
      <c r="K71" s="385"/>
      <c r="L71" s="362"/>
      <c r="M71" s="380" t="str">
        <f t="shared" si="6"/>
        <v/>
      </c>
      <c r="N71" s="363"/>
      <c r="O71" s="363"/>
      <c r="P71" s="363"/>
      <c r="Q71" s="363"/>
      <c r="R71" s="363"/>
      <c r="S71" s="363"/>
      <c r="T71" s="363"/>
      <c r="U71" s="363"/>
      <c r="V71" s="381"/>
      <c r="W71" s="382"/>
    </row>
    <row r="72" spans="2:23" ht="13.5" customHeight="1" x14ac:dyDescent="0.2">
      <c r="B72" s="344"/>
      <c r="C72" s="383">
        <f>C71+1</f>
        <v>60</v>
      </c>
      <c r="D72" s="60" t="str">
        <f t="shared" si="5"/>
        <v/>
      </c>
      <c r="E72" s="376"/>
      <c r="F72" s="511"/>
      <c r="G72" s="511"/>
      <c r="H72" s="363"/>
      <c r="I72" s="385"/>
      <c r="J72" s="385"/>
      <c r="K72" s="385"/>
      <c r="L72" s="362"/>
      <c r="M72" s="380" t="str">
        <f t="shared" si="6"/>
        <v/>
      </c>
      <c r="N72" s="363"/>
      <c r="O72" s="363"/>
      <c r="P72" s="363"/>
      <c r="Q72" s="363"/>
      <c r="R72" s="363"/>
      <c r="S72" s="363"/>
      <c r="T72" s="363"/>
      <c r="U72" s="363"/>
      <c r="V72" s="381"/>
      <c r="W72" s="382"/>
    </row>
    <row r="73" spans="2:23" ht="13.5" customHeight="1" x14ac:dyDescent="0.2">
      <c r="B73" s="344"/>
      <c r="C73" s="383">
        <f t="shared" si="4"/>
        <v>61</v>
      </c>
      <c r="D73" s="60" t="str">
        <f t="shared" si="5"/>
        <v/>
      </c>
      <c r="E73" s="376"/>
      <c r="F73" s="511"/>
      <c r="G73" s="511"/>
      <c r="H73" s="363"/>
      <c r="I73" s="385"/>
      <c r="J73" s="385"/>
      <c r="K73" s="385"/>
      <c r="L73" s="362"/>
      <c r="M73" s="380" t="str">
        <f t="shared" si="6"/>
        <v/>
      </c>
      <c r="N73" s="363"/>
      <c r="O73" s="363"/>
      <c r="P73" s="363"/>
      <c r="Q73" s="363"/>
      <c r="R73" s="363"/>
      <c r="S73" s="363"/>
      <c r="T73" s="363"/>
      <c r="U73" s="363"/>
      <c r="V73" s="381"/>
      <c r="W73" s="382"/>
    </row>
    <row r="74" spans="2:23" ht="13.5" customHeight="1" x14ac:dyDescent="0.2">
      <c r="B74" s="344"/>
      <c r="C74" s="383">
        <f t="shared" si="4"/>
        <v>62</v>
      </c>
      <c r="D74" s="60" t="str">
        <f t="shared" si="5"/>
        <v/>
      </c>
      <c r="E74" s="376"/>
      <c r="F74" s="511"/>
      <c r="G74" s="511"/>
      <c r="H74" s="363"/>
      <c r="I74" s="385"/>
      <c r="J74" s="385"/>
      <c r="K74" s="385"/>
      <c r="L74" s="362"/>
      <c r="M74" s="380" t="str">
        <f t="shared" si="6"/>
        <v/>
      </c>
      <c r="N74" s="363"/>
      <c r="O74" s="363"/>
      <c r="P74" s="363"/>
      <c r="Q74" s="363"/>
      <c r="R74" s="363"/>
      <c r="S74" s="363"/>
      <c r="T74" s="363"/>
      <c r="U74" s="363"/>
      <c r="V74" s="381"/>
      <c r="W74" s="382"/>
    </row>
    <row r="75" spans="2:23" ht="13.5" customHeight="1" x14ac:dyDescent="0.2">
      <c r="B75" s="344"/>
      <c r="C75" s="383">
        <f t="shared" si="4"/>
        <v>63</v>
      </c>
      <c r="D75" s="60" t="str">
        <f t="shared" si="5"/>
        <v/>
      </c>
      <c r="E75" s="376"/>
      <c r="F75" s="511"/>
      <c r="G75" s="511"/>
      <c r="H75" s="363"/>
      <c r="I75" s="385"/>
      <c r="J75" s="385"/>
      <c r="K75" s="385"/>
      <c r="L75" s="362"/>
      <c r="M75" s="380" t="str">
        <f t="shared" si="6"/>
        <v/>
      </c>
      <c r="N75" s="363"/>
      <c r="O75" s="363"/>
      <c r="P75" s="363"/>
      <c r="Q75" s="363"/>
      <c r="R75" s="363"/>
      <c r="S75" s="363"/>
      <c r="T75" s="363"/>
      <c r="U75" s="363"/>
      <c r="V75" s="381"/>
      <c r="W75" s="382"/>
    </row>
    <row r="76" spans="2:23" ht="13.5" customHeight="1" x14ac:dyDescent="0.2">
      <c r="B76" s="344"/>
      <c r="C76" s="383">
        <f t="shared" si="4"/>
        <v>64</v>
      </c>
      <c r="D76" s="60" t="str">
        <f t="shared" si="5"/>
        <v/>
      </c>
      <c r="E76" s="376"/>
      <c r="F76" s="511"/>
      <c r="G76" s="511"/>
      <c r="H76" s="363"/>
      <c r="I76" s="385"/>
      <c r="J76" s="385"/>
      <c r="K76" s="385"/>
      <c r="L76" s="362"/>
      <c r="M76" s="380" t="str">
        <f t="shared" si="6"/>
        <v/>
      </c>
      <c r="N76" s="363"/>
      <c r="O76" s="363"/>
      <c r="P76" s="363"/>
      <c r="Q76" s="363"/>
      <c r="R76" s="363"/>
      <c r="S76" s="363"/>
      <c r="T76" s="363"/>
      <c r="U76" s="363"/>
      <c r="V76" s="381"/>
      <c r="W76" s="382"/>
    </row>
    <row r="77" spans="2:23" ht="13.5" customHeight="1" x14ac:dyDescent="0.2">
      <c r="B77" s="344"/>
      <c r="C77" s="383">
        <f t="shared" si="4"/>
        <v>65</v>
      </c>
      <c r="D77" s="60" t="str">
        <f t="shared" ref="D77:D102" si="7">IF(E77="","",IF(E77&lt;=$Z$2,"○",""))</f>
        <v/>
      </c>
      <c r="E77" s="376"/>
      <c r="F77" s="511"/>
      <c r="G77" s="511"/>
      <c r="H77" s="363"/>
      <c r="I77" s="385"/>
      <c r="J77" s="385"/>
      <c r="K77" s="385"/>
      <c r="L77" s="362"/>
      <c r="M77" s="380" t="str">
        <f t="shared" ref="M77:M102" si="8">IF(OR(L77="",L77=0),"",IF(AND(H77="○",J77*1000/I77&lt;10.5),"○",IF(J77*1000/I77&lt;7.5,"○","")))</f>
        <v/>
      </c>
      <c r="N77" s="363"/>
      <c r="O77" s="363"/>
      <c r="P77" s="363"/>
      <c r="Q77" s="363"/>
      <c r="R77" s="363"/>
      <c r="S77" s="363"/>
      <c r="T77" s="363"/>
      <c r="U77" s="363"/>
      <c r="V77" s="381"/>
      <c r="W77" s="382"/>
    </row>
    <row r="78" spans="2:23" ht="13.5" customHeight="1" x14ac:dyDescent="0.2">
      <c r="B78" s="344"/>
      <c r="C78" s="383">
        <f t="shared" si="4"/>
        <v>66</v>
      </c>
      <c r="D78" s="60" t="str">
        <f t="shared" si="7"/>
        <v/>
      </c>
      <c r="E78" s="376"/>
      <c r="F78" s="511"/>
      <c r="G78" s="511"/>
      <c r="H78" s="363"/>
      <c r="I78" s="385"/>
      <c r="J78" s="385"/>
      <c r="K78" s="385"/>
      <c r="L78" s="362"/>
      <c r="M78" s="380" t="str">
        <f t="shared" si="8"/>
        <v/>
      </c>
      <c r="N78" s="363"/>
      <c r="O78" s="363"/>
      <c r="P78" s="363"/>
      <c r="Q78" s="363"/>
      <c r="R78" s="363"/>
      <c r="S78" s="363"/>
      <c r="T78" s="363"/>
      <c r="U78" s="363"/>
      <c r="V78" s="381"/>
      <c r="W78" s="382"/>
    </row>
    <row r="79" spans="2:23" ht="13.5" customHeight="1" x14ac:dyDescent="0.2">
      <c r="B79" s="344"/>
      <c r="C79" s="383">
        <f t="shared" si="4"/>
        <v>67</v>
      </c>
      <c r="D79" s="60" t="str">
        <f t="shared" si="7"/>
        <v/>
      </c>
      <c r="E79" s="376"/>
      <c r="F79" s="511"/>
      <c r="G79" s="511"/>
      <c r="H79" s="363"/>
      <c r="I79" s="385"/>
      <c r="J79" s="385"/>
      <c r="K79" s="385"/>
      <c r="L79" s="362"/>
      <c r="M79" s="380" t="str">
        <f t="shared" si="8"/>
        <v/>
      </c>
      <c r="N79" s="363"/>
      <c r="O79" s="363"/>
      <c r="P79" s="363"/>
      <c r="Q79" s="363"/>
      <c r="R79" s="363"/>
      <c r="S79" s="363"/>
      <c r="T79" s="363"/>
      <c r="U79" s="363"/>
      <c r="V79" s="381"/>
      <c r="W79" s="382"/>
    </row>
    <row r="80" spans="2:23" ht="13.5" customHeight="1" x14ac:dyDescent="0.2">
      <c r="B80" s="344"/>
      <c r="C80" s="383">
        <f t="shared" si="4"/>
        <v>68</v>
      </c>
      <c r="D80" s="60" t="str">
        <f t="shared" si="7"/>
        <v/>
      </c>
      <c r="E80" s="376"/>
      <c r="F80" s="511"/>
      <c r="G80" s="511"/>
      <c r="H80" s="363"/>
      <c r="I80" s="385"/>
      <c r="J80" s="385"/>
      <c r="K80" s="385"/>
      <c r="L80" s="362"/>
      <c r="M80" s="380" t="str">
        <f t="shared" si="8"/>
        <v/>
      </c>
      <c r="N80" s="363"/>
      <c r="O80" s="363"/>
      <c r="P80" s="363"/>
      <c r="Q80" s="363"/>
      <c r="R80" s="363"/>
      <c r="S80" s="363"/>
      <c r="T80" s="363"/>
      <c r="U80" s="363"/>
      <c r="V80" s="381"/>
      <c r="W80" s="382"/>
    </row>
    <row r="81" spans="2:23" ht="13.5" customHeight="1" x14ac:dyDescent="0.2">
      <c r="B81" s="344"/>
      <c r="C81" s="383">
        <f t="shared" si="4"/>
        <v>69</v>
      </c>
      <c r="D81" s="60" t="str">
        <f t="shared" si="7"/>
        <v/>
      </c>
      <c r="E81" s="376"/>
      <c r="F81" s="511"/>
      <c r="G81" s="511"/>
      <c r="H81" s="363"/>
      <c r="I81" s="385"/>
      <c r="J81" s="385"/>
      <c r="K81" s="385"/>
      <c r="L81" s="362"/>
      <c r="M81" s="380" t="str">
        <f t="shared" si="8"/>
        <v/>
      </c>
      <c r="N81" s="363"/>
      <c r="O81" s="363"/>
      <c r="P81" s="363"/>
      <c r="Q81" s="363"/>
      <c r="R81" s="363"/>
      <c r="S81" s="363"/>
      <c r="T81" s="363"/>
      <c r="U81" s="363"/>
      <c r="V81" s="381"/>
      <c r="W81" s="382"/>
    </row>
    <row r="82" spans="2:23" ht="13.5" customHeight="1" x14ac:dyDescent="0.2">
      <c r="B82" s="344"/>
      <c r="C82" s="383">
        <f t="shared" si="4"/>
        <v>70</v>
      </c>
      <c r="D82" s="60" t="str">
        <f t="shared" si="7"/>
        <v/>
      </c>
      <c r="E82" s="376"/>
      <c r="F82" s="511"/>
      <c r="G82" s="511"/>
      <c r="H82" s="363"/>
      <c r="I82" s="385"/>
      <c r="J82" s="385"/>
      <c r="K82" s="385"/>
      <c r="L82" s="362"/>
      <c r="M82" s="380" t="str">
        <f t="shared" si="8"/>
        <v/>
      </c>
      <c r="N82" s="363"/>
      <c r="O82" s="363"/>
      <c r="P82" s="363"/>
      <c r="Q82" s="363"/>
      <c r="R82" s="363"/>
      <c r="S82" s="363"/>
      <c r="T82" s="363"/>
      <c r="U82" s="363"/>
      <c r="V82" s="381"/>
      <c r="W82" s="382"/>
    </row>
    <row r="83" spans="2:23" ht="13.5" customHeight="1" x14ac:dyDescent="0.2">
      <c r="B83" s="344"/>
      <c r="C83" s="383">
        <f t="shared" si="4"/>
        <v>71</v>
      </c>
      <c r="D83" s="60" t="str">
        <f t="shared" si="7"/>
        <v/>
      </c>
      <c r="E83" s="376"/>
      <c r="F83" s="511"/>
      <c r="G83" s="511"/>
      <c r="H83" s="363"/>
      <c r="I83" s="385"/>
      <c r="J83" s="385"/>
      <c r="K83" s="385"/>
      <c r="L83" s="362"/>
      <c r="M83" s="380" t="str">
        <f t="shared" si="8"/>
        <v/>
      </c>
      <c r="N83" s="363"/>
      <c r="O83" s="363"/>
      <c r="P83" s="363"/>
      <c r="Q83" s="363"/>
      <c r="R83" s="363"/>
      <c r="S83" s="363"/>
      <c r="T83" s="363"/>
      <c r="U83" s="363"/>
      <c r="V83" s="381"/>
      <c r="W83" s="382"/>
    </row>
    <row r="84" spans="2:23" ht="13.5" customHeight="1" x14ac:dyDescent="0.2">
      <c r="B84" s="344"/>
      <c r="C84" s="383">
        <f t="shared" si="4"/>
        <v>72</v>
      </c>
      <c r="D84" s="60" t="str">
        <f t="shared" si="7"/>
        <v/>
      </c>
      <c r="E84" s="376"/>
      <c r="F84" s="511"/>
      <c r="G84" s="511"/>
      <c r="H84" s="363"/>
      <c r="I84" s="385"/>
      <c r="J84" s="385"/>
      <c r="K84" s="385"/>
      <c r="L84" s="362"/>
      <c r="M84" s="380" t="str">
        <f t="shared" si="8"/>
        <v/>
      </c>
      <c r="N84" s="363"/>
      <c r="O84" s="363"/>
      <c r="P84" s="363"/>
      <c r="Q84" s="363"/>
      <c r="R84" s="363"/>
      <c r="S84" s="363"/>
      <c r="T84" s="363"/>
      <c r="U84" s="363"/>
      <c r="V84" s="381"/>
      <c r="W84" s="382"/>
    </row>
    <row r="85" spans="2:23" ht="13.5" customHeight="1" x14ac:dyDescent="0.2">
      <c r="B85" s="344"/>
      <c r="C85" s="383">
        <f t="shared" si="4"/>
        <v>73</v>
      </c>
      <c r="D85" s="60" t="str">
        <f t="shared" si="7"/>
        <v/>
      </c>
      <c r="E85" s="376"/>
      <c r="F85" s="511"/>
      <c r="G85" s="511"/>
      <c r="H85" s="363"/>
      <c r="I85" s="385"/>
      <c r="J85" s="385"/>
      <c r="K85" s="385"/>
      <c r="L85" s="362"/>
      <c r="M85" s="380" t="str">
        <f t="shared" si="8"/>
        <v/>
      </c>
      <c r="N85" s="363"/>
      <c r="O85" s="363"/>
      <c r="P85" s="363"/>
      <c r="Q85" s="363"/>
      <c r="R85" s="363"/>
      <c r="S85" s="363"/>
      <c r="T85" s="363"/>
      <c r="U85" s="363"/>
      <c r="V85" s="381"/>
      <c r="W85" s="382"/>
    </row>
    <row r="86" spans="2:23" ht="13.5" customHeight="1" x14ac:dyDescent="0.2">
      <c r="B86" s="344"/>
      <c r="C86" s="383">
        <f t="shared" si="4"/>
        <v>74</v>
      </c>
      <c r="D86" s="60" t="str">
        <f t="shared" si="7"/>
        <v/>
      </c>
      <c r="E86" s="376"/>
      <c r="F86" s="511"/>
      <c r="G86" s="511"/>
      <c r="H86" s="363"/>
      <c r="I86" s="385"/>
      <c r="J86" s="385"/>
      <c r="K86" s="385"/>
      <c r="L86" s="362"/>
      <c r="M86" s="380" t="str">
        <f t="shared" si="8"/>
        <v/>
      </c>
      <c r="N86" s="363"/>
      <c r="O86" s="363"/>
      <c r="P86" s="363"/>
      <c r="Q86" s="363"/>
      <c r="R86" s="363"/>
      <c r="S86" s="363"/>
      <c r="T86" s="363"/>
      <c r="U86" s="363"/>
      <c r="V86" s="381"/>
      <c r="W86" s="382"/>
    </row>
    <row r="87" spans="2:23" ht="13.5" customHeight="1" x14ac:dyDescent="0.2">
      <c r="B87" s="344"/>
      <c r="C87" s="383">
        <f t="shared" si="4"/>
        <v>75</v>
      </c>
      <c r="D87" s="60" t="str">
        <f t="shared" si="7"/>
        <v/>
      </c>
      <c r="E87" s="376"/>
      <c r="F87" s="511"/>
      <c r="G87" s="511"/>
      <c r="H87" s="363"/>
      <c r="I87" s="385"/>
      <c r="J87" s="385"/>
      <c r="K87" s="385"/>
      <c r="L87" s="362"/>
      <c r="M87" s="380" t="str">
        <f t="shared" si="8"/>
        <v/>
      </c>
      <c r="N87" s="363"/>
      <c r="O87" s="363"/>
      <c r="P87" s="363"/>
      <c r="Q87" s="363"/>
      <c r="R87" s="363"/>
      <c r="S87" s="363"/>
      <c r="T87" s="363"/>
      <c r="U87" s="363"/>
      <c r="V87" s="381"/>
      <c r="W87" s="382"/>
    </row>
    <row r="88" spans="2:23" ht="13.5" customHeight="1" x14ac:dyDescent="0.2">
      <c r="B88" s="344"/>
      <c r="C88" s="383">
        <f t="shared" si="4"/>
        <v>76</v>
      </c>
      <c r="D88" s="60" t="str">
        <f t="shared" si="7"/>
        <v/>
      </c>
      <c r="E88" s="376"/>
      <c r="F88" s="511"/>
      <c r="G88" s="511"/>
      <c r="H88" s="363"/>
      <c r="I88" s="385"/>
      <c r="J88" s="385"/>
      <c r="K88" s="385"/>
      <c r="L88" s="362"/>
      <c r="M88" s="380" t="str">
        <f t="shared" si="8"/>
        <v/>
      </c>
      <c r="N88" s="363"/>
      <c r="O88" s="363"/>
      <c r="P88" s="363"/>
      <c r="Q88" s="363"/>
      <c r="R88" s="363"/>
      <c r="S88" s="363"/>
      <c r="T88" s="363"/>
      <c r="U88" s="363"/>
      <c r="V88" s="381"/>
      <c r="W88" s="382"/>
    </row>
    <row r="89" spans="2:23" ht="13.5" customHeight="1" x14ac:dyDescent="0.2">
      <c r="B89" s="344"/>
      <c r="C89" s="383">
        <f t="shared" si="4"/>
        <v>77</v>
      </c>
      <c r="D89" s="60" t="str">
        <f t="shared" si="7"/>
        <v/>
      </c>
      <c r="E89" s="376"/>
      <c r="F89" s="511"/>
      <c r="G89" s="511"/>
      <c r="H89" s="363"/>
      <c r="I89" s="385"/>
      <c r="J89" s="385"/>
      <c r="K89" s="385"/>
      <c r="L89" s="362"/>
      <c r="M89" s="380" t="str">
        <f t="shared" si="8"/>
        <v/>
      </c>
      <c r="N89" s="363"/>
      <c r="O89" s="363"/>
      <c r="P89" s="363"/>
      <c r="Q89" s="363"/>
      <c r="R89" s="363"/>
      <c r="S89" s="363"/>
      <c r="T89" s="363"/>
      <c r="U89" s="363"/>
      <c r="V89" s="381"/>
      <c r="W89" s="382"/>
    </row>
    <row r="90" spans="2:23" ht="13.5" customHeight="1" x14ac:dyDescent="0.2">
      <c r="B90" s="344"/>
      <c r="C90" s="383">
        <f t="shared" si="4"/>
        <v>78</v>
      </c>
      <c r="D90" s="60" t="str">
        <f t="shared" si="7"/>
        <v/>
      </c>
      <c r="E90" s="376"/>
      <c r="F90" s="511"/>
      <c r="G90" s="511"/>
      <c r="H90" s="363"/>
      <c r="I90" s="385"/>
      <c r="J90" s="385"/>
      <c r="K90" s="385"/>
      <c r="L90" s="362"/>
      <c r="M90" s="380" t="str">
        <f t="shared" si="8"/>
        <v/>
      </c>
      <c r="N90" s="363"/>
      <c r="O90" s="363"/>
      <c r="P90" s="363"/>
      <c r="Q90" s="363"/>
      <c r="R90" s="363"/>
      <c r="S90" s="363"/>
      <c r="T90" s="363"/>
      <c r="U90" s="363"/>
      <c r="V90" s="381"/>
      <c r="W90" s="382"/>
    </row>
    <row r="91" spans="2:23" ht="13.5" customHeight="1" x14ac:dyDescent="0.2">
      <c r="B91" s="344"/>
      <c r="C91" s="383">
        <f t="shared" si="4"/>
        <v>79</v>
      </c>
      <c r="D91" s="60" t="str">
        <f t="shared" si="7"/>
        <v/>
      </c>
      <c r="E91" s="376"/>
      <c r="F91" s="511"/>
      <c r="G91" s="511"/>
      <c r="H91" s="363"/>
      <c r="I91" s="385"/>
      <c r="J91" s="385"/>
      <c r="K91" s="385"/>
      <c r="L91" s="362"/>
      <c r="M91" s="380" t="str">
        <f t="shared" si="8"/>
        <v/>
      </c>
      <c r="N91" s="363"/>
      <c r="O91" s="363"/>
      <c r="P91" s="363"/>
      <c r="Q91" s="363"/>
      <c r="R91" s="363"/>
      <c r="S91" s="363"/>
      <c r="T91" s="363"/>
      <c r="U91" s="363"/>
      <c r="V91" s="381"/>
      <c r="W91" s="382"/>
    </row>
    <row r="92" spans="2:23" ht="13.5" customHeight="1" x14ac:dyDescent="0.2">
      <c r="B92" s="344"/>
      <c r="C92" s="383">
        <f t="shared" si="4"/>
        <v>80</v>
      </c>
      <c r="D92" s="60" t="str">
        <f t="shared" si="7"/>
        <v/>
      </c>
      <c r="E92" s="376"/>
      <c r="F92" s="511"/>
      <c r="G92" s="511"/>
      <c r="H92" s="363"/>
      <c r="I92" s="385"/>
      <c r="J92" s="385"/>
      <c r="K92" s="385"/>
      <c r="L92" s="362"/>
      <c r="M92" s="380" t="str">
        <f t="shared" si="8"/>
        <v/>
      </c>
      <c r="N92" s="363"/>
      <c r="O92" s="363"/>
      <c r="P92" s="363"/>
      <c r="Q92" s="363"/>
      <c r="R92" s="363"/>
      <c r="S92" s="363"/>
      <c r="T92" s="363"/>
      <c r="U92" s="363"/>
      <c r="V92" s="381"/>
      <c r="W92" s="382"/>
    </row>
    <row r="93" spans="2:23" ht="13.5" customHeight="1" x14ac:dyDescent="0.2">
      <c r="B93" s="344"/>
      <c r="C93" s="383">
        <f t="shared" si="4"/>
        <v>81</v>
      </c>
      <c r="D93" s="60" t="str">
        <f t="shared" si="7"/>
        <v/>
      </c>
      <c r="E93" s="376"/>
      <c r="F93" s="511"/>
      <c r="G93" s="511"/>
      <c r="H93" s="363"/>
      <c r="I93" s="385"/>
      <c r="J93" s="385"/>
      <c r="K93" s="385"/>
      <c r="L93" s="362"/>
      <c r="M93" s="380" t="str">
        <f t="shared" si="8"/>
        <v/>
      </c>
      <c r="N93" s="363"/>
      <c r="O93" s="363"/>
      <c r="P93" s="363"/>
      <c r="Q93" s="363"/>
      <c r="R93" s="363"/>
      <c r="S93" s="363"/>
      <c r="T93" s="363"/>
      <c r="U93" s="363"/>
      <c r="V93" s="381"/>
      <c r="W93" s="382"/>
    </row>
    <row r="94" spans="2:23" ht="13.5" customHeight="1" x14ac:dyDescent="0.2">
      <c r="B94" s="344"/>
      <c r="C94" s="383">
        <f t="shared" si="4"/>
        <v>82</v>
      </c>
      <c r="D94" s="60" t="str">
        <f t="shared" si="7"/>
        <v/>
      </c>
      <c r="E94" s="376"/>
      <c r="F94" s="511"/>
      <c r="G94" s="511"/>
      <c r="H94" s="363"/>
      <c r="I94" s="385"/>
      <c r="J94" s="385"/>
      <c r="K94" s="385"/>
      <c r="L94" s="362"/>
      <c r="M94" s="380" t="str">
        <f t="shared" si="8"/>
        <v/>
      </c>
      <c r="N94" s="363"/>
      <c r="O94" s="363"/>
      <c r="P94" s="363"/>
      <c r="Q94" s="363"/>
      <c r="R94" s="363"/>
      <c r="S94" s="363"/>
      <c r="T94" s="363"/>
      <c r="U94" s="363"/>
      <c r="V94" s="381"/>
      <c r="W94" s="382"/>
    </row>
    <row r="95" spans="2:23" ht="13.5" customHeight="1" x14ac:dyDescent="0.2">
      <c r="B95" s="344"/>
      <c r="C95" s="383">
        <f t="shared" si="4"/>
        <v>83</v>
      </c>
      <c r="D95" s="60" t="str">
        <f t="shared" si="7"/>
        <v/>
      </c>
      <c r="E95" s="376"/>
      <c r="F95" s="511"/>
      <c r="G95" s="511"/>
      <c r="H95" s="363"/>
      <c r="I95" s="385"/>
      <c r="J95" s="385"/>
      <c r="K95" s="385"/>
      <c r="L95" s="362"/>
      <c r="M95" s="380" t="str">
        <f t="shared" si="8"/>
        <v/>
      </c>
      <c r="N95" s="363"/>
      <c r="O95" s="363"/>
      <c r="P95" s="363"/>
      <c r="Q95" s="363"/>
      <c r="R95" s="363"/>
      <c r="S95" s="363"/>
      <c r="T95" s="363"/>
      <c r="U95" s="363"/>
      <c r="V95" s="381"/>
      <c r="W95" s="382"/>
    </row>
    <row r="96" spans="2:23" ht="13.5" customHeight="1" x14ac:dyDescent="0.2">
      <c r="B96" s="344"/>
      <c r="C96" s="383">
        <f t="shared" si="4"/>
        <v>84</v>
      </c>
      <c r="D96" s="60" t="str">
        <f t="shared" si="7"/>
        <v/>
      </c>
      <c r="E96" s="376"/>
      <c r="F96" s="511"/>
      <c r="G96" s="511"/>
      <c r="H96" s="363"/>
      <c r="I96" s="385"/>
      <c r="J96" s="385"/>
      <c r="K96" s="385"/>
      <c r="L96" s="362"/>
      <c r="M96" s="380" t="str">
        <f t="shared" si="8"/>
        <v/>
      </c>
      <c r="N96" s="363"/>
      <c r="O96" s="363"/>
      <c r="P96" s="363"/>
      <c r="Q96" s="363"/>
      <c r="R96" s="363"/>
      <c r="S96" s="363"/>
      <c r="T96" s="363"/>
      <c r="U96" s="363"/>
      <c r="V96" s="381"/>
      <c r="W96" s="382"/>
    </row>
    <row r="97" spans="2:23" ht="13.5" customHeight="1" x14ac:dyDescent="0.2">
      <c r="B97" s="344"/>
      <c r="C97" s="383">
        <f t="shared" si="4"/>
        <v>85</v>
      </c>
      <c r="D97" s="60" t="str">
        <f t="shared" si="7"/>
        <v/>
      </c>
      <c r="E97" s="376"/>
      <c r="F97" s="511"/>
      <c r="G97" s="511"/>
      <c r="H97" s="363"/>
      <c r="I97" s="385"/>
      <c r="J97" s="385"/>
      <c r="K97" s="385"/>
      <c r="L97" s="362"/>
      <c r="M97" s="380" t="str">
        <f t="shared" si="8"/>
        <v/>
      </c>
      <c r="N97" s="363"/>
      <c r="O97" s="363"/>
      <c r="P97" s="363"/>
      <c r="Q97" s="363"/>
      <c r="R97" s="363"/>
      <c r="S97" s="363"/>
      <c r="T97" s="363"/>
      <c r="U97" s="363"/>
      <c r="V97" s="381"/>
      <c r="W97" s="382"/>
    </row>
    <row r="98" spans="2:23" ht="13.5" customHeight="1" x14ac:dyDescent="0.2">
      <c r="B98" s="344"/>
      <c r="C98" s="383">
        <f t="shared" si="4"/>
        <v>86</v>
      </c>
      <c r="D98" s="60" t="str">
        <f t="shared" si="7"/>
        <v/>
      </c>
      <c r="E98" s="376"/>
      <c r="F98" s="511"/>
      <c r="G98" s="511"/>
      <c r="H98" s="363"/>
      <c r="I98" s="385"/>
      <c r="J98" s="385"/>
      <c r="K98" s="385"/>
      <c r="L98" s="362"/>
      <c r="M98" s="380" t="str">
        <f t="shared" si="8"/>
        <v/>
      </c>
      <c r="N98" s="363"/>
      <c r="O98" s="363"/>
      <c r="P98" s="363"/>
      <c r="Q98" s="363"/>
      <c r="R98" s="363"/>
      <c r="S98" s="363"/>
      <c r="T98" s="363"/>
      <c r="U98" s="363"/>
      <c r="V98" s="381"/>
      <c r="W98" s="382"/>
    </row>
    <row r="99" spans="2:23" ht="13.5" customHeight="1" x14ac:dyDescent="0.2">
      <c r="B99" s="344"/>
      <c r="C99" s="383">
        <f t="shared" si="4"/>
        <v>87</v>
      </c>
      <c r="D99" s="60" t="str">
        <f t="shared" si="7"/>
        <v/>
      </c>
      <c r="E99" s="376"/>
      <c r="F99" s="511"/>
      <c r="G99" s="511"/>
      <c r="H99" s="363"/>
      <c r="I99" s="385"/>
      <c r="J99" s="385"/>
      <c r="K99" s="385"/>
      <c r="L99" s="362"/>
      <c r="M99" s="380" t="str">
        <f t="shared" si="8"/>
        <v/>
      </c>
      <c r="N99" s="363"/>
      <c r="O99" s="363"/>
      <c r="P99" s="363"/>
      <c r="Q99" s="363"/>
      <c r="R99" s="363"/>
      <c r="S99" s="363"/>
      <c r="T99" s="363"/>
      <c r="U99" s="363"/>
      <c r="V99" s="381"/>
      <c r="W99" s="382"/>
    </row>
    <row r="100" spans="2:23" ht="13.5" customHeight="1" x14ac:dyDescent="0.2">
      <c r="B100" s="344"/>
      <c r="C100" s="383">
        <f t="shared" si="4"/>
        <v>88</v>
      </c>
      <c r="D100" s="60" t="str">
        <f t="shared" si="7"/>
        <v/>
      </c>
      <c r="E100" s="376"/>
      <c r="F100" s="511"/>
      <c r="G100" s="511"/>
      <c r="H100" s="363"/>
      <c r="I100" s="385"/>
      <c r="J100" s="385"/>
      <c r="K100" s="385"/>
      <c r="L100" s="362"/>
      <c r="M100" s="380" t="str">
        <f t="shared" si="8"/>
        <v/>
      </c>
      <c r="N100" s="363"/>
      <c r="O100" s="363"/>
      <c r="P100" s="363"/>
      <c r="Q100" s="363"/>
      <c r="R100" s="363"/>
      <c r="S100" s="363"/>
      <c r="T100" s="363"/>
      <c r="U100" s="363"/>
      <c r="V100" s="381"/>
      <c r="W100" s="382"/>
    </row>
    <row r="101" spans="2:23" ht="13.5" customHeight="1" x14ac:dyDescent="0.2">
      <c r="B101" s="344"/>
      <c r="C101" s="383">
        <f t="shared" si="4"/>
        <v>89</v>
      </c>
      <c r="D101" s="60" t="str">
        <f t="shared" si="7"/>
        <v/>
      </c>
      <c r="E101" s="376"/>
      <c r="F101" s="511"/>
      <c r="G101" s="511"/>
      <c r="H101" s="363"/>
      <c r="I101" s="385"/>
      <c r="J101" s="385"/>
      <c r="K101" s="385"/>
      <c r="L101" s="362"/>
      <c r="M101" s="380" t="str">
        <f t="shared" si="8"/>
        <v/>
      </c>
      <c r="N101" s="363"/>
      <c r="O101" s="363"/>
      <c r="P101" s="363"/>
      <c r="Q101" s="363"/>
      <c r="R101" s="363"/>
      <c r="S101" s="363"/>
      <c r="T101" s="363"/>
      <c r="U101" s="363"/>
      <c r="V101" s="381"/>
      <c r="W101" s="382"/>
    </row>
    <row r="102" spans="2:23" ht="13.5" customHeight="1" x14ac:dyDescent="0.2">
      <c r="B102" s="344"/>
      <c r="C102" s="383">
        <f t="shared" si="4"/>
        <v>90</v>
      </c>
      <c r="D102" s="60" t="str">
        <f t="shared" si="7"/>
        <v/>
      </c>
      <c r="E102" s="376"/>
      <c r="F102" s="511"/>
      <c r="G102" s="511"/>
      <c r="H102" s="363"/>
      <c r="I102" s="385"/>
      <c r="J102" s="385"/>
      <c r="K102" s="385"/>
      <c r="L102" s="362"/>
      <c r="M102" s="380" t="str">
        <f t="shared" si="8"/>
        <v/>
      </c>
      <c r="N102" s="363"/>
      <c r="O102" s="363"/>
      <c r="P102" s="363"/>
      <c r="Q102" s="363"/>
      <c r="R102" s="363"/>
      <c r="S102" s="363"/>
      <c r="T102" s="363"/>
      <c r="U102" s="363"/>
      <c r="V102" s="381"/>
      <c r="W102" s="382"/>
    </row>
    <row r="103" spans="2:23" s="33" customFormat="1" ht="13.5" customHeight="1" x14ac:dyDescent="0.2">
      <c r="B103" s="137"/>
      <c r="C103" s="386"/>
      <c r="D103" s="386"/>
      <c r="E103" s="387"/>
      <c r="F103" s="386"/>
      <c r="G103" s="386"/>
      <c r="H103" s="388"/>
      <c r="I103" s="389"/>
      <c r="J103" s="389"/>
      <c r="K103" s="389"/>
      <c r="L103" s="390"/>
      <c r="M103" s="388"/>
      <c r="N103" s="388"/>
      <c r="O103" s="388"/>
      <c r="P103" s="388"/>
      <c r="Q103" s="388"/>
      <c r="R103" s="388"/>
      <c r="S103" s="388"/>
      <c r="T103" s="388"/>
      <c r="U103" s="388"/>
      <c r="V103" s="49"/>
      <c r="W103" s="391"/>
    </row>
  </sheetData>
  <sheetProtection password="DE0B" sheet="1" selectLockedCells="1"/>
  <mergeCells count="17">
    <mergeCell ref="F5:F7"/>
    <mergeCell ref="G5:G7"/>
    <mergeCell ref="C10:F12"/>
    <mergeCell ref="D5:D7"/>
    <mergeCell ref="L5:L7"/>
    <mergeCell ref="C9:G9"/>
    <mergeCell ref="H6:H7"/>
    <mergeCell ref="C5:C7"/>
    <mergeCell ref="E5:E7"/>
    <mergeCell ref="U5:U7"/>
    <mergeCell ref="J5:K5"/>
    <mergeCell ref="J6:J7"/>
    <mergeCell ref="K6:K7"/>
    <mergeCell ref="I5:I7"/>
    <mergeCell ref="M6:Q6"/>
    <mergeCell ref="R6:T6"/>
    <mergeCell ref="M5:T5"/>
  </mergeCells>
  <phoneticPr fontId="3"/>
  <conditionalFormatting sqref="N13:N102">
    <cfRule type="expression" dxfId="179" priority="7" stopIfTrue="1">
      <formula>AND(D13="○",N13="")</formula>
    </cfRule>
    <cfRule type="expression" dxfId="178" priority="25" stopIfTrue="1">
      <formula>AND($J13="",N13="○")</formula>
    </cfRule>
  </conditionalFormatting>
  <conditionalFormatting sqref="O13:O102">
    <cfRule type="expression" dxfId="177" priority="6" stopIfTrue="1">
      <formula>AND(D13="○",O13="")</formula>
    </cfRule>
    <cfRule type="expression" dxfId="176" priority="23" stopIfTrue="1">
      <formula>AND(O13="○",OR(P13="○",Q13="○"))</formula>
    </cfRule>
    <cfRule type="expression" dxfId="175" priority="24" stopIfTrue="1">
      <formula>AND($J13="",O13="○")</formula>
    </cfRule>
  </conditionalFormatting>
  <conditionalFormatting sqref="P13:P102">
    <cfRule type="expression" dxfId="174" priority="5" stopIfTrue="1">
      <formula>AND(D13="○",O13="",P13="")</formula>
    </cfRule>
    <cfRule type="expression" dxfId="173" priority="21" stopIfTrue="1">
      <formula>AND(P13="○",OR(O13="○",Q13="○"))</formula>
    </cfRule>
    <cfRule type="expression" dxfId="172" priority="22" stopIfTrue="1">
      <formula>AND($J13="",P13="○")</formula>
    </cfRule>
  </conditionalFormatting>
  <conditionalFormatting sqref="Q13:Q102">
    <cfRule type="expression" dxfId="171" priority="4" stopIfTrue="1">
      <formula>AND(D13="○",O13="",P13="",Q13="")</formula>
    </cfRule>
    <cfRule type="expression" dxfId="170" priority="19" stopIfTrue="1">
      <formula>AND(Q13="○",OR(O13="○",P13="○"))</formula>
    </cfRule>
    <cfRule type="expression" dxfId="169" priority="20" stopIfTrue="1">
      <formula>AND($J13="",Q13="○")</formula>
    </cfRule>
  </conditionalFormatting>
  <conditionalFormatting sqref="R13:R102">
    <cfRule type="expression" dxfId="168" priority="3" stopIfTrue="1">
      <formula>AND(D13="○",K13&lt;&gt;"",R13="")</formula>
    </cfRule>
    <cfRule type="expression" dxfId="167" priority="17" stopIfTrue="1">
      <formula>AND(R13="○",OR(S13="○",T13="○"))</formula>
    </cfRule>
    <cfRule type="expression" dxfId="166" priority="18" stopIfTrue="1">
      <formula>AND($K13="",R13="○")</formula>
    </cfRule>
  </conditionalFormatting>
  <conditionalFormatting sqref="S13:S102">
    <cfRule type="expression" dxfId="165" priority="2" stopIfTrue="1">
      <formula>AND(D13="○",K13&lt;&gt;"",R13="",S13="")</formula>
    </cfRule>
    <cfRule type="expression" dxfId="164" priority="15" stopIfTrue="1">
      <formula>AND(S13="○",OR(R13="○",T13="○"))</formula>
    </cfRule>
    <cfRule type="expression" dxfId="163" priority="16" stopIfTrue="1">
      <formula>AND($K13="",S13="○")</formula>
    </cfRule>
  </conditionalFormatting>
  <conditionalFormatting sqref="T13:T102">
    <cfRule type="expression" dxfId="162" priority="1" stopIfTrue="1">
      <formula>AND(D13="○",K13&lt;&gt;"",R13="",S13="",T13="")</formula>
    </cfRule>
    <cfRule type="expression" dxfId="161" priority="13" stopIfTrue="1">
      <formula>AND(T13="○",OR(R13="○",S13="○"))</formula>
    </cfRule>
    <cfRule type="expression" dxfId="160" priority="14" stopIfTrue="1">
      <formula>AND($K13="",T13="○")</formula>
    </cfRule>
  </conditionalFormatting>
  <conditionalFormatting sqref="U13:U102">
    <cfRule type="expression" dxfId="159" priority="29" stopIfTrue="1">
      <formula>AND($J13&lt;&gt;"",U13="")</formula>
    </cfRule>
    <cfRule type="expression" dxfId="158" priority="30" stopIfTrue="1">
      <formula>AND($J13="",U13="○")</formula>
    </cfRule>
  </conditionalFormatting>
  <conditionalFormatting sqref="M13:M102">
    <cfRule type="expression" dxfId="157" priority="8" stopIfTrue="1">
      <formula>AND(D13="○",M13="")</formula>
    </cfRule>
  </conditionalFormatting>
  <dataValidations count="3">
    <dataValidation type="list" allowBlank="1" showInputMessage="1" showErrorMessage="1" sqref="U13:U102" xr:uid="{00000000-0002-0000-0400-000000000000}">
      <formula1>$X$1:$Z$1</formula1>
    </dataValidation>
    <dataValidation type="list" showInputMessage="1" showErrorMessage="1" sqref="M103" xr:uid="{00000000-0002-0000-0400-000001000000}">
      <formula1>$X$1:$X$2</formula1>
    </dataValidation>
    <dataValidation type="list" allowBlank="1" showInputMessage="1" showErrorMessage="1" sqref="N13:T102 H13:H102" xr:uid="{00000000-0002-0000-04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5" orientation="portrait" horizontalDpi="300" verticalDpi="300" r:id="rId1"/>
  <headerFooter alignWithMargins="0">
    <oddFooter>&amp;C&amp;P</oddFooter>
  </headerFooter>
  <ignoredErrors>
    <ignoredError sqref="I13:J1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P19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2" width="2.6640625" style="31" customWidth="1"/>
    <col min="3" max="3" width="3.6640625" style="31" customWidth="1"/>
    <col min="4" max="4" width="4.6640625" style="31" customWidth="1"/>
    <col min="5" max="5" width="4.88671875" style="31" customWidth="1"/>
    <col min="6" max="6" width="7.6640625" style="31" customWidth="1"/>
    <col min="7" max="7" width="16.6640625" style="31" customWidth="1"/>
    <col min="8" max="11" width="6.6640625" style="31" customWidth="1"/>
    <col min="12" max="12" width="4.6640625" style="31" customWidth="1"/>
    <col min="13" max="19" width="6.6640625" style="31" customWidth="1"/>
    <col min="20" max="21" width="2.6640625" style="31" customWidth="1"/>
    <col min="22" max="22" width="9" style="32" hidden="1" customWidth="1"/>
    <col min="23" max="16384" width="0" style="31" hidden="1"/>
  </cols>
  <sheetData>
    <row r="1" spans="2:42" ht="13.5" hidden="1" customHeight="1" x14ac:dyDescent="0.2">
      <c r="B1" s="23"/>
      <c r="C1" s="1"/>
      <c r="D1" s="1"/>
      <c r="E1" s="1"/>
      <c r="F1" s="1"/>
      <c r="G1" s="1"/>
      <c r="H1" s="1"/>
      <c r="I1" s="1"/>
      <c r="J1" s="1"/>
      <c r="K1" s="528">
        <f>IF($K$10=0,0,K11/$K$10)</f>
        <v>0.11314083677077195</v>
      </c>
      <c r="L1" s="1"/>
      <c r="M1" s="528">
        <f>IF($K$10=0,0,M12/$K$10)</f>
        <v>7.4248674130819092E-2</v>
      </c>
      <c r="N1" s="528">
        <f>IF($K$10=0,0,N12/$K$10)</f>
        <v>7.4248674130819092E-2</v>
      </c>
      <c r="O1" s="528">
        <f>IF($K$10=0,0,O12/$K$10)</f>
        <v>3.8892162639952856E-2</v>
      </c>
      <c r="P1" s="1"/>
      <c r="Q1" s="1"/>
      <c r="R1" s="1"/>
      <c r="S1" s="1"/>
      <c r="T1" s="1"/>
      <c r="U1" s="1"/>
      <c r="V1" s="32" t="s">
        <v>47</v>
      </c>
      <c r="W1" s="31" t="s">
        <v>326</v>
      </c>
    </row>
    <row r="2" spans="2:42" s="32" customFormat="1" x14ac:dyDescent="0.2">
      <c r="B2" s="8"/>
      <c r="C2" s="8"/>
      <c r="D2" s="8"/>
      <c r="E2" s="8"/>
      <c r="F2" s="8"/>
      <c r="G2" s="8"/>
      <c r="H2" s="8"/>
      <c r="I2" s="8"/>
      <c r="J2" s="8"/>
      <c r="K2" s="8"/>
      <c r="L2" s="8"/>
      <c r="M2" s="8"/>
      <c r="N2" s="8"/>
      <c r="O2" s="8"/>
      <c r="P2" s="8"/>
      <c r="Q2" s="8"/>
      <c r="R2" s="8"/>
      <c r="S2" s="8"/>
      <c r="T2" s="8"/>
      <c r="U2" s="8"/>
      <c r="V2" s="1"/>
      <c r="W2" s="1" t="s">
        <v>69</v>
      </c>
      <c r="X2" s="6">
        <f>点検表!$AM$4</f>
        <v>2000</v>
      </c>
    </row>
    <row r="3" spans="2:42" ht="13.5" customHeight="1" x14ac:dyDescent="0.2">
      <c r="B3" s="8"/>
      <c r="C3" s="8" t="s">
        <v>1025</v>
      </c>
      <c r="D3" s="8"/>
      <c r="E3" s="8"/>
      <c r="F3" s="8"/>
      <c r="G3" s="392"/>
      <c r="H3" s="8"/>
      <c r="I3" s="8"/>
      <c r="J3" s="8"/>
      <c r="K3" s="8"/>
      <c r="L3" s="8"/>
      <c r="M3" s="8"/>
      <c r="N3" s="8"/>
      <c r="O3" s="8"/>
      <c r="P3" s="8"/>
      <c r="Q3" s="8"/>
      <c r="R3" s="8"/>
      <c r="S3" s="392"/>
      <c r="T3" s="8"/>
      <c r="U3" s="8"/>
    </row>
    <row r="4" spans="2:42" x14ac:dyDescent="0.2">
      <c r="B4" s="32"/>
      <c r="C4" s="328"/>
      <c r="D4" s="328"/>
      <c r="E4" s="393"/>
      <c r="F4" s="393"/>
      <c r="G4" s="393"/>
      <c r="H4" s="393"/>
      <c r="I4" s="393"/>
      <c r="J4" s="393"/>
      <c r="K4" s="32"/>
      <c r="L4" s="32"/>
      <c r="M4" s="32"/>
      <c r="N4" s="32"/>
      <c r="O4" s="32"/>
      <c r="P4" s="32"/>
      <c r="Q4" s="32"/>
      <c r="R4" s="32"/>
      <c r="S4" s="392"/>
      <c r="T4" s="32"/>
      <c r="U4" s="32"/>
      <c r="W4" s="1">
        <f t="shared" ref="W4:AP4" si="0">COUNTIF($E$13:$E$192,W5)</f>
        <v>3</v>
      </c>
      <c r="X4" s="1">
        <f t="shared" si="0"/>
        <v>1</v>
      </c>
      <c r="Y4" s="1">
        <f t="shared" si="0"/>
        <v>9</v>
      </c>
      <c r="Z4" s="1">
        <f t="shared" si="0"/>
        <v>1</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row>
    <row r="5" spans="2:42" ht="15" customHeight="1" x14ac:dyDescent="0.2">
      <c r="B5" s="32"/>
      <c r="C5" s="1056" t="s">
        <v>330</v>
      </c>
      <c r="D5" s="1030" t="s">
        <v>740</v>
      </c>
      <c r="E5" s="1057" t="s">
        <v>331</v>
      </c>
      <c r="F5" s="1056" t="s">
        <v>354</v>
      </c>
      <c r="G5" s="1056" t="s">
        <v>355</v>
      </c>
      <c r="H5" s="1057" t="s">
        <v>30</v>
      </c>
      <c r="I5" s="1057"/>
      <c r="J5" s="1057"/>
      <c r="K5" s="1030" t="s">
        <v>201</v>
      </c>
      <c r="L5" s="1030" t="s">
        <v>298</v>
      </c>
      <c r="M5" s="1047" t="s">
        <v>1026</v>
      </c>
      <c r="N5" s="1051"/>
      <c r="O5" s="1048"/>
      <c r="P5" s="1033" t="s">
        <v>1027</v>
      </c>
      <c r="Q5" s="1033" t="s">
        <v>1028</v>
      </c>
      <c r="R5" s="1033" t="s">
        <v>374</v>
      </c>
      <c r="S5" s="1030" t="s">
        <v>1029</v>
      </c>
      <c r="T5" s="394"/>
      <c r="U5" s="346"/>
      <c r="V5" s="6">
        <f ca="1">IF($K$10=0,"",OFFSET(W5,0,MATCH(MAX(W6:AP6),W6:AP6,0)-1,1,1))</f>
        <v>2014</v>
      </c>
      <c r="W5" s="1">
        <f>MIN($E$13:$E$192)</f>
        <v>2000</v>
      </c>
      <c r="X5" s="1">
        <f>IF(ISERROR(SMALL($E$13:$E$192,SUM($W4:W4)+1)),0,SMALL($E$13:$E$192,SUM($W4:W4)+1))</f>
        <v>2008</v>
      </c>
      <c r="Y5" s="1">
        <f>IF(ISERROR(SMALL($E$13:$E$192,SUM($W4:X4)+1)),0,SMALL($E$13:$E$192,SUM($W4:X4)+1))</f>
        <v>2014</v>
      </c>
      <c r="Z5" s="1">
        <f>IF(ISERROR(SMALL($E$13:$E$192,SUM($W4:Y4)+1)),0,SMALL($E$13:$E$192,SUM($W4:Y4)+1))</f>
        <v>2015</v>
      </c>
      <c r="AA5" s="1">
        <f>IF(ISERROR(SMALL($E$13:$E$192,SUM($W4:Z4)+1)),0,SMALL($E$13:$E$192,SUM($W4:Z4)+1))</f>
        <v>0</v>
      </c>
      <c r="AB5" s="1">
        <f>IF(ISERROR(SMALL($E$13:$E$192,SUM($W4:AA4)+1)),0,SMALL($E$13:$E$192,SUM($W4:AA4)+1))</f>
        <v>0</v>
      </c>
      <c r="AC5" s="1">
        <f>IF(ISERROR(SMALL($E$13:$E$192,SUM($W4:AB4)+1)),0,SMALL($E$13:$E$192,SUM($W4:AB4)+1))</f>
        <v>0</v>
      </c>
      <c r="AD5" s="1">
        <f>IF(ISERROR(SMALL($E$13:$E$192,SUM($W4:AC4)+1)),0,SMALL($E$13:$E$192,SUM($W4:AC4)+1))</f>
        <v>0</v>
      </c>
      <c r="AE5" s="1">
        <f>IF(ISERROR(SMALL($E$13:$E$192,SUM($W4:AD4)+1)),0,SMALL($E$13:$E$192,SUM($W4:AD4)+1))</f>
        <v>0</v>
      </c>
      <c r="AF5" s="1">
        <f>IF(ISERROR(SMALL($E$13:$E$192,SUM($W4:AE4)+1)),0,SMALL($E$13:$E$192,SUM($W4:AE4)+1))</f>
        <v>0</v>
      </c>
      <c r="AG5" s="1">
        <f>IF(ISERROR(SMALL($E$13:$E$192,SUM($W4:AF4)+1)),0,SMALL($E$13:$E$192,SUM($W4:AF4)+1))</f>
        <v>0</v>
      </c>
      <c r="AH5" s="1">
        <f>IF(ISERROR(SMALL($E$13:$E$192,SUM($W4:AG4)+1)),0,SMALL($E$13:$E$192,SUM($W4:AG4)+1))</f>
        <v>0</v>
      </c>
      <c r="AI5" s="1">
        <f>IF(ISERROR(SMALL($E$13:$E$192,SUM($W4:AH4)+1)),0,SMALL($E$13:$E$192,SUM($W4:AH4)+1))</f>
        <v>0</v>
      </c>
      <c r="AJ5" s="1">
        <f>IF(ISERROR(SMALL($E$13:$E$192,SUM($W4:AI4)+1)),0,SMALL($E$13:$E$192,SUM($W4:AI4)+1))</f>
        <v>0</v>
      </c>
      <c r="AK5" s="1">
        <f>IF(ISERROR(SMALL($E$13:$E$192,SUM($W4:AJ4)+1)),0,SMALL($E$13:$E$192,SUM($W4:AJ4)+1))</f>
        <v>0</v>
      </c>
      <c r="AL5" s="1">
        <f>IF(ISERROR(SMALL($E$13:$E$192,SUM($W4:AK4)+1)),0,SMALL($E$13:$E$192,SUM($W4:AK4)+1))</f>
        <v>0</v>
      </c>
      <c r="AM5" s="1">
        <f>IF(ISERROR(SMALL($E$13:$E$192,SUM($W4:AL4)+1)),0,SMALL($E$13:$E$192,SUM($W4:AL4)+1))</f>
        <v>0</v>
      </c>
      <c r="AN5" s="1">
        <f>IF(ISERROR(SMALL($E$13:$E$192,SUM($W4:AM4)+1)),0,SMALL($E$13:$E$192,SUM($W4:AM4)+1))</f>
        <v>0</v>
      </c>
      <c r="AO5" s="1">
        <f>IF(ISERROR(SMALL($E$13:$E$192,SUM($W4:AN4)+1)),0,SMALL($E$13:$E$192,SUM($W4:AN4)+1))</f>
        <v>0</v>
      </c>
      <c r="AP5" s="1">
        <f>IF(ISERROR(SMALL($E$13:$E$192,SUM($W4:AO4)+1)),0,SMALL($E$13:$E$192,SUM($W4:AO4)+1))</f>
        <v>0</v>
      </c>
    </row>
    <row r="6" spans="2:42" ht="15" customHeight="1" x14ac:dyDescent="0.2">
      <c r="B6" s="32"/>
      <c r="C6" s="1056"/>
      <c r="D6" s="1031"/>
      <c r="E6" s="1057"/>
      <c r="F6" s="1056"/>
      <c r="G6" s="1056"/>
      <c r="H6" s="1030" t="s">
        <v>1031</v>
      </c>
      <c r="I6" s="1030" t="s">
        <v>1030</v>
      </c>
      <c r="J6" s="1030" t="s">
        <v>375</v>
      </c>
      <c r="K6" s="1031"/>
      <c r="L6" s="1031"/>
      <c r="M6" s="1030" t="s">
        <v>363</v>
      </c>
      <c r="N6" s="1030" t="s">
        <v>364</v>
      </c>
      <c r="O6" s="1030" t="s">
        <v>676</v>
      </c>
      <c r="P6" s="1058"/>
      <c r="Q6" s="1058"/>
      <c r="R6" s="1058"/>
      <c r="S6" s="1031"/>
      <c r="T6" s="394"/>
      <c r="U6" s="346"/>
      <c r="V6" s="8"/>
      <c r="W6" s="1">
        <f t="array" ref="W6">SUM(IF($E13:$E192=W5,$K13:$K192*$L13:$L192,0))</f>
        <v>96</v>
      </c>
      <c r="X6" s="1">
        <f t="array" ref="X6">SUM(IF($E13:$E192=X5,$K13:$K192*$L13:$L192,0))</f>
        <v>30</v>
      </c>
      <c r="Y6" s="1">
        <f t="array" ref="Y6">SUM(IF($E13:$E192=Y5,$K13:$K192*$L13:$L192,0))</f>
        <v>656.5</v>
      </c>
      <c r="Z6" s="1">
        <f t="array" ref="Z6">SUM(IF($E13:$E192=Z5,$K13:$K192*$L13:$L192,0))</f>
        <v>66</v>
      </c>
      <c r="AA6" s="1">
        <f t="array" ref="AA6">SUM(IF($E13:$E192=AA5,$K13:$K192*$L13:$L192,0))</f>
        <v>0</v>
      </c>
      <c r="AB6" s="1">
        <f t="array" ref="AB6">SUM(IF($E13:$E192=AB5,$K13:$K192*$L13:$L192,0))</f>
        <v>0</v>
      </c>
      <c r="AC6" s="1">
        <f t="array" ref="AC6">SUM(IF($E13:$E192=AC5,$K13:$K192*$L13:$L192,0))</f>
        <v>0</v>
      </c>
      <c r="AD6" s="1">
        <f t="array" ref="AD6">SUM(IF($E13:$E192=AD5,$K13:$K192*$L13:$L192,0))</f>
        <v>0</v>
      </c>
      <c r="AE6" s="1">
        <f t="array" ref="AE6">SUM(IF($E13:$E192=AE5,$K13:$K192*$L13:$L192,0))</f>
        <v>0</v>
      </c>
      <c r="AF6" s="1">
        <f t="array" ref="AF6">SUM(IF($E13:$E192=AF5,$K13:$K192*$L13:$L192,0))</f>
        <v>0</v>
      </c>
      <c r="AG6" s="1">
        <f t="array" ref="AG6">SUM(IF($E13:$E192=AG5,$K13:$K192*$L13:$L192,0))</f>
        <v>0</v>
      </c>
      <c r="AH6" s="1">
        <f t="array" ref="AH6">SUM(IF($E13:$E192=AH5,$K13:$K192*$L13:$L192,0))</f>
        <v>0</v>
      </c>
      <c r="AI6" s="1">
        <f t="array" ref="AI6">SUM(IF($E13:$E192=AI5,$K13:$K192*$L13:$L192,0))</f>
        <v>0</v>
      </c>
      <c r="AJ6" s="1">
        <f t="array" ref="AJ6">SUM(IF($E13:$E192=AJ5,$K13:$K192*$L13:$L192,0))</f>
        <v>0</v>
      </c>
      <c r="AK6" s="1">
        <f t="array" ref="AK6">SUM(IF($E13:$E192=AK5,$K13:$K192*$L13:$L192,0))</f>
        <v>0</v>
      </c>
      <c r="AL6" s="1">
        <f t="array" ref="AL6">SUM(IF($E13:$E192=AL5,$K13:$K192*$L13:$L192,0))</f>
        <v>0</v>
      </c>
      <c r="AM6" s="1">
        <f t="array" ref="AM6">SUM(IF($E13:$E192=AM5,$K13:$K192*$L13:$L192,0))</f>
        <v>0</v>
      </c>
      <c r="AN6" s="1">
        <f t="array" ref="AN6">SUM(IF($E13:$E192=AN5,$K13:$K192*$L13:$L192,0))</f>
        <v>0</v>
      </c>
      <c r="AO6" s="1">
        <f t="array" ref="AO6">SUM(IF($E13:$E192=AO5,$K13:$K192*$L13:$L192,0))</f>
        <v>0</v>
      </c>
      <c r="AP6" s="1">
        <f t="array" ref="AP6">SUM(IF($E13:$E192=AP5,$K13:$K192*$L13:$L192,0))</f>
        <v>0</v>
      </c>
    </row>
    <row r="7" spans="2:42" ht="60" customHeight="1" x14ac:dyDescent="0.2">
      <c r="B7" s="32"/>
      <c r="C7" s="1044"/>
      <c r="D7" s="1032"/>
      <c r="E7" s="1030"/>
      <c r="F7" s="1044"/>
      <c r="G7" s="1044"/>
      <c r="H7" s="1032"/>
      <c r="I7" s="1032"/>
      <c r="J7" s="1032"/>
      <c r="K7" s="1032"/>
      <c r="L7" s="1032"/>
      <c r="M7" s="1032"/>
      <c r="N7" s="1032"/>
      <c r="O7" s="1032"/>
      <c r="P7" s="1034"/>
      <c r="Q7" s="1034"/>
      <c r="R7" s="1034"/>
      <c r="S7" s="1032"/>
      <c r="T7" s="394"/>
      <c r="U7" s="346"/>
    </row>
    <row r="8" spans="2:42" ht="2.1" customHeight="1" x14ac:dyDescent="0.2">
      <c r="B8" s="32"/>
      <c r="C8" s="353"/>
      <c r="D8" s="354"/>
      <c r="E8" s="340"/>
      <c r="F8" s="354"/>
      <c r="G8" s="354"/>
      <c r="H8" s="345"/>
      <c r="I8" s="345"/>
      <c r="J8" s="345"/>
      <c r="K8" s="17"/>
      <c r="L8" s="17"/>
      <c r="M8" s="17"/>
      <c r="N8" s="396"/>
      <c r="O8" s="17"/>
      <c r="P8" s="17"/>
      <c r="Q8" s="17"/>
      <c r="R8" s="17"/>
      <c r="S8" s="17"/>
      <c r="T8" s="394"/>
      <c r="U8" s="346"/>
    </row>
    <row r="9" spans="2:42" ht="15" customHeight="1" x14ac:dyDescent="0.2">
      <c r="B9" s="32"/>
      <c r="C9" s="1041" t="s">
        <v>344</v>
      </c>
      <c r="D9" s="1042"/>
      <c r="E9" s="1042"/>
      <c r="F9" s="1042"/>
      <c r="G9" s="1043"/>
      <c r="H9" s="345" t="s">
        <v>301</v>
      </c>
      <c r="I9" s="345" t="s">
        <v>301</v>
      </c>
      <c r="J9" s="345" t="s">
        <v>301</v>
      </c>
      <c r="K9" s="345" t="s">
        <v>301</v>
      </c>
      <c r="L9" s="345" t="s">
        <v>301</v>
      </c>
      <c r="M9" s="488">
        <f>IF($K$10=0,"      －",M$10/$K$10)</f>
        <v>0.43665291691219799</v>
      </c>
      <c r="N9" s="488">
        <f>IF($K$10=0,"      －",N$10/$K$10)</f>
        <v>0.47142015321154979</v>
      </c>
      <c r="O9" s="488">
        <f>IF($K$10=0,"      －",O$10/$K$10)</f>
        <v>3.5356511490866237E-2</v>
      </c>
      <c r="P9" s="488">
        <f>IF($H$10=0,"      －",P$10/$H$10)</f>
        <v>0.90393013100436681</v>
      </c>
      <c r="Q9" s="488">
        <f>IF($I$10=0,"      －",Q$10/$I$10)</f>
        <v>0.76923076923076927</v>
      </c>
      <c r="R9" s="488">
        <f>IF($J$10=0,"      －",R$10/$J$10)</f>
        <v>0.72580645161290325</v>
      </c>
      <c r="S9" s="488">
        <f>IF($H$10=0,"      －",S$10/$H$10)</f>
        <v>0.90393013100436681</v>
      </c>
      <c r="T9" s="371"/>
      <c r="U9" s="371"/>
    </row>
    <row r="10" spans="2:42" ht="15" customHeight="1" x14ac:dyDescent="0.2">
      <c r="B10" s="32"/>
      <c r="C10" s="1035" t="s">
        <v>346</v>
      </c>
      <c r="D10" s="1036"/>
      <c r="E10" s="1036"/>
      <c r="F10" s="1037"/>
      <c r="G10" s="345" t="s">
        <v>236</v>
      </c>
      <c r="H10" s="373">
        <f t="array" ref="H10">SUM(IF(H13:H192="○",$K13:$K192*$L13:$L192,0))</f>
        <v>343.5</v>
      </c>
      <c r="I10" s="373">
        <f t="array" ref="I10">SUM(IF(I13:I192="○",$K13:$K192*$L13:$L192,0))</f>
        <v>195</v>
      </c>
      <c r="J10" s="373">
        <f t="array" ref="J10">SUM(IF(J13:J192="○",$K13:$K192*$L13:$L192,0))</f>
        <v>310</v>
      </c>
      <c r="K10" s="373">
        <f>SUMPRODUCT(K13:K192,L13:L192)</f>
        <v>848.5</v>
      </c>
      <c r="L10" s="467">
        <f>SUM(L13:L192)</f>
        <v>30</v>
      </c>
      <c r="M10" s="373">
        <f t="array" ref="M10">SUM(IF(M13:M192="○",$K13:$K192*$L13:$L192,0))</f>
        <v>370.5</v>
      </c>
      <c r="N10" s="373">
        <f t="array" ref="N10">SUM(IF(N13:N192="○",$K13:$K192*$L13:$L192,0))</f>
        <v>400</v>
      </c>
      <c r="O10" s="373">
        <f t="array" ref="O10">SUM(IF(O13:O192="○",$K13:$K192*$L13:$L192,0))</f>
        <v>30</v>
      </c>
      <c r="P10" s="373">
        <f t="array" ref="P10">SUM(IF(P13:P192="○",$K13:$K192*$L13:$L192,0))</f>
        <v>310.5</v>
      </c>
      <c r="Q10" s="373">
        <f t="array" ref="Q10">SUM(IF(Q13:Q192="○",$K13:$K192*$L13:$L192,0))</f>
        <v>150</v>
      </c>
      <c r="R10" s="373">
        <f t="array" ref="R10">SUM(IF(R13:R192="○",$K13:$K192*$L13:$L192,0))</f>
        <v>225</v>
      </c>
      <c r="S10" s="373">
        <f t="array" ref="S10">SUM(IF(S13:S192="○",$K13:$K192*$L13:$L192,0))</f>
        <v>310.5</v>
      </c>
      <c r="T10" s="397"/>
      <c r="U10" s="374"/>
    </row>
    <row r="11" spans="2:42" ht="15" customHeight="1" x14ac:dyDescent="0.2">
      <c r="B11" s="32"/>
      <c r="C11" s="1038"/>
      <c r="D11" s="1039"/>
      <c r="E11" s="1039"/>
      <c r="F11" s="1040"/>
      <c r="G11" s="17" t="s">
        <v>743</v>
      </c>
      <c r="H11" s="373">
        <f t="array" ref="H11">SUM(IF(($D13:$D192="○")*(H13:H192="○"),$K13:$K192*$L13:$L192,0))</f>
        <v>66</v>
      </c>
      <c r="I11" s="373">
        <f t="array" ref="I11">SUM(IF(($D13:$D192="○")*(I13:I192="○"),$K13:$K192*$L13:$L192,0))</f>
        <v>0</v>
      </c>
      <c r="J11" s="373">
        <f t="array" ref="J11">SUM(IF(($D13:$D192="○")*(J13:J192="○"),$K13:$K192*$L13:$L192,0))</f>
        <v>30</v>
      </c>
      <c r="K11" s="373">
        <f t="array" ref="K11">SUM(IF($D13:$D192="○",K13:K192*$L13:$L192,0))</f>
        <v>96</v>
      </c>
      <c r="L11" s="467">
        <f>SUMIF($D13:$D192,"○",L13:L192)</f>
        <v>7</v>
      </c>
      <c r="M11" s="345" t="s">
        <v>301</v>
      </c>
      <c r="N11" s="345" t="s">
        <v>301</v>
      </c>
      <c r="O11" s="345" t="s">
        <v>301</v>
      </c>
      <c r="P11" s="345" t="s">
        <v>301</v>
      </c>
      <c r="Q11" s="345" t="s">
        <v>301</v>
      </c>
      <c r="R11" s="345" t="s">
        <v>301</v>
      </c>
      <c r="S11" s="345" t="s">
        <v>301</v>
      </c>
      <c r="T11" s="374"/>
      <c r="U11" s="374"/>
    </row>
    <row r="12" spans="2:42" ht="15" customHeight="1" x14ac:dyDescent="0.2">
      <c r="B12" s="32"/>
      <c r="C12" s="1041"/>
      <c r="D12" s="1042"/>
      <c r="E12" s="1042"/>
      <c r="F12" s="1043"/>
      <c r="G12" s="17" t="s">
        <v>747</v>
      </c>
      <c r="H12" s="345" t="s">
        <v>301</v>
      </c>
      <c r="I12" s="345" t="s">
        <v>301</v>
      </c>
      <c r="J12" s="345" t="s">
        <v>301</v>
      </c>
      <c r="K12" s="345" t="s">
        <v>301</v>
      </c>
      <c r="L12" s="345" t="s">
        <v>301</v>
      </c>
      <c r="M12" s="373">
        <f t="array" ref="M12">SUM(IF(($D13:$D192="○")*(M13:M192=""),$K13:$K192*$L13:$L192,0))</f>
        <v>63</v>
      </c>
      <c r="N12" s="373">
        <f t="array" ref="N12">SUM(IF(($D13:$D192="○")*(M13:M192="")*(N13:N192=""),$K13:$K192*$L13:$L192,0))</f>
        <v>63</v>
      </c>
      <c r="O12" s="373">
        <f t="array" ref="O12">SUM(IF(($D13:$D192="○")*(M13:M192="")*(N13:N192="")*(O13:O192=""),$K13:$K192*$L13:$L192,0))</f>
        <v>33</v>
      </c>
      <c r="P12" s="373">
        <f t="array" ref="P12">SUM(IF(($H13:$H192="○")*(P13:P192=""),$K13:$K192*$L13:$L192,0))</f>
        <v>33</v>
      </c>
      <c r="Q12" s="373">
        <f t="array" ref="Q12">SUM(IF(($I13:$I192="○")*(Q13:Q192=""),$K13:$K192*$L13:$L192,0))</f>
        <v>45</v>
      </c>
      <c r="R12" s="373">
        <f t="array" ref="R12">SUM(IF(($J13:$J192="○")*(R13:R192=""),$K13:$K192*$L13:$L192,0))</f>
        <v>85</v>
      </c>
      <c r="S12" s="373">
        <f t="array" ref="S12">SUM(IF(($H13:$H192="○")*(S13:S192=""),$K13:$K192*$L13:$L192,0))</f>
        <v>33</v>
      </c>
      <c r="T12" s="371"/>
      <c r="U12" s="371"/>
    </row>
    <row r="13" spans="2:42" ht="13.5" customHeight="1" x14ac:dyDescent="0.2">
      <c r="B13" s="32"/>
      <c r="C13" s="375">
        <v>1</v>
      </c>
      <c r="D13" s="60" t="str">
        <f t="shared" ref="D13:D44" si="1">IF(E13="","",IF(E13&lt;=$X$2,"○",""))</f>
        <v>○</v>
      </c>
      <c r="E13" s="489">
        <v>2000</v>
      </c>
      <c r="F13" s="510" t="s">
        <v>376</v>
      </c>
      <c r="G13" s="510" t="s">
        <v>377</v>
      </c>
      <c r="H13" s="377"/>
      <c r="I13" s="377"/>
      <c r="J13" s="377" t="s">
        <v>349</v>
      </c>
      <c r="K13" s="398">
        <v>30</v>
      </c>
      <c r="L13" s="482">
        <v>1</v>
      </c>
      <c r="M13" s="402"/>
      <c r="N13" s="399"/>
      <c r="O13" s="399" t="s">
        <v>349</v>
      </c>
      <c r="P13" s="377"/>
      <c r="Q13" s="377"/>
      <c r="R13" s="377"/>
      <c r="S13" s="377"/>
      <c r="T13" s="400"/>
      <c r="U13" s="382"/>
    </row>
    <row r="14" spans="2:42" ht="13.5" customHeight="1" x14ac:dyDescent="0.2">
      <c r="B14" s="32"/>
      <c r="C14" s="383">
        <f>C13+1</f>
        <v>2</v>
      </c>
      <c r="D14" s="60" t="str">
        <f t="shared" si="1"/>
        <v/>
      </c>
      <c r="E14" s="376">
        <v>2014</v>
      </c>
      <c r="F14" s="511" t="s">
        <v>378</v>
      </c>
      <c r="G14" s="511" t="s">
        <v>379</v>
      </c>
      <c r="H14" s="363"/>
      <c r="I14" s="363" t="s">
        <v>349</v>
      </c>
      <c r="J14" s="363"/>
      <c r="K14" s="401">
        <v>15</v>
      </c>
      <c r="L14" s="362">
        <v>1</v>
      </c>
      <c r="M14" s="402"/>
      <c r="N14" s="402"/>
      <c r="O14" s="402"/>
      <c r="P14" s="363"/>
      <c r="Q14" s="363"/>
      <c r="R14" s="363"/>
      <c r="S14" s="363"/>
      <c r="T14" s="400"/>
      <c r="U14" s="382"/>
    </row>
    <row r="15" spans="2:42" ht="13.5" customHeight="1" x14ac:dyDescent="0.2">
      <c r="B15" s="32"/>
      <c r="C15" s="383">
        <f>C14+1</f>
        <v>3</v>
      </c>
      <c r="D15" s="60" t="str">
        <f t="shared" si="1"/>
        <v/>
      </c>
      <c r="E15" s="376">
        <v>2014</v>
      </c>
      <c r="F15" s="511" t="s">
        <v>380</v>
      </c>
      <c r="G15" s="511" t="s">
        <v>381</v>
      </c>
      <c r="H15" s="363"/>
      <c r="I15" s="363"/>
      <c r="J15" s="363" t="s">
        <v>349</v>
      </c>
      <c r="K15" s="401">
        <v>55</v>
      </c>
      <c r="L15" s="362">
        <v>1</v>
      </c>
      <c r="M15" s="402"/>
      <c r="N15" s="402" t="s">
        <v>349</v>
      </c>
      <c r="O15" s="402"/>
      <c r="P15" s="363"/>
      <c r="Q15" s="363"/>
      <c r="R15" s="363"/>
      <c r="S15" s="363"/>
      <c r="T15" s="400"/>
      <c r="U15" s="382"/>
    </row>
    <row r="16" spans="2:42" ht="13.5" customHeight="1" x14ac:dyDescent="0.2">
      <c r="B16" s="32"/>
      <c r="C16" s="383">
        <f t="shared" ref="C16:C42" si="2">C15+1</f>
        <v>4</v>
      </c>
      <c r="D16" s="60" t="str">
        <f t="shared" si="1"/>
        <v/>
      </c>
      <c r="E16" s="376">
        <v>2008</v>
      </c>
      <c r="F16" s="511" t="s">
        <v>382</v>
      </c>
      <c r="G16" s="511" t="s">
        <v>383</v>
      </c>
      <c r="H16" s="363"/>
      <c r="I16" s="363" t="s">
        <v>349</v>
      </c>
      <c r="J16" s="363"/>
      <c r="K16" s="401">
        <v>30</v>
      </c>
      <c r="L16" s="362">
        <v>1</v>
      </c>
      <c r="M16" s="402"/>
      <c r="N16" s="402" t="s">
        <v>349</v>
      </c>
      <c r="O16" s="402"/>
      <c r="P16" s="363"/>
      <c r="Q16" s="363"/>
      <c r="R16" s="363"/>
      <c r="S16" s="363"/>
      <c r="T16" s="400"/>
      <c r="U16" s="382"/>
    </row>
    <row r="17" spans="2:21" ht="13.5" customHeight="1" x14ac:dyDescent="0.2">
      <c r="B17" s="32"/>
      <c r="C17" s="383">
        <f t="shared" si="2"/>
        <v>5</v>
      </c>
      <c r="D17" s="60" t="str">
        <f t="shared" si="1"/>
        <v/>
      </c>
      <c r="E17" s="376">
        <v>2014</v>
      </c>
      <c r="F17" s="511" t="s">
        <v>384</v>
      </c>
      <c r="G17" s="511" t="s">
        <v>385</v>
      </c>
      <c r="H17" s="363"/>
      <c r="I17" s="363"/>
      <c r="J17" s="363" t="s">
        <v>349</v>
      </c>
      <c r="K17" s="401">
        <v>75</v>
      </c>
      <c r="L17" s="362">
        <v>3</v>
      </c>
      <c r="M17" s="402"/>
      <c r="N17" s="402" t="s">
        <v>349</v>
      </c>
      <c r="O17" s="402"/>
      <c r="P17" s="363"/>
      <c r="Q17" s="363"/>
      <c r="R17" s="363" t="s">
        <v>349</v>
      </c>
      <c r="S17" s="363"/>
      <c r="T17" s="400"/>
      <c r="U17" s="382"/>
    </row>
    <row r="18" spans="2:21" ht="13.5" customHeight="1" x14ac:dyDescent="0.2">
      <c r="B18" s="32"/>
      <c r="C18" s="383">
        <f t="shared" si="2"/>
        <v>6</v>
      </c>
      <c r="D18" s="60" t="str">
        <f t="shared" si="1"/>
        <v/>
      </c>
      <c r="E18" s="376">
        <v>2014</v>
      </c>
      <c r="F18" s="511" t="s">
        <v>386</v>
      </c>
      <c r="G18" s="511" t="s">
        <v>387</v>
      </c>
      <c r="H18" s="363"/>
      <c r="I18" s="363" t="s">
        <v>349</v>
      </c>
      <c r="J18" s="363"/>
      <c r="K18" s="401">
        <v>30</v>
      </c>
      <c r="L18" s="362">
        <v>3</v>
      </c>
      <c r="M18" s="402"/>
      <c r="N18" s="402" t="s">
        <v>349</v>
      </c>
      <c r="O18" s="402"/>
      <c r="P18" s="363"/>
      <c r="Q18" s="363" t="s">
        <v>349</v>
      </c>
      <c r="R18" s="363"/>
      <c r="S18" s="363"/>
      <c r="T18" s="400"/>
      <c r="U18" s="382"/>
    </row>
    <row r="19" spans="2:21" ht="13.5" customHeight="1" x14ac:dyDescent="0.2">
      <c r="B19" s="32"/>
      <c r="C19" s="383">
        <f t="shared" si="2"/>
        <v>7</v>
      </c>
      <c r="D19" s="60" t="str">
        <f t="shared" si="1"/>
        <v/>
      </c>
      <c r="E19" s="376">
        <v>2014</v>
      </c>
      <c r="F19" s="511" t="s">
        <v>388</v>
      </c>
      <c r="G19" s="511" t="s">
        <v>389</v>
      </c>
      <c r="H19" s="363"/>
      <c r="I19" s="363" t="s">
        <v>349</v>
      </c>
      <c r="J19" s="363"/>
      <c r="K19" s="401">
        <v>30</v>
      </c>
      <c r="L19" s="362">
        <v>1</v>
      </c>
      <c r="M19" s="402" t="s">
        <v>349</v>
      </c>
      <c r="N19" s="402"/>
      <c r="O19" s="402"/>
      <c r="P19" s="363"/>
      <c r="Q19" s="363" t="s">
        <v>349</v>
      </c>
      <c r="R19" s="363"/>
      <c r="S19" s="363"/>
      <c r="T19" s="400"/>
      <c r="U19" s="382"/>
    </row>
    <row r="20" spans="2:21" ht="13.5" customHeight="1" x14ac:dyDescent="0.2">
      <c r="B20" s="32"/>
      <c r="C20" s="383">
        <f t="shared" si="2"/>
        <v>8</v>
      </c>
      <c r="D20" s="60" t="str">
        <f t="shared" si="1"/>
        <v/>
      </c>
      <c r="E20" s="376">
        <v>2014</v>
      </c>
      <c r="F20" s="511" t="s">
        <v>390</v>
      </c>
      <c r="G20" s="511" t="s">
        <v>391</v>
      </c>
      <c r="H20" s="363"/>
      <c r="I20" s="363" t="s">
        <v>349</v>
      </c>
      <c r="J20" s="363"/>
      <c r="K20" s="401">
        <v>30</v>
      </c>
      <c r="L20" s="362">
        <v>1</v>
      </c>
      <c r="M20" s="402" t="s">
        <v>349</v>
      </c>
      <c r="N20" s="402"/>
      <c r="O20" s="402"/>
      <c r="P20" s="363"/>
      <c r="Q20" s="363" t="s">
        <v>349</v>
      </c>
      <c r="R20" s="363"/>
      <c r="S20" s="363"/>
      <c r="T20" s="400"/>
      <c r="U20" s="382"/>
    </row>
    <row r="21" spans="2:21" ht="13.5" customHeight="1" x14ac:dyDescent="0.2">
      <c r="B21" s="32"/>
      <c r="C21" s="383">
        <f t="shared" si="2"/>
        <v>9</v>
      </c>
      <c r="D21" s="60" t="str">
        <f t="shared" si="1"/>
        <v>○</v>
      </c>
      <c r="E21" s="376">
        <v>2000</v>
      </c>
      <c r="F21" s="511" t="s">
        <v>392</v>
      </c>
      <c r="G21" s="511" t="s">
        <v>393</v>
      </c>
      <c r="H21" s="363" t="s">
        <v>349</v>
      </c>
      <c r="I21" s="363"/>
      <c r="J21" s="363"/>
      <c r="K21" s="401">
        <v>11</v>
      </c>
      <c r="L21" s="362">
        <v>3</v>
      </c>
      <c r="M21" s="402" t="s">
        <v>349</v>
      </c>
      <c r="N21" s="402"/>
      <c r="O21" s="402"/>
      <c r="P21" s="363"/>
      <c r="Q21" s="363"/>
      <c r="R21" s="363"/>
      <c r="S21" s="363"/>
      <c r="T21" s="400"/>
      <c r="U21" s="382"/>
    </row>
    <row r="22" spans="2:21" ht="13.5" customHeight="1" x14ac:dyDescent="0.2">
      <c r="B22" s="32"/>
      <c r="C22" s="383">
        <f t="shared" si="2"/>
        <v>10</v>
      </c>
      <c r="D22" s="60" t="str">
        <f t="shared" si="1"/>
        <v>○</v>
      </c>
      <c r="E22" s="376">
        <v>2000</v>
      </c>
      <c r="F22" s="511" t="s">
        <v>394</v>
      </c>
      <c r="G22" s="511" t="s">
        <v>395</v>
      </c>
      <c r="H22" s="363" t="s">
        <v>349</v>
      </c>
      <c r="I22" s="363"/>
      <c r="J22" s="363"/>
      <c r="K22" s="401">
        <v>11</v>
      </c>
      <c r="L22" s="362">
        <v>3</v>
      </c>
      <c r="M22" s="402"/>
      <c r="N22" s="402"/>
      <c r="O22" s="402"/>
      <c r="P22" s="363" t="s">
        <v>349</v>
      </c>
      <c r="Q22" s="363"/>
      <c r="R22" s="363"/>
      <c r="S22" s="363" t="s">
        <v>349</v>
      </c>
      <c r="T22" s="400"/>
      <c r="U22" s="382"/>
    </row>
    <row r="23" spans="2:21" ht="13.5" customHeight="1" x14ac:dyDescent="0.2">
      <c r="B23" s="32"/>
      <c r="C23" s="383">
        <f t="shared" si="2"/>
        <v>11</v>
      </c>
      <c r="D23" s="60" t="str">
        <f t="shared" si="1"/>
        <v/>
      </c>
      <c r="E23" s="376">
        <v>2014</v>
      </c>
      <c r="F23" s="511" t="s">
        <v>396</v>
      </c>
      <c r="G23" s="511" t="s">
        <v>397</v>
      </c>
      <c r="H23" s="363" t="s">
        <v>349</v>
      </c>
      <c r="I23" s="363"/>
      <c r="J23" s="363"/>
      <c r="K23" s="401">
        <v>22</v>
      </c>
      <c r="L23" s="362">
        <v>3</v>
      </c>
      <c r="M23" s="402" t="s">
        <v>349</v>
      </c>
      <c r="N23" s="402"/>
      <c r="O23" s="402"/>
      <c r="P23" s="363" t="s">
        <v>349</v>
      </c>
      <c r="Q23" s="363"/>
      <c r="R23" s="363"/>
      <c r="S23" s="363" t="s">
        <v>349</v>
      </c>
      <c r="T23" s="400"/>
      <c r="U23" s="382"/>
    </row>
    <row r="24" spans="2:21" ht="13.5" customHeight="1" x14ac:dyDescent="0.2">
      <c r="B24" s="32"/>
      <c r="C24" s="383">
        <f t="shared" si="2"/>
        <v>12</v>
      </c>
      <c r="D24" s="60" t="str">
        <f t="shared" si="1"/>
        <v/>
      </c>
      <c r="E24" s="376">
        <v>2014</v>
      </c>
      <c r="F24" s="511" t="s">
        <v>398</v>
      </c>
      <c r="G24" s="511" t="s">
        <v>399</v>
      </c>
      <c r="H24" s="363" t="s">
        <v>349</v>
      </c>
      <c r="I24" s="363"/>
      <c r="J24" s="363"/>
      <c r="K24" s="401">
        <v>18.5</v>
      </c>
      <c r="L24" s="362">
        <v>3</v>
      </c>
      <c r="M24" s="402" t="s">
        <v>349</v>
      </c>
      <c r="N24" s="402"/>
      <c r="O24" s="402"/>
      <c r="P24" s="363" t="s">
        <v>349</v>
      </c>
      <c r="Q24" s="363"/>
      <c r="R24" s="363"/>
      <c r="S24" s="363" t="s">
        <v>349</v>
      </c>
      <c r="T24" s="400"/>
      <c r="U24" s="382"/>
    </row>
    <row r="25" spans="2:21" ht="13.5" customHeight="1" x14ac:dyDescent="0.2">
      <c r="B25" s="32"/>
      <c r="C25" s="383">
        <f t="shared" si="2"/>
        <v>13</v>
      </c>
      <c r="D25" s="60" t="str">
        <f t="shared" si="1"/>
        <v/>
      </c>
      <c r="E25" s="376">
        <v>2014</v>
      </c>
      <c r="F25" s="511" t="s">
        <v>400</v>
      </c>
      <c r="G25" s="511" t="s">
        <v>401</v>
      </c>
      <c r="H25" s="363" t="s">
        <v>349</v>
      </c>
      <c r="I25" s="363"/>
      <c r="J25" s="363"/>
      <c r="K25" s="401">
        <v>30</v>
      </c>
      <c r="L25" s="362">
        <v>3</v>
      </c>
      <c r="M25" s="402" t="s">
        <v>349</v>
      </c>
      <c r="N25" s="402"/>
      <c r="O25" s="402"/>
      <c r="P25" s="363" t="s">
        <v>349</v>
      </c>
      <c r="Q25" s="363"/>
      <c r="R25" s="363"/>
      <c r="S25" s="363" t="s">
        <v>349</v>
      </c>
      <c r="T25" s="400"/>
      <c r="U25" s="382"/>
    </row>
    <row r="26" spans="2:21" ht="13.5" customHeight="1" x14ac:dyDescent="0.2">
      <c r="B26" s="32"/>
      <c r="C26" s="383">
        <f t="shared" si="2"/>
        <v>14</v>
      </c>
      <c r="D26" s="60" t="str">
        <f t="shared" si="1"/>
        <v/>
      </c>
      <c r="E26" s="376">
        <v>2015</v>
      </c>
      <c r="F26" s="511" t="s">
        <v>402</v>
      </c>
      <c r="G26" s="511" t="s">
        <v>403</v>
      </c>
      <c r="H26" s="363" t="s">
        <v>349</v>
      </c>
      <c r="I26" s="363"/>
      <c r="J26" s="363"/>
      <c r="K26" s="401">
        <v>22</v>
      </c>
      <c r="L26" s="362">
        <v>3</v>
      </c>
      <c r="M26" s="402" t="s">
        <v>349</v>
      </c>
      <c r="N26" s="402"/>
      <c r="O26" s="402"/>
      <c r="P26" s="363" t="s">
        <v>349</v>
      </c>
      <c r="Q26" s="363"/>
      <c r="R26" s="363"/>
      <c r="S26" s="363" t="s">
        <v>349</v>
      </c>
      <c r="T26" s="400"/>
      <c r="U26" s="382"/>
    </row>
    <row r="27" spans="2:21" ht="13.5" customHeight="1" x14ac:dyDescent="0.2">
      <c r="B27" s="32"/>
      <c r="C27" s="383">
        <f t="shared" si="2"/>
        <v>15</v>
      </c>
      <c r="D27" s="60" t="str">
        <f t="shared" si="1"/>
        <v/>
      </c>
      <c r="E27" s="376"/>
      <c r="F27" s="511"/>
      <c r="G27" s="511"/>
      <c r="H27" s="363"/>
      <c r="I27" s="363"/>
      <c r="J27" s="363"/>
      <c r="K27" s="401"/>
      <c r="L27" s="362"/>
      <c r="M27" s="402"/>
      <c r="N27" s="402"/>
      <c r="O27" s="402"/>
      <c r="P27" s="363"/>
      <c r="Q27" s="363"/>
      <c r="R27" s="363"/>
      <c r="S27" s="363"/>
      <c r="T27" s="400"/>
      <c r="U27" s="382"/>
    </row>
    <row r="28" spans="2:21" ht="13.5" customHeight="1" x14ac:dyDescent="0.2">
      <c r="B28" s="32"/>
      <c r="C28" s="383">
        <f t="shared" si="2"/>
        <v>16</v>
      </c>
      <c r="D28" s="60" t="str">
        <f t="shared" si="1"/>
        <v/>
      </c>
      <c r="E28" s="376"/>
      <c r="F28" s="511"/>
      <c r="G28" s="511"/>
      <c r="H28" s="363"/>
      <c r="I28" s="363"/>
      <c r="J28" s="363"/>
      <c r="K28" s="401"/>
      <c r="L28" s="362"/>
      <c r="M28" s="402"/>
      <c r="N28" s="402"/>
      <c r="O28" s="402"/>
      <c r="P28" s="363"/>
      <c r="Q28" s="363"/>
      <c r="R28" s="363"/>
      <c r="S28" s="363"/>
      <c r="T28" s="400"/>
      <c r="U28" s="382"/>
    </row>
    <row r="29" spans="2:21" ht="13.5" customHeight="1" x14ac:dyDescent="0.2">
      <c r="B29" s="32"/>
      <c r="C29" s="383">
        <f t="shared" si="2"/>
        <v>17</v>
      </c>
      <c r="D29" s="60" t="str">
        <f t="shared" si="1"/>
        <v/>
      </c>
      <c r="E29" s="376"/>
      <c r="F29" s="511"/>
      <c r="G29" s="511"/>
      <c r="H29" s="363"/>
      <c r="I29" s="363"/>
      <c r="J29" s="363"/>
      <c r="K29" s="401"/>
      <c r="L29" s="362"/>
      <c r="M29" s="402"/>
      <c r="N29" s="402"/>
      <c r="O29" s="402"/>
      <c r="P29" s="363"/>
      <c r="Q29" s="363"/>
      <c r="R29" s="363"/>
      <c r="S29" s="363"/>
      <c r="T29" s="400"/>
      <c r="U29" s="382"/>
    </row>
    <row r="30" spans="2:21" ht="13.5" customHeight="1" x14ac:dyDescent="0.2">
      <c r="B30" s="32"/>
      <c r="C30" s="383">
        <f t="shared" si="2"/>
        <v>18</v>
      </c>
      <c r="D30" s="60" t="str">
        <f t="shared" si="1"/>
        <v/>
      </c>
      <c r="E30" s="376"/>
      <c r="F30" s="511"/>
      <c r="G30" s="511"/>
      <c r="H30" s="363"/>
      <c r="I30" s="363"/>
      <c r="J30" s="363"/>
      <c r="K30" s="401"/>
      <c r="L30" s="362"/>
      <c r="M30" s="402"/>
      <c r="N30" s="402"/>
      <c r="O30" s="402"/>
      <c r="P30" s="363"/>
      <c r="Q30" s="363"/>
      <c r="R30" s="363"/>
      <c r="S30" s="363"/>
      <c r="T30" s="400"/>
      <c r="U30" s="382"/>
    </row>
    <row r="31" spans="2:21" ht="13.5" customHeight="1" x14ac:dyDescent="0.2">
      <c r="B31" s="32"/>
      <c r="C31" s="383">
        <f t="shared" si="2"/>
        <v>19</v>
      </c>
      <c r="D31" s="60" t="str">
        <f t="shared" si="1"/>
        <v/>
      </c>
      <c r="E31" s="376"/>
      <c r="F31" s="511"/>
      <c r="G31" s="511"/>
      <c r="H31" s="363"/>
      <c r="I31" s="363"/>
      <c r="J31" s="363"/>
      <c r="K31" s="401"/>
      <c r="L31" s="362"/>
      <c r="M31" s="402"/>
      <c r="N31" s="402"/>
      <c r="O31" s="402"/>
      <c r="P31" s="363"/>
      <c r="Q31" s="363"/>
      <c r="R31" s="363"/>
      <c r="S31" s="363"/>
      <c r="T31" s="400"/>
      <c r="U31" s="382"/>
    </row>
    <row r="32" spans="2:21" ht="13.5" customHeight="1" x14ac:dyDescent="0.2">
      <c r="B32" s="32"/>
      <c r="C32" s="383">
        <f t="shared" si="2"/>
        <v>20</v>
      </c>
      <c r="D32" s="60" t="str">
        <f t="shared" si="1"/>
        <v/>
      </c>
      <c r="E32" s="376"/>
      <c r="F32" s="511"/>
      <c r="G32" s="511"/>
      <c r="H32" s="363"/>
      <c r="I32" s="363"/>
      <c r="J32" s="363"/>
      <c r="K32" s="401"/>
      <c r="L32" s="362"/>
      <c r="M32" s="402"/>
      <c r="N32" s="402"/>
      <c r="O32" s="402"/>
      <c r="P32" s="363"/>
      <c r="Q32" s="363"/>
      <c r="R32" s="363"/>
      <c r="S32" s="363"/>
      <c r="T32" s="400"/>
      <c r="U32" s="382"/>
    </row>
    <row r="33" spans="2:21" ht="13.5" customHeight="1" x14ac:dyDescent="0.2">
      <c r="B33" s="32"/>
      <c r="C33" s="383">
        <f t="shared" si="2"/>
        <v>21</v>
      </c>
      <c r="D33" s="60" t="str">
        <f t="shared" si="1"/>
        <v/>
      </c>
      <c r="E33" s="376"/>
      <c r="F33" s="511"/>
      <c r="G33" s="511"/>
      <c r="H33" s="363"/>
      <c r="I33" s="363"/>
      <c r="J33" s="363"/>
      <c r="K33" s="401"/>
      <c r="L33" s="362"/>
      <c r="M33" s="402"/>
      <c r="N33" s="402"/>
      <c r="O33" s="402"/>
      <c r="P33" s="363"/>
      <c r="Q33" s="363"/>
      <c r="R33" s="363"/>
      <c r="S33" s="363"/>
      <c r="T33" s="400"/>
      <c r="U33" s="382"/>
    </row>
    <row r="34" spans="2:21" ht="13.5" customHeight="1" x14ac:dyDescent="0.2">
      <c r="B34" s="32"/>
      <c r="C34" s="383">
        <f t="shared" si="2"/>
        <v>22</v>
      </c>
      <c r="D34" s="60" t="str">
        <f t="shared" si="1"/>
        <v/>
      </c>
      <c r="E34" s="376"/>
      <c r="F34" s="511"/>
      <c r="G34" s="511"/>
      <c r="H34" s="363"/>
      <c r="I34" s="363"/>
      <c r="J34" s="363"/>
      <c r="K34" s="401"/>
      <c r="L34" s="362"/>
      <c r="M34" s="402"/>
      <c r="N34" s="402"/>
      <c r="O34" s="402"/>
      <c r="P34" s="363"/>
      <c r="Q34" s="363"/>
      <c r="R34" s="363"/>
      <c r="S34" s="363"/>
      <c r="T34" s="400"/>
      <c r="U34" s="382"/>
    </row>
    <row r="35" spans="2:21" ht="13.5" customHeight="1" x14ac:dyDescent="0.2">
      <c r="B35" s="32"/>
      <c r="C35" s="383">
        <f t="shared" si="2"/>
        <v>23</v>
      </c>
      <c r="D35" s="60" t="str">
        <f t="shared" si="1"/>
        <v/>
      </c>
      <c r="E35" s="376"/>
      <c r="F35" s="511"/>
      <c r="G35" s="511"/>
      <c r="H35" s="363"/>
      <c r="I35" s="363"/>
      <c r="J35" s="363"/>
      <c r="K35" s="401"/>
      <c r="L35" s="362"/>
      <c r="M35" s="402"/>
      <c r="N35" s="402"/>
      <c r="O35" s="402"/>
      <c r="P35" s="363"/>
      <c r="Q35" s="363"/>
      <c r="R35" s="363"/>
      <c r="S35" s="363"/>
      <c r="T35" s="400"/>
      <c r="U35" s="382"/>
    </row>
    <row r="36" spans="2:21" ht="13.5" customHeight="1" x14ac:dyDescent="0.2">
      <c r="B36" s="32"/>
      <c r="C36" s="383">
        <f t="shared" si="2"/>
        <v>24</v>
      </c>
      <c r="D36" s="60" t="str">
        <f t="shared" si="1"/>
        <v/>
      </c>
      <c r="E36" s="376"/>
      <c r="F36" s="511"/>
      <c r="G36" s="511"/>
      <c r="H36" s="363"/>
      <c r="I36" s="363"/>
      <c r="J36" s="363"/>
      <c r="K36" s="401"/>
      <c r="L36" s="362"/>
      <c r="M36" s="402"/>
      <c r="N36" s="402"/>
      <c r="O36" s="402"/>
      <c r="P36" s="363"/>
      <c r="Q36" s="363"/>
      <c r="R36" s="363"/>
      <c r="S36" s="363"/>
      <c r="T36" s="400"/>
      <c r="U36" s="382"/>
    </row>
    <row r="37" spans="2:21" ht="13.5" customHeight="1" x14ac:dyDescent="0.2">
      <c r="B37" s="32"/>
      <c r="C37" s="383">
        <f t="shared" si="2"/>
        <v>25</v>
      </c>
      <c r="D37" s="60" t="str">
        <f t="shared" si="1"/>
        <v/>
      </c>
      <c r="E37" s="376"/>
      <c r="F37" s="511"/>
      <c r="G37" s="511"/>
      <c r="H37" s="363"/>
      <c r="I37" s="363"/>
      <c r="J37" s="363"/>
      <c r="K37" s="401"/>
      <c r="L37" s="362"/>
      <c r="M37" s="402"/>
      <c r="N37" s="402"/>
      <c r="O37" s="402"/>
      <c r="P37" s="363"/>
      <c r="Q37" s="363"/>
      <c r="R37" s="363"/>
      <c r="S37" s="363"/>
      <c r="T37" s="400"/>
      <c r="U37" s="382"/>
    </row>
    <row r="38" spans="2:21" ht="13.5" customHeight="1" x14ac:dyDescent="0.2">
      <c r="B38" s="32"/>
      <c r="C38" s="383">
        <f t="shared" si="2"/>
        <v>26</v>
      </c>
      <c r="D38" s="60" t="str">
        <f t="shared" si="1"/>
        <v/>
      </c>
      <c r="E38" s="376"/>
      <c r="F38" s="511"/>
      <c r="G38" s="511"/>
      <c r="H38" s="363"/>
      <c r="I38" s="363"/>
      <c r="J38" s="363"/>
      <c r="K38" s="401"/>
      <c r="L38" s="362"/>
      <c r="M38" s="402"/>
      <c r="N38" s="402"/>
      <c r="O38" s="402"/>
      <c r="P38" s="363"/>
      <c r="Q38" s="363"/>
      <c r="R38" s="363"/>
      <c r="S38" s="363"/>
      <c r="T38" s="400"/>
      <c r="U38" s="382"/>
    </row>
    <row r="39" spans="2:21" ht="13.5" customHeight="1" x14ac:dyDescent="0.2">
      <c r="B39" s="32"/>
      <c r="C39" s="383">
        <f t="shared" si="2"/>
        <v>27</v>
      </c>
      <c r="D39" s="60" t="str">
        <f t="shared" si="1"/>
        <v/>
      </c>
      <c r="E39" s="376"/>
      <c r="F39" s="511"/>
      <c r="G39" s="511"/>
      <c r="H39" s="363"/>
      <c r="I39" s="363"/>
      <c r="J39" s="363"/>
      <c r="K39" s="401"/>
      <c r="L39" s="362"/>
      <c r="M39" s="402"/>
      <c r="N39" s="402"/>
      <c r="O39" s="402"/>
      <c r="P39" s="363"/>
      <c r="Q39" s="363"/>
      <c r="R39" s="363"/>
      <c r="S39" s="363"/>
      <c r="T39" s="400"/>
      <c r="U39" s="382"/>
    </row>
    <row r="40" spans="2:21" ht="13.5" customHeight="1" x14ac:dyDescent="0.2">
      <c r="B40" s="32"/>
      <c r="C40" s="383">
        <f t="shared" si="2"/>
        <v>28</v>
      </c>
      <c r="D40" s="60" t="str">
        <f t="shared" si="1"/>
        <v/>
      </c>
      <c r="E40" s="376"/>
      <c r="F40" s="511"/>
      <c r="G40" s="511"/>
      <c r="H40" s="363"/>
      <c r="I40" s="363"/>
      <c r="J40" s="363"/>
      <c r="K40" s="401"/>
      <c r="L40" s="362"/>
      <c r="M40" s="402"/>
      <c r="N40" s="402"/>
      <c r="O40" s="402"/>
      <c r="P40" s="363"/>
      <c r="Q40" s="363"/>
      <c r="R40" s="363"/>
      <c r="S40" s="363"/>
      <c r="T40" s="400"/>
      <c r="U40" s="382"/>
    </row>
    <row r="41" spans="2:21" ht="13.5" customHeight="1" x14ac:dyDescent="0.2">
      <c r="B41" s="32"/>
      <c r="C41" s="383">
        <f t="shared" si="2"/>
        <v>29</v>
      </c>
      <c r="D41" s="60" t="str">
        <f t="shared" si="1"/>
        <v/>
      </c>
      <c r="E41" s="376"/>
      <c r="F41" s="511"/>
      <c r="G41" s="511"/>
      <c r="H41" s="363"/>
      <c r="I41" s="363"/>
      <c r="J41" s="363"/>
      <c r="K41" s="401"/>
      <c r="L41" s="362"/>
      <c r="M41" s="402"/>
      <c r="N41" s="402"/>
      <c r="O41" s="402"/>
      <c r="P41" s="363"/>
      <c r="Q41" s="363"/>
      <c r="R41" s="363"/>
      <c r="S41" s="363"/>
      <c r="T41" s="400"/>
      <c r="U41" s="382"/>
    </row>
    <row r="42" spans="2:21" ht="13.5" customHeight="1" x14ac:dyDescent="0.2">
      <c r="B42" s="32"/>
      <c r="C42" s="383">
        <f t="shared" si="2"/>
        <v>30</v>
      </c>
      <c r="D42" s="60" t="str">
        <f t="shared" si="1"/>
        <v/>
      </c>
      <c r="E42" s="376"/>
      <c r="F42" s="511"/>
      <c r="G42" s="511"/>
      <c r="H42" s="363"/>
      <c r="I42" s="363"/>
      <c r="J42" s="363"/>
      <c r="K42" s="401"/>
      <c r="L42" s="362"/>
      <c r="M42" s="402"/>
      <c r="N42" s="402"/>
      <c r="O42" s="402"/>
      <c r="P42" s="363"/>
      <c r="Q42" s="363"/>
      <c r="R42" s="363"/>
      <c r="S42" s="363"/>
      <c r="T42" s="400"/>
      <c r="U42" s="382"/>
    </row>
    <row r="43" spans="2:21" ht="13.5" customHeight="1" x14ac:dyDescent="0.2">
      <c r="B43" s="32"/>
      <c r="C43" s="383">
        <f>C42+1</f>
        <v>31</v>
      </c>
      <c r="D43" s="60" t="str">
        <f t="shared" si="1"/>
        <v/>
      </c>
      <c r="E43" s="376"/>
      <c r="F43" s="511"/>
      <c r="G43" s="511"/>
      <c r="H43" s="363"/>
      <c r="I43" s="363"/>
      <c r="J43" s="363"/>
      <c r="K43" s="401"/>
      <c r="L43" s="362"/>
      <c r="M43" s="402"/>
      <c r="N43" s="402"/>
      <c r="O43" s="402"/>
      <c r="P43" s="363"/>
      <c r="Q43" s="363"/>
      <c r="R43" s="363"/>
      <c r="S43" s="363"/>
      <c r="T43" s="400"/>
      <c r="U43" s="382"/>
    </row>
    <row r="44" spans="2:21" ht="13.5" customHeight="1" x14ac:dyDescent="0.2">
      <c r="B44" s="32"/>
      <c r="C44" s="383">
        <f>C43+1</f>
        <v>32</v>
      </c>
      <c r="D44" s="60" t="str">
        <f t="shared" si="1"/>
        <v/>
      </c>
      <c r="E44" s="376"/>
      <c r="F44" s="511"/>
      <c r="G44" s="511"/>
      <c r="H44" s="363"/>
      <c r="I44" s="363"/>
      <c r="J44" s="363"/>
      <c r="K44" s="401"/>
      <c r="L44" s="362"/>
      <c r="M44" s="402"/>
      <c r="N44" s="402"/>
      <c r="O44" s="402"/>
      <c r="P44" s="363"/>
      <c r="Q44" s="363"/>
      <c r="R44" s="363"/>
      <c r="S44" s="363"/>
      <c r="T44" s="400"/>
      <c r="U44" s="382"/>
    </row>
    <row r="45" spans="2:21" ht="13.5" customHeight="1" x14ac:dyDescent="0.2">
      <c r="B45" s="32"/>
      <c r="C45" s="383">
        <f>C44+1</f>
        <v>33</v>
      </c>
      <c r="D45" s="60" t="str">
        <f t="shared" ref="D45:D76" si="3">IF(E45="","",IF(E45&lt;=$X$2,"○",""))</f>
        <v/>
      </c>
      <c r="E45" s="376"/>
      <c r="F45" s="511"/>
      <c r="G45" s="511"/>
      <c r="H45" s="363"/>
      <c r="I45" s="363"/>
      <c r="J45" s="363"/>
      <c r="K45" s="401"/>
      <c r="L45" s="362"/>
      <c r="M45" s="402"/>
      <c r="N45" s="402"/>
      <c r="O45" s="402"/>
      <c r="P45" s="363"/>
      <c r="Q45" s="363"/>
      <c r="R45" s="363"/>
      <c r="S45" s="363"/>
      <c r="T45" s="400"/>
      <c r="U45" s="382"/>
    </row>
    <row r="46" spans="2:21" ht="13.5" customHeight="1" x14ac:dyDescent="0.2">
      <c r="B46" s="32"/>
      <c r="C46" s="383">
        <f t="shared" ref="C46:C72" si="4">C45+1</f>
        <v>34</v>
      </c>
      <c r="D46" s="60" t="str">
        <f t="shared" si="3"/>
        <v/>
      </c>
      <c r="E46" s="376"/>
      <c r="F46" s="511"/>
      <c r="G46" s="511"/>
      <c r="H46" s="363"/>
      <c r="I46" s="363"/>
      <c r="J46" s="363"/>
      <c r="K46" s="401"/>
      <c r="L46" s="362"/>
      <c r="M46" s="402"/>
      <c r="N46" s="402"/>
      <c r="O46" s="402"/>
      <c r="P46" s="363"/>
      <c r="Q46" s="363"/>
      <c r="R46" s="363"/>
      <c r="S46" s="363"/>
      <c r="T46" s="400"/>
      <c r="U46" s="382"/>
    </row>
    <row r="47" spans="2:21" ht="13.5" customHeight="1" x14ac:dyDescent="0.2">
      <c r="B47" s="32"/>
      <c r="C47" s="383">
        <f t="shared" si="4"/>
        <v>35</v>
      </c>
      <c r="D47" s="60" t="str">
        <f t="shared" si="3"/>
        <v/>
      </c>
      <c r="E47" s="376"/>
      <c r="F47" s="511"/>
      <c r="G47" s="511"/>
      <c r="H47" s="363"/>
      <c r="I47" s="363"/>
      <c r="J47" s="363"/>
      <c r="K47" s="401"/>
      <c r="L47" s="362"/>
      <c r="M47" s="402"/>
      <c r="N47" s="402"/>
      <c r="O47" s="402"/>
      <c r="P47" s="363"/>
      <c r="Q47" s="363"/>
      <c r="R47" s="363"/>
      <c r="S47" s="363"/>
      <c r="T47" s="400"/>
      <c r="U47" s="382"/>
    </row>
    <row r="48" spans="2:21" ht="13.5" customHeight="1" x14ac:dyDescent="0.2">
      <c r="B48" s="32"/>
      <c r="C48" s="383">
        <f t="shared" si="4"/>
        <v>36</v>
      </c>
      <c r="D48" s="60" t="str">
        <f t="shared" si="3"/>
        <v/>
      </c>
      <c r="E48" s="376"/>
      <c r="F48" s="511"/>
      <c r="G48" s="511"/>
      <c r="H48" s="363"/>
      <c r="I48" s="363"/>
      <c r="J48" s="363"/>
      <c r="K48" s="401"/>
      <c r="L48" s="362"/>
      <c r="M48" s="402"/>
      <c r="N48" s="402"/>
      <c r="O48" s="402"/>
      <c r="P48" s="363"/>
      <c r="Q48" s="363"/>
      <c r="R48" s="363"/>
      <c r="S48" s="363"/>
      <c r="T48" s="400"/>
      <c r="U48" s="382"/>
    </row>
    <row r="49" spans="2:21" ht="13.5" customHeight="1" x14ac:dyDescent="0.2">
      <c r="B49" s="32"/>
      <c r="C49" s="383">
        <f t="shared" si="4"/>
        <v>37</v>
      </c>
      <c r="D49" s="60" t="str">
        <f t="shared" si="3"/>
        <v/>
      </c>
      <c r="E49" s="376"/>
      <c r="F49" s="511"/>
      <c r="G49" s="511"/>
      <c r="H49" s="363"/>
      <c r="I49" s="363"/>
      <c r="J49" s="363"/>
      <c r="K49" s="401"/>
      <c r="L49" s="362"/>
      <c r="M49" s="402"/>
      <c r="N49" s="402"/>
      <c r="O49" s="402"/>
      <c r="P49" s="363"/>
      <c r="Q49" s="363"/>
      <c r="R49" s="363"/>
      <c r="S49" s="363"/>
      <c r="T49" s="400"/>
      <c r="U49" s="382"/>
    </row>
    <row r="50" spans="2:21" ht="13.5" customHeight="1" x14ac:dyDescent="0.2">
      <c r="B50" s="32"/>
      <c r="C50" s="383">
        <f t="shared" si="4"/>
        <v>38</v>
      </c>
      <c r="D50" s="60" t="str">
        <f t="shared" si="3"/>
        <v/>
      </c>
      <c r="E50" s="376"/>
      <c r="F50" s="511"/>
      <c r="G50" s="511"/>
      <c r="H50" s="363"/>
      <c r="I50" s="363"/>
      <c r="J50" s="363"/>
      <c r="K50" s="401"/>
      <c r="L50" s="362"/>
      <c r="M50" s="402"/>
      <c r="N50" s="402"/>
      <c r="O50" s="402"/>
      <c r="P50" s="363"/>
      <c r="Q50" s="363"/>
      <c r="R50" s="363"/>
      <c r="S50" s="363"/>
      <c r="T50" s="400"/>
      <c r="U50" s="382"/>
    </row>
    <row r="51" spans="2:21" ht="13.5" customHeight="1" x14ac:dyDescent="0.2">
      <c r="B51" s="32"/>
      <c r="C51" s="383">
        <f t="shared" si="4"/>
        <v>39</v>
      </c>
      <c r="D51" s="60" t="str">
        <f t="shared" si="3"/>
        <v/>
      </c>
      <c r="E51" s="376"/>
      <c r="F51" s="511"/>
      <c r="G51" s="511"/>
      <c r="H51" s="363"/>
      <c r="I51" s="363"/>
      <c r="J51" s="363"/>
      <c r="K51" s="401"/>
      <c r="L51" s="362"/>
      <c r="M51" s="402"/>
      <c r="N51" s="402"/>
      <c r="O51" s="402"/>
      <c r="P51" s="363"/>
      <c r="Q51" s="363"/>
      <c r="R51" s="363"/>
      <c r="S51" s="363"/>
      <c r="T51" s="400"/>
      <c r="U51" s="382"/>
    </row>
    <row r="52" spans="2:21" ht="13.5" customHeight="1" x14ac:dyDescent="0.2">
      <c r="B52" s="32"/>
      <c r="C52" s="383">
        <f t="shared" si="4"/>
        <v>40</v>
      </c>
      <c r="D52" s="60" t="str">
        <f t="shared" si="3"/>
        <v/>
      </c>
      <c r="E52" s="376"/>
      <c r="F52" s="511"/>
      <c r="G52" s="511"/>
      <c r="H52" s="363"/>
      <c r="I52" s="363"/>
      <c r="J52" s="363"/>
      <c r="K52" s="401"/>
      <c r="L52" s="362"/>
      <c r="M52" s="402"/>
      <c r="N52" s="402"/>
      <c r="O52" s="402"/>
      <c r="P52" s="363"/>
      <c r="Q52" s="363"/>
      <c r="R52" s="363"/>
      <c r="S52" s="363"/>
      <c r="T52" s="400"/>
      <c r="U52" s="382"/>
    </row>
    <row r="53" spans="2:21" ht="13.5" customHeight="1" x14ac:dyDescent="0.2">
      <c r="B53" s="32"/>
      <c r="C53" s="383">
        <f t="shared" si="4"/>
        <v>41</v>
      </c>
      <c r="D53" s="60" t="str">
        <f t="shared" si="3"/>
        <v/>
      </c>
      <c r="E53" s="376"/>
      <c r="F53" s="511"/>
      <c r="G53" s="511"/>
      <c r="H53" s="363"/>
      <c r="I53" s="363"/>
      <c r="J53" s="363"/>
      <c r="K53" s="401"/>
      <c r="L53" s="362"/>
      <c r="M53" s="402"/>
      <c r="N53" s="402"/>
      <c r="O53" s="402"/>
      <c r="P53" s="363"/>
      <c r="Q53" s="363"/>
      <c r="R53" s="363"/>
      <c r="S53" s="363"/>
      <c r="T53" s="400"/>
      <c r="U53" s="382"/>
    </row>
    <row r="54" spans="2:21" ht="13.5" customHeight="1" x14ac:dyDescent="0.2">
      <c r="B54" s="32"/>
      <c r="C54" s="383">
        <f t="shared" si="4"/>
        <v>42</v>
      </c>
      <c r="D54" s="60" t="str">
        <f t="shared" si="3"/>
        <v/>
      </c>
      <c r="E54" s="376"/>
      <c r="F54" s="511"/>
      <c r="G54" s="511"/>
      <c r="H54" s="363"/>
      <c r="I54" s="363"/>
      <c r="J54" s="363"/>
      <c r="K54" s="401"/>
      <c r="L54" s="362"/>
      <c r="M54" s="402"/>
      <c r="N54" s="402"/>
      <c r="O54" s="402"/>
      <c r="P54" s="363"/>
      <c r="Q54" s="363"/>
      <c r="R54" s="363"/>
      <c r="S54" s="363"/>
      <c r="T54" s="400"/>
      <c r="U54" s="382"/>
    </row>
    <row r="55" spans="2:21" ht="13.5" customHeight="1" x14ac:dyDescent="0.2">
      <c r="B55" s="32"/>
      <c r="C55" s="383">
        <f t="shared" si="4"/>
        <v>43</v>
      </c>
      <c r="D55" s="60" t="str">
        <f t="shared" si="3"/>
        <v/>
      </c>
      <c r="E55" s="376"/>
      <c r="F55" s="511"/>
      <c r="G55" s="511"/>
      <c r="H55" s="363"/>
      <c r="I55" s="363"/>
      <c r="J55" s="363"/>
      <c r="K55" s="401"/>
      <c r="L55" s="362"/>
      <c r="M55" s="402"/>
      <c r="N55" s="402"/>
      <c r="O55" s="402"/>
      <c r="P55" s="363"/>
      <c r="Q55" s="363"/>
      <c r="R55" s="363"/>
      <c r="S55" s="363"/>
      <c r="T55" s="400"/>
      <c r="U55" s="382"/>
    </row>
    <row r="56" spans="2:21" ht="13.5" customHeight="1" x14ac:dyDescent="0.2">
      <c r="B56" s="32"/>
      <c r="C56" s="383">
        <f t="shared" si="4"/>
        <v>44</v>
      </c>
      <c r="D56" s="60" t="str">
        <f t="shared" si="3"/>
        <v/>
      </c>
      <c r="E56" s="376"/>
      <c r="F56" s="511"/>
      <c r="G56" s="511"/>
      <c r="H56" s="363"/>
      <c r="I56" s="363"/>
      <c r="J56" s="363"/>
      <c r="K56" s="401"/>
      <c r="L56" s="362"/>
      <c r="M56" s="402"/>
      <c r="N56" s="402"/>
      <c r="O56" s="402"/>
      <c r="P56" s="363"/>
      <c r="Q56" s="363"/>
      <c r="R56" s="363"/>
      <c r="S56" s="363"/>
      <c r="T56" s="400"/>
      <c r="U56" s="382"/>
    </row>
    <row r="57" spans="2:21" ht="13.5" customHeight="1" x14ac:dyDescent="0.2">
      <c r="B57" s="32"/>
      <c r="C57" s="383">
        <f t="shared" si="4"/>
        <v>45</v>
      </c>
      <c r="D57" s="60" t="str">
        <f t="shared" si="3"/>
        <v/>
      </c>
      <c r="E57" s="376"/>
      <c r="F57" s="511"/>
      <c r="G57" s="511"/>
      <c r="H57" s="363"/>
      <c r="I57" s="363"/>
      <c r="J57" s="363"/>
      <c r="K57" s="401"/>
      <c r="L57" s="362"/>
      <c r="M57" s="402"/>
      <c r="N57" s="402"/>
      <c r="O57" s="402"/>
      <c r="P57" s="363"/>
      <c r="Q57" s="363"/>
      <c r="R57" s="363"/>
      <c r="S57" s="363"/>
      <c r="T57" s="400"/>
      <c r="U57" s="382"/>
    </row>
    <row r="58" spans="2:21" ht="13.5" customHeight="1" x14ac:dyDescent="0.2">
      <c r="B58" s="32"/>
      <c r="C58" s="383">
        <f t="shared" si="4"/>
        <v>46</v>
      </c>
      <c r="D58" s="60" t="str">
        <f t="shared" si="3"/>
        <v/>
      </c>
      <c r="E58" s="376"/>
      <c r="F58" s="511"/>
      <c r="G58" s="511"/>
      <c r="H58" s="363"/>
      <c r="I58" s="363"/>
      <c r="J58" s="363"/>
      <c r="K58" s="401"/>
      <c r="L58" s="362"/>
      <c r="M58" s="402"/>
      <c r="N58" s="402"/>
      <c r="O58" s="402"/>
      <c r="P58" s="363"/>
      <c r="Q58" s="363"/>
      <c r="R58" s="363"/>
      <c r="S58" s="363"/>
      <c r="T58" s="400"/>
      <c r="U58" s="382"/>
    </row>
    <row r="59" spans="2:21" ht="13.5" customHeight="1" x14ac:dyDescent="0.2">
      <c r="B59" s="32"/>
      <c r="C59" s="383">
        <f t="shared" si="4"/>
        <v>47</v>
      </c>
      <c r="D59" s="60" t="str">
        <f t="shared" si="3"/>
        <v/>
      </c>
      <c r="E59" s="376"/>
      <c r="F59" s="511"/>
      <c r="G59" s="511"/>
      <c r="H59" s="363"/>
      <c r="I59" s="363"/>
      <c r="J59" s="363"/>
      <c r="K59" s="401"/>
      <c r="L59" s="362"/>
      <c r="M59" s="402"/>
      <c r="N59" s="402"/>
      <c r="O59" s="402"/>
      <c r="P59" s="363"/>
      <c r="Q59" s="363"/>
      <c r="R59" s="363"/>
      <c r="S59" s="363"/>
      <c r="T59" s="400"/>
      <c r="U59" s="382"/>
    </row>
    <row r="60" spans="2:21" ht="13.5" customHeight="1" x14ac:dyDescent="0.2">
      <c r="B60" s="32"/>
      <c r="C60" s="383">
        <f t="shared" si="4"/>
        <v>48</v>
      </c>
      <c r="D60" s="60" t="str">
        <f t="shared" si="3"/>
        <v/>
      </c>
      <c r="E60" s="376"/>
      <c r="F60" s="511"/>
      <c r="G60" s="511"/>
      <c r="H60" s="363"/>
      <c r="I60" s="363"/>
      <c r="J60" s="363"/>
      <c r="K60" s="401"/>
      <c r="L60" s="362"/>
      <c r="M60" s="402"/>
      <c r="N60" s="402"/>
      <c r="O60" s="402"/>
      <c r="P60" s="363"/>
      <c r="Q60" s="363"/>
      <c r="R60" s="363"/>
      <c r="S60" s="363"/>
      <c r="T60" s="400"/>
      <c r="U60" s="382"/>
    </row>
    <row r="61" spans="2:21" ht="13.5" customHeight="1" x14ac:dyDescent="0.2">
      <c r="B61" s="32"/>
      <c r="C61" s="383">
        <f t="shared" si="4"/>
        <v>49</v>
      </c>
      <c r="D61" s="60" t="str">
        <f t="shared" si="3"/>
        <v/>
      </c>
      <c r="E61" s="376"/>
      <c r="F61" s="511"/>
      <c r="G61" s="511"/>
      <c r="H61" s="363"/>
      <c r="I61" s="363"/>
      <c r="J61" s="363"/>
      <c r="K61" s="401"/>
      <c r="L61" s="362"/>
      <c r="M61" s="402"/>
      <c r="N61" s="402"/>
      <c r="O61" s="402"/>
      <c r="P61" s="363"/>
      <c r="Q61" s="363"/>
      <c r="R61" s="363"/>
      <c r="S61" s="363"/>
      <c r="T61" s="400"/>
      <c r="U61" s="382"/>
    </row>
    <row r="62" spans="2:21" ht="13.5" customHeight="1" x14ac:dyDescent="0.2">
      <c r="B62" s="32"/>
      <c r="C62" s="383">
        <f t="shared" si="4"/>
        <v>50</v>
      </c>
      <c r="D62" s="60" t="str">
        <f t="shared" si="3"/>
        <v/>
      </c>
      <c r="E62" s="376"/>
      <c r="F62" s="511"/>
      <c r="G62" s="511"/>
      <c r="H62" s="363"/>
      <c r="I62" s="363"/>
      <c r="J62" s="363"/>
      <c r="K62" s="401"/>
      <c r="L62" s="362"/>
      <c r="M62" s="402"/>
      <c r="N62" s="402"/>
      <c r="O62" s="402"/>
      <c r="P62" s="363"/>
      <c r="Q62" s="363"/>
      <c r="R62" s="363"/>
      <c r="S62" s="363"/>
      <c r="T62" s="400"/>
      <c r="U62" s="382"/>
    </row>
    <row r="63" spans="2:21" ht="13.5" customHeight="1" x14ac:dyDescent="0.2">
      <c r="B63" s="32"/>
      <c r="C63" s="383">
        <f t="shared" si="4"/>
        <v>51</v>
      </c>
      <c r="D63" s="60" t="str">
        <f t="shared" si="3"/>
        <v/>
      </c>
      <c r="E63" s="376"/>
      <c r="F63" s="511"/>
      <c r="G63" s="511"/>
      <c r="H63" s="363"/>
      <c r="I63" s="363"/>
      <c r="J63" s="363"/>
      <c r="K63" s="401"/>
      <c r="L63" s="362"/>
      <c r="M63" s="402"/>
      <c r="N63" s="402"/>
      <c r="O63" s="402"/>
      <c r="P63" s="363"/>
      <c r="Q63" s="363"/>
      <c r="R63" s="363"/>
      <c r="S63" s="363"/>
      <c r="T63" s="400"/>
      <c r="U63" s="382"/>
    </row>
    <row r="64" spans="2:21" ht="13.5" customHeight="1" x14ac:dyDescent="0.2">
      <c r="B64" s="32"/>
      <c r="C64" s="383">
        <f t="shared" si="4"/>
        <v>52</v>
      </c>
      <c r="D64" s="60" t="str">
        <f t="shared" si="3"/>
        <v/>
      </c>
      <c r="E64" s="376"/>
      <c r="F64" s="511"/>
      <c r="G64" s="511"/>
      <c r="H64" s="363"/>
      <c r="I64" s="363"/>
      <c r="J64" s="363"/>
      <c r="K64" s="401"/>
      <c r="L64" s="362"/>
      <c r="M64" s="402"/>
      <c r="N64" s="402"/>
      <c r="O64" s="402"/>
      <c r="P64" s="363"/>
      <c r="Q64" s="363"/>
      <c r="R64" s="363"/>
      <c r="S64" s="363"/>
      <c r="T64" s="400"/>
      <c r="U64" s="382"/>
    </row>
    <row r="65" spans="2:21" ht="13.5" customHeight="1" x14ac:dyDescent="0.2">
      <c r="B65" s="32"/>
      <c r="C65" s="383">
        <f t="shared" si="4"/>
        <v>53</v>
      </c>
      <c r="D65" s="60" t="str">
        <f t="shared" si="3"/>
        <v/>
      </c>
      <c r="E65" s="376"/>
      <c r="F65" s="511"/>
      <c r="G65" s="511"/>
      <c r="H65" s="363"/>
      <c r="I65" s="363"/>
      <c r="J65" s="363"/>
      <c r="K65" s="401"/>
      <c r="L65" s="362"/>
      <c r="M65" s="402"/>
      <c r="N65" s="402"/>
      <c r="O65" s="402"/>
      <c r="P65" s="363"/>
      <c r="Q65" s="363"/>
      <c r="R65" s="363"/>
      <c r="S65" s="363"/>
      <c r="T65" s="400"/>
      <c r="U65" s="382"/>
    </row>
    <row r="66" spans="2:21" ht="13.5" customHeight="1" x14ac:dyDescent="0.2">
      <c r="B66" s="32"/>
      <c r="C66" s="383">
        <f t="shared" si="4"/>
        <v>54</v>
      </c>
      <c r="D66" s="60" t="str">
        <f t="shared" si="3"/>
        <v/>
      </c>
      <c r="E66" s="376"/>
      <c r="F66" s="511"/>
      <c r="G66" s="511"/>
      <c r="H66" s="363"/>
      <c r="I66" s="363"/>
      <c r="J66" s="363"/>
      <c r="K66" s="401"/>
      <c r="L66" s="362"/>
      <c r="M66" s="402"/>
      <c r="N66" s="402"/>
      <c r="O66" s="402"/>
      <c r="P66" s="363"/>
      <c r="Q66" s="363"/>
      <c r="R66" s="363"/>
      <c r="S66" s="363"/>
      <c r="T66" s="400"/>
      <c r="U66" s="382"/>
    </row>
    <row r="67" spans="2:21" ht="13.5" customHeight="1" x14ac:dyDescent="0.2">
      <c r="B67" s="32"/>
      <c r="C67" s="383">
        <f t="shared" si="4"/>
        <v>55</v>
      </c>
      <c r="D67" s="60" t="str">
        <f t="shared" si="3"/>
        <v/>
      </c>
      <c r="E67" s="376"/>
      <c r="F67" s="511"/>
      <c r="G67" s="511"/>
      <c r="H67" s="363"/>
      <c r="I67" s="363"/>
      <c r="J67" s="363"/>
      <c r="K67" s="401"/>
      <c r="L67" s="362"/>
      <c r="M67" s="402"/>
      <c r="N67" s="402"/>
      <c r="O67" s="402"/>
      <c r="P67" s="363"/>
      <c r="Q67" s="363"/>
      <c r="R67" s="363"/>
      <c r="S67" s="363"/>
      <c r="T67" s="400"/>
      <c r="U67" s="382"/>
    </row>
    <row r="68" spans="2:21" ht="13.5" customHeight="1" x14ac:dyDescent="0.2">
      <c r="B68" s="32"/>
      <c r="C68" s="383">
        <f t="shared" si="4"/>
        <v>56</v>
      </c>
      <c r="D68" s="60" t="str">
        <f t="shared" si="3"/>
        <v/>
      </c>
      <c r="E68" s="376"/>
      <c r="F68" s="511"/>
      <c r="G68" s="511"/>
      <c r="H68" s="363"/>
      <c r="I68" s="363"/>
      <c r="J68" s="363"/>
      <c r="K68" s="401"/>
      <c r="L68" s="362"/>
      <c r="M68" s="402"/>
      <c r="N68" s="402"/>
      <c r="O68" s="402"/>
      <c r="P68" s="363"/>
      <c r="Q68" s="363"/>
      <c r="R68" s="363"/>
      <c r="S68" s="363"/>
      <c r="T68" s="400"/>
      <c r="U68" s="382"/>
    </row>
    <row r="69" spans="2:21" ht="13.5" customHeight="1" x14ac:dyDescent="0.2">
      <c r="B69" s="32"/>
      <c r="C69" s="383">
        <f t="shared" si="4"/>
        <v>57</v>
      </c>
      <c r="D69" s="60" t="str">
        <f t="shared" si="3"/>
        <v/>
      </c>
      <c r="E69" s="376"/>
      <c r="F69" s="511"/>
      <c r="G69" s="511"/>
      <c r="H69" s="363"/>
      <c r="I69" s="363"/>
      <c r="J69" s="363"/>
      <c r="K69" s="401"/>
      <c r="L69" s="362"/>
      <c r="M69" s="402"/>
      <c r="N69" s="402"/>
      <c r="O69" s="402"/>
      <c r="P69" s="363"/>
      <c r="Q69" s="363"/>
      <c r="R69" s="363"/>
      <c r="S69" s="363"/>
      <c r="T69" s="400"/>
      <c r="U69" s="382"/>
    </row>
    <row r="70" spans="2:21" ht="13.5" customHeight="1" x14ac:dyDescent="0.2">
      <c r="B70" s="32"/>
      <c r="C70" s="383">
        <f t="shared" si="4"/>
        <v>58</v>
      </c>
      <c r="D70" s="60" t="str">
        <f t="shared" si="3"/>
        <v/>
      </c>
      <c r="E70" s="376"/>
      <c r="F70" s="511"/>
      <c r="G70" s="511"/>
      <c r="H70" s="363"/>
      <c r="I70" s="363"/>
      <c r="J70" s="363"/>
      <c r="K70" s="401"/>
      <c r="L70" s="362"/>
      <c r="M70" s="402"/>
      <c r="N70" s="402"/>
      <c r="O70" s="402"/>
      <c r="P70" s="363"/>
      <c r="Q70" s="363"/>
      <c r="R70" s="363"/>
      <c r="S70" s="363"/>
      <c r="T70" s="400"/>
      <c r="U70" s="382"/>
    </row>
    <row r="71" spans="2:21" ht="13.5" customHeight="1" x14ac:dyDescent="0.2">
      <c r="B71" s="32"/>
      <c r="C71" s="383">
        <f t="shared" si="4"/>
        <v>59</v>
      </c>
      <c r="D71" s="60" t="str">
        <f t="shared" si="3"/>
        <v/>
      </c>
      <c r="E71" s="376"/>
      <c r="F71" s="511"/>
      <c r="G71" s="511"/>
      <c r="H71" s="363"/>
      <c r="I71" s="363"/>
      <c r="J71" s="363"/>
      <c r="K71" s="401"/>
      <c r="L71" s="362"/>
      <c r="M71" s="402"/>
      <c r="N71" s="402"/>
      <c r="O71" s="402"/>
      <c r="P71" s="363"/>
      <c r="Q71" s="363"/>
      <c r="R71" s="363"/>
      <c r="S71" s="363"/>
      <c r="T71" s="400"/>
      <c r="U71" s="382"/>
    </row>
    <row r="72" spans="2:21" ht="13.5" customHeight="1" x14ac:dyDescent="0.2">
      <c r="B72" s="32"/>
      <c r="C72" s="383">
        <f t="shared" si="4"/>
        <v>60</v>
      </c>
      <c r="D72" s="60" t="str">
        <f t="shared" si="3"/>
        <v/>
      </c>
      <c r="E72" s="376"/>
      <c r="F72" s="511"/>
      <c r="G72" s="511"/>
      <c r="H72" s="363"/>
      <c r="I72" s="363"/>
      <c r="J72" s="363"/>
      <c r="K72" s="401"/>
      <c r="L72" s="362"/>
      <c r="M72" s="402"/>
      <c r="N72" s="402"/>
      <c r="O72" s="402"/>
      <c r="P72" s="363"/>
      <c r="Q72" s="363"/>
      <c r="R72" s="363"/>
      <c r="S72" s="363"/>
      <c r="T72" s="400"/>
      <c r="U72" s="382"/>
    </row>
    <row r="73" spans="2:21" ht="13.5" customHeight="1" x14ac:dyDescent="0.2">
      <c r="B73" s="32"/>
      <c r="C73" s="383">
        <f>C72+1</f>
        <v>61</v>
      </c>
      <c r="D73" s="60" t="str">
        <f t="shared" si="3"/>
        <v/>
      </c>
      <c r="E73" s="376"/>
      <c r="F73" s="511"/>
      <c r="G73" s="511"/>
      <c r="H73" s="363"/>
      <c r="I73" s="363"/>
      <c r="J73" s="363"/>
      <c r="K73" s="401"/>
      <c r="L73" s="362"/>
      <c r="M73" s="402"/>
      <c r="N73" s="402"/>
      <c r="O73" s="402"/>
      <c r="P73" s="363"/>
      <c r="Q73" s="363"/>
      <c r="R73" s="363"/>
      <c r="S73" s="363"/>
      <c r="T73" s="400"/>
      <c r="U73" s="382"/>
    </row>
    <row r="74" spans="2:21" ht="13.5" customHeight="1" x14ac:dyDescent="0.2">
      <c r="B74" s="32"/>
      <c r="C74" s="383">
        <f>C73+1</f>
        <v>62</v>
      </c>
      <c r="D74" s="60" t="str">
        <f t="shared" si="3"/>
        <v/>
      </c>
      <c r="E74" s="376"/>
      <c r="F74" s="511"/>
      <c r="G74" s="511"/>
      <c r="H74" s="363"/>
      <c r="I74" s="363"/>
      <c r="J74" s="363"/>
      <c r="K74" s="401"/>
      <c r="L74" s="362"/>
      <c r="M74" s="402"/>
      <c r="N74" s="402"/>
      <c r="O74" s="402"/>
      <c r="P74" s="363"/>
      <c r="Q74" s="363"/>
      <c r="R74" s="363"/>
      <c r="S74" s="363"/>
      <c r="T74" s="400"/>
      <c r="U74" s="382"/>
    </row>
    <row r="75" spans="2:21" ht="13.5" customHeight="1" x14ac:dyDescent="0.2">
      <c r="B75" s="32"/>
      <c r="C75" s="383">
        <f>C74+1</f>
        <v>63</v>
      </c>
      <c r="D75" s="60" t="str">
        <f t="shared" si="3"/>
        <v/>
      </c>
      <c r="E75" s="376"/>
      <c r="F75" s="511"/>
      <c r="G75" s="511"/>
      <c r="H75" s="363"/>
      <c r="I75" s="363"/>
      <c r="J75" s="363"/>
      <c r="K75" s="401"/>
      <c r="L75" s="362"/>
      <c r="M75" s="402"/>
      <c r="N75" s="402"/>
      <c r="O75" s="402"/>
      <c r="P75" s="363"/>
      <c r="Q75" s="363"/>
      <c r="R75" s="363"/>
      <c r="S75" s="363"/>
      <c r="T75" s="400"/>
      <c r="U75" s="382"/>
    </row>
    <row r="76" spans="2:21" ht="13.5" customHeight="1" x14ac:dyDescent="0.2">
      <c r="B76" s="32"/>
      <c r="C76" s="383">
        <f t="shared" ref="C76:C102" si="5">C75+1</f>
        <v>64</v>
      </c>
      <c r="D76" s="60" t="str">
        <f t="shared" si="3"/>
        <v/>
      </c>
      <c r="E76" s="376"/>
      <c r="F76" s="511"/>
      <c r="G76" s="511"/>
      <c r="H76" s="363"/>
      <c r="I76" s="363"/>
      <c r="J76" s="363"/>
      <c r="K76" s="401"/>
      <c r="L76" s="362"/>
      <c r="M76" s="402"/>
      <c r="N76" s="402"/>
      <c r="O76" s="402"/>
      <c r="P76" s="363"/>
      <c r="Q76" s="363"/>
      <c r="R76" s="363"/>
      <c r="S76" s="363"/>
      <c r="T76" s="400"/>
      <c r="U76" s="382"/>
    </row>
    <row r="77" spans="2:21" ht="13.5" customHeight="1" x14ac:dyDescent="0.2">
      <c r="B77" s="32"/>
      <c r="C77" s="383">
        <f t="shared" si="5"/>
        <v>65</v>
      </c>
      <c r="D77" s="60" t="str">
        <f t="shared" ref="D77:D108" si="6">IF(E77="","",IF(E77&lt;=$X$2,"○",""))</f>
        <v/>
      </c>
      <c r="E77" s="376"/>
      <c r="F77" s="511"/>
      <c r="G77" s="511"/>
      <c r="H77" s="363"/>
      <c r="I77" s="363"/>
      <c r="J77" s="363"/>
      <c r="K77" s="401"/>
      <c r="L77" s="362"/>
      <c r="M77" s="402"/>
      <c r="N77" s="402"/>
      <c r="O77" s="402"/>
      <c r="P77" s="363"/>
      <c r="Q77" s="363"/>
      <c r="R77" s="363"/>
      <c r="S77" s="363"/>
      <c r="T77" s="400"/>
      <c r="U77" s="382"/>
    </row>
    <row r="78" spans="2:21" ht="13.5" customHeight="1" x14ac:dyDescent="0.2">
      <c r="B78" s="32"/>
      <c r="C78" s="383">
        <f t="shared" si="5"/>
        <v>66</v>
      </c>
      <c r="D78" s="60" t="str">
        <f t="shared" si="6"/>
        <v/>
      </c>
      <c r="E78" s="376"/>
      <c r="F78" s="511"/>
      <c r="G78" s="511"/>
      <c r="H78" s="363"/>
      <c r="I78" s="363"/>
      <c r="J78" s="363"/>
      <c r="K78" s="401"/>
      <c r="L78" s="362"/>
      <c r="M78" s="402"/>
      <c r="N78" s="402"/>
      <c r="O78" s="402"/>
      <c r="P78" s="363"/>
      <c r="Q78" s="363"/>
      <c r="R78" s="363"/>
      <c r="S78" s="363"/>
      <c r="T78" s="400"/>
      <c r="U78" s="382"/>
    </row>
    <row r="79" spans="2:21" ht="13.5" customHeight="1" x14ac:dyDescent="0.2">
      <c r="B79" s="32"/>
      <c r="C79" s="383">
        <f t="shared" si="5"/>
        <v>67</v>
      </c>
      <c r="D79" s="60" t="str">
        <f t="shared" si="6"/>
        <v/>
      </c>
      <c r="E79" s="376"/>
      <c r="F79" s="511"/>
      <c r="G79" s="511"/>
      <c r="H79" s="363"/>
      <c r="I79" s="363"/>
      <c r="J79" s="363"/>
      <c r="K79" s="401"/>
      <c r="L79" s="362"/>
      <c r="M79" s="402"/>
      <c r="N79" s="402"/>
      <c r="O79" s="402"/>
      <c r="P79" s="363"/>
      <c r="Q79" s="363"/>
      <c r="R79" s="363"/>
      <c r="S79" s="363"/>
      <c r="T79" s="400"/>
      <c r="U79" s="382"/>
    </row>
    <row r="80" spans="2:21" ht="13.5" customHeight="1" x14ac:dyDescent="0.2">
      <c r="B80" s="32"/>
      <c r="C80" s="383">
        <f t="shared" si="5"/>
        <v>68</v>
      </c>
      <c r="D80" s="60" t="str">
        <f t="shared" si="6"/>
        <v/>
      </c>
      <c r="E80" s="376"/>
      <c r="F80" s="511"/>
      <c r="G80" s="511"/>
      <c r="H80" s="363"/>
      <c r="I80" s="363"/>
      <c r="J80" s="363"/>
      <c r="K80" s="401"/>
      <c r="L80" s="362"/>
      <c r="M80" s="402"/>
      <c r="N80" s="402"/>
      <c r="O80" s="402"/>
      <c r="P80" s="363"/>
      <c r="Q80" s="363"/>
      <c r="R80" s="363"/>
      <c r="S80" s="363"/>
      <c r="T80" s="400"/>
      <c r="U80" s="382"/>
    </row>
    <row r="81" spans="2:21" ht="13.5" customHeight="1" x14ac:dyDescent="0.2">
      <c r="B81" s="32"/>
      <c r="C81" s="383">
        <f t="shared" si="5"/>
        <v>69</v>
      </c>
      <c r="D81" s="60" t="str">
        <f t="shared" si="6"/>
        <v/>
      </c>
      <c r="E81" s="376"/>
      <c r="F81" s="511"/>
      <c r="G81" s="511"/>
      <c r="H81" s="363"/>
      <c r="I81" s="363"/>
      <c r="J81" s="363"/>
      <c r="K81" s="401"/>
      <c r="L81" s="362"/>
      <c r="M81" s="402"/>
      <c r="N81" s="402"/>
      <c r="O81" s="402"/>
      <c r="P81" s="363"/>
      <c r="Q81" s="363"/>
      <c r="R81" s="363"/>
      <c r="S81" s="363"/>
      <c r="T81" s="400"/>
      <c r="U81" s="382"/>
    </row>
    <row r="82" spans="2:21" ht="13.5" customHeight="1" x14ac:dyDescent="0.2">
      <c r="B82" s="32"/>
      <c r="C82" s="383">
        <f t="shared" si="5"/>
        <v>70</v>
      </c>
      <c r="D82" s="60" t="str">
        <f t="shared" si="6"/>
        <v/>
      </c>
      <c r="E82" s="376"/>
      <c r="F82" s="511"/>
      <c r="G82" s="511"/>
      <c r="H82" s="363"/>
      <c r="I82" s="363"/>
      <c r="J82" s="363"/>
      <c r="K82" s="401"/>
      <c r="L82" s="362"/>
      <c r="M82" s="402"/>
      <c r="N82" s="402"/>
      <c r="O82" s="402"/>
      <c r="P82" s="363"/>
      <c r="Q82" s="363"/>
      <c r="R82" s="363"/>
      <c r="S82" s="363"/>
      <c r="T82" s="400"/>
      <c r="U82" s="382"/>
    </row>
    <row r="83" spans="2:21" ht="13.5" customHeight="1" x14ac:dyDescent="0.2">
      <c r="B83" s="32"/>
      <c r="C83" s="383">
        <f t="shared" si="5"/>
        <v>71</v>
      </c>
      <c r="D83" s="60" t="str">
        <f t="shared" si="6"/>
        <v/>
      </c>
      <c r="E83" s="376"/>
      <c r="F83" s="511"/>
      <c r="G83" s="511"/>
      <c r="H83" s="363"/>
      <c r="I83" s="363"/>
      <c r="J83" s="363"/>
      <c r="K83" s="401"/>
      <c r="L83" s="362"/>
      <c r="M83" s="402"/>
      <c r="N83" s="402"/>
      <c r="O83" s="402"/>
      <c r="P83" s="363"/>
      <c r="Q83" s="363"/>
      <c r="R83" s="363"/>
      <c r="S83" s="363"/>
      <c r="T83" s="400"/>
      <c r="U83" s="382"/>
    </row>
    <row r="84" spans="2:21" ht="13.5" customHeight="1" x14ac:dyDescent="0.2">
      <c r="B84" s="32"/>
      <c r="C84" s="383">
        <f t="shared" si="5"/>
        <v>72</v>
      </c>
      <c r="D84" s="60" t="str">
        <f t="shared" si="6"/>
        <v/>
      </c>
      <c r="E84" s="376"/>
      <c r="F84" s="511"/>
      <c r="G84" s="511"/>
      <c r="H84" s="363"/>
      <c r="I84" s="363"/>
      <c r="J84" s="363"/>
      <c r="K84" s="401"/>
      <c r="L84" s="362"/>
      <c r="M84" s="402"/>
      <c r="N84" s="402"/>
      <c r="O84" s="402"/>
      <c r="P84" s="363"/>
      <c r="Q84" s="363"/>
      <c r="R84" s="363"/>
      <c r="S84" s="363"/>
      <c r="T84" s="400"/>
      <c r="U84" s="382"/>
    </row>
    <row r="85" spans="2:21" ht="13.5" customHeight="1" x14ac:dyDescent="0.2">
      <c r="B85" s="32"/>
      <c r="C85" s="383">
        <f t="shared" si="5"/>
        <v>73</v>
      </c>
      <c r="D85" s="60" t="str">
        <f t="shared" si="6"/>
        <v/>
      </c>
      <c r="E85" s="376"/>
      <c r="F85" s="511"/>
      <c r="G85" s="511"/>
      <c r="H85" s="363"/>
      <c r="I85" s="363"/>
      <c r="J85" s="363"/>
      <c r="K85" s="401"/>
      <c r="L85" s="362"/>
      <c r="M85" s="402"/>
      <c r="N85" s="402"/>
      <c r="O85" s="402"/>
      <c r="P85" s="363"/>
      <c r="Q85" s="363"/>
      <c r="R85" s="363"/>
      <c r="S85" s="363"/>
      <c r="T85" s="400"/>
      <c r="U85" s="382"/>
    </row>
    <row r="86" spans="2:21" ht="13.5" customHeight="1" x14ac:dyDescent="0.2">
      <c r="B86" s="32"/>
      <c r="C86" s="383">
        <f t="shared" si="5"/>
        <v>74</v>
      </c>
      <c r="D86" s="60" t="str">
        <f t="shared" si="6"/>
        <v/>
      </c>
      <c r="E86" s="376"/>
      <c r="F86" s="511"/>
      <c r="G86" s="511"/>
      <c r="H86" s="363"/>
      <c r="I86" s="363"/>
      <c r="J86" s="363"/>
      <c r="K86" s="401"/>
      <c r="L86" s="362"/>
      <c r="M86" s="402"/>
      <c r="N86" s="402"/>
      <c r="O86" s="402"/>
      <c r="P86" s="363"/>
      <c r="Q86" s="363"/>
      <c r="R86" s="363"/>
      <c r="S86" s="363"/>
      <c r="T86" s="400"/>
      <c r="U86" s="382"/>
    </row>
    <row r="87" spans="2:21" ht="13.5" customHeight="1" x14ac:dyDescent="0.2">
      <c r="B87" s="32"/>
      <c r="C87" s="383">
        <f t="shared" si="5"/>
        <v>75</v>
      </c>
      <c r="D87" s="60" t="str">
        <f t="shared" si="6"/>
        <v/>
      </c>
      <c r="E87" s="376"/>
      <c r="F87" s="511"/>
      <c r="G87" s="511"/>
      <c r="H87" s="363"/>
      <c r="I87" s="363"/>
      <c r="J87" s="363"/>
      <c r="K87" s="401"/>
      <c r="L87" s="362"/>
      <c r="M87" s="402"/>
      <c r="N87" s="402"/>
      <c r="O87" s="402"/>
      <c r="P87" s="363"/>
      <c r="Q87" s="363"/>
      <c r="R87" s="363"/>
      <c r="S87" s="363"/>
      <c r="T87" s="400"/>
      <c r="U87" s="382"/>
    </row>
    <row r="88" spans="2:21" ht="13.5" customHeight="1" x14ac:dyDescent="0.2">
      <c r="B88" s="32"/>
      <c r="C88" s="383">
        <f t="shared" si="5"/>
        <v>76</v>
      </c>
      <c r="D88" s="60" t="str">
        <f t="shared" si="6"/>
        <v/>
      </c>
      <c r="E88" s="376"/>
      <c r="F88" s="511"/>
      <c r="G88" s="511"/>
      <c r="H88" s="363"/>
      <c r="I88" s="363"/>
      <c r="J88" s="363"/>
      <c r="K88" s="401"/>
      <c r="L88" s="362"/>
      <c r="M88" s="402"/>
      <c r="N88" s="402"/>
      <c r="O88" s="402"/>
      <c r="P88" s="363"/>
      <c r="Q88" s="363"/>
      <c r="R88" s="363"/>
      <c r="S88" s="363"/>
      <c r="T88" s="400"/>
      <c r="U88" s="382"/>
    </row>
    <row r="89" spans="2:21" ht="13.5" customHeight="1" x14ac:dyDescent="0.2">
      <c r="B89" s="32"/>
      <c r="C89" s="383">
        <f t="shared" si="5"/>
        <v>77</v>
      </c>
      <c r="D89" s="60" t="str">
        <f t="shared" si="6"/>
        <v/>
      </c>
      <c r="E89" s="376"/>
      <c r="F89" s="511"/>
      <c r="G89" s="511"/>
      <c r="H89" s="363"/>
      <c r="I89" s="363"/>
      <c r="J89" s="363"/>
      <c r="K89" s="401"/>
      <c r="L89" s="362"/>
      <c r="M89" s="402"/>
      <c r="N89" s="402"/>
      <c r="O89" s="402"/>
      <c r="P89" s="363"/>
      <c r="Q89" s="363"/>
      <c r="R89" s="363"/>
      <c r="S89" s="363"/>
      <c r="T89" s="400"/>
      <c r="U89" s="382"/>
    </row>
    <row r="90" spans="2:21" ht="13.5" customHeight="1" x14ac:dyDescent="0.2">
      <c r="B90" s="32"/>
      <c r="C90" s="383">
        <f t="shared" si="5"/>
        <v>78</v>
      </c>
      <c r="D90" s="60" t="str">
        <f t="shared" si="6"/>
        <v/>
      </c>
      <c r="E90" s="376"/>
      <c r="F90" s="511"/>
      <c r="G90" s="511"/>
      <c r="H90" s="363"/>
      <c r="I90" s="363"/>
      <c r="J90" s="363"/>
      <c r="K90" s="401"/>
      <c r="L90" s="362"/>
      <c r="M90" s="402"/>
      <c r="N90" s="402"/>
      <c r="O90" s="402"/>
      <c r="P90" s="363"/>
      <c r="Q90" s="363"/>
      <c r="R90" s="363"/>
      <c r="S90" s="363"/>
      <c r="T90" s="400"/>
      <c r="U90" s="382"/>
    </row>
    <row r="91" spans="2:21" ht="13.5" customHeight="1" x14ac:dyDescent="0.2">
      <c r="B91" s="32"/>
      <c r="C91" s="383">
        <f t="shared" si="5"/>
        <v>79</v>
      </c>
      <c r="D91" s="60" t="str">
        <f t="shared" si="6"/>
        <v/>
      </c>
      <c r="E91" s="376"/>
      <c r="F91" s="511"/>
      <c r="G91" s="511"/>
      <c r="H91" s="363"/>
      <c r="I91" s="363"/>
      <c r="J91" s="363"/>
      <c r="K91" s="401"/>
      <c r="L91" s="362"/>
      <c r="M91" s="402"/>
      <c r="N91" s="402"/>
      <c r="O91" s="402"/>
      <c r="P91" s="363"/>
      <c r="Q91" s="363"/>
      <c r="R91" s="363"/>
      <c r="S91" s="363"/>
      <c r="T91" s="400"/>
      <c r="U91" s="382"/>
    </row>
    <row r="92" spans="2:21" ht="13.5" customHeight="1" x14ac:dyDescent="0.2">
      <c r="B92" s="32"/>
      <c r="C92" s="383">
        <f t="shared" si="5"/>
        <v>80</v>
      </c>
      <c r="D92" s="60" t="str">
        <f t="shared" si="6"/>
        <v/>
      </c>
      <c r="E92" s="376"/>
      <c r="F92" s="511"/>
      <c r="G92" s="511"/>
      <c r="H92" s="363"/>
      <c r="I92" s="363"/>
      <c r="J92" s="363"/>
      <c r="K92" s="401"/>
      <c r="L92" s="362"/>
      <c r="M92" s="402"/>
      <c r="N92" s="402"/>
      <c r="O92" s="402"/>
      <c r="P92" s="363"/>
      <c r="Q92" s="363"/>
      <c r="R92" s="363"/>
      <c r="S92" s="363"/>
      <c r="T92" s="400"/>
      <c r="U92" s="382"/>
    </row>
    <row r="93" spans="2:21" ht="13.5" customHeight="1" x14ac:dyDescent="0.2">
      <c r="B93" s="32"/>
      <c r="C93" s="383">
        <f t="shared" si="5"/>
        <v>81</v>
      </c>
      <c r="D93" s="60" t="str">
        <f t="shared" si="6"/>
        <v/>
      </c>
      <c r="E93" s="376"/>
      <c r="F93" s="511"/>
      <c r="G93" s="511"/>
      <c r="H93" s="363"/>
      <c r="I93" s="363"/>
      <c r="J93" s="363"/>
      <c r="K93" s="401"/>
      <c r="L93" s="362"/>
      <c r="M93" s="402"/>
      <c r="N93" s="402"/>
      <c r="O93" s="402"/>
      <c r="P93" s="363"/>
      <c r="Q93" s="363"/>
      <c r="R93" s="363"/>
      <c r="S93" s="363"/>
      <c r="T93" s="400"/>
      <c r="U93" s="382"/>
    </row>
    <row r="94" spans="2:21" ht="13.5" customHeight="1" x14ac:dyDescent="0.2">
      <c r="B94" s="32"/>
      <c r="C94" s="383">
        <f t="shared" si="5"/>
        <v>82</v>
      </c>
      <c r="D94" s="60" t="str">
        <f t="shared" si="6"/>
        <v/>
      </c>
      <c r="E94" s="376"/>
      <c r="F94" s="511"/>
      <c r="G94" s="511"/>
      <c r="H94" s="363"/>
      <c r="I94" s="363"/>
      <c r="J94" s="363"/>
      <c r="K94" s="401"/>
      <c r="L94" s="362"/>
      <c r="M94" s="402"/>
      <c r="N94" s="402"/>
      <c r="O94" s="402"/>
      <c r="P94" s="363"/>
      <c r="Q94" s="363"/>
      <c r="R94" s="363"/>
      <c r="S94" s="363"/>
      <c r="T94" s="400"/>
      <c r="U94" s="382"/>
    </row>
    <row r="95" spans="2:21" ht="13.5" customHeight="1" x14ac:dyDescent="0.2">
      <c r="B95" s="32"/>
      <c r="C95" s="383">
        <f t="shared" si="5"/>
        <v>83</v>
      </c>
      <c r="D95" s="60" t="str">
        <f t="shared" si="6"/>
        <v/>
      </c>
      <c r="E95" s="376"/>
      <c r="F95" s="511"/>
      <c r="G95" s="511"/>
      <c r="H95" s="363"/>
      <c r="I95" s="363"/>
      <c r="J95" s="363"/>
      <c r="K95" s="401"/>
      <c r="L95" s="362"/>
      <c r="M95" s="402"/>
      <c r="N95" s="402"/>
      <c r="O95" s="402"/>
      <c r="P95" s="363"/>
      <c r="Q95" s="363"/>
      <c r="R95" s="363"/>
      <c r="S95" s="363"/>
      <c r="T95" s="400"/>
      <c r="U95" s="382"/>
    </row>
    <row r="96" spans="2:21" ht="13.5" customHeight="1" x14ac:dyDescent="0.2">
      <c r="B96" s="32"/>
      <c r="C96" s="383">
        <f t="shared" si="5"/>
        <v>84</v>
      </c>
      <c r="D96" s="60" t="str">
        <f t="shared" si="6"/>
        <v/>
      </c>
      <c r="E96" s="376"/>
      <c r="F96" s="511"/>
      <c r="G96" s="511"/>
      <c r="H96" s="363"/>
      <c r="I96" s="363"/>
      <c r="J96" s="363"/>
      <c r="K96" s="401"/>
      <c r="L96" s="362"/>
      <c r="M96" s="402"/>
      <c r="N96" s="402"/>
      <c r="O96" s="402"/>
      <c r="P96" s="363"/>
      <c r="Q96" s="363"/>
      <c r="R96" s="363"/>
      <c r="S96" s="363"/>
      <c r="T96" s="400"/>
      <c r="U96" s="382"/>
    </row>
    <row r="97" spans="2:21" ht="13.5" customHeight="1" x14ac:dyDescent="0.2">
      <c r="B97" s="32"/>
      <c r="C97" s="383">
        <f t="shared" si="5"/>
        <v>85</v>
      </c>
      <c r="D97" s="60" t="str">
        <f t="shared" si="6"/>
        <v/>
      </c>
      <c r="E97" s="376"/>
      <c r="F97" s="511"/>
      <c r="G97" s="511"/>
      <c r="H97" s="363"/>
      <c r="I97" s="363"/>
      <c r="J97" s="363"/>
      <c r="K97" s="401"/>
      <c r="L97" s="362"/>
      <c r="M97" s="402"/>
      <c r="N97" s="402"/>
      <c r="O97" s="402"/>
      <c r="P97" s="363"/>
      <c r="Q97" s="363"/>
      <c r="R97" s="363"/>
      <c r="S97" s="363"/>
      <c r="T97" s="400"/>
      <c r="U97" s="382"/>
    </row>
    <row r="98" spans="2:21" ht="13.5" customHeight="1" x14ac:dyDescent="0.2">
      <c r="B98" s="32"/>
      <c r="C98" s="383">
        <f t="shared" si="5"/>
        <v>86</v>
      </c>
      <c r="D98" s="60" t="str">
        <f t="shared" si="6"/>
        <v/>
      </c>
      <c r="E98" s="376"/>
      <c r="F98" s="511"/>
      <c r="G98" s="511"/>
      <c r="H98" s="363"/>
      <c r="I98" s="363"/>
      <c r="J98" s="363"/>
      <c r="K98" s="401"/>
      <c r="L98" s="362"/>
      <c r="M98" s="402"/>
      <c r="N98" s="402"/>
      <c r="O98" s="402"/>
      <c r="P98" s="363"/>
      <c r="Q98" s="363"/>
      <c r="R98" s="363"/>
      <c r="S98" s="363"/>
      <c r="T98" s="400"/>
      <c r="U98" s="382"/>
    </row>
    <row r="99" spans="2:21" ht="13.5" customHeight="1" x14ac:dyDescent="0.2">
      <c r="B99" s="32"/>
      <c r="C99" s="383">
        <f t="shared" si="5"/>
        <v>87</v>
      </c>
      <c r="D99" s="60" t="str">
        <f t="shared" si="6"/>
        <v/>
      </c>
      <c r="E99" s="376"/>
      <c r="F99" s="511"/>
      <c r="G99" s="511"/>
      <c r="H99" s="363"/>
      <c r="I99" s="363"/>
      <c r="J99" s="363"/>
      <c r="K99" s="401"/>
      <c r="L99" s="362"/>
      <c r="M99" s="402"/>
      <c r="N99" s="402"/>
      <c r="O99" s="402"/>
      <c r="P99" s="363"/>
      <c r="Q99" s="363"/>
      <c r="R99" s="363"/>
      <c r="S99" s="363"/>
      <c r="T99" s="400"/>
      <c r="U99" s="382"/>
    </row>
    <row r="100" spans="2:21" ht="13.5" customHeight="1" x14ac:dyDescent="0.2">
      <c r="B100" s="32"/>
      <c r="C100" s="383">
        <f t="shared" si="5"/>
        <v>88</v>
      </c>
      <c r="D100" s="60" t="str">
        <f t="shared" si="6"/>
        <v/>
      </c>
      <c r="E100" s="376"/>
      <c r="F100" s="511"/>
      <c r="G100" s="511"/>
      <c r="H100" s="363"/>
      <c r="I100" s="363"/>
      <c r="J100" s="363"/>
      <c r="K100" s="401"/>
      <c r="L100" s="362"/>
      <c r="M100" s="402"/>
      <c r="N100" s="402"/>
      <c r="O100" s="402"/>
      <c r="P100" s="363"/>
      <c r="Q100" s="363"/>
      <c r="R100" s="363"/>
      <c r="S100" s="363"/>
      <c r="T100" s="400"/>
      <c r="U100" s="382"/>
    </row>
    <row r="101" spans="2:21" ht="13.5" customHeight="1" x14ac:dyDescent="0.2">
      <c r="B101" s="32"/>
      <c r="C101" s="383">
        <f t="shared" si="5"/>
        <v>89</v>
      </c>
      <c r="D101" s="60" t="str">
        <f t="shared" si="6"/>
        <v/>
      </c>
      <c r="E101" s="376"/>
      <c r="F101" s="511"/>
      <c r="G101" s="511"/>
      <c r="H101" s="363"/>
      <c r="I101" s="363"/>
      <c r="J101" s="363"/>
      <c r="K101" s="401"/>
      <c r="L101" s="362"/>
      <c r="M101" s="402"/>
      <c r="N101" s="402"/>
      <c r="O101" s="402"/>
      <c r="P101" s="363"/>
      <c r="Q101" s="363"/>
      <c r="R101" s="363"/>
      <c r="S101" s="363"/>
      <c r="T101" s="400"/>
      <c r="U101" s="382"/>
    </row>
    <row r="102" spans="2:21" ht="13.5" customHeight="1" x14ac:dyDescent="0.2">
      <c r="B102" s="32"/>
      <c r="C102" s="383">
        <f t="shared" si="5"/>
        <v>90</v>
      </c>
      <c r="D102" s="60" t="str">
        <f t="shared" si="6"/>
        <v/>
      </c>
      <c r="E102" s="376"/>
      <c r="F102" s="511"/>
      <c r="G102" s="511"/>
      <c r="H102" s="363"/>
      <c r="I102" s="363"/>
      <c r="J102" s="363"/>
      <c r="K102" s="401"/>
      <c r="L102" s="362"/>
      <c r="M102" s="402"/>
      <c r="N102" s="402"/>
      <c r="O102" s="402"/>
      <c r="P102" s="363"/>
      <c r="Q102" s="363"/>
      <c r="R102" s="363"/>
      <c r="S102" s="363"/>
      <c r="T102" s="400"/>
      <c r="U102" s="382"/>
    </row>
    <row r="103" spans="2:21" ht="13.5" customHeight="1" x14ac:dyDescent="0.2">
      <c r="B103" s="32"/>
      <c r="C103" s="383">
        <f>C102+1</f>
        <v>91</v>
      </c>
      <c r="D103" s="60" t="str">
        <f t="shared" si="6"/>
        <v/>
      </c>
      <c r="E103" s="376"/>
      <c r="F103" s="511"/>
      <c r="G103" s="511"/>
      <c r="H103" s="363"/>
      <c r="I103" s="363"/>
      <c r="J103" s="363"/>
      <c r="K103" s="401"/>
      <c r="L103" s="362"/>
      <c r="M103" s="402"/>
      <c r="N103" s="402"/>
      <c r="O103" s="402"/>
      <c r="P103" s="363"/>
      <c r="Q103" s="363"/>
      <c r="R103" s="363"/>
      <c r="S103" s="363"/>
      <c r="T103" s="400"/>
      <c r="U103" s="382"/>
    </row>
    <row r="104" spans="2:21" ht="13.5" customHeight="1" x14ac:dyDescent="0.2">
      <c r="B104" s="32"/>
      <c r="C104" s="383">
        <f>C103+1</f>
        <v>92</v>
      </c>
      <c r="D104" s="60" t="str">
        <f t="shared" si="6"/>
        <v/>
      </c>
      <c r="E104" s="376"/>
      <c r="F104" s="511"/>
      <c r="G104" s="511"/>
      <c r="H104" s="363"/>
      <c r="I104" s="363"/>
      <c r="J104" s="363"/>
      <c r="K104" s="401"/>
      <c r="L104" s="362"/>
      <c r="M104" s="402"/>
      <c r="N104" s="402"/>
      <c r="O104" s="402"/>
      <c r="P104" s="363"/>
      <c r="Q104" s="363"/>
      <c r="R104" s="363"/>
      <c r="S104" s="363"/>
      <c r="T104" s="400"/>
      <c r="U104" s="382"/>
    </row>
    <row r="105" spans="2:21" ht="13.5" customHeight="1" x14ac:dyDescent="0.2">
      <c r="B105" s="32"/>
      <c r="C105" s="383">
        <f>C104+1</f>
        <v>93</v>
      </c>
      <c r="D105" s="60" t="str">
        <f t="shared" si="6"/>
        <v/>
      </c>
      <c r="E105" s="376"/>
      <c r="F105" s="511"/>
      <c r="G105" s="511"/>
      <c r="H105" s="363"/>
      <c r="I105" s="363"/>
      <c r="J105" s="363"/>
      <c r="K105" s="401"/>
      <c r="L105" s="362"/>
      <c r="M105" s="402"/>
      <c r="N105" s="402"/>
      <c r="O105" s="402"/>
      <c r="P105" s="363"/>
      <c r="Q105" s="363"/>
      <c r="R105" s="363"/>
      <c r="S105" s="363"/>
      <c r="T105" s="400"/>
      <c r="U105" s="382"/>
    </row>
    <row r="106" spans="2:21" ht="13.5" customHeight="1" x14ac:dyDescent="0.2">
      <c r="B106" s="32"/>
      <c r="C106" s="383">
        <f t="shared" ref="C106:C133" si="7">C105+1</f>
        <v>94</v>
      </c>
      <c r="D106" s="60" t="str">
        <f t="shared" si="6"/>
        <v/>
      </c>
      <c r="E106" s="376"/>
      <c r="F106" s="511"/>
      <c r="G106" s="511"/>
      <c r="H106" s="363"/>
      <c r="I106" s="363"/>
      <c r="J106" s="363"/>
      <c r="K106" s="401"/>
      <c r="L106" s="362"/>
      <c r="M106" s="402"/>
      <c r="N106" s="402"/>
      <c r="O106" s="402"/>
      <c r="P106" s="363"/>
      <c r="Q106" s="363"/>
      <c r="R106" s="363"/>
      <c r="S106" s="363"/>
      <c r="T106" s="400"/>
      <c r="U106" s="382"/>
    </row>
    <row r="107" spans="2:21" ht="13.5" customHeight="1" x14ac:dyDescent="0.2">
      <c r="B107" s="32"/>
      <c r="C107" s="383">
        <f t="shared" si="7"/>
        <v>95</v>
      </c>
      <c r="D107" s="60" t="str">
        <f t="shared" si="6"/>
        <v/>
      </c>
      <c r="E107" s="376"/>
      <c r="F107" s="511"/>
      <c r="G107" s="511"/>
      <c r="H107" s="363"/>
      <c r="I107" s="363"/>
      <c r="J107" s="363"/>
      <c r="K107" s="401"/>
      <c r="L107" s="362"/>
      <c r="M107" s="402"/>
      <c r="N107" s="402"/>
      <c r="O107" s="402"/>
      <c r="P107" s="363"/>
      <c r="Q107" s="363"/>
      <c r="R107" s="363"/>
      <c r="S107" s="363"/>
      <c r="T107" s="400"/>
      <c r="U107" s="382"/>
    </row>
    <row r="108" spans="2:21" ht="13.5" customHeight="1" x14ac:dyDescent="0.2">
      <c r="B108" s="32"/>
      <c r="C108" s="383">
        <f t="shared" si="7"/>
        <v>96</v>
      </c>
      <c r="D108" s="60" t="str">
        <f t="shared" si="6"/>
        <v/>
      </c>
      <c r="E108" s="376"/>
      <c r="F108" s="511"/>
      <c r="G108" s="511"/>
      <c r="H108" s="363"/>
      <c r="I108" s="363"/>
      <c r="J108" s="363"/>
      <c r="K108" s="401"/>
      <c r="L108" s="362"/>
      <c r="M108" s="402"/>
      <c r="N108" s="402"/>
      <c r="O108" s="402"/>
      <c r="P108" s="363"/>
      <c r="Q108" s="363"/>
      <c r="R108" s="363"/>
      <c r="S108" s="363"/>
      <c r="T108" s="400"/>
      <c r="U108" s="382"/>
    </row>
    <row r="109" spans="2:21" ht="13.5" customHeight="1" x14ac:dyDescent="0.2">
      <c r="B109" s="32"/>
      <c r="C109" s="383">
        <f t="shared" si="7"/>
        <v>97</v>
      </c>
      <c r="D109" s="60" t="str">
        <f t="shared" ref="D109:D140" si="8">IF(E109="","",IF(E109&lt;=$X$2,"○",""))</f>
        <v/>
      </c>
      <c r="E109" s="376"/>
      <c r="F109" s="511"/>
      <c r="G109" s="511"/>
      <c r="H109" s="363"/>
      <c r="I109" s="363"/>
      <c r="J109" s="363"/>
      <c r="K109" s="401"/>
      <c r="L109" s="362"/>
      <c r="M109" s="402"/>
      <c r="N109" s="402"/>
      <c r="O109" s="402"/>
      <c r="P109" s="363"/>
      <c r="Q109" s="363"/>
      <c r="R109" s="363"/>
      <c r="S109" s="363"/>
      <c r="T109" s="400"/>
      <c r="U109" s="382"/>
    </row>
    <row r="110" spans="2:21" ht="13.5" customHeight="1" x14ac:dyDescent="0.2">
      <c r="B110" s="32"/>
      <c r="C110" s="383">
        <f t="shared" si="7"/>
        <v>98</v>
      </c>
      <c r="D110" s="60" t="str">
        <f t="shared" si="8"/>
        <v/>
      </c>
      <c r="E110" s="376"/>
      <c r="F110" s="511"/>
      <c r="G110" s="511"/>
      <c r="H110" s="363"/>
      <c r="I110" s="363"/>
      <c r="J110" s="363"/>
      <c r="K110" s="401"/>
      <c r="L110" s="362"/>
      <c r="M110" s="402"/>
      <c r="N110" s="402"/>
      <c r="O110" s="402"/>
      <c r="P110" s="363"/>
      <c r="Q110" s="363"/>
      <c r="R110" s="363"/>
      <c r="S110" s="363"/>
      <c r="T110" s="400"/>
      <c r="U110" s="382"/>
    </row>
    <row r="111" spans="2:21" ht="13.5" customHeight="1" x14ac:dyDescent="0.2">
      <c r="B111" s="32"/>
      <c r="C111" s="383">
        <f t="shared" si="7"/>
        <v>99</v>
      </c>
      <c r="D111" s="60" t="str">
        <f t="shared" si="8"/>
        <v/>
      </c>
      <c r="E111" s="376"/>
      <c r="F111" s="511"/>
      <c r="G111" s="511"/>
      <c r="H111" s="363"/>
      <c r="I111" s="363"/>
      <c r="J111" s="363"/>
      <c r="K111" s="401"/>
      <c r="L111" s="362"/>
      <c r="M111" s="402"/>
      <c r="N111" s="402"/>
      <c r="O111" s="402"/>
      <c r="P111" s="363"/>
      <c r="Q111" s="363"/>
      <c r="R111" s="363"/>
      <c r="S111" s="363"/>
      <c r="T111" s="400"/>
      <c r="U111" s="382"/>
    </row>
    <row r="112" spans="2:21" ht="13.5" customHeight="1" x14ac:dyDescent="0.2">
      <c r="B112" s="32"/>
      <c r="C112" s="383">
        <f t="shared" si="7"/>
        <v>100</v>
      </c>
      <c r="D112" s="60" t="str">
        <f t="shared" si="8"/>
        <v/>
      </c>
      <c r="E112" s="376"/>
      <c r="F112" s="511"/>
      <c r="G112" s="511"/>
      <c r="H112" s="363"/>
      <c r="I112" s="363"/>
      <c r="J112" s="363"/>
      <c r="K112" s="401"/>
      <c r="L112" s="362"/>
      <c r="M112" s="402"/>
      <c r="N112" s="402"/>
      <c r="O112" s="402"/>
      <c r="P112" s="363"/>
      <c r="Q112" s="363"/>
      <c r="R112" s="363"/>
      <c r="S112" s="363"/>
      <c r="T112" s="400"/>
      <c r="U112" s="382"/>
    </row>
    <row r="113" spans="2:21" ht="13.5" customHeight="1" x14ac:dyDescent="0.2">
      <c r="B113" s="32"/>
      <c r="C113" s="383">
        <f t="shared" si="7"/>
        <v>101</v>
      </c>
      <c r="D113" s="60" t="str">
        <f t="shared" si="8"/>
        <v/>
      </c>
      <c r="E113" s="376"/>
      <c r="F113" s="511"/>
      <c r="G113" s="511"/>
      <c r="H113" s="363"/>
      <c r="I113" s="363"/>
      <c r="J113" s="363"/>
      <c r="K113" s="401"/>
      <c r="L113" s="362"/>
      <c r="M113" s="402"/>
      <c r="N113" s="402"/>
      <c r="O113" s="402"/>
      <c r="P113" s="363"/>
      <c r="Q113" s="363"/>
      <c r="R113" s="363"/>
      <c r="S113" s="363"/>
      <c r="T113" s="400"/>
      <c r="U113" s="382"/>
    </row>
    <row r="114" spans="2:21" ht="13.5" customHeight="1" x14ac:dyDescent="0.2">
      <c r="B114" s="32"/>
      <c r="C114" s="383">
        <f t="shared" si="7"/>
        <v>102</v>
      </c>
      <c r="D114" s="60" t="str">
        <f t="shared" si="8"/>
        <v/>
      </c>
      <c r="E114" s="376"/>
      <c r="F114" s="511"/>
      <c r="G114" s="511"/>
      <c r="H114" s="363"/>
      <c r="I114" s="363"/>
      <c r="J114" s="363"/>
      <c r="K114" s="401"/>
      <c r="L114" s="362"/>
      <c r="M114" s="402"/>
      <c r="N114" s="402"/>
      <c r="O114" s="402"/>
      <c r="P114" s="363"/>
      <c r="Q114" s="363"/>
      <c r="R114" s="363"/>
      <c r="S114" s="363"/>
      <c r="T114" s="400"/>
      <c r="U114" s="382"/>
    </row>
    <row r="115" spans="2:21" ht="13.5" customHeight="1" x14ac:dyDescent="0.2">
      <c r="B115" s="32"/>
      <c r="C115" s="383">
        <f t="shared" si="7"/>
        <v>103</v>
      </c>
      <c r="D115" s="60" t="str">
        <f t="shared" si="8"/>
        <v/>
      </c>
      <c r="E115" s="376"/>
      <c r="F115" s="511"/>
      <c r="G115" s="511"/>
      <c r="H115" s="363"/>
      <c r="I115" s="363"/>
      <c r="J115" s="363"/>
      <c r="K115" s="401"/>
      <c r="L115" s="362"/>
      <c r="M115" s="402"/>
      <c r="N115" s="402"/>
      <c r="O115" s="402"/>
      <c r="P115" s="363"/>
      <c r="Q115" s="363"/>
      <c r="R115" s="363"/>
      <c r="S115" s="363"/>
      <c r="T115" s="400"/>
      <c r="U115" s="382"/>
    </row>
    <row r="116" spans="2:21" ht="13.5" customHeight="1" x14ac:dyDescent="0.2">
      <c r="B116" s="32"/>
      <c r="C116" s="383">
        <f t="shared" si="7"/>
        <v>104</v>
      </c>
      <c r="D116" s="60" t="str">
        <f t="shared" si="8"/>
        <v/>
      </c>
      <c r="E116" s="376"/>
      <c r="F116" s="511"/>
      <c r="G116" s="511"/>
      <c r="H116" s="363"/>
      <c r="I116" s="363"/>
      <c r="J116" s="363"/>
      <c r="K116" s="401"/>
      <c r="L116" s="362"/>
      <c r="M116" s="402"/>
      <c r="N116" s="402"/>
      <c r="O116" s="402"/>
      <c r="P116" s="363"/>
      <c r="Q116" s="363"/>
      <c r="R116" s="363"/>
      <c r="S116" s="363"/>
      <c r="T116" s="400"/>
      <c r="U116" s="382"/>
    </row>
    <row r="117" spans="2:21" ht="13.5" customHeight="1" x14ac:dyDescent="0.2">
      <c r="B117" s="32"/>
      <c r="C117" s="383">
        <f t="shared" si="7"/>
        <v>105</v>
      </c>
      <c r="D117" s="60" t="str">
        <f t="shared" si="8"/>
        <v/>
      </c>
      <c r="E117" s="376"/>
      <c r="F117" s="511"/>
      <c r="G117" s="511"/>
      <c r="H117" s="363"/>
      <c r="I117" s="363"/>
      <c r="J117" s="363"/>
      <c r="K117" s="401"/>
      <c r="L117" s="362"/>
      <c r="M117" s="402"/>
      <c r="N117" s="402"/>
      <c r="O117" s="402"/>
      <c r="P117" s="363"/>
      <c r="Q117" s="363"/>
      <c r="R117" s="363"/>
      <c r="S117" s="363"/>
      <c r="T117" s="400"/>
      <c r="U117" s="382"/>
    </row>
    <row r="118" spans="2:21" ht="13.5" customHeight="1" x14ac:dyDescent="0.2">
      <c r="B118" s="32"/>
      <c r="C118" s="383">
        <f t="shared" si="7"/>
        <v>106</v>
      </c>
      <c r="D118" s="60" t="str">
        <f t="shared" si="8"/>
        <v/>
      </c>
      <c r="E118" s="376"/>
      <c r="F118" s="511"/>
      <c r="G118" s="511"/>
      <c r="H118" s="363"/>
      <c r="I118" s="363"/>
      <c r="J118" s="363"/>
      <c r="K118" s="401"/>
      <c r="L118" s="362"/>
      <c r="M118" s="402"/>
      <c r="N118" s="402"/>
      <c r="O118" s="402"/>
      <c r="P118" s="363"/>
      <c r="Q118" s="363"/>
      <c r="R118" s="363"/>
      <c r="S118" s="363"/>
      <c r="T118" s="400"/>
      <c r="U118" s="382"/>
    </row>
    <row r="119" spans="2:21" ht="13.5" customHeight="1" x14ac:dyDescent="0.2">
      <c r="B119" s="32"/>
      <c r="C119" s="383">
        <f t="shared" si="7"/>
        <v>107</v>
      </c>
      <c r="D119" s="60" t="str">
        <f t="shared" si="8"/>
        <v/>
      </c>
      <c r="E119" s="376"/>
      <c r="F119" s="511"/>
      <c r="G119" s="511"/>
      <c r="H119" s="363"/>
      <c r="I119" s="363"/>
      <c r="J119" s="363"/>
      <c r="K119" s="401"/>
      <c r="L119" s="362"/>
      <c r="M119" s="402"/>
      <c r="N119" s="402"/>
      <c r="O119" s="402"/>
      <c r="P119" s="363"/>
      <c r="Q119" s="363"/>
      <c r="R119" s="363"/>
      <c r="S119" s="363"/>
      <c r="T119" s="400"/>
      <c r="U119" s="382"/>
    </row>
    <row r="120" spans="2:21" ht="13.5" customHeight="1" x14ac:dyDescent="0.2">
      <c r="B120" s="32"/>
      <c r="C120" s="383">
        <f t="shared" si="7"/>
        <v>108</v>
      </c>
      <c r="D120" s="60" t="str">
        <f t="shared" si="8"/>
        <v/>
      </c>
      <c r="E120" s="376"/>
      <c r="F120" s="511"/>
      <c r="G120" s="511"/>
      <c r="H120" s="363"/>
      <c r="I120" s="363"/>
      <c r="J120" s="363"/>
      <c r="K120" s="401"/>
      <c r="L120" s="362"/>
      <c r="M120" s="402"/>
      <c r="N120" s="402"/>
      <c r="O120" s="402"/>
      <c r="P120" s="363"/>
      <c r="Q120" s="363"/>
      <c r="R120" s="363"/>
      <c r="S120" s="363"/>
      <c r="T120" s="400"/>
      <c r="U120" s="382"/>
    </row>
    <row r="121" spans="2:21" ht="13.5" customHeight="1" x14ac:dyDescent="0.2">
      <c r="B121" s="32"/>
      <c r="C121" s="383">
        <f t="shared" si="7"/>
        <v>109</v>
      </c>
      <c r="D121" s="60" t="str">
        <f t="shared" si="8"/>
        <v/>
      </c>
      <c r="E121" s="376"/>
      <c r="F121" s="511"/>
      <c r="G121" s="511"/>
      <c r="H121" s="363"/>
      <c r="I121" s="363"/>
      <c r="J121" s="363"/>
      <c r="K121" s="401"/>
      <c r="L121" s="362"/>
      <c r="M121" s="402"/>
      <c r="N121" s="402"/>
      <c r="O121" s="402"/>
      <c r="P121" s="363"/>
      <c r="Q121" s="363"/>
      <c r="R121" s="363"/>
      <c r="S121" s="363"/>
      <c r="T121" s="400"/>
      <c r="U121" s="382"/>
    </row>
    <row r="122" spans="2:21" ht="13.5" customHeight="1" x14ac:dyDescent="0.2">
      <c r="B122" s="32"/>
      <c r="C122" s="383">
        <f t="shared" si="7"/>
        <v>110</v>
      </c>
      <c r="D122" s="60" t="str">
        <f t="shared" si="8"/>
        <v/>
      </c>
      <c r="E122" s="376"/>
      <c r="F122" s="511"/>
      <c r="G122" s="511"/>
      <c r="H122" s="363"/>
      <c r="I122" s="363"/>
      <c r="J122" s="363"/>
      <c r="K122" s="401"/>
      <c r="L122" s="362"/>
      <c r="M122" s="402"/>
      <c r="N122" s="402"/>
      <c r="O122" s="402"/>
      <c r="P122" s="363"/>
      <c r="Q122" s="363"/>
      <c r="R122" s="363"/>
      <c r="S122" s="363"/>
      <c r="T122" s="400"/>
      <c r="U122" s="382"/>
    </row>
    <row r="123" spans="2:21" ht="13.5" customHeight="1" x14ac:dyDescent="0.2">
      <c r="B123" s="32"/>
      <c r="C123" s="383">
        <f t="shared" si="7"/>
        <v>111</v>
      </c>
      <c r="D123" s="60" t="str">
        <f t="shared" si="8"/>
        <v/>
      </c>
      <c r="E123" s="376"/>
      <c r="F123" s="511"/>
      <c r="G123" s="511"/>
      <c r="H123" s="363"/>
      <c r="I123" s="363"/>
      <c r="J123" s="363"/>
      <c r="K123" s="401"/>
      <c r="L123" s="362"/>
      <c r="M123" s="402"/>
      <c r="N123" s="402"/>
      <c r="O123" s="402"/>
      <c r="P123" s="363"/>
      <c r="Q123" s="363"/>
      <c r="R123" s="363"/>
      <c r="S123" s="363"/>
      <c r="T123" s="400"/>
      <c r="U123" s="382"/>
    </row>
    <row r="124" spans="2:21" ht="13.5" customHeight="1" x14ac:dyDescent="0.2">
      <c r="B124" s="32"/>
      <c r="C124" s="383">
        <f t="shared" si="7"/>
        <v>112</v>
      </c>
      <c r="D124" s="60" t="str">
        <f t="shared" si="8"/>
        <v/>
      </c>
      <c r="E124" s="376"/>
      <c r="F124" s="511"/>
      <c r="G124" s="511"/>
      <c r="H124" s="363"/>
      <c r="I124" s="363"/>
      <c r="J124" s="363"/>
      <c r="K124" s="401"/>
      <c r="L124" s="362"/>
      <c r="M124" s="402"/>
      <c r="N124" s="402"/>
      <c r="O124" s="402"/>
      <c r="P124" s="363"/>
      <c r="Q124" s="363"/>
      <c r="R124" s="363"/>
      <c r="S124" s="363"/>
      <c r="T124" s="400"/>
      <c r="U124" s="382"/>
    </row>
    <row r="125" spans="2:21" ht="13.5" customHeight="1" x14ac:dyDescent="0.2">
      <c r="B125" s="32"/>
      <c r="C125" s="383">
        <f t="shared" si="7"/>
        <v>113</v>
      </c>
      <c r="D125" s="60" t="str">
        <f t="shared" si="8"/>
        <v/>
      </c>
      <c r="E125" s="376"/>
      <c r="F125" s="511"/>
      <c r="G125" s="511"/>
      <c r="H125" s="363"/>
      <c r="I125" s="363"/>
      <c r="J125" s="363"/>
      <c r="K125" s="401"/>
      <c r="L125" s="362"/>
      <c r="M125" s="402"/>
      <c r="N125" s="402"/>
      <c r="O125" s="402"/>
      <c r="P125" s="363"/>
      <c r="Q125" s="363"/>
      <c r="R125" s="363"/>
      <c r="S125" s="363"/>
      <c r="T125" s="400"/>
      <c r="U125" s="382"/>
    </row>
    <row r="126" spans="2:21" ht="13.5" customHeight="1" x14ac:dyDescent="0.2">
      <c r="B126" s="32"/>
      <c r="C126" s="383">
        <f t="shared" si="7"/>
        <v>114</v>
      </c>
      <c r="D126" s="60" t="str">
        <f t="shared" si="8"/>
        <v/>
      </c>
      <c r="E126" s="376"/>
      <c r="F126" s="511"/>
      <c r="G126" s="511"/>
      <c r="H126" s="363"/>
      <c r="I126" s="363"/>
      <c r="J126" s="363"/>
      <c r="K126" s="401"/>
      <c r="L126" s="362"/>
      <c r="M126" s="402"/>
      <c r="N126" s="402"/>
      <c r="O126" s="402"/>
      <c r="P126" s="363"/>
      <c r="Q126" s="363"/>
      <c r="R126" s="363"/>
      <c r="S126" s="363"/>
      <c r="T126" s="400"/>
      <c r="U126" s="382"/>
    </row>
    <row r="127" spans="2:21" ht="13.5" customHeight="1" x14ac:dyDescent="0.2">
      <c r="B127" s="32"/>
      <c r="C127" s="383">
        <f t="shared" si="7"/>
        <v>115</v>
      </c>
      <c r="D127" s="60" t="str">
        <f t="shared" si="8"/>
        <v/>
      </c>
      <c r="E127" s="376"/>
      <c r="F127" s="511"/>
      <c r="G127" s="511"/>
      <c r="H127" s="363"/>
      <c r="I127" s="363"/>
      <c r="J127" s="363"/>
      <c r="K127" s="401"/>
      <c r="L127" s="362"/>
      <c r="M127" s="402"/>
      <c r="N127" s="402"/>
      <c r="O127" s="402"/>
      <c r="P127" s="363"/>
      <c r="Q127" s="363"/>
      <c r="R127" s="363"/>
      <c r="S127" s="363"/>
      <c r="T127" s="400"/>
      <c r="U127" s="382"/>
    </row>
    <row r="128" spans="2:21" ht="13.5" customHeight="1" x14ac:dyDescent="0.2">
      <c r="B128" s="32"/>
      <c r="C128" s="383">
        <f t="shared" si="7"/>
        <v>116</v>
      </c>
      <c r="D128" s="60" t="str">
        <f t="shared" si="8"/>
        <v/>
      </c>
      <c r="E128" s="376"/>
      <c r="F128" s="511"/>
      <c r="G128" s="511"/>
      <c r="H128" s="363"/>
      <c r="I128" s="363"/>
      <c r="J128" s="363"/>
      <c r="K128" s="401"/>
      <c r="L128" s="362"/>
      <c r="M128" s="402"/>
      <c r="N128" s="402"/>
      <c r="O128" s="402"/>
      <c r="P128" s="363"/>
      <c r="Q128" s="363"/>
      <c r="R128" s="363"/>
      <c r="S128" s="363"/>
      <c r="T128" s="400"/>
      <c r="U128" s="382"/>
    </row>
    <row r="129" spans="2:21" ht="13.5" customHeight="1" x14ac:dyDescent="0.2">
      <c r="B129" s="32"/>
      <c r="C129" s="383">
        <f t="shared" si="7"/>
        <v>117</v>
      </c>
      <c r="D129" s="60" t="str">
        <f t="shared" si="8"/>
        <v/>
      </c>
      <c r="E129" s="376"/>
      <c r="F129" s="511"/>
      <c r="G129" s="511"/>
      <c r="H129" s="363"/>
      <c r="I129" s="363"/>
      <c r="J129" s="363"/>
      <c r="K129" s="401"/>
      <c r="L129" s="362"/>
      <c r="M129" s="402"/>
      <c r="N129" s="402"/>
      <c r="O129" s="402"/>
      <c r="P129" s="363"/>
      <c r="Q129" s="363"/>
      <c r="R129" s="363"/>
      <c r="S129" s="363"/>
      <c r="T129" s="400"/>
      <c r="U129" s="382"/>
    </row>
    <row r="130" spans="2:21" ht="13.5" customHeight="1" x14ac:dyDescent="0.2">
      <c r="B130" s="32"/>
      <c r="C130" s="383">
        <f t="shared" si="7"/>
        <v>118</v>
      </c>
      <c r="D130" s="60" t="str">
        <f t="shared" si="8"/>
        <v/>
      </c>
      <c r="E130" s="376"/>
      <c r="F130" s="511"/>
      <c r="G130" s="511"/>
      <c r="H130" s="363"/>
      <c r="I130" s="363"/>
      <c r="J130" s="363"/>
      <c r="K130" s="401"/>
      <c r="L130" s="362"/>
      <c r="M130" s="402"/>
      <c r="N130" s="402"/>
      <c r="O130" s="402"/>
      <c r="P130" s="363"/>
      <c r="Q130" s="363"/>
      <c r="R130" s="363"/>
      <c r="S130" s="363"/>
      <c r="T130" s="400"/>
      <c r="U130" s="382"/>
    </row>
    <row r="131" spans="2:21" ht="13.5" customHeight="1" x14ac:dyDescent="0.2">
      <c r="B131" s="32"/>
      <c r="C131" s="383">
        <f t="shared" si="7"/>
        <v>119</v>
      </c>
      <c r="D131" s="60" t="str">
        <f t="shared" si="8"/>
        <v/>
      </c>
      <c r="E131" s="376"/>
      <c r="F131" s="511"/>
      <c r="G131" s="511"/>
      <c r="H131" s="363"/>
      <c r="I131" s="363"/>
      <c r="J131" s="363"/>
      <c r="K131" s="401"/>
      <c r="L131" s="362"/>
      <c r="M131" s="402"/>
      <c r="N131" s="402"/>
      <c r="O131" s="402"/>
      <c r="P131" s="363"/>
      <c r="Q131" s="363"/>
      <c r="R131" s="363"/>
      <c r="S131" s="363"/>
      <c r="T131" s="400"/>
      <c r="U131" s="382"/>
    </row>
    <row r="132" spans="2:21" ht="13.5" customHeight="1" x14ac:dyDescent="0.2">
      <c r="B132" s="32"/>
      <c r="C132" s="383">
        <f t="shared" si="7"/>
        <v>120</v>
      </c>
      <c r="D132" s="60" t="str">
        <f t="shared" si="8"/>
        <v/>
      </c>
      <c r="E132" s="376"/>
      <c r="F132" s="511"/>
      <c r="G132" s="511"/>
      <c r="H132" s="363"/>
      <c r="I132" s="363"/>
      <c r="J132" s="363"/>
      <c r="K132" s="401"/>
      <c r="L132" s="362"/>
      <c r="M132" s="402"/>
      <c r="N132" s="402"/>
      <c r="O132" s="402"/>
      <c r="P132" s="363"/>
      <c r="Q132" s="363"/>
      <c r="R132" s="363"/>
      <c r="S132" s="363"/>
      <c r="T132" s="400"/>
      <c r="U132" s="382"/>
    </row>
    <row r="133" spans="2:21" ht="13.5" customHeight="1" x14ac:dyDescent="0.2">
      <c r="B133" s="32"/>
      <c r="C133" s="383">
        <f t="shared" si="7"/>
        <v>121</v>
      </c>
      <c r="D133" s="60" t="str">
        <f t="shared" si="8"/>
        <v/>
      </c>
      <c r="E133" s="376"/>
      <c r="F133" s="511"/>
      <c r="G133" s="511"/>
      <c r="H133" s="363"/>
      <c r="I133" s="363"/>
      <c r="J133" s="363"/>
      <c r="K133" s="401"/>
      <c r="L133" s="362"/>
      <c r="M133" s="402"/>
      <c r="N133" s="402"/>
      <c r="O133" s="402"/>
      <c r="P133" s="363"/>
      <c r="Q133" s="363"/>
      <c r="R133" s="363"/>
      <c r="S133" s="363"/>
      <c r="T133" s="400"/>
      <c r="U133" s="382"/>
    </row>
    <row r="134" spans="2:21" ht="13.5" customHeight="1" x14ac:dyDescent="0.2">
      <c r="B134" s="32"/>
      <c r="C134" s="383">
        <f>C133+1</f>
        <v>122</v>
      </c>
      <c r="D134" s="60" t="str">
        <f t="shared" si="8"/>
        <v/>
      </c>
      <c r="E134" s="376"/>
      <c r="F134" s="511"/>
      <c r="G134" s="511"/>
      <c r="H134" s="363"/>
      <c r="I134" s="363"/>
      <c r="J134" s="363"/>
      <c r="K134" s="401"/>
      <c r="L134" s="362"/>
      <c r="M134" s="402"/>
      <c r="N134" s="402"/>
      <c r="O134" s="402"/>
      <c r="P134" s="363"/>
      <c r="Q134" s="363"/>
      <c r="R134" s="363"/>
      <c r="S134" s="363"/>
      <c r="T134" s="400"/>
      <c r="U134" s="382"/>
    </row>
    <row r="135" spans="2:21" ht="13.5" customHeight="1" x14ac:dyDescent="0.2">
      <c r="B135" s="32"/>
      <c r="C135" s="383">
        <f>C134+1</f>
        <v>123</v>
      </c>
      <c r="D135" s="60" t="str">
        <f t="shared" si="8"/>
        <v/>
      </c>
      <c r="E135" s="376"/>
      <c r="F135" s="511"/>
      <c r="G135" s="511"/>
      <c r="H135" s="363"/>
      <c r="I135" s="363"/>
      <c r="J135" s="363"/>
      <c r="K135" s="401"/>
      <c r="L135" s="362"/>
      <c r="M135" s="402"/>
      <c r="N135" s="402"/>
      <c r="O135" s="402"/>
      <c r="P135" s="363"/>
      <c r="Q135" s="363"/>
      <c r="R135" s="363"/>
      <c r="S135" s="363"/>
      <c r="T135" s="400"/>
      <c r="U135" s="382"/>
    </row>
    <row r="136" spans="2:21" ht="13.5" customHeight="1" x14ac:dyDescent="0.2">
      <c r="B136" s="32"/>
      <c r="C136" s="383">
        <f t="shared" ref="C136:C162" si="9">C135+1</f>
        <v>124</v>
      </c>
      <c r="D136" s="60" t="str">
        <f t="shared" si="8"/>
        <v/>
      </c>
      <c r="E136" s="376"/>
      <c r="F136" s="511"/>
      <c r="G136" s="511"/>
      <c r="H136" s="363"/>
      <c r="I136" s="363"/>
      <c r="J136" s="363"/>
      <c r="K136" s="401"/>
      <c r="L136" s="362"/>
      <c r="M136" s="402"/>
      <c r="N136" s="402"/>
      <c r="O136" s="402"/>
      <c r="P136" s="363"/>
      <c r="Q136" s="363"/>
      <c r="R136" s="363"/>
      <c r="S136" s="363"/>
      <c r="T136" s="400"/>
      <c r="U136" s="382"/>
    </row>
    <row r="137" spans="2:21" ht="13.5" customHeight="1" x14ac:dyDescent="0.2">
      <c r="B137" s="32"/>
      <c r="C137" s="383">
        <f t="shared" si="9"/>
        <v>125</v>
      </c>
      <c r="D137" s="60" t="str">
        <f t="shared" si="8"/>
        <v/>
      </c>
      <c r="E137" s="376"/>
      <c r="F137" s="511"/>
      <c r="G137" s="511"/>
      <c r="H137" s="363"/>
      <c r="I137" s="363"/>
      <c r="J137" s="363"/>
      <c r="K137" s="401"/>
      <c r="L137" s="362"/>
      <c r="M137" s="402"/>
      <c r="N137" s="402"/>
      <c r="O137" s="402"/>
      <c r="P137" s="363"/>
      <c r="Q137" s="363"/>
      <c r="R137" s="363"/>
      <c r="S137" s="363"/>
      <c r="T137" s="400"/>
      <c r="U137" s="382"/>
    </row>
    <row r="138" spans="2:21" ht="13.5" customHeight="1" x14ac:dyDescent="0.2">
      <c r="B138" s="32"/>
      <c r="C138" s="383">
        <f t="shared" si="9"/>
        <v>126</v>
      </c>
      <c r="D138" s="60" t="str">
        <f t="shared" si="8"/>
        <v/>
      </c>
      <c r="E138" s="376"/>
      <c r="F138" s="511"/>
      <c r="G138" s="511"/>
      <c r="H138" s="363"/>
      <c r="I138" s="363"/>
      <c r="J138" s="363"/>
      <c r="K138" s="401"/>
      <c r="L138" s="362"/>
      <c r="M138" s="402"/>
      <c r="N138" s="402"/>
      <c r="O138" s="402"/>
      <c r="P138" s="363"/>
      <c r="Q138" s="363"/>
      <c r="R138" s="363"/>
      <c r="S138" s="363"/>
      <c r="T138" s="400"/>
      <c r="U138" s="382"/>
    </row>
    <row r="139" spans="2:21" ht="13.5" customHeight="1" x14ac:dyDescent="0.2">
      <c r="B139" s="32"/>
      <c r="C139" s="383">
        <f t="shared" si="9"/>
        <v>127</v>
      </c>
      <c r="D139" s="60" t="str">
        <f t="shared" si="8"/>
        <v/>
      </c>
      <c r="E139" s="376"/>
      <c r="F139" s="511"/>
      <c r="G139" s="511"/>
      <c r="H139" s="363"/>
      <c r="I139" s="363"/>
      <c r="J139" s="363"/>
      <c r="K139" s="401"/>
      <c r="L139" s="362"/>
      <c r="M139" s="402"/>
      <c r="N139" s="402"/>
      <c r="O139" s="402"/>
      <c r="P139" s="363"/>
      <c r="Q139" s="363"/>
      <c r="R139" s="363"/>
      <c r="S139" s="363"/>
      <c r="T139" s="400"/>
      <c r="U139" s="382"/>
    </row>
    <row r="140" spans="2:21" ht="13.5" customHeight="1" x14ac:dyDescent="0.2">
      <c r="B140" s="32"/>
      <c r="C140" s="383">
        <f t="shared" si="9"/>
        <v>128</v>
      </c>
      <c r="D140" s="60" t="str">
        <f t="shared" si="8"/>
        <v/>
      </c>
      <c r="E140" s="376"/>
      <c r="F140" s="511"/>
      <c r="G140" s="511"/>
      <c r="H140" s="363"/>
      <c r="I140" s="363"/>
      <c r="J140" s="363"/>
      <c r="K140" s="401"/>
      <c r="L140" s="362"/>
      <c r="M140" s="402"/>
      <c r="N140" s="402"/>
      <c r="O140" s="402"/>
      <c r="P140" s="363"/>
      <c r="Q140" s="363"/>
      <c r="R140" s="363"/>
      <c r="S140" s="363"/>
      <c r="T140" s="400"/>
      <c r="U140" s="382"/>
    </row>
    <row r="141" spans="2:21" ht="13.5" customHeight="1" x14ac:dyDescent="0.2">
      <c r="B141" s="32"/>
      <c r="C141" s="383">
        <f t="shared" si="9"/>
        <v>129</v>
      </c>
      <c r="D141" s="60" t="str">
        <f t="shared" ref="D141:D172" si="10">IF(E141="","",IF(E141&lt;=$X$2,"○",""))</f>
        <v/>
      </c>
      <c r="E141" s="376"/>
      <c r="F141" s="511"/>
      <c r="G141" s="511"/>
      <c r="H141" s="363"/>
      <c r="I141" s="363"/>
      <c r="J141" s="363"/>
      <c r="K141" s="401"/>
      <c r="L141" s="362"/>
      <c r="M141" s="402"/>
      <c r="N141" s="402"/>
      <c r="O141" s="402"/>
      <c r="P141" s="363"/>
      <c r="Q141" s="363"/>
      <c r="R141" s="363"/>
      <c r="S141" s="363"/>
      <c r="T141" s="400"/>
      <c r="U141" s="382"/>
    </row>
    <row r="142" spans="2:21" ht="13.5" customHeight="1" x14ac:dyDescent="0.2">
      <c r="B142" s="32"/>
      <c r="C142" s="383">
        <f t="shared" si="9"/>
        <v>130</v>
      </c>
      <c r="D142" s="60" t="str">
        <f t="shared" si="10"/>
        <v/>
      </c>
      <c r="E142" s="376"/>
      <c r="F142" s="511"/>
      <c r="G142" s="511"/>
      <c r="H142" s="363"/>
      <c r="I142" s="363"/>
      <c r="J142" s="363"/>
      <c r="K142" s="401"/>
      <c r="L142" s="362"/>
      <c r="M142" s="402"/>
      <c r="N142" s="402"/>
      <c r="O142" s="402"/>
      <c r="P142" s="363"/>
      <c r="Q142" s="363"/>
      <c r="R142" s="363"/>
      <c r="S142" s="363"/>
      <c r="T142" s="400"/>
      <c r="U142" s="382"/>
    </row>
    <row r="143" spans="2:21" ht="13.5" customHeight="1" x14ac:dyDescent="0.2">
      <c r="B143" s="32"/>
      <c r="C143" s="383">
        <f t="shared" si="9"/>
        <v>131</v>
      </c>
      <c r="D143" s="60" t="str">
        <f t="shared" si="10"/>
        <v/>
      </c>
      <c r="E143" s="376"/>
      <c r="F143" s="511"/>
      <c r="G143" s="511"/>
      <c r="H143" s="363"/>
      <c r="I143" s="363"/>
      <c r="J143" s="363"/>
      <c r="K143" s="401"/>
      <c r="L143" s="362"/>
      <c r="M143" s="402"/>
      <c r="N143" s="402"/>
      <c r="O143" s="402"/>
      <c r="P143" s="363"/>
      <c r="Q143" s="363"/>
      <c r="R143" s="363"/>
      <c r="S143" s="363"/>
      <c r="T143" s="400"/>
      <c r="U143" s="382"/>
    </row>
    <row r="144" spans="2:21" ht="13.5" customHeight="1" x14ac:dyDescent="0.2">
      <c r="B144" s="32"/>
      <c r="C144" s="383">
        <f t="shared" si="9"/>
        <v>132</v>
      </c>
      <c r="D144" s="60" t="str">
        <f t="shared" si="10"/>
        <v/>
      </c>
      <c r="E144" s="376"/>
      <c r="F144" s="511"/>
      <c r="G144" s="511"/>
      <c r="H144" s="363"/>
      <c r="I144" s="363"/>
      <c r="J144" s="363"/>
      <c r="K144" s="401"/>
      <c r="L144" s="362"/>
      <c r="M144" s="402"/>
      <c r="N144" s="402"/>
      <c r="O144" s="402"/>
      <c r="P144" s="363"/>
      <c r="Q144" s="363"/>
      <c r="R144" s="363"/>
      <c r="S144" s="363"/>
      <c r="T144" s="400"/>
      <c r="U144" s="382"/>
    </row>
    <row r="145" spans="2:21" ht="13.5" customHeight="1" x14ac:dyDescent="0.2">
      <c r="B145" s="32"/>
      <c r="C145" s="383">
        <f t="shared" si="9"/>
        <v>133</v>
      </c>
      <c r="D145" s="60" t="str">
        <f t="shared" si="10"/>
        <v/>
      </c>
      <c r="E145" s="376"/>
      <c r="F145" s="511"/>
      <c r="G145" s="511"/>
      <c r="H145" s="363"/>
      <c r="I145" s="363"/>
      <c r="J145" s="363"/>
      <c r="K145" s="401"/>
      <c r="L145" s="362"/>
      <c r="M145" s="402"/>
      <c r="N145" s="402"/>
      <c r="O145" s="402"/>
      <c r="P145" s="363"/>
      <c r="Q145" s="363"/>
      <c r="R145" s="363"/>
      <c r="S145" s="363"/>
      <c r="T145" s="400"/>
      <c r="U145" s="382"/>
    </row>
    <row r="146" spans="2:21" ht="13.5" customHeight="1" x14ac:dyDescent="0.2">
      <c r="B146" s="32"/>
      <c r="C146" s="383">
        <f t="shared" si="9"/>
        <v>134</v>
      </c>
      <c r="D146" s="60" t="str">
        <f t="shared" si="10"/>
        <v/>
      </c>
      <c r="E146" s="376"/>
      <c r="F146" s="511"/>
      <c r="G146" s="511"/>
      <c r="H146" s="363"/>
      <c r="I146" s="363"/>
      <c r="J146" s="363"/>
      <c r="K146" s="401"/>
      <c r="L146" s="362"/>
      <c r="M146" s="402"/>
      <c r="N146" s="402"/>
      <c r="O146" s="402"/>
      <c r="P146" s="363"/>
      <c r="Q146" s="363"/>
      <c r="R146" s="363"/>
      <c r="S146" s="363"/>
      <c r="T146" s="400"/>
      <c r="U146" s="382"/>
    </row>
    <row r="147" spans="2:21" ht="13.5" customHeight="1" x14ac:dyDescent="0.2">
      <c r="B147" s="32"/>
      <c r="C147" s="383">
        <f t="shared" si="9"/>
        <v>135</v>
      </c>
      <c r="D147" s="60" t="str">
        <f t="shared" si="10"/>
        <v/>
      </c>
      <c r="E147" s="376"/>
      <c r="F147" s="511"/>
      <c r="G147" s="511"/>
      <c r="H147" s="363"/>
      <c r="I147" s="363"/>
      <c r="J147" s="363"/>
      <c r="K147" s="401"/>
      <c r="L147" s="362"/>
      <c r="M147" s="402"/>
      <c r="N147" s="402"/>
      <c r="O147" s="402"/>
      <c r="P147" s="363"/>
      <c r="Q147" s="363"/>
      <c r="R147" s="363"/>
      <c r="S147" s="363"/>
      <c r="T147" s="400"/>
      <c r="U147" s="382"/>
    </row>
    <row r="148" spans="2:21" ht="13.5" customHeight="1" x14ac:dyDescent="0.2">
      <c r="B148" s="32"/>
      <c r="C148" s="383">
        <f t="shared" si="9"/>
        <v>136</v>
      </c>
      <c r="D148" s="60" t="str">
        <f t="shared" si="10"/>
        <v/>
      </c>
      <c r="E148" s="376"/>
      <c r="F148" s="511"/>
      <c r="G148" s="511"/>
      <c r="H148" s="363"/>
      <c r="I148" s="363"/>
      <c r="J148" s="363"/>
      <c r="K148" s="401"/>
      <c r="L148" s="362"/>
      <c r="M148" s="402"/>
      <c r="N148" s="402"/>
      <c r="O148" s="402"/>
      <c r="P148" s="363"/>
      <c r="Q148" s="363"/>
      <c r="R148" s="363"/>
      <c r="S148" s="363"/>
      <c r="T148" s="400"/>
      <c r="U148" s="382"/>
    </row>
    <row r="149" spans="2:21" ht="13.5" customHeight="1" x14ac:dyDescent="0.2">
      <c r="B149" s="32"/>
      <c r="C149" s="383">
        <f t="shared" si="9"/>
        <v>137</v>
      </c>
      <c r="D149" s="60" t="str">
        <f t="shared" si="10"/>
        <v/>
      </c>
      <c r="E149" s="376"/>
      <c r="F149" s="511"/>
      <c r="G149" s="511"/>
      <c r="H149" s="363"/>
      <c r="I149" s="363"/>
      <c r="J149" s="363"/>
      <c r="K149" s="401"/>
      <c r="L149" s="362"/>
      <c r="M149" s="402"/>
      <c r="N149" s="402"/>
      <c r="O149" s="402"/>
      <c r="P149" s="363"/>
      <c r="Q149" s="363"/>
      <c r="R149" s="363"/>
      <c r="S149" s="363"/>
      <c r="T149" s="400"/>
      <c r="U149" s="382"/>
    </row>
    <row r="150" spans="2:21" ht="13.5" customHeight="1" x14ac:dyDescent="0.2">
      <c r="B150" s="32"/>
      <c r="C150" s="383">
        <f t="shared" si="9"/>
        <v>138</v>
      </c>
      <c r="D150" s="60" t="str">
        <f t="shared" si="10"/>
        <v/>
      </c>
      <c r="E150" s="376"/>
      <c r="F150" s="511"/>
      <c r="G150" s="511"/>
      <c r="H150" s="363"/>
      <c r="I150" s="363"/>
      <c r="J150" s="363"/>
      <c r="K150" s="401"/>
      <c r="L150" s="362"/>
      <c r="M150" s="402"/>
      <c r="N150" s="402"/>
      <c r="O150" s="402"/>
      <c r="P150" s="363"/>
      <c r="Q150" s="363"/>
      <c r="R150" s="363"/>
      <c r="S150" s="363"/>
      <c r="T150" s="400"/>
      <c r="U150" s="382"/>
    </row>
    <row r="151" spans="2:21" ht="13.5" customHeight="1" x14ac:dyDescent="0.2">
      <c r="B151" s="32"/>
      <c r="C151" s="383">
        <f t="shared" si="9"/>
        <v>139</v>
      </c>
      <c r="D151" s="60" t="str">
        <f t="shared" si="10"/>
        <v/>
      </c>
      <c r="E151" s="376"/>
      <c r="F151" s="511"/>
      <c r="G151" s="511"/>
      <c r="H151" s="363"/>
      <c r="I151" s="363"/>
      <c r="J151" s="363"/>
      <c r="K151" s="401"/>
      <c r="L151" s="362"/>
      <c r="M151" s="402"/>
      <c r="N151" s="402"/>
      <c r="O151" s="402"/>
      <c r="P151" s="363"/>
      <c r="Q151" s="363"/>
      <c r="R151" s="363"/>
      <c r="S151" s="363"/>
      <c r="T151" s="400"/>
      <c r="U151" s="382"/>
    </row>
    <row r="152" spans="2:21" ht="13.5" customHeight="1" x14ac:dyDescent="0.2">
      <c r="B152" s="32"/>
      <c r="C152" s="383">
        <f t="shared" si="9"/>
        <v>140</v>
      </c>
      <c r="D152" s="60" t="str">
        <f t="shared" si="10"/>
        <v/>
      </c>
      <c r="E152" s="376"/>
      <c r="F152" s="511"/>
      <c r="G152" s="511"/>
      <c r="H152" s="363"/>
      <c r="I152" s="363"/>
      <c r="J152" s="363"/>
      <c r="K152" s="401"/>
      <c r="L152" s="362"/>
      <c r="M152" s="402"/>
      <c r="N152" s="402"/>
      <c r="O152" s="402"/>
      <c r="P152" s="363"/>
      <c r="Q152" s="363"/>
      <c r="R152" s="363"/>
      <c r="S152" s="363"/>
      <c r="T152" s="400"/>
      <c r="U152" s="382"/>
    </row>
    <row r="153" spans="2:21" ht="13.5" customHeight="1" x14ac:dyDescent="0.2">
      <c r="B153" s="32"/>
      <c r="C153" s="383">
        <f t="shared" si="9"/>
        <v>141</v>
      </c>
      <c r="D153" s="60" t="str">
        <f t="shared" si="10"/>
        <v/>
      </c>
      <c r="E153" s="376"/>
      <c r="F153" s="511"/>
      <c r="G153" s="511"/>
      <c r="H153" s="363"/>
      <c r="I153" s="363"/>
      <c r="J153" s="363"/>
      <c r="K153" s="401"/>
      <c r="L153" s="362"/>
      <c r="M153" s="402"/>
      <c r="N153" s="402"/>
      <c r="O153" s="402"/>
      <c r="P153" s="363"/>
      <c r="Q153" s="363"/>
      <c r="R153" s="363"/>
      <c r="S153" s="363"/>
      <c r="T153" s="400"/>
      <c r="U153" s="382"/>
    </row>
    <row r="154" spans="2:21" ht="13.5" customHeight="1" x14ac:dyDescent="0.2">
      <c r="B154" s="32"/>
      <c r="C154" s="383">
        <f t="shared" si="9"/>
        <v>142</v>
      </c>
      <c r="D154" s="60" t="str">
        <f t="shared" si="10"/>
        <v/>
      </c>
      <c r="E154" s="376"/>
      <c r="F154" s="511"/>
      <c r="G154" s="511"/>
      <c r="H154" s="363"/>
      <c r="I154" s="363"/>
      <c r="J154" s="363"/>
      <c r="K154" s="401"/>
      <c r="L154" s="362"/>
      <c r="M154" s="402"/>
      <c r="N154" s="402"/>
      <c r="O154" s="402"/>
      <c r="P154" s="363"/>
      <c r="Q154" s="363"/>
      <c r="R154" s="363"/>
      <c r="S154" s="363"/>
      <c r="T154" s="400"/>
      <c r="U154" s="382"/>
    </row>
    <row r="155" spans="2:21" ht="13.5" customHeight="1" x14ac:dyDescent="0.2">
      <c r="B155" s="32"/>
      <c r="C155" s="383">
        <f t="shared" si="9"/>
        <v>143</v>
      </c>
      <c r="D155" s="60" t="str">
        <f t="shared" si="10"/>
        <v/>
      </c>
      <c r="E155" s="376"/>
      <c r="F155" s="511"/>
      <c r="G155" s="511"/>
      <c r="H155" s="363"/>
      <c r="I155" s="363"/>
      <c r="J155" s="363"/>
      <c r="K155" s="401"/>
      <c r="L155" s="362"/>
      <c r="M155" s="402"/>
      <c r="N155" s="402"/>
      <c r="O155" s="402"/>
      <c r="P155" s="363"/>
      <c r="Q155" s="363"/>
      <c r="R155" s="363"/>
      <c r="S155" s="363"/>
      <c r="T155" s="400"/>
      <c r="U155" s="382"/>
    </row>
    <row r="156" spans="2:21" ht="13.5" customHeight="1" x14ac:dyDescent="0.2">
      <c r="B156" s="32"/>
      <c r="C156" s="383">
        <f t="shared" si="9"/>
        <v>144</v>
      </c>
      <c r="D156" s="60" t="str">
        <f t="shared" si="10"/>
        <v/>
      </c>
      <c r="E156" s="376"/>
      <c r="F156" s="511"/>
      <c r="G156" s="511"/>
      <c r="H156" s="363"/>
      <c r="I156" s="363"/>
      <c r="J156" s="363"/>
      <c r="K156" s="401"/>
      <c r="L156" s="362"/>
      <c r="M156" s="402"/>
      <c r="N156" s="402"/>
      <c r="O156" s="402"/>
      <c r="P156" s="363"/>
      <c r="Q156" s="363"/>
      <c r="R156" s="363"/>
      <c r="S156" s="363"/>
      <c r="T156" s="400"/>
      <c r="U156" s="382"/>
    </row>
    <row r="157" spans="2:21" ht="13.5" customHeight="1" x14ac:dyDescent="0.2">
      <c r="B157" s="32"/>
      <c r="C157" s="383">
        <f t="shared" si="9"/>
        <v>145</v>
      </c>
      <c r="D157" s="60" t="str">
        <f t="shared" si="10"/>
        <v/>
      </c>
      <c r="E157" s="376"/>
      <c r="F157" s="511"/>
      <c r="G157" s="511"/>
      <c r="H157" s="363"/>
      <c r="I157" s="363"/>
      <c r="J157" s="363"/>
      <c r="K157" s="401"/>
      <c r="L157" s="362"/>
      <c r="M157" s="402"/>
      <c r="N157" s="402"/>
      <c r="O157" s="402"/>
      <c r="P157" s="363"/>
      <c r="Q157" s="363"/>
      <c r="R157" s="363"/>
      <c r="S157" s="363"/>
      <c r="T157" s="400"/>
      <c r="U157" s="382"/>
    </row>
    <row r="158" spans="2:21" ht="13.5" customHeight="1" x14ac:dyDescent="0.2">
      <c r="B158" s="32"/>
      <c r="C158" s="383">
        <f t="shared" si="9"/>
        <v>146</v>
      </c>
      <c r="D158" s="60" t="str">
        <f t="shared" si="10"/>
        <v/>
      </c>
      <c r="E158" s="376"/>
      <c r="F158" s="511"/>
      <c r="G158" s="511"/>
      <c r="H158" s="363"/>
      <c r="I158" s="363"/>
      <c r="J158" s="363"/>
      <c r="K158" s="401"/>
      <c r="L158" s="362"/>
      <c r="M158" s="402"/>
      <c r="N158" s="402"/>
      <c r="O158" s="402"/>
      <c r="P158" s="363"/>
      <c r="Q158" s="363"/>
      <c r="R158" s="363"/>
      <c r="S158" s="363"/>
      <c r="T158" s="400"/>
      <c r="U158" s="382"/>
    </row>
    <row r="159" spans="2:21" ht="13.5" customHeight="1" x14ac:dyDescent="0.2">
      <c r="B159" s="32"/>
      <c r="C159" s="383">
        <f t="shared" si="9"/>
        <v>147</v>
      </c>
      <c r="D159" s="60" t="str">
        <f t="shared" si="10"/>
        <v/>
      </c>
      <c r="E159" s="376"/>
      <c r="F159" s="511"/>
      <c r="G159" s="511"/>
      <c r="H159" s="363"/>
      <c r="I159" s="363"/>
      <c r="J159" s="363"/>
      <c r="K159" s="401"/>
      <c r="L159" s="362"/>
      <c r="M159" s="402"/>
      <c r="N159" s="402"/>
      <c r="O159" s="402"/>
      <c r="P159" s="363"/>
      <c r="Q159" s="363"/>
      <c r="R159" s="363"/>
      <c r="S159" s="363"/>
      <c r="T159" s="400"/>
      <c r="U159" s="382"/>
    </row>
    <row r="160" spans="2:21" ht="13.5" customHeight="1" x14ac:dyDescent="0.2">
      <c r="B160" s="32"/>
      <c r="C160" s="383">
        <f t="shared" si="9"/>
        <v>148</v>
      </c>
      <c r="D160" s="60" t="str">
        <f t="shared" si="10"/>
        <v/>
      </c>
      <c r="E160" s="376"/>
      <c r="F160" s="511"/>
      <c r="G160" s="511"/>
      <c r="H160" s="363"/>
      <c r="I160" s="363"/>
      <c r="J160" s="363"/>
      <c r="K160" s="401"/>
      <c r="L160" s="362"/>
      <c r="M160" s="402"/>
      <c r="N160" s="402"/>
      <c r="O160" s="402"/>
      <c r="P160" s="363"/>
      <c r="Q160" s="363"/>
      <c r="R160" s="363"/>
      <c r="S160" s="363"/>
      <c r="T160" s="400"/>
      <c r="U160" s="382"/>
    </row>
    <row r="161" spans="2:21" ht="13.5" customHeight="1" x14ac:dyDescent="0.2">
      <c r="B161" s="32"/>
      <c r="C161" s="383">
        <f t="shared" si="9"/>
        <v>149</v>
      </c>
      <c r="D161" s="60" t="str">
        <f t="shared" si="10"/>
        <v/>
      </c>
      <c r="E161" s="376"/>
      <c r="F161" s="511"/>
      <c r="G161" s="511"/>
      <c r="H161" s="363"/>
      <c r="I161" s="363"/>
      <c r="J161" s="363"/>
      <c r="K161" s="401"/>
      <c r="L161" s="362"/>
      <c r="M161" s="402"/>
      <c r="N161" s="402"/>
      <c r="O161" s="402"/>
      <c r="P161" s="363"/>
      <c r="Q161" s="363"/>
      <c r="R161" s="363"/>
      <c r="S161" s="363"/>
      <c r="T161" s="400"/>
      <c r="U161" s="382"/>
    </row>
    <row r="162" spans="2:21" ht="13.5" customHeight="1" x14ac:dyDescent="0.2">
      <c r="B162" s="32"/>
      <c r="C162" s="383">
        <f t="shared" si="9"/>
        <v>150</v>
      </c>
      <c r="D162" s="60" t="str">
        <f t="shared" si="10"/>
        <v/>
      </c>
      <c r="E162" s="376"/>
      <c r="F162" s="511"/>
      <c r="G162" s="511"/>
      <c r="H162" s="363"/>
      <c r="I162" s="363"/>
      <c r="J162" s="363"/>
      <c r="K162" s="401"/>
      <c r="L162" s="362"/>
      <c r="M162" s="402"/>
      <c r="N162" s="402"/>
      <c r="O162" s="402"/>
      <c r="P162" s="363"/>
      <c r="Q162" s="363"/>
      <c r="R162" s="363"/>
      <c r="S162" s="363"/>
      <c r="T162" s="400"/>
      <c r="U162" s="382"/>
    </row>
    <row r="163" spans="2:21" ht="13.5" customHeight="1" x14ac:dyDescent="0.2">
      <c r="B163" s="32"/>
      <c r="C163" s="383">
        <f>C132+1</f>
        <v>121</v>
      </c>
      <c r="D163" s="60" t="str">
        <f t="shared" si="10"/>
        <v/>
      </c>
      <c r="E163" s="376"/>
      <c r="F163" s="511"/>
      <c r="G163" s="511"/>
      <c r="H163" s="363"/>
      <c r="I163" s="363"/>
      <c r="J163" s="363"/>
      <c r="K163" s="401"/>
      <c r="L163" s="362"/>
      <c r="M163" s="402"/>
      <c r="N163" s="402"/>
      <c r="O163" s="402"/>
      <c r="P163" s="363"/>
      <c r="Q163" s="363"/>
      <c r="R163" s="363"/>
      <c r="S163" s="363"/>
      <c r="T163" s="400"/>
      <c r="U163" s="382"/>
    </row>
    <row r="164" spans="2:21" ht="13.5" customHeight="1" x14ac:dyDescent="0.2">
      <c r="B164" s="32"/>
      <c r="C164" s="383">
        <f>C163+1</f>
        <v>122</v>
      </c>
      <c r="D164" s="60" t="str">
        <f t="shared" si="10"/>
        <v/>
      </c>
      <c r="E164" s="376"/>
      <c r="F164" s="511"/>
      <c r="G164" s="511"/>
      <c r="H164" s="363"/>
      <c r="I164" s="363"/>
      <c r="J164" s="363"/>
      <c r="K164" s="401"/>
      <c r="L164" s="362"/>
      <c r="M164" s="402"/>
      <c r="N164" s="402"/>
      <c r="O164" s="402"/>
      <c r="P164" s="363"/>
      <c r="Q164" s="363"/>
      <c r="R164" s="363"/>
      <c r="S164" s="363"/>
      <c r="T164" s="400"/>
      <c r="U164" s="382"/>
    </row>
    <row r="165" spans="2:21" ht="13.5" customHeight="1" x14ac:dyDescent="0.2">
      <c r="B165" s="32"/>
      <c r="C165" s="383">
        <f>C164+1</f>
        <v>123</v>
      </c>
      <c r="D165" s="60" t="str">
        <f t="shared" si="10"/>
        <v/>
      </c>
      <c r="E165" s="376"/>
      <c r="F165" s="511"/>
      <c r="G165" s="511"/>
      <c r="H165" s="363"/>
      <c r="I165" s="363"/>
      <c r="J165" s="363"/>
      <c r="K165" s="401"/>
      <c r="L165" s="362"/>
      <c r="M165" s="402"/>
      <c r="N165" s="402"/>
      <c r="O165" s="402"/>
      <c r="P165" s="363"/>
      <c r="Q165" s="363"/>
      <c r="R165" s="363"/>
      <c r="S165" s="363"/>
      <c r="T165" s="400"/>
      <c r="U165" s="382"/>
    </row>
    <row r="166" spans="2:21" ht="13.5" customHeight="1" x14ac:dyDescent="0.2">
      <c r="B166" s="32"/>
      <c r="C166" s="383">
        <f t="shared" ref="C166:C192" si="11">C165+1</f>
        <v>124</v>
      </c>
      <c r="D166" s="60" t="str">
        <f t="shared" si="10"/>
        <v/>
      </c>
      <c r="E166" s="376"/>
      <c r="F166" s="511"/>
      <c r="G166" s="511"/>
      <c r="H166" s="363"/>
      <c r="I166" s="363"/>
      <c r="J166" s="363"/>
      <c r="K166" s="401"/>
      <c r="L166" s="362"/>
      <c r="M166" s="402"/>
      <c r="N166" s="402"/>
      <c r="O166" s="402"/>
      <c r="P166" s="363"/>
      <c r="Q166" s="363"/>
      <c r="R166" s="363"/>
      <c r="S166" s="363"/>
      <c r="T166" s="400"/>
      <c r="U166" s="382"/>
    </row>
    <row r="167" spans="2:21" ht="13.5" customHeight="1" x14ac:dyDescent="0.2">
      <c r="B167" s="32"/>
      <c r="C167" s="383">
        <f t="shared" si="11"/>
        <v>125</v>
      </c>
      <c r="D167" s="60" t="str">
        <f t="shared" si="10"/>
        <v/>
      </c>
      <c r="E167" s="376"/>
      <c r="F167" s="511"/>
      <c r="G167" s="511"/>
      <c r="H167" s="363"/>
      <c r="I167" s="363"/>
      <c r="J167" s="363"/>
      <c r="K167" s="401"/>
      <c r="L167" s="362"/>
      <c r="M167" s="402"/>
      <c r="N167" s="402"/>
      <c r="O167" s="402"/>
      <c r="P167" s="363"/>
      <c r="Q167" s="363"/>
      <c r="R167" s="363"/>
      <c r="S167" s="363"/>
      <c r="T167" s="400"/>
      <c r="U167" s="382"/>
    </row>
    <row r="168" spans="2:21" ht="13.5" customHeight="1" x14ac:dyDescent="0.2">
      <c r="B168" s="32"/>
      <c r="C168" s="383">
        <f t="shared" si="11"/>
        <v>126</v>
      </c>
      <c r="D168" s="60" t="str">
        <f t="shared" si="10"/>
        <v/>
      </c>
      <c r="E168" s="376"/>
      <c r="F168" s="511"/>
      <c r="G168" s="511"/>
      <c r="H168" s="363"/>
      <c r="I168" s="363"/>
      <c r="J168" s="363"/>
      <c r="K168" s="401"/>
      <c r="L168" s="362"/>
      <c r="M168" s="402"/>
      <c r="N168" s="402"/>
      <c r="O168" s="402"/>
      <c r="P168" s="363"/>
      <c r="Q168" s="363"/>
      <c r="R168" s="363"/>
      <c r="S168" s="363"/>
      <c r="T168" s="400"/>
      <c r="U168" s="382"/>
    </row>
    <row r="169" spans="2:21" ht="13.5" customHeight="1" x14ac:dyDescent="0.2">
      <c r="B169" s="32"/>
      <c r="C169" s="383">
        <f t="shared" si="11"/>
        <v>127</v>
      </c>
      <c r="D169" s="60" t="str">
        <f t="shared" si="10"/>
        <v/>
      </c>
      <c r="E169" s="376"/>
      <c r="F169" s="511"/>
      <c r="G169" s="511"/>
      <c r="H169" s="363"/>
      <c r="I169" s="363"/>
      <c r="J169" s="363"/>
      <c r="K169" s="401"/>
      <c r="L169" s="362"/>
      <c r="M169" s="402"/>
      <c r="N169" s="402"/>
      <c r="O169" s="402"/>
      <c r="P169" s="363"/>
      <c r="Q169" s="363"/>
      <c r="R169" s="363"/>
      <c r="S169" s="363"/>
      <c r="T169" s="400"/>
      <c r="U169" s="382"/>
    </row>
    <row r="170" spans="2:21" ht="13.5" customHeight="1" x14ac:dyDescent="0.2">
      <c r="B170" s="32"/>
      <c r="C170" s="383">
        <f t="shared" si="11"/>
        <v>128</v>
      </c>
      <c r="D170" s="60" t="str">
        <f t="shared" si="10"/>
        <v/>
      </c>
      <c r="E170" s="376"/>
      <c r="F170" s="511"/>
      <c r="G170" s="511"/>
      <c r="H170" s="363"/>
      <c r="I170" s="363"/>
      <c r="J170" s="363"/>
      <c r="K170" s="401"/>
      <c r="L170" s="362"/>
      <c r="M170" s="402"/>
      <c r="N170" s="402"/>
      <c r="O170" s="402"/>
      <c r="P170" s="363"/>
      <c r="Q170" s="363"/>
      <c r="R170" s="363"/>
      <c r="S170" s="363"/>
      <c r="T170" s="400"/>
      <c r="U170" s="382"/>
    </row>
    <row r="171" spans="2:21" ht="13.5" customHeight="1" x14ac:dyDescent="0.2">
      <c r="B171" s="32"/>
      <c r="C171" s="383">
        <f t="shared" si="11"/>
        <v>129</v>
      </c>
      <c r="D171" s="60" t="str">
        <f t="shared" si="10"/>
        <v/>
      </c>
      <c r="E171" s="376"/>
      <c r="F171" s="511"/>
      <c r="G171" s="511"/>
      <c r="H171" s="363"/>
      <c r="I171" s="363"/>
      <c r="J171" s="363"/>
      <c r="K171" s="401"/>
      <c r="L171" s="362"/>
      <c r="M171" s="402"/>
      <c r="N171" s="402"/>
      <c r="O171" s="402"/>
      <c r="P171" s="363"/>
      <c r="Q171" s="363"/>
      <c r="R171" s="363"/>
      <c r="S171" s="363"/>
      <c r="T171" s="400"/>
      <c r="U171" s="382"/>
    </row>
    <row r="172" spans="2:21" ht="13.5" customHeight="1" x14ac:dyDescent="0.2">
      <c r="B172" s="32"/>
      <c r="C172" s="383">
        <f t="shared" si="11"/>
        <v>130</v>
      </c>
      <c r="D172" s="60" t="str">
        <f t="shared" si="10"/>
        <v/>
      </c>
      <c r="E172" s="376"/>
      <c r="F172" s="511"/>
      <c r="G172" s="511"/>
      <c r="H172" s="363"/>
      <c r="I172" s="363"/>
      <c r="J172" s="363"/>
      <c r="K172" s="401"/>
      <c r="L172" s="362"/>
      <c r="M172" s="402"/>
      <c r="N172" s="402"/>
      <c r="O172" s="402"/>
      <c r="P172" s="363"/>
      <c r="Q172" s="363"/>
      <c r="R172" s="363"/>
      <c r="S172" s="363"/>
      <c r="T172" s="400"/>
      <c r="U172" s="382"/>
    </row>
    <row r="173" spans="2:21" ht="13.5" customHeight="1" x14ac:dyDescent="0.2">
      <c r="B173" s="32"/>
      <c r="C173" s="383">
        <f t="shared" si="11"/>
        <v>131</v>
      </c>
      <c r="D173" s="60" t="str">
        <f t="shared" ref="D173:D192" si="12">IF(E173="","",IF(E173&lt;=$X$2,"○",""))</f>
        <v/>
      </c>
      <c r="E173" s="376"/>
      <c r="F173" s="511"/>
      <c r="G173" s="511"/>
      <c r="H173" s="363"/>
      <c r="I173" s="363"/>
      <c r="J173" s="363"/>
      <c r="K173" s="401"/>
      <c r="L173" s="362"/>
      <c r="M173" s="402"/>
      <c r="N173" s="402"/>
      <c r="O173" s="402"/>
      <c r="P173" s="363"/>
      <c r="Q173" s="363"/>
      <c r="R173" s="363"/>
      <c r="S173" s="363"/>
      <c r="T173" s="400"/>
      <c r="U173" s="382"/>
    </row>
    <row r="174" spans="2:21" ht="13.5" customHeight="1" x14ac:dyDescent="0.2">
      <c r="B174" s="32"/>
      <c r="C174" s="383">
        <f t="shared" si="11"/>
        <v>132</v>
      </c>
      <c r="D174" s="60" t="str">
        <f t="shared" si="12"/>
        <v/>
      </c>
      <c r="E174" s="376"/>
      <c r="F174" s="511"/>
      <c r="G174" s="511"/>
      <c r="H174" s="363"/>
      <c r="I174" s="363"/>
      <c r="J174" s="363"/>
      <c r="K174" s="401"/>
      <c r="L174" s="362"/>
      <c r="M174" s="402"/>
      <c r="N174" s="402"/>
      <c r="O174" s="402"/>
      <c r="P174" s="363"/>
      <c r="Q174" s="363"/>
      <c r="R174" s="363"/>
      <c r="S174" s="363"/>
      <c r="T174" s="400"/>
      <c r="U174" s="382"/>
    </row>
    <row r="175" spans="2:21" ht="13.5" customHeight="1" x14ac:dyDescent="0.2">
      <c r="B175" s="32"/>
      <c r="C175" s="383">
        <f t="shared" si="11"/>
        <v>133</v>
      </c>
      <c r="D175" s="60" t="str">
        <f t="shared" si="12"/>
        <v/>
      </c>
      <c r="E175" s="376"/>
      <c r="F175" s="511"/>
      <c r="G175" s="511"/>
      <c r="H175" s="363"/>
      <c r="I175" s="363"/>
      <c r="J175" s="363"/>
      <c r="K175" s="401"/>
      <c r="L175" s="362"/>
      <c r="M175" s="402"/>
      <c r="N175" s="402"/>
      <c r="O175" s="402"/>
      <c r="P175" s="363"/>
      <c r="Q175" s="363"/>
      <c r="R175" s="363"/>
      <c r="S175" s="363"/>
      <c r="T175" s="400"/>
      <c r="U175" s="382"/>
    </row>
    <row r="176" spans="2:21" ht="13.5" customHeight="1" x14ac:dyDescent="0.2">
      <c r="B176" s="32"/>
      <c r="C176" s="383">
        <f t="shared" si="11"/>
        <v>134</v>
      </c>
      <c r="D176" s="60" t="str">
        <f t="shared" si="12"/>
        <v/>
      </c>
      <c r="E176" s="376"/>
      <c r="F176" s="511"/>
      <c r="G176" s="511"/>
      <c r="H176" s="363"/>
      <c r="I176" s="363"/>
      <c r="J176" s="363"/>
      <c r="K176" s="401"/>
      <c r="L176" s="362"/>
      <c r="M176" s="402"/>
      <c r="N176" s="402"/>
      <c r="O176" s="402"/>
      <c r="P176" s="363"/>
      <c r="Q176" s="363"/>
      <c r="R176" s="363"/>
      <c r="S176" s="363"/>
      <c r="T176" s="400"/>
      <c r="U176" s="382"/>
    </row>
    <row r="177" spans="2:21" ht="13.5" customHeight="1" x14ac:dyDescent="0.2">
      <c r="B177" s="32"/>
      <c r="C177" s="383">
        <f t="shared" si="11"/>
        <v>135</v>
      </c>
      <c r="D177" s="60" t="str">
        <f t="shared" si="12"/>
        <v/>
      </c>
      <c r="E177" s="376"/>
      <c r="F177" s="511"/>
      <c r="G177" s="511"/>
      <c r="H177" s="363"/>
      <c r="I177" s="363"/>
      <c r="J177" s="363"/>
      <c r="K177" s="401"/>
      <c r="L177" s="362"/>
      <c r="M177" s="402"/>
      <c r="N177" s="402"/>
      <c r="O177" s="402"/>
      <c r="P177" s="363"/>
      <c r="Q177" s="363"/>
      <c r="R177" s="363"/>
      <c r="S177" s="363"/>
      <c r="T177" s="400"/>
      <c r="U177" s="382"/>
    </row>
    <row r="178" spans="2:21" ht="13.5" customHeight="1" x14ac:dyDescent="0.2">
      <c r="B178" s="32"/>
      <c r="C178" s="383">
        <f t="shared" si="11"/>
        <v>136</v>
      </c>
      <c r="D178" s="60" t="str">
        <f t="shared" si="12"/>
        <v/>
      </c>
      <c r="E178" s="376"/>
      <c r="F178" s="511"/>
      <c r="G178" s="511"/>
      <c r="H178" s="363"/>
      <c r="I178" s="363"/>
      <c r="J178" s="363"/>
      <c r="K178" s="401"/>
      <c r="L178" s="362"/>
      <c r="M178" s="402"/>
      <c r="N178" s="402"/>
      <c r="O178" s="402"/>
      <c r="P178" s="363"/>
      <c r="Q178" s="363"/>
      <c r="R178" s="363"/>
      <c r="S178" s="363"/>
      <c r="T178" s="400"/>
      <c r="U178" s="382"/>
    </row>
    <row r="179" spans="2:21" ht="13.5" customHeight="1" x14ac:dyDescent="0.2">
      <c r="B179" s="32"/>
      <c r="C179" s="383">
        <f t="shared" si="11"/>
        <v>137</v>
      </c>
      <c r="D179" s="60" t="str">
        <f t="shared" si="12"/>
        <v/>
      </c>
      <c r="E179" s="376"/>
      <c r="F179" s="511"/>
      <c r="G179" s="511"/>
      <c r="H179" s="363"/>
      <c r="I179" s="363"/>
      <c r="J179" s="363"/>
      <c r="K179" s="401"/>
      <c r="L179" s="362"/>
      <c r="M179" s="402"/>
      <c r="N179" s="402"/>
      <c r="O179" s="402"/>
      <c r="P179" s="363"/>
      <c r="Q179" s="363"/>
      <c r="R179" s="363"/>
      <c r="S179" s="363"/>
      <c r="T179" s="400"/>
      <c r="U179" s="382"/>
    </row>
    <row r="180" spans="2:21" ht="13.5" customHeight="1" x14ac:dyDescent="0.2">
      <c r="B180" s="32"/>
      <c r="C180" s="383">
        <f t="shared" si="11"/>
        <v>138</v>
      </c>
      <c r="D180" s="60" t="str">
        <f t="shared" si="12"/>
        <v/>
      </c>
      <c r="E180" s="376"/>
      <c r="F180" s="511"/>
      <c r="G180" s="511"/>
      <c r="H180" s="363"/>
      <c r="I180" s="363"/>
      <c r="J180" s="363"/>
      <c r="K180" s="401"/>
      <c r="L180" s="362"/>
      <c r="M180" s="402"/>
      <c r="N180" s="402"/>
      <c r="O180" s="402"/>
      <c r="P180" s="363"/>
      <c r="Q180" s="363"/>
      <c r="R180" s="363"/>
      <c r="S180" s="363"/>
      <c r="T180" s="400"/>
      <c r="U180" s="382"/>
    </row>
    <row r="181" spans="2:21" ht="13.5" customHeight="1" x14ac:dyDescent="0.2">
      <c r="B181" s="32"/>
      <c r="C181" s="383">
        <f t="shared" si="11"/>
        <v>139</v>
      </c>
      <c r="D181" s="60" t="str">
        <f t="shared" si="12"/>
        <v/>
      </c>
      <c r="E181" s="376"/>
      <c r="F181" s="511"/>
      <c r="G181" s="511"/>
      <c r="H181" s="363"/>
      <c r="I181" s="363"/>
      <c r="J181" s="363"/>
      <c r="K181" s="401"/>
      <c r="L181" s="362"/>
      <c r="M181" s="402"/>
      <c r="N181" s="402"/>
      <c r="O181" s="402"/>
      <c r="P181" s="363"/>
      <c r="Q181" s="363"/>
      <c r="R181" s="363"/>
      <c r="S181" s="363"/>
      <c r="T181" s="400"/>
      <c r="U181" s="382"/>
    </row>
    <row r="182" spans="2:21" ht="13.5" customHeight="1" x14ac:dyDescent="0.2">
      <c r="B182" s="32"/>
      <c r="C182" s="383">
        <f t="shared" si="11"/>
        <v>140</v>
      </c>
      <c r="D182" s="60" t="str">
        <f t="shared" si="12"/>
        <v/>
      </c>
      <c r="E182" s="376"/>
      <c r="F182" s="511"/>
      <c r="G182" s="511"/>
      <c r="H182" s="363"/>
      <c r="I182" s="363"/>
      <c r="J182" s="363"/>
      <c r="K182" s="401"/>
      <c r="L182" s="362"/>
      <c r="M182" s="402"/>
      <c r="N182" s="402"/>
      <c r="O182" s="402"/>
      <c r="P182" s="363"/>
      <c r="Q182" s="363"/>
      <c r="R182" s="363"/>
      <c r="S182" s="363"/>
      <c r="T182" s="400"/>
      <c r="U182" s="382"/>
    </row>
    <row r="183" spans="2:21" ht="13.5" customHeight="1" x14ac:dyDescent="0.2">
      <c r="B183" s="32"/>
      <c r="C183" s="383">
        <f t="shared" si="11"/>
        <v>141</v>
      </c>
      <c r="D183" s="60" t="str">
        <f t="shared" si="12"/>
        <v/>
      </c>
      <c r="E183" s="376"/>
      <c r="F183" s="511"/>
      <c r="G183" s="511"/>
      <c r="H183" s="363"/>
      <c r="I183" s="363"/>
      <c r="J183" s="363"/>
      <c r="K183" s="401"/>
      <c r="L183" s="362"/>
      <c r="M183" s="402"/>
      <c r="N183" s="402"/>
      <c r="O183" s="402"/>
      <c r="P183" s="363"/>
      <c r="Q183" s="363"/>
      <c r="R183" s="363"/>
      <c r="S183" s="363"/>
      <c r="T183" s="400"/>
      <c r="U183" s="382"/>
    </row>
    <row r="184" spans="2:21" ht="13.5" customHeight="1" x14ac:dyDescent="0.2">
      <c r="B184" s="32"/>
      <c r="C184" s="383">
        <f t="shared" si="11"/>
        <v>142</v>
      </c>
      <c r="D184" s="60" t="str">
        <f t="shared" si="12"/>
        <v/>
      </c>
      <c r="E184" s="376"/>
      <c r="F184" s="511"/>
      <c r="G184" s="511"/>
      <c r="H184" s="363"/>
      <c r="I184" s="363"/>
      <c r="J184" s="363"/>
      <c r="K184" s="401"/>
      <c r="L184" s="362"/>
      <c r="M184" s="402"/>
      <c r="N184" s="402"/>
      <c r="O184" s="402"/>
      <c r="P184" s="363"/>
      <c r="Q184" s="363"/>
      <c r="R184" s="363"/>
      <c r="S184" s="363"/>
      <c r="T184" s="400"/>
      <c r="U184" s="382"/>
    </row>
    <row r="185" spans="2:21" ht="13.5" customHeight="1" x14ac:dyDescent="0.2">
      <c r="B185" s="32"/>
      <c r="C185" s="383">
        <f t="shared" si="11"/>
        <v>143</v>
      </c>
      <c r="D185" s="60" t="str">
        <f t="shared" si="12"/>
        <v/>
      </c>
      <c r="E185" s="376"/>
      <c r="F185" s="511"/>
      <c r="G185" s="511"/>
      <c r="H185" s="363"/>
      <c r="I185" s="363"/>
      <c r="J185" s="363"/>
      <c r="K185" s="401"/>
      <c r="L185" s="362"/>
      <c r="M185" s="402"/>
      <c r="N185" s="402"/>
      <c r="O185" s="402"/>
      <c r="P185" s="363"/>
      <c r="Q185" s="363"/>
      <c r="R185" s="363"/>
      <c r="S185" s="363"/>
      <c r="T185" s="400"/>
      <c r="U185" s="382"/>
    </row>
    <row r="186" spans="2:21" ht="13.5" customHeight="1" x14ac:dyDescent="0.2">
      <c r="B186" s="32"/>
      <c r="C186" s="383">
        <f t="shared" si="11"/>
        <v>144</v>
      </c>
      <c r="D186" s="60" t="str">
        <f t="shared" si="12"/>
        <v/>
      </c>
      <c r="E186" s="376"/>
      <c r="F186" s="511"/>
      <c r="G186" s="511"/>
      <c r="H186" s="363"/>
      <c r="I186" s="363"/>
      <c r="J186" s="363"/>
      <c r="K186" s="401"/>
      <c r="L186" s="362"/>
      <c r="M186" s="402"/>
      <c r="N186" s="402"/>
      <c r="O186" s="402"/>
      <c r="P186" s="363"/>
      <c r="Q186" s="363"/>
      <c r="R186" s="363"/>
      <c r="S186" s="363"/>
      <c r="T186" s="400"/>
      <c r="U186" s="382"/>
    </row>
    <row r="187" spans="2:21" ht="13.5" customHeight="1" x14ac:dyDescent="0.2">
      <c r="B187" s="32"/>
      <c r="C187" s="383">
        <f t="shared" si="11"/>
        <v>145</v>
      </c>
      <c r="D187" s="60" t="str">
        <f t="shared" si="12"/>
        <v/>
      </c>
      <c r="E187" s="376"/>
      <c r="F187" s="511"/>
      <c r="G187" s="511"/>
      <c r="H187" s="363"/>
      <c r="I187" s="363"/>
      <c r="J187" s="363"/>
      <c r="K187" s="401"/>
      <c r="L187" s="362"/>
      <c r="M187" s="402"/>
      <c r="N187" s="402"/>
      <c r="O187" s="402"/>
      <c r="P187" s="363"/>
      <c r="Q187" s="363"/>
      <c r="R187" s="363"/>
      <c r="S187" s="363"/>
      <c r="T187" s="400"/>
      <c r="U187" s="382"/>
    </row>
    <row r="188" spans="2:21" ht="13.5" customHeight="1" x14ac:dyDescent="0.2">
      <c r="B188" s="32"/>
      <c r="C188" s="383">
        <f t="shared" si="11"/>
        <v>146</v>
      </c>
      <c r="D188" s="60" t="str">
        <f t="shared" si="12"/>
        <v/>
      </c>
      <c r="E188" s="376"/>
      <c r="F188" s="511"/>
      <c r="G188" s="511"/>
      <c r="H188" s="363"/>
      <c r="I188" s="363"/>
      <c r="J188" s="363"/>
      <c r="K188" s="401"/>
      <c r="L188" s="362"/>
      <c r="M188" s="402"/>
      <c r="N188" s="402"/>
      <c r="O188" s="402"/>
      <c r="P188" s="363"/>
      <c r="Q188" s="363"/>
      <c r="R188" s="363"/>
      <c r="S188" s="363"/>
      <c r="T188" s="400"/>
      <c r="U188" s="382"/>
    </row>
    <row r="189" spans="2:21" ht="13.5" customHeight="1" x14ac:dyDescent="0.2">
      <c r="B189" s="32"/>
      <c r="C189" s="383">
        <f t="shared" si="11"/>
        <v>147</v>
      </c>
      <c r="D189" s="60" t="str">
        <f t="shared" si="12"/>
        <v/>
      </c>
      <c r="E189" s="376"/>
      <c r="F189" s="511"/>
      <c r="G189" s="511"/>
      <c r="H189" s="363"/>
      <c r="I189" s="363"/>
      <c r="J189" s="363"/>
      <c r="K189" s="401"/>
      <c r="L189" s="362"/>
      <c r="M189" s="402"/>
      <c r="N189" s="402"/>
      <c r="O189" s="402"/>
      <c r="P189" s="363"/>
      <c r="Q189" s="363"/>
      <c r="R189" s="363"/>
      <c r="S189" s="363"/>
      <c r="T189" s="400"/>
      <c r="U189" s="382"/>
    </row>
    <row r="190" spans="2:21" ht="13.5" customHeight="1" x14ac:dyDescent="0.2">
      <c r="B190" s="32"/>
      <c r="C190" s="383">
        <f t="shared" si="11"/>
        <v>148</v>
      </c>
      <c r="D190" s="60" t="str">
        <f t="shared" si="12"/>
        <v/>
      </c>
      <c r="E190" s="376"/>
      <c r="F190" s="511"/>
      <c r="G190" s="511"/>
      <c r="H190" s="363"/>
      <c r="I190" s="363"/>
      <c r="J190" s="363"/>
      <c r="K190" s="401"/>
      <c r="L190" s="362"/>
      <c r="M190" s="402"/>
      <c r="N190" s="402"/>
      <c r="O190" s="402"/>
      <c r="P190" s="363"/>
      <c r="Q190" s="363"/>
      <c r="R190" s="363"/>
      <c r="S190" s="363"/>
      <c r="T190" s="400"/>
      <c r="U190" s="382"/>
    </row>
    <row r="191" spans="2:21" ht="13.5" customHeight="1" x14ac:dyDescent="0.2">
      <c r="B191" s="32"/>
      <c r="C191" s="383">
        <f t="shared" si="11"/>
        <v>149</v>
      </c>
      <c r="D191" s="60" t="str">
        <f t="shared" si="12"/>
        <v/>
      </c>
      <c r="E191" s="376"/>
      <c r="F191" s="511"/>
      <c r="G191" s="511"/>
      <c r="H191" s="363"/>
      <c r="I191" s="363"/>
      <c r="J191" s="363"/>
      <c r="K191" s="401"/>
      <c r="L191" s="362"/>
      <c r="M191" s="402"/>
      <c r="N191" s="402"/>
      <c r="O191" s="402"/>
      <c r="P191" s="363"/>
      <c r="Q191" s="363"/>
      <c r="R191" s="363"/>
      <c r="S191" s="363"/>
      <c r="T191" s="400"/>
      <c r="U191" s="382"/>
    </row>
    <row r="192" spans="2:21" ht="13.5" customHeight="1" x14ac:dyDescent="0.2">
      <c r="B192" s="32"/>
      <c r="C192" s="383">
        <f t="shared" si="11"/>
        <v>150</v>
      </c>
      <c r="D192" s="60" t="str">
        <f t="shared" si="12"/>
        <v/>
      </c>
      <c r="E192" s="376"/>
      <c r="F192" s="511"/>
      <c r="G192" s="511"/>
      <c r="H192" s="363"/>
      <c r="I192" s="363"/>
      <c r="J192" s="363"/>
      <c r="K192" s="401"/>
      <c r="L192" s="362"/>
      <c r="M192" s="402"/>
      <c r="N192" s="402"/>
      <c r="O192" s="402"/>
      <c r="P192" s="363"/>
      <c r="Q192" s="363"/>
      <c r="R192" s="363"/>
      <c r="S192" s="363"/>
      <c r="T192" s="400"/>
      <c r="U192" s="382"/>
    </row>
    <row r="193" spans="2:22" s="81" customFormat="1" ht="13.5" customHeight="1" x14ac:dyDescent="0.2">
      <c r="B193" s="252"/>
      <c r="C193" s="48"/>
      <c r="D193" s="48"/>
      <c r="E193" s="95"/>
      <c r="F193" s="48"/>
      <c r="G193" s="48"/>
      <c r="H193" s="49"/>
      <c r="I193" s="49"/>
      <c r="J193" s="49"/>
      <c r="K193" s="403"/>
      <c r="L193" s="366"/>
      <c r="M193" s="49"/>
      <c r="N193" s="49"/>
      <c r="O193" s="49"/>
      <c r="P193" s="49"/>
      <c r="Q193" s="49"/>
      <c r="R193" s="49"/>
      <c r="S193" s="49"/>
      <c r="T193" s="391"/>
      <c r="U193" s="391"/>
      <c r="V193" s="252"/>
    </row>
  </sheetData>
  <sheetProtection password="DE0B" sheet="1" selectLockedCells="1"/>
  <mergeCells count="21">
    <mergeCell ref="S5:S7"/>
    <mergeCell ref="M6:M7"/>
    <mergeCell ref="R5:R7"/>
    <mergeCell ref="K5:K7"/>
    <mergeCell ref="I6:I7"/>
    <mergeCell ref="Q5:Q7"/>
    <mergeCell ref="H6:H7"/>
    <mergeCell ref="H5:J5"/>
    <mergeCell ref="N6:N7"/>
    <mergeCell ref="M5:O5"/>
    <mergeCell ref="P5:P7"/>
    <mergeCell ref="L5:L7"/>
    <mergeCell ref="O6:O7"/>
    <mergeCell ref="J6:J7"/>
    <mergeCell ref="C10:F12"/>
    <mergeCell ref="C9:G9"/>
    <mergeCell ref="C5:C7"/>
    <mergeCell ref="E5:E7"/>
    <mergeCell ref="F5:F7"/>
    <mergeCell ref="D5:D7"/>
    <mergeCell ref="G5:G7"/>
  </mergeCells>
  <phoneticPr fontId="3"/>
  <conditionalFormatting sqref="S13:S192">
    <cfRule type="expression" dxfId="156" priority="4" stopIfTrue="1">
      <formula>AND(H13="○",S13="")</formula>
    </cfRule>
    <cfRule type="expression" dxfId="155" priority="23" stopIfTrue="1">
      <formula>AND(S13="○",OR($H13="",#REF!=""))</formula>
    </cfRule>
  </conditionalFormatting>
  <conditionalFormatting sqref="R13:R192">
    <cfRule type="expression" dxfId="154" priority="5" stopIfTrue="1">
      <formula>AND(J13="○",R13="")</formula>
    </cfRule>
    <cfRule type="expression" dxfId="153" priority="21" stopIfTrue="1">
      <formula>AND(R13="○",$J13="")</formula>
    </cfRule>
  </conditionalFormatting>
  <conditionalFormatting sqref="Q13:Q192">
    <cfRule type="expression" dxfId="152" priority="6" stopIfTrue="1">
      <formula>AND(I13="○",Q13="")</formula>
    </cfRule>
    <cfRule type="expression" dxfId="151" priority="20" stopIfTrue="1">
      <formula>AND(Q13="○",$I13="")</formula>
    </cfRule>
  </conditionalFormatting>
  <conditionalFormatting sqref="M13:M192">
    <cfRule type="expression" dxfId="150" priority="10" stopIfTrue="1">
      <formula>AND(D13="○",M13="")</formula>
    </cfRule>
    <cfRule type="expression" dxfId="149" priority="17" stopIfTrue="1">
      <formula>AND(M13="○",OR(N13="○",O13="○"))</formula>
    </cfRule>
    <cfRule type="expression" dxfId="148" priority="18" stopIfTrue="1">
      <formula>AND($K13="",M13="○")</formula>
    </cfRule>
  </conditionalFormatting>
  <conditionalFormatting sqref="N13:N192">
    <cfRule type="expression" dxfId="147" priority="9" stopIfTrue="1">
      <formula>AND(D13="○",M13="",N13="")</formula>
    </cfRule>
    <cfRule type="expression" dxfId="146" priority="15" stopIfTrue="1">
      <formula>AND(N13="○",OR(M13="○",O13="○"))</formula>
    </cfRule>
    <cfRule type="expression" dxfId="145" priority="16" stopIfTrue="1">
      <formula>AND($K13="",N13="○")</formula>
    </cfRule>
  </conditionalFormatting>
  <conditionalFormatting sqref="O13:O192">
    <cfRule type="expression" dxfId="144" priority="8" stopIfTrue="1">
      <formula>AND(D13="○",M13="",N13="",O13="")</formula>
    </cfRule>
    <cfRule type="expression" dxfId="143" priority="13" stopIfTrue="1">
      <formula>AND(O13="○",OR(M13="○",N13="○"))</formula>
    </cfRule>
    <cfRule type="expression" dxfId="142" priority="14" stopIfTrue="1">
      <formula>AND($K13="",O13="○")</formula>
    </cfRule>
  </conditionalFormatting>
  <conditionalFormatting sqref="P13:P192">
    <cfRule type="expression" dxfId="141" priority="7" stopIfTrue="1">
      <formula>AND(H13="○",P13="")</formula>
    </cfRule>
    <cfRule type="expression" dxfId="140" priority="11" stopIfTrue="1">
      <formula>AND(P13="○",OR($H13="",#REF!=""))</formula>
    </cfRule>
  </conditionalFormatting>
  <conditionalFormatting sqref="H13:H192">
    <cfRule type="expression" dxfId="139" priority="3" stopIfTrue="1">
      <formula>AND(H13="○",OR(I13="○",J13="○"))</formula>
    </cfRule>
  </conditionalFormatting>
  <conditionalFormatting sqref="I13:I192">
    <cfRule type="expression" dxfId="138" priority="2" stopIfTrue="1">
      <formula>AND(I13="○",OR(H13="○",J13="○"))</formula>
    </cfRule>
  </conditionalFormatting>
  <conditionalFormatting sqref="J13:J192">
    <cfRule type="expression" dxfId="137" priority="1" stopIfTrue="1">
      <formula>AND(J13="○",OR(H13="○",I13="○"))</formula>
    </cfRule>
  </conditionalFormatting>
  <dataValidations count="3">
    <dataValidation type="list" allowBlank="1" showInputMessage="1" showErrorMessage="1" sqref="P13:S192" xr:uid="{00000000-0002-0000-0500-000000000000}">
      <formula1>$V$1:$X$1</formula1>
    </dataValidation>
    <dataValidation type="list" allowBlank="1" showInputMessage="1" showErrorMessage="1" sqref="M13:O192 H13:J192" xr:uid="{00000000-0002-0000-0500-000001000000}">
      <formula1>$V$1:$V$2</formula1>
    </dataValidation>
    <dataValidation type="list" allowBlank="1" showInputMessage="1" showErrorMessage="1" sqref="H193:J193" xr:uid="{00000000-0002-0000-0500-000002000000}">
      <formula1>$V$1:$V$3</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72" max="21" man="1"/>
    <brk id="102" max="21" man="1"/>
    <brk id="162" max="21"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C614"/>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1" width="2.109375" style="1" customWidth="1"/>
    <col min="2" max="2" width="2.6640625" style="32" customWidth="1"/>
    <col min="3" max="3" width="3.6640625" style="1" customWidth="1"/>
    <col min="4" max="5" width="4.6640625" style="1" customWidth="1"/>
    <col min="6" max="6" width="9.6640625" style="1" customWidth="1"/>
    <col min="7" max="7" width="21.6640625" style="4" customWidth="1"/>
    <col min="8" max="8" width="11.88671875" style="4" customWidth="1"/>
    <col min="9" max="9" width="6.6640625" style="3" customWidth="1"/>
    <col min="10" max="10" width="5.6640625" style="3" customWidth="1"/>
    <col min="11" max="16" width="6.6640625" style="1" customWidth="1"/>
    <col min="17" max="18" width="2.6640625" style="95" customWidth="1"/>
    <col min="19" max="20" width="7.6640625" style="87" hidden="1" customWidth="1"/>
    <col min="21" max="205" width="9" style="1" hidden="1" customWidth="1"/>
    <col min="206" max="206" width="2.109375" style="1" hidden="1" customWidth="1"/>
    <col min="207" max="207" width="2.6640625" style="1" hidden="1" customWidth="1"/>
    <col min="208" max="208" width="3.6640625" style="1" hidden="1" customWidth="1"/>
    <col min="209" max="209" width="4.6640625" style="1" hidden="1" customWidth="1"/>
    <col min="210" max="210" width="9.6640625" style="1" hidden="1" customWidth="1"/>
    <col min="211" max="211" width="21.6640625" style="1" hidden="1" customWidth="1"/>
    <col min="212" max="16384" width="0" style="1" hidden="1"/>
  </cols>
  <sheetData>
    <row r="1" spans="2:44" hidden="1" x14ac:dyDescent="0.2">
      <c r="B1" s="23"/>
      <c r="E1" s="8"/>
      <c r="F1" s="8"/>
      <c r="G1" s="404"/>
      <c r="H1" s="404"/>
      <c r="I1" s="528">
        <f>IF($I$10=0,0,I11/$I$10)</f>
        <v>1.6288413508524266E-2</v>
      </c>
      <c r="J1" s="14"/>
      <c r="K1" s="528">
        <f t="shared" ref="K1:P1" si="0">IF($I$10=0,0,K12/$I$10)</f>
        <v>1.6288413508524266E-2</v>
      </c>
      <c r="L1" s="528">
        <f t="shared" si="0"/>
        <v>1.6288413508524266E-2</v>
      </c>
      <c r="M1" s="528">
        <f t="shared" si="0"/>
        <v>1.6288413508524266E-2</v>
      </c>
      <c r="N1" s="528">
        <f t="shared" si="0"/>
        <v>0</v>
      </c>
      <c r="O1" s="528">
        <f t="shared" si="0"/>
        <v>0</v>
      </c>
      <c r="P1" s="528">
        <f t="shared" si="0"/>
        <v>1.6288413508524266E-2</v>
      </c>
      <c r="Q1" s="405"/>
      <c r="S1" s="87" t="s">
        <v>47</v>
      </c>
      <c r="T1" s="87" t="s">
        <v>326</v>
      </c>
      <c r="U1" s="406"/>
    </row>
    <row r="2" spans="2:44" s="8" customFormat="1" ht="10.8" x14ac:dyDescent="0.2">
      <c r="G2" s="404"/>
      <c r="H2" s="404"/>
      <c r="I2" s="14"/>
      <c r="J2" s="14"/>
      <c r="Q2" s="95"/>
      <c r="R2" s="95"/>
      <c r="S2" s="1"/>
      <c r="T2" s="1" t="s">
        <v>69</v>
      </c>
      <c r="U2" s="6">
        <f>点検表!$AO$4</f>
        <v>1995</v>
      </c>
    </row>
    <row r="3" spans="2:44" ht="13.5" customHeight="1" x14ac:dyDescent="0.2">
      <c r="B3" s="8"/>
      <c r="C3" s="8" t="s">
        <v>665</v>
      </c>
      <c r="D3" s="8"/>
      <c r="E3" s="8"/>
      <c r="F3" s="8"/>
      <c r="I3" s="14"/>
      <c r="J3" s="14"/>
      <c r="K3" s="8"/>
      <c r="L3" s="8"/>
      <c r="M3" s="8"/>
      <c r="N3" s="8"/>
      <c r="O3" s="8"/>
      <c r="P3" s="8"/>
      <c r="S3" s="95"/>
      <c r="T3" s="335" t="s">
        <v>1069</v>
      </c>
      <c r="U3" s="335" t="s">
        <v>119</v>
      </c>
      <c r="V3" s="335" t="s">
        <v>0</v>
      </c>
      <c r="W3" s="335" t="s">
        <v>120</v>
      </c>
      <c r="X3" s="335" t="s">
        <v>14</v>
      </c>
      <c r="Y3" s="335" t="s">
        <v>203</v>
      </c>
      <c r="Z3" s="335" t="s">
        <v>1070</v>
      </c>
      <c r="AA3" s="336" t="s">
        <v>156</v>
      </c>
      <c r="AB3" s="335" t="s">
        <v>121</v>
      </c>
      <c r="AC3" s="335" t="s">
        <v>157</v>
      </c>
      <c r="AD3" s="187" t="s">
        <v>1071</v>
      </c>
      <c r="AE3" s="187" t="s">
        <v>1059</v>
      </c>
      <c r="AF3" s="89"/>
      <c r="AG3" s="33"/>
      <c r="AH3" s="127"/>
      <c r="AI3" s="33"/>
      <c r="AJ3" s="33"/>
      <c r="AK3" s="33"/>
      <c r="AL3" s="33"/>
      <c r="AM3" s="33"/>
      <c r="AN3" s="33"/>
      <c r="AO3" s="33"/>
      <c r="AP3" s="33"/>
      <c r="AQ3" s="33"/>
      <c r="AR3" s="33"/>
    </row>
    <row r="4" spans="2:44" x14ac:dyDescent="0.2">
      <c r="C4" s="328"/>
      <c r="D4" s="328"/>
      <c r="E4" s="8"/>
      <c r="F4" s="8"/>
      <c r="G4" s="404"/>
      <c r="H4" s="404"/>
      <c r="I4" s="14"/>
      <c r="J4" s="14"/>
      <c r="K4" s="8"/>
      <c r="L4" s="8"/>
      <c r="M4" s="8"/>
      <c r="N4" s="8"/>
      <c r="O4" s="8"/>
      <c r="P4" s="8"/>
      <c r="S4" s="32"/>
      <c r="T4" s="1">
        <f>COUNTIF($E$13:$E$612,T5)</f>
        <v>1</v>
      </c>
      <c r="U4" s="1">
        <f>COUNTIF($E$13:$E$612,U5)</f>
        <v>29</v>
      </c>
      <c r="V4" s="1">
        <f t="shared" ref="V4:AM4" si="1">COUNTIF($E$13:$E$612,V5)</f>
        <v>0</v>
      </c>
      <c r="W4" s="1">
        <f t="shared" si="1"/>
        <v>0</v>
      </c>
      <c r="X4" s="1">
        <f t="shared" si="1"/>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row>
    <row r="5" spans="2:44" ht="15" customHeight="1" x14ac:dyDescent="0.2">
      <c r="C5" s="1044" t="s">
        <v>404</v>
      </c>
      <c r="D5" s="1030" t="s">
        <v>740</v>
      </c>
      <c r="E5" s="1030" t="s">
        <v>331</v>
      </c>
      <c r="F5" s="1044" t="s">
        <v>354</v>
      </c>
      <c r="G5" s="1044" t="s">
        <v>355</v>
      </c>
      <c r="H5" s="1044" t="s">
        <v>663</v>
      </c>
      <c r="I5" s="1030" t="s">
        <v>209</v>
      </c>
      <c r="J5" s="1030" t="s">
        <v>298</v>
      </c>
      <c r="K5" s="1059" t="s">
        <v>670</v>
      </c>
      <c r="L5" s="1059"/>
      <c r="M5" s="1059"/>
      <c r="N5" s="1059"/>
      <c r="O5" s="1059"/>
      <c r="P5" s="1060"/>
      <c r="Q5" s="168"/>
      <c r="S5" s="6">
        <f ca="1">IF($I$10=0,"",OFFSET(T5,0,MATCH(MAX(T6:AM6),T6:AM6,0)-1,1,1))</f>
        <v>2014</v>
      </c>
      <c r="T5" s="1">
        <f>MIN($E$13:$E$612)</f>
        <v>1995</v>
      </c>
      <c r="U5" s="1">
        <f>IF(ISERROR(SMALL($E$13:$E$612,SUM(T4:$T4)+1)),0,SMALL($E$13:$E$612,SUM(T4:$T4)+1))</f>
        <v>2014</v>
      </c>
      <c r="V5" s="1">
        <f>IF(ISERROR(SMALL($E$13:$E$612,SUM($T4:U4)+1)),0,SMALL($E$13:$E$612,SUM($T4:U4)+1))</f>
        <v>0</v>
      </c>
      <c r="W5" s="1">
        <f>IF(ISERROR(SMALL($E$13:$E$612,SUM($T4:V4)+1)),0,SMALL($E$13:$E$612,SUM($T4:V4)+1))</f>
        <v>0</v>
      </c>
      <c r="X5" s="1">
        <f>IF(ISERROR(SMALL($E$13:$E$612,SUM($T4:W4)+1)),0,SMALL($E$13:$E$612,SUM($T4:W4)+1))</f>
        <v>0</v>
      </c>
      <c r="Y5" s="1">
        <f>IF(ISERROR(SMALL($E$13:$E$612,SUM($T4:X4)+1)),0,SMALL($E$13:$E$612,SUM($T4:X4)+1))</f>
        <v>0</v>
      </c>
      <c r="Z5" s="1">
        <f>IF(ISERROR(SMALL($E$13:$E$612,SUM($T4:Y4)+1)),0,SMALL($E$13:$E$612,SUM($T4:Y4)+1))</f>
        <v>0</v>
      </c>
      <c r="AA5" s="1">
        <f>IF(ISERROR(SMALL($E$13:$E$612,SUM($T4:Z4)+1)),0,SMALL($E$13:$E$612,SUM($T4:Z4)+1))</f>
        <v>0</v>
      </c>
      <c r="AB5" s="1">
        <f>IF(ISERROR(SMALL($E$13:$E$612,SUM($T4:AA4)+1)),0,SMALL($E$13:$E$612,SUM($T4:AA4)+1))</f>
        <v>0</v>
      </c>
      <c r="AC5" s="1">
        <f>IF(ISERROR(SMALL($E$13:$E$612,SUM($T4:AB4)+1)),0,SMALL($E$13:$E$612,SUM($T4:AB4)+1))</f>
        <v>0</v>
      </c>
      <c r="AD5" s="1">
        <f>IF(ISERROR(SMALL($E$13:$E$612,SUM($T4:AC4)+1)),0,SMALL($E$13:$E$612,SUM($T4:AC4)+1))</f>
        <v>0</v>
      </c>
      <c r="AE5" s="1">
        <f>IF(ISERROR(SMALL($E$13:$E$612,SUM($T4:AD4)+1)),0,SMALL($E$13:$E$612,SUM($T4:AD4)+1))</f>
        <v>0</v>
      </c>
      <c r="AF5" s="1">
        <f>IF(ISERROR(SMALL($E$13:$E$612,SUM($T4:AE4)+1)),0,SMALL($E$13:$E$612,SUM($T4:AE4)+1))</f>
        <v>0</v>
      </c>
      <c r="AG5" s="1">
        <f>IF(ISERROR(SMALL($E$13:$E$612,SUM($T4:AF4)+1)),0,SMALL($E$13:$E$612,SUM($T4:AF4)+1))</f>
        <v>0</v>
      </c>
      <c r="AH5" s="1">
        <f>IF(ISERROR(SMALL($E$13:$E$612,SUM($T4:AG4)+1)),0,SMALL($E$13:$E$612,SUM($T4:AG4)+1))</f>
        <v>0</v>
      </c>
      <c r="AI5" s="1">
        <f>IF(ISERROR(SMALL($E$13:$E$612,SUM($T4:AH4)+1)),0,SMALL($E$13:$E$612,SUM($T4:AH4)+1))</f>
        <v>0</v>
      </c>
      <c r="AJ5" s="1">
        <f>IF(ISERROR(SMALL($E$13:$E$612,SUM($T4:AI4)+1)),0,SMALL($E$13:$E$612,SUM($T4:AI4)+1))</f>
        <v>0</v>
      </c>
      <c r="AK5" s="1">
        <f>IF(ISERROR(SMALL($E$13:$E$612,SUM($T4:AJ4)+1)),0,SMALL($E$13:$E$612,SUM($T4:AJ4)+1))</f>
        <v>0</v>
      </c>
      <c r="AL5" s="1">
        <f>IF(ISERROR(SMALL($E$13:$E$612,SUM($T4:AK4)+1)),0,SMALL($E$13:$E$612,SUM($T4:AK4)+1))</f>
        <v>0</v>
      </c>
      <c r="AM5" s="1">
        <f>IF(ISERROR(SMALL($E$13:$E$612,SUM($T4:AL4)+1)),0,SMALL($E$13:$E$612,SUM($T4:AL4)+1))</f>
        <v>0</v>
      </c>
    </row>
    <row r="6" spans="2:44" s="411" customFormat="1" ht="15" customHeight="1" x14ac:dyDescent="0.2">
      <c r="B6" s="408"/>
      <c r="C6" s="1045"/>
      <c r="D6" s="1031"/>
      <c r="E6" s="1031"/>
      <c r="F6" s="1045"/>
      <c r="G6" s="1045"/>
      <c r="H6" s="1045"/>
      <c r="I6" s="1031"/>
      <c r="J6" s="1031"/>
      <c r="K6" s="1048" t="s">
        <v>405</v>
      </c>
      <c r="L6" s="1057" t="s">
        <v>151</v>
      </c>
      <c r="M6" s="1057" t="s">
        <v>406</v>
      </c>
      <c r="N6" s="1030" t="s">
        <v>364</v>
      </c>
      <c r="O6" s="1057" t="s">
        <v>372</v>
      </c>
      <c r="P6" s="1057" t="s">
        <v>407</v>
      </c>
      <c r="Q6" s="349"/>
      <c r="R6" s="95"/>
      <c r="S6" s="8"/>
      <c r="T6" s="1">
        <f t="array" ref="T6">SUM(IF($E13:$E612=T5,$I13:$I612*$J13:$J612,0))</f>
        <v>15</v>
      </c>
      <c r="U6" s="1">
        <f t="array" ref="U6">SUM(IF($E13:$E612=U5,$I13:$I612*$J13:$J612,0))</f>
        <v>905.9000000000002</v>
      </c>
      <c r="V6" s="1">
        <f t="array" ref="V6">SUM(IF($E13:$E612=V5,$I13:$I612*$J13:$J612,0))</f>
        <v>0</v>
      </c>
      <c r="W6" s="1">
        <f t="array" ref="W6">SUM(IF($E13:$E612=W5,$I13:$I612*$J13:$J612,0))</f>
        <v>0</v>
      </c>
      <c r="X6" s="1">
        <f t="array" ref="X6">SUM(IF($E13:$E612=X5,$I13:$I612*$J13:$J612,0))</f>
        <v>0</v>
      </c>
      <c r="Y6" s="1">
        <f t="array" ref="Y6">SUM(IF($E13:$E612=Y5,$I13:$I612*$J13:$J612,0))</f>
        <v>0</v>
      </c>
      <c r="Z6" s="1">
        <f t="array" ref="Z6">SUM(IF($E13:$E612=Z5,$I13:$I612*$J13:$J612,0))</f>
        <v>0</v>
      </c>
      <c r="AA6" s="1">
        <f t="array" ref="AA6">SUM(IF($E13:$E612=AA5,$I13:$I612*$J13:$J612,0))</f>
        <v>0</v>
      </c>
      <c r="AB6" s="1">
        <f t="array" ref="AB6">SUM(IF($E13:$E612=AB5,$I13:$I612*$J13:$J612,0))</f>
        <v>0</v>
      </c>
      <c r="AC6" s="1">
        <f t="array" ref="AC6">SUM(IF($E13:$E612=AC5,$I13:$I612*$J13:$J612,0))</f>
        <v>0</v>
      </c>
      <c r="AD6" s="1">
        <f t="array" ref="AD6">SUM(IF($E13:$E612=AD5,$I13:$I612*$J13:$J612,0))</f>
        <v>0</v>
      </c>
      <c r="AE6" s="1">
        <f t="array" ref="AE6">SUM(IF($E13:$E612=AE5,$I13:$I612*$J13:$J612,0))</f>
        <v>0</v>
      </c>
      <c r="AF6" s="1">
        <f t="array" ref="AF6">SUM(IF($E13:$E612=AF5,$I13:$I612*$J13:$J612,0))</f>
        <v>0</v>
      </c>
      <c r="AG6" s="1">
        <f t="array" ref="AG6">SUM(IF($E13:$E612=AG5,$I13:$I612*$J13:$J612,0))</f>
        <v>0</v>
      </c>
      <c r="AH6" s="1">
        <f t="array" ref="AH6">SUM(IF($E13:$E612=AH5,$I13:$I612*$J13:$J612,0))</f>
        <v>0</v>
      </c>
      <c r="AI6" s="1">
        <f t="array" ref="AI6">SUM(IF($E13:$E612=AI5,$I13:$I612*$J13:$J612,0))</f>
        <v>0</v>
      </c>
      <c r="AJ6" s="1">
        <f t="array" ref="AJ6">SUM(IF($E13:$E612=AJ5,$I13:$I612*$J13:$J612,0))</f>
        <v>0</v>
      </c>
      <c r="AK6" s="1">
        <f t="array" ref="AK6">SUM(IF($E13:$E612=AK5,$I13:$I612*$J13:$J612,0))</f>
        <v>0</v>
      </c>
      <c r="AL6" s="1">
        <f t="array" ref="AL6">SUM(IF($E13:$E612=AL5,$I13:$I612*$J13:$J612,0))</f>
        <v>0</v>
      </c>
      <c r="AM6" s="1">
        <f t="array" ref="AM6">SUM(IF($E13:$E612=AM5,$I13:$I612*$J13:$J612,0))</f>
        <v>0</v>
      </c>
      <c r="AN6" s="1"/>
      <c r="AO6" s="1"/>
      <c r="AP6" s="1"/>
      <c r="AQ6" s="1"/>
      <c r="AR6" s="1"/>
    </row>
    <row r="7" spans="2:44" s="411" customFormat="1" ht="84" customHeight="1" x14ac:dyDescent="0.2">
      <c r="B7" s="408"/>
      <c r="C7" s="1045"/>
      <c r="D7" s="1032"/>
      <c r="E7" s="1031"/>
      <c r="F7" s="1045"/>
      <c r="G7" s="1045"/>
      <c r="H7" s="1045"/>
      <c r="I7" s="1032"/>
      <c r="J7" s="1032"/>
      <c r="K7" s="1048"/>
      <c r="L7" s="1057"/>
      <c r="M7" s="1057"/>
      <c r="N7" s="1032"/>
      <c r="O7" s="1057"/>
      <c r="P7" s="1057"/>
      <c r="Q7" s="349"/>
      <c r="R7" s="95"/>
      <c r="S7" s="138"/>
      <c r="T7" s="412"/>
      <c r="U7" s="408"/>
      <c r="V7" s="412"/>
      <c r="W7" s="408"/>
      <c r="X7" s="412"/>
      <c r="Y7" s="408"/>
      <c r="Z7" s="412"/>
      <c r="AA7" s="408"/>
      <c r="AB7" s="412"/>
      <c r="AC7" s="408"/>
      <c r="AD7" s="412"/>
      <c r="AE7" s="408"/>
      <c r="AF7" s="412"/>
      <c r="AG7" s="408"/>
      <c r="AH7" s="412"/>
      <c r="AI7" s="408"/>
      <c r="AJ7" s="412"/>
      <c r="AK7" s="408"/>
      <c r="AL7" s="412"/>
      <c r="AM7" s="408"/>
      <c r="AN7" s="412"/>
      <c r="AO7" s="408"/>
      <c r="AP7" s="412"/>
      <c r="AQ7" s="408"/>
      <c r="AR7" s="412"/>
    </row>
    <row r="8" spans="2:44" s="411" customFormat="1" ht="2.1" customHeight="1" x14ac:dyDescent="0.2">
      <c r="B8" s="408"/>
      <c r="C8" s="345"/>
      <c r="D8" s="345"/>
      <c r="E8" s="17"/>
      <c r="F8" s="345"/>
      <c r="G8" s="345"/>
      <c r="H8" s="345"/>
      <c r="I8" s="17"/>
      <c r="J8" s="17"/>
      <c r="K8" s="17"/>
      <c r="L8" s="17"/>
      <c r="M8" s="17"/>
      <c r="N8" s="17"/>
      <c r="O8" s="17"/>
      <c r="P8" s="17"/>
      <c r="Q8" s="212"/>
      <c r="R8" s="95"/>
      <c r="S8" s="410"/>
      <c r="T8" s="412"/>
      <c r="U8" s="408"/>
    </row>
    <row r="9" spans="2:44" s="411" customFormat="1" ht="15" customHeight="1" x14ac:dyDescent="0.2">
      <c r="B9" s="408"/>
      <c r="C9" s="1041" t="s">
        <v>344</v>
      </c>
      <c r="D9" s="1042"/>
      <c r="E9" s="1042"/>
      <c r="F9" s="1042"/>
      <c r="G9" s="1043"/>
      <c r="H9" s="345" t="s">
        <v>301</v>
      </c>
      <c r="I9" s="345" t="s">
        <v>345</v>
      </c>
      <c r="J9" s="345" t="s">
        <v>345</v>
      </c>
      <c r="K9" s="488">
        <f t="shared" ref="K9:P9" si="2">IF($I$10=0,"    －",K$10/$I$10)</f>
        <v>0.98371158649147572</v>
      </c>
      <c r="L9" s="488">
        <f t="shared" si="2"/>
        <v>0.98371158649147572</v>
      </c>
      <c r="M9" s="488">
        <f t="shared" si="2"/>
        <v>0.78434140514713868</v>
      </c>
      <c r="N9" s="488">
        <f t="shared" si="2"/>
        <v>0.21565859485286129</v>
      </c>
      <c r="O9" s="488">
        <f t="shared" si="2"/>
        <v>0</v>
      </c>
      <c r="P9" s="488">
        <f t="shared" si="2"/>
        <v>0</v>
      </c>
      <c r="Q9" s="413"/>
      <c r="R9" s="95"/>
      <c r="S9" s="84"/>
      <c r="T9" s="412"/>
      <c r="U9" s="408"/>
    </row>
    <row r="10" spans="2:44" s="411" customFormat="1" ht="15" customHeight="1" x14ac:dyDescent="0.2">
      <c r="B10" s="408"/>
      <c r="C10" s="1035" t="s">
        <v>346</v>
      </c>
      <c r="D10" s="1036"/>
      <c r="E10" s="1036"/>
      <c r="F10" s="1037"/>
      <c r="G10" s="345" t="s">
        <v>236</v>
      </c>
      <c r="H10" s="345" t="s">
        <v>301</v>
      </c>
      <c r="I10" s="373">
        <f>SUMPRODUCT(I13:I612,$J13:$J612)</f>
        <v>920.9000000000002</v>
      </c>
      <c r="J10" s="467">
        <f>SUM(J13:J612)</f>
        <v>306</v>
      </c>
      <c r="K10" s="373">
        <f t="array" ref="K10">SUM(IF(K13:K612="○",$I13:$I612*$J13:$J612,0))</f>
        <v>905.9000000000002</v>
      </c>
      <c r="L10" s="373">
        <f t="array" ref="L10">SUM(IF(L13:L612="○",$I13:$I612*$J13:$J612,0))</f>
        <v>905.9000000000002</v>
      </c>
      <c r="M10" s="373">
        <f t="array" ref="M10">SUM(IF(M13:M612="○",$I13:$I612*$J13:$J612,0))</f>
        <v>722.30000000000018</v>
      </c>
      <c r="N10" s="373">
        <f t="array" ref="N10">SUM(IF(N13:N612="○",$I13:$I612*$J13:$J612,0))</f>
        <v>198.6</v>
      </c>
      <c r="O10" s="373">
        <f t="array" ref="O10">SUM(IF(O13:O612="○",$I13:$I612*$J13:$J612,0))</f>
        <v>0</v>
      </c>
      <c r="P10" s="373">
        <f t="array" ref="P10">SUM(IF(P13:P612="○",$I13:$I612*$J13:$J612,0))</f>
        <v>0</v>
      </c>
      <c r="Q10" s="415"/>
      <c r="R10" s="416"/>
      <c r="S10" s="417"/>
      <c r="T10" s="412"/>
    </row>
    <row r="11" spans="2:44" s="411" customFormat="1" ht="15" customHeight="1" x14ac:dyDescent="0.2">
      <c r="B11" s="408"/>
      <c r="C11" s="1038"/>
      <c r="D11" s="1039"/>
      <c r="E11" s="1039"/>
      <c r="F11" s="1040"/>
      <c r="G11" s="17" t="s">
        <v>743</v>
      </c>
      <c r="H11" s="345" t="s">
        <v>301</v>
      </c>
      <c r="I11" s="373">
        <f t="array" ref="I11">SUM(IF($D13:$D612="○",$I13:$I612*$J13:$J612,0))</f>
        <v>15</v>
      </c>
      <c r="J11" s="467">
        <f>SUMIF($D13:$D612,"○",J13:J612)</f>
        <v>2</v>
      </c>
      <c r="K11" s="345" t="s">
        <v>301</v>
      </c>
      <c r="L11" s="345" t="s">
        <v>301</v>
      </c>
      <c r="M11" s="345" t="s">
        <v>301</v>
      </c>
      <c r="N11" s="345" t="s">
        <v>301</v>
      </c>
      <c r="O11" s="345" t="s">
        <v>301</v>
      </c>
      <c r="P11" s="345" t="s">
        <v>301</v>
      </c>
      <c r="Q11" s="413"/>
      <c r="R11" s="95"/>
      <c r="S11" s="84"/>
      <c r="T11" s="412"/>
      <c r="U11" s="408"/>
    </row>
    <row r="12" spans="2:44" s="411" customFormat="1" ht="15" customHeight="1" x14ac:dyDescent="0.2">
      <c r="B12" s="408"/>
      <c r="C12" s="1041"/>
      <c r="D12" s="1042"/>
      <c r="E12" s="1042"/>
      <c r="F12" s="1043"/>
      <c r="G12" s="17" t="s">
        <v>747</v>
      </c>
      <c r="H12" s="345" t="s">
        <v>301</v>
      </c>
      <c r="I12" s="345" t="s">
        <v>301</v>
      </c>
      <c r="J12" s="345" t="s">
        <v>301</v>
      </c>
      <c r="K12" s="373">
        <f t="array" ref="K12">SUM(IF(($D13:$D612="○")*(K13:K612=""),$I13:$I612*$J13:$J612,0))</f>
        <v>15</v>
      </c>
      <c r="L12" s="373">
        <f t="array" ref="L12">SUM(IF(($D13:$D612="○")*(L13:L612=""),$I13:$I612*$J13:$J612,0))</f>
        <v>15</v>
      </c>
      <c r="M12" s="373">
        <f t="array" ref="M12">SUM(IF(($D13:$D612="○")*(M13:M612=""),$I13:$I612*$J13:$J612,0))</f>
        <v>15</v>
      </c>
      <c r="N12" s="373">
        <f t="array" ref="N12">SUM(IF(($D13:$D612="○")*(M13:M612="")*(N13:N612=""),$I13:$I612*$J13:$J612,0))</f>
        <v>0</v>
      </c>
      <c r="O12" s="373">
        <f t="array" ref="O12">SUM(IF(($D13:$D612="○")*(M13:M612="")*(N13:N612="")*(O13:O612=""),$I13:$I612*$J13:$J612,0))</f>
        <v>0</v>
      </c>
      <c r="P12" s="373">
        <f t="array" ref="P12">SUM(IF(($D13:$D612="○")*(P13:P612=""),$I13:$I612*$J13:$J612,0))</f>
        <v>15</v>
      </c>
      <c r="Q12" s="413"/>
      <c r="R12" s="95"/>
      <c r="S12" s="84"/>
      <c r="T12" s="412"/>
      <c r="U12" s="408"/>
    </row>
    <row r="13" spans="2:44" s="412" customFormat="1" ht="12.75" customHeight="1" x14ac:dyDescent="0.2">
      <c r="B13" s="84"/>
      <c r="C13" s="418">
        <v>1</v>
      </c>
      <c r="D13" s="60" t="str">
        <f t="shared" ref="D13:D76" si="3">IF(E13="","",IF(E13&lt;=$U$2,"○",""))</f>
        <v>○</v>
      </c>
      <c r="E13" s="489">
        <v>1995</v>
      </c>
      <c r="F13" s="510" t="s">
        <v>408</v>
      </c>
      <c r="G13" s="510" t="s">
        <v>409</v>
      </c>
      <c r="H13" s="660"/>
      <c r="I13" s="419">
        <v>7.5</v>
      </c>
      <c r="J13" s="481">
        <v>2</v>
      </c>
      <c r="K13" s="399"/>
      <c r="L13" s="377"/>
      <c r="M13" s="399"/>
      <c r="N13" s="399" t="s">
        <v>349</v>
      </c>
      <c r="O13" s="399"/>
      <c r="P13" s="399"/>
      <c r="Q13" s="49"/>
      <c r="R13" s="391"/>
      <c r="S13" s="84"/>
    </row>
    <row r="14" spans="2:44" s="412" customFormat="1" ht="12.75" customHeight="1" x14ac:dyDescent="0.2">
      <c r="B14" s="84"/>
      <c r="C14" s="421">
        <f>C13+1</f>
        <v>2</v>
      </c>
      <c r="D14" s="60" t="str">
        <f t="shared" si="3"/>
        <v/>
      </c>
      <c r="E14" s="376">
        <v>2014</v>
      </c>
      <c r="F14" s="511" t="s">
        <v>410</v>
      </c>
      <c r="G14" s="511" t="s">
        <v>411</v>
      </c>
      <c r="H14" s="661"/>
      <c r="I14" s="422">
        <v>5.5</v>
      </c>
      <c r="J14" s="19">
        <v>2</v>
      </c>
      <c r="K14" s="402" t="s">
        <v>349</v>
      </c>
      <c r="L14" s="363" t="s">
        <v>349</v>
      </c>
      <c r="M14" s="402"/>
      <c r="N14" s="402" t="s">
        <v>349</v>
      </c>
      <c r="O14" s="402"/>
      <c r="P14" s="402"/>
      <c r="Q14" s="49"/>
      <c r="R14" s="391"/>
      <c r="S14" s="84"/>
    </row>
    <row r="15" spans="2:44" s="412" customFormat="1" ht="12.75" customHeight="1" x14ac:dyDescent="0.2">
      <c r="B15" s="84"/>
      <c r="C15" s="421">
        <f>C14+1</f>
        <v>3</v>
      </c>
      <c r="D15" s="60" t="str">
        <f t="shared" si="3"/>
        <v/>
      </c>
      <c r="E15" s="376">
        <v>2014</v>
      </c>
      <c r="F15" s="511" t="s">
        <v>412</v>
      </c>
      <c r="G15" s="511" t="s">
        <v>413</v>
      </c>
      <c r="H15" s="661" t="s">
        <v>121</v>
      </c>
      <c r="I15" s="422">
        <v>3.7</v>
      </c>
      <c r="J15" s="19">
        <v>3</v>
      </c>
      <c r="K15" s="402" t="s">
        <v>349</v>
      </c>
      <c r="L15" s="363" t="s">
        <v>349</v>
      </c>
      <c r="M15" s="402"/>
      <c r="N15" s="402" t="s">
        <v>349</v>
      </c>
      <c r="O15" s="402"/>
      <c r="P15" s="402"/>
      <c r="Q15" s="49"/>
      <c r="R15" s="391"/>
      <c r="S15" s="84"/>
    </row>
    <row r="16" spans="2:44" s="412" customFormat="1" ht="12.75" customHeight="1" x14ac:dyDescent="0.2">
      <c r="B16" s="84"/>
      <c r="C16" s="421">
        <f>C15+1</f>
        <v>4</v>
      </c>
      <c r="D16" s="60" t="str">
        <f t="shared" si="3"/>
        <v/>
      </c>
      <c r="E16" s="376">
        <v>2014</v>
      </c>
      <c r="F16" s="511" t="s">
        <v>414</v>
      </c>
      <c r="G16" s="511" t="s">
        <v>415</v>
      </c>
      <c r="H16" s="661" t="s">
        <v>121</v>
      </c>
      <c r="I16" s="422">
        <v>11</v>
      </c>
      <c r="J16" s="19">
        <v>7</v>
      </c>
      <c r="K16" s="402" t="s">
        <v>349</v>
      </c>
      <c r="L16" s="363" t="s">
        <v>349</v>
      </c>
      <c r="M16" s="402"/>
      <c r="N16" s="402" t="s">
        <v>349</v>
      </c>
      <c r="O16" s="402"/>
      <c r="P16" s="402"/>
      <c r="Q16" s="49"/>
      <c r="R16" s="391"/>
      <c r="S16" s="84"/>
    </row>
    <row r="17" spans="2:19" s="412" customFormat="1" ht="12.75" customHeight="1" x14ac:dyDescent="0.2">
      <c r="B17" s="84"/>
      <c r="C17" s="421">
        <f t="shared" ref="C17:C41" si="4">C16+1</f>
        <v>5</v>
      </c>
      <c r="D17" s="60" t="str">
        <f t="shared" si="3"/>
        <v/>
      </c>
      <c r="E17" s="376">
        <v>2014</v>
      </c>
      <c r="F17" s="511" t="s">
        <v>416</v>
      </c>
      <c r="G17" s="511" t="s">
        <v>417</v>
      </c>
      <c r="H17" s="661" t="s">
        <v>733</v>
      </c>
      <c r="I17" s="422">
        <v>7.5</v>
      </c>
      <c r="J17" s="19">
        <v>1</v>
      </c>
      <c r="K17" s="402" t="s">
        <v>349</v>
      </c>
      <c r="L17" s="363" t="s">
        <v>349</v>
      </c>
      <c r="M17" s="402"/>
      <c r="N17" s="402" t="s">
        <v>349</v>
      </c>
      <c r="O17" s="402"/>
      <c r="P17" s="402"/>
      <c r="Q17" s="49"/>
      <c r="R17" s="391"/>
      <c r="S17" s="84"/>
    </row>
    <row r="18" spans="2:19" s="412" customFormat="1" ht="12.75" customHeight="1" x14ac:dyDescent="0.2">
      <c r="B18" s="84"/>
      <c r="C18" s="421">
        <f t="shared" si="4"/>
        <v>6</v>
      </c>
      <c r="D18" s="60" t="str">
        <f t="shared" si="3"/>
        <v/>
      </c>
      <c r="E18" s="376">
        <v>2014</v>
      </c>
      <c r="F18" s="511" t="s">
        <v>418</v>
      </c>
      <c r="G18" s="511" t="s">
        <v>419</v>
      </c>
      <c r="H18" s="661" t="s">
        <v>733</v>
      </c>
      <c r="I18" s="422">
        <v>7.5</v>
      </c>
      <c r="J18" s="19">
        <v>1</v>
      </c>
      <c r="K18" s="402" t="s">
        <v>349</v>
      </c>
      <c r="L18" s="363" t="s">
        <v>349</v>
      </c>
      <c r="M18" s="402"/>
      <c r="N18" s="402" t="s">
        <v>349</v>
      </c>
      <c r="O18" s="402"/>
      <c r="P18" s="402"/>
      <c r="Q18" s="49"/>
      <c r="R18" s="391"/>
      <c r="S18" s="84"/>
    </row>
    <row r="19" spans="2:19" s="412" customFormat="1" ht="12.75" customHeight="1" x14ac:dyDescent="0.2">
      <c r="B19" s="84"/>
      <c r="C19" s="421">
        <f t="shared" si="4"/>
        <v>7</v>
      </c>
      <c r="D19" s="60" t="str">
        <f t="shared" si="3"/>
        <v/>
      </c>
      <c r="E19" s="376">
        <v>2014</v>
      </c>
      <c r="F19" s="511" t="s">
        <v>420</v>
      </c>
      <c r="G19" s="511" t="s">
        <v>421</v>
      </c>
      <c r="H19" s="661" t="s">
        <v>733</v>
      </c>
      <c r="I19" s="422">
        <v>18.5</v>
      </c>
      <c r="J19" s="19">
        <v>1</v>
      </c>
      <c r="K19" s="402" t="s">
        <v>349</v>
      </c>
      <c r="L19" s="363" t="s">
        <v>349</v>
      </c>
      <c r="M19" s="402"/>
      <c r="N19" s="402" t="s">
        <v>349</v>
      </c>
      <c r="O19" s="402"/>
      <c r="P19" s="402"/>
      <c r="Q19" s="49"/>
      <c r="R19" s="391"/>
      <c r="S19" s="84"/>
    </row>
    <row r="20" spans="2:19" s="412" customFormat="1" ht="12.75" customHeight="1" x14ac:dyDescent="0.2">
      <c r="B20" s="84"/>
      <c r="C20" s="421">
        <f t="shared" si="4"/>
        <v>8</v>
      </c>
      <c r="D20" s="60" t="str">
        <f t="shared" si="3"/>
        <v/>
      </c>
      <c r="E20" s="376">
        <v>2014</v>
      </c>
      <c r="F20" s="511" t="s">
        <v>422</v>
      </c>
      <c r="G20" s="511" t="s">
        <v>423</v>
      </c>
      <c r="H20" s="661" t="s">
        <v>733</v>
      </c>
      <c r="I20" s="422">
        <v>11</v>
      </c>
      <c r="J20" s="19">
        <v>1</v>
      </c>
      <c r="K20" s="402" t="s">
        <v>349</v>
      </c>
      <c r="L20" s="363" t="s">
        <v>349</v>
      </c>
      <c r="M20" s="402"/>
      <c r="N20" s="402" t="s">
        <v>349</v>
      </c>
      <c r="O20" s="402"/>
      <c r="P20" s="402"/>
      <c r="Q20" s="49"/>
      <c r="R20" s="391"/>
      <c r="S20" s="84"/>
    </row>
    <row r="21" spans="2:19" s="412" customFormat="1" ht="12.75" customHeight="1" x14ac:dyDescent="0.2">
      <c r="B21" s="84"/>
      <c r="C21" s="421">
        <f t="shared" si="4"/>
        <v>9</v>
      </c>
      <c r="D21" s="60" t="str">
        <f t="shared" si="3"/>
        <v/>
      </c>
      <c r="E21" s="376">
        <v>2014</v>
      </c>
      <c r="F21" s="511" t="s">
        <v>424</v>
      </c>
      <c r="G21" s="511" t="s">
        <v>425</v>
      </c>
      <c r="H21" s="661" t="s">
        <v>120</v>
      </c>
      <c r="I21" s="422">
        <v>7.5</v>
      </c>
      <c r="J21" s="19">
        <v>2</v>
      </c>
      <c r="K21" s="402" t="s">
        <v>349</v>
      </c>
      <c r="L21" s="363" t="s">
        <v>349</v>
      </c>
      <c r="M21" s="402"/>
      <c r="N21" s="402" t="s">
        <v>349</v>
      </c>
      <c r="O21" s="402"/>
      <c r="P21" s="402"/>
      <c r="Q21" s="49"/>
      <c r="R21" s="391"/>
      <c r="S21" s="84"/>
    </row>
    <row r="22" spans="2:19" s="412" customFormat="1" ht="12.75" customHeight="1" x14ac:dyDescent="0.2">
      <c r="B22" s="84"/>
      <c r="C22" s="421">
        <f>C21+1</f>
        <v>10</v>
      </c>
      <c r="D22" s="60" t="str">
        <f t="shared" si="3"/>
        <v/>
      </c>
      <c r="E22" s="376">
        <v>2014</v>
      </c>
      <c r="F22" s="511" t="s">
        <v>426</v>
      </c>
      <c r="G22" s="511" t="s">
        <v>427</v>
      </c>
      <c r="H22" s="661" t="s">
        <v>120</v>
      </c>
      <c r="I22" s="422">
        <v>2.2000000000000002</v>
      </c>
      <c r="J22" s="19">
        <v>3</v>
      </c>
      <c r="K22" s="402" t="s">
        <v>349</v>
      </c>
      <c r="L22" s="363" t="s">
        <v>349</v>
      </c>
      <c r="M22" s="402"/>
      <c r="N22" s="402" t="s">
        <v>349</v>
      </c>
      <c r="O22" s="402"/>
      <c r="P22" s="402"/>
      <c r="Q22" s="49"/>
      <c r="R22" s="391"/>
      <c r="S22" s="84"/>
    </row>
    <row r="23" spans="2:19" s="412" customFormat="1" ht="12.75" customHeight="1" x14ac:dyDescent="0.2">
      <c r="B23" s="84"/>
      <c r="C23" s="421">
        <f t="shared" si="4"/>
        <v>11</v>
      </c>
      <c r="D23" s="60" t="str">
        <f t="shared" si="3"/>
        <v/>
      </c>
      <c r="E23" s="376">
        <v>2014</v>
      </c>
      <c r="F23" s="511" t="s">
        <v>428</v>
      </c>
      <c r="G23" s="511" t="s">
        <v>429</v>
      </c>
      <c r="H23" s="661" t="s">
        <v>0</v>
      </c>
      <c r="I23" s="422">
        <v>5.5</v>
      </c>
      <c r="J23" s="19">
        <v>30</v>
      </c>
      <c r="K23" s="402" t="s">
        <v>349</v>
      </c>
      <c r="L23" s="363" t="s">
        <v>349</v>
      </c>
      <c r="M23" s="402" t="s">
        <v>349</v>
      </c>
      <c r="N23" s="402"/>
      <c r="O23" s="402"/>
      <c r="P23" s="402"/>
      <c r="Q23" s="49"/>
      <c r="R23" s="391"/>
      <c r="S23" s="84"/>
    </row>
    <row r="24" spans="2:19" s="412" customFormat="1" ht="12.75" customHeight="1" x14ac:dyDescent="0.2">
      <c r="B24" s="84"/>
      <c r="C24" s="421">
        <f t="shared" si="4"/>
        <v>12</v>
      </c>
      <c r="D24" s="60" t="str">
        <f t="shared" si="3"/>
        <v/>
      </c>
      <c r="E24" s="376">
        <v>2014</v>
      </c>
      <c r="F24" s="511" t="s">
        <v>430</v>
      </c>
      <c r="G24" s="511" t="s">
        <v>431</v>
      </c>
      <c r="H24" s="661" t="s">
        <v>0</v>
      </c>
      <c r="I24" s="422">
        <v>3.7</v>
      </c>
      <c r="J24" s="19">
        <v>30</v>
      </c>
      <c r="K24" s="402" t="s">
        <v>349</v>
      </c>
      <c r="L24" s="363" t="s">
        <v>349</v>
      </c>
      <c r="M24" s="402" t="s">
        <v>349</v>
      </c>
      <c r="N24" s="402"/>
      <c r="O24" s="402"/>
      <c r="P24" s="402"/>
      <c r="Q24" s="49"/>
      <c r="R24" s="391"/>
      <c r="S24" s="84"/>
    </row>
    <row r="25" spans="2:19" s="412" customFormat="1" ht="12.75" customHeight="1" x14ac:dyDescent="0.2">
      <c r="B25" s="84"/>
      <c r="C25" s="421">
        <f t="shared" si="4"/>
        <v>13</v>
      </c>
      <c r="D25" s="60" t="str">
        <f t="shared" si="3"/>
        <v/>
      </c>
      <c r="E25" s="376">
        <v>2014</v>
      </c>
      <c r="F25" s="511" t="s">
        <v>432</v>
      </c>
      <c r="G25" s="511" t="s">
        <v>433</v>
      </c>
      <c r="H25" s="661" t="s">
        <v>0</v>
      </c>
      <c r="I25" s="424">
        <v>0.75</v>
      </c>
      <c r="J25" s="19">
        <v>30</v>
      </c>
      <c r="K25" s="402" t="s">
        <v>349</v>
      </c>
      <c r="L25" s="363" t="s">
        <v>349</v>
      </c>
      <c r="M25" s="402" t="s">
        <v>349</v>
      </c>
      <c r="N25" s="402"/>
      <c r="O25" s="402"/>
      <c r="P25" s="402"/>
      <c r="Q25" s="49"/>
      <c r="R25" s="391"/>
      <c r="S25" s="84"/>
    </row>
    <row r="26" spans="2:19" s="412" customFormat="1" ht="12.75" customHeight="1" x14ac:dyDescent="0.2">
      <c r="B26" s="84"/>
      <c r="C26" s="421">
        <f t="shared" si="4"/>
        <v>14</v>
      </c>
      <c r="D26" s="60" t="str">
        <f t="shared" si="3"/>
        <v/>
      </c>
      <c r="E26" s="376">
        <v>2014</v>
      </c>
      <c r="F26" s="511" t="s">
        <v>434</v>
      </c>
      <c r="G26" s="511" t="s">
        <v>435</v>
      </c>
      <c r="H26" s="661" t="s">
        <v>0</v>
      </c>
      <c r="I26" s="422">
        <v>3.7</v>
      </c>
      <c r="J26" s="19">
        <v>30</v>
      </c>
      <c r="K26" s="402" t="s">
        <v>349</v>
      </c>
      <c r="L26" s="363" t="s">
        <v>349</v>
      </c>
      <c r="M26" s="402" t="s">
        <v>349</v>
      </c>
      <c r="N26" s="402"/>
      <c r="O26" s="402"/>
      <c r="P26" s="402"/>
      <c r="Q26" s="49"/>
      <c r="R26" s="391"/>
      <c r="S26" s="84"/>
    </row>
    <row r="27" spans="2:19" s="412" customFormat="1" ht="12.75" customHeight="1" x14ac:dyDescent="0.2">
      <c r="B27" s="84"/>
      <c r="C27" s="421">
        <f t="shared" si="4"/>
        <v>15</v>
      </c>
      <c r="D27" s="60" t="str">
        <f t="shared" si="3"/>
        <v/>
      </c>
      <c r="E27" s="376">
        <v>2014</v>
      </c>
      <c r="F27" s="511" t="s">
        <v>436</v>
      </c>
      <c r="G27" s="511" t="s">
        <v>437</v>
      </c>
      <c r="H27" s="661" t="s">
        <v>0</v>
      </c>
      <c r="I27" s="424">
        <v>0.75</v>
      </c>
      <c r="J27" s="19">
        <v>30</v>
      </c>
      <c r="K27" s="402" t="s">
        <v>349</v>
      </c>
      <c r="L27" s="363" t="s">
        <v>349</v>
      </c>
      <c r="M27" s="402" t="s">
        <v>349</v>
      </c>
      <c r="N27" s="402"/>
      <c r="O27" s="402"/>
      <c r="P27" s="402"/>
      <c r="Q27" s="49"/>
      <c r="R27" s="391"/>
      <c r="S27" s="84"/>
    </row>
    <row r="28" spans="2:19" s="412" customFormat="1" ht="12.75" customHeight="1" x14ac:dyDescent="0.2">
      <c r="B28" s="84"/>
      <c r="C28" s="421">
        <f t="shared" si="4"/>
        <v>16</v>
      </c>
      <c r="D28" s="60" t="str">
        <f t="shared" si="3"/>
        <v/>
      </c>
      <c r="E28" s="376">
        <v>2014</v>
      </c>
      <c r="F28" s="511" t="s">
        <v>438</v>
      </c>
      <c r="G28" s="511" t="s">
        <v>439</v>
      </c>
      <c r="H28" s="661" t="s">
        <v>0</v>
      </c>
      <c r="I28" s="422">
        <v>3.7</v>
      </c>
      <c r="J28" s="19">
        <v>30</v>
      </c>
      <c r="K28" s="402" t="s">
        <v>349</v>
      </c>
      <c r="L28" s="363" t="s">
        <v>349</v>
      </c>
      <c r="M28" s="402" t="s">
        <v>349</v>
      </c>
      <c r="N28" s="402"/>
      <c r="O28" s="402"/>
      <c r="P28" s="402"/>
      <c r="Q28" s="49"/>
      <c r="R28" s="391"/>
      <c r="S28" s="84"/>
    </row>
    <row r="29" spans="2:19" s="412" customFormat="1" ht="12.75" customHeight="1" x14ac:dyDescent="0.2">
      <c r="B29" s="84"/>
      <c r="C29" s="421">
        <f t="shared" si="4"/>
        <v>17</v>
      </c>
      <c r="D29" s="60" t="str">
        <f t="shared" si="3"/>
        <v/>
      </c>
      <c r="E29" s="376">
        <v>2014</v>
      </c>
      <c r="F29" s="511" t="s">
        <v>440</v>
      </c>
      <c r="G29" s="511" t="s">
        <v>441</v>
      </c>
      <c r="H29" s="661" t="s">
        <v>0</v>
      </c>
      <c r="I29" s="424">
        <v>0.75</v>
      </c>
      <c r="J29" s="19">
        <v>30</v>
      </c>
      <c r="K29" s="402" t="s">
        <v>349</v>
      </c>
      <c r="L29" s="363" t="s">
        <v>349</v>
      </c>
      <c r="M29" s="402" t="s">
        <v>349</v>
      </c>
      <c r="N29" s="402"/>
      <c r="O29" s="402"/>
      <c r="P29" s="402"/>
      <c r="Q29" s="49"/>
      <c r="R29" s="391"/>
      <c r="S29" s="84"/>
    </row>
    <row r="30" spans="2:19" s="412" customFormat="1" ht="12.75" customHeight="1" x14ac:dyDescent="0.2">
      <c r="B30" s="84"/>
      <c r="C30" s="421">
        <f t="shared" si="4"/>
        <v>18</v>
      </c>
      <c r="D30" s="60" t="str">
        <f t="shared" si="3"/>
        <v/>
      </c>
      <c r="E30" s="376">
        <v>2014</v>
      </c>
      <c r="F30" s="511" t="s">
        <v>442</v>
      </c>
      <c r="G30" s="511" t="s">
        <v>443</v>
      </c>
      <c r="H30" s="661" t="s">
        <v>0</v>
      </c>
      <c r="I30" s="422">
        <v>3.7</v>
      </c>
      <c r="J30" s="19">
        <v>30</v>
      </c>
      <c r="K30" s="402" t="s">
        <v>349</v>
      </c>
      <c r="L30" s="363" t="s">
        <v>349</v>
      </c>
      <c r="M30" s="402" t="s">
        <v>349</v>
      </c>
      <c r="N30" s="402"/>
      <c r="O30" s="402"/>
      <c r="P30" s="402"/>
      <c r="Q30" s="49"/>
      <c r="R30" s="391"/>
      <c r="S30" s="84"/>
    </row>
    <row r="31" spans="2:19" s="412" customFormat="1" ht="12.75" customHeight="1" x14ac:dyDescent="0.2">
      <c r="B31" s="84"/>
      <c r="C31" s="421">
        <f t="shared" si="4"/>
        <v>19</v>
      </c>
      <c r="D31" s="60" t="str">
        <f t="shared" si="3"/>
        <v/>
      </c>
      <c r="E31" s="376">
        <v>2014</v>
      </c>
      <c r="F31" s="511" t="s">
        <v>444</v>
      </c>
      <c r="G31" s="511" t="s">
        <v>445</v>
      </c>
      <c r="H31" s="661" t="s">
        <v>0</v>
      </c>
      <c r="I31" s="424">
        <v>0.75</v>
      </c>
      <c r="J31" s="19">
        <v>30</v>
      </c>
      <c r="K31" s="402" t="s">
        <v>349</v>
      </c>
      <c r="L31" s="363" t="s">
        <v>349</v>
      </c>
      <c r="M31" s="402" t="s">
        <v>349</v>
      </c>
      <c r="N31" s="402"/>
      <c r="O31" s="402"/>
      <c r="P31" s="402"/>
      <c r="Q31" s="49"/>
      <c r="R31" s="391"/>
      <c r="S31" s="84"/>
    </row>
    <row r="32" spans="2:19" s="412" customFormat="1" ht="12.75" customHeight="1" x14ac:dyDescent="0.2">
      <c r="B32" s="84"/>
      <c r="C32" s="421">
        <f t="shared" si="4"/>
        <v>20</v>
      </c>
      <c r="D32" s="60" t="str">
        <f t="shared" si="3"/>
        <v/>
      </c>
      <c r="E32" s="376">
        <v>2014</v>
      </c>
      <c r="F32" s="511" t="s">
        <v>446</v>
      </c>
      <c r="G32" s="511" t="s">
        <v>447</v>
      </c>
      <c r="H32" s="661" t="s">
        <v>0</v>
      </c>
      <c r="I32" s="422">
        <v>5.5</v>
      </c>
      <c r="J32" s="19">
        <v>1</v>
      </c>
      <c r="K32" s="402" t="s">
        <v>349</v>
      </c>
      <c r="L32" s="363" t="s">
        <v>349</v>
      </c>
      <c r="M32" s="402" t="s">
        <v>349</v>
      </c>
      <c r="N32" s="402"/>
      <c r="O32" s="402"/>
      <c r="P32" s="402"/>
      <c r="Q32" s="49"/>
      <c r="R32" s="391"/>
      <c r="S32" s="84"/>
    </row>
    <row r="33" spans="2:19" s="412" customFormat="1" ht="12.75" customHeight="1" x14ac:dyDescent="0.2">
      <c r="B33" s="84"/>
      <c r="C33" s="421">
        <f t="shared" si="4"/>
        <v>21</v>
      </c>
      <c r="D33" s="60" t="str">
        <f t="shared" si="3"/>
        <v/>
      </c>
      <c r="E33" s="376">
        <v>2014</v>
      </c>
      <c r="F33" s="511" t="s">
        <v>448</v>
      </c>
      <c r="G33" s="511" t="s">
        <v>449</v>
      </c>
      <c r="H33" s="661" t="s">
        <v>0</v>
      </c>
      <c r="I33" s="422">
        <v>3.7</v>
      </c>
      <c r="J33" s="19">
        <v>1</v>
      </c>
      <c r="K33" s="402" t="s">
        <v>349</v>
      </c>
      <c r="L33" s="363" t="s">
        <v>349</v>
      </c>
      <c r="M33" s="402" t="s">
        <v>349</v>
      </c>
      <c r="N33" s="402"/>
      <c r="O33" s="402"/>
      <c r="P33" s="402"/>
      <c r="Q33" s="49"/>
      <c r="R33" s="391"/>
      <c r="S33" s="84"/>
    </row>
    <row r="34" spans="2:19" s="412" customFormat="1" ht="12.75" customHeight="1" x14ac:dyDescent="0.2">
      <c r="B34" s="84"/>
      <c r="C34" s="421">
        <f t="shared" si="4"/>
        <v>22</v>
      </c>
      <c r="D34" s="60" t="str">
        <f t="shared" si="3"/>
        <v/>
      </c>
      <c r="E34" s="376">
        <v>2014</v>
      </c>
      <c r="F34" s="511" t="s">
        <v>450</v>
      </c>
      <c r="G34" s="511" t="s">
        <v>451</v>
      </c>
      <c r="H34" s="661" t="s">
        <v>0</v>
      </c>
      <c r="I34" s="424">
        <v>0.75</v>
      </c>
      <c r="J34" s="19">
        <v>1</v>
      </c>
      <c r="K34" s="402" t="s">
        <v>349</v>
      </c>
      <c r="L34" s="363" t="s">
        <v>349</v>
      </c>
      <c r="M34" s="402" t="s">
        <v>349</v>
      </c>
      <c r="N34" s="402"/>
      <c r="O34" s="402"/>
      <c r="P34" s="402"/>
      <c r="Q34" s="49"/>
      <c r="R34" s="391"/>
      <c r="S34" s="84"/>
    </row>
    <row r="35" spans="2:19" s="412" customFormat="1" ht="12.75" customHeight="1" x14ac:dyDescent="0.2">
      <c r="B35" s="84"/>
      <c r="C35" s="421">
        <f t="shared" si="4"/>
        <v>23</v>
      </c>
      <c r="D35" s="60" t="str">
        <f t="shared" si="3"/>
        <v/>
      </c>
      <c r="E35" s="376">
        <v>2014</v>
      </c>
      <c r="F35" s="511" t="s">
        <v>452</v>
      </c>
      <c r="G35" s="511" t="s">
        <v>453</v>
      </c>
      <c r="H35" s="661" t="s">
        <v>0</v>
      </c>
      <c r="I35" s="422">
        <v>3.7</v>
      </c>
      <c r="J35" s="19">
        <v>1</v>
      </c>
      <c r="K35" s="402" t="s">
        <v>349</v>
      </c>
      <c r="L35" s="363" t="s">
        <v>349</v>
      </c>
      <c r="M35" s="402" t="s">
        <v>349</v>
      </c>
      <c r="N35" s="402"/>
      <c r="O35" s="402"/>
      <c r="P35" s="402"/>
      <c r="Q35" s="49"/>
      <c r="R35" s="391"/>
      <c r="S35" s="84"/>
    </row>
    <row r="36" spans="2:19" s="412" customFormat="1" ht="12.75" customHeight="1" x14ac:dyDescent="0.2">
      <c r="B36" s="84"/>
      <c r="C36" s="421">
        <f t="shared" si="4"/>
        <v>24</v>
      </c>
      <c r="D36" s="60" t="str">
        <f t="shared" si="3"/>
        <v/>
      </c>
      <c r="E36" s="376">
        <v>2014</v>
      </c>
      <c r="F36" s="511" t="s">
        <v>454</v>
      </c>
      <c r="G36" s="511" t="s">
        <v>455</v>
      </c>
      <c r="H36" s="661" t="s">
        <v>0</v>
      </c>
      <c r="I36" s="424">
        <v>0.75</v>
      </c>
      <c r="J36" s="19">
        <v>1</v>
      </c>
      <c r="K36" s="402" t="s">
        <v>349</v>
      </c>
      <c r="L36" s="363" t="s">
        <v>349</v>
      </c>
      <c r="M36" s="402" t="s">
        <v>349</v>
      </c>
      <c r="N36" s="402"/>
      <c r="O36" s="402"/>
      <c r="P36" s="402"/>
      <c r="Q36" s="49"/>
      <c r="R36" s="391"/>
      <c r="S36" s="84"/>
    </row>
    <row r="37" spans="2:19" s="412" customFormat="1" ht="12.75" customHeight="1" x14ac:dyDescent="0.2">
      <c r="B37" s="84"/>
      <c r="C37" s="421">
        <f t="shared" si="4"/>
        <v>25</v>
      </c>
      <c r="D37" s="60" t="str">
        <f t="shared" si="3"/>
        <v/>
      </c>
      <c r="E37" s="376">
        <v>2014</v>
      </c>
      <c r="F37" s="511" t="s">
        <v>456</v>
      </c>
      <c r="G37" s="511" t="s">
        <v>457</v>
      </c>
      <c r="H37" s="661" t="s">
        <v>0</v>
      </c>
      <c r="I37" s="422">
        <v>3.7</v>
      </c>
      <c r="J37" s="19">
        <v>1</v>
      </c>
      <c r="K37" s="402" t="s">
        <v>349</v>
      </c>
      <c r="L37" s="363" t="s">
        <v>349</v>
      </c>
      <c r="M37" s="402" t="s">
        <v>349</v>
      </c>
      <c r="N37" s="402"/>
      <c r="O37" s="402"/>
      <c r="P37" s="402"/>
      <c r="Q37" s="49"/>
      <c r="R37" s="391"/>
      <c r="S37" s="84"/>
    </row>
    <row r="38" spans="2:19" s="412" customFormat="1" ht="12.75" customHeight="1" x14ac:dyDescent="0.2">
      <c r="B38" s="84"/>
      <c r="C38" s="421">
        <f t="shared" si="4"/>
        <v>26</v>
      </c>
      <c r="D38" s="60" t="str">
        <f t="shared" si="3"/>
        <v/>
      </c>
      <c r="E38" s="376">
        <v>2014</v>
      </c>
      <c r="F38" s="511" t="s">
        <v>458</v>
      </c>
      <c r="G38" s="511" t="s">
        <v>459</v>
      </c>
      <c r="H38" s="661" t="s">
        <v>0</v>
      </c>
      <c r="I38" s="424">
        <v>0.75</v>
      </c>
      <c r="J38" s="19">
        <v>1</v>
      </c>
      <c r="K38" s="402" t="s">
        <v>349</v>
      </c>
      <c r="L38" s="363" t="s">
        <v>349</v>
      </c>
      <c r="M38" s="402" t="s">
        <v>349</v>
      </c>
      <c r="N38" s="402"/>
      <c r="O38" s="402"/>
      <c r="P38" s="402"/>
      <c r="Q38" s="49"/>
      <c r="R38" s="391"/>
      <c r="S38" s="84"/>
    </row>
    <row r="39" spans="2:19" s="412" customFormat="1" ht="12.75" customHeight="1" x14ac:dyDescent="0.2">
      <c r="B39" s="84"/>
      <c r="C39" s="421">
        <f t="shared" si="4"/>
        <v>27</v>
      </c>
      <c r="D39" s="60" t="str">
        <f t="shared" si="3"/>
        <v/>
      </c>
      <c r="E39" s="376">
        <v>2014</v>
      </c>
      <c r="F39" s="511" t="s">
        <v>460</v>
      </c>
      <c r="G39" s="511" t="s">
        <v>461</v>
      </c>
      <c r="H39" s="661" t="s">
        <v>0</v>
      </c>
      <c r="I39" s="422">
        <v>3.7</v>
      </c>
      <c r="J39" s="19">
        <v>1</v>
      </c>
      <c r="K39" s="402" t="s">
        <v>349</v>
      </c>
      <c r="L39" s="363" t="s">
        <v>349</v>
      </c>
      <c r="M39" s="402" t="s">
        <v>349</v>
      </c>
      <c r="N39" s="402"/>
      <c r="O39" s="402"/>
      <c r="P39" s="402"/>
      <c r="Q39" s="49"/>
      <c r="R39" s="391"/>
      <c r="S39" s="84"/>
    </row>
    <row r="40" spans="2:19" s="412" customFormat="1" ht="12.75" customHeight="1" x14ac:dyDescent="0.2">
      <c r="B40" s="84"/>
      <c r="C40" s="421">
        <f t="shared" si="4"/>
        <v>28</v>
      </c>
      <c r="D40" s="60" t="str">
        <f t="shared" si="3"/>
        <v/>
      </c>
      <c r="E40" s="376">
        <v>2014</v>
      </c>
      <c r="F40" s="511" t="s">
        <v>462</v>
      </c>
      <c r="G40" s="511" t="s">
        <v>463</v>
      </c>
      <c r="H40" s="661" t="s">
        <v>0</v>
      </c>
      <c r="I40" s="424">
        <v>0.75</v>
      </c>
      <c r="J40" s="19">
        <v>1</v>
      </c>
      <c r="K40" s="402" t="s">
        <v>349</v>
      </c>
      <c r="L40" s="363" t="s">
        <v>349</v>
      </c>
      <c r="M40" s="402" t="s">
        <v>349</v>
      </c>
      <c r="N40" s="402"/>
      <c r="O40" s="402"/>
      <c r="P40" s="402"/>
      <c r="Q40" s="49"/>
      <c r="R40" s="391"/>
      <c r="S40" s="84"/>
    </row>
    <row r="41" spans="2:19" s="412" customFormat="1" ht="12.75" customHeight="1" x14ac:dyDescent="0.2">
      <c r="B41" s="84"/>
      <c r="C41" s="421">
        <f t="shared" si="4"/>
        <v>29</v>
      </c>
      <c r="D41" s="60" t="str">
        <f t="shared" si="3"/>
        <v/>
      </c>
      <c r="E41" s="376">
        <v>2014</v>
      </c>
      <c r="F41" s="511" t="s">
        <v>464</v>
      </c>
      <c r="G41" s="511" t="s">
        <v>465</v>
      </c>
      <c r="H41" s="661"/>
      <c r="I41" s="422">
        <v>3.7</v>
      </c>
      <c r="J41" s="19">
        <v>2</v>
      </c>
      <c r="K41" s="402" t="s">
        <v>349</v>
      </c>
      <c r="L41" s="363" t="s">
        <v>349</v>
      </c>
      <c r="M41" s="402"/>
      <c r="N41" s="402" t="s">
        <v>349</v>
      </c>
      <c r="O41" s="402"/>
      <c r="P41" s="402"/>
      <c r="Q41" s="49"/>
      <c r="R41" s="391"/>
      <c r="S41" s="84"/>
    </row>
    <row r="42" spans="2:19" s="412" customFormat="1" ht="12.75" customHeight="1" x14ac:dyDescent="0.2">
      <c r="B42" s="84"/>
      <c r="C42" s="421">
        <f>C41+1</f>
        <v>30</v>
      </c>
      <c r="D42" s="60" t="str">
        <f t="shared" si="3"/>
        <v/>
      </c>
      <c r="E42" s="376">
        <v>2014</v>
      </c>
      <c r="F42" s="511" t="s">
        <v>466</v>
      </c>
      <c r="G42" s="511" t="s">
        <v>467</v>
      </c>
      <c r="H42" s="661"/>
      <c r="I42" s="422">
        <v>5.5</v>
      </c>
      <c r="J42" s="19">
        <v>2</v>
      </c>
      <c r="K42" s="402" t="s">
        <v>349</v>
      </c>
      <c r="L42" s="363" t="s">
        <v>349</v>
      </c>
      <c r="M42" s="402"/>
      <c r="N42" s="402" t="s">
        <v>349</v>
      </c>
      <c r="O42" s="402"/>
      <c r="P42" s="402"/>
      <c r="Q42" s="49"/>
      <c r="R42" s="391"/>
      <c r="S42" s="84"/>
    </row>
    <row r="43" spans="2:19" s="412" customFormat="1" ht="12.75" customHeight="1" x14ac:dyDescent="0.2">
      <c r="B43" s="84"/>
      <c r="C43" s="421">
        <f>C42+1</f>
        <v>31</v>
      </c>
      <c r="D43" s="60" t="str">
        <f t="shared" si="3"/>
        <v/>
      </c>
      <c r="E43" s="376"/>
      <c r="F43" s="511"/>
      <c r="G43" s="511"/>
      <c r="H43" s="661"/>
      <c r="I43" s="422"/>
      <c r="J43" s="19"/>
      <c r="K43" s="402"/>
      <c r="L43" s="363"/>
      <c r="M43" s="402"/>
      <c r="N43" s="402"/>
      <c r="O43" s="402"/>
      <c r="P43" s="402"/>
      <c r="Q43" s="49"/>
      <c r="R43" s="391"/>
      <c r="S43" s="84"/>
    </row>
    <row r="44" spans="2:19" s="412" customFormat="1" ht="12.75" customHeight="1" x14ac:dyDescent="0.2">
      <c r="B44" s="84"/>
      <c r="C44" s="421">
        <f t="shared" ref="C44:C71" si="5">C43+1</f>
        <v>32</v>
      </c>
      <c r="D44" s="60" t="str">
        <f t="shared" si="3"/>
        <v/>
      </c>
      <c r="E44" s="376"/>
      <c r="F44" s="511"/>
      <c r="G44" s="511"/>
      <c r="H44" s="661"/>
      <c r="I44" s="422"/>
      <c r="J44" s="19"/>
      <c r="K44" s="402"/>
      <c r="L44" s="363"/>
      <c r="M44" s="402"/>
      <c r="N44" s="402"/>
      <c r="O44" s="402"/>
      <c r="P44" s="402"/>
      <c r="Q44" s="49"/>
      <c r="R44" s="391"/>
      <c r="S44" s="84"/>
    </row>
    <row r="45" spans="2:19" s="412" customFormat="1" ht="12.75" customHeight="1" x14ac:dyDescent="0.2">
      <c r="B45" s="84"/>
      <c r="C45" s="421">
        <f t="shared" si="5"/>
        <v>33</v>
      </c>
      <c r="D45" s="60" t="str">
        <f t="shared" si="3"/>
        <v/>
      </c>
      <c r="E45" s="376"/>
      <c r="F45" s="511"/>
      <c r="G45" s="511"/>
      <c r="H45" s="661"/>
      <c r="I45" s="422"/>
      <c r="J45" s="19"/>
      <c r="K45" s="402"/>
      <c r="L45" s="363"/>
      <c r="M45" s="402"/>
      <c r="N45" s="402"/>
      <c r="O45" s="402"/>
      <c r="P45" s="402"/>
      <c r="Q45" s="49"/>
      <c r="R45" s="391"/>
      <c r="S45" s="84"/>
    </row>
    <row r="46" spans="2:19" s="412" customFormat="1" ht="12.75" customHeight="1" x14ac:dyDescent="0.2">
      <c r="B46" s="84"/>
      <c r="C46" s="421">
        <f t="shared" si="5"/>
        <v>34</v>
      </c>
      <c r="D46" s="60" t="str">
        <f t="shared" si="3"/>
        <v/>
      </c>
      <c r="E46" s="376"/>
      <c r="F46" s="511"/>
      <c r="G46" s="511"/>
      <c r="H46" s="661"/>
      <c r="I46" s="422"/>
      <c r="J46" s="19"/>
      <c r="K46" s="402"/>
      <c r="L46" s="363"/>
      <c r="M46" s="402"/>
      <c r="N46" s="402"/>
      <c r="O46" s="402"/>
      <c r="P46" s="402"/>
      <c r="Q46" s="49"/>
      <c r="R46" s="391"/>
      <c r="S46" s="84"/>
    </row>
    <row r="47" spans="2:19" s="412" customFormat="1" ht="12.75" customHeight="1" x14ac:dyDescent="0.2">
      <c r="B47" s="84"/>
      <c r="C47" s="421">
        <f t="shared" si="5"/>
        <v>35</v>
      </c>
      <c r="D47" s="60" t="str">
        <f t="shared" si="3"/>
        <v/>
      </c>
      <c r="E47" s="376"/>
      <c r="F47" s="511"/>
      <c r="G47" s="511"/>
      <c r="H47" s="661"/>
      <c r="I47" s="422"/>
      <c r="J47" s="19"/>
      <c r="K47" s="402"/>
      <c r="L47" s="363"/>
      <c r="M47" s="402"/>
      <c r="N47" s="402"/>
      <c r="O47" s="402"/>
      <c r="P47" s="402"/>
      <c r="Q47" s="49"/>
      <c r="R47" s="391"/>
      <c r="S47" s="84"/>
    </row>
    <row r="48" spans="2:19" s="412" customFormat="1" ht="12.75" customHeight="1" x14ac:dyDescent="0.2">
      <c r="B48" s="84"/>
      <c r="C48" s="421">
        <f t="shared" si="5"/>
        <v>36</v>
      </c>
      <c r="D48" s="60" t="str">
        <f t="shared" si="3"/>
        <v/>
      </c>
      <c r="E48" s="376"/>
      <c r="F48" s="511"/>
      <c r="G48" s="511"/>
      <c r="H48" s="661"/>
      <c r="I48" s="422"/>
      <c r="J48" s="19"/>
      <c r="K48" s="402"/>
      <c r="L48" s="363"/>
      <c r="M48" s="402"/>
      <c r="N48" s="402"/>
      <c r="O48" s="402"/>
      <c r="P48" s="402"/>
      <c r="Q48" s="49"/>
      <c r="R48" s="391"/>
      <c r="S48" s="84"/>
    </row>
    <row r="49" spans="2:19" s="412" customFormat="1" ht="12.75" customHeight="1" x14ac:dyDescent="0.2">
      <c r="B49" s="84"/>
      <c r="C49" s="421">
        <f t="shared" si="5"/>
        <v>37</v>
      </c>
      <c r="D49" s="60" t="str">
        <f t="shared" si="3"/>
        <v/>
      </c>
      <c r="E49" s="376"/>
      <c r="F49" s="511"/>
      <c r="G49" s="511"/>
      <c r="H49" s="661"/>
      <c r="I49" s="422"/>
      <c r="J49" s="19"/>
      <c r="K49" s="402"/>
      <c r="L49" s="363"/>
      <c r="M49" s="402"/>
      <c r="N49" s="402"/>
      <c r="O49" s="402"/>
      <c r="P49" s="402"/>
      <c r="Q49" s="49"/>
      <c r="R49" s="391"/>
      <c r="S49" s="84"/>
    </row>
    <row r="50" spans="2:19" s="412" customFormat="1" ht="12.75" customHeight="1" x14ac:dyDescent="0.2">
      <c r="B50" s="84"/>
      <c r="C50" s="421">
        <f t="shared" si="5"/>
        <v>38</v>
      </c>
      <c r="D50" s="60" t="str">
        <f t="shared" si="3"/>
        <v/>
      </c>
      <c r="E50" s="376"/>
      <c r="F50" s="511"/>
      <c r="G50" s="511"/>
      <c r="H50" s="661"/>
      <c r="I50" s="422"/>
      <c r="J50" s="19"/>
      <c r="K50" s="402"/>
      <c r="L50" s="363"/>
      <c r="M50" s="402"/>
      <c r="N50" s="402"/>
      <c r="O50" s="402"/>
      <c r="P50" s="402"/>
      <c r="Q50" s="49"/>
      <c r="R50" s="391"/>
      <c r="S50" s="84"/>
    </row>
    <row r="51" spans="2:19" s="412" customFormat="1" ht="12.75" customHeight="1" x14ac:dyDescent="0.2">
      <c r="B51" s="84"/>
      <c r="C51" s="421">
        <f t="shared" si="5"/>
        <v>39</v>
      </c>
      <c r="D51" s="60" t="str">
        <f t="shared" si="3"/>
        <v/>
      </c>
      <c r="E51" s="376"/>
      <c r="F51" s="511"/>
      <c r="G51" s="511"/>
      <c r="H51" s="661"/>
      <c r="I51" s="422"/>
      <c r="J51" s="19"/>
      <c r="K51" s="402"/>
      <c r="L51" s="363"/>
      <c r="M51" s="402"/>
      <c r="N51" s="402"/>
      <c r="O51" s="402"/>
      <c r="P51" s="402"/>
      <c r="Q51" s="49"/>
      <c r="R51" s="391"/>
      <c r="S51" s="84"/>
    </row>
    <row r="52" spans="2:19" s="412" customFormat="1" ht="12.75" customHeight="1" x14ac:dyDescent="0.2">
      <c r="B52" s="84"/>
      <c r="C52" s="421">
        <f t="shared" si="5"/>
        <v>40</v>
      </c>
      <c r="D52" s="60" t="str">
        <f t="shared" si="3"/>
        <v/>
      </c>
      <c r="E52" s="376"/>
      <c r="F52" s="511"/>
      <c r="G52" s="511"/>
      <c r="H52" s="661"/>
      <c r="I52" s="422"/>
      <c r="J52" s="19"/>
      <c r="K52" s="402"/>
      <c r="L52" s="363"/>
      <c r="M52" s="402"/>
      <c r="N52" s="402"/>
      <c r="O52" s="402"/>
      <c r="P52" s="402"/>
      <c r="Q52" s="49"/>
      <c r="R52" s="391"/>
      <c r="S52" s="84"/>
    </row>
    <row r="53" spans="2:19" s="412" customFormat="1" ht="12.75" customHeight="1" x14ac:dyDescent="0.2">
      <c r="B53" s="84"/>
      <c r="C53" s="421">
        <f t="shared" si="5"/>
        <v>41</v>
      </c>
      <c r="D53" s="60" t="str">
        <f t="shared" si="3"/>
        <v/>
      </c>
      <c r="E53" s="376"/>
      <c r="F53" s="511"/>
      <c r="G53" s="511"/>
      <c r="H53" s="661"/>
      <c r="I53" s="422"/>
      <c r="J53" s="19"/>
      <c r="K53" s="402"/>
      <c r="L53" s="363"/>
      <c r="M53" s="402"/>
      <c r="N53" s="402"/>
      <c r="O53" s="402"/>
      <c r="P53" s="402"/>
      <c r="Q53" s="49"/>
      <c r="R53" s="391"/>
      <c r="S53" s="84"/>
    </row>
    <row r="54" spans="2:19" s="412" customFormat="1" ht="12.75" customHeight="1" x14ac:dyDescent="0.2">
      <c r="B54" s="84"/>
      <c r="C54" s="421">
        <f t="shared" si="5"/>
        <v>42</v>
      </c>
      <c r="D54" s="60" t="str">
        <f t="shared" si="3"/>
        <v/>
      </c>
      <c r="E54" s="376"/>
      <c r="F54" s="511"/>
      <c r="G54" s="511"/>
      <c r="H54" s="661"/>
      <c r="I54" s="422"/>
      <c r="J54" s="19"/>
      <c r="K54" s="402"/>
      <c r="L54" s="363"/>
      <c r="M54" s="402"/>
      <c r="N54" s="402"/>
      <c r="O54" s="402"/>
      <c r="P54" s="402"/>
      <c r="Q54" s="49"/>
      <c r="R54" s="391"/>
      <c r="S54" s="84"/>
    </row>
    <row r="55" spans="2:19" s="412" customFormat="1" ht="12.75" customHeight="1" x14ac:dyDescent="0.2">
      <c r="B55" s="84"/>
      <c r="C55" s="421">
        <f t="shared" si="5"/>
        <v>43</v>
      </c>
      <c r="D55" s="60" t="str">
        <f t="shared" si="3"/>
        <v/>
      </c>
      <c r="E55" s="376"/>
      <c r="F55" s="511"/>
      <c r="G55" s="511"/>
      <c r="H55" s="661"/>
      <c r="I55" s="422"/>
      <c r="J55" s="19"/>
      <c r="K55" s="402"/>
      <c r="L55" s="363"/>
      <c r="M55" s="402"/>
      <c r="N55" s="402"/>
      <c r="O55" s="402"/>
      <c r="P55" s="402"/>
      <c r="Q55" s="49"/>
      <c r="R55" s="391"/>
      <c r="S55" s="84"/>
    </row>
    <row r="56" spans="2:19" s="412" customFormat="1" ht="12.75" customHeight="1" x14ac:dyDescent="0.2">
      <c r="B56" s="84"/>
      <c r="C56" s="421">
        <f t="shared" si="5"/>
        <v>44</v>
      </c>
      <c r="D56" s="60" t="str">
        <f t="shared" si="3"/>
        <v/>
      </c>
      <c r="E56" s="376"/>
      <c r="F56" s="511"/>
      <c r="G56" s="511"/>
      <c r="H56" s="661"/>
      <c r="I56" s="422"/>
      <c r="J56" s="19"/>
      <c r="K56" s="402"/>
      <c r="L56" s="363"/>
      <c r="M56" s="402"/>
      <c r="N56" s="402"/>
      <c r="O56" s="402"/>
      <c r="P56" s="402"/>
      <c r="Q56" s="49"/>
      <c r="R56" s="391"/>
      <c r="S56" s="84"/>
    </row>
    <row r="57" spans="2:19" s="412" customFormat="1" ht="12.75" customHeight="1" x14ac:dyDescent="0.2">
      <c r="B57" s="84"/>
      <c r="C57" s="421">
        <f t="shared" si="5"/>
        <v>45</v>
      </c>
      <c r="D57" s="60" t="str">
        <f t="shared" si="3"/>
        <v/>
      </c>
      <c r="E57" s="376"/>
      <c r="F57" s="511"/>
      <c r="G57" s="511"/>
      <c r="H57" s="661"/>
      <c r="I57" s="422"/>
      <c r="J57" s="19"/>
      <c r="K57" s="402"/>
      <c r="L57" s="363"/>
      <c r="M57" s="402"/>
      <c r="N57" s="402"/>
      <c r="O57" s="402"/>
      <c r="P57" s="402"/>
      <c r="Q57" s="49"/>
      <c r="R57" s="391"/>
      <c r="S57" s="84"/>
    </row>
    <row r="58" spans="2:19" s="412" customFormat="1" ht="12.75" customHeight="1" x14ac:dyDescent="0.2">
      <c r="B58" s="84"/>
      <c r="C58" s="421">
        <f t="shared" si="5"/>
        <v>46</v>
      </c>
      <c r="D58" s="60" t="str">
        <f t="shared" si="3"/>
        <v/>
      </c>
      <c r="E58" s="376"/>
      <c r="F58" s="511"/>
      <c r="G58" s="511"/>
      <c r="H58" s="661"/>
      <c r="I58" s="422"/>
      <c r="J58" s="19"/>
      <c r="K58" s="402"/>
      <c r="L58" s="363"/>
      <c r="M58" s="402"/>
      <c r="N58" s="402"/>
      <c r="O58" s="402"/>
      <c r="P58" s="402"/>
      <c r="Q58" s="49"/>
      <c r="R58" s="391"/>
      <c r="S58" s="84"/>
    </row>
    <row r="59" spans="2:19" s="412" customFormat="1" ht="12.75" customHeight="1" x14ac:dyDescent="0.2">
      <c r="B59" s="84"/>
      <c r="C59" s="421">
        <f t="shared" si="5"/>
        <v>47</v>
      </c>
      <c r="D59" s="60" t="str">
        <f t="shared" si="3"/>
        <v/>
      </c>
      <c r="E59" s="376"/>
      <c r="F59" s="511"/>
      <c r="G59" s="511"/>
      <c r="H59" s="661"/>
      <c r="I59" s="422"/>
      <c r="J59" s="19"/>
      <c r="K59" s="402"/>
      <c r="L59" s="363"/>
      <c r="M59" s="402"/>
      <c r="N59" s="402"/>
      <c r="O59" s="402"/>
      <c r="P59" s="402"/>
      <c r="Q59" s="49"/>
      <c r="R59" s="391"/>
      <c r="S59" s="84"/>
    </row>
    <row r="60" spans="2:19" s="412" customFormat="1" ht="12.75" customHeight="1" x14ac:dyDescent="0.2">
      <c r="B60" s="84"/>
      <c r="C60" s="421">
        <f t="shared" si="5"/>
        <v>48</v>
      </c>
      <c r="D60" s="60" t="str">
        <f t="shared" si="3"/>
        <v/>
      </c>
      <c r="E60" s="376"/>
      <c r="F60" s="511"/>
      <c r="G60" s="511"/>
      <c r="H60" s="661"/>
      <c r="I60" s="422"/>
      <c r="J60" s="19"/>
      <c r="K60" s="402"/>
      <c r="L60" s="363"/>
      <c r="M60" s="402"/>
      <c r="N60" s="402"/>
      <c r="O60" s="402"/>
      <c r="P60" s="402"/>
      <c r="Q60" s="49"/>
      <c r="R60" s="391"/>
      <c r="S60" s="84"/>
    </row>
    <row r="61" spans="2:19" s="412" customFormat="1" ht="12.75" customHeight="1" x14ac:dyDescent="0.2">
      <c r="B61" s="84"/>
      <c r="C61" s="421">
        <f t="shared" si="5"/>
        <v>49</v>
      </c>
      <c r="D61" s="60" t="str">
        <f t="shared" si="3"/>
        <v/>
      </c>
      <c r="E61" s="376"/>
      <c r="F61" s="511"/>
      <c r="G61" s="511"/>
      <c r="H61" s="661"/>
      <c r="I61" s="422"/>
      <c r="J61" s="19"/>
      <c r="K61" s="402"/>
      <c r="L61" s="363"/>
      <c r="M61" s="402"/>
      <c r="N61" s="402"/>
      <c r="O61" s="402"/>
      <c r="P61" s="402"/>
      <c r="Q61" s="49"/>
      <c r="R61" s="391"/>
      <c r="S61" s="84"/>
    </row>
    <row r="62" spans="2:19" s="412" customFormat="1" ht="12.75" customHeight="1" x14ac:dyDescent="0.2">
      <c r="B62" s="84"/>
      <c r="C62" s="421">
        <f t="shared" si="5"/>
        <v>50</v>
      </c>
      <c r="D62" s="60" t="str">
        <f t="shared" si="3"/>
        <v/>
      </c>
      <c r="E62" s="376"/>
      <c r="F62" s="511"/>
      <c r="G62" s="511"/>
      <c r="H62" s="661"/>
      <c r="I62" s="422"/>
      <c r="J62" s="19"/>
      <c r="K62" s="402"/>
      <c r="L62" s="363"/>
      <c r="M62" s="402"/>
      <c r="N62" s="402"/>
      <c r="O62" s="402"/>
      <c r="P62" s="402"/>
      <c r="Q62" s="49"/>
      <c r="R62" s="391"/>
      <c r="S62" s="84"/>
    </row>
    <row r="63" spans="2:19" s="412" customFormat="1" ht="12.75" customHeight="1" x14ac:dyDescent="0.2">
      <c r="B63" s="84"/>
      <c r="C63" s="421">
        <f t="shared" si="5"/>
        <v>51</v>
      </c>
      <c r="D63" s="60" t="str">
        <f t="shared" si="3"/>
        <v/>
      </c>
      <c r="E63" s="376"/>
      <c r="F63" s="511"/>
      <c r="G63" s="511"/>
      <c r="H63" s="661"/>
      <c r="I63" s="422"/>
      <c r="J63" s="19"/>
      <c r="K63" s="402"/>
      <c r="L63" s="363"/>
      <c r="M63" s="402"/>
      <c r="N63" s="402"/>
      <c r="O63" s="402"/>
      <c r="P63" s="402"/>
      <c r="Q63" s="49"/>
      <c r="R63" s="391"/>
      <c r="S63" s="84"/>
    </row>
    <row r="64" spans="2:19" s="412" customFormat="1" ht="12.75" customHeight="1" x14ac:dyDescent="0.2">
      <c r="B64" s="84"/>
      <c r="C64" s="421">
        <f t="shared" si="5"/>
        <v>52</v>
      </c>
      <c r="D64" s="60" t="str">
        <f t="shared" si="3"/>
        <v/>
      </c>
      <c r="E64" s="376"/>
      <c r="F64" s="511"/>
      <c r="G64" s="511"/>
      <c r="H64" s="661"/>
      <c r="I64" s="422"/>
      <c r="J64" s="19"/>
      <c r="K64" s="402"/>
      <c r="L64" s="363"/>
      <c r="M64" s="402"/>
      <c r="N64" s="402"/>
      <c r="O64" s="402"/>
      <c r="P64" s="402"/>
      <c r="Q64" s="49"/>
      <c r="R64" s="391"/>
      <c r="S64" s="84"/>
    </row>
    <row r="65" spans="2:19" s="412" customFormat="1" ht="12.75" customHeight="1" x14ac:dyDescent="0.2">
      <c r="B65" s="84"/>
      <c r="C65" s="421">
        <f t="shared" si="5"/>
        <v>53</v>
      </c>
      <c r="D65" s="60" t="str">
        <f t="shared" si="3"/>
        <v/>
      </c>
      <c r="E65" s="376"/>
      <c r="F65" s="511"/>
      <c r="G65" s="511"/>
      <c r="H65" s="661"/>
      <c r="I65" s="422"/>
      <c r="J65" s="19"/>
      <c r="K65" s="402"/>
      <c r="L65" s="363"/>
      <c r="M65" s="402"/>
      <c r="N65" s="402"/>
      <c r="O65" s="402"/>
      <c r="P65" s="402"/>
      <c r="Q65" s="49"/>
      <c r="R65" s="391"/>
      <c r="S65" s="84"/>
    </row>
    <row r="66" spans="2:19" s="412" customFormat="1" ht="12.75" customHeight="1" x14ac:dyDescent="0.2">
      <c r="B66" s="84"/>
      <c r="C66" s="421">
        <f t="shared" si="5"/>
        <v>54</v>
      </c>
      <c r="D66" s="60" t="str">
        <f t="shared" si="3"/>
        <v/>
      </c>
      <c r="E66" s="376"/>
      <c r="F66" s="511"/>
      <c r="G66" s="511"/>
      <c r="H66" s="661"/>
      <c r="I66" s="422"/>
      <c r="J66" s="19"/>
      <c r="K66" s="402"/>
      <c r="L66" s="363"/>
      <c r="M66" s="402"/>
      <c r="N66" s="402"/>
      <c r="O66" s="402"/>
      <c r="P66" s="402"/>
      <c r="Q66" s="49"/>
      <c r="R66" s="391"/>
      <c r="S66" s="84"/>
    </row>
    <row r="67" spans="2:19" s="412" customFormat="1" ht="12.75" customHeight="1" x14ac:dyDescent="0.2">
      <c r="B67" s="84"/>
      <c r="C67" s="421">
        <f t="shared" si="5"/>
        <v>55</v>
      </c>
      <c r="D67" s="60" t="str">
        <f t="shared" si="3"/>
        <v/>
      </c>
      <c r="E67" s="376"/>
      <c r="F67" s="511"/>
      <c r="G67" s="511"/>
      <c r="H67" s="661"/>
      <c r="I67" s="422"/>
      <c r="J67" s="19"/>
      <c r="K67" s="402"/>
      <c r="L67" s="363"/>
      <c r="M67" s="402"/>
      <c r="N67" s="402"/>
      <c r="O67" s="402"/>
      <c r="P67" s="402"/>
      <c r="Q67" s="49"/>
      <c r="R67" s="391"/>
      <c r="S67" s="84"/>
    </row>
    <row r="68" spans="2:19" s="412" customFormat="1" ht="12.75" customHeight="1" x14ac:dyDescent="0.2">
      <c r="B68" s="84"/>
      <c r="C68" s="421">
        <f t="shared" si="5"/>
        <v>56</v>
      </c>
      <c r="D68" s="60" t="str">
        <f t="shared" si="3"/>
        <v/>
      </c>
      <c r="E68" s="376"/>
      <c r="F68" s="511"/>
      <c r="G68" s="511"/>
      <c r="H68" s="661"/>
      <c r="I68" s="422"/>
      <c r="J68" s="19"/>
      <c r="K68" s="402"/>
      <c r="L68" s="363"/>
      <c r="M68" s="402"/>
      <c r="N68" s="402"/>
      <c r="O68" s="402"/>
      <c r="P68" s="402"/>
      <c r="Q68" s="49"/>
      <c r="R68" s="391"/>
      <c r="S68" s="84"/>
    </row>
    <row r="69" spans="2:19" s="412" customFormat="1" ht="12.75" customHeight="1" x14ac:dyDescent="0.2">
      <c r="B69" s="84"/>
      <c r="C69" s="421">
        <f t="shared" si="5"/>
        <v>57</v>
      </c>
      <c r="D69" s="60" t="str">
        <f t="shared" si="3"/>
        <v/>
      </c>
      <c r="E69" s="376"/>
      <c r="F69" s="511"/>
      <c r="G69" s="511"/>
      <c r="H69" s="661"/>
      <c r="I69" s="422"/>
      <c r="J69" s="19"/>
      <c r="K69" s="402"/>
      <c r="L69" s="363"/>
      <c r="M69" s="402"/>
      <c r="N69" s="402"/>
      <c r="O69" s="402"/>
      <c r="P69" s="402"/>
      <c r="Q69" s="49"/>
      <c r="R69" s="391"/>
      <c r="S69" s="84"/>
    </row>
    <row r="70" spans="2:19" s="412" customFormat="1" ht="12.75" customHeight="1" x14ac:dyDescent="0.2">
      <c r="B70" s="84"/>
      <c r="C70" s="421">
        <f t="shared" si="5"/>
        <v>58</v>
      </c>
      <c r="D70" s="60" t="str">
        <f t="shared" si="3"/>
        <v/>
      </c>
      <c r="E70" s="376"/>
      <c r="F70" s="511"/>
      <c r="G70" s="511"/>
      <c r="H70" s="661"/>
      <c r="I70" s="422"/>
      <c r="J70" s="19"/>
      <c r="K70" s="402"/>
      <c r="L70" s="363"/>
      <c r="M70" s="402"/>
      <c r="N70" s="402"/>
      <c r="O70" s="402"/>
      <c r="P70" s="402"/>
      <c r="Q70" s="49"/>
      <c r="R70" s="391"/>
      <c r="S70" s="84"/>
    </row>
    <row r="71" spans="2:19" s="412" customFormat="1" ht="12.75" customHeight="1" x14ac:dyDescent="0.2">
      <c r="B71" s="84"/>
      <c r="C71" s="421">
        <f t="shared" si="5"/>
        <v>59</v>
      </c>
      <c r="D71" s="60" t="str">
        <f t="shared" si="3"/>
        <v/>
      </c>
      <c r="E71" s="376"/>
      <c r="F71" s="511"/>
      <c r="G71" s="511"/>
      <c r="H71" s="661"/>
      <c r="I71" s="422"/>
      <c r="J71" s="19"/>
      <c r="K71" s="402"/>
      <c r="L71" s="363"/>
      <c r="M71" s="402"/>
      <c r="N71" s="402"/>
      <c r="O71" s="402"/>
      <c r="P71" s="402"/>
      <c r="Q71" s="49"/>
      <c r="R71" s="391"/>
      <c r="S71" s="84"/>
    </row>
    <row r="72" spans="2:19" s="412" customFormat="1" ht="12.75" customHeight="1" x14ac:dyDescent="0.2">
      <c r="B72" s="84"/>
      <c r="C72" s="421">
        <f>C71+1</f>
        <v>60</v>
      </c>
      <c r="D72" s="60" t="str">
        <f t="shared" si="3"/>
        <v/>
      </c>
      <c r="E72" s="376"/>
      <c r="F72" s="511"/>
      <c r="G72" s="511"/>
      <c r="H72" s="661"/>
      <c r="I72" s="422"/>
      <c r="J72" s="19"/>
      <c r="K72" s="402"/>
      <c r="L72" s="363"/>
      <c r="M72" s="402"/>
      <c r="N72" s="402"/>
      <c r="O72" s="402"/>
      <c r="P72" s="402"/>
      <c r="Q72" s="49"/>
      <c r="R72" s="391"/>
      <c r="S72" s="84"/>
    </row>
    <row r="73" spans="2:19" s="412" customFormat="1" ht="12.75" customHeight="1" x14ac:dyDescent="0.2">
      <c r="B73" s="84"/>
      <c r="C73" s="421">
        <f>C72+1</f>
        <v>61</v>
      </c>
      <c r="D73" s="60" t="str">
        <f t="shared" si="3"/>
        <v/>
      </c>
      <c r="E73" s="376"/>
      <c r="F73" s="511"/>
      <c r="G73" s="511"/>
      <c r="H73" s="661"/>
      <c r="I73" s="422"/>
      <c r="J73" s="19"/>
      <c r="K73" s="402"/>
      <c r="L73" s="363"/>
      <c r="M73" s="402"/>
      <c r="N73" s="402"/>
      <c r="O73" s="402"/>
      <c r="P73" s="402"/>
      <c r="Q73" s="49"/>
      <c r="R73" s="391"/>
      <c r="S73" s="84"/>
    </row>
    <row r="74" spans="2:19" s="412" customFormat="1" ht="12.75" customHeight="1" x14ac:dyDescent="0.2">
      <c r="B74" s="84"/>
      <c r="C74" s="421">
        <f t="shared" ref="C74:C137" si="6">C73+1</f>
        <v>62</v>
      </c>
      <c r="D74" s="60" t="str">
        <f t="shared" si="3"/>
        <v/>
      </c>
      <c r="E74" s="376"/>
      <c r="F74" s="511"/>
      <c r="G74" s="511"/>
      <c r="H74" s="661"/>
      <c r="I74" s="422"/>
      <c r="J74" s="19"/>
      <c r="K74" s="402"/>
      <c r="L74" s="363"/>
      <c r="M74" s="402"/>
      <c r="N74" s="402"/>
      <c r="O74" s="402"/>
      <c r="P74" s="402"/>
      <c r="Q74" s="49"/>
      <c r="R74" s="391"/>
      <c r="S74" s="84"/>
    </row>
    <row r="75" spans="2:19" s="412" customFormat="1" ht="12.75" customHeight="1" x14ac:dyDescent="0.2">
      <c r="B75" s="84"/>
      <c r="C75" s="421">
        <f t="shared" si="6"/>
        <v>63</v>
      </c>
      <c r="D75" s="60" t="str">
        <f t="shared" si="3"/>
        <v/>
      </c>
      <c r="E75" s="376"/>
      <c r="F75" s="511"/>
      <c r="G75" s="511"/>
      <c r="H75" s="661"/>
      <c r="I75" s="422"/>
      <c r="J75" s="19"/>
      <c r="K75" s="402"/>
      <c r="L75" s="363"/>
      <c r="M75" s="402"/>
      <c r="N75" s="402"/>
      <c r="O75" s="402"/>
      <c r="P75" s="402"/>
      <c r="Q75" s="49"/>
      <c r="R75" s="391"/>
      <c r="S75" s="84"/>
    </row>
    <row r="76" spans="2:19" s="412" customFormat="1" ht="12.75" customHeight="1" x14ac:dyDescent="0.2">
      <c r="B76" s="84"/>
      <c r="C76" s="421">
        <f t="shared" si="6"/>
        <v>64</v>
      </c>
      <c r="D76" s="60" t="str">
        <f t="shared" si="3"/>
        <v/>
      </c>
      <c r="E76" s="376"/>
      <c r="F76" s="511"/>
      <c r="G76" s="511"/>
      <c r="H76" s="661"/>
      <c r="I76" s="422"/>
      <c r="J76" s="19"/>
      <c r="K76" s="402"/>
      <c r="L76" s="363"/>
      <c r="M76" s="402"/>
      <c r="N76" s="402"/>
      <c r="O76" s="402"/>
      <c r="P76" s="402"/>
      <c r="Q76" s="49"/>
      <c r="R76" s="391"/>
      <c r="S76" s="84"/>
    </row>
    <row r="77" spans="2:19" s="412" customFormat="1" ht="12.75" customHeight="1" x14ac:dyDescent="0.2">
      <c r="B77" s="84"/>
      <c r="C77" s="421">
        <f t="shared" si="6"/>
        <v>65</v>
      </c>
      <c r="D77" s="60" t="str">
        <f t="shared" ref="D77:D140" si="7">IF(E77="","",IF(E77&lt;=$U$2,"○",""))</f>
        <v/>
      </c>
      <c r="E77" s="376"/>
      <c r="F77" s="511"/>
      <c r="G77" s="511"/>
      <c r="H77" s="661"/>
      <c r="I77" s="422"/>
      <c r="J77" s="19"/>
      <c r="K77" s="402"/>
      <c r="L77" s="363"/>
      <c r="M77" s="402"/>
      <c r="N77" s="402"/>
      <c r="O77" s="402"/>
      <c r="P77" s="402"/>
      <c r="Q77" s="49"/>
      <c r="R77" s="391"/>
      <c r="S77" s="84"/>
    </row>
    <row r="78" spans="2:19" s="412" customFormat="1" ht="12.75" customHeight="1" x14ac:dyDescent="0.2">
      <c r="B78" s="84"/>
      <c r="C78" s="421">
        <f t="shared" si="6"/>
        <v>66</v>
      </c>
      <c r="D78" s="60" t="str">
        <f t="shared" si="7"/>
        <v/>
      </c>
      <c r="E78" s="376"/>
      <c r="F78" s="511"/>
      <c r="G78" s="511"/>
      <c r="H78" s="661"/>
      <c r="I78" s="422"/>
      <c r="J78" s="19"/>
      <c r="K78" s="402"/>
      <c r="L78" s="363"/>
      <c r="M78" s="402"/>
      <c r="N78" s="402"/>
      <c r="O78" s="402"/>
      <c r="P78" s="402"/>
      <c r="Q78" s="49"/>
      <c r="R78" s="391"/>
      <c r="S78" s="84"/>
    </row>
    <row r="79" spans="2:19" s="412" customFormat="1" ht="12.75" customHeight="1" x14ac:dyDescent="0.2">
      <c r="B79" s="84"/>
      <c r="C79" s="421">
        <f t="shared" si="6"/>
        <v>67</v>
      </c>
      <c r="D79" s="60" t="str">
        <f t="shared" si="7"/>
        <v/>
      </c>
      <c r="E79" s="376"/>
      <c r="F79" s="511"/>
      <c r="G79" s="511"/>
      <c r="H79" s="661"/>
      <c r="I79" s="422"/>
      <c r="J79" s="19"/>
      <c r="K79" s="402"/>
      <c r="L79" s="363"/>
      <c r="M79" s="402"/>
      <c r="N79" s="402"/>
      <c r="O79" s="402"/>
      <c r="P79" s="402"/>
      <c r="Q79" s="49"/>
      <c r="R79" s="391"/>
      <c r="S79" s="84"/>
    </row>
    <row r="80" spans="2:19" s="412" customFormat="1" ht="12.75" customHeight="1" x14ac:dyDescent="0.2">
      <c r="B80" s="84"/>
      <c r="C80" s="421">
        <f t="shared" si="6"/>
        <v>68</v>
      </c>
      <c r="D80" s="60" t="str">
        <f t="shared" si="7"/>
        <v/>
      </c>
      <c r="E80" s="376"/>
      <c r="F80" s="511"/>
      <c r="G80" s="511"/>
      <c r="H80" s="661"/>
      <c r="I80" s="422"/>
      <c r="J80" s="19"/>
      <c r="K80" s="402"/>
      <c r="L80" s="363"/>
      <c r="M80" s="402"/>
      <c r="N80" s="402"/>
      <c r="O80" s="402"/>
      <c r="P80" s="402"/>
      <c r="Q80" s="49"/>
      <c r="R80" s="391"/>
      <c r="S80" s="84"/>
    </row>
    <row r="81" spans="2:19" s="412" customFormat="1" ht="12.75" customHeight="1" x14ac:dyDescent="0.2">
      <c r="B81" s="84"/>
      <c r="C81" s="421">
        <f t="shared" si="6"/>
        <v>69</v>
      </c>
      <c r="D81" s="60" t="str">
        <f t="shared" si="7"/>
        <v/>
      </c>
      <c r="E81" s="376"/>
      <c r="F81" s="511"/>
      <c r="G81" s="511"/>
      <c r="H81" s="661"/>
      <c r="I81" s="422"/>
      <c r="J81" s="19"/>
      <c r="K81" s="402"/>
      <c r="L81" s="363"/>
      <c r="M81" s="402"/>
      <c r="N81" s="402"/>
      <c r="O81" s="402"/>
      <c r="P81" s="402"/>
      <c r="Q81" s="49"/>
      <c r="R81" s="391"/>
      <c r="S81" s="84"/>
    </row>
    <row r="82" spans="2:19" s="412" customFormat="1" ht="12.75" customHeight="1" x14ac:dyDescent="0.2">
      <c r="B82" s="84"/>
      <c r="C82" s="421">
        <f t="shared" si="6"/>
        <v>70</v>
      </c>
      <c r="D82" s="60" t="str">
        <f t="shared" si="7"/>
        <v/>
      </c>
      <c r="E82" s="376"/>
      <c r="F82" s="511"/>
      <c r="G82" s="511"/>
      <c r="H82" s="661"/>
      <c r="I82" s="422"/>
      <c r="J82" s="19"/>
      <c r="K82" s="402"/>
      <c r="L82" s="363"/>
      <c r="M82" s="402"/>
      <c r="N82" s="402"/>
      <c r="O82" s="402"/>
      <c r="P82" s="402"/>
      <c r="Q82" s="49"/>
      <c r="R82" s="391"/>
      <c r="S82" s="84"/>
    </row>
    <row r="83" spans="2:19" s="412" customFormat="1" ht="12.75" customHeight="1" x14ac:dyDescent="0.2">
      <c r="B83" s="84"/>
      <c r="C83" s="421">
        <f t="shared" si="6"/>
        <v>71</v>
      </c>
      <c r="D83" s="60" t="str">
        <f t="shared" si="7"/>
        <v/>
      </c>
      <c r="E83" s="376"/>
      <c r="F83" s="511"/>
      <c r="G83" s="511"/>
      <c r="H83" s="661"/>
      <c r="I83" s="422"/>
      <c r="J83" s="19"/>
      <c r="K83" s="402"/>
      <c r="L83" s="363"/>
      <c r="M83" s="402"/>
      <c r="N83" s="402"/>
      <c r="O83" s="402"/>
      <c r="P83" s="402"/>
      <c r="Q83" s="49"/>
      <c r="R83" s="391"/>
      <c r="S83" s="84"/>
    </row>
    <row r="84" spans="2:19" s="412" customFormat="1" ht="12.75" customHeight="1" x14ac:dyDescent="0.2">
      <c r="B84" s="84"/>
      <c r="C84" s="421">
        <f t="shared" si="6"/>
        <v>72</v>
      </c>
      <c r="D84" s="60" t="str">
        <f t="shared" si="7"/>
        <v/>
      </c>
      <c r="E84" s="376"/>
      <c r="F84" s="511"/>
      <c r="G84" s="511"/>
      <c r="H84" s="661"/>
      <c r="I84" s="422"/>
      <c r="J84" s="19"/>
      <c r="K84" s="402"/>
      <c r="L84" s="363"/>
      <c r="M84" s="402"/>
      <c r="N84" s="402"/>
      <c r="O84" s="402"/>
      <c r="P84" s="402"/>
      <c r="Q84" s="49"/>
      <c r="R84" s="391"/>
      <c r="S84" s="84"/>
    </row>
    <row r="85" spans="2:19" s="412" customFormat="1" ht="12.75" customHeight="1" x14ac:dyDescent="0.2">
      <c r="B85" s="84"/>
      <c r="C85" s="421">
        <f t="shared" si="6"/>
        <v>73</v>
      </c>
      <c r="D85" s="60" t="str">
        <f t="shared" si="7"/>
        <v/>
      </c>
      <c r="E85" s="376"/>
      <c r="F85" s="511"/>
      <c r="G85" s="511"/>
      <c r="H85" s="661"/>
      <c r="I85" s="422"/>
      <c r="J85" s="19"/>
      <c r="K85" s="402"/>
      <c r="L85" s="363"/>
      <c r="M85" s="402"/>
      <c r="N85" s="402"/>
      <c r="O85" s="402"/>
      <c r="P85" s="402"/>
      <c r="Q85" s="49"/>
      <c r="R85" s="391"/>
      <c r="S85" s="84"/>
    </row>
    <row r="86" spans="2:19" s="412" customFormat="1" ht="12.75" customHeight="1" x14ac:dyDescent="0.2">
      <c r="B86" s="84"/>
      <c r="C86" s="421">
        <f t="shared" si="6"/>
        <v>74</v>
      </c>
      <c r="D86" s="60" t="str">
        <f t="shared" si="7"/>
        <v/>
      </c>
      <c r="E86" s="376"/>
      <c r="F86" s="511"/>
      <c r="G86" s="511"/>
      <c r="H86" s="661"/>
      <c r="I86" s="422"/>
      <c r="J86" s="19"/>
      <c r="K86" s="402"/>
      <c r="L86" s="363"/>
      <c r="M86" s="402"/>
      <c r="N86" s="402"/>
      <c r="O86" s="402"/>
      <c r="P86" s="402"/>
      <c r="Q86" s="49"/>
      <c r="R86" s="391"/>
      <c r="S86" s="84"/>
    </row>
    <row r="87" spans="2:19" s="412" customFormat="1" ht="12.75" customHeight="1" x14ac:dyDescent="0.2">
      <c r="B87" s="84"/>
      <c r="C87" s="421">
        <f t="shared" si="6"/>
        <v>75</v>
      </c>
      <c r="D87" s="60" t="str">
        <f t="shared" si="7"/>
        <v/>
      </c>
      <c r="E87" s="376"/>
      <c r="F87" s="511"/>
      <c r="G87" s="511"/>
      <c r="H87" s="661"/>
      <c r="I87" s="422"/>
      <c r="J87" s="19"/>
      <c r="K87" s="402"/>
      <c r="L87" s="363"/>
      <c r="M87" s="402"/>
      <c r="N87" s="402"/>
      <c r="O87" s="402"/>
      <c r="P87" s="402"/>
      <c r="Q87" s="49"/>
      <c r="R87" s="391"/>
      <c r="S87" s="84"/>
    </row>
    <row r="88" spans="2:19" s="412" customFormat="1" ht="12.75" customHeight="1" x14ac:dyDescent="0.2">
      <c r="B88" s="84"/>
      <c r="C88" s="421">
        <f t="shared" si="6"/>
        <v>76</v>
      </c>
      <c r="D88" s="60" t="str">
        <f t="shared" si="7"/>
        <v/>
      </c>
      <c r="E88" s="376"/>
      <c r="F88" s="511"/>
      <c r="G88" s="511"/>
      <c r="H88" s="661"/>
      <c r="I88" s="422"/>
      <c r="J88" s="19"/>
      <c r="K88" s="402"/>
      <c r="L88" s="363"/>
      <c r="M88" s="402"/>
      <c r="N88" s="402"/>
      <c r="O88" s="402"/>
      <c r="P88" s="402"/>
      <c r="Q88" s="49"/>
      <c r="R88" s="391"/>
      <c r="S88" s="84"/>
    </row>
    <row r="89" spans="2:19" s="412" customFormat="1" ht="12.75" customHeight="1" x14ac:dyDescent="0.2">
      <c r="B89" s="84"/>
      <c r="C89" s="421">
        <f t="shared" si="6"/>
        <v>77</v>
      </c>
      <c r="D89" s="60" t="str">
        <f t="shared" si="7"/>
        <v/>
      </c>
      <c r="E89" s="376"/>
      <c r="F89" s="511"/>
      <c r="G89" s="511"/>
      <c r="H89" s="661"/>
      <c r="I89" s="422"/>
      <c r="J89" s="19"/>
      <c r="K89" s="402"/>
      <c r="L89" s="363"/>
      <c r="M89" s="402"/>
      <c r="N89" s="402"/>
      <c r="O89" s="402"/>
      <c r="P89" s="402"/>
      <c r="Q89" s="49"/>
      <c r="R89" s="391"/>
      <c r="S89" s="84"/>
    </row>
    <row r="90" spans="2:19" s="412" customFormat="1" ht="12.75" customHeight="1" x14ac:dyDescent="0.2">
      <c r="B90" s="84"/>
      <c r="C90" s="421">
        <f t="shared" si="6"/>
        <v>78</v>
      </c>
      <c r="D90" s="60" t="str">
        <f t="shared" si="7"/>
        <v/>
      </c>
      <c r="E90" s="376"/>
      <c r="F90" s="511"/>
      <c r="G90" s="511"/>
      <c r="H90" s="661"/>
      <c r="I90" s="422"/>
      <c r="J90" s="19"/>
      <c r="K90" s="402"/>
      <c r="L90" s="363"/>
      <c r="M90" s="402"/>
      <c r="N90" s="402"/>
      <c r="O90" s="402"/>
      <c r="P90" s="402"/>
      <c r="Q90" s="49"/>
      <c r="R90" s="391"/>
      <c r="S90" s="84"/>
    </row>
    <row r="91" spans="2:19" s="412" customFormat="1" ht="12.75" customHeight="1" x14ac:dyDescent="0.2">
      <c r="B91" s="84"/>
      <c r="C91" s="421">
        <f t="shared" si="6"/>
        <v>79</v>
      </c>
      <c r="D91" s="60" t="str">
        <f t="shared" si="7"/>
        <v/>
      </c>
      <c r="E91" s="376"/>
      <c r="F91" s="511"/>
      <c r="G91" s="511"/>
      <c r="H91" s="661"/>
      <c r="I91" s="422"/>
      <c r="J91" s="19"/>
      <c r="K91" s="402"/>
      <c r="L91" s="363"/>
      <c r="M91" s="402"/>
      <c r="N91" s="402"/>
      <c r="O91" s="402"/>
      <c r="P91" s="402"/>
      <c r="Q91" s="49"/>
      <c r="R91" s="391"/>
      <c r="S91" s="84"/>
    </row>
    <row r="92" spans="2:19" s="412" customFormat="1" ht="12.75" customHeight="1" x14ac:dyDescent="0.2">
      <c r="B92" s="84"/>
      <c r="C92" s="421">
        <f t="shared" si="6"/>
        <v>80</v>
      </c>
      <c r="D92" s="60" t="str">
        <f t="shared" si="7"/>
        <v/>
      </c>
      <c r="E92" s="376"/>
      <c r="F92" s="511"/>
      <c r="G92" s="511"/>
      <c r="H92" s="661"/>
      <c r="I92" s="422"/>
      <c r="J92" s="19"/>
      <c r="K92" s="402"/>
      <c r="L92" s="363"/>
      <c r="M92" s="402"/>
      <c r="N92" s="402"/>
      <c r="O92" s="402"/>
      <c r="P92" s="402"/>
      <c r="Q92" s="49"/>
      <c r="R92" s="391"/>
      <c r="S92" s="84"/>
    </row>
    <row r="93" spans="2:19" s="412" customFormat="1" ht="12.75" customHeight="1" x14ac:dyDescent="0.2">
      <c r="B93" s="84"/>
      <c r="C93" s="421">
        <f t="shared" si="6"/>
        <v>81</v>
      </c>
      <c r="D93" s="60" t="str">
        <f t="shared" si="7"/>
        <v/>
      </c>
      <c r="E93" s="376"/>
      <c r="F93" s="511"/>
      <c r="G93" s="511"/>
      <c r="H93" s="661"/>
      <c r="I93" s="422"/>
      <c r="J93" s="19"/>
      <c r="K93" s="402"/>
      <c r="L93" s="363"/>
      <c r="M93" s="402"/>
      <c r="N93" s="402"/>
      <c r="O93" s="402"/>
      <c r="P93" s="402"/>
      <c r="Q93" s="49"/>
      <c r="R93" s="391"/>
      <c r="S93" s="84"/>
    </row>
    <row r="94" spans="2:19" s="412" customFormat="1" ht="12.75" customHeight="1" x14ac:dyDescent="0.2">
      <c r="B94" s="84"/>
      <c r="C94" s="421">
        <f t="shared" si="6"/>
        <v>82</v>
      </c>
      <c r="D94" s="60" t="str">
        <f t="shared" si="7"/>
        <v/>
      </c>
      <c r="E94" s="376"/>
      <c r="F94" s="511"/>
      <c r="G94" s="511"/>
      <c r="H94" s="661"/>
      <c r="I94" s="422"/>
      <c r="J94" s="19"/>
      <c r="K94" s="402"/>
      <c r="L94" s="363"/>
      <c r="M94" s="402"/>
      <c r="N94" s="402"/>
      <c r="O94" s="402"/>
      <c r="P94" s="402"/>
      <c r="Q94" s="49"/>
      <c r="R94" s="391"/>
      <c r="S94" s="84"/>
    </row>
    <row r="95" spans="2:19" s="412" customFormat="1" ht="12.75" customHeight="1" x14ac:dyDescent="0.2">
      <c r="B95" s="84"/>
      <c r="C95" s="421">
        <f t="shared" si="6"/>
        <v>83</v>
      </c>
      <c r="D95" s="60" t="str">
        <f t="shared" si="7"/>
        <v/>
      </c>
      <c r="E95" s="376"/>
      <c r="F95" s="511"/>
      <c r="G95" s="511"/>
      <c r="H95" s="661"/>
      <c r="I95" s="422"/>
      <c r="J95" s="19"/>
      <c r="K95" s="402"/>
      <c r="L95" s="363"/>
      <c r="M95" s="402"/>
      <c r="N95" s="402"/>
      <c r="O95" s="402"/>
      <c r="P95" s="402"/>
      <c r="Q95" s="49"/>
      <c r="R95" s="391"/>
      <c r="S95" s="84"/>
    </row>
    <row r="96" spans="2:19" s="412" customFormat="1" ht="12.75" customHeight="1" x14ac:dyDescent="0.2">
      <c r="B96" s="84"/>
      <c r="C96" s="421">
        <f t="shared" si="6"/>
        <v>84</v>
      </c>
      <c r="D96" s="60" t="str">
        <f t="shared" si="7"/>
        <v/>
      </c>
      <c r="E96" s="376"/>
      <c r="F96" s="511"/>
      <c r="G96" s="511"/>
      <c r="H96" s="661"/>
      <c r="I96" s="422"/>
      <c r="J96" s="19"/>
      <c r="K96" s="402"/>
      <c r="L96" s="363"/>
      <c r="M96" s="402"/>
      <c r="N96" s="402"/>
      <c r="O96" s="402"/>
      <c r="P96" s="402"/>
      <c r="Q96" s="49"/>
      <c r="R96" s="391"/>
      <c r="S96" s="84"/>
    </row>
    <row r="97" spans="2:19" s="412" customFormat="1" ht="12.75" customHeight="1" x14ac:dyDescent="0.2">
      <c r="B97" s="84"/>
      <c r="C97" s="421">
        <f t="shared" si="6"/>
        <v>85</v>
      </c>
      <c r="D97" s="60" t="str">
        <f t="shared" si="7"/>
        <v/>
      </c>
      <c r="E97" s="376"/>
      <c r="F97" s="511"/>
      <c r="G97" s="511"/>
      <c r="H97" s="661"/>
      <c r="I97" s="422"/>
      <c r="J97" s="19"/>
      <c r="K97" s="402"/>
      <c r="L97" s="363"/>
      <c r="M97" s="402"/>
      <c r="N97" s="402"/>
      <c r="O97" s="402"/>
      <c r="P97" s="402"/>
      <c r="Q97" s="49"/>
      <c r="R97" s="391"/>
      <c r="S97" s="84"/>
    </row>
    <row r="98" spans="2:19" s="412" customFormat="1" ht="12.75" customHeight="1" x14ac:dyDescent="0.2">
      <c r="B98" s="84"/>
      <c r="C98" s="421">
        <f t="shared" si="6"/>
        <v>86</v>
      </c>
      <c r="D98" s="60" t="str">
        <f t="shared" si="7"/>
        <v/>
      </c>
      <c r="E98" s="376"/>
      <c r="F98" s="511"/>
      <c r="G98" s="511"/>
      <c r="H98" s="661"/>
      <c r="I98" s="422"/>
      <c r="J98" s="19"/>
      <c r="K98" s="402"/>
      <c r="L98" s="363"/>
      <c r="M98" s="402"/>
      <c r="N98" s="402"/>
      <c r="O98" s="402"/>
      <c r="P98" s="402"/>
      <c r="Q98" s="49"/>
      <c r="R98" s="391"/>
      <c r="S98" s="84"/>
    </row>
    <row r="99" spans="2:19" s="412" customFormat="1" ht="12.75" customHeight="1" x14ac:dyDescent="0.2">
      <c r="B99" s="84"/>
      <c r="C99" s="421">
        <f t="shared" si="6"/>
        <v>87</v>
      </c>
      <c r="D99" s="60" t="str">
        <f t="shared" si="7"/>
        <v/>
      </c>
      <c r="E99" s="376"/>
      <c r="F99" s="511"/>
      <c r="G99" s="511"/>
      <c r="H99" s="661"/>
      <c r="I99" s="422"/>
      <c r="J99" s="19"/>
      <c r="K99" s="402"/>
      <c r="L99" s="363"/>
      <c r="M99" s="402"/>
      <c r="N99" s="402"/>
      <c r="O99" s="402"/>
      <c r="P99" s="402"/>
      <c r="Q99" s="49"/>
      <c r="R99" s="391"/>
      <c r="S99" s="84"/>
    </row>
    <row r="100" spans="2:19" s="412" customFormat="1" ht="12.75" customHeight="1" x14ac:dyDescent="0.2">
      <c r="B100" s="84"/>
      <c r="C100" s="421">
        <f t="shared" si="6"/>
        <v>88</v>
      </c>
      <c r="D100" s="60" t="str">
        <f t="shared" si="7"/>
        <v/>
      </c>
      <c r="E100" s="376"/>
      <c r="F100" s="511"/>
      <c r="G100" s="511"/>
      <c r="H100" s="661"/>
      <c r="I100" s="422"/>
      <c r="J100" s="19"/>
      <c r="K100" s="402"/>
      <c r="L100" s="363"/>
      <c r="M100" s="402"/>
      <c r="N100" s="402"/>
      <c r="O100" s="402"/>
      <c r="P100" s="402"/>
      <c r="Q100" s="49"/>
      <c r="R100" s="391"/>
      <c r="S100" s="84"/>
    </row>
    <row r="101" spans="2:19" s="412" customFormat="1" ht="12.75" customHeight="1" x14ac:dyDescent="0.2">
      <c r="B101" s="84"/>
      <c r="C101" s="421">
        <f t="shared" si="6"/>
        <v>89</v>
      </c>
      <c r="D101" s="60" t="str">
        <f t="shared" si="7"/>
        <v/>
      </c>
      <c r="E101" s="376"/>
      <c r="F101" s="511"/>
      <c r="G101" s="511"/>
      <c r="H101" s="661"/>
      <c r="I101" s="422"/>
      <c r="J101" s="19"/>
      <c r="K101" s="402"/>
      <c r="L101" s="363"/>
      <c r="M101" s="402"/>
      <c r="N101" s="402"/>
      <c r="O101" s="402"/>
      <c r="P101" s="402"/>
      <c r="Q101" s="49"/>
      <c r="R101" s="391"/>
      <c r="S101" s="84"/>
    </row>
    <row r="102" spans="2:19" s="412" customFormat="1" ht="12.75" customHeight="1" x14ac:dyDescent="0.2">
      <c r="B102" s="84"/>
      <c r="C102" s="421">
        <f t="shared" si="6"/>
        <v>90</v>
      </c>
      <c r="D102" s="60" t="str">
        <f t="shared" si="7"/>
        <v/>
      </c>
      <c r="E102" s="376"/>
      <c r="F102" s="511"/>
      <c r="G102" s="511"/>
      <c r="H102" s="661"/>
      <c r="I102" s="422"/>
      <c r="J102" s="19"/>
      <c r="K102" s="402"/>
      <c r="L102" s="363"/>
      <c r="M102" s="402"/>
      <c r="N102" s="402"/>
      <c r="O102" s="402"/>
      <c r="P102" s="402"/>
      <c r="Q102" s="49"/>
      <c r="R102" s="391"/>
      <c r="S102" s="84"/>
    </row>
    <row r="103" spans="2:19" s="412" customFormat="1" ht="12.75" customHeight="1" x14ac:dyDescent="0.2">
      <c r="B103" s="84"/>
      <c r="C103" s="421">
        <f t="shared" si="6"/>
        <v>91</v>
      </c>
      <c r="D103" s="60" t="str">
        <f t="shared" si="7"/>
        <v/>
      </c>
      <c r="E103" s="376"/>
      <c r="F103" s="511"/>
      <c r="G103" s="511"/>
      <c r="H103" s="661"/>
      <c r="I103" s="422"/>
      <c r="J103" s="19"/>
      <c r="K103" s="402"/>
      <c r="L103" s="363"/>
      <c r="M103" s="402"/>
      <c r="N103" s="402"/>
      <c r="O103" s="402"/>
      <c r="P103" s="402"/>
      <c r="Q103" s="49"/>
      <c r="R103" s="391"/>
      <c r="S103" s="84"/>
    </row>
    <row r="104" spans="2:19" s="412" customFormat="1" ht="12.75" customHeight="1" x14ac:dyDescent="0.2">
      <c r="B104" s="84"/>
      <c r="C104" s="421">
        <f t="shared" si="6"/>
        <v>92</v>
      </c>
      <c r="D104" s="60" t="str">
        <f t="shared" si="7"/>
        <v/>
      </c>
      <c r="E104" s="376"/>
      <c r="F104" s="511"/>
      <c r="G104" s="511"/>
      <c r="H104" s="661"/>
      <c r="I104" s="422"/>
      <c r="J104" s="19"/>
      <c r="K104" s="402"/>
      <c r="L104" s="363"/>
      <c r="M104" s="402"/>
      <c r="N104" s="402"/>
      <c r="O104" s="402"/>
      <c r="P104" s="402"/>
      <c r="Q104" s="49"/>
      <c r="R104" s="391"/>
      <c r="S104" s="84"/>
    </row>
    <row r="105" spans="2:19" s="412" customFormat="1" ht="12.75" customHeight="1" x14ac:dyDescent="0.2">
      <c r="B105" s="84"/>
      <c r="C105" s="421">
        <f t="shared" si="6"/>
        <v>93</v>
      </c>
      <c r="D105" s="60" t="str">
        <f t="shared" si="7"/>
        <v/>
      </c>
      <c r="E105" s="376"/>
      <c r="F105" s="511"/>
      <c r="G105" s="511"/>
      <c r="H105" s="661"/>
      <c r="I105" s="422"/>
      <c r="J105" s="19"/>
      <c r="K105" s="402"/>
      <c r="L105" s="363"/>
      <c r="M105" s="402"/>
      <c r="N105" s="402"/>
      <c r="O105" s="402"/>
      <c r="P105" s="402"/>
      <c r="Q105" s="49"/>
      <c r="R105" s="391"/>
      <c r="S105" s="84"/>
    </row>
    <row r="106" spans="2:19" s="412" customFormat="1" ht="12.75" customHeight="1" x14ac:dyDescent="0.2">
      <c r="B106" s="84"/>
      <c r="C106" s="421">
        <f t="shared" si="6"/>
        <v>94</v>
      </c>
      <c r="D106" s="60" t="str">
        <f t="shared" si="7"/>
        <v/>
      </c>
      <c r="E106" s="376"/>
      <c r="F106" s="511"/>
      <c r="G106" s="511"/>
      <c r="H106" s="661"/>
      <c r="I106" s="422"/>
      <c r="J106" s="19"/>
      <c r="K106" s="402"/>
      <c r="L106" s="363"/>
      <c r="M106" s="402"/>
      <c r="N106" s="402"/>
      <c r="O106" s="402"/>
      <c r="P106" s="402"/>
      <c r="Q106" s="49"/>
      <c r="R106" s="391"/>
      <c r="S106" s="84"/>
    </row>
    <row r="107" spans="2:19" s="412" customFormat="1" ht="12.75" customHeight="1" x14ac:dyDescent="0.2">
      <c r="B107" s="84"/>
      <c r="C107" s="421">
        <f t="shared" si="6"/>
        <v>95</v>
      </c>
      <c r="D107" s="60" t="str">
        <f t="shared" si="7"/>
        <v/>
      </c>
      <c r="E107" s="376"/>
      <c r="F107" s="511"/>
      <c r="G107" s="511"/>
      <c r="H107" s="661"/>
      <c r="I107" s="422"/>
      <c r="J107" s="19"/>
      <c r="K107" s="402"/>
      <c r="L107" s="363"/>
      <c r="M107" s="402"/>
      <c r="N107" s="402"/>
      <c r="O107" s="402"/>
      <c r="P107" s="402"/>
      <c r="Q107" s="49"/>
      <c r="R107" s="391"/>
      <c r="S107" s="84"/>
    </row>
    <row r="108" spans="2:19" s="412" customFormat="1" ht="12.75" customHeight="1" x14ac:dyDescent="0.2">
      <c r="B108" s="84"/>
      <c r="C108" s="421">
        <f t="shared" si="6"/>
        <v>96</v>
      </c>
      <c r="D108" s="60" t="str">
        <f t="shared" si="7"/>
        <v/>
      </c>
      <c r="E108" s="376"/>
      <c r="F108" s="511"/>
      <c r="G108" s="511"/>
      <c r="H108" s="661"/>
      <c r="I108" s="422"/>
      <c r="J108" s="19"/>
      <c r="K108" s="402"/>
      <c r="L108" s="363"/>
      <c r="M108" s="402"/>
      <c r="N108" s="402"/>
      <c r="O108" s="402"/>
      <c r="P108" s="402"/>
      <c r="Q108" s="49"/>
      <c r="R108" s="391"/>
      <c r="S108" s="84"/>
    </row>
    <row r="109" spans="2:19" s="412" customFormat="1" ht="12.75" customHeight="1" x14ac:dyDescent="0.2">
      <c r="B109" s="84"/>
      <c r="C109" s="421">
        <f t="shared" si="6"/>
        <v>97</v>
      </c>
      <c r="D109" s="60" t="str">
        <f t="shared" si="7"/>
        <v/>
      </c>
      <c r="E109" s="376"/>
      <c r="F109" s="511"/>
      <c r="G109" s="511"/>
      <c r="H109" s="661"/>
      <c r="I109" s="422"/>
      <c r="J109" s="19"/>
      <c r="K109" s="402"/>
      <c r="L109" s="363"/>
      <c r="M109" s="402"/>
      <c r="N109" s="402"/>
      <c r="O109" s="402"/>
      <c r="P109" s="402"/>
      <c r="Q109" s="49"/>
      <c r="R109" s="391"/>
      <c r="S109" s="84"/>
    </row>
    <row r="110" spans="2:19" s="412" customFormat="1" ht="12.75" customHeight="1" x14ac:dyDescent="0.2">
      <c r="B110" s="84"/>
      <c r="C110" s="421">
        <f t="shared" si="6"/>
        <v>98</v>
      </c>
      <c r="D110" s="60" t="str">
        <f t="shared" si="7"/>
        <v/>
      </c>
      <c r="E110" s="376"/>
      <c r="F110" s="511"/>
      <c r="G110" s="511"/>
      <c r="H110" s="661"/>
      <c r="I110" s="422"/>
      <c r="J110" s="19"/>
      <c r="K110" s="402"/>
      <c r="L110" s="363"/>
      <c r="M110" s="402"/>
      <c r="N110" s="402"/>
      <c r="O110" s="402"/>
      <c r="P110" s="402"/>
      <c r="Q110" s="49"/>
      <c r="R110" s="391"/>
      <c r="S110" s="84"/>
    </row>
    <row r="111" spans="2:19" s="412" customFormat="1" ht="12.75" customHeight="1" x14ac:dyDescent="0.2">
      <c r="B111" s="84"/>
      <c r="C111" s="421">
        <f t="shared" si="6"/>
        <v>99</v>
      </c>
      <c r="D111" s="60" t="str">
        <f t="shared" si="7"/>
        <v/>
      </c>
      <c r="E111" s="376"/>
      <c r="F111" s="511"/>
      <c r="G111" s="511"/>
      <c r="H111" s="661"/>
      <c r="I111" s="422"/>
      <c r="J111" s="19"/>
      <c r="K111" s="402"/>
      <c r="L111" s="363"/>
      <c r="M111" s="402"/>
      <c r="N111" s="402"/>
      <c r="O111" s="402"/>
      <c r="P111" s="402"/>
      <c r="Q111" s="49"/>
      <c r="R111" s="391"/>
      <c r="S111" s="84"/>
    </row>
    <row r="112" spans="2:19" s="412" customFormat="1" ht="12.75" customHeight="1" x14ac:dyDescent="0.2">
      <c r="B112" s="84"/>
      <c r="C112" s="421">
        <f t="shared" si="6"/>
        <v>100</v>
      </c>
      <c r="D112" s="60" t="str">
        <f t="shared" si="7"/>
        <v/>
      </c>
      <c r="E112" s="376"/>
      <c r="F112" s="511"/>
      <c r="G112" s="511"/>
      <c r="H112" s="661"/>
      <c r="I112" s="422"/>
      <c r="J112" s="19"/>
      <c r="K112" s="402"/>
      <c r="L112" s="363"/>
      <c r="M112" s="402"/>
      <c r="N112" s="402"/>
      <c r="O112" s="402"/>
      <c r="P112" s="402"/>
      <c r="Q112" s="49"/>
      <c r="R112" s="391"/>
      <c r="S112" s="84"/>
    </row>
    <row r="113" spans="2:19" s="412" customFormat="1" ht="12.75" customHeight="1" x14ac:dyDescent="0.2">
      <c r="B113" s="84"/>
      <c r="C113" s="421">
        <f t="shared" si="6"/>
        <v>101</v>
      </c>
      <c r="D113" s="60" t="str">
        <f t="shared" si="7"/>
        <v/>
      </c>
      <c r="E113" s="376"/>
      <c r="F113" s="511"/>
      <c r="G113" s="511"/>
      <c r="H113" s="661"/>
      <c r="I113" s="422"/>
      <c r="J113" s="19"/>
      <c r="K113" s="402"/>
      <c r="L113" s="363"/>
      <c r="M113" s="402"/>
      <c r="N113" s="402"/>
      <c r="O113" s="402"/>
      <c r="P113" s="402"/>
      <c r="Q113" s="49"/>
      <c r="R113" s="391"/>
      <c r="S113" s="84"/>
    </row>
    <row r="114" spans="2:19" s="412" customFormat="1" ht="12.75" customHeight="1" x14ac:dyDescent="0.2">
      <c r="B114" s="84"/>
      <c r="C114" s="421">
        <f t="shared" si="6"/>
        <v>102</v>
      </c>
      <c r="D114" s="60" t="str">
        <f t="shared" si="7"/>
        <v/>
      </c>
      <c r="E114" s="376"/>
      <c r="F114" s="511"/>
      <c r="G114" s="511"/>
      <c r="H114" s="661"/>
      <c r="I114" s="422"/>
      <c r="J114" s="19"/>
      <c r="K114" s="402"/>
      <c r="L114" s="363"/>
      <c r="M114" s="402"/>
      <c r="N114" s="402"/>
      <c r="O114" s="402"/>
      <c r="P114" s="402"/>
      <c r="Q114" s="49"/>
      <c r="R114" s="391"/>
      <c r="S114" s="84"/>
    </row>
    <row r="115" spans="2:19" s="412" customFormat="1" ht="12.75" customHeight="1" x14ac:dyDescent="0.2">
      <c r="B115" s="84"/>
      <c r="C115" s="421">
        <f t="shared" si="6"/>
        <v>103</v>
      </c>
      <c r="D115" s="60" t="str">
        <f t="shared" si="7"/>
        <v/>
      </c>
      <c r="E115" s="376"/>
      <c r="F115" s="511"/>
      <c r="G115" s="511"/>
      <c r="H115" s="661"/>
      <c r="I115" s="422"/>
      <c r="J115" s="19"/>
      <c r="K115" s="402"/>
      <c r="L115" s="363"/>
      <c r="M115" s="402"/>
      <c r="N115" s="402"/>
      <c r="O115" s="402"/>
      <c r="P115" s="402"/>
      <c r="Q115" s="49"/>
      <c r="R115" s="391"/>
      <c r="S115" s="84"/>
    </row>
    <row r="116" spans="2:19" s="412" customFormat="1" ht="12.75" customHeight="1" x14ac:dyDescent="0.2">
      <c r="B116" s="84"/>
      <c r="C116" s="421">
        <f t="shared" si="6"/>
        <v>104</v>
      </c>
      <c r="D116" s="60" t="str">
        <f t="shared" si="7"/>
        <v/>
      </c>
      <c r="E116" s="376"/>
      <c r="F116" s="511"/>
      <c r="G116" s="511"/>
      <c r="H116" s="661"/>
      <c r="I116" s="422"/>
      <c r="J116" s="19"/>
      <c r="K116" s="402"/>
      <c r="L116" s="363"/>
      <c r="M116" s="402"/>
      <c r="N116" s="402"/>
      <c r="O116" s="402"/>
      <c r="P116" s="402"/>
      <c r="Q116" s="49"/>
      <c r="R116" s="391"/>
      <c r="S116" s="84"/>
    </row>
    <row r="117" spans="2:19" s="412" customFormat="1" ht="12.75" customHeight="1" x14ac:dyDescent="0.2">
      <c r="B117" s="84"/>
      <c r="C117" s="421">
        <f t="shared" si="6"/>
        <v>105</v>
      </c>
      <c r="D117" s="60" t="str">
        <f t="shared" si="7"/>
        <v/>
      </c>
      <c r="E117" s="376"/>
      <c r="F117" s="511"/>
      <c r="G117" s="511"/>
      <c r="H117" s="661"/>
      <c r="I117" s="422"/>
      <c r="J117" s="19"/>
      <c r="K117" s="402"/>
      <c r="L117" s="363"/>
      <c r="M117" s="402"/>
      <c r="N117" s="402"/>
      <c r="O117" s="402"/>
      <c r="P117" s="402"/>
      <c r="Q117" s="49"/>
      <c r="R117" s="391"/>
      <c r="S117" s="84"/>
    </row>
    <row r="118" spans="2:19" s="412" customFormat="1" ht="12.75" customHeight="1" x14ac:dyDescent="0.2">
      <c r="B118" s="84"/>
      <c r="C118" s="421">
        <f t="shared" si="6"/>
        <v>106</v>
      </c>
      <c r="D118" s="60" t="str">
        <f t="shared" si="7"/>
        <v/>
      </c>
      <c r="E118" s="376"/>
      <c r="F118" s="511"/>
      <c r="G118" s="511"/>
      <c r="H118" s="661"/>
      <c r="I118" s="422"/>
      <c r="J118" s="19"/>
      <c r="K118" s="402"/>
      <c r="L118" s="363"/>
      <c r="M118" s="402"/>
      <c r="N118" s="402"/>
      <c r="O118" s="402"/>
      <c r="P118" s="402"/>
      <c r="Q118" s="49"/>
      <c r="R118" s="391"/>
      <c r="S118" s="84"/>
    </row>
    <row r="119" spans="2:19" s="412" customFormat="1" ht="12.75" customHeight="1" x14ac:dyDescent="0.2">
      <c r="B119" s="84"/>
      <c r="C119" s="421">
        <f t="shared" si="6"/>
        <v>107</v>
      </c>
      <c r="D119" s="60" t="str">
        <f t="shared" si="7"/>
        <v/>
      </c>
      <c r="E119" s="376"/>
      <c r="F119" s="511"/>
      <c r="G119" s="511"/>
      <c r="H119" s="661"/>
      <c r="I119" s="422"/>
      <c r="J119" s="19"/>
      <c r="K119" s="402"/>
      <c r="L119" s="363"/>
      <c r="M119" s="402"/>
      <c r="N119" s="402"/>
      <c r="O119" s="402"/>
      <c r="P119" s="402"/>
      <c r="Q119" s="49"/>
      <c r="R119" s="391"/>
      <c r="S119" s="84"/>
    </row>
    <row r="120" spans="2:19" s="412" customFormat="1" ht="12.75" customHeight="1" x14ac:dyDescent="0.2">
      <c r="B120" s="84"/>
      <c r="C120" s="421">
        <f t="shared" si="6"/>
        <v>108</v>
      </c>
      <c r="D120" s="60" t="str">
        <f t="shared" si="7"/>
        <v/>
      </c>
      <c r="E120" s="376"/>
      <c r="F120" s="511"/>
      <c r="G120" s="511"/>
      <c r="H120" s="661"/>
      <c r="I120" s="422"/>
      <c r="J120" s="19"/>
      <c r="K120" s="402"/>
      <c r="L120" s="363"/>
      <c r="M120" s="402"/>
      <c r="N120" s="402"/>
      <c r="O120" s="402"/>
      <c r="P120" s="402"/>
      <c r="Q120" s="49"/>
      <c r="R120" s="391"/>
      <c r="S120" s="84"/>
    </row>
    <row r="121" spans="2:19" s="412" customFormat="1" ht="12.75" customHeight="1" x14ac:dyDescent="0.2">
      <c r="B121" s="84"/>
      <c r="C121" s="421">
        <f t="shared" si="6"/>
        <v>109</v>
      </c>
      <c r="D121" s="60" t="str">
        <f t="shared" si="7"/>
        <v/>
      </c>
      <c r="E121" s="376"/>
      <c r="F121" s="511"/>
      <c r="G121" s="511"/>
      <c r="H121" s="661"/>
      <c r="I121" s="422"/>
      <c r="J121" s="19"/>
      <c r="K121" s="402"/>
      <c r="L121" s="363"/>
      <c r="M121" s="402"/>
      <c r="N121" s="402"/>
      <c r="O121" s="402"/>
      <c r="P121" s="402"/>
      <c r="Q121" s="49"/>
      <c r="R121" s="391"/>
      <c r="S121" s="84"/>
    </row>
    <row r="122" spans="2:19" s="412" customFormat="1" ht="12.75" customHeight="1" x14ac:dyDescent="0.2">
      <c r="B122" s="84"/>
      <c r="C122" s="421">
        <f t="shared" si="6"/>
        <v>110</v>
      </c>
      <c r="D122" s="60" t="str">
        <f t="shared" si="7"/>
        <v/>
      </c>
      <c r="E122" s="376"/>
      <c r="F122" s="511"/>
      <c r="G122" s="511"/>
      <c r="H122" s="661"/>
      <c r="I122" s="422"/>
      <c r="J122" s="19"/>
      <c r="K122" s="402"/>
      <c r="L122" s="363"/>
      <c r="M122" s="402"/>
      <c r="N122" s="402"/>
      <c r="O122" s="402"/>
      <c r="P122" s="402"/>
      <c r="Q122" s="49"/>
      <c r="R122" s="391"/>
      <c r="S122" s="84"/>
    </row>
    <row r="123" spans="2:19" s="412" customFormat="1" ht="12.75" customHeight="1" x14ac:dyDescent="0.2">
      <c r="B123" s="84"/>
      <c r="C123" s="421">
        <f t="shared" si="6"/>
        <v>111</v>
      </c>
      <c r="D123" s="60" t="str">
        <f t="shared" si="7"/>
        <v/>
      </c>
      <c r="E123" s="376"/>
      <c r="F123" s="511"/>
      <c r="G123" s="511"/>
      <c r="H123" s="661"/>
      <c r="I123" s="422"/>
      <c r="J123" s="19"/>
      <c r="K123" s="402"/>
      <c r="L123" s="363"/>
      <c r="M123" s="402"/>
      <c r="N123" s="402"/>
      <c r="O123" s="402"/>
      <c r="P123" s="402"/>
      <c r="Q123" s="49"/>
      <c r="R123" s="391"/>
      <c r="S123" s="84"/>
    </row>
    <row r="124" spans="2:19" s="412" customFormat="1" ht="12.75" customHeight="1" x14ac:dyDescent="0.2">
      <c r="B124" s="84"/>
      <c r="C124" s="421">
        <f t="shared" si="6"/>
        <v>112</v>
      </c>
      <c r="D124" s="60" t="str">
        <f t="shared" si="7"/>
        <v/>
      </c>
      <c r="E124" s="376"/>
      <c r="F124" s="511"/>
      <c r="G124" s="511"/>
      <c r="H124" s="661"/>
      <c r="I124" s="422"/>
      <c r="J124" s="19"/>
      <c r="K124" s="402"/>
      <c r="L124" s="363"/>
      <c r="M124" s="402"/>
      <c r="N124" s="402"/>
      <c r="O124" s="402"/>
      <c r="P124" s="402"/>
      <c r="Q124" s="49"/>
      <c r="R124" s="391"/>
      <c r="S124" s="84"/>
    </row>
    <row r="125" spans="2:19" s="412" customFormat="1" ht="12.75" customHeight="1" x14ac:dyDescent="0.2">
      <c r="B125" s="84"/>
      <c r="C125" s="421">
        <f t="shared" si="6"/>
        <v>113</v>
      </c>
      <c r="D125" s="60" t="str">
        <f t="shared" si="7"/>
        <v/>
      </c>
      <c r="E125" s="376"/>
      <c r="F125" s="511"/>
      <c r="G125" s="511"/>
      <c r="H125" s="661"/>
      <c r="I125" s="422"/>
      <c r="J125" s="19"/>
      <c r="K125" s="402"/>
      <c r="L125" s="363"/>
      <c r="M125" s="402"/>
      <c r="N125" s="402"/>
      <c r="O125" s="402"/>
      <c r="P125" s="402"/>
      <c r="Q125" s="49"/>
      <c r="R125" s="391"/>
      <c r="S125" s="84"/>
    </row>
    <row r="126" spans="2:19" s="412" customFormat="1" ht="12.75" customHeight="1" x14ac:dyDescent="0.2">
      <c r="B126" s="84"/>
      <c r="C126" s="421">
        <f t="shared" si="6"/>
        <v>114</v>
      </c>
      <c r="D126" s="60" t="str">
        <f t="shared" si="7"/>
        <v/>
      </c>
      <c r="E126" s="376"/>
      <c r="F126" s="511"/>
      <c r="G126" s="511"/>
      <c r="H126" s="661"/>
      <c r="I126" s="422"/>
      <c r="J126" s="19"/>
      <c r="K126" s="402"/>
      <c r="L126" s="363"/>
      <c r="M126" s="402"/>
      <c r="N126" s="402"/>
      <c r="O126" s="402"/>
      <c r="P126" s="402"/>
      <c r="Q126" s="49"/>
      <c r="R126" s="391"/>
      <c r="S126" s="84"/>
    </row>
    <row r="127" spans="2:19" s="412" customFormat="1" ht="12.75" customHeight="1" x14ac:dyDescent="0.2">
      <c r="B127" s="84"/>
      <c r="C127" s="421">
        <f t="shared" si="6"/>
        <v>115</v>
      </c>
      <c r="D127" s="60" t="str">
        <f t="shared" si="7"/>
        <v/>
      </c>
      <c r="E127" s="376"/>
      <c r="F127" s="511"/>
      <c r="G127" s="511"/>
      <c r="H127" s="661"/>
      <c r="I127" s="422"/>
      <c r="J127" s="19"/>
      <c r="K127" s="402"/>
      <c r="L127" s="363"/>
      <c r="M127" s="402"/>
      <c r="N127" s="402"/>
      <c r="O127" s="402"/>
      <c r="P127" s="402"/>
      <c r="Q127" s="49"/>
      <c r="R127" s="391"/>
      <c r="S127" s="84"/>
    </row>
    <row r="128" spans="2:19" s="412" customFormat="1" ht="12.75" customHeight="1" x14ac:dyDescent="0.2">
      <c r="B128" s="84"/>
      <c r="C128" s="421">
        <f t="shared" si="6"/>
        <v>116</v>
      </c>
      <c r="D128" s="60" t="str">
        <f t="shared" si="7"/>
        <v/>
      </c>
      <c r="E128" s="376"/>
      <c r="F128" s="511"/>
      <c r="G128" s="511"/>
      <c r="H128" s="661"/>
      <c r="I128" s="422"/>
      <c r="J128" s="19"/>
      <c r="K128" s="402"/>
      <c r="L128" s="363"/>
      <c r="M128" s="402"/>
      <c r="N128" s="402"/>
      <c r="O128" s="402"/>
      <c r="P128" s="402"/>
      <c r="Q128" s="49"/>
      <c r="R128" s="391"/>
      <c r="S128" s="84"/>
    </row>
    <row r="129" spans="2:19" s="412" customFormat="1" ht="12.75" customHeight="1" x14ac:dyDescent="0.2">
      <c r="B129" s="84"/>
      <c r="C129" s="421">
        <f t="shared" si="6"/>
        <v>117</v>
      </c>
      <c r="D129" s="60" t="str">
        <f t="shared" si="7"/>
        <v/>
      </c>
      <c r="E129" s="376"/>
      <c r="F129" s="511"/>
      <c r="G129" s="511"/>
      <c r="H129" s="661"/>
      <c r="I129" s="422"/>
      <c r="J129" s="19"/>
      <c r="K129" s="402"/>
      <c r="L129" s="363"/>
      <c r="M129" s="402"/>
      <c r="N129" s="402"/>
      <c r="O129" s="402"/>
      <c r="P129" s="402"/>
      <c r="Q129" s="49"/>
      <c r="R129" s="391"/>
      <c r="S129" s="84"/>
    </row>
    <row r="130" spans="2:19" s="412" customFormat="1" ht="12.75" customHeight="1" x14ac:dyDescent="0.2">
      <c r="B130" s="84"/>
      <c r="C130" s="421">
        <f t="shared" si="6"/>
        <v>118</v>
      </c>
      <c r="D130" s="60" t="str">
        <f t="shared" si="7"/>
        <v/>
      </c>
      <c r="E130" s="376"/>
      <c r="F130" s="511"/>
      <c r="G130" s="511"/>
      <c r="H130" s="661"/>
      <c r="I130" s="422"/>
      <c r="J130" s="19"/>
      <c r="K130" s="402"/>
      <c r="L130" s="363"/>
      <c r="M130" s="402"/>
      <c r="N130" s="402"/>
      <c r="O130" s="402"/>
      <c r="P130" s="402"/>
      <c r="Q130" s="49"/>
      <c r="R130" s="391"/>
      <c r="S130" s="84"/>
    </row>
    <row r="131" spans="2:19" s="412" customFormat="1" ht="12.75" customHeight="1" x14ac:dyDescent="0.2">
      <c r="B131" s="84"/>
      <c r="C131" s="421">
        <f t="shared" si="6"/>
        <v>119</v>
      </c>
      <c r="D131" s="60" t="str">
        <f t="shared" si="7"/>
        <v/>
      </c>
      <c r="E131" s="376"/>
      <c r="F131" s="511"/>
      <c r="G131" s="511"/>
      <c r="H131" s="661"/>
      <c r="I131" s="422"/>
      <c r="J131" s="19"/>
      <c r="K131" s="402"/>
      <c r="L131" s="363"/>
      <c r="M131" s="402"/>
      <c r="N131" s="402"/>
      <c r="O131" s="402"/>
      <c r="P131" s="402"/>
      <c r="Q131" s="49"/>
      <c r="R131" s="391"/>
      <c r="S131" s="84"/>
    </row>
    <row r="132" spans="2:19" s="412" customFormat="1" ht="12.75" customHeight="1" x14ac:dyDescent="0.2">
      <c r="B132" s="84"/>
      <c r="C132" s="421">
        <f t="shared" si="6"/>
        <v>120</v>
      </c>
      <c r="D132" s="60" t="str">
        <f t="shared" si="7"/>
        <v/>
      </c>
      <c r="E132" s="376"/>
      <c r="F132" s="511"/>
      <c r="G132" s="511"/>
      <c r="H132" s="661"/>
      <c r="I132" s="422"/>
      <c r="J132" s="19"/>
      <c r="K132" s="402"/>
      <c r="L132" s="363"/>
      <c r="M132" s="402"/>
      <c r="N132" s="402"/>
      <c r="O132" s="402"/>
      <c r="P132" s="402"/>
      <c r="Q132" s="49"/>
      <c r="R132" s="391"/>
      <c r="S132" s="84"/>
    </row>
    <row r="133" spans="2:19" s="412" customFormat="1" ht="12.75" customHeight="1" x14ac:dyDescent="0.2">
      <c r="B133" s="84"/>
      <c r="C133" s="421">
        <f t="shared" si="6"/>
        <v>121</v>
      </c>
      <c r="D133" s="60" t="str">
        <f t="shared" si="7"/>
        <v/>
      </c>
      <c r="E133" s="376"/>
      <c r="F133" s="511"/>
      <c r="G133" s="511"/>
      <c r="H133" s="661"/>
      <c r="I133" s="422"/>
      <c r="J133" s="19"/>
      <c r="K133" s="402"/>
      <c r="L133" s="363"/>
      <c r="M133" s="402"/>
      <c r="N133" s="402"/>
      <c r="O133" s="402"/>
      <c r="P133" s="402"/>
      <c r="Q133" s="49"/>
      <c r="R133" s="391"/>
      <c r="S133" s="84"/>
    </row>
    <row r="134" spans="2:19" s="412" customFormat="1" ht="12.75" customHeight="1" x14ac:dyDescent="0.2">
      <c r="B134" s="84"/>
      <c r="C134" s="421">
        <f t="shared" si="6"/>
        <v>122</v>
      </c>
      <c r="D134" s="60" t="str">
        <f t="shared" si="7"/>
        <v/>
      </c>
      <c r="E134" s="376"/>
      <c r="F134" s="511"/>
      <c r="G134" s="511"/>
      <c r="H134" s="661"/>
      <c r="I134" s="422"/>
      <c r="J134" s="19"/>
      <c r="K134" s="402"/>
      <c r="L134" s="363"/>
      <c r="M134" s="402"/>
      <c r="N134" s="402"/>
      <c r="O134" s="402"/>
      <c r="P134" s="402"/>
      <c r="Q134" s="49"/>
      <c r="R134" s="391"/>
      <c r="S134" s="84"/>
    </row>
    <row r="135" spans="2:19" s="412" customFormat="1" ht="12.75" customHeight="1" x14ac:dyDescent="0.2">
      <c r="B135" s="84"/>
      <c r="C135" s="421">
        <f t="shared" si="6"/>
        <v>123</v>
      </c>
      <c r="D135" s="60" t="str">
        <f t="shared" si="7"/>
        <v/>
      </c>
      <c r="E135" s="376"/>
      <c r="F135" s="511"/>
      <c r="G135" s="511"/>
      <c r="H135" s="661"/>
      <c r="I135" s="422"/>
      <c r="J135" s="19"/>
      <c r="K135" s="402"/>
      <c r="L135" s="363"/>
      <c r="M135" s="402"/>
      <c r="N135" s="402"/>
      <c r="O135" s="402"/>
      <c r="P135" s="402"/>
      <c r="Q135" s="49"/>
      <c r="R135" s="391"/>
      <c r="S135" s="84"/>
    </row>
    <row r="136" spans="2:19" s="412" customFormat="1" ht="12.75" customHeight="1" x14ac:dyDescent="0.2">
      <c r="B136" s="84"/>
      <c r="C136" s="421">
        <f t="shared" si="6"/>
        <v>124</v>
      </c>
      <c r="D136" s="60" t="str">
        <f t="shared" si="7"/>
        <v/>
      </c>
      <c r="E136" s="376"/>
      <c r="F136" s="511"/>
      <c r="G136" s="511"/>
      <c r="H136" s="661"/>
      <c r="I136" s="422"/>
      <c r="J136" s="19"/>
      <c r="K136" s="402"/>
      <c r="L136" s="363"/>
      <c r="M136" s="402"/>
      <c r="N136" s="402"/>
      <c r="O136" s="402"/>
      <c r="P136" s="402"/>
      <c r="Q136" s="49"/>
      <c r="R136" s="391"/>
      <c r="S136" s="84"/>
    </row>
    <row r="137" spans="2:19" s="412" customFormat="1" ht="12.75" customHeight="1" x14ac:dyDescent="0.2">
      <c r="B137" s="84"/>
      <c r="C137" s="421">
        <f t="shared" si="6"/>
        <v>125</v>
      </c>
      <c r="D137" s="60" t="str">
        <f t="shared" si="7"/>
        <v/>
      </c>
      <c r="E137" s="376"/>
      <c r="F137" s="511"/>
      <c r="G137" s="511"/>
      <c r="H137" s="661"/>
      <c r="I137" s="422"/>
      <c r="J137" s="19"/>
      <c r="K137" s="402"/>
      <c r="L137" s="363"/>
      <c r="M137" s="402"/>
      <c r="N137" s="402"/>
      <c r="O137" s="402"/>
      <c r="P137" s="402"/>
      <c r="Q137" s="49"/>
      <c r="R137" s="391"/>
      <c r="S137" s="84"/>
    </row>
    <row r="138" spans="2:19" s="412" customFormat="1" ht="12.75" customHeight="1" x14ac:dyDescent="0.2">
      <c r="B138" s="84"/>
      <c r="C138" s="421">
        <f t="shared" ref="C138:C201" si="8">C137+1</f>
        <v>126</v>
      </c>
      <c r="D138" s="60" t="str">
        <f t="shared" si="7"/>
        <v/>
      </c>
      <c r="E138" s="376"/>
      <c r="F138" s="511"/>
      <c r="G138" s="511"/>
      <c r="H138" s="661"/>
      <c r="I138" s="422"/>
      <c r="J138" s="19"/>
      <c r="K138" s="402"/>
      <c r="L138" s="363"/>
      <c r="M138" s="402"/>
      <c r="N138" s="402"/>
      <c r="O138" s="402"/>
      <c r="P138" s="402"/>
      <c r="Q138" s="49"/>
      <c r="R138" s="391"/>
      <c r="S138" s="84"/>
    </row>
    <row r="139" spans="2:19" s="412" customFormat="1" ht="12.75" customHeight="1" x14ac:dyDescent="0.2">
      <c r="B139" s="84"/>
      <c r="C139" s="421">
        <f t="shared" si="8"/>
        <v>127</v>
      </c>
      <c r="D139" s="60" t="str">
        <f t="shared" si="7"/>
        <v/>
      </c>
      <c r="E139" s="376"/>
      <c r="F139" s="511"/>
      <c r="G139" s="511"/>
      <c r="H139" s="661"/>
      <c r="I139" s="422"/>
      <c r="J139" s="19"/>
      <c r="K139" s="402"/>
      <c r="L139" s="363"/>
      <c r="M139" s="402"/>
      <c r="N139" s="402"/>
      <c r="O139" s="402"/>
      <c r="P139" s="402"/>
      <c r="Q139" s="49"/>
      <c r="R139" s="391"/>
      <c r="S139" s="84"/>
    </row>
    <row r="140" spans="2:19" s="412" customFormat="1" ht="12.75" customHeight="1" x14ac:dyDescent="0.2">
      <c r="B140" s="84"/>
      <c r="C140" s="421">
        <f t="shared" si="8"/>
        <v>128</v>
      </c>
      <c r="D140" s="60" t="str">
        <f t="shared" si="7"/>
        <v/>
      </c>
      <c r="E140" s="376"/>
      <c r="F140" s="511"/>
      <c r="G140" s="511"/>
      <c r="H140" s="661"/>
      <c r="I140" s="422"/>
      <c r="J140" s="19"/>
      <c r="K140" s="402"/>
      <c r="L140" s="363"/>
      <c r="M140" s="402"/>
      <c r="N140" s="402"/>
      <c r="O140" s="402"/>
      <c r="P140" s="402"/>
      <c r="Q140" s="49"/>
      <c r="R140" s="391"/>
      <c r="S140" s="84"/>
    </row>
    <row r="141" spans="2:19" s="412" customFormat="1" ht="12.75" customHeight="1" x14ac:dyDescent="0.2">
      <c r="B141" s="84"/>
      <c r="C141" s="421">
        <f t="shared" si="8"/>
        <v>129</v>
      </c>
      <c r="D141" s="60" t="str">
        <f t="shared" ref="D141:D204" si="9">IF(E141="","",IF(E141&lt;=$U$2,"○",""))</f>
        <v/>
      </c>
      <c r="E141" s="376"/>
      <c r="F141" s="511"/>
      <c r="G141" s="511"/>
      <c r="H141" s="661"/>
      <c r="I141" s="422"/>
      <c r="J141" s="19"/>
      <c r="K141" s="402"/>
      <c r="L141" s="363"/>
      <c r="M141" s="402"/>
      <c r="N141" s="402"/>
      <c r="O141" s="402"/>
      <c r="P141" s="402"/>
      <c r="Q141" s="49"/>
      <c r="R141" s="391"/>
      <c r="S141" s="84"/>
    </row>
    <row r="142" spans="2:19" s="412" customFormat="1" ht="12.75" customHeight="1" x14ac:dyDescent="0.2">
      <c r="B142" s="84"/>
      <c r="C142" s="421">
        <f t="shared" si="8"/>
        <v>130</v>
      </c>
      <c r="D142" s="60" t="str">
        <f t="shared" si="9"/>
        <v/>
      </c>
      <c r="E142" s="376"/>
      <c r="F142" s="511"/>
      <c r="G142" s="511"/>
      <c r="H142" s="661"/>
      <c r="I142" s="422"/>
      <c r="J142" s="19"/>
      <c r="K142" s="402"/>
      <c r="L142" s="363"/>
      <c r="M142" s="402"/>
      <c r="N142" s="402"/>
      <c r="O142" s="402"/>
      <c r="P142" s="402"/>
      <c r="Q142" s="49"/>
      <c r="R142" s="391"/>
      <c r="S142" s="84"/>
    </row>
    <row r="143" spans="2:19" s="412" customFormat="1" ht="12.75" customHeight="1" x14ac:dyDescent="0.2">
      <c r="B143" s="84"/>
      <c r="C143" s="421">
        <f t="shared" si="8"/>
        <v>131</v>
      </c>
      <c r="D143" s="60" t="str">
        <f t="shared" si="9"/>
        <v/>
      </c>
      <c r="E143" s="376"/>
      <c r="F143" s="511"/>
      <c r="G143" s="511"/>
      <c r="H143" s="661"/>
      <c r="I143" s="422"/>
      <c r="J143" s="19"/>
      <c r="K143" s="402"/>
      <c r="L143" s="363"/>
      <c r="M143" s="402"/>
      <c r="N143" s="402"/>
      <c r="O143" s="402"/>
      <c r="P143" s="402"/>
      <c r="Q143" s="49"/>
      <c r="R143" s="391"/>
      <c r="S143" s="84"/>
    </row>
    <row r="144" spans="2:19" s="412" customFormat="1" ht="12.75" customHeight="1" x14ac:dyDescent="0.2">
      <c r="B144" s="84"/>
      <c r="C144" s="421">
        <f t="shared" si="8"/>
        <v>132</v>
      </c>
      <c r="D144" s="60" t="str">
        <f t="shared" si="9"/>
        <v/>
      </c>
      <c r="E144" s="376"/>
      <c r="F144" s="511"/>
      <c r="G144" s="511"/>
      <c r="H144" s="661"/>
      <c r="I144" s="422"/>
      <c r="J144" s="19"/>
      <c r="K144" s="402"/>
      <c r="L144" s="363"/>
      <c r="M144" s="402"/>
      <c r="N144" s="402"/>
      <c r="O144" s="402"/>
      <c r="P144" s="402"/>
      <c r="Q144" s="49"/>
      <c r="R144" s="391"/>
      <c r="S144" s="84"/>
    </row>
    <row r="145" spans="2:19" s="412" customFormat="1" ht="12.75" customHeight="1" x14ac:dyDescent="0.2">
      <c r="B145" s="84"/>
      <c r="C145" s="421">
        <f t="shared" si="8"/>
        <v>133</v>
      </c>
      <c r="D145" s="60" t="str">
        <f t="shared" si="9"/>
        <v/>
      </c>
      <c r="E145" s="376"/>
      <c r="F145" s="511"/>
      <c r="G145" s="511"/>
      <c r="H145" s="661"/>
      <c r="I145" s="422"/>
      <c r="J145" s="19"/>
      <c r="K145" s="402"/>
      <c r="L145" s="363"/>
      <c r="M145" s="402"/>
      <c r="N145" s="402"/>
      <c r="O145" s="402"/>
      <c r="P145" s="402"/>
      <c r="Q145" s="49"/>
      <c r="R145" s="391"/>
      <c r="S145" s="84"/>
    </row>
    <row r="146" spans="2:19" s="412" customFormat="1" ht="12.75" customHeight="1" x14ac:dyDescent="0.2">
      <c r="B146" s="84"/>
      <c r="C146" s="421">
        <f t="shared" si="8"/>
        <v>134</v>
      </c>
      <c r="D146" s="60" t="str">
        <f t="shared" si="9"/>
        <v/>
      </c>
      <c r="E146" s="376"/>
      <c r="F146" s="511"/>
      <c r="G146" s="511"/>
      <c r="H146" s="661"/>
      <c r="I146" s="422"/>
      <c r="J146" s="19"/>
      <c r="K146" s="402"/>
      <c r="L146" s="363"/>
      <c r="M146" s="402"/>
      <c r="N146" s="402"/>
      <c r="O146" s="402"/>
      <c r="P146" s="402"/>
      <c r="Q146" s="49"/>
      <c r="R146" s="391"/>
      <c r="S146" s="84"/>
    </row>
    <row r="147" spans="2:19" s="412" customFormat="1" ht="12.75" customHeight="1" x14ac:dyDescent="0.2">
      <c r="B147" s="84"/>
      <c r="C147" s="421">
        <f t="shared" si="8"/>
        <v>135</v>
      </c>
      <c r="D147" s="60" t="str">
        <f t="shared" si="9"/>
        <v/>
      </c>
      <c r="E147" s="376"/>
      <c r="F147" s="511"/>
      <c r="G147" s="511"/>
      <c r="H147" s="661"/>
      <c r="I147" s="422"/>
      <c r="J147" s="19"/>
      <c r="K147" s="402"/>
      <c r="L147" s="363"/>
      <c r="M147" s="402"/>
      <c r="N147" s="402"/>
      <c r="O147" s="402"/>
      <c r="P147" s="402"/>
      <c r="Q147" s="49"/>
      <c r="R147" s="391"/>
      <c r="S147" s="84"/>
    </row>
    <row r="148" spans="2:19" s="412" customFormat="1" ht="12.75" customHeight="1" x14ac:dyDescent="0.2">
      <c r="B148" s="84"/>
      <c r="C148" s="421">
        <f t="shared" si="8"/>
        <v>136</v>
      </c>
      <c r="D148" s="60" t="str">
        <f t="shared" si="9"/>
        <v/>
      </c>
      <c r="E148" s="376"/>
      <c r="F148" s="511"/>
      <c r="G148" s="511"/>
      <c r="H148" s="661"/>
      <c r="I148" s="422"/>
      <c r="J148" s="19"/>
      <c r="K148" s="402"/>
      <c r="L148" s="363"/>
      <c r="M148" s="402"/>
      <c r="N148" s="402"/>
      <c r="O148" s="402"/>
      <c r="P148" s="402"/>
      <c r="Q148" s="49"/>
      <c r="R148" s="391"/>
      <c r="S148" s="84"/>
    </row>
    <row r="149" spans="2:19" s="412" customFormat="1" ht="12.75" customHeight="1" x14ac:dyDescent="0.2">
      <c r="B149" s="84"/>
      <c r="C149" s="421">
        <f t="shared" si="8"/>
        <v>137</v>
      </c>
      <c r="D149" s="60" t="str">
        <f t="shared" si="9"/>
        <v/>
      </c>
      <c r="E149" s="376"/>
      <c r="F149" s="511"/>
      <c r="G149" s="511"/>
      <c r="H149" s="661"/>
      <c r="I149" s="422"/>
      <c r="J149" s="19"/>
      <c r="K149" s="402"/>
      <c r="L149" s="363"/>
      <c r="M149" s="402"/>
      <c r="N149" s="402"/>
      <c r="O149" s="402"/>
      <c r="P149" s="402"/>
      <c r="Q149" s="49"/>
      <c r="R149" s="391"/>
      <c r="S149" s="84"/>
    </row>
    <row r="150" spans="2:19" s="412" customFormat="1" ht="12.75" customHeight="1" x14ac:dyDescent="0.2">
      <c r="B150" s="84"/>
      <c r="C150" s="421">
        <f t="shared" si="8"/>
        <v>138</v>
      </c>
      <c r="D150" s="60" t="str">
        <f t="shared" si="9"/>
        <v/>
      </c>
      <c r="E150" s="376"/>
      <c r="F150" s="511"/>
      <c r="G150" s="511"/>
      <c r="H150" s="661"/>
      <c r="I150" s="422"/>
      <c r="J150" s="19"/>
      <c r="K150" s="402"/>
      <c r="L150" s="363"/>
      <c r="M150" s="402"/>
      <c r="N150" s="402"/>
      <c r="O150" s="402"/>
      <c r="P150" s="402"/>
      <c r="Q150" s="49"/>
      <c r="R150" s="391"/>
      <c r="S150" s="84"/>
    </row>
    <row r="151" spans="2:19" s="412" customFormat="1" ht="12.75" customHeight="1" x14ac:dyDescent="0.2">
      <c r="B151" s="84"/>
      <c r="C151" s="421">
        <f t="shared" si="8"/>
        <v>139</v>
      </c>
      <c r="D151" s="60" t="str">
        <f t="shared" si="9"/>
        <v/>
      </c>
      <c r="E151" s="376"/>
      <c r="F151" s="511"/>
      <c r="G151" s="511"/>
      <c r="H151" s="661"/>
      <c r="I151" s="422"/>
      <c r="J151" s="19"/>
      <c r="K151" s="402"/>
      <c r="L151" s="363"/>
      <c r="M151" s="402"/>
      <c r="N151" s="402"/>
      <c r="O151" s="402"/>
      <c r="P151" s="402"/>
      <c r="Q151" s="49"/>
      <c r="R151" s="391"/>
      <c r="S151" s="84"/>
    </row>
    <row r="152" spans="2:19" s="412" customFormat="1" ht="12.75" customHeight="1" x14ac:dyDescent="0.2">
      <c r="B152" s="84"/>
      <c r="C152" s="421">
        <f t="shared" si="8"/>
        <v>140</v>
      </c>
      <c r="D152" s="60" t="str">
        <f t="shared" si="9"/>
        <v/>
      </c>
      <c r="E152" s="376"/>
      <c r="F152" s="511"/>
      <c r="G152" s="511"/>
      <c r="H152" s="661"/>
      <c r="I152" s="422"/>
      <c r="J152" s="19"/>
      <c r="K152" s="402"/>
      <c r="L152" s="363"/>
      <c r="M152" s="402"/>
      <c r="N152" s="402"/>
      <c r="O152" s="402"/>
      <c r="P152" s="402"/>
      <c r="Q152" s="49"/>
      <c r="R152" s="391"/>
      <c r="S152" s="84"/>
    </row>
    <row r="153" spans="2:19" s="412" customFormat="1" ht="12.75" customHeight="1" x14ac:dyDescent="0.2">
      <c r="B153" s="84"/>
      <c r="C153" s="421">
        <f t="shared" si="8"/>
        <v>141</v>
      </c>
      <c r="D153" s="60" t="str">
        <f t="shared" si="9"/>
        <v/>
      </c>
      <c r="E153" s="376"/>
      <c r="F153" s="511"/>
      <c r="G153" s="511"/>
      <c r="H153" s="661"/>
      <c r="I153" s="422"/>
      <c r="J153" s="19"/>
      <c r="K153" s="402"/>
      <c r="L153" s="363"/>
      <c r="M153" s="402"/>
      <c r="N153" s="402"/>
      <c r="O153" s="402"/>
      <c r="P153" s="402"/>
      <c r="Q153" s="49"/>
      <c r="R153" s="391"/>
      <c r="S153" s="84"/>
    </row>
    <row r="154" spans="2:19" s="412" customFormat="1" ht="12.75" customHeight="1" x14ac:dyDescent="0.2">
      <c r="B154" s="84"/>
      <c r="C154" s="421">
        <f t="shared" si="8"/>
        <v>142</v>
      </c>
      <c r="D154" s="60" t="str">
        <f t="shared" si="9"/>
        <v/>
      </c>
      <c r="E154" s="376"/>
      <c r="F154" s="511"/>
      <c r="G154" s="511"/>
      <c r="H154" s="661"/>
      <c r="I154" s="422"/>
      <c r="J154" s="19"/>
      <c r="K154" s="402"/>
      <c r="L154" s="363"/>
      <c r="M154" s="402"/>
      <c r="N154" s="402"/>
      <c r="O154" s="402"/>
      <c r="P154" s="402"/>
      <c r="Q154" s="49"/>
      <c r="R154" s="391"/>
      <c r="S154" s="84"/>
    </row>
    <row r="155" spans="2:19" s="412" customFormat="1" ht="12.75" customHeight="1" x14ac:dyDescent="0.2">
      <c r="B155" s="84"/>
      <c r="C155" s="421">
        <f t="shared" si="8"/>
        <v>143</v>
      </c>
      <c r="D155" s="60" t="str">
        <f t="shared" si="9"/>
        <v/>
      </c>
      <c r="E155" s="376"/>
      <c r="F155" s="511"/>
      <c r="G155" s="511"/>
      <c r="H155" s="661"/>
      <c r="I155" s="422"/>
      <c r="J155" s="19"/>
      <c r="K155" s="402"/>
      <c r="L155" s="363"/>
      <c r="M155" s="402"/>
      <c r="N155" s="402"/>
      <c r="O155" s="402"/>
      <c r="P155" s="402"/>
      <c r="Q155" s="49"/>
      <c r="R155" s="391"/>
      <c r="S155" s="84"/>
    </row>
    <row r="156" spans="2:19" s="412" customFormat="1" ht="12.75" customHeight="1" x14ac:dyDescent="0.2">
      <c r="B156" s="84"/>
      <c r="C156" s="421">
        <f t="shared" si="8"/>
        <v>144</v>
      </c>
      <c r="D156" s="60" t="str">
        <f t="shared" si="9"/>
        <v/>
      </c>
      <c r="E156" s="376"/>
      <c r="F156" s="511"/>
      <c r="G156" s="511"/>
      <c r="H156" s="661"/>
      <c r="I156" s="422"/>
      <c r="J156" s="19"/>
      <c r="K156" s="402"/>
      <c r="L156" s="363"/>
      <c r="M156" s="402"/>
      <c r="N156" s="402"/>
      <c r="O156" s="402"/>
      <c r="P156" s="402"/>
      <c r="Q156" s="49"/>
      <c r="R156" s="391"/>
      <c r="S156" s="84"/>
    </row>
    <row r="157" spans="2:19" s="412" customFormat="1" ht="12.75" customHeight="1" x14ac:dyDescent="0.2">
      <c r="B157" s="84"/>
      <c r="C157" s="421">
        <f t="shared" si="8"/>
        <v>145</v>
      </c>
      <c r="D157" s="60" t="str">
        <f t="shared" si="9"/>
        <v/>
      </c>
      <c r="E157" s="376"/>
      <c r="F157" s="511"/>
      <c r="G157" s="511"/>
      <c r="H157" s="661"/>
      <c r="I157" s="422"/>
      <c r="J157" s="19"/>
      <c r="K157" s="402"/>
      <c r="L157" s="363"/>
      <c r="M157" s="402"/>
      <c r="N157" s="402"/>
      <c r="O157" s="402"/>
      <c r="P157" s="402"/>
      <c r="Q157" s="49"/>
      <c r="R157" s="391"/>
      <c r="S157" s="84"/>
    </row>
    <row r="158" spans="2:19" s="412" customFormat="1" ht="12.75" customHeight="1" x14ac:dyDescent="0.2">
      <c r="B158" s="84"/>
      <c r="C158" s="421">
        <f t="shared" si="8"/>
        <v>146</v>
      </c>
      <c r="D158" s="60" t="str">
        <f t="shared" si="9"/>
        <v/>
      </c>
      <c r="E158" s="376"/>
      <c r="F158" s="511"/>
      <c r="G158" s="511"/>
      <c r="H158" s="661"/>
      <c r="I158" s="422"/>
      <c r="J158" s="19"/>
      <c r="K158" s="402"/>
      <c r="L158" s="363"/>
      <c r="M158" s="402"/>
      <c r="N158" s="402"/>
      <c r="O158" s="402"/>
      <c r="P158" s="402"/>
      <c r="Q158" s="49"/>
      <c r="R158" s="391"/>
      <c r="S158" s="84"/>
    </row>
    <row r="159" spans="2:19" s="412" customFormat="1" ht="12.75" customHeight="1" x14ac:dyDescent="0.2">
      <c r="B159" s="84"/>
      <c r="C159" s="421">
        <f t="shared" si="8"/>
        <v>147</v>
      </c>
      <c r="D159" s="60" t="str">
        <f t="shared" si="9"/>
        <v/>
      </c>
      <c r="E159" s="376"/>
      <c r="F159" s="511"/>
      <c r="G159" s="511"/>
      <c r="H159" s="661"/>
      <c r="I159" s="422"/>
      <c r="J159" s="19"/>
      <c r="K159" s="402"/>
      <c r="L159" s="363"/>
      <c r="M159" s="402"/>
      <c r="N159" s="402"/>
      <c r="O159" s="402"/>
      <c r="P159" s="402"/>
      <c r="Q159" s="49"/>
      <c r="R159" s="391"/>
      <c r="S159" s="84"/>
    </row>
    <row r="160" spans="2:19" s="412" customFormat="1" ht="12.75" customHeight="1" x14ac:dyDescent="0.2">
      <c r="B160" s="84"/>
      <c r="C160" s="421">
        <f t="shared" si="8"/>
        <v>148</v>
      </c>
      <c r="D160" s="60" t="str">
        <f t="shared" si="9"/>
        <v/>
      </c>
      <c r="E160" s="376"/>
      <c r="F160" s="511"/>
      <c r="G160" s="511"/>
      <c r="H160" s="661"/>
      <c r="I160" s="422"/>
      <c r="J160" s="19"/>
      <c r="K160" s="402"/>
      <c r="L160" s="363"/>
      <c r="M160" s="402"/>
      <c r="N160" s="402"/>
      <c r="O160" s="402"/>
      <c r="P160" s="402"/>
      <c r="Q160" s="49"/>
      <c r="R160" s="391"/>
      <c r="S160" s="84"/>
    </row>
    <row r="161" spans="2:19" s="412" customFormat="1" ht="12.75" customHeight="1" x14ac:dyDescent="0.2">
      <c r="B161" s="84"/>
      <c r="C161" s="421">
        <f t="shared" si="8"/>
        <v>149</v>
      </c>
      <c r="D161" s="60" t="str">
        <f t="shared" si="9"/>
        <v/>
      </c>
      <c r="E161" s="376"/>
      <c r="F161" s="511"/>
      <c r="G161" s="511"/>
      <c r="H161" s="661"/>
      <c r="I161" s="422"/>
      <c r="J161" s="19"/>
      <c r="K161" s="402"/>
      <c r="L161" s="363"/>
      <c r="M161" s="402"/>
      <c r="N161" s="402"/>
      <c r="O161" s="402"/>
      <c r="P161" s="402"/>
      <c r="Q161" s="49"/>
      <c r="R161" s="391"/>
      <c r="S161" s="84"/>
    </row>
    <row r="162" spans="2:19" s="412" customFormat="1" ht="12.75" customHeight="1" x14ac:dyDescent="0.2">
      <c r="B162" s="84"/>
      <c r="C162" s="421">
        <f t="shared" si="8"/>
        <v>150</v>
      </c>
      <c r="D162" s="60" t="str">
        <f t="shared" si="9"/>
        <v/>
      </c>
      <c r="E162" s="376"/>
      <c r="F162" s="511"/>
      <c r="G162" s="511"/>
      <c r="H162" s="661"/>
      <c r="I162" s="422"/>
      <c r="J162" s="19"/>
      <c r="K162" s="402"/>
      <c r="L162" s="363"/>
      <c r="M162" s="402"/>
      <c r="N162" s="402"/>
      <c r="O162" s="402"/>
      <c r="P162" s="402"/>
      <c r="Q162" s="49"/>
      <c r="R162" s="391"/>
      <c r="S162" s="84"/>
    </row>
    <row r="163" spans="2:19" s="412" customFormat="1" ht="12.75" customHeight="1" x14ac:dyDescent="0.2">
      <c r="B163" s="84"/>
      <c r="C163" s="421">
        <f t="shared" si="8"/>
        <v>151</v>
      </c>
      <c r="D163" s="60" t="str">
        <f t="shared" si="9"/>
        <v/>
      </c>
      <c r="E163" s="376"/>
      <c r="F163" s="511"/>
      <c r="G163" s="511"/>
      <c r="H163" s="661"/>
      <c r="I163" s="422"/>
      <c r="J163" s="19"/>
      <c r="K163" s="402"/>
      <c r="L163" s="363"/>
      <c r="M163" s="402"/>
      <c r="N163" s="402"/>
      <c r="O163" s="402"/>
      <c r="P163" s="402"/>
      <c r="Q163" s="49"/>
      <c r="R163" s="391"/>
      <c r="S163" s="84"/>
    </row>
    <row r="164" spans="2:19" s="412" customFormat="1" ht="12.75" customHeight="1" x14ac:dyDescent="0.2">
      <c r="B164" s="84"/>
      <c r="C164" s="421">
        <f t="shared" si="8"/>
        <v>152</v>
      </c>
      <c r="D164" s="60" t="str">
        <f t="shared" si="9"/>
        <v/>
      </c>
      <c r="E164" s="376"/>
      <c r="F164" s="511"/>
      <c r="G164" s="511"/>
      <c r="H164" s="661"/>
      <c r="I164" s="422"/>
      <c r="J164" s="19"/>
      <c r="K164" s="402"/>
      <c r="L164" s="363"/>
      <c r="M164" s="402"/>
      <c r="N164" s="402"/>
      <c r="O164" s="402"/>
      <c r="P164" s="402"/>
      <c r="Q164" s="49"/>
      <c r="R164" s="391"/>
      <c r="S164" s="84"/>
    </row>
    <row r="165" spans="2:19" s="412" customFormat="1" ht="12.75" customHeight="1" x14ac:dyDescent="0.2">
      <c r="B165" s="84"/>
      <c r="C165" s="421">
        <f t="shared" si="8"/>
        <v>153</v>
      </c>
      <c r="D165" s="60" t="str">
        <f t="shared" si="9"/>
        <v/>
      </c>
      <c r="E165" s="376"/>
      <c r="F165" s="511"/>
      <c r="G165" s="511"/>
      <c r="H165" s="661"/>
      <c r="I165" s="422"/>
      <c r="J165" s="19"/>
      <c r="K165" s="402"/>
      <c r="L165" s="363"/>
      <c r="M165" s="402"/>
      <c r="N165" s="402"/>
      <c r="O165" s="402"/>
      <c r="P165" s="402"/>
      <c r="Q165" s="49"/>
      <c r="R165" s="391"/>
      <c r="S165" s="84"/>
    </row>
    <row r="166" spans="2:19" s="412" customFormat="1" ht="12.75" customHeight="1" x14ac:dyDescent="0.2">
      <c r="B166" s="84"/>
      <c r="C166" s="421">
        <f t="shared" si="8"/>
        <v>154</v>
      </c>
      <c r="D166" s="60" t="str">
        <f t="shared" si="9"/>
        <v/>
      </c>
      <c r="E166" s="376"/>
      <c r="F166" s="511"/>
      <c r="G166" s="511"/>
      <c r="H166" s="661"/>
      <c r="I166" s="422"/>
      <c r="J166" s="19"/>
      <c r="K166" s="402"/>
      <c r="L166" s="363"/>
      <c r="M166" s="402"/>
      <c r="N166" s="402"/>
      <c r="O166" s="402"/>
      <c r="P166" s="402"/>
      <c r="Q166" s="49"/>
      <c r="R166" s="391"/>
      <c r="S166" s="84"/>
    </row>
    <row r="167" spans="2:19" s="412" customFormat="1" ht="12.75" customHeight="1" x14ac:dyDescent="0.2">
      <c r="B167" s="84"/>
      <c r="C167" s="421">
        <f t="shared" si="8"/>
        <v>155</v>
      </c>
      <c r="D167" s="60" t="str">
        <f t="shared" si="9"/>
        <v/>
      </c>
      <c r="E167" s="376"/>
      <c r="F167" s="511"/>
      <c r="G167" s="511"/>
      <c r="H167" s="661"/>
      <c r="I167" s="422"/>
      <c r="J167" s="19"/>
      <c r="K167" s="402"/>
      <c r="L167" s="363"/>
      <c r="M167" s="402"/>
      <c r="N167" s="402"/>
      <c r="O167" s="402"/>
      <c r="P167" s="402"/>
      <c r="Q167" s="49"/>
      <c r="R167" s="391"/>
      <c r="S167" s="84"/>
    </row>
    <row r="168" spans="2:19" s="412" customFormat="1" ht="12.75" customHeight="1" x14ac:dyDescent="0.2">
      <c r="B168" s="84"/>
      <c r="C168" s="421">
        <f t="shared" si="8"/>
        <v>156</v>
      </c>
      <c r="D168" s="60" t="str">
        <f t="shared" si="9"/>
        <v/>
      </c>
      <c r="E168" s="376"/>
      <c r="F168" s="511"/>
      <c r="G168" s="511"/>
      <c r="H168" s="661"/>
      <c r="I168" s="422"/>
      <c r="J168" s="19"/>
      <c r="K168" s="402"/>
      <c r="L168" s="363"/>
      <c r="M168" s="402"/>
      <c r="N168" s="402"/>
      <c r="O168" s="402"/>
      <c r="P168" s="402"/>
      <c r="Q168" s="49"/>
      <c r="R168" s="391"/>
      <c r="S168" s="84"/>
    </row>
    <row r="169" spans="2:19" s="412" customFormat="1" ht="12.75" customHeight="1" x14ac:dyDescent="0.2">
      <c r="B169" s="84"/>
      <c r="C169" s="421">
        <f t="shared" si="8"/>
        <v>157</v>
      </c>
      <c r="D169" s="60" t="str">
        <f t="shared" si="9"/>
        <v/>
      </c>
      <c r="E169" s="376"/>
      <c r="F169" s="511"/>
      <c r="G169" s="511"/>
      <c r="H169" s="661"/>
      <c r="I169" s="422"/>
      <c r="J169" s="19"/>
      <c r="K169" s="402"/>
      <c r="L169" s="363"/>
      <c r="M169" s="402"/>
      <c r="N169" s="402"/>
      <c r="O169" s="402"/>
      <c r="P169" s="402"/>
      <c r="Q169" s="49"/>
      <c r="R169" s="391"/>
      <c r="S169" s="84"/>
    </row>
    <row r="170" spans="2:19" s="412" customFormat="1" ht="12.75" customHeight="1" x14ac:dyDescent="0.2">
      <c r="B170" s="84"/>
      <c r="C170" s="421">
        <f t="shared" si="8"/>
        <v>158</v>
      </c>
      <c r="D170" s="60" t="str">
        <f t="shared" si="9"/>
        <v/>
      </c>
      <c r="E170" s="376"/>
      <c r="F170" s="511"/>
      <c r="G170" s="511"/>
      <c r="H170" s="661"/>
      <c r="I170" s="422"/>
      <c r="J170" s="19"/>
      <c r="K170" s="402"/>
      <c r="L170" s="363"/>
      <c r="M170" s="402"/>
      <c r="N170" s="402"/>
      <c r="O170" s="402"/>
      <c r="P170" s="402"/>
      <c r="Q170" s="49"/>
      <c r="R170" s="391"/>
      <c r="S170" s="84"/>
    </row>
    <row r="171" spans="2:19" s="412" customFormat="1" ht="12.75" customHeight="1" x14ac:dyDescent="0.2">
      <c r="B171" s="84"/>
      <c r="C171" s="421">
        <f t="shared" si="8"/>
        <v>159</v>
      </c>
      <c r="D171" s="60" t="str">
        <f t="shared" si="9"/>
        <v/>
      </c>
      <c r="E171" s="376"/>
      <c r="F171" s="511"/>
      <c r="G171" s="511"/>
      <c r="H171" s="661"/>
      <c r="I171" s="422"/>
      <c r="J171" s="19"/>
      <c r="K171" s="402"/>
      <c r="L171" s="363"/>
      <c r="M171" s="402"/>
      <c r="N171" s="402"/>
      <c r="O171" s="402"/>
      <c r="P171" s="402"/>
      <c r="Q171" s="49"/>
      <c r="R171" s="391"/>
      <c r="S171" s="84"/>
    </row>
    <row r="172" spans="2:19" s="412" customFormat="1" ht="12.75" customHeight="1" x14ac:dyDescent="0.2">
      <c r="B172" s="84"/>
      <c r="C172" s="421">
        <f t="shared" si="8"/>
        <v>160</v>
      </c>
      <c r="D172" s="60" t="str">
        <f t="shared" si="9"/>
        <v/>
      </c>
      <c r="E172" s="376"/>
      <c r="F172" s="511"/>
      <c r="G172" s="511"/>
      <c r="H172" s="661"/>
      <c r="I172" s="422"/>
      <c r="J172" s="19"/>
      <c r="K172" s="402"/>
      <c r="L172" s="363"/>
      <c r="M172" s="402"/>
      <c r="N172" s="402"/>
      <c r="O172" s="402"/>
      <c r="P172" s="402"/>
      <c r="Q172" s="49"/>
      <c r="R172" s="391"/>
      <c r="S172" s="84"/>
    </row>
    <row r="173" spans="2:19" s="412" customFormat="1" ht="12.75" customHeight="1" x14ac:dyDescent="0.2">
      <c r="B173" s="84"/>
      <c r="C173" s="421">
        <f t="shared" si="8"/>
        <v>161</v>
      </c>
      <c r="D173" s="60" t="str">
        <f t="shared" si="9"/>
        <v/>
      </c>
      <c r="E173" s="376"/>
      <c r="F173" s="511"/>
      <c r="G173" s="511"/>
      <c r="H173" s="661"/>
      <c r="I173" s="422"/>
      <c r="J173" s="19"/>
      <c r="K173" s="402"/>
      <c r="L173" s="363"/>
      <c r="M173" s="402"/>
      <c r="N173" s="402"/>
      <c r="O173" s="402"/>
      <c r="P173" s="402"/>
      <c r="Q173" s="49"/>
      <c r="R173" s="391"/>
      <c r="S173" s="84"/>
    </row>
    <row r="174" spans="2:19" s="412" customFormat="1" ht="12.75" customHeight="1" x14ac:dyDescent="0.2">
      <c r="B174" s="84"/>
      <c r="C174" s="421">
        <f t="shared" si="8"/>
        <v>162</v>
      </c>
      <c r="D174" s="60" t="str">
        <f t="shared" si="9"/>
        <v/>
      </c>
      <c r="E174" s="376"/>
      <c r="F174" s="511"/>
      <c r="G174" s="511"/>
      <c r="H174" s="661"/>
      <c r="I174" s="422"/>
      <c r="J174" s="19"/>
      <c r="K174" s="402"/>
      <c r="L174" s="363"/>
      <c r="M174" s="402"/>
      <c r="N174" s="402"/>
      <c r="O174" s="402"/>
      <c r="P174" s="402"/>
      <c r="Q174" s="49"/>
      <c r="R174" s="391"/>
      <c r="S174" s="84"/>
    </row>
    <row r="175" spans="2:19" s="412" customFormat="1" ht="12.75" customHeight="1" x14ac:dyDescent="0.2">
      <c r="B175" s="84"/>
      <c r="C175" s="421">
        <f t="shared" si="8"/>
        <v>163</v>
      </c>
      <c r="D175" s="60" t="str">
        <f t="shared" si="9"/>
        <v/>
      </c>
      <c r="E175" s="376"/>
      <c r="F175" s="511"/>
      <c r="G175" s="511"/>
      <c r="H175" s="661"/>
      <c r="I175" s="422"/>
      <c r="J175" s="19"/>
      <c r="K175" s="402"/>
      <c r="L175" s="363"/>
      <c r="M175" s="402"/>
      <c r="N175" s="402"/>
      <c r="O175" s="402"/>
      <c r="P175" s="402"/>
      <c r="Q175" s="49"/>
      <c r="R175" s="391"/>
      <c r="S175" s="84"/>
    </row>
    <row r="176" spans="2:19" s="412" customFormat="1" ht="12.75" customHeight="1" x14ac:dyDescent="0.2">
      <c r="B176" s="84"/>
      <c r="C176" s="421">
        <f t="shared" si="8"/>
        <v>164</v>
      </c>
      <c r="D176" s="60" t="str">
        <f t="shared" si="9"/>
        <v/>
      </c>
      <c r="E176" s="376"/>
      <c r="F176" s="511"/>
      <c r="G176" s="511"/>
      <c r="H176" s="661"/>
      <c r="I176" s="422"/>
      <c r="J176" s="19"/>
      <c r="K176" s="402"/>
      <c r="L176" s="363"/>
      <c r="M176" s="402"/>
      <c r="N176" s="402"/>
      <c r="O176" s="402"/>
      <c r="P176" s="402"/>
      <c r="Q176" s="49"/>
      <c r="R176" s="391"/>
      <c r="S176" s="84"/>
    </row>
    <row r="177" spans="2:19" s="412" customFormat="1" ht="12.75" customHeight="1" x14ac:dyDescent="0.2">
      <c r="B177" s="84"/>
      <c r="C177" s="421">
        <f t="shared" si="8"/>
        <v>165</v>
      </c>
      <c r="D177" s="60" t="str">
        <f t="shared" si="9"/>
        <v/>
      </c>
      <c r="E177" s="376"/>
      <c r="F177" s="511"/>
      <c r="G177" s="511"/>
      <c r="H177" s="661"/>
      <c r="I177" s="422"/>
      <c r="J177" s="19"/>
      <c r="K177" s="402"/>
      <c r="L177" s="363"/>
      <c r="M177" s="402"/>
      <c r="N177" s="402"/>
      <c r="O177" s="402"/>
      <c r="P177" s="402"/>
      <c r="Q177" s="49"/>
      <c r="R177" s="391"/>
      <c r="S177" s="84"/>
    </row>
    <row r="178" spans="2:19" s="412" customFormat="1" ht="12.75" customHeight="1" x14ac:dyDescent="0.2">
      <c r="B178" s="84"/>
      <c r="C178" s="421">
        <f t="shared" si="8"/>
        <v>166</v>
      </c>
      <c r="D178" s="60" t="str">
        <f t="shared" si="9"/>
        <v/>
      </c>
      <c r="E178" s="376"/>
      <c r="F178" s="511"/>
      <c r="G178" s="511"/>
      <c r="H178" s="661"/>
      <c r="I178" s="422"/>
      <c r="J178" s="19"/>
      <c r="K178" s="402"/>
      <c r="L178" s="363"/>
      <c r="M178" s="402"/>
      <c r="N178" s="402"/>
      <c r="O178" s="402"/>
      <c r="P178" s="402"/>
      <c r="Q178" s="49"/>
      <c r="R178" s="391"/>
      <c r="S178" s="84"/>
    </row>
    <row r="179" spans="2:19" s="412" customFormat="1" ht="12.75" customHeight="1" x14ac:dyDescent="0.2">
      <c r="B179" s="84"/>
      <c r="C179" s="421">
        <f t="shared" si="8"/>
        <v>167</v>
      </c>
      <c r="D179" s="60" t="str">
        <f t="shared" si="9"/>
        <v/>
      </c>
      <c r="E179" s="376"/>
      <c r="F179" s="511"/>
      <c r="G179" s="511"/>
      <c r="H179" s="661"/>
      <c r="I179" s="422"/>
      <c r="J179" s="19"/>
      <c r="K179" s="402"/>
      <c r="L179" s="363"/>
      <c r="M179" s="402"/>
      <c r="N179" s="402"/>
      <c r="O179" s="402"/>
      <c r="P179" s="402"/>
      <c r="Q179" s="49"/>
      <c r="R179" s="391"/>
      <c r="S179" s="84"/>
    </row>
    <row r="180" spans="2:19" s="412" customFormat="1" ht="12.75" customHeight="1" x14ac:dyDescent="0.2">
      <c r="B180" s="84"/>
      <c r="C180" s="421">
        <f t="shared" si="8"/>
        <v>168</v>
      </c>
      <c r="D180" s="60" t="str">
        <f t="shared" si="9"/>
        <v/>
      </c>
      <c r="E180" s="376"/>
      <c r="F180" s="511"/>
      <c r="G180" s="511"/>
      <c r="H180" s="661"/>
      <c r="I180" s="422"/>
      <c r="J180" s="19"/>
      <c r="K180" s="402"/>
      <c r="L180" s="363"/>
      <c r="M180" s="402"/>
      <c r="N180" s="402"/>
      <c r="O180" s="402"/>
      <c r="P180" s="402"/>
      <c r="Q180" s="49"/>
      <c r="R180" s="391"/>
      <c r="S180" s="84"/>
    </row>
    <row r="181" spans="2:19" s="412" customFormat="1" ht="12.75" customHeight="1" x14ac:dyDescent="0.2">
      <c r="B181" s="84"/>
      <c r="C181" s="421">
        <f t="shared" si="8"/>
        <v>169</v>
      </c>
      <c r="D181" s="60" t="str">
        <f t="shared" si="9"/>
        <v/>
      </c>
      <c r="E181" s="376"/>
      <c r="F181" s="511"/>
      <c r="G181" s="511"/>
      <c r="H181" s="661"/>
      <c r="I181" s="422"/>
      <c r="J181" s="19"/>
      <c r="K181" s="402"/>
      <c r="L181" s="363"/>
      <c r="M181" s="402"/>
      <c r="N181" s="402"/>
      <c r="O181" s="402"/>
      <c r="P181" s="402"/>
      <c r="Q181" s="49"/>
      <c r="R181" s="391"/>
      <c r="S181" s="84"/>
    </row>
    <row r="182" spans="2:19" s="412" customFormat="1" ht="12.75" customHeight="1" x14ac:dyDescent="0.2">
      <c r="B182" s="84"/>
      <c r="C182" s="421">
        <f t="shared" si="8"/>
        <v>170</v>
      </c>
      <c r="D182" s="60" t="str">
        <f t="shared" si="9"/>
        <v/>
      </c>
      <c r="E182" s="376"/>
      <c r="F182" s="511"/>
      <c r="G182" s="511"/>
      <c r="H182" s="661"/>
      <c r="I182" s="422"/>
      <c r="J182" s="19"/>
      <c r="K182" s="402"/>
      <c r="L182" s="363"/>
      <c r="M182" s="402"/>
      <c r="N182" s="402"/>
      <c r="O182" s="402"/>
      <c r="P182" s="402"/>
      <c r="Q182" s="49"/>
      <c r="R182" s="391"/>
      <c r="S182" s="84"/>
    </row>
    <row r="183" spans="2:19" s="412" customFormat="1" ht="12.75" customHeight="1" x14ac:dyDescent="0.2">
      <c r="B183" s="84"/>
      <c r="C183" s="421">
        <f t="shared" si="8"/>
        <v>171</v>
      </c>
      <c r="D183" s="60" t="str">
        <f t="shared" si="9"/>
        <v/>
      </c>
      <c r="E183" s="376"/>
      <c r="F183" s="511"/>
      <c r="G183" s="511"/>
      <c r="H183" s="661"/>
      <c r="I183" s="422"/>
      <c r="J183" s="19"/>
      <c r="K183" s="402"/>
      <c r="L183" s="363"/>
      <c r="M183" s="402"/>
      <c r="N183" s="402"/>
      <c r="O183" s="402"/>
      <c r="P183" s="402"/>
      <c r="Q183" s="49"/>
      <c r="R183" s="391"/>
      <c r="S183" s="84"/>
    </row>
    <row r="184" spans="2:19" s="412" customFormat="1" ht="12.75" customHeight="1" x14ac:dyDescent="0.2">
      <c r="B184" s="84"/>
      <c r="C184" s="421">
        <f t="shared" si="8"/>
        <v>172</v>
      </c>
      <c r="D184" s="60" t="str">
        <f t="shared" si="9"/>
        <v/>
      </c>
      <c r="E184" s="376"/>
      <c r="F184" s="511"/>
      <c r="G184" s="511"/>
      <c r="H184" s="661"/>
      <c r="I184" s="422"/>
      <c r="J184" s="19"/>
      <c r="K184" s="402"/>
      <c r="L184" s="363"/>
      <c r="M184" s="402"/>
      <c r="N184" s="402"/>
      <c r="O184" s="402"/>
      <c r="P184" s="402"/>
      <c r="Q184" s="49"/>
      <c r="R184" s="391"/>
      <c r="S184" s="84"/>
    </row>
    <row r="185" spans="2:19" s="412" customFormat="1" ht="12.75" customHeight="1" x14ac:dyDescent="0.2">
      <c r="B185" s="84"/>
      <c r="C185" s="421">
        <f t="shared" si="8"/>
        <v>173</v>
      </c>
      <c r="D185" s="60" t="str">
        <f t="shared" si="9"/>
        <v/>
      </c>
      <c r="E185" s="376"/>
      <c r="F185" s="511"/>
      <c r="G185" s="511"/>
      <c r="H185" s="661"/>
      <c r="I185" s="422"/>
      <c r="J185" s="19"/>
      <c r="K185" s="402"/>
      <c r="L185" s="363"/>
      <c r="M185" s="402"/>
      <c r="N185" s="402"/>
      <c r="O185" s="402"/>
      <c r="P185" s="402"/>
      <c r="Q185" s="49"/>
      <c r="R185" s="391"/>
      <c r="S185" s="84"/>
    </row>
    <row r="186" spans="2:19" s="412" customFormat="1" ht="12.75" customHeight="1" x14ac:dyDescent="0.2">
      <c r="B186" s="84"/>
      <c r="C186" s="421">
        <f t="shared" si="8"/>
        <v>174</v>
      </c>
      <c r="D186" s="60" t="str">
        <f t="shared" si="9"/>
        <v/>
      </c>
      <c r="E186" s="376"/>
      <c r="F186" s="511"/>
      <c r="G186" s="511"/>
      <c r="H186" s="661"/>
      <c r="I186" s="422"/>
      <c r="J186" s="19"/>
      <c r="K186" s="402"/>
      <c r="L186" s="363"/>
      <c r="M186" s="402"/>
      <c r="N186" s="402"/>
      <c r="O186" s="402"/>
      <c r="P186" s="402"/>
      <c r="Q186" s="49"/>
      <c r="R186" s="391"/>
      <c r="S186" s="84"/>
    </row>
    <row r="187" spans="2:19" s="412" customFormat="1" ht="12.75" customHeight="1" x14ac:dyDescent="0.2">
      <c r="B187" s="84"/>
      <c r="C187" s="421">
        <f t="shared" si="8"/>
        <v>175</v>
      </c>
      <c r="D187" s="60" t="str">
        <f t="shared" si="9"/>
        <v/>
      </c>
      <c r="E187" s="376"/>
      <c r="F187" s="511"/>
      <c r="G187" s="511"/>
      <c r="H187" s="661"/>
      <c r="I187" s="422"/>
      <c r="J187" s="19"/>
      <c r="K187" s="402"/>
      <c r="L187" s="363"/>
      <c r="M187" s="402"/>
      <c r="N187" s="402"/>
      <c r="O187" s="402"/>
      <c r="P187" s="402"/>
      <c r="Q187" s="49"/>
      <c r="R187" s="391"/>
      <c r="S187" s="84"/>
    </row>
    <row r="188" spans="2:19" s="412" customFormat="1" ht="12.75" customHeight="1" x14ac:dyDescent="0.2">
      <c r="B188" s="84"/>
      <c r="C188" s="421">
        <f t="shared" si="8"/>
        <v>176</v>
      </c>
      <c r="D188" s="60" t="str">
        <f t="shared" si="9"/>
        <v/>
      </c>
      <c r="E188" s="376"/>
      <c r="F188" s="511"/>
      <c r="G188" s="511"/>
      <c r="H188" s="661"/>
      <c r="I188" s="422"/>
      <c r="J188" s="19"/>
      <c r="K188" s="402"/>
      <c r="L188" s="363"/>
      <c r="M188" s="402"/>
      <c r="N188" s="402"/>
      <c r="O188" s="402"/>
      <c r="P188" s="402"/>
      <c r="Q188" s="49"/>
      <c r="R188" s="391"/>
      <c r="S188" s="84"/>
    </row>
    <row r="189" spans="2:19" s="412" customFormat="1" ht="12.75" customHeight="1" x14ac:dyDescent="0.2">
      <c r="B189" s="84"/>
      <c r="C189" s="421">
        <f t="shared" si="8"/>
        <v>177</v>
      </c>
      <c r="D189" s="60" t="str">
        <f t="shared" si="9"/>
        <v/>
      </c>
      <c r="E189" s="376"/>
      <c r="F189" s="511"/>
      <c r="G189" s="511"/>
      <c r="H189" s="661"/>
      <c r="I189" s="422"/>
      <c r="J189" s="19"/>
      <c r="K189" s="402"/>
      <c r="L189" s="363"/>
      <c r="M189" s="402"/>
      <c r="N189" s="402"/>
      <c r="O189" s="402"/>
      <c r="P189" s="402"/>
      <c r="Q189" s="49"/>
      <c r="R189" s="391"/>
      <c r="S189" s="84"/>
    </row>
    <row r="190" spans="2:19" s="412" customFormat="1" ht="12.75" customHeight="1" x14ac:dyDescent="0.2">
      <c r="B190" s="84"/>
      <c r="C190" s="421">
        <f t="shared" si="8"/>
        <v>178</v>
      </c>
      <c r="D190" s="60" t="str">
        <f t="shared" si="9"/>
        <v/>
      </c>
      <c r="E190" s="376"/>
      <c r="F190" s="511"/>
      <c r="G190" s="511"/>
      <c r="H190" s="661"/>
      <c r="I190" s="422"/>
      <c r="J190" s="19"/>
      <c r="K190" s="402"/>
      <c r="L190" s="363"/>
      <c r="M190" s="402"/>
      <c r="N190" s="402"/>
      <c r="O190" s="402"/>
      <c r="P190" s="402"/>
      <c r="Q190" s="49"/>
      <c r="R190" s="391"/>
      <c r="S190" s="84"/>
    </row>
    <row r="191" spans="2:19" s="412" customFormat="1" ht="12.75" customHeight="1" x14ac:dyDescent="0.2">
      <c r="B191" s="84"/>
      <c r="C191" s="421">
        <f t="shared" si="8"/>
        <v>179</v>
      </c>
      <c r="D191" s="60" t="str">
        <f t="shared" si="9"/>
        <v/>
      </c>
      <c r="E191" s="376"/>
      <c r="F191" s="511"/>
      <c r="G191" s="511"/>
      <c r="H191" s="661"/>
      <c r="I191" s="422"/>
      <c r="J191" s="19"/>
      <c r="K191" s="402"/>
      <c r="L191" s="363"/>
      <c r="M191" s="402"/>
      <c r="N191" s="402"/>
      <c r="O191" s="402"/>
      <c r="P191" s="402"/>
      <c r="Q191" s="49"/>
      <c r="R191" s="391"/>
      <c r="S191" s="84"/>
    </row>
    <row r="192" spans="2:19" s="412" customFormat="1" ht="12.75" customHeight="1" x14ac:dyDescent="0.2">
      <c r="B192" s="84"/>
      <c r="C192" s="421">
        <f t="shared" si="8"/>
        <v>180</v>
      </c>
      <c r="D192" s="60" t="str">
        <f t="shared" si="9"/>
        <v/>
      </c>
      <c r="E192" s="376"/>
      <c r="F192" s="511"/>
      <c r="G192" s="511"/>
      <c r="H192" s="661"/>
      <c r="I192" s="422"/>
      <c r="J192" s="19"/>
      <c r="K192" s="402"/>
      <c r="L192" s="363"/>
      <c r="M192" s="402"/>
      <c r="N192" s="402"/>
      <c r="O192" s="402"/>
      <c r="P192" s="402"/>
      <c r="Q192" s="49"/>
      <c r="R192" s="391"/>
      <c r="S192" s="84"/>
    </row>
    <row r="193" spans="2:19" s="412" customFormat="1" ht="12.75" customHeight="1" x14ac:dyDescent="0.2">
      <c r="B193" s="84"/>
      <c r="C193" s="421">
        <f t="shared" si="8"/>
        <v>181</v>
      </c>
      <c r="D193" s="60" t="str">
        <f t="shared" si="9"/>
        <v/>
      </c>
      <c r="E193" s="376"/>
      <c r="F193" s="511"/>
      <c r="G193" s="511"/>
      <c r="H193" s="661"/>
      <c r="I193" s="422"/>
      <c r="J193" s="19"/>
      <c r="K193" s="402"/>
      <c r="L193" s="363"/>
      <c r="M193" s="402"/>
      <c r="N193" s="402"/>
      <c r="O193" s="402"/>
      <c r="P193" s="402"/>
      <c r="Q193" s="49"/>
      <c r="R193" s="391"/>
      <c r="S193" s="84"/>
    </row>
    <row r="194" spans="2:19" s="412" customFormat="1" ht="12.75" customHeight="1" x14ac:dyDescent="0.2">
      <c r="B194" s="84"/>
      <c r="C194" s="421">
        <f t="shared" si="8"/>
        <v>182</v>
      </c>
      <c r="D194" s="60" t="str">
        <f t="shared" si="9"/>
        <v/>
      </c>
      <c r="E194" s="376"/>
      <c r="F194" s="511"/>
      <c r="G194" s="511"/>
      <c r="H194" s="661"/>
      <c r="I194" s="422"/>
      <c r="J194" s="19"/>
      <c r="K194" s="402"/>
      <c r="L194" s="363"/>
      <c r="M194" s="402"/>
      <c r="N194" s="402"/>
      <c r="O194" s="402"/>
      <c r="P194" s="402"/>
      <c r="Q194" s="49"/>
      <c r="R194" s="391"/>
      <c r="S194" s="84"/>
    </row>
    <row r="195" spans="2:19" s="412" customFormat="1" ht="12.75" customHeight="1" x14ac:dyDescent="0.2">
      <c r="B195" s="84"/>
      <c r="C195" s="421">
        <f t="shared" si="8"/>
        <v>183</v>
      </c>
      <c r="D195" s="60" t="str">
        <f t="shared" si="9"/>
        <v/>
      </c>
      <c r="E195" s="376"/>
      <c r="F195" s="511"/>
      <c r="G195" s="511"/>
      <c r="H195" s="661"/>
      <c r="I195" s="422"/>
      <c r="J195" s="19"/>
      <c r="K195" s="402"/>
      <c r="L195" s="363"/>
      <c r="M195" s="402"/>
      <c r="N195" s="402"/>
      <c r="O195" s="402"/>
      <c r="P195" s="402"/>
      <c r="Q195" s="49"/>
      <c r="R195" s="391"/>
      <c r="S195" s="84"/>
    </row>
    <row r="196" spans="2:19" s="412" customFormat="1" ht="12.75" customHeight="1" x14ac:dyDescent="0.2">
      <c r="B196" s="84"/>
      <c r="C196" s="421">
        <f t="shared" si="8"/>
        <v>184</v>
      </c>
      <c r="D196" s="60" t="str">
        <f t="shared" si="9"/>
        <v/>
      </c>
      <c r="E196" s="376"/>
      <c r="F196" s="511"/>
      <c r="G196" s="511"/>
      <c r="H196" s="661"/>
      <c r="I196" s="422"/>
      <c r="J196" s="19"/>
      <c r="K196" s="402"/>
      <c r="L196" s="363"/>
      <c r="M196" s="402"/>
      <c r="N196" s="402"/>
      <c r="O196" s="402"/>
      <c r="P196" s="402"/>
      <c r="Q196" s="49"/>
      <c r="R196" s="391"/>
      <c r="S196" s="84"/>
    </row>
    <row r="197" spans="2:19" s="412" customFormat="1" ht="12.75" customHeight="1" x14ac:dyDescent="0.2">
      <c r="B197" s="84"/>
      <c r="C197" s="421">
        <f t="shared" si="8"/>
        <v>185</v>
      </c>
      <c r="D197" s="60" t="str">
        <f t="shared" si="9"/>
        <v/>
      </c>
      <c r="E197" s="376"/>
      <c r="F197" s="511"/>
      <c r="G197" s="511"/>
      <c r="H197" s="661"/>
      <c r="I197" s="422"/>
      <c r="J197" s="19"/>
      <c r="K197" s="402"/>
      <c r="L197" s="363"/>
      <c r="M197" s="402"/>
      <c r="N197" s="402"/>
      <c r="O197" s="402"/>
      <c r="P197" s="402"/>
      <c r="Q197" s="49"/>
      <c r="R197" s="391"/>
      <c r="S197" s="84"/>
    </row>
    <row r="198" spans="2:19" s="412" customFormat="1" ht="12.75" customHeight="1" x14ac:dyDescent="0.2">
      <c r="B198" s="84"/>
      <c r="C198" s="421">
        <f t="shared" si="8"/>
        <v>186</v>
      </c>
      <c r="D198" s="60" t="str">
        <f t="shared" si="9"/>
        <v/>
      </c>
      <c r="E198" s="376"/>
      <c r="F198" s="511"/>
      <c r="G198" s="511"/>
      <c r="H198" s="661"/>
      <c r="I198" s="422"/>
      <c r="J198" s="19"/>
      <c r="K198" s="402"/>
      <c r="L198" s="363"/>
      <c r="M198" s="402"/>
      <c r="N198" s="402"/>
      <c r="O198" s="402"/>
      <c r="P198" s="402"/>
      <c r="Q198" s="49"/>
      <c r="R198" s="391"/>
      <c r="S198" s="84"/>
    </row>
    <row r="199" spans="2:19" s="412" customFormat="1" ht="12.75" customHeight="1" x14ac:dyDescent="0.2">
      <c r="B199" s="84"/>
      <c r="C199" s="421">
        <f t="shared" si="8"/>
        <v>187</v>
      </c>
      <c r="D199" s="60" t="str">
        <f t="shared" si="9"/>
        <v/>
      </c>
      <c r="E199" s="376"/>
      <c r="F199" s="511"/>
      <c r="G199" s="511"/>
      <c r="H199" s="661"/>
      <c r="I199" s="422"/>
      <c r="J199" s="19"/>
      <c r="K199" s="402"/>
      <c r="L199" s="363"/>
      <c r="M199" s="402"/>
      <c r="N199" s="402"/>
      <c r="O199" s="402"/>
      <c r="P199" s="402"/>
      <c r="Q199" s="49"/>
      <c r="R199" s="391"/>
      <c r="S199" s="84"/>
    </row>
    <row r="200" spans="2:19" s="412" customFormat="1" ht="12.75" customHeight="1" x14ac:dyDescent="0.2">
      <c r="B200" s="84"/>
      <c r="C200" s="421">
        <f t="shared" si="8"/>
        <v>188</v>
      </c>
      <c r="D200" s="60" t="str">
        <f t="shared" si="9"/>
        <v/>
      </c>
      <c r="E200" s="376"/>
      <c r="F200" s="511"/>
      <c r="G200" s="511"/>
      <c r="H200" s="661"/>
      <c r="I200" s="422"/>
      <c r="J200" s="19"/>
      <c r="K200" s="402"/>
      <c r="L200" s="363"/>
      <c r="M200" s="402"/>
      <c r="N200" s="402"/>
      <c r="O200" s="402"/>
      <c r="P200" s="402"/>
      <c r="Q200" s="49"/>
      <c r="R200" s="391"/>
      <c r="S200" s="84"/>
    </row>
    <row r="201" spans="2:19" s="412" customFormat="1" ht="12.75" customHeight="1" x14ac:dyDescent="0.2">
      <c r="B201" s="84"/>
      <c r="C201" s="421">
        <f t="shared" si="8"/>
        <v>189</v>
      </c>
      <c r="D201" s="60" t="str">
        <f t="shared" si="9"/>
        <v/>
      </c>
      <c r="E201" s="376"/>
      <c r="F201" s="511"/>
      <c r="G201" s="511"/>
      <c r="H201" s="661"/>
      <c r="I201" s="422"/>
      <c r="J201" s="19"/>
      <c r="K201" s="402"/>
      <c r="L201" s="363"/>
      <c r="M201" s="402"/>
      <c r="N201" s="402"/>
      <c r="O201" s="402"/>
      <c r="P201" s="402"/>
      <c r="Q201" s="49"/>
      <c r="R201" s="391"/>
      <c r="S201" s="84"/>
    </row>
    <row r="202" spans="2:19" s="412" customFormat="1" ht="12.75" customHeight="1" x14ac:dyDescent="0.2">
      <c r="B202" s="84"/>
      <c r="C202" s="421">
        <f t="shared" ref="C202:C265" si="10">C201+1</f>
        <v>190</v>
      </c>
      <c r="D202" s="60" t="str">
        <f t="shared" si="9"/>
        <v/>
      </c>
      <c r="E202" s="376"/>
      <c r="F202" s="511"/>
      <c r="G202" s="511"/>
      <c r="H202" s="661"/>
      <c r="I202" s="422"/>
      <c r="J202" s="19"/>
      <c r="K202" s="402"/>
      <c r="L202" s="363"/>
      <c r="M202" s="402"/>
      <c r="N202" s="402"/>
      <c r="O202" s="402"/>
      <c r="P202" s="402"/>
      <c r="Q202" s="49"/>
      <c r="R202" s="391"/>
      <c r="S202" s="84"/>
    </row>
    <row r="203" spans="2:19" s="412" customFormat="1" ht="12.75" customHeight="1" x14ac:dyDescent="0.2">
      <c r="B203" s="84"/>
      <c r="C203" s="421">
        <f t="shared" si="10"/>
        <v>191</v>
      </c>
      <c r="D203" s="60" t="str">
        <f t="shared" si="9"/>
        <v/>
      </c>
      <c r="E203" s="376"/>
      <c r="F203" s="511"/>
      <c r="G203" s="511"/>
      <c r="H203" s="661"/>
      <c r="I203" s="422"/>
      <c r="J203" s="19"/>
      <c r="K203" s="402"/>
      <c r="L203" s="363"/>
      <c r="M203" s="402"/>
      <c r="N203" s="402"/>
      <c r="O203" s="402"/>
      <c r="P203" s="402"/>
      <c r="Q203" s="49"/>
      <c r="R203" s="391"/>
      <c r="S203" s="84"/>
    </row>
    <row r="204" spans="2:19" s="412" customFormat="1" ht="12.75" customHeight="1" x14ac:dyDescent="0.2">
      <c r="B204" s="84"/>
      <c r="C204" s="421">
        <f t="shared" si="10"/>
        <v>192</v>
      </c>
      <c r="D204" s="60" t="str">
        <f t="shared" si="9"/>
        <v/>
      </c>
      <c r="E204" s="376"/>
      <c r="F204" s="511"/>
      <c r="G204" s="511"/>
      <c r="H204" s="661"/>
      <c r="I204" s="422"/>
      <c r="J204" s="19"/>
      <c r="K204" s="402"/>
      <c r="L204" s="363"/>
      <c r="M204" s="402"/>
      <c r="N204" s="402"/>
      <c r="O204" s="402"/>
      <c r="P204" s="402"/>
      <c r="Q204" s="49"/>
      <c r="R204" s="391"/>
      <c r="S204" s="84"/>
    </row>
    <row r="205" spans="2:19" s="412" customFormat="1" ht="12.75" customHeight="1" x14ac:dyDescent="0.2">
      <c r="B205" s="84"/>
      <c r="C205" s="421">
        <f t="shared" si="10"/>
        <v>193</v>
      </c>
      <c r="D205" s="60" t="str">
        <f t="shared" ref="D205:D268" si="11">IF(E205="","",IF(E205&lt;=$U$2,"○",""))</f>
        <v/>
      </c>
      <c r="E205" s="376"/>
      <c r="F205" s="511"/>
      <c r="G205" s="511"/>
      <c r="H205" s="661"/>
      <c r="I205" s="422"/>
      <c r="J205" s="19"/>
      <c r="K205" s="402"/>
      <c r="L205" s="363"/>
      <c r="M205" s="402"/>
      <c r="N205" s="402"/>
      <c r="O205" s="402"/>
      <c r="P205" s="402"/>
      <c r="Q205" s="49"/>
      <c r="R205" s="391"/>
      <c r="S205" s="84"/>
    </row>
    <row r="206" spans="2:19" s="412" customFormat="1" ht="12.75" customHeight="1" x14ac:dyDescent="0.2">
      <c r="B206" s="84"/>
      <c r="C206" s="421">
        <f t="shared" si="10"/>
        <v>194</v>
      </c>
      <c r="D206" s="60" t="str">
        <f t="shared" si="11"/>
        <v/>
      </c>
      <c r="E206" s="376"/>
      <c r="F206" s="511"/>
      <c r="G206" s="511"/>
      <c r="H206" s="661"/>
      <c r="I206" s="422"/>
      <c r="J206" s="19"/>
      <c r="K206" s="402"/>
      <c r="L206" s="363"/>
      <c r="M206" s="402"/>
      <c r="N206" s="402"/>
      <c r="O206" s="402"/>
      <c r="P206" s="402"/>
      <c r="Q206" s="49"/>
      <c r="R206" s="391"/>
      <c r="S206" s="84"/>
    </row>
    <row r="207" spans="2:19" s="412" customFormat="1" ht="12.75" customHeight="1" x14ac:dyDescent="0.2">
      <c r="B207" s="84"/>
      <c r="C207" s="421">
        <f t="shared" si="10"/>
        <v>195</v>
      </c>
      <c r="D207" s="60" t="str">
        <f t="shared" si="11"/>
        <v/>
      </c>
      <c r="E207" s="376"/>
      <c r="F207" s="511"/>
      <c r="G207" s="511"/>
      <c r="H207" s="661"/>
      <c r="I207" s="422"/>
      <c r="J207" s="19"/>
      <c r="K207" s="402"/>
      <c r="L207" s="363"/>
      <c r="M207" s="402"/>
      <c r="N207" s="402"/>
      <c r="O207" s="402"/>
      <c r="P207" s="402"/>
      <c r="Q207" s="49"/>
      <c r="R207" s="391"/>
      <c r="S207" s="84"/>
    </row>
    <row r="208" spans="2:19" s="412" customFormat="1" ht="12.75" customHeight="1" x14ac:dyDescent="0.2">
      <c r="B208" s="84"/>
      <c r="C208" s="421">
        <f t="shared" si="10"/>
        <v>196</v>
      </c>
      <c r="D208" s="60" t="str">
        <f t="shared" si="11"/>
        <v/>
      </c>
      <c r="E208" s="376"/>
      <c r="F208" s="511"/>
      <c r="G208" s="511"/>
      <c r="H208" s="661"/>
      <c r="I208" s="422"/>
      <c r="J208" s="19"/>
      <c r="K208" s="402"/>
      <c r="L208" s="363"/>
      <c r="M208" s="402"/>
      <c r="N208" s="402"/>
      <c r="O208" s="402"/>
      <c r="P208" s="402"/>
      <c r="Q208" s="49"/>
      <c r="R208" s="391"/>
      <c r="S208" s="84"/>
    </row>
    <row r="209" spans="2:19" s="412" customFormat="1" ht="12.75" customHeight="1" x14ac:dyDescent="0.2">
      <c r="B209" s="84"/>
      <c r="C209" s="421">
        <f t="shared" si="10"/>
        <v>197</v>
      </c>
      <c r="D209" s="60" t="str">
        <f t="shared" si="11"/>
        <v/>
      </c>
      <c r="E209" s="376"/>
      <c r="F209" s="511"/>
      <c r="G209" s="511"/>
      <c r="H209" s="661"/>
      <c r="I209" s="422"/>
      <c r="J209" s="19"/>
      <c r="K209" s="402"/>
      <c r="L209" s="363"/>
      <c r="M209" s="402"/>
      <c r="N209" s="402"/>
      <c r="O209" s="402"/>
      <c r="P209" s="402"/>
      <c r="Q209" s="49"/>
      <c r="R209" s="391"/>
      <c r="S209" s="84"/>
    </row>
    <row r="210" spans="2:19" s="412" customFormat="1" ht="12.75" customHeight="1" x14ac:dyDescent="0.2">
      <c r="B210" s="84"/>
      <c r="C210" s="421">
        <f t="shared" si="10"/>
        <v>198</v>
      </c>
      <c r="D210" s="60" t="str">
        <f t="shared" si="11"/>
        <v/>
      </c>
      <c r="E210" s="376"/>
      <c r="F210" s="511"/>
      <c r="G210" s="511"/>
      <c r="H210" s="661"/>
      <c r="I210" s="422"/>
      <c r="J210" s="19"/>
      <c r="K210" s="402"/>
      <c r="L210" s="363"/>
      <c r="M210" s="402"/>
      <c r="N210" s="402"/>
      <c r="O210" s="402"/>
      <c r="P210" s="402"/>
      <c r="Q210" s="49"/>
      <c r="R210" s="391"/>
      <c r="S210" s="84"/>
    </row>
    <row r="211" spans="2:19" s="412" customFormat="1" ht="12.75" customHeight="1" x14ac:dyDescent="0.2">
      <c r="B211" s="84"/>
      <c r="C211" s="421">
        <f t="shared" si="10"/>
        <v>199</v>
      </c>
      <c r="D211" s="60" t="str">
        <f t="shared" si="11"/>
        <v/>
      </c>
      <c r="E211" s="376"/>
      <c r="F211" s="511"/>
      <c r="G211" s="511"/>
      <c r="H211" s="661"/>
      <c r="I211" s="422"/>
      <c r="J211" s="19"/>
      <c r="K211" s="402"/>
      <c r="L211" s="363"/>
      <c r="M211" s="402"/>
      <c r="N211" s="402"/>
      <c r="O211" s="402"/>
      <c r="P211" s="402"/>
      <c r="Q211" s="49"/>
      <c r="R211" s="391"/>
      <c r="S211" s="84"/>
    </row>
    <row r="212" spans="2:19" s="412" customFormat="1" ht="12.75" customHeight="1" x14ac:dyDescent="0.2">
      <c r="B212" s="84"/>
      <c r="C212" s="421">
        <f t="shared" si="10"/>
        <v>200</v>
      </c>
      <c r="D212" s="60" t="str">
        <f t="shared" si="11"/>
        <v/>
      </c>
      <c r="E212" s="376"/>
      <c r="F212" s="511"/>
      <c r="G212" s="511"/>
      <c r="H212" s="661"/>
      <c r="I212" s="422"/>
      <c r="J212" s="19"/>
      <c r="K212" s="402"/>
      <c r="L212" s="363"/>
      <c r="M212" s="402"/>
      <c r="N212" s="402"/>
      <c r="O212" s="402"/>
      <c r="P212" s="402"/>
      <c r="Q212" s="49"/>
      <c r="R212" s="391"/>
      <c r="S212" s="84"/>
    </row>
    <row r="213" spans="2:19" s="412" customFormat="1" ht="12.75" customHeight="1" x14ac:dyDescent="0.2">
      <c r="B213" s="84"/>
      <c r="C213" s="421">
        <f t="shared" si="10"/>
        <v>201</v>
      </c>
      <c r="D213" s="60" t="str">
        <f t="shared" si="11"/>
        <v/>
      </c>
      <c r="E213" s="376"/>
      <c r="F213" s="511"/>
      <c r="G213" s="511"/>
      <c r="H213" s="661"/>
      <c r="I213" s="422"/>
      <c r="J213" s="19"/>
      <c r="K213" s="402"/>
      <c r="L213" s="363"/>
      <c r="M213" s="402"/>
      <c r="N213" s="402"/>
      <c r="O213" s="402"/>
      <c r="P213" s="402"/>
      <c r="Q213" s="49"/>
      <c r="R213" s="391"/>
      <c r="S213" s="84"/>
    </row>
    <row r="214" spans="2:19" s="412" customFormat="1" ht="12.75" customHeight="1" x14ac:dyDescent="0.2">
      <c r="B214" s="84"/>
      <c r="C214" s="421">
        <f t="shared" si="10"/>
        <v>202</v>
      </c>
      <c r="D214" s="60" t="str">
        <f t="shared" si="11"/>
        <v/>
      </c>
      <c r="E214" s="376"/>
      <c r="F214" s="511"/>
      <c r="G214" s="511"/>
      <c r="H214" s="661"/>
      <c r="I214" s="422"/>
      <c r="J214" s="19"/>
      <c r="K214" s="402"/>
      <c r="L214" s="363"/>
      <c r="M214" s="402"/>
      <c r="N214" s="402"/>
      <c r="O214" s="402"/>
      <c r="P214" s="402"/>
      <c r="Q214" s="49"/>
      <c r="R214" s="391"/>
      <c r="S214" s="84"/>
    </row>
    <row r="215" spans="2:19" s="412" customFormat="1" ht="12.75" customHeight="1" x14ac:dyDescent="0.2">
      <c r="B215" s="84"/>
      <c r="C215" s="421">
        <f t="shared" si="10"/>
        <v>203</v>
      </c>
      <c r="D215" s="60" t="str">
        <f t="shared" si="11"/>
        <v/>
      </c>
      <c r="E215" s="376"/>
      <c r="F215" s="511"/>
      <c r="G215" s="511"/>
      <c r="H215" s="661"/>
      <c r="I215" s="422"/>
      <c r="J215" s="19"/>
      <c r="K215" s="402"/>
      <c r="L215" s="363"/>
      <c r="M215" s="402"/>
      <c r="N215" s="402"/>
      <c r="O215" s="402"/>
      <c r="P215" s="402"/>
      <c r="Q215" s="49"/>
      <c r="R215" s="391"/>
      <c r="S215" s="84"/>
    </row>
    <row r="216" spans="2:19" s="412" customFormat="1" ht="12.75" customHeight="1" x14ac:dyDescent="0.2">
      <c r="B216" s="84"/>
      <c r="C216" s="421">
        <f t="shared" si="10"/>
        <v>204</v>
      </c>
      <c r="D216" s="60" t="str">
        <f t="shared" si="11"/>
        <v/>
      </c>
      <c r="E216" s="376"/>
      <c r="F216" s="511"/>
      <c r="G216" s="511"/>
      <c r="H216" s="661"/>
      <c r="I216" s="422"/>
      <c r="J216" s="19"/>
      <c r="K216" s="402"/>
      <c r="L216" s="363"/>
      <c r="M216" s="402"/>
      <c r="N216" s="402"/>
      <c r="O216" s="402"/>
      <c r="P216" s="402"/>
      <c r="Q216" s="49"/>
      <c r="R216" s="391"/>
      <c r="S216" s="84"/>
    </row>
    <row r="217" spans="2:19" s="412" customFormat="1" ht="12.75" customHeight="1" x14ac:dyDescent="0.2">
      <c r="B217" s="84"/>
      <c r="C217" s="421">
        <f t="shared" si="10"/>
        <v>205</v>
      </c>
      <c r="D217" s="60" t="str">
        <f t="shared" si="11"/>
        <v/>
      </c>
      <c r="E217" s="376"/>
      <c r="F217" s="511"/>
      <c r="G217" s="511"/>
      <c r="H217" s="661"/>
      <c r="I217" s="422"/>
      <c r="J217" s="19"/>
      <c r="K217" s="402"/>
      <c r="L217" s="363"/>
      <c r="M217" s="402"/>
      <c r="N217" s="402"/>
      <c r="O217" s="402"/>
      <c r="P217" s="402"/>
      <c r="Q217" s="49"/>
      <c r="R217" s="391"/>
      <c r="S217" s="84"/>
    </row>
    <row r="218" spans="2:19" s="412" customFormat="1" ht="12.75" customHeight="1" x14ac:dyDescent="0.2">
      <c r="B218" s="84"/>
      <c r="C218" s="421">
        <f t="shared" si="10"/>
        <v>206</v>
      </c>
      <c r="D218" s="60" t="str">
        <f t="shared" si="11"/>
        <v/>
      </c>
      <c r="E218" s="376"/>
      <c r="F218" s="511"/>
      <c r="G218" s="511"/>
      <c r="H218" s="661"/>
      <c r="I218" s="422"/>
      <c r="J218" s="19"/>
      <c r="K218" s="402"/>
      <c r="L218" s="363"/>
      <c r="M218" s="402"/>
      <c r="N218" s="402"/>
      <c r="O218" s="402"/>
      <c r="P218" s="402"/>
      <c r="Q218" s="49"/>
      <c r="R218" s="391"/>
      <c r="S218" s="84"/>
    </row>
    <row r="219" spans="2:19" s="412" customFormat="1" ht="12.75" customHeight="1" x14ac:dyDescent="0.2">
      <c r="B219" s="84"/>
      <c r="C219" s="421">
        <f t="shared" si="10"/>
        <v>207</v>
      </c>
      <c r="D219" s="60" t="str">
        <f t="shared" si="11"/>
        <v/>
      </c>
      <c r="E219" s="376"/>
      <c r="F219" s="511"/>
      <c r="G219" s="511"/>
      <c r="H219" s="661"/>
      <c r="I219" s="422"/>
      <c r="J219" s="19"/>
      <c r="K219" s="402"/>
      <c r="L219" s="363"/>
      <c r="M219" s="402"/>
      <c r="N219" s="402"/>
      <c r="O219" s="402"/>
      <c r="P219" s="402"/>
      <c r="Q219" s="49"/>
      <c r="R219" s="391"/>
      <c r="S219" s="84"/>
    </row>
    <row r="220" spans="2:19" s="412" customFormat="1" ht="12.75" customHeight="1" x14ac:dyDescent="0.2">
      <c r="B220" s="84"/>
      <c r="C220" s="421">
        <f t="shared" si="10"/>
        <v>208</v>
      </c>
      <c r="D220" s="60" t="str">
        <f t="shared" si="11"/>
        <v/>
      </c>
      <c r="E220" s="376"/>
      <c r="F220" s="511"/>
      <c r="G220" s="511"/>
      <c r="H220" s="661"/>
      <c r="I220" s="422"/>
      <c r="J220" s="19"/>
      <c r="K220" s="402"/>
      <c r="L220" s="363"/>
      <c r="M220" s="402"/>
      <c r="N220" s="402"/>
      <c r="O220" s="402"/>
      <c r="P220" s="402"/>
      <c r="Q220" s="49"/>
      <c r="R220" s="391"/>
      <c r="S220" s="84"/>
    </row>
    <row r="221" spans="2:19" s="412" customFormat="1" ht="12.75" customHeight="1" x14ac:dyDescent="0.2">
      <c r="B221" s="84"/>
      <c r="C221" s="421">
        <f t="shared" si="10"/>
        <v>209</v>
      </c>
      <c r="D221" s="60" t="str">
        <f t="shared" si="11"/>
        <v/>
      </c>
      <c r="E221" s="376"/>
      <c r="F221" s="511"/>
      <c r="G221" s="511"/>
      <c r="H221" s="661"/>
      <c r="I221" s="422"/>
      <c r="J221" s="19"/>
      <c r="K221" s="402"/>
      <c r="L221" s="363"/>
      <c r="M221" s="402"/>
      <c r="N221" s="402"/>
      <c r="O221" s="402"/>
      <c r="P221" s="402"/>
      <c r="Q221" s="49"/>
      <c r="R221" s="391"/>
      <c r="S221" s="84"/>
    </row>
    <row r="222" spans="2:19" s="412" customFormat="1" ht="12.75" customHeight="1" x14ac:dyDescent="0.2">
      <c r="B222" s="84"/>
      <c r="C222" s="421">
        <f t="shared" si="10"/>
        <v>210</v>
      </c>
      <c r="D222" s="60" t="str">
        <f t="shared" si="11"/>
        <v/>
      </c>
      <c r="E222" s="376"/>
      <c r="F222" s="511"/>
      <c r="G222" s="511"/>
      <c r="H222" s="661"/>
      <c r="I222" s="422"/>
      <c r="J222" s="19"/>
      <c r="K222" s="402"/>
      <c r="L222" s="363"/>
      <c r="M222" s="402"/>
      <c r="N222" s="402"/>
      <c r="O222" s="402"/>
      <c r="P222" s="402"/>
      <c r="Q222" s="49"/>
      <c r="R222" s="391"/>
      <c r="S222" s="84"/>
    </row>
    <row r="223" spans="2:19" s="412" customFormat="1" ht="12.75" customHeight="1" x14ac:dyDescent="0.2">
      <c r="B223" s="84"/>
      <c r="C223" s="421">
        <f t="shared" si="10"/>
        <v>211</v>
      </c>
      <c r="D223" s="60" t="str">
        <f t="shared" si="11"/>
        <v/>
      </c>
      <c r="E223" s="376"/>
      <c r="F223" s="511"/>
      <c r="G223" s="511"/>
      <c r="H223" s="661"/>
      <c r="I223" s="422"/>
      <c r="J223" s="19"/>
      <c r="K223" s="402"/>
      <c r="L223" s="363"/>
      <c r="M223" s="402"/>
      <c r="N223" s="402"/>
      <c r="O223" s="402"/>
      <c r="P223" s="402"/>
      <c r="Q223" s="49"/>
      <c r="R223" s="391"/>
      <c r="S223" s="84"/>
    </row>
    <row r="224" spans="2:19" s="412" customFormat="1" ht="12.75" customHeight="1" x14ac:dyDescent="0.2">
      <c r="B224" s="84"/>
      <c r="C224" s="421">
        <f t="shared" si="10"/>
        <v>212</v>
      </c>
      <c r="D224" s="60" t="str">
        <f t="shared" si="11"/>
        <v/>
      </c>
      <c r="E224" s="376"/>
      <c r="F224" s="511"/>
      <c r="G224" s="511"/>
      <c r="H224" s="661"/>
      <c r="I224" s="422"/>
      <c r="J224" s="19"/>
      <c r="K224" s="402"/>
      <c r="L224" s="363"/>
      <c r="M224" s="402"/>
      <c r="N224" s="402"/>
      <c r="O224" s="402"/>
      <c r="P224" s="402"/>
      <c r="Q224" s="49"/>
      <c r="R224" s="391"/>
      <c r="S224" s="84"/>
    </row>
    <row r="225" spans="2:19" s="412" customFormat="1" ht="12.75" customHeight="1" x14ac:dyDescent="0.2">
      <c r="B225" s="84"/>
      <c r="C225" s="421">
        <f t="shared" si="10"/>
        <v>213</v>
      </c>
      <c r="D225" s="60" t="str">
        <f t="shared" si="11"/>
        <v/>
      </c>
      <c r="E225" s="376"/>
      <c r="F225" s="511"/>
      <c r="G225" s="511"/>
      <c r="H225" s="661"/>
      <c r="I225" s="422"/>
      <c r="J225" s="19"/>
      <c r="K225" s="402"/>
      <c r="L225" s="363"/>
      <c r="M225" s="402"/>
      <c r="N225" s="402"/>
      <c r="O225" s="402"/>
      <c r="P225" s="402"/>
      <c r="Q225" s="49"/>
      <c r="R225" s="391"/>
      <c r="S225" s="84"/>
    </row>
    <row r="226" spans="2:19" s="412" customFormat="1" ht="12.75" customHeight="1" x14ac:dyDescent="0.2">
      <c r="B226" s="84"/>
      <c r="C226" s="421">
        <f t="shared" si="10"/>
        <v>214</v>
      </c>
      <c r="D226" s="60" t="str">
        <f t="shared" si="11"/>
        <v/>
      </c>
      <c r="E226" s="376"/>
      <c r="F226" s="511"/>
      <c r="G226" s="511"/>
      <c r="H226" s="661"/>
      <c r="I226" s="422"/>
      <c r="J226" s="19"/>
      <c r="K226" s="402"/>
      <c r="L226" s="363"/>
      <c r="M226" s="402"/>
      <c r="N226" s="402"/>
      <c r="O226" s="402"/>
      <c r="P226" s="402"/>
      <c r="Q226" s="49"/>
      <c r="R226" s="391"/>
      <c r="S226" s="84"/>
    </row>
    <row r="227" spans="2:19" s="412" customFormat="1" ht="12.75" customHeight="1" x14ac:dyDescent="0.2">
      <c r="B227" s="84"/>
      <c r="C227" s="421">
        <f t="shared" si="10"/>
        <v>215</v>
      </c>
      <c r="D227" s="60" t="str">
        <f t="shared" si="11"/>
        <v/>
      </c>
      <c r="E227" s="376"/>
      <c r="F227" s="511"/>
      <c r="G227" s="511"/>
      <c r="H227" s="661"/>
      <c r="I227" s="422"/>
      <c r="J227" s="19"/>
      <c r="K227" s="402"/>
      <c r="L227" s="363"/>
      <c r="M227" s="402"/>
      <c r="N227" s="402"/>
      <c r="O227" s="402"/>
      <c r="P227" s="402"/>
      <c r="Q227" s="49"/>
      <c r="R227" s="391"/>
      <c r="S227" s="84"/>
    </row>
    <row r="228" spans="2:19" s="412" customFormat="1" ht="12.75" customHeight="1" x14ac:dyDescent="0.2">
      <c r="B228" s="84"/>
      <c r="C228" s="421">
        <f t="shared" si="10"/>
        <v>216</v>
      </c>
      <c r="D228" s="60" t="str">
        <f t="shared" si="11"/>
        <v/>
      </c>
      <c r="E228" s="376"/>
      <c r="F228" s="511"/>
      <c r="G228" s="511"/>
      <c r="H228" s="661"/>
      <c r="I228" s="422"/>
      <c r="J228" s="19"/>
      <c r="K228" s="402"/>
      <c r="L228" s="363"/>
      <c r="M228" s="402"/>
      <c r="N228" s="402"/>
      <c r="O228" s="402"/>
      <c r="P228" s="402"/>
      <c r="Q228" s="49"/>
      <c r="R228" s="391"/>
      <c r="S228" s="84"/>
    </row>
    <row r="229" spans="2:19" s="412" customFormat="1" ht="12.75" customHeight="1" x14ac:dyDescent="0.2">
      <c r="B229" s="84"/>
      <c r="C229" s="421">
        <f t="shared" si="10"/>
        <v>217</v>
      </c>
      <c r="D229" s="60" t="str">
        <f t="shared" si="11"/>
        <v/>
      </c>
      <c r="E229" s="376"/>
      <c r="F229" s="511"/>
      <c r="G229" s="511"/>
      <c r="H229" s="661"/>
      <c r="I229" s="422"/>
      <c r="J229" s="19"/>
      <c r="K229" s="402"/>
      <c r="L229" s="363"/>
      <c r="M229" s="402"/>
      <c r="N229" s="402"/>
      <c r="O229" s="402"/>
      <c r="P229" s="402"/>
      <c r="Q229" s="49"/>
      <c r="R229" s="391"/>
      <c r="S229" s="84"/>
    </row>
    <row r="230" spans="2:19" s="412" customFormat="1" ht="12.75" customHeight="1" x14ac:dyDescent="0.2">
      <c r="B230" s="84"/>
      <c r="C230" s="421">
        <f t="shared" si="10"/>
        <v>218</v>
      </c>
      <c r="D230" s="60" t="str">
        <f t="shared" si="11"/>
        <v/>
      </c>
      <c r="E230" s="376"/>
      <c r="F230" s="511"/>
      <c r="G230" s="511"/>
      <c r="H230" s="661"/>
      <c r="I230" s="422"/>
      <c r="J230" s="19"/>
      <c r="K230" s="402"/>
      <c r="L230" s="363"/>
      <c r="M230" s="402"/>
      <c r="N230" s="402"/>
      <c r="O230" s="402"/>
      <c r="P230" s="402"/>
      <c r="Q230" s="49"/>
      <c r="R230" s="391"/>
      <c r="S230" s="84"/>
    </row>
    <row r="231" spans="2:19" s="412" customFormat="1" ht="12.75" customHeight="1" x14ac:dyDescent="0.2">
      <c r="B231" s="84"/>
      <c r="C231" s="421">
        <f t="shared" si="10"/>
        <v>219</v>
      </c>
      <c r="D231" s="60" t="str">
        <f t="shared" si="11"/>
        <v/>
      </c>
      <c r="E231" s="376"/>
      <c r="F231" s="511"/>
      <c r="G231" s="511"/>
      <c r="H231" s="661"/>
      <c r="I231" s="422"/>
      <c r="J231" s="19"/>
      <c r="K231" s="402"/>
      <c r="L231" s="363"/>
      <c r="M231" s="402"/>
      <c r="N231" s="402"/>
      <c r="O231" s="402"/>
      <c r="P231" s="402"/>
      <c r="Q231" s="49"/>
      <c r="R231" s="391"/>
      <c r="S231" s="84"/>
    </row>
    <row r="232" spans="2:19" s="412" customFormat="1" ht="12.75" customHeight="1" x14ac:dyDescent="0.2">
      <c r="B232" s="84"/>
      <c r="C232" s="421">
        <f t="shared" si="10"/>
        <v>220</v>
      </c>
      <c r="D232" s="60" t="str">
        <f t="shared" si="11"/>
        <v/>
      </c>
      <c r="E232" s="376"/>
      <c r="F232" s="511"/>
      <c r="G232" s="511"/>
      <c r="H232" s="661"/>
      <c r="I232" s="422"/>
      <c r="J232" s="19"/>
      <c r="K232" s="402"/>
      <c r="L232" s="363"/>
      <c r="M232" s="402"/>
      <c r="N232" s="402"/>
      <c r="O232" s="402"/>
      <c r="P232" s="402"/>
      <c r="Q232" s="49"/>
      <c r="R232" s="391"/>
      <c r="S232" s="84"/>
    </row>
    <row r="233" spans="2:19" s="412" customFormat="1" ht="12.75" customHeight="1" x14ac:dyDescent="0.2">
      <c r="B233" s="84"/>
      <c r="C233" s="421">
        <f t="shared" si="10"/>
        <v>221</v>
      </c>
      <c r="D233" s="60" t="str">
        <f t="shared" si="11"/>
        <v/>
      </c>
      <c r="E233" s="376"/>
      <c r="F233" s="511"/>
      <c r="G233" s="511"/>
      <c r="H233" s="661"/>
      <c r="I233" s="422"/>
      <c r="J233" s="19"/>
      <c r="K233" s="402"/>
      <c r="L233" s="363"/>
      <c r="M233" s="402"/>
      <c r="N233" s="402"/>
      <c r="O233" s="402"/>
      <c r="P233" s="402"/>
      <c r="Q233" s="49"/>
      <c r="R233" s="391"/>
      <c r="S233" s="84"/>
    </row>
    <row r="234" spans="2:19" s="412" customFormat="1" ht="12.75" customHeight="1" x14ac:dyDescent="0.2">
      <c r="B234" s="84"/>
      <c r="C234" s="421">
        <f t="shared" si="10"/>
        <v>222</v>
      </c>
      <c r="D234" s="60" t="str">
        <f t="shared" si="11"/>
        <v/>
      </c>
      <c r="E234" s="376"/>
      <c r="F234" s="511"/>
      <c r="G234" s="511"/>
      <c r="H234" s="661"/>
      <c r="I234" s="422"/>
      <c r="J234" s="19"/>
      <c r="K234" s="402"/>
      <c r="L234" s="363"/>
      <c r="M234" s="402"/>
      <c r="N234" s="402"/>
      <c r="O234" s="402"/>
      <c r="P234" s="402"/>
      <c r="Q234" s="49"/>
      <c r="R234" s="391"/>
      <c r="S234" s="84"/>
    </row>
    <row r="235" spans="2:19" s="412" customFormat="1" ht="12.75" customHeight="1" x14ac:dyDescent="0.2">
      <c r="B235" s="84"/>
      <c r="C235" s="421">
        <f t="shared" si="10"/>
        <v>223</v>
      </c>
      <c r="D235" s="60" t="str">
        <f t="shared" si="11"/>
        <v/>
      </c>
      <c r="E235" s="376"/>
      <c r="F235" s="511"/>
      <c r="G235" s="511"/>
      <c r="H235" s="661"/>
      <c r="I235" s="422"/>
      <c r="J235" s="19"/>
      <c r="K235" s="402"/>
      <c r="L235" s="363"/>
      <c r="M235" s="402"/>
      <c r="N235" s="402"/>
      <c r="O235" s="402"/>
      <c r="P235" s="402"/>
      <c r="Q235" s="49"/>
      <c r="R235" s="391"/>
      <c r="S235" s="84"/>
    </row>
    <row r="236" spans="2:19" s="412" customFormat="1" ht="12.75" customHeight="1" x14ac:dyDescent="0.2">
      <c r="B236" s="84"/>
      <c r="C236" s="421">
        <f t="shared" si="10"/>
        <v>224</v>
      </c>
      <c r="D236" s="60" t="str">
        <f t="shared" si="11"/>
        <v/>
      </c>
      <c r="E236" s="376"/>
      <c r="F236" s="511"/>
      <c r="G236" s="511"/>
      <c r="H236" s="661"/>
      <c r="I236" s="422"/>
      <c r="J236" s="19"/>
      <c r="K236" s="402"/>
      <c r="L236" s="363"/>
      <c r="M236" s="402"/>
      <c r="N236" s="402"/>
      <c r="O236" s="402"/>
      <c r="P236" s="402"/>
      <c r="Q236" s="49"/>
      <c r="R236" s="391"/>
      <c r="S236" s="84"/>
    </row>
    <row r="237" spans="2:19" s="412" customFormat="1" ht="12.75" customHeight="1" x14ac:dyDescent="0.2">
      <c r="B237" s="84"/>
      <c r="C237" s="421">
        <f t="shared" si="10"/>
        <v>225</v>
      </c>
      <c r="D237" s="60" t="str">
        <f t="shared" si="11"/>
        <v/>
      </c>
      <c r="E237" s="376"/>
      <c r="F237" s="511"/>
      <c r="G237" s="511"/>
      <c r="H237" s="661"/>
      <c r="I237" s="422"/>
      <c r="J237" s="19"/>
      <c r="K237" s="402"/>
      <c r="L237" s="363"/>
      <c r="M237" s="402"/>
      <c r="N237" s="402"/>
      <c r="O237" s="402"/>
      <c r="P237" s="402"/>
      <c r="Q237" s="49"/>
      <c r="R237" s="391"/>
      <c r="S237" s="84"/>
    </row>
    <row r="238" spans="2:19" s="412" customFormat="1" ht="12.75" customHeight="1" x14ac:dyDescent="0.2">
      <c r="B238" s="84"/>
      <c r="C238" s="421">
        <f t="shared" si="10"/>
        <v>226</v>
      </c>
      <c r="D238" s="60" t="str">
        <f t="shared" si="11"/>
        <v/>
      </c>
      <c r="E238" s="376"/>
      <c r="F238" s="511"/>
      <c r="G238" s="511"/>
      <c r="H238" s="661"/>
      <c r="I238" s="422"/>
      <c r="J238" s="19"/>
      <c r="K238" s="402"/>
      <c r="L238" s="363"/>
      <c r="M238" s="402"/>
      <c r="N238" s="402"/>
      <c r="O238" s="402"/>
      <c r="P238" s="402"/>
      <c r="Q238" s="49"/>
      <c r="R238" s="391"/>
      <c r="S238" s="84"/>
    </row>
    <row r="239" spans="2:19" s="412" customFormat="1" ht="12.75" customHeight="1" x14ac:dyDescent="0.2">
      <c r="B239" s="84"/>
      <c r="C239" s="421">
        <f t="shared" si="10"/>
        <v>227</v>
      </c>
      <c r="D239" s="60" t="str">
        <f t="shared" si="11"/>
        <v/>
      </c>
      <c r="E239" s="376"/>
      <c r="F239" s="511"/>
      <c r="G239" s="511"/>
      <c r="H239" s="661"/>
      <c r="I239" s="422"/>
      <c r="J239" s="19"/>
      <c r="K239" s="402"/>
      <c r="L239" s="363"/>
      <c r="M239" s="402"/>
      <c r="N239" s="402"/>
      <c r="O239" s="402"/>
      <c r="P239" s="402"/>
      <c r="Q239" s="49"/>
      <c r="R239" s="391"/>
      <c r="S239" s="84"/>
    </row>
    <row r="240" spans="2:19" s="412" customFormat="1" ht="12.75" customHeight="1" x14ac:dyDescent="0.2">
      <c r="B240" s="84"/>
      <c r="C240" s="421">
        <f t="shared" si="10"/>
        <v>228</v>
      </c>
      <c r="D240" s="60" t="str">
        <f t="shared" si="11"/>
        <v/>
      </c>
      <c r="E240" s="376"/>
      <c r="F240" s="511"/>
      <c r="G240" s="511"/>
      <c r="H240" s="661"/>
      <c r="I240" s="422"/>
      <c r="J240" s="19"/>
      <c r="K240" s="402"/>
      <c r="L240" s="363"/>
      <c r="M240" s="402"/>
      <c r="N240" s="402"/>
      <c r="O240" s="402"/>
      <c r="P240" s="402"/>
      <c r="Q240" s="49"/>
      <c r="R240" s="391"/>
      <c r="S240" s="84"/>
    </row>
    <row r="241" spans="2:19" s="412" customFormat="1" ht="12.75" customHeight="1" x14ac:dyDescent="0.2">
      <c r="B241" s="84"/>
      <c r="C241" s="421">
        <f t="shared" si="10"/>
        <v>229</v>
      </c>
      <c r="D241" s="60" t="str">
        <f t="shared" si="11"/>
        <v/>
      </c>
      <c r="E241" s="376"/>
      <c r="F241" s="511"/>
      <c r="G241" s="511"/>
      <c r="H241" s="661"/>
      <c r="I241" s="422"/>
      <c r="J241" s="19"/>
      <c r="K241" s="402"/>
      <c r="L241" s="363"/>
      <c r="M241" s="402"/>
      <c r="N241" s="402"/>
      <c r="O241" s="402"/>
      <c r="P241" s="402"/>
      <c r="Q241" s="49"/>
      <c r="R241" s="391"/>
      <c r="S241" s="84"/>
    </row>
    <row r="242" spans="2:19" s="412" customFormat="1" ht="12.75" customHeight="1" x14ac:dyDescent="0.2">
      <c r="B242" s="84"/>
      <c r="C242" s="421">
        <f t="shared" si="10"/>
        <v>230</v>
      </c>
      <c r="D242" s="60" t="str">
        <f t="shared" si="11"/>
        <v/>
      </c>
      <c r="E242" s="376"/>
      <c r="F242" s="511"/>
      <c r="G242" s="511"/>
      <c r="H242" s="661"/>
      <c r="I242" s="422"/>
      <c r="J242" s="19"/>
      <c r="K242" s="402"/>
      <c r="L242" s="363"/>
      <c r="M242" s="402"/>
      <c r="N242" s="402"/>
      <c r="O242" s="402"/>
      <c r="P242" s="402"/>
      <c r="Q242" s="49"/>
      <c r="R242" s="391"/>
      <c r="S242" s="84"/>
    </row>
    <row r="243" spans="2:19" s="412" customFormat="1" ht="12.75" customHeight="1" x14ac:dyDescent="0.2">
      <c r="B243" s="84"/>
      <c r="C243" s="421">
        <f t="shared" si="10"/>
        <v>231</v>
      </c>
      <c r="D243" s="60" t="str">
        <f t="shared" si="11"/>
        <v/>
      </c>
      <c r="E243" s="376"/>
      <c r="F243" s="511"/>
      <c r="G243" s="511"/>
      <c r="H243" s="661"/>
      <c r="I243" s="422"/>
      <c r="J243" s="19"/>
      <c r="K243" s="402"/>
      <c r="L243" s="363"/>
      <c r="M243" s="402"/>
      <c r="N243" s="402"/>
      <c r="O243" s="402"/>
      <c r="P243" s="402"/>
      <c r="Q243" s="49"/>
      <c r="R243" s="391"/>
      <c r="S243" s="84"/>
    </row>
    <row r="244" spans="2:19" s="412" customFormat="1" ht="12.75" customHeight="1" x14ac:dyDescent="0.2">
      <c r="B244" s="84"/>
      <c r="C244" s="421">
        <f t="shared" si="10"/>
        <v>232</v>
      </c>
      <c r="D244" s="60" t="str">
        <f t="shared" si="11"/>
        <v/>
      </c>
      <c r="E244" s="376"/>
      <c r="F244" s="511"/>
      <c r="G244" s="511"/>
      <c r="H244" s="661"/>
      <c r="I244" s="422"/>
      <c r="J244" s="19"/>
      <c r="K244" s="402"/>
      <c r="L244" s="363"/>
      <c r="M244" s="402"/>
      <c r="N244" s="402"/>
      <c r="O244" s="402"/>
      <c r="P244" s="402"/>
      <c r="Q244" s="49"/>
      <c r="R244" s="391"/>
      <c r="S244" s="84"/>
    </row>
    <row r="245" spans="2:19" s="412" customFormat="1" ht="12.75" customHeight="1" x14ac:dyDescent="0.2">
      <c r="B245" s="84"/>
      <c r="C245" s="421">
        <f t="shared" si="10"/>
        <v>233</v>
      </c>
      <c r="D245" s="60" t="str">
        <f t="shared" si="11"/>
        <v/>
      </c>
      <c r="E245" s="376"/>
      <c r="F245" s="511"/>
      <c r="G245" s="511"/>
      <c r="H245" s="661"/>
      <c r="I245" s="422"/>
      <c r="J245" s="19"/>
      <c r="K245" s="402"/>
      <c r="L245" s="363"/>
      <c r="M245" s="402"/>
      <c r="N245" s="402"/>
      <c r="O245" s="402"/>
      <c r="P245" s="402"/>
      <c r="Q245" s="49"/>
      <c r="R245" s="391"/>
      <c r="S245" s="84"/>
    </row>
    <row r="246" spans="2:19" s="412" customFormat="1" ht="12.75" customHeight="1" x14ac:dyDescent="0.2">
      <c r="B246" s="84"/>
      <c r="C246" s="421">
        <f t="shared" si="10"/>
        <v>234</v>
      </c>
      <c r="D246" s="60" t="str">
        <f t="shared" si="11"/>
        <v/>
      </c>
      <c r="E246" s="376"/>
      <c r="F246" s="511"/>
      <c r="G246" s="511"/>
      <c r="H246" s="661"/>
      <c r="I246" s="422"/>
      <c r="J246" s="19"/>
      <c r="K246" s="402"/>
      <c r="L246" s="363"/>
      <c r="M246" s="402"/>
      <c r="N246" s="402"/>
      <c r="O246" s="402"/>
      <c r="P246" s="402"/>
      <c r="Q246" s="49"/>
      <c r="R246" s="391"/>
      <c r="S246" s="84"/>
    </row>
    <row r="247" spans="2:19" s="412" customFormat="1" ht="12.75" customHeight="1" x14ac:dyDescent="0.2">
      <c r="B247" s="84"/>
      <c r="C247" s="421">
        <f t="shared" si="10"/>
        <v>235</v>
      </c>
      <c r="D247" s="60" t="str">
        <f t="shared" si="11"/>
        <v/>
      </c>
      <c r="E247" s="376"/>
      <c r="F247" s="511"/>
      <c r="G247" s="511"/>
      <c r="H247" s="661"/>
      <c r="I247" s="422"/>
      <c r="J247" s="19"/>
      <c r="K247" s="402"/>
      <c r="L247" s="363"/>
      <c r="M247" s="402"/>
      <c r="N247" s="402"/>
      <c r="O247" s="402"/>
      <c r="P247" s="402"/>
      <c r="Q247" s="49"/>
      <c r="R247" s="391"/>
      <c r="S247" s="84"/>
    </row>
    <row r="248" spans="2:19" s="412" customFormat="1" ht="12.75" customHeight="1" x14ac:dyDescent="0.2">
      <c r="B248" s="84"/>
      <c r="C248" s="421">
        <f t="shared" si="10"/>
        <v>236</v>
      </c>
      <c r="D248" s="60" t="str">
        <f t="shared" si="11"/>
        <v/>
      </c>
      <c r="E248" s="376"/>
      <c r="F248" s="511"/>
      <c r="G248" s="511"/>
      <c r="H248" s="661"/>
      <c r="I248" s="422"/>
      <c r="J248" s="19"/>
      <c r="K248" s="402"/>
      <c r="L248" s="363"/>
      <c r="M248" s="402"/>
      <c r="N248" s="402"/>
      <c r="O248" s="402"/>
      <c r="P248" s="402"/>
      <c r="Q248" s="49"/>
      <c r="R248" s="391"/>
      <c r="S248" s="84"/>
    </row>
    <row r="249" spans="2:19" s="412" customFormat="1" ht="12.75" customHeight="1" x14ac:dyDescent="0.2">
      <c r="B249" s="84"/>
      <c r="C249" s="421">
        <f t="shared" si="10"/>
        <v>237</v>
      </c>
      <c r="D249" s="60" t="str">
        <f t="shared" si="11"/>
        <v/>
      </c>
      <c r="E249" s="376"/>
      <c r="F249" s="511"/>
      <c r="G249" s="511"/>
      <c r="H249" s="661"/>
      <c r="I249" s="422"/>
      <c r="J249" s="19"/>
      <c r="K249" s="402"/>
      <c r="L249" s="363"/>
      <c r="M249" s="402"/>
      <c r="N249" s="402"/>
      <c r="O249" s="402"/>
      <c r="P249" s="402"/>
      <c r="Q249" s="49"/>
      <c r="R249" s="391"/>
      <c r="S249" s="84"/>
    </row>
    <row r="250" spans="2:19" s="412" customFormat="1" ht="12.75" customHeight="1" x14ac:dyDescent="0.2">
      <c r="B250" s="84"/>
      <c r="C250" s="421">
        <f t="shared" si="10"/>
        <v>238</v>
      </c>
      <c r="D250" s="60" t="str">
        <f t="shared" si="11"/>
        <v/>
      </c>
      <c r="E250" s="376"/>
      <c r="F250" s="511"/>
      <c r="G250" s="511"/>
      <c r="H250" s="661"/>
      <c r="I250" s="422"/>
      <c r="J250" s="19"/>
      <c r="K250" s="402"/>
      <c r="L250" s="363"/>
      <c r="M250" s="402"/>
      <c r="N250" s="402"/>
      <c r="O250" s="402"/>
      <c r="P250" s="402"/>
      <c r="Q250" s="49"/>
      <c r="R250" s="391"/>
      <c r="S250" s="84"/>
    </row>
    <row r="251" spans="2:19" s="412" customFormat="1" ht="12.75" customHeight="1" x14ac:dyDescent="0.2">
      <c r="B251" s="84"/>
      <c r="C251" s="421">
        <f t="shared" si="10"/>
        <v>239</v>
      </c>
      <c r="D251" s="60" t="str">
        <f t="shared" si="11"/>
        <v/>
      </c>
      <c r="E251" s="376"/>
      <c r="F251" s="511"/>
      <c r="G251" s="511"/>
      <c r="H251" s="661"/>
      <c r="I251" s="422"/>
      <c r="J251" s="19"/>
      <c r="K251" s="402"/>
      <c r="L251" s="363"/>
      <c r="M251" s="402"/>
      <c r="N251" s="402"/>
      <c r="O251" s="402"/>
      <c r="P251" s="402"/>
      <c r="Q251" s="49"/>
      <c r="R251" s="391"/>
      <c r="S251" s="84"/>
    </row>
    <row r="252" spans="2:19" s="412" customFormat="1" ht="12.75" customHeight="1" x14ac:dyDescent="0.2">
      <c r="B252" s="84"/>
      <c r="C252" s="421">
        <f t="shared" si="10"/>
        <v>240</v>
      </c>
      <c r="D252" s="60" t="str">
        <f t="shared" si="11"/>
        <v/>
      </c>
      <c r="E252" s="376"/>
      <c r="F252" s="511"/>
      <c r="G252" s="511"/>
      <c r="H252" s="661"/>
      <c r="I252" s="422"/>
      <c r="J252" s="19"/>
      <c r="K252" s="402"/>
      <c r="L252" s="363"/>
      <c r="M252" s="402"/>
      <c r="N252" s="402"/>
      <c r="O252" s="402"/>
      <c r="P252" s="402"/>
      <c r="Q252" s="49"/>
      <c r="R252" s="391"/>
      <c r="S252" s="84"/>
    </row>
    <row r="253" spans="2:19" s="412" customFormat="1" ht="12.75" customHeight="1" x14ac:dyDescent="0.2">
      <c r="B253" s="84"/>
      <c r="C253" s="421">
        <f t="shared" si="10"/>
        <v>241</v>
      </c>
      <c r="D253" s="60" t="str">
        <f t="shared" si="11"/>
        <v/>
      </c>
      <c r="E253" s="376"/>
      <c r="F253" s="511"/>
      <c r="G253" s="511"/>
      <c r="H253" s="661"/>
      <c r="I253" s="422"/>
      <c r="J253" s="19"/>
      <c r="K253" s="402"/>
      <c r="L253" s="363"/>
      <c r="M253" s="402"/>
      <c r="N253" s="402"/>
      <c r="O253" s="402"/>
      <c r="P253" s="402"/>
      <c r="Q253" s="49"/>
      <c r="R253" s="391"/>
      <c r="S253" s="84"/>
    </row>
    <row r="254" spans="2:19" s="412" customFormat="1" ht="12.75" customHeight="1" x14ac:dyDescent="0.2">
      <c r="B254" s="84"/>
      <c r="C254" s="421">
        <f t="shared" si="10"/>
        <v>242</v>
      </c>
      <c r="D254" s="60" t="str">
        <f t="shared" si="11"/>
        <v/>
      </c>
      <c r="E254" s="376"/>
      <c r="F254" s="511"/>
      <c r="G254" s="511"/>
      <c r="H254" s="661"/>
      <c r="I254" s="422"/>
      <c r="J254" s="19"/>
      <c r="K254" s="402"/>
      <c r="L254" s="363"/>
      <c r="M254" s="402"/>
      <c r="N254" s="402"/>
      <c r="O254" s="402"/>
      <c r="P254" s="402"/>
      <c r="Q254" s="49"/>
      <c r="R254" s="391"/>
      <c r="S254" s="84"/>
    </row>
    <row r="255" spans="2:19" s="412" customFormat="1" ht="12.75" customHeight="1" x14ac:dyDescent="0.2">
      <c r="B255" s="84"/>
      <c r="C255" s="421">
        <f t="shared" si="10"/>
        <v>243</v>
      </c>
      <c r="D255" s="60" t="str">
        <f t="shared" si="11"/>
        <v/>
      </c>
      <c r="E255" s="376"/>
      <c r="F255" s="511"/>
      <c r="G255" s="511"/>
      <c r="H255" s="661"/>
      <c r="I255" s="422"/>
      <c r="J255" s="19"/>
      <c r="K255" s="402"/>
      <c r="L255" s="363"/>
      <c r="M255" s="402"/>
      <c r="N255" s="402"/>
      <c r="O255" s="402"/>
      <c r="P255" s="402"/>
      <c r="Q255" s="49"/>
      <c r="R255" s="391"/>
      <c r="S255" s="84"/>
    </row>
    <row r="256" spans="2:19" s="412" customFormat="1" ht="12.75" customHeight="1" x14ac:dyDescent="0.2">
      <c r="B256" s="84"/>
      <c r="C256" s="421">
        <f t="shared" si="10"/>
        <v>244</v>
      </c>
      <c r="D256" s="60" t="str">
        <f t="shared" si="11"/>
        <v/>
      </c>
      <c r="E256" s="376"/>
      <c r="F256" s="511"/>
      <c r="G256" s="511"/>
      <c r="H256" s="661"/>
      <c r="I256" s="422"/>
      <c r="J256" s="19"/>
      <c r="K256" s="402"/>
      <c r="L256" s="363"/>
      <c r="M256" s="402"/>
      <c r="N256" s="402"/>
      <c r="O256" s="402"/>
      <c r="P256" s="402"/>
      <c r="Q256" s="49"/>
      <c r="R256" s="391"/>
      <c r="S256" s="84"/>
    </row>
    <row r="257" spans="2:19" s="412" customFormat="1" ht="12.75" customHeight="1" x14ac:dyDescent="0.2">
      <c r="B257" s="84"/>
      <c r="C257" s="421">
        <f t="shared" si="10"/>
        <v>245</v>
      </c>
      <c r="D257" s="60" t="str">
        <f t="shared" si="11"/>
        <v/>
      </c>
      <c r="E257" s="376"/>
      <c r="F257" s="511"/>
      <c r="G257" s="511"/>
      <c r="H257" s="661"/>
      <c r="I257" s="422"/>
      <c r="J257" s="19"/>
      <c r="K257" s="402"/>
      <c r="L257" s="363"/>
      <c r="M257" s="402"/>
      <c r="N257" s="402"/>
      <c r="O257" s="402"/>
      <c r="P257" s="402"/>
      <c r="Q257" s="49"/>
      <c r="R257" s="391"/>
      <c r="S257" s="84"/>
    </row>
    <row r="258" spans="2:19" s="412" customFormat="1" ht="12.75" customHeight="1" x14ac:dyDescent="0.2">
      <c r="B258" s="84"/>
      <c r="C258" s="421">
        <f t="shared" si="10"/>
        <v>246</v>
      </c>
      <c r="D258" s="60" t="str">
        <f t="shared" si="11"/>
        <v/>
      </c>
      <c r="E258" s="376"/>
      <c r="F258" s="511"/>
      <c r="G258" s="511"/>
      <c r="H258" s="661"/>
      <c r="I258" s="422"/>
      <c r="J258" s="19"/>
      <c r="K258" s="402"/>
      <c r="L258" s="363"/>
      <c r="M258" s="402"/>
      <c r="N258" s="402"/>
      <c r="O258" s="402"/>
      <c r="P258" s="402"/>
      <c r="Q258" s="49"/>
      <c r="R258" s="391"/>
      <c r="S258" s="84"/>
    </row>
    <row r="259" spans="2:19" s="412" customFormat="1" ht="12.75" customHeight="1" x14ac:dyDescent="0.2">
      <c r="B259" s="84"/>
      <c r="C259" s="421">
        <f t="shared" si="10"/>
        <v>247</v>
      </c>
      <c r="D259" s="60" t="str">
        <f t="shared" si="11"/>
        <v/>
      </c>
      <c r="E259" s="376"/>
      <c r="F259" s="511"/>
      <c r="G259" s="511"/>
      <c r="H259" s="661"/>
      <c r="I259" s="422"/>
      <c r="J259" s="19"/>
      <c r="K259" s="402"/>
      <c r="L259" s="363"/>
      <c r="M259" s="402"/>
      <c r="N259" s="402"/>
      <c r="O259" s="402"/>
      <c r="P259" s="402"/>
      <c r="Q259" s="49"/>
      <c r="R259" s="391"/>
      <c r="S259" s="84"/>
    </row>
    <row r="260" spans="2:19" s="412" customFormat="1" ht="12.75" customHeight="1" x14ac:dyDescent="0.2">
      <c r="B260" s="84"/>
      <c r="C260" s="421">
        <f t="shared" si="10"/>
        <v>248</v>
      </c>
      <c r="D260" s="60" t="str">
        <f t="shared" si="11"/>
        <v/>
      </c>
      <c r="E260" s="376"/>
      <c r="F260" s="511"/>
      <c r="G260" s="511"/>
      <c r="H260" s="661"/>
      <c r="I260" s="422"/>
      <c r="J260" s="19"/>
      <c r="K260" s="402"/>
      <c r="L260" s="363"/>
      <c r="M260" s="402"/>
      <c r="N260" s="402"/>
      <c r="O260" s="402"/>
      <c r="P260" s="402"/>
      <c r="Q260" s="49"/>
      <c r="R260" s="391"/>
      <c r="S260" s="84"/>
    </row>
    <row r="261" spans="2:19" s="412" customFormat="1" ht="12.75" customHeight="1" x14ac:dyDescent="0.2">
      <c r="B261" s="84"/>
      <c r="C261" s="421">
        <f t="shared" si="10"/>
        <v>249</v>
      </c>
      <c r="D261" s="60" t="str">
        <f t="shared" si="11"/>
        <v/>
      </c>
      <c r="E261" s="376"/>
      <c r="F261" s="511"/>
      <c r="G261" s="511"/>
      <c r="H261" s="661"/>
      <c r="I261" s="422"/>
      <c r="J261" s="19"/>
      <c r="K261" s="402"/>
      <c r="L261" s="363"/>
      <c r="M261" s="402"/>
      <c r="N261" s="402"/>
      <c r="O261" s="402"/>
      <c r="P261" s="402"/>
      <c r="Q261" s="49"/>
      <c r="R261" s="391"/>
      <c r="S261" s="84"/>
    </row>
    <row r="262" spans="2:19" s="412" customFormat="1" ht="12.75" customHeight="1" x14ac:dyDescent="0.2">
      <c r="B262" s="84"/>
      <c r="C262" s="421">
        <f t="shared" si="10"/>
        <v>250</v>
      </c>
      <c r="D262" s="60" t="str">
        <f t="shared" si="11"/>
        <v/>
      </c>
      <c r="E262" s="376"/>
      <c r="F262" s="511"/>
      <c r="G262" s="511"/>
      <c r="H262" s="661"/>
      <c r="I262" s="422"/>
      <c r="J262" s="19"/>
      <c r="K262" s="402"/>
      <c r="L262" s="363"/>
      <c r="M262" s="402"/>
      <c r="N262" s="402"/>
      <c r="O262" s="402"/>
      <c r="P262" s="402"/>
      <c r="Q262" s="49"/>
      <c r="R262" s="391"/>
      <c r="S262" s="84"/>
    </row>
    <row r="263" spans="2:19" s="412" customFormat="1" ht="12.75" customHeight="1" x14ac:dyDescent="0.2">
      <c r="B263" s="84"/>
      <c r="C263" s="421">
        <f t="shared" si="10"/>
        <v>251</v>
      </c>
      <c r="D263" s="60" t="str">
        <f t="shared" si="11"/>
        <v/>
      </c>
      <c r="E263" s="376"/>
      <c r="F263" s="511"/>
      <c r="G263" s="511"/>
      <c r="H263" s="661"/>
      <c r="I263" s="422"/>
      <c r="J263" s="19"/>
      <c r="K263" s="402"/>
      <c r="L263" s="363"/>
      <c r="M263" s="402"/>
      <c r="N263" s="402"/>
      <c r="O263" s="402"/>
      <c r="P263" s="402"/>
      <c r="Q263" s="49"/>
      <c r="R263" s="391"/>
      <c r="S263" s="84"/>
    </row>
    <row r="264" spans="2:19" s="412" customFormat="1" ht="12.75" customHeight="1" x14ac:dyDescent="0.2">
      <c r="B264" s="84"/>
      <c r="C264" s="421">
        <f t="shared" si="10"/>
        <v>252</v>
      </c>
      <c r="D264" s="60" t="str">
        <f t="shared" si="11"/>
        <v/>
      </c>
      <c r="E264" s="376"/>
      <c r="F264" s="511"/>
      <c r="G264" s="511"/>
      <c r="H264" s="661"/>
      <c r="I264" s="422"/>
      <c r="J264" s="19"/>
      <c r="K264" s="402"/>
      <c r="L264" s="363"/>
      <c r="M264" s="402"/>
      <c r="N264" s="402"/>
      <c r="O264" s="402"/>
      <c r="P264" s="402"/>
      <c r="Q264" s="49"/>
      <c r="R264" s="391"/>
      <c r="S264" s="84"/>
    </row>
    <row r="265" spans="2:19" s="412" customFormat="1" ht="12.75" customHeight="1" x14ac:dyDescent="0.2">
      <c r="B265" s="84"/>
      <c r="C265" s="421">
        <f t="shared" si="10"/>
        <v>253</v>
      </c>
      <c r="D265" s="60" t="str">
        <f t="shared" si="11"/>
        <v/>
      </c>
      <c r="E265" s="376"/>
      <c r="F265" s="511"/>
      <c r="G265" s="511"/>
      <c r="H265" s="661"/>
      <c r="I265" s="422"/>
      <c r="J265" s="19"/>
      <c r="K265" s="402"/>
      <c r="L265" s="363"/>
      <c r="M265" s="402"/>
      <c r="N265" s="402"/>
      <c r="O265" s="402"/>
      <c r="P265" s="402"/>
      <c r="Q265" s="49"/>
      <c r="R265" s="391"/>
      <c r="S265" s="84"/>
    </row>
    <row r="266" spans="2:19" s="412" customFormat="1" ht="12.75" customHeight="1" x14ac:dyDescent="0.2">
      <c r="B266" s="84"/>
      <c r="C266" s="421">
        <f t="shared" ref="C266:C329" si="12">C265+1</f>
        <v>254</v>
      </c>
      <c r="D266" s="60" t="str">
        <f t="shared" si="11"/>
        <v/>
      </c>
      <c r="E266" s="376"/>
      <c r="F266" s="511"/>
      <c r="G266" s="511"/>
      <c r="H266" s="661"/>
      <c r="I266" s="422"/>
      <c r="J266" s="19"/>
      <c r="K266" s="402"/>
      <c r="L266" s="363"/>
      <c r="M266" s="402"/>
      <c r="N266" s="402"/>
      <c r="O266" s="402"/>
      <c r="P266" s="402"/>
      <c r="Q266" s="49"/>
      <c r="R266" s="391"/>
      <c r="S266" s="84"/>
    </row>
    <row r="267" spans="2:19" s="412" customFormat="1" ht="12.75" customHeight="1" x14ac:dyDescent="0.2">
      <c r="B267" s="84"/>
      <c r="C267" s="421">
        <f t="shared" si="12"/>
        <v>255</v>
      </c>
      <c r="D267" s="60" t="str">
        <f t="shared" si="11"/>
        <v/>
      </c>
      <c r="E267" s="376"/>
      <c r="F267" s="511"/>
      <c r="G267" s="511"/>
      <c r="H267" s="661"/>
      <c r="I267" s="422"/>
      <c r="J267" s="19"/>
      <c r="K267" s="402"/>
      <c r="L267" s="363"/>
      <c r="M267" s="402"/>
      <c r="N267" s="402"/>
      <c r="O267" s="402"/>
      <c r="P267" s="402"/>
      <c r="Q267" s="49"/>
      <c r="R267" s="391"/>
      <c r="S267" s="84"/>
    </row>
    <row r="268" spans="2:19" s="412" customFormat="1" ht="12.75" customHeight="1" x14ac:dyDescent="0.2">
      <c r="B268" s="84"/>
      <c r="C268" s="421">
        <f t="shared" si="12"/>
        <v>256</v>
      </c>
      <c r="D268" s="60" t="str">
        <f t="shared" si="11"/>
        <v/>
      </c>
      <c r="E268" s="376"/>
      <c r="F268" s="511"/>
      <c r="G268" s="511"/>
      <c r="H268" s="661"/>
      <c r="I268" s="422"/>
      <c r="J268" s="19"/>
      <c r="K268" s="402"/>
      <c r="L268" s="363"/>
      <c r="M268" s="402"/>
      <c r="N268" s="402"/>
      <c r="O268" s="402"/>
      <c r="P268" s="402"/>
      <c r="Q268" s="49"/>
      <c r="R268" s="391"/>
      <c r="S268" s="84"/>
    </row>
    <row r="269" spans="2:19" s="412" customFormat="1" ht="12.75" customHeight="1" x14ac:dyDescent="0.2">
      <c r="B269" s="84"/>
      <c r="C269" s="421">
        <f t="shared" si="12"/>
        <v>257</v>
      </c>
      <c r="D269" s="60" t="str">
        <f t="shared" ref="D269:D332" si="13">IF(E269="","",IF(E269&lt;=$U$2,"○",""))</f>
        <v/>
      </c>
      <c r="E269" s="376"/>
      <c r="F269" s="511"/>
      <c r="G269" s="511"/>
      <c r="H269" s="661"/>
      <c r="I269" s="422"/>
      <c r="J269" s="19"/>
      <c r="K269" s="402"/>
      <c r="L269" s="363"/>
      <c r="M269" s="402"/>
      <c r="N269" s="402"/>
      <c r="O269" s="402"/>
      <c r="P269" s="402"/>
      <c r="Q269" s="49"/>
      <c r="R269" s="391"/>
      <c r="S269" s="84"/>
    </row>
    <row r="270" spans="2:19" s="412" customFormat="1" ht="12.75" customHeight="1" x14ac:dyDescent="0.2">
      <c r="B270" s="84"/>
      <c r="C270" s="421">
        <f t="shared" si="12"/>
        <v>258</v>
      </c>
      <c r="D270" s="60" t="str">
        <f t="shared" si="13"/>
        <v/>
      </c>
      <c r="E270" s="376"/>
      <c r="F270" s="511"/>
      <c r="G270" s="511"/>
      <c r="H270" s="661"/>
      <c r="I270" s="422"/>
      <c r="J270" s="19"/>
      <c r="K270" s="402"/>
      <c r="L270" s="363"/>
      <c r="M270" s="402"/>
      <c r="N270" s="402"/>
      <c r="O270" s="402"/>
      <c r="P270" s="402"/>
      <c r="Q270" s="49"/>
      <c r="R270" s="391"/>
      <c r="S270" s="84"/>
    </row>
    <row r="271" spans="2:19" s="412" customFormat="1" ht="12.75" customHeight="1" x14ac:dyDescent="0.2">
      <c r="B271" s="84"/>
      <c r="C271" s="421">
        <f t="shared" si="12"/>
        <v>259</v>
      </c>
      <c r="D271" s="60" t="str">
        <f t="shared" si="13"/>
        <v/>
      </c>
      <c r="E271" s="376"/>
      <c r="F271" s="511"/>
      <c r="G271" s="511"/>
      <c r="H271" s="661"/>
      <c r="I271" s="422"/>
      <c r="J271" s="19"/>
      <c r="K271" s="402"/>
      <c r="L271" s="363"/>
      <c r="M271" s="402"/>
      <c r="N271" s="402"/>
      <c r="O271" s="402"/>
      <c r="P271" s="402"/>
      <c r="Q271" s="49"/>
      <c r="R271" s="391"/>
      <c r="S271" s="84"/>
    </row>
    <row r="272" spans="2:19" s="412" customFormat="1" ht="12.75" customHeight="1" x14ac:dyDescent="0.2">
      <c r="B272" s="84"/>
      <c r="C272" s="421">
        <f t="shared" si="12"/>
        <v>260</v>
      </c>
      <c r="D272" s="60" t="str">
        <f t="shared" si="13"/>
        <v/>
      </c>
      <c r="E272" s="376"/>
      <c r="F272" s="511"/>
      <c r="G272" s="511"/>
      <c r="H272" s="661"/>
      <c r="I272" s="422"/>
      <c r="J272" s="19"/>
      <c r="K272" s="402"/>
      <c r="L272" s="363"/>
      <c r="M272" s="402"/>
      <c r="N272" s="402"/>
      <c r="O272" s="402"/>
      <c r="P272" s="402"/>
      <c r="Q272" s="49"/>
      <c r="R272" s="391"/>
      <c r="S272" s="84"/>
    </row>
    <row r="273" spans="2:19" s="412" customFormat="1" ht="12.75" customHeight="1" x14ac:dyDescent="0.2">
      <c r="B273" s="84"/>
      <c r="C273" s="421">
        <f t="shared" si="12"/>
        <v>261</v>
      </c>
      <c r="D273" s="60" t="str">
        <f t="shared" si="13"/>
        <v/>
      </c>
      <c r="E273" s="376"/>
      <c r="F273" s="511"/>
      <c r="G273" s="511"/>
      <c r="H273" s="661"/>
      <c r="I273" s="422"/>
      <c r="J273" s="19"/>
      <c r="K273" s="402"/>
      <c r="L273" s="363"/>
      <c r="M273" s="402"/>
      <c r="N273" s="402"/>
      <c r="O273" s="402"/>
      <c r="P273" s="402"/>
      <c r="Q273" s="49"/>
      <c r="R273" s="391"/>
      <c r="S273" s="84"/>
    </row>
    <row r="274" spans="2:19" s="412" customFormat="1" ht="12.75" customHeight="1" x14ac:dyDescent="0.2">
      <c r="B274" s="84"/>
      <c r="C274" s="421">
        <f t="shared" si="12"/>
        <v>262</v>
      </c>
      <c r="D274" s="60" t="str">
        <f t="shared" si="13"/>
        <v/>
      </c>
      <c r="E274" s="376"/>
      <c r="F274" s="511"/>
      <c r="G274" s="511"/>
      <c r="H274" s="661"/>
      <c r="I274" s="422"/>
      <c r="J274" s="19"/>
      <c r="K274" s="402"/>
      <c r="L274" s="363"/>
      <c r="M274" s="402"/>
      <c r="N274" s="402"/>
      <c r="O274" s="402"/>
      <c r="P274" s="402"/>
      <c r="Q274" s="49"/>
      <c r="R274" s="391"/>
      <c r="S274" s="84"/>
    </row>
    <row r="275" spans="2:19" s="412" customFormat="1" ht="12.75" customHeight="1" x14ac:dyDescent="0.2">
      <c r="B275" s="84"/>
      <c r="C275" s="421">
        <f t="shared" si="12"/>
        <v>263</v>
      </c>
      <c r="D275" s="60" t="str">
        <f t="shared" si="13"/>
        <v/>
      </c>
      <c r="E275" s="376"/>
      <c r="F275" s="511"/>
      <c r="G275" s="511"/>
      <c r="H275" s="661"/>
      <c r="I275" s="422"/>
      <c r="J275" s="19"/>
      <c r="K275" s="402"/>
      <c r="L275" s="363"/>
      <c r="M275" s="402"/>
      <c r="N275" s="402"/>
      <c r="O275" s="402"/>
      <c r="P275" s="402"/>
      <c r="Q275" s="49"/>
      <c r="R275" s="391"/>
      <c r="S275" s="84"/>
    </row>
    <row r="276" spans="2:19" s="412" customFormat="1" ht="12.75" customHeight="1" x14ac:dyDescent="0.2">
      <c r="B276" s="84"/>
      <c r="C276" s="421">
        <f t="shared" si="12"/>
        <v>264</v>
      </c>
      <c r="D276" s="60" t="str">
        <f t="shared" si="13"/>
        <v/>
      </c>
      <c r="E276" s="376"/>
      <c r="F276" s="511"/>
      <c r="G276" s="511"/>
      <c r="H276" s="661"/>
      <c r="I276" s="422"/>
      <c r="J276" s="19"/>
      <c r="K276" s="402"/>
      <c r="L276" s="363"/>
      <c r="M276" s="402"/>
      <c r="N276" s="402"/>
      <c r="O276" s="402"/>
      <c r="P276" s="402"/>
      <c r="Q276" s="49"/>
      <c r="R276" s="391"/>
      <c r="S276" s="84"/>
    </row>
    <row r="277" spans="2:19" s="412" customFormat="1" ht="12.75" customHeight="1" x14ac:dyDescent="0.2">
      <c r="B277" s="84"/>
      <c r="C277" s="421">
        <f t="shared" si="12"/>
        <v>265</v>
      </c>
      <c r="D277" s="60" t="str">
        <f t="shared" si="13"/>
        <v/>
      </c>
      <c r="E277" s="376"/>
      <c r="F277" s="511"/>
      <c r="G277" s="511"/>
      <c r="H277" s="661"/>
      <c r="I277" s="422"/>
      <c r="J277" s="19"/>
      <c r="K277" s="402"/>
      <c r="L277" s="363"/>
      <c r="M277" s="402"/>
      <c r="N277" s="402"/>
      <c r="O277" s="402"/>
      <c r="P277" s="402"/>
      <c r="Q277" s="49"/>
      <c r="R277" s="391"/>
      <c r="S277" s="84"/>
    </row>
    <row r="278" spans="2:19" s="412" customFormat="1" ht="12.75" customHeight="1" x14ac:dyDescent="0.2">
      <c r="B278" s="84"/>
      <c r="C278" s="421">
        <f t="shared" si="12"/>
        <v>266</v>
      </c>
      <c r="D278" s="60" t="str">
        <f t="shared" si="13"/>
        <v/>
      </c>
      <c r="E278" s="376"/>
      <c r="F278" s="511"/>
      <c r="G278" s="511"/>
      <c r="H278" s="661"/>
      <c r="I278" s="422"/>
      <c r="J278" s="19"/>
      <c r="K278" s="402"/>
      <c r="L278" s="363"/>
      <c r="M278" s="402"/>
      <c r="N278" s="402"/>
      <c r="O278" s="402"/>
      <c r="P278" s="402"/>
      <c r="Q278" s="49"/>
      <c r="R278" s="391"/>
      <c r="S278" s="84"/>
    </row>
    <row r="279" spans="2:19" s="412" customFormat="1" ht="12.75" customHeight="1" x14ac:dyDescent="0.2">
      <c r="B279" s="84"/>
      <c r="C279" s="421">
        <f t="shared" si="12"/>
        <v>267</v>
      </c>
      <c r="D279" s="60" t="str">
        <f t="shared" si="13"/>
        <v/>
      </c>
      <c r="E279" s="376"/>
      <c r="F279" s="511"/>
      <c r="G279" s="511"/>
      <c r="H279" s="661"/>
      <c r="I279" s="422"/>
      <c r="J279" s="19"/>
      <c r="K279" s="402"/>
      <c r="L279" s="363"/>
      <c r="M279" s="402"/>
      <c r="N279" s="402"/>
      <c r="O279" s="402"/>
      <c r="P279" s="402"/>
      <c r="Q279" s="49"/>
      <c r="R279" s="391"/>
      <c r="S279" s="84"/>
    </row>
    <row r="280" spans="2:19" s="412" customFormat="1" ht="12.75" customHeight="1" x14ac:dyDescent="0.2">
      <c r="B280" s="84"/>
      <c r="C280" s="421">
        <f t="shared" si="12"/>
        <v>268</v>
      </c>
      <c r="D280" s="60" t="str">
        <f t="shared" si="13"/>
        <v/>
      </c>
      <c r="E280" s="376"/>
      <c r="F280" s="511"/>
      <c r="G280" s="511"/>
      <c r="H280" s="661"/>
      <c r="I280" s="422"/>
      <c r="J280" s="19"/>
      <c r="K280" s="402"/>
      <c r="L280" s="363"/>
      <c r="M280" s="402"/>
      <c r="N280" s="402"/>
      <c r="O280" s="402"/>
      <c r="P280" s="402"/>
      <c r="Q280" s="49"/>
      <c r="R280" s="391"/>
      <c r="S280" s="84"/>
    </row>
    <row r="281" spans="2:19" s="412" customFormat="1" ht="12.75" customHeight="1" x14ac:dyDescent="0.2">
      <c r="B281" s="84"/>
      <c r="C281" s="421">
        <f t="shared" si="12"/>
        <v>269</v>
      </c>
      <c r="D281" s="60" t="str">
        <f t="shared" si="13"/>
        <v/>
      </c>
      <c r="E281" s="376"/>
      <c r="F281" s="511"/>
      <c r="G281" s="511"/>
      <c r="H281" s="661"/>
      <c r="I281" s="422"/>
      <c r="J281" s="19"/>
      <c r="K281" s="402"/>
      <c r="L281" s="363"/>
      <c r="M281" s="402"/>
      <c r="N281" s="402"/>
      <c r="O281" s="402"/>
      <c r="P281" s="402"/>
      <c r="Q281" s="49"/>
      <c r="R281" s="391"/>
      <c r="S281" s="84"/>
    </row>
    <row r="282" spans="2:19" s="412" customFormat="1" ht="12.75" customHeight="1" x14ac:dyDescent="0.2">
      <c r="B282" s="84"/>
      <c r="C282" s="421">
        <f t="shared" si="12"/>
        <v>270</v>
      </c>
      <c r="D282" s="60" t="str">
        <f t="shared" si="13"/>
        <v/>
      </c>
      <c r="E282" s="376"/>
      <c r="F282" s="511"/>
      <c r="G282" s="511"/>
      <c r="H282" s="661"/>
      <c r="I282" s="422"/>
      <c r="J282" s="19"/>
      <c r="K282" s="402"/>
      <c r="L282" s="363"/>
      <c r="M282" s="402"/>
      <c r="N282" s="402"/>
      <c r="O282" s="402"/>
      <c r="P282" s="402"/>
      <c r="Q282" s="49"/>
      <c r="R282" s="391"/>
      <c r="S282" s="84"/>
    </row>
    <row r="283" spans="2:19" s="412" customFormat="1" ht="12.75" customHeight="1" x14ac:dyDescent="0.2">
      <c r="B283" s="84"/>
      <c r="C283" s="421">
        <f t="shared" si="12"/>
        <v>271</v>
      </c>
      <c r="D283" s="60" t="str">
        <f t="shared" si="13"/>
        <v/>
      </c>
      <c r="E283" s="376"/>
      <c r="F283" s="511"/>
      <c r="G283" s="511"/>
      <c r="H283" s="661"/>
      <c r="I283" s="422"/>
      <c r="J283" s="19"/>
      <c r="K283" s="402"/>
      <c r="L283" s="363"/>
      <c r="M283" s="402"/>
      <c r="N283" s="402"/>
      <c r="O283" s="402"/>
      <c r="P283" s="402"/>
      <c r="Q283" s="49"/>
      <c r="R283" s="391"/>
      <c r="S283" s="84"/>
    </row>
    <row r="284" spans="2:19" s="412" customFormat="1" ht="12.75" customHeight="1" x14ac:dyDescent="0.2">
      <c r="B284" s="84"/>
      <c r="C284" s="421">
        <f t="shared" si="12"/>
        <v>272</v>
      </c>
      <c r="D284" s="60" t="str">
        <f t="shared" si="13"/>
        <v/>
      </c>
      <c r="E284" s="376"/>
      <c r="F284" s="511"/>
      <c r="G284" s="511"/>
      <c r="H284" s="661"/>
      <c r="I284" s="422"/>
      <c r="J284" s="19"/>
      <c r="K284" s="402"/>
      <c r="L284" s="363"/>
      <c r="M284" s="402"/>
      <c r="N284" s="402"/>
      <c r="O284" s="402"/>
      <c r="P284" s="402"/>
      <c r="Q284" s="49"/>
      <c r="R284" s="391"/>
      <c r="S284" s="84"/>
    </row>
    <row r="285" spans="2:19" s="412" customFormat="1" ht="12.75" customHeight="1" x14ac:dyDescent="0.2">
      <c r="B285" s="84"/>
      <c r="C285" s="421">
        <f t="shared" si="12"/>
        <v>273</v>
      </c>
      <c r="D285" s="60" t="str">
        <f t="shared" si="13"/>
        <v/>
      </c>
      <c r="E285" s="376"/>
      <c r="F285" s="511"/>
      <c r="G285" s="511"/>
      <c r="H285" s="661"/>
      <c r="I285" s="422"/>
      <c r="J285" s="19"/>
      <c r="K285" s="402"/>
      <c r="L285" s="363"/>
      <c r="M285" s="402"/>
      <c r="N285" s="402"/>
      <c r="O285" s="402"/>
      <c r="P285" s="402"/>
      <c r="Q285" s="49"/>
      <c r="R285" s="391"/>
      <c r="S285" s="84"/>
    </row>
    <row r="286" spans="2:19" s="412" customFormat="1" ht="12.75" customHeight="1" x14ac:dyDescent="0.2">
      <c r="B286" s="84"/>
      <c r="C286" s="421">
        <f t="shared" si="12"/>
        <v>274</v>
      </c>
      <c r="D286" s="60" t="str">
        <f t="shared" si="13"/>
        <v/>
      </c>
      <c r="E286" s="376"/>
      <c r="F286" s="511"/>
      <c r="G286" s="511"/>
      <c r="H286" s="661"/>
      <c r="I286" s="422"/>
      <c r="J286" s="19"/>
      <c r="K286" s="402"/>
      <c r="L286" s="363"/>
      <c r="M286" s="402"/>
      <c r="N286" s="402"/>
      <c r="O286" s="402"/>
      <c r="P286" s="402"/>
      <c r="Q286" s="49"/>
      <c r="R286" s="391"/>
      <c r="S286" s="84"/>
    </row>
    <row r="287" spans="2:19" s="412" customFormat="1" ht="12.75" customHeight="1" x14ac:dyDescent="0.2">
      <c r="B287" s="84"/>
      <c r="C287" s="421">
        <f t="shared" si="12"/>
        <v>275</v>
      </c>
      <c r="D287" s="60" t="str">
        <f t="shared" si="13"/>
        <v/>
      </c>
      <c r="E287" s="376"/>
      <c r="F287" s="511"/>
      <c r="G287" s="511"/>
      <c r="H287" s="661"/>
      <c r="I287" s="422"/>
      <c r="J287" s="19"/>
      <c r="K287" s="402"/>
      <c r="L287" s="363"/>
      <c r="M287" s="402"/>
      <c r="N287" s="402"/>
      <c r="O287" s="402"/>
      <c r="P287" s="402"/>
      <c r="Q287" s="49"/>
      <c r="R287" s="391"/>
      <c r="S287" s="84"/>
    </row>
    <row r="288" spans="2:19" s="412" customFormat="1" ht="12.75" customHeight="1" x14ac:dyDescent="0.2">
      <c r="B288" s="84"/>
      <c r="C288" s="421">
        <f t="shared" si="12"/>
        <v>276</v>
      </c>
      <c r="D288" s="60" t="str">
        <f t="shared" si="13"/>
        <v/>
      </c>
      <c r="E288" s="376"/>
      <c r="F288" s="511"/>
      <c r="G288" s="511"/>
      <c r="H288" s="661"/>
      <c r="I288" s="422"/>
      <c r="J288" s="19"/>
      <c r="K288" s="402"/>
      <c r="L288" s="363"/>
      <c r="M288" s="402"/>
      <c r="N288" s="402"/>
      <c r="O288" s="402"/>
      <c r="P288" s="402"/>
      <c r="Q288" s="49"/>
      <c r="R288" s="391"/>
      <c r="S288" s="84"/>
    </row>
    <row r="289" spans="2:19" s="412" customFormat="1" ht="12.75" customHeight="1" x14ac:dyDescent="0.2">
      <c r="B289" s="84"/>
      <c r="C289" s="421">
        <f t="shared" si="12"/>
        <v>277</v>
      </c>
      <c r="D289" s="60" t="str">
        <f t="shared" si="13"/>
        <v/>
      </c>
      <c r="E289" s="376"/>
      <c r="F289" s="511"/>
      <c r="G289" s="511"/>
      <c r="H289" s="661"/>
      <c r="I289" s="422"/>
      <c r="J289" s="19"/>
      <c r="K289" s="402"/>
      <c r="L289" s="363"/>
      <c r="M289" s="402"/>
      <c r="N289" s="402"/>
      <c r="O289" s="402"/>
      <c r="P289" s="402"/>
      <c r="Q289" s="49"/>
      <c r="R289" s="391"/>
      <c r="S289" s="84"/>
    </row>
    <row r="290" spans="2:19" s="412" customFormat="1" ht="12.75" customHeight="1" x14ac:dyDescent="0.2">
      <c r="B290" s="84"/>
      <c r="C290" s="421">
        <f t="shared" si="12"/>
        <v>278</v>
      </c>
      <c r="D290" s="60" t="str">
        <f t="shared" si="13"/>
        <v/>
      </c>
      <c r="E290" s="376"/>
      <c r="F290" s="511"/>
      <c r="G290" s="511"/>
      <c r="H290" s="661"/>
      <c r="I290" s="422"/>
      <c r="J290" s="19"/>
      <c r="K290" s="402"/>
      <c r="L290" s="363"/>
      <c r="M290" s="402"/>
      <c r="N290" s="402"/>
      <c r="O290" s="402"/>
      <c r="P290" s="402"/>
      <c r="Q290" s="49"/>
      <c r="R290" s="391"/>
      <c r="S290" s="84"/>
    </row>
    <row r="291" spans="2:19" s="412" customFormat="1" ht="12.75" customHeight="1" x14ac:dyDescent="0.2">
      <c r="B291" s="84"/>
      <c r="C291" s="421">
        <f t="shared" si="12"/>
        <v>279</v>
      </c>
      <c r="D291" s="60" t="str">
        <f t="shared" si="13"/>
        <v/>
      </c>
      <c r="E291" s="376"/>
      <c r="F291" s="511"/>
      <c r="G291" s="511"/>
      <c r="H291" s="661"/>
      <c r="I291" s="422"/>
      <c r="J291" s="19"/>
      <c r="K291" s="402"/>
      <c r="L291" s="363"/>
      <c r="M291" s="402"/>
      <c r="N291" s="402"/>
      <c r="O291" s="402"/>
      <c r="P291" s="402"/>
      <c r="Q291" s="49"/>
      <c r="R291" s="391"/>
      <c r="S291" s="84"/>
    </row>
    <row r="292" spans="2:19" s="412" customFormat="1" ht="12.75" customHeight="1" x14ac:dyDescent="0.2">
      <c r="B292" s="84"/>
      <c r="C292" s="421">
        <f t="shared" si="12"/>
        <v>280</v>
      </c>
      <c r="D292" s="60" t="str">
        <f t="shared" si="13"/>
        <v/>
      </c>
      <c r="E292" s="376"/>
      <c r="F292" s="511"/>
      <c r="G292" s="511"/>
      <c r="H292" s="661"/>
      <c r="I292" s="422"/>
      <c r="J292" s="19"/>
      <c r="K292" s="402"/>
      <c r="L292" s="363"/>
      <c r="M292" s="402"/>
      <c r="N292" s="402"/>
      <c r="O292" s="402"/>
      <c r="P292" s="402"/>
      <c r="Q292" s="49"/>
      <c r="R292" s="391"/>
      <c r="S292" s="84"/>
    </row>
    <row r="293" spans="2:19" s="412" customFormat="1" ht="12.75" customHeight="1" x14ac:dyDescent="0.2">
      <c r="B293" s="84"/>
      <c r="C293" s="421">
        <f t="shared" si="12"/>
        <v>281</v>
      </c>
      <c r="D293" s="60" t="str">
        <f t="shared" si="13"/>
        <v/>
      </c>
      <c r="E293" s="376"/>
      <c r="F293" s="511"/>
      <c r="G293" s="511"/>
      <c r="H293" s="661"/>
      <c r="I293" s="422"/>
      <c r="J293" s="19"/>
      <c r="K293" s="402"/>
      <c r="L293" s="363"/>
      <c r="M293" s="402"/>
      <c r="N293" s="402"/>
      <c r="O293" s="402"/>
      <c r="P293" s="402"/>
      <c r="Q293" s="49"/>
      <c r="R293" s="391"/>
      <c r="S293" s="84"/>
    </row>
    <row r="294" spans="2:19" s="412" customFormat="1" ht="12.75" customHeight="1" x14ac:dyDescent="0.2">
      <c r="B294" s="84"/>
      <c r="C294" s="421">
        <f t="shared" si="12"/>
        <v>282</v>
      </c>
      <c r="D294" s="60" t="str">
        <f t="shared" si="13"/>
        <v/>
      </c>
      <c r="E294" s="376"/>
      <c r="F294" s="511"/>
      <c r="G294" s="511"/>
      <c r="H294" s="661"/>
      <c r="I294" s="422"/>
      <c r="J294" s="19"/>
      <c r="K294" s="402"/>
      <c r="L294" s="363"/>
      <c r="M294" s="402"/>
      <c r="N294" s="402"/>
      <c r="O294" s="402"/>
      <c r="P294" s="402"/>
      <c r="Q294" s="49"/>
      <c r="R294" s="391"/>
      <c r="S294" s="84"/>
    </row>
    <row r="295" spans="2:19" s="412" customFormat="1" ht="12.75" customHeight="1" x14ac:dyDescent="0.2">
      <c r="B295" s="84"/>
      <c r="C295" s="421">
        <f t="shared" si="12"/>
        <v>283</v>
      </c>
      <c r="D295" s="60" t="str">
        <f t="shared" si="13"/>
        <v/>
      </c>
      <c r="E295" s="376"/>
      <c r="F295" s="511"/>
      <c r="G295" s="511"/>
      <c r="H295" s="661"/>
      <c r="I295" s="422"/>
      <c r="J295" s="19"/>
      <c r="K295" s="402"/>
      <c r="L295" s="363"/>
      <c r="M295" s="402"/>
      <c r="N295" s="402"/>
      <c r="O295" s="402"/>
      <c r="P295" s="402"/>
      <c r="Q295" s="49"/>
      <c r="R295" s="391"/>
      <c r="S295" s="84"/>
    </row>
    <row r="296" spans="2:19" s="412" customFormat="1" ht="12.75" customHeight="1" x14ac:dyDescent="0.2">
      <c r="B296" s="84"/>
      <c r="C296" s="421">
        <f t="shared" si="12"/>
        <v>284</v>
      </c>
      <c r="D296" s="60" t="str">
        <f t="shared" si="13"/>
        <v/>
      </c>
      <c r="E296" s="376"/>
      <c r="F296" s="511"/>
      <c r="G296" s="511"/>
      <c r="H296" s="661"/>
      <c r="I296" s="422"/>
      <c r="J296" s="19"/>
      <c r="K296" s="402"/>
      <c r="L296" s="363"/>
      <c r="M296" s="402"/>
      <c r="N296" s="402"/>
      <c r="O296" s="402"/>
      <c r="P296" s="402"/>
      <c r="Q296" s="49"/>
      <c r="R296" s="391"/>
      <c r="S296" s="84"/>
    </row>
    <row r="297" spans="2:19" s="412" customFormat="1" ht="12.75" customHeight="1" x14ac:dyDescent="0.2">
      <c r="B297" s="84"/>
      <c r="C297" s="421">
        <f t="shared" si="12"/>
        <v>285</v>
      </c>
      <c r="D297" s="60" t="str">
        <f t="shared" si="13"/>
        <v/>
      </c>
      <c r="E297" s="376"/>
      <c r="F297" s="511"/>
      <c r="G297" s="511"/>
      <c r="H297" s="661"/>
      <c r="I297" s="422"/>
      <c r="J297" s="19"/>
      <c r="K297" s="402"/>
      <c r="L297" s="363"/>
      <c r="M297" s="402"/>
      <c r="N297" s="402"/>
      <c r="O297" s="402"/>
      <c r="P297" s="402"/>
      <c r="Q297" s="49"/>
      <c r="R297" s="391"/>
      <c r="S297" s="84"/>
    </row>
    <row r="298" spans="2:19" s="412" customFormat="1" ht="12.75" customHeight="1" x14ac:dyDescent="0.2">
      <c r="B298" s="84"/>
      <c r="C298" s="421">
        <f t="shared" si="12"/>
        <v>286</v>
      </c>
      <c r="D298" s="60" t="str">
        <f t="shared" si="13"/>
        <v/>
      </c>
      <c r="E298" s="376"/>
      <c r="F298" s="511"/>
      <c r="G298" s="511"/>
      <c r="H298" s="661"/>
      <c r="I298" s="422"/>
      <c r="J298" s="19"/>
      <c r="K298" s="402"/>
      <c r="L298" s="363"/>
      <c r="M298" s="402"/>
      <c r="N298" s="402"/>
      <c r="O298" s="402"/>
      <c r="P298" s="402"/>
      <c r="Q298" s="49"/>
      <c r="R298" s="391"/>
      <c r="S298" s="84"/>
    </row>
    <row r="299" spans="2:19" s="412" customFormat="1" ht="12.75" customHeight="1" x14ac:dyDescent="0.2">
      <c r="B299" s="84"/>
      <c r="C299" s="421">
        <f t="shared" si="12"/>
        <v>287</v>
      </c>
      <c r="D299" s="60" t="str">
        <f t="shared" si="13"/>
        <v/>
      </c>
      <c r="E299" s="376"/>
      <c r="F299" s="511"/>
      <c r="G299" s="511"/>
      <c r="H299" s="661"/>
      <c r="I299" s="422"/>
      <c r="J299" s="19"/>
      <c r="K299" s="402"/>
      <c r="L299" s="363"/>
      <c r="M299" s="402"/>
      <c r="N299" s="402"/>
      <c r="O299" s="402"/>
      <c r="P299" s="402"/>
      <c r="Q299" s="49"/>
      <c r="R299" s="391"/>
      <c r="S299" s="84"/>
    </row>
    <row r="300" spans="2:19" s="412" customFormat="1" ht="12.75" customHeight="1" x14ac:dyDescent="0.2">
      <c r="B300" s="84"/>
      <c r="C300" s="421">
        <f t="shared" si="12"/>
        <v>288</v>
      </c>
      <c r="D300" s="60" t="str">
        <f t="shared" si="13"/>
        <v/>
      </c>
      <c r="E300" s="376"/>
      <c r="F300" s="511"/>
      <c r="G300" s="511"/>
      <c r="H300" s="661"/>
      <c r="I300" s="422"/>
      <c r="J300" s="19"/>
      <c r="K300" s="402"/>
      <c r="L300" s="363"/>
      <c r="M300" s="402"/>
      <c r="N300" s="402"/>
      <c r="O300" s="402"/>
      <c r="P300" s="402"/>
      <c r="Q300" s="49"/>
      <c r="R300" s="391"/>
      <c r="S300" s="84"/>
    </row>
    <row r="301" spans="2:19" s="412" customFormat="1" ht="12.75" customHeight="1" x14ac:dyDescent="0.2">
      <c r="B301" s="84"/>
      <c r="C301" s="421">
        <f t="shared" si="12"/>
        <v>289</v>
      </c>
      <c r="D301" s="60" t="str">
        <f t="shared" si="13"/>
        <v/>
      </c>
      <c r="E301" s="376"/>
      <c r="F301" s="511"/>
      <c r="G301" s="511"/>
      <c r="H301" s="661"/>
      <c r="I301" s="422"/>
      <c r="J301" s="19"/>
      <c r="K301" s="402"/>
      <c r="L301" s="363"/>
      <c r="M301" s="402"/>
      <c r="N301" s="402"/>
      <c r="O301" s="402"/>
      <c r="P301" s="402"/>
      <c r="Q301" s="49"/>
      <c r="R301" s="391"/>
      <c r="S301" s="84"/>
    </row>
    <row r="302" spans="2:19" s="412" customFormat="1" ht="12.75" customHeight="1" x14ac:dyDescent="0.2">
      <c r="B302" s="84"/>
      <c r="C302" s="421">
        <f t="shared" si="12"/>
        <v>290</v>
      </c>
      <c r="D302" s="60" t="str">
        <f t="shared" si="13"/>
        <v/>
      </c>
      <c r="E302" s="376"/>
      <c r="F302" s="511"/>
      <c r="G302" s="511"/>
      <c r="H302" s="661"/>
      <c r="I302" s="422"/>
      <c r="J302" s="19"/>
      <c r="K302" s="402"/>
      <c r="L302" s="363"/>
      <c r="M302" s="402"/>
      <c r="N302" s="402"/>
      <c r="O302" s="402"/>
      <c r="P302" s="402"/>
      <c r="Q302" s="49"/>
      <c r="R302" s="391"/>
      <c r="S302" s="84"/>
    </row>
    <row r="303" spans="2:19" s="412" customFormat="1" ht="12.75" customHeight="1" x14ac:dyDescent="0.2">
      <c r="B303" s="84"/>
      <c r="C303" s="421">
        <f t="shared" si="12"/>
        <v>291</v>
      </c>
      <c r="D303" s="60" t="str">
        <f t="shared" si="13"/>
        <v/>
      </c>
      <c r="E303" s="376"/>
      <c r="F303" s="511"/>
      <c r="G303" s="511"/>
      <c r="H303" s="661"/>
      <c r="I303" s="422"/>
      <c r="J303" s="19"/>
      <c r="K303" s="402"/>
      <c r="L303" s="363"/>
      <c r="M303" s="402"/>
      <c r="N303" s="402"/>
      <c r="O303" s="402"/>
      <c r="P303" s="402"/>
      <c r="Q303" s="49"/>
      <c r="R303" s="391"/>
      <c r="S303" s="84"/>
    </row>
    <row r="304" spans="2:19" s="412" customFormat="1" ht="12.75" customHeight="1" x14ac:dyDescent="0.2">
      <c r="B304" s="84"/>
      <c r="C304" s="421">
        <f t="shared" si="12"/>
        <v>292</v>
      </c>
      <c r="D304" s="60" t="str">
        <f t="shared" si="13"/>
        <v/>
      </c>
      <c r="E304" s="376"/>
      <c r="F304" s="511"/>
      <c r="G304" s="511"/>
      <c r="H304" s="661"/>
      <c r="I304" s="422"/>
      <c r="J304" s="19"/>
      <c r="K304" s="402"/>
      <c r="L304" s="363"/>
      <c r="M304" s="402"/>
      <c r="N304" s="402"/>
      <c r="O304" s="402"/>
      <c r="P304" s="402"/>
      <c r="Q304" s="49"/>
      <c r="R304" s="391"/>
      <c r="S304" s="84"/>
    </row>
    <row r="305" spans="2:19" s="412" customFormat="1" ht="12.75" customHeight="1" x14ac:dyDescent="0.2">
      <c r="B305" s="84"/>
      <c r="C305" s="421">
        <f t="shared" si="12"/>
        <v>293</v>
      </c>
      <c r="D305" s="60" t="str">
        <f t="shared" si="13"/>
        <v/>
      </c>
      <c r="E305" s="376"/>
      <c r="F305" s="511"/>
      <c r="G305" s="511"/>
      <c r="H305" s="661"/>
      <c r="I305" s="422"/>
      <c r="J305" s="19"/>
      <c r="K305" s="402"/>
      <c r="L305" s="363"/>
      <c r="M305" s="402"/>
      <c r="N305" s="402"/>
      <c r="O305" s="402"/>
      <c r="P305" s="402"/>
      <c r="Q305" s="49"/>
      <c r="R305" s="391"/>
      <c r="S305" s="84"/>
    </row>
    <row r="306" spans="2:19" s="412" customFormat="1" ht="12.75" customHeight="1" x14ac:dyDescent="0.2">
      <c r="B306" s="84"/>
      <c r="C306" s="421">
        <f t="shared" si="12"/>
        <v>294</v>
      </c>
      <c r="D306" s="60" t="str">
        <f t="shared" si="13"/>
        <v/>
      </c>
      <c r="E306" s="376"/>
      <c r="F306" s="511"/>
      <c r="G306" s="511"/>
      <c r="H306" s="661"/>
      <c r="I306" s="422"/>
      <c r="J306" s="19"/>
      <c r="K306" s="402"/>
      <c r="L306" s="363"/>
      <c r="M306" s="402"/>
      <c r="N306" s="402"/>
      <c r="O306" s="402"/>
      <c r="P306" s="402"/>
      <c r="Q306" s="49"/>
      <c r="R306" s="391"/>
      <c r="S306" s="84"/>
    </row>
    <row r="307" spans="2:19" s="412" customFormat="1" ht="12.75" customHeight="1" x14ac:dyDescent="0.2">
      <c r="B307" s="84"/>
      <c r="C307" s="421">
        <f t="shared" si="12"/>
        <v>295</v>
      </c>
      <c r="D307" s="60" t="str">
        <f t="shared" si="13"/>
        <v/>
      </c>
      <c r="E307" s="376"/>
      <c r="F307" s="511"/>
      <c r="G307" s="511"/>
      <c r="H307" s="661"/>
      <c r="I307" s="422"/>
      <c r="J307" s="19"/>
      <c r="K307" s="402"/>
      <c r="L307" s="363"/>
      <c r="M307" s="402"/>
      <c r="N307" s="402"/>
      <c r="O307" s="402"/>
      <c r="P307" s="402"/>
      <c r="Q307" s="49"/>
      <c r="R307" s="391"/>
      <c r="S307" s="84"/>
    </row>
    <row r="308" spans="2:19" s="412" customFormat="1" ht="12.75" customHeight="1" x14ac:dyDescent="0.2">
      <c r="B308" s="84"/>
      <c r="C308" s="421">
        <f t="shared" si="12"/>
        <v>296</v>
      </c>
      <c r="D308" s="60" t="str">
        <f t="shared" si="13"/>
        <v/>
      </c>
      <c r="E308" s="376"/>
      <c r="F308" s="511"/>
      <c r="G308" s="511"/>
      <c r="H308" s="661"/>
      <c r="I308" s="422"/>
      <c r="J308" s="19"/>
      <c r="K308" s="402"/>
      <c r="L308" s="363"/>
      <c r="M308" s="402"/>
      <c r="N308" s="402"/>
      <c r="O308" s="402"/>
      <c r="P308" s="402"/>
      <c r="Q308" s="49"/>
      <c r="R308" s="391"/>
      <c r="S308" s="84"/>
    </row>
    <row r="309" spans="2:19" s="412" customFormat="1" ht="12.75" customHeight="1" x14ac:dyDescent="0.2">
      <c r="B309" s="84"/>
      <c r="C309" s="421">
        <f t="shared" si="12"/>
        <v>297</v>
      </c>
      <c r="D309" s="60" t="str">
        <f t="shared" si="13"/>
        <v/>
      </c>
      <c r="E309" s="376"/>
      <c r="F309" s="511"/>
      <c r="G309" s="511"/>
      <c r="H309" s="661"/>
      <c r="I309" s="422"/>
      <c r="J309" s="19"/>
      <c r="K309" s="402"/>
      <c r="L309" s="363"/>
      <c r="M309" s="402"/>
      <c r="N309" s="402"/>
      <c r="O309" s="402"/>
      <c r="P309" s="402"/>
      <c r="Q309" s="49"/>
      <c r="R309" s="391"/>
      <c r="S309" s="84"/>
    </row>
    <row r="310" spans="2:19" s="412" customFormat="1" ht="12.75" customHeight="1" x14ac:dyDescent="0.2">
      <c r="B310" s="84"/>
      <c r="C310" s="421">
        <f t="shared" si="12"/>
        <v>298</v>
      </c>
      <c r="D310" s="60" t="str">
        <f t="shared" si="13"/>
        <v/>
      </c>
      <c r="E310" s="376"/>
      <c r="F310" s="511"/>
      <c r="G310" s="511"/>
      <c r="H310" s="661"/>
      <c r="I310" s="422"/>
      <c r="J310" s="19"/>
      <c r="K310" s="402"/>
      <c r="L310" s="363"/>
      <c r="M310" s="402"/>
      <c r="N310" s="402"/>
      <c r="O310" s="402"/>
      <c r="P310" s="402"/>
      <c r="Q310" s="49"/>
      <c r="R310" s="391"/>
      <c r="S310" s="84"/>
    </row>
    <row r="311" spans="2:19" s="412" customFormat="1" ht="12.75" customHeight="1" x14ac:dyDescent="0.2">
      <c r="B311" s="84"/>
      <c r="C311" s="421">
        <f t="shared" si="12"/>
        <v>299</v>
      </c>
      <c r="D311" s="60" t="str">
        <f t="shared" si="13"/>
        <v/>
      </c>
      <c r="E311" s="376"/>
      <c r="F311" s="511"/>
      <c r="G311" s="511"/>
      <c r="H311" s="661"/>
      <c r="I311" s="422"/>
      <c r="J311" s="19"/>
      <c r="K311" s="402"/>
      <c r="L311" s="363"/>
      <c r="M311" s="402"/>
      <c r="N311" s="402"/>
      <c r="O311" s="402"/>
      <c r="P311" s="402"/>
      <c r="Q311" s="49"/>
      <c r="R311" s="391"/>
      <c r="S311" s="84"/>
    </row>
    <row r="312" spans="2:19" s="412" customFormat="1" ht="12.75" customHeight="1" x14ac:dyDescent="0.2">
      <c r="B312" s="84"/>
      <c r="C312" s="421">
        <f t="shared" si="12"/>
        <v>300</v>
      </c>
      <c r="D312" s="60" t="str">
        <f t="shared" si="13"/>
        <v/>
      </c>
      <c r="E312" s="376"/>
      <c r="F312" s="511"/>
      <c r="G312" s="511"/>
      <c r="H312" s="661"/>
      <c r="I312" s="422"/>
      <c r="J312" s="19"/>
      <c r="K312" s="402"/>
      <c r="L312" s="363"/>
      <c r="M312" s="402"/>
      <c r="N312" s="402"/>
      <c r="O312" s="402"/>
      <c r="P312" s="402"/>
      <c r="Q312" s="49"/>
      <c r="R312" s="391"/>
      <c r="S312" s="84"/>
    </row>
    <row r="313" spans="2:19" s="412" customFormat="1" ht="12.75" customHeight="1" x14ac:dyDescent="0.2">
      <c r="B313" s="84"/>
      <c r="C313" s="421">
        <f t="shared" si="12"/>
        <v>301</v>
      </c>
      <c r="D313" s="60" t="str">
        <f t="shared" si="13"/>
        <v/>
      </c>
      <c r="E313" s="376"/>
      <c r="F313" s="511"/>
      <c r="G313" s="511"/>
      <c r="H313" s="661"/>
      <c r="I313" s="422"/>
      <c r="J313" s="19"/>
      <c r="K313" s="402"/>
      <c r="L313" s="363"/>
      <c r="M313" s="402"/>
      <c r="N313" s="402"/>
      <c r="O313" s="402"/>
      <c r="P313" s="402"/>
      <c r="Q313" s="49"/>
      <c r="R313" s="391"/>
      <c r="S313" s="84"/>
    </row>
    <row r="314" spans="2:19" s="412" customFormat="1" ht="12.75" customHeight="1" x14ac:dyDescent="0.2">
      <c r="B314" s="84"/>
      <c r="C314" s="421">
        <f t="shared" si="12"/>
        <v>302</v>
      </c>
      <c r="D314" s="60" t="str">
        <f t="shared" si="13"/>
        <v/>
      </c>
      <c r="E314" s="376"/>
      <c r="F314" s="511"/>
      <c r="G314" s="511"/>
      <c r="H314" s="661"/>
      <c r="I314" s="422"/>
      <c r="J314" s="19"/>
      <c r="K314" s="402"/>
      <c r="L314" s="363"/>
      <c r="M314" s="402"/>
      <c r="N314" s="402"/>
      <c r="O314" s="402"/>
      <c r="P314" s="402"/>
      <c r="Q314" s="49"/>
      <c r="R314" s="391"/>
      <c r="S314" s="84"/>
    </row>
    <row r="315" spans="2:19" s="412" customFormat="1" ht="12.75" customHeight="1" x14ac:dyDescent="0.2">
      <c r="B315" s="84"/>
      <c r="C315" s="421">
        <f t="shared" si="12"/>
        <v>303</v>
      </c>
      <c r="D315" s="60" t="str">
        <f t="shared" si="13"/>
        <v/>
      </c>
      <c r="E315" s="376"/>
      <c r="F315" s="511"/>
      <c r="G315" s="511"/>
      <c r="H315" s="661"/>
      <c r="I315" s="422"/>
      <c r="J315" s="19"/>
      <c r="K315" s="402"/>
      <c r="L315" s="363"/>
      <c r="M315" s="402"/>
      <c r="N315" s="402"/>
      <c r="O315" s="402"/>
      <c r="P315" s="402"/>
      <c r="Q315" s="49"/>
      <c r="R315" s="391"/>
      <c r="S315" s="84"/>
    </row>
    <row r="316" spans="2:19" s="412" customFormat="1" ht="12.75" customHeight="1" x14ac:dyDescent="0.2">
      <c r="B316" s="84"/>
      <c r="C316" s="421">
        <f t="shared" si="12"/>
        <v>304</v>
      </c>
      <c r="D316" s="60" t="str">
        <f t="shared" si="13"/>
        <v/>
      </c>
      <c r="E316" s="376"/>
      <c r="F316" s="511"/>
      <c r="G316" s="511"/>
      <c r="H316" s="661"/>
      <c r="I316" s="422"/>
      <c r="J316" s="19"/>
      <c r="K316" s="402"/>
      <c r="L316" s="363"/>
      <c r="M316" s="402"/>
      <c r="N316" s="402"/>
      <c r="O316" s="402"/>
      <c r="P316" s="402"/>
      <c r="Q316" s="49"/>
      <c r="R316" s="391"/>
      <c r="S316" s="84"/>
    </row>
    <row r="317" spans="2:19" s="412" customFormat="1" ht="12.75" customHeight="1" x14ac:dyDescent="0.2">
      <c r="B317" s="84"/>
      <c r="C317" s="421">
        <f t="shared" si="12"/>
        <v>305</v>
      </c>
      <c r="D317" s="60" t="str">
        <f t="shared" si="13"/>
        <v/>
      </c>
      <c r="E317" s="376"/>
      <c r="F317" s="511"/>
      <c r="G317" s="511"/>
      <c r="H317" s="661"/>
      <c r="I317" s="422"/>
      <c r="J317" s="19"/>
      <c r="K317" s="402"/>
      <c r="L317" s="363"/>
      <c r="M317" s="402"/>
      <c r="N317" s="402"/>
      <c r="O317" s="402"/>
      <c r="P317" s="402"/>
      <c r="Q317" s="49"/>
      <c r="R317" s="391"/>
      <c r="S317" s="84"/>
    </row>
    <row r="318" spans="2:19" s="412" customFormat="1" ht="12.75" customHeight="1" x14ac:dyDescent="0.2">
      <c r="B318" s="84"/>
      <c r="C318" s="421">
        <f t="shared" si="12"/>
        <v>306</v>
      </c>
      <c r="D318" s="60" t="str">
        <f t="shared" si="13"/>
        <v/>
      </c>
      <c r="E318" s="376"/>
      <c r="F318" s="511"/>
      <c r="G318" s="511"/>
      <c r="H318" s="661"/>
      <c r="I318" s="422"/>
      <c r="J318" s="19"/>
      <c r="K318" s="402"/>
      <c r="L318" s="363"/>
      <c r="M318" s="402"/>
      <c r="N318" s="402"/>
      <c r="O318" s="402"/>
      <c r="P318" s="402"/>
      <c r="Q318" s="49"/>
      <c r="R318" s="391"/>
      <c r="S318" s="84"/>
    </row>
    <row r="319" spans="2:19" s="412" customFormat="1" ht="12.75" customHeight="1" x14ac:dyDescent="0.2">
      <c r="B319" s="84"/>
      <c r="C319" s="421">
        <f t="shared" si="12"/>
        <v>307</v>
      </c>
      <c r="D319" s="60" t="str">
        <f t="shared" si="13"/>
        <v/>
      </c>
      <c r="E319" s="376"/>
      <c r="F319" s="511"/>
      <c r="G319" s="511"/>
      <c r="H319" s="661"/>
      <c r="I319" s="422"/>
      <c r="J319" s="19"/>
      <c r="K319" s="402"/>
      <c r="L319" s="363"/>
      <c r="M319" s="402"/>
      <c r="N319" s="402"/>
      <c r="O319" s="402"/>
      <c r="P319" s="402"/>
      <c r="Q319" s="49"/>
      <c r="R319" s="391"/>
      <c r="S319" s="84"/>
    </row>
    <row r="320" spans="2:19" s="412" customFormat="1" ht="12.75" customHeight="1" x14ac:dyDescent="0.2">
      <c r="B320" s="84"/>
      <c r="C320" s="421">
        <f t="shared" si="12"/>
        <v>308</v>
      </c>
      <c r="D320" s="60" t="str">
        <f t="shared" si="13"/>
        <v/>
      </c>
      <c r="E320" s="376"/>
      <c r="F320" s="511"/>
      <c r="G320" s="511"/>
      <c r="H320" s="661"/>
      <c r="I320" s="422"/>
      <c r="J320" s="19"/>
      <c r="K320" s="402"/>
      <c r="L320" s="363"/>
      <c r="M320" s="402"/>
      <c r="N320" s="402"/>
      <c r="O320" s="402"/>
      <c r="P320" s="402"/>
      <c r="Q320" s="49"/>
      <c r="R320" s="391"/>
      <c r="S320" s="84"/>
    </row>
    <row r="321" spans="2:19" s="412" customFormat="1" ht="12.75" customHeight="1" x14ac:dyDescent="0.2">
      <c r="B321" s="84"/>
      <c r="C321" s="421">
        <f t="shared" si="12"/>
        <v>309</v>
      </c>
      <c r="D321" s="60" t="str">
        <f t="shared" si="13"/>
        <v/>
      </c>
      <c r="E321" s="376"/>
      <c r="F321" s="511"/>
      <c r="G321" s="511"/>
      <c r="H321" s="661"/>
      <c r="I321" s="422"/>
      <c r="J321" s="19"/>
      <c r="K321" s="402"/>
      <c r="L321" s="363"/>
      <c r="M321" s="402"/>
      <c r="N321" s="402"/>
      <c r="O321" s="402"/>
      <c r="P321" s="402"/>
      <c r="Q321" s="49"/>
      <c r="R321" s="391"/>
      <c r="S321" s="84"/>
    </row>
    <row r="322" spans="2:19" s="412" customFormat="1" ht="12.75" customHeight="1" x14ac:dyDescent="0.2">
      <c r="B322" s="84"/>
      <c r="C322" s="421">
        <f t="shared" si="12"/>
        <v>310</v>
      </c>
      <c r="D322" s="60" t="str">
        <f t="shared" si="13"/>
        <v/>
      </c>
      <c r="E322" s="376"/>
      <c r="F322" s="511"/>
      <c r="G322" s="511"/>
      <c r="H322" s="661"/>
      <c r="I322" s="422"/>
      <c r="J322" s="19"/>
      <c r="K322" s="402"/>
      <c r="L322" s="363"/>
      <c r="M322" s="402"/>
      <c r="N322" s="402"/>
      <c r="O322" s="402"/>
      <c r="P322" s="402"/>
      <c r="Q322" s="49"/>
      <c r="R322" s="391"/>
      <c r="S322" s="84"/>
    </row>
    <row r="323" spans="2:19" s="412" customFormat="1" ht="12.75" customHeight="1" x14ac:dyDescent="0.2">
      <c r="B323" s="84"/>
      <c r="C323" s="421">
        <f t="shared" si="12"/>
        <v>311</v>
      </c>
      <c r="D323" s="60" t="str">
        <f t="shared" si="13"/>
        <v/>
      </c>
      <c r="E323" s="376"/>
      <c r="F323" s="511"/>
      <c r="G323" s="511"/>
      <c r="H323" s="661"/>
      <c r="I323" s="422"/>
      <c r="J323" s="19"/>
      <c r="K323" s="402"/>
      <c r="L323" s="363"/>
      <c r="M323" s="402"/>
      <c r="N323" s="402"/>
      <c r="O323" s="402"/>
      <c r="P323" s="402"/>
      <c r="Q323" s="49"/>
      <c r="R323" s="391"/>
      <c r="S323" s="84"/>
    </row>
    <row r="324" spans="2:19" s="412" customFormat="1" ht="12.75" customHeight="1" x14ac:dyDescent="0.2">
      <c r="B324" s="84"/>
      <c r="C324" s="421">
        <f t="shared" si="12"/>
        <v>312</v>
      </c>
      <c r="D324" s="60" t="str">
        <f t="shared" si="13"/>
        <v/>
      </c>
      <c r="E324" s="376"/>
      <c r="F324" s="511"/>
      <c r="G324" s="511"/>
      <c r="H324" s="661"/>
      <c r="I324" s="422"/>
      <c r="J324" s="19"/>
      <c r="K324" s="402"/>
      <c r="L324" s="363"/>
      <c r="M324" s="402"/>
      <c r="N324" s="402"/>
      <c r="O324" s="402"/>
      <c r="P324" s="402"/>
      <c r="Q324" s="49"/>
      <c r="R324" s="391"/>
      <c r="S324" s="84"/>
    </row>
    <row r="325" spans="2:19" s="412" customFormat="1" ht="12.75" customHeight="1" x14ac:dyDescent="0.2">
      <c r="B325" s="84"/>
      <c r="C325" s="421">
        <f t="shared" si="12"/>
        <v>313</v>
      </c>
      <c r="D325" s="60" t="str">
        <f t="shared" si="13"/>
        <v/>
      </c>
      <c r="E325" s="376"/>
      <c r="F325" s="511"/>
      <c r="G325" s="511"/>
      <c r="H325" s="661"/>
      <c r="I325" s="422"/>
      <c r="J325" s="19"/>
      <c r="K325" s="402"/>
      <c r="L325" s="363"/>
      <c r="M325" s="402"/>
      <c r="N325" s="402"/>
      <c r="O325" s="402"/>
      <c r="P325" s="402"/>
      <c r="Q325" s="49"/>
      <c r="R325" s="391"/>
      <c r="S325" s="84"/>
    </row>
    <row r="326" spans="2:19" s="412" customFormat="1" ht="12.75" customHeight="1" x14ac:dyDescent="0.2">
      <c r="B326" s="84"/>
      <c r="C326" s="421">
        <f t="shared" si="12"/>
        <v>314</v>
      </c>
      <c r="D326" s="60" t="str">
        <f t="shared" si="13"/>
        <v/>
      </c>
      <c r="E326" s="376"/>
      <c r="F326" s="511"/>
      <c r="G326" s="511"/>
      <c r="H326" s="661"/>
      <c r="I326" s="422"/>
      <c r="J326" s="19"/>
      <c r="K326" s="402"/>
      <c r="L326" s="363"/>
      <c r="M326" s="402"/>
      <c r="N326" s="402"/>
      <c r="O326" s="402"/>
      <c r="P326" s="402"/>
      <c r="Q326" s="49"/>
      <c r="R326" s="391"/>
      <c r="S326" s="84"/>
    </row>
    <row r="327" spans="2:19" s="412" customFormat="1" ht="12.75" customHeight="1" x14ac:dyDescent="0.2">
      <c r="B327" s="84"/>
      <c r="C327" s="421">
        <f t="shared" si="12"/>
        <v>315</v>
      </c>
      <c r="D327" s="60" t="str">
        <f t="shared" si="13"/>
        <v/>
      </c>
      <c r="E327" s="376"/>
      <c r="F327" s="511"/>
      <c r="G327" s="511"/>
      <c r="H327" s="661"/>
      <c r="I327" s="422"/>
      <c r="J327" s="19"/>
      <c r="K327" s="402"/>
      <c r="L327" s="363"/>
      <c r="M327" s="402"/>
      <c r="N327" s="402"/>
      <c r="O327" s="402"/>
      <c r="P327" s="402"/>
      <c r="Q327" s="49"/>
      <c r="R327" s="391"/>
      <c r="S327" s="84"/>
    </row>
    <row r="328" spans="2:19" s="412" customFormat="1" ht="12.75" customHeight="1" x14ac:dyDescent="0.2">
      <c r="B328" s="84"/>
      <c r="C328" s="421">
        <f t="shared" si="12"/>
        <v>316</v>
      </c>
      <c r="D328" s="60" t="str">
        <f t="shared" si="13"/>
        <v/>
      </c>
      <c r="E328" s="376"/>
      <c r="F328" s="511"/>
      <c r="G328" s="511"/>
      <c r="H328" s="661"/>
      <c r="I328" s="422"/>
      <c r="J328" s="19"/>
      <c r="K328" s="402"/>
      <c r="L328" s="363"/>
      <c r="M328" s="402"/>
      <c r="N328" s="402"/>
      <c r="O328" s="402"/>
      <c r="P328" s="402"/>
      <c r="Q328" s="49"/>
      <c r="R328" s="391"/>
      <c r="S328" s="84"/>
    </row>
    <row r="329" spans="2:19" s="412" customFormat="1" ht="12.75" customHeight="1" x14ac:dyDescent="0.2">
      <c r="B329" s="84"/>
      <c r="C329" s="421">
        <f t="shared" si="12"/>
        <v>317</v>
      </c>
      <c r="D329" s="60" t="str">
        <f t="shared" si="13"/>
        <v/>
      </c>
      <c r="E329" s="376"/>
      <c r="F329" s="511"/>
      <c r="G329" s="511"/>
      <c r="H329" s="661"/>
      <c r="I329" s="422"/>
      <c r="J329" s="19"/>
      <c r="K329" s="402"/>
      <c r="L329" s="363"/>
      <c r="M329" s="402"/>
      <c r="N329" s="402"/>
      <c r="O329" s="402"/>
      <c r="P329" s="402"/>
      <c r="Q329" s="49"/>
      <c r="R329" s="391"/>
      <c r="S329" s="84"/>
    </row>
    <row r="330" spans="2:19" s="412" customFormat="1" ht="12.75" customHeight="1" x14ac:dyDescent="0.2">
      <c r="B330" s="84"/>
      <c r="C330" s="421">
        <f t="shared" ref="C330:C393" si="14">C329+1</f>
        <v>318</v>
      </c>
      <c r="D330" s="60" t="str">
        <f t="shared" si="13"/>
        <v/>
      </c>
      <c r="E330" s="376"/>
      <c r="F330" s="511"/>
      <c r="G330" s="511"/>
      <c r="H330" s="661"/>
      <c r="I330" s="422"/>
      <c r="J330" s="19"/>
      <c r="K330" s="402"/>
      <c r="L330" s="363"/>
      <c r="M330" s="402"/>
      <c r="N330" s="402"/>
      <c r="O330" s="402"/>
      <c r="P330" s="402"/>
      <c r="Q330" s="49"/>
      <c r="R330" s="391"/>
      <c r="S330" s="84"/>
    </row>
    <row r="331" spans="2:19" s="412" customFormat="1" ht="12.75" customHeight="1" x14ac:dyDescent="0.2">
      <c r="B331" s="84"/>
      <c r="C331" s="421">
        <f t="shared" si="14"/>
        <v>319</v>
      </c>
      <c r="D331" s="60" t="str">
        <f t="shared" si="13"/>
        <v/>
      </c>
      <c r="E331" s="376"/>
      <c r="F331" s="511"/>
      <c r="G331" s="511"/>
      <c r="H331" s="661"/>
      <c r="I331" s="422"/>
      <c r="J331" s="19"/>
      <c r="K331" s="402"/>
      <c r="L331" s="363"/>
      <c r="M331" s="402"/>
      <c r="N331" s="402"/>
      <c r="O331" s="402"/>
      <c r="P331" s="402"/>
      <c r="Q331" s="49"/>
      <c r="R331" s="391"/>
      <c r="S331" s="84"/>
    </row>
    <row r="332" spans="2:19" s="412" customFormat="1" ht="12.75" customHeight="1" x14ac:dyDescent="0.2">
      <c r="B332" s="84"/>
      <c r="C332" s="421">
        <f t="shared" si="14"/>
        <v>320</v>
      </c>
      <c r="D332" s="60" t="str">
        <f t="shared" si="13"/>
        <v/>
      </c>
      <c r="E332" s="376"/>
      <c r="F332" s="511"/>
      <c r="G332" s="511"/>
      <c r="H332" s="661"/>
      <c r="I332" s="422"/>
      <c r="J332" s="19"/>
      <c r="K332" s="402"/>
      <c r="L332" s="363"/>
      <c r="M332" s="402"/>
      <c r="N332" s="402"/>
      <c r="O332" s="402"/>
      <c r="P332" s="402"/>
      <c r="Q332" s="49"/>
      <c r="R332" s="391"/>
      <c r="S332" s="84"/>
    </row>
    <row r="333" spans="2:19" s="412" customFormat="1" ht="12.75" customHeight="1" x14ac:dyDescent="0.2">
      <c r="B333" s="84"/>
      <c r="C333" s="421">
        <f t="shared" si="14"/>
        <v>321</v>
      </c>
      <c r="D333" s="60" t="str">
        <f t="shared" ref="D333:D396" si="15">IF(E333="","",IF(E333&lt;=$U$2,"○",""))</f>
        <v/>
      </c>
      <c r="E333" s="376"/>
      <c r="F333" s="511"/>
      <c r="G333" s="511"/>
      <c r="H333" s="661"/>
      <c r="I333" s="422"/>
      <c r="J333" s="19"/>
      <c r="K333" s="402"/>
      <c r="L333" s="363"/>
      <c r="M333" s="402"/>
      <c r="N333" s="402"/>
      <c r="O333" s="402"/>
      <c r="P333" s="402"/>
      <c r="Q333" s="49"/>
      <c r="R333" s="391"/>
      <c r="S333" s="84"/>
    </row>
    <row r="334" spans="2:19" s="412" customFormat="1" ht="12.75" customHeight="1" x14ac:dyDescent="0.2">
      <c r="B334" s="84"/>
      <c r="C334" s="421">
        <f t="shared" si="14"/>
        <v>322</v>
      </c>
      <c r="D334" s="60" t="str">
        <f t="shared" si="15"/>
        <v/>
      </c>
      <c r="E334" s="376"/>
      <c r="F334" s="511"/>
      <c r="G334" s="511"/>
      <c r="H334" s="661"/>
      <c r="I334" s="422"/>
      <c r="J334" s="19"/>
      <c r="K334" s="402"/>
      <c r="L334" s="363"/>
      <c r="M334" s="402"/>
      <c r="N334" s="402"/>
      <c r="O334" s="402"/>
      <c r="P334" s="402"/>
      <c r="Q334" s="49"/>
      <c r="R334" s="391"/>
      <c r="S334" s="84"/>
    </row>
    <row r="335" spans="2:19" s="412" customFormat="1" ht="12.75" customHeight="1" x14ac:dyDescent="0.2">
      <c r="B335" s="84"/>
      <c r="C335" s="421">
        <f t="shared" si="14"/>
        <v>323</v>
      </c>
      <c r="D335" s="60" t="str">
        <f t="shared" si="15"/>
        <v/>
      </c>
      <c r="E335" s="376"/>
      <c r="F335" s="511"/>
      <c r="G335" s="511"/>
      <c r="H335" s="661"/>
      <c r="I335" s="422"/>
      <c r="J335" s="19"/>
      <c r="K335" s="402"/>
      <c r="L335" s="363"/>
      <c r="M335" s="402"/>
      <c r="N335" s="402"/>
      <c r="O335" s="402"/>
      <c r="P335" s="402"/>
      <c r="Q335" s="49"/>
      <c r="R335" s="391"/>
      <c r="S335" s="84"/>
    </row>
    <row r="336" spans="2:19" s="412" customFormat="1" ht="12.75" customHeight="1" x14ac:dyDescent="0.2">
      <c r="B336" s="84"/>
      <c r="C336" s="421">
        <f t="shared" si="14"/>
        <v>324</v>
      </c>
      <c r="D336" s="60" t="str">
        <f t="shared" si="15"/>
        <v/>
      </c>
      <c r="E336" s="376"/>
      <c r="F336" s="511"/>
      <c r="G336" s="511"/>
      <c r="H336" s="661"/>
      <c r="I336" s="422"/>
      <c r="J336" s="19"/>
      <c r="K336" s="402"/>
      <c r="L336" s="363"/>
      <c r="M336" s="402"/>
      <c r="N336" s="402"/>
      <c r="O336" s="402"/>
      <c r="P336" s="402"/>
      <c r="Q336" s="49"/>
      <c r="R336" s="391"/>
      <c r="S336" s="84"/>
    </row>
    <row r="337" spans="2:19" s="412" customFormat="1" ht="12.75" customHeight="1" x14ac:dyDescent="0.2">
      <c r="B337" s="84"/>
      <c r="C337" s="421">
        <f t="shared" si="14"/>
        <v>325</v>
      </c>
      <c r="D337" s="60" t="str">
        <f t="shared" si="15"/>
        <v/>
      </c>
      <c r="E337" s="376"/>
      <c r="F337" s="511"/>
      <c r="G337" s="511"/>
      <c r="H337" s="661"/>
      <c r="I337" s="422"/>
      <c r="J337" s="19"/>
      <c r="K337" s="402"/>
      <c r="L337" s="363"/>
      <c r="M337" s="402"/>
      <c r="N337" s="402"/>
      <c r="O337" s="402"/>
      <c r="P337" s="402"/>
      <c r="Q337" s="49"/>
      <c r="R337" s="391"/>
      <c r="S337" s="84"/>
    </row>
    <row r="338" spans="2:19" s="412" customFormat="1" ht="12.75" customHeight="1" x14ac:dyDescent="0.2">
      <c r="B338" s="84"/>
      <c r="C338" s="421">
        <f t="shared" si="14"/>
        <v>326</v>
      </c>
      <c r="D338" s="60" t="str">
        <f t="shared" si="15"/>
        <v/>
      </c>
      <c r="E338" s="376"/>
      <c r="F338" s="511"/>
      <c r="G338" s="511"/>
      <c r="H338" s="661"/>
      <c r="I338" s="422"/>
      <c r="J338" s="19"/>
      <c r="K338" s="402"/>
      <c r="L338" s="363"/>
      <c r="M338" s="402"/>
      <c r="N338" s="402"/>
      <c r="O338" s="402"/>
      <c r="P338" s="402"/>
      <c r="Q338" s="49"/>
      <c r="R338" s="391"/>
      <c r="S338" s="84"/>
    </row>
    <row r="339" spans="2:19" s="412" customFormat="1" ht="12.75" customHeight="1" x14ac:dyDescent="0.2">
      <c r="B339" s="84"/>
      <c r="C339" s="421">
        <f t="shared" si="14"/>
        <v>327</v>
      </c>
      <c r="D339" s="60" t="str">
        <f t="shared" si="15"/>
        <v/>
      </c>
      <c r="E339" s="376"/>
      <c r="F339" s="511"/>
      <c r="G339" s="511"/>
      <c r="H339" s="661"/>
      <c r="I339" s="422"/>
      <c r="J339" s="19"/>
      <c r="K339" s="402"/>
      <c r="L339" s="363"/>
      <c r="M339" s="402"/>
      <c r="N339" s="402"/>
      <c r="O339" s="402"/>
      <c r="P339" s="402"/>
      <c r="Q339" s="49"/>
      <c r="R339" s="391"/>
      <c r="S339" s="84"/>
    </row>
    <row r="340" spans="2:19" s="412" customFormat="1" ht="12.75" customHeight="1" x14ac:dyDescent="0.2">
      <c r="B340" s="84"/>
      <c r="C340" s="421">
        <f t="shared" si="14"/>
        <v>328</v>
      </c>
      <c r="D340" s="60" t="str">
        <f t="shared" si="15"/>
        <v/>
      </c>
      <c r="E340" s="376"/>
      <c r="F340" s="511"/>
      <c r="G340" s="511"/>
      <c r="H340" s="661"/>
      <c r="I340" s="422"/>
      <c r="J340" s="19"/>
      <c r="K340" s="402"/>
      <c r="L340" s="363"/>
      <c r="M340" s="402"/>
      <c r="N340" s="402"/>
      <c r="O340" s="402"/>
      <c r="P340" s="402"/>
      <c r="Q340" s="49"/>
      <c r="R340" s="391"/>
      <c r="S340" s="84"/>
    </row>
    <row r="341" spans="2:19" s="412" customFormat="1" ht="12.75" customHeight="1" x14ac:dyDescent="0.2">
      <c r="B341" s="84"/>
      <c r="C341" s="421">
        <f t="shared" si="14"/>
        <v>329</v>
      </c>
      <c r="D341" s="60" t="str">
        <f t="shared" si="15"/>
        <v/>
      </c>
      <c r="E341" s="376"/>
      <c r="F341" s="511"/>
      <c r="G341" s="511"/>
      <c r="H341" s="661"/>
      <c r="I341" s="422"/>
      <c r="J341" s="19"/>
      <c r="K341" s="402"/>
      <c r="L341" s="363"/>
      <c r="M341" s="402"/>
      <c r="N341" s="402"/>
      <c r="O341" s="402"/>
      <c r="P341" s="402"/>
      <c r="Q341" s="49"/>
      <c r="R341" s="391"/>
      <c r="S341" s="84"/>
    </row>
    <row r="342" spans="2:19" s="412" customFormat="1" ht="12.75" customHeight="1" x14ac:dyDescent="0.2">
      <c r="B342" s="84"/>
      <c r="C342" s="421">
        <f t="shared" si="14"/>
        <v>330</v>
      </c>
      <c r="D342" s="60" t="str">
        <f t="shared" si="15"/>
        <v/>
      </c>
      <c r="E342" s="376"/>
      <c r="F342" s="511"/>
      <c r="G342" s="511"/>
      <c r="H342" s="661"/>
      <c r="I342" s="422"/>
      <c r="J342" s="19"/>
      <c r="K342" s="402"/>
      <c r="L342" s="363"/>
      <c r="M342" s="402"/>
      <c r="N342" s="402"/>
      <c r="O342" s="402"/>
      <c r="P342" s="402"/>
      <c r="Q342" s="49"/>
      <c r="R342" s="391"/>
      <c r="S342" s="84"/>
    </row>
    <row r="343" spans="2:19" s="412" customFormat="1" ht="12.75" customHeight="1" x14ac:dyDescent="0.2">
      <c r="B343" s="84"/>
      <c r="C343" s="421">
        <f t="shared" si="14"/>
        <v>331</v>
      </c>
      <c r="D343" s="60" t="str">
        <f t="shared" si="15"/>
        <v/>
      </c>
      <c r="E343" s="376"/>
      <c r="F343" s="511"/>
      <c r="G343" s="511"/>
      <c r="H343" s="661"/>
      <c r="I343" s="422"/>
      <c r="J343" s="19"/>
      <c r="K343" s="402"/>
      <c r="L343" s="363"/>
      <c r="M343" s="402"/>
      <c r="N343" s="402"/>
      <c r="O343" s="402"/>
      <c r="P343" s="402"/>
      <c r="Q343" s="49"/>
      <c r="R343" s="391"/>
      <c r="S343" s="84"/>
    </row>
    <row r="344" spans="2:19" s="412" customFormat="1" ht="12.75" customHeight="1" x14ac:dyDescent="0.2">
      <c r="B344" s="84"/>
      <c r="C344" s="421">
        <f t="shared" si="14"/>
        <v>332</v>
      </c>
      <c r="D344" s="60" t="str">
        <f t="shared" si="15"/>
        <v/>
      </c>
      <c r="E344" s="376"/>
      <c r="F344" s="511"/>
      <c r="G344" s="511"/>
      <c r="H344" s="661"/>
      <c r="I344" s="422"/>
      <c r="J344" s="19"/>
      <c r="K344" s="402"/>
      <c r="L344" s="363"/>
      <c r="M344" s="402"/>
      <c r="N344" s="402"/>
      <c r="O344" s="402"/>
      <c r="P344" s="402"/>
      <c r="Q344" s="49"/>
      <c r="R344" s="391"/>
      <c r="S344" s="84"/>
    </row>
    <row r="345" spans="2:19" s="412" customFormat="1" ht="12.75" customHeight="1" x14ac:dyDescent="0.2">
      <c r="B345" s="84"/>
      <c r="C345" s="421">
        <f t="shared" si="14"/>
        <v>333</v>
      </c>
      <c r="D345" s="60" t="str">
        <f t="shared" si="15"/>
        <v/>
      </c>
      <c r="E345" s="376"/>
      <c r="F345" s="511"/>
      <c r="G345" s="511"/>
      <c r="H345" s="661"/>
      <c r="I345" s="422"/>
      <c r="J345" s="19"/>
      <c r="K345" s="402"/>
      <c r="L345" s="363"/>
      <c r="M345" s="402"/>
      <c r="N345" s="402"/>
      <c r="O345" s="402"/>
      <c r="P345" s="402"/>
      <c r="Q345" s="49"/>
      <c r="R345" s="391"/>
      <c r="S345" s="84"/>
    </row>
    <row r="346" spans="2:19" s="412" customFormat="1" ht="12.75" customHeight="1" x14ac:dyDescent="0.2">
      <c r="B346" s="84"/>
      <c r="C346" s="421">
        <f t="shared" si="14"/>
        <v>334</v>
      </c>
      <c r="D346" s="60" t="str">
        <f t="shared" si="15"/>
        <v/>
      </c>
      <c r="E346" s="376"/>
      <c r="F346" s="511"/>
      <c r="G346" s="511"/>
      <c r="H346" s="661"/>
      <c r="I346" s="422"/>
      <c r="J346" s="19"/>
      <c r="K346" s="402"/>
      <c r="L346" s="363"/>
      <c r="M346" s="402"/>
      <c r="N346" s="402"/>
      <c r="O346" s="402"/>
      <c r="P346" s="402"/>
      <c r="Q346" s="49"/>
      <c r="R346" s="391"/>
      <c r="S346" s="84"/>
    </row>
    <row r="347" spans="2:19" s="412" customFormat="1" ht="12.75" customHeight="1" x14ac:dyDescent="0.2">
      <c r="B347" s="84"/>
      <c r="C347" s="421">
        <f t="shared" si="14"/>
        <v>335</v>
      </c>
      <c r="D347" s="60" t="str">
        <f t="shared" si="15"/>
        <v/>
      </c>
      <c r="E347" s="376"/>
      <c r="F347" s="511"/>
      <c r="G347" s="511"/>
      <c r="H347" s="661"/>
      <c r="I347" s="422"/>
      <c r="J347" s="19"/>
      <c r="K347" s="402"/>
      <c r="L347" s="363"/>
      <c r="M347" s="402"/>
      <c r="N347" s="402"/>
      <c r="O347" s="402"/>
      <c r="P347" s="402"/>
      <c r="Q347" s="49"/>
      <c r="R347" s="391"/>
      <c r="S347" s="84"/>
    </row>
    <row r="348" spans="2:19" s="412" customFormat="1" ht="12.75" customHeight="1" x14ac:dyDescent="0.2">
      <c r="B348" s="84"/>
      <c r="C348" s="421">
        <f t="shared" si="14"/>
        <v>336</v>
      </c>
      <c r="D348" s="60" t="str">
        <f t="shared" si="15"/>
        <v/>
      </c>
      <c r="E348" s="376"/>
      <c r="F348" s="511"/>
      <c r="G348" s="511"/>
      <c r="H348" s="661"/>
      <c r="I348" s="422"/>
      <c r="J348" s="19"/>
      <c r="K348" s="402"/>
      <c r="L348" s="363"/>
      <c r="M348" s="402"/>
      <c r="N348" s="402"/>
      <c r="O348" s="402"/>
      <c r="P348" s="402"/>
      <c r="Q348" s="49"/>
      <c r="R348" s="391"/>
      <c r="S348" s="84"/>
    </row>
    <row r="349" spans="2:19" s="412" customFormat="1" ht="12.75" customHeight="1" x14ac:dyDescent="0.2">
      <c r="B349" s="84"/>
      <c r="C349" s="421">
        <f t="shared" si="14"/>
        <v>337</v>
      </c>
      <c r="D349" s="60" t="str">
        <f t="shared" si="15"/>
        <v/>
      </c>
      <c r="E349" s="376"/>
      <c r="F349" s="511"/>
      <c r="G349" s="511"/>
      <c r="H349" s="661"/>
      <c r="I349" s="422"/>
      <c r="J349" s="19"/>
      <c r="K349" s="402"/>
      <c r="L349" s="363"/>
      <c r="M349" s="402"/>
      <c r="N349" s="402"/>
      <c r="O349" s="402"/>
      <c r="P349" s="402"/>
      <c r="Q349" s="49"/>
      <c r="R349" s="391"/>
      <c r="S349" s="84"/>
    </row>
    <row r="350" spans="2:19" s="412" customFormat="1" ht="12.75" customHeight="1" x14ac:dyDescent="0.2">
      <c r="B350" s="84"/>
      <c r="C350" s="421">
        <f t="shared" si="14"/>
        <v>338</v>
      </c>
      <c r="D350" s="60" t="str">
        <f t="shared" si="15"/>
        <v/>
      </c>
      <c r="E350" s="376"/>
      <c r="F350" s="511"/>
      <c r="G350" s="511"/>
      <c r="H350" s="661"/>
      <c r="I350" s="422"/>
      <c r="J350" s="19"/>
      <c r="K350" s="402"/>
      <c r="L350" s="363"/>
      <c r="M350" s="402"/>
      <c r="N350" s="402"/>
      <c r="O350" s="402"/>
      <c r="P350" s="402"/>
      <c r="Q350" s="49"/>
      <c r="R350" s="391"/>
      <c r="S350" s="84"/>
    </row>
    <row r="351" spans="2:19" s="412" customFormat="1" ht="12.75" customHeight="1" x14ac:dyDescent="0.2">
      <c r="B351" s="84"/>
      <c r="C351" s="421">
        <f t="shared" si="14"/>
        <v>339</v>
      </c>
      <c r="D351" s="60" t="str">
        <f t="shared" si="15"/>
        <v/>
      </c>
      <c r="E351" s="376"/>
      <c r="F351" s="511"/>
      <c r="G351" s="511"/>
      <c r="H351" s="661"/>
      <c r="I351" s="422"/>
      <c r="J351" s="19"/>
      <c r="K351" s="402"/>
      <c r="L351" s="363"/>
      <c r="M351" s="402"/>
      <c r="N351" s="402"/>
      <c r="O351" s="402"/>
      <c r="P351" s="402"/>
      <c r="Q351" s="49"/>
      <c r="R351" s="391"/>
      <c r="S351" s="84"/>
    </row>
    <row r="352" spans="2:19" s="412" customFormat="1" ht="12.75" customHeight="1" x14ac:dyDescent="0.2">
      <c r="B352" s="84"/>
      <c r="C352" s="421">
        <f t="shared" si="14"/>
        <v>340</v>
      </c>
      <c r="D352" s="60" t="str">
        <f t="shared" si="15"/>
        <v/>
      </c>
      <c r="E352" s="376"/>
      <c r="F352" s="511"/>
      <c r="G352" s="511"/>
      <c r="H352" s="661"/>
      <c r="I352" s="422"/>
      <c r="J352" s="19"/>
      <c r="K352" s="402"/>
      <c r="L352" s="363"/>
      <c r="M352" s="402"/>
      <c r="N352" s="402"/>
      <c r="O352" s="402"/>
      <c r="P352" s="402"/>
      <c r="Q352" s="49"/>
      <c r="R352" s="391"/>
      <c r="S352" s="84"/>
    </row>
    <row r="353" spans="2:19" s="412" customFormat="1" ht="12.75" customHeight="1" x14ac:dyDescent="0.2">
      <c r="B353" s="84"/>
      <c r="C353" s="421">
        <f t="shared" si="14"/>
        <v>341</v>
      </c>
      <c r="D353" s="60" t="str">
        <f t="shared" si="15"/>
        <v/>
      </c>
      <c r="E353" s="376"/>
      <c r="F353" s="511"/>
      <c r="G353" s="511"/>
      <c r="H353" s="661"/>
      <c r="I353" s="422"/>
      <c r="J353" s="19"/>
      <c r="K353" s="402"/>
      <c r="L353" s="363"/>
      <c r="M353" s="402"/>
      <c r="N353" s="402"/>
      <c r="O353" s="402"/>
      <c r="P353" s="402"/>
      <c r="Q353" s="49"/>
      <c r="R353" s="391"/>
      <c r="S353" s="84"/>
    </row>
    <row r="354" spans="2:19" s="412" customFormat="1" ht="12.75" customHeight="1" x14ac:dyDescent="0.2">
      <c r="B354" s="84"/>
      <c r="C354" s="421">
        <f t="shared" si="14"/>
        <v>342</v>
      </c>
      <c r="D354" s="60" t="str">
        <f t="shared" si="15"/>
        <v/>
      </c>
      <c r="E354" s="376"/>
      <c r="F354" s="511"/>
      <c r="G354" s="511"/>
      <c r="H354" s="661"/>
      <c r="I354" s="422"/>
      <c r="J354" s="19"/>
      <c r="K354" s="402"/>
      <c r="L354" s="363"/>
      <c r="M354" s="402"/>
      <c r="N354" s="402"/>
      <c r="O354" s="402"/>
      <c r="P354" s="402"/>
      <c r="Q354" s="49"/>
      <c r="R354" s="391"/>
      <c r="S354" s="84"/>
    </row>
    <row r="355" spans="2:19" s="412" customFormat="1" ht="12.75" customHeight="1" x14ac:dyDescent="0.2">
      <c r="B355" s="84"/>
      <c r="C355" s="421">
        <f t="shared" si="14"/>
        <v>343</v>
      </c>
      <c r="D355" s="60" t="str">
        <f t="shared" si="15"/>
        <v/>
      </c>
      <c r="E355" s="376"/>
      <c r="F355" s="511"/>
      <c r="G355" s="511"/>
      <c r="H355" s="661"/>
      <c r="I355" s="422"/>
      <c r="J355" s="19"/>
      <c r="K355" s="402"/>
      <c r="L355" s="363"/>
      <c r="M355" s="402"/>
      <c r="N355" s="402"/>
      <c r="O355" s="402"/>
      <c r="P355" s="402"/>
      <c r="Q355" s="49"/>
      <c r="R355" s="391"/>
      <c r="S355" s="84"/>
    </row>
    <row r="356" spans="2:19" s="412" customFormat="1" ht="12.75" customHeight="1" x14ac:dyDescent="0.2">
      <c r="B356" s="84"/>
      <c r="C356" s="421">
        <f t="shared" si="14"/>
        <v>344</v>
      </c>
      <c r="D356" s="60" t="str">
        <f t="shared" si="15"/>
        <v/>
      </c>
      <c r="E356" s="376"/>
      <c r="F356" s="511"/>
      <c r="G356" s="511"/>
      <c r="H356" s="661"/>
      <c r="I356" s="422"/>
      <c r="J356" s="19"/>
      <c r="K356" s="402"/>
      <c r="L356" s="363"/>
      <c r="M356" s="402"/>
      <c r="N356" s="402"/>
      <c r="O356" s="402"/>
      <c r="P356" s="402"/>
      <c r="Q356" s="49"/>
      <c r="R356" s="391"/>
      <c r="S356" s="84"/>
    </row>
    <row r="357" spans="2:19" s="412" customFormat="1" ht="12.75" customHeight="1" x14ac:dyDescent="0.2">
      <c r="B357" s="84"/>
      <c r="C357" s="421">
        <f t="shared" si="14"/>
        <v>345</v>
      </c>
      <c r="D357" s="60" t="str">
        <f t="shared" si="15"/>
        <v/>
      </c>
      <c r="E357" s="376"/>
      <c r="F357" s="511"/>
      <c r="G357" s="511"/>
      <c r="H357" s="661"/>
      <c r="I357" s="422"/>
      <c r="J357" s="19"/>
      <c r="K357" s="402"/>
      <c r="L357" s="363"/>
      <c r="M357" s="402"/>
      <c r="N357" s="402"/>
      <c r="O357" s="402"/>
      <c r="P357" s="402"/>
      <c r="Q357" s="49"/>
      <c r="R357" s="391"/>
      <c r="S357" s="84"/>
    </row>
    <row r="358" spans="2:19" s="412" customFormat="1" ht="12.75" customHeight="1" x14ac:dyDescent="0.2">
      <c r="B358" s="84"/>
      <c r="C358" s="421">
        <f t="shared" si="14"/>
        <v>346</v>
      </c>
      <c r="D358" s="60" t="str">
        <f t="shared" si="15"/>
        <v/>
      </c>
      <c r="E358" s="376"/>
      <c r="F358" s="511"/>
      <c r="G358" s="511"/>
      <c r="H358" s="661"/>
      <c r="I358" s="422"/>
      <c r="J358" s="19"/>
      <c r="K358" s="402"/>
      <c r="L358" s="363"/>
      <c r="M358" s="402"/>
      <c r="N358" s="402"/>
      <c r="O358" s="402"/>
      <c r="P358" s="402"/>
      <c r="Q358" s="49"/>
      <c r="R358" s="391"/>
      <c r="S358" s="84"/>
    </row>
    <row r="359" spans="2:19" s="412" customFormat="1" ht="12.75" customHeight="1" x14ac:dyDescent="0.2">
      <c r="B359" s="84"/>
      <c r="C359" s="421">
        <f t="shared" si="14"/>
        <v>347</v>
      </c>
      <c r="D359" s="60" t="str">
        <f t="shared" si="15"/>
        <v/>
      </c>
      <c r="E359" s="376"/>
      <c r="F359" s="511"/>
      <c r="G359" s="511"/>
      <c r="H359" s="661"/>
      <c r="I359" s="422"/>
      <c r="J359" s="19"/>
      <c r="K359" s="402"/>
      <c r="L359" s="363"/>
      <c r="M359" s="402"/>
      <c r="N359" s="402"/>
      <c r="O359" s="402"/>
      <c r="P359" s="402"/>
      <c r="Q359" s="49"/>
      <c r="R359" s="391"/>
      <c r="S359" s="84"/>
    </row>
    <row r="360" spans="2:19" s="412" customFormat="1" ht="12.75" customHeight="1" x14ac:dyDescent="0.2">
      <c r="B360" s="84"/>
      <c r="C360" s="421">
        <f t="shared" si="14"/>
        <v>348</v>
      </c>
      <c r="D360" s="60" t="str">
        <f t="shared" si="15"/>
        <v/>
      </c>
      <c r="E360" s="376"/>
      <c r="F360" s="511"/>
      <c r="G360" s="511"/>
      <c r="H360" s="661"/>
      <c r="I360" s="422"/>
      <c r="J360" s="19"/>
      <c r="K360" s="402"/>
      <c r="L360" s="363"/>
      <c r="M360" s="402"/>
      <c r="N360" s="402"/>
      <c r="O360" s="402"/>
      <c r="P360" s="402"/>
      <c r="Q360" s="49"/>
      <c r="R360" s="391"/>
      <c r="S360" s="84"/>
    </row>
    <row r="361" spans="2:19" s="412" customFormat="1" ht="12.75" customHeight="1" x14ac:dyDescent="0.2">
      <c r="B361" s="84"/>
      <c r="C361" s="421">
        <f t="shared" si="14"/>
        <v>349</v>
      </c>
      <c r="D361" s="60" t="str">
        <f t="shared" si="15"/>
        <v/>
      </c>
      <c r="E361" s="376"/>
      <c r="F361" s="511"/>
      <c r="G361" s="511"/>
      <c r="H361" s="661"/>
      <c r="I361" s="422"/>
      <c r="J361" s="19"/>
      <c r="K361" s="402"/>
      <c r="L361" s="363"/>
      <c r="M361" s="402"/>
      <c r="N361" s="402"/>
      <c r="O361" s="402"/>
      <c r="P361" s="402"/>
      <c r="Q361" s="49"/>
      <c r="R361" s="391"/>
      <c r="S361" s="84"/>
    </row>
    <row r="362" spans="2:19" s="412" customFormat="1" ht="12.75" customHeight="1" x14ac:dyDescent="0.2">
      <c r="B362" s="84"/>
      <c r="C362" s="421">
        <f t="shared" si="14"/>
        <v>350</v>
      </c>
      <c r="D362" s="60" t="str">
        <f t="shared" si="15"/>
        <v/>
      </c>
      <c r="E362" s="376"/>
      <c r="F362" s="511"/>
      <c r="G362" s="511"/>
      <c r="H362" s="661"/>
      <c r="I362" s="422"/>
      <c r="J362" s="19"/>
      <c r="K362" s="402"/>
      <c r="L362" s="363"/>
      <c r="M362" s="402"/>
      <c r="N362" s="402"/>
      <c r="O362" s="402"/>
      <c r="P362" s="402"/>
      <c r="Q362" s="49"/>
      <c r="R362" s="391"/>
      <c r="S362" s="84"/>
    </row>
    <row r="363" spans="2:19" s="412" customFormat="1" ht="12.75" customHeight="1" x14ac:dyDescent="0.2">
      <c r="B363" s="84"/>
      <c r="C363" s="421">
        <f t="shared" si="14"/>
        <v>351</v>
      </c>
      <c r="D363" s="60" t="str">
        <f t="shared" si="15"/>
        <v/>
      </c>
      <c r="E363" s="376"/>
      <c r="F363" s="511"/>
      <c r="G363" s="511"/>
      <c r="H363" s="661"/>
      <c r="I363" s="422"/>
      <c r="J363" s="19"/>
      <c r="K363" s="402"/>
      <c r="L363" s="363"/>
      <c r="M363" s="402"/>
      <c r="N363" s="402"/>
      <c r="O363" s="402"/>
      <c r="P363" s="402"/>
      <c r="Q363" s="49"/>
      <c r="R363" s="391"/>
      <c r="S363" s="84"/>
    </row>
    <row r="364" spans="2:19" s="412" customFormat="1" ht="12.75" customHeight="1" x14ac:dyDescent="0.2">
      <c r="B364" s="84"/>
      <c r="C364" s="421">
        <f t="shared" si="14"/>
        <v>352</v>
      </c>
      <c r="D364" s="60" t="str">
        <f t="shared" si="15"/>
        <v/>
      </c>
      <c r="E364" s="376"/>
      <c r="F364" s="511"/>
      <c r="G364" s="511"/>
      <c r="H364" s="661"/>
      <c r="I364" s="422"/>
      <c r="J364" s="19"/>
      <c r="K364" s="402"/>
      <c r="L364" s="363"/>
      <c r="M364" s="402"/>
      <c r="N364" s="402"/>
      <c r="O364" s="402"/>
      <c r="P364" s="402"/>
      <c r="Q364" s="49"/>
      <c r="R364" s="391"/>
      <c r="S364" s="84"/>
    </row>
    <row r="365" spans="2:19" s="412" customFormat="1" ht="12.75" customHeight="1" x14ac:dyDescent="0.2">
      <c r="B365" s="84"/>
      <c r="C365" s="421">
        <f t="shared" si="14"/>
        <v>353</v>
      </c>
      <c r="D365" s="60" t="str">
        <f t="shared" si="15"/>
        <v/>
      </c>
      <c r="E365" s="376"/>
      <c r="F365" s="511"/>
      <c r="G365" s="511"/>
      <c r="H365" s="661"/>
      <c r="I365" s="422"/>
      <c r="J365" s="19"/>
      <c r="K365" s="402"/>
      <c r="L365" s="363"/>
      <c r="M365" s="402"/>
      <c r="N365" s="402"/>
      <c r="O365" s="402"/>
      <c r="P365" s="402"/>
      <c r="Q365" s="49"/>
      <c r="R365" s="391"/>
      <c r="S365" s="84"/>
    </row>
    <row r="366" spans="2:19" s="412" customFormat="1" ht="12.75" customHeight="1" x14ac:dyDescent="0.2">
      <c r="B366" s="84"/>
      <c r="C366" s="421">
        <f t="shared" si="14"/>
        <v>354</v>
      </c>
      <c r="D366" s="60" t="str">
        <f t="shared" si="15"/>
        <v/>
      </c>
      <c r="E366" s="376"/>
      <c r="F366" s="511"/>
      <c r="G366" s="511"/>
      <c r="H366" s="661"/>
      <c r="I366" s="422"/>
      <c r="J366" s="19"/>
      <c r="K366" s="402"/>
      <c r="L366" s="363"/>
      <c r="M366" s="402"/>
      <c r="N366" s="402"/>
      <c r="O366" s="402"/>
      <c r="P366" s="402"/>
      <c r="Q366" s="49"/>
      <c r="R366" s="391"/>
      <c r="S366" s="84"/>
    </row>
    <row r="367" spans="2:19" s="412" customFormat="1" ht="12.75" customHeight="1" x14ac:dyDescent="0.2">
      <c r="B367" s="84"/>
      <c r="C367" s="421">
        <f t="shared" si="14"/>
        <v>355</v>
      </c>
      <c r="D367" s="60" t="str">
        <f t="shared" si="15"/>
        <v/>
      </c>
      <c r="E367" s="376"/>
      <c r="F367" s="511"/>
      <c r="G367" s="511"/>
      <c r="H367" s="661"/>
      <c r="I367" s="422"/>
      <c r="J367" s="19"/>
      <c r="K367" s="402"/>
      <c r="L367" s="363"/>
      <c r="M367" s="402"/>
      <c r="N367" s="402"/>
      <c r="O367" s="402"/>
      <c r="P367" s="402"/>
      <c r="Q367" s="49"/>
      <c r="R367" s="391"/>
      <c r="S367" s="84"/>
    </row>
    <row r="368" spans="2:19" s="412" customFormat="1" ht="12.75" customHeight="1" x14ac:dyDescent="0.2">
      <c r="B368" s="84"/>
      <c r="C368" s="421">
        <f t="shared" si="14"/>
        <v>356</v>
      </c>
      <c r="D368" s="60" t="str">
        <f t="shared" si="15"/>
        <v/>
      </c>
      <c r="E368" s="376"/>
      <c r="F368" s="511"/>
      <c r="G368" s="511"/>
      <c r="H368" s="661"/>
      <c r="I368" s="422"/>
      <c r="J368" s="19"/>
      <c r="K368" s="402"/>
      <c r="L368" s="363"/>
      <c r="M368" s="402"/>
      <c r="N368" s="402"/>
      <c r="O368" s="402"/>
      <c r="P368" s="402"/>
      <c r="Q368" s="49"/>
      <c r="R368" s="391"/>
      <c r="S368" s="84"/>
    </row>
    <row r="369" spans="2:19" s="412" customFormat="1" ht="12.75" customHeight="1" x14ac:dyDescent="0.2">
      <c r="B369" s="84"/>
      <c r="C369" s="421">
        <f t="shared" si="14"/>
        <v>357</v>
      </c>
      <c r="D369" s="60" t="str">
        <f t="shared" si="15"/>
        <v/>
      </c>
      <c r="E369" s="376"/>
      <c r="F369" s="511"/>
      <c r="G369" s="511"/>
      <c r="H369" s="661"/>
      <c r="I369" s="422"/>
      <c r="J369" s="19"/>
      <c r="K369" s="402"/>
      <c r="L369" s="363"/>
      <c r="M369" s="402"/>
      <c r="N369" s="402"/>
      <c r="O369" s="402"/>
      <c r="P369" s="402"/>
      <c r="Q369" s="49"/>
      <c r="R369" s="391"/>
      <c r="S369" s="84"/>
    </row>
    <row r="370" spans="2:19" s="412" customFormat="1" ht="12.75" customHeight="1" x14ac:dyDescent="0.2">
      <c r="B370" s="84"/>
      <c r="C370" s="421">
        <f t="shared" si="14"/>
        <v>358</v>
      </c>
      <c r="D370" s="60" t="str">
        <f t="shared" si="15"/>
        <v/>
      </c>
      <c r="E370" s="376"/>
      <c r="F370" s="511"/>
      <c r="G370" s="511"/>
      <c r="H370" s="661"/>
      <c r="I370" s="422"/>
      <c r="J370" s="19"/>
      <c r="K370" s="402"/>
      <c r="L370" s="363"/>
      <c r="M370" s="402"/>
      <c r="N370" s="402"/>
      <c r="O370" s="402"/>
      <c r="P370" s="402"/>
      <c r="Q370" s="49"/>
      <c r="R370" s="391"/>
      <c r="S370" s="84"/>
    </row>
    <row r="371" spans="2:19" s="412" customFormat="1" ht="12.75" customHeight="1" x14ac:dyDescent="0.2">
      <c r="B371" s="84"/>
      <c r="C371" s="421">
        <f t="shared" si="14"/>
        <v>359</v>
      </c>
      <c r="D371" s="60" t="str">
        <f t="shared" si="15"/>
        <v/>
      </c>
      <c r="E371" s="376"/>
      <c r="F371" s="511"/>
      <c r="G371" s="511"/>
      <c r="H371" s="661"/>
      <c r="I371" s="422"/>
      <c r="J371" s="19"/>
      <c r="K371" s="402"/>
      <c r="L371" s="363"/>
      <c r="M371" s="402"/>
      <c r="N371" s="402"/>
      <c r="O371" s="402"/>
      <c r="P371" s="402"/>
      <c r="Q371" s="49"/>
      <c r="R371" s="391"/>
      <c r="S371" s="84"/>
    </row>
    <row r="372" spans="2:19" s="412" customFormat="1" ht="12.75" customHeight="1" x14ac:dyDescent="0.2">
      <c r="B372" s="84"/>
      <c r="C372" s="421">
        <f t="shared" si="14"/>
        <v>360</v>
      </c>
      <c r="D372" s="60" t="str">
        <f t="shared" si="15"/>
        <v/>
      </c>
      <c r="E372" s="376"/>
      <c r="F372" s="511"/>
      <c r="G372" s="511"/>
      <c r="H372" s="661"/>
      <c r="I372" s="422"/>
      <c r="J372" s="19"/>
      <c r="K372" s="402"/>
      <c r="L372" s="363"/>
      <c r="M372" s="402"/>
      <c r="N372" s="402"/>
      <c r="O372" s="402"/>
      <c r="P372" s="402"/>
      <c r="Q372" s="49"/>
      <c r="R372" s="391"/>
      <c r="S372" s="84"/>
    </row>
    <row r="373" spans="2:19" s="412" customFormat="1" ht="12.75" customHeight="1" x14ac:dyDescent="0.2">
      <c r="B373" s="84"/>
      <c r="C373" s="421">
        <f t="shared" si="14"/>
        <v>361</v>
      </c>
      <c r="D373" s="60" t="str">
        <f t="shared" si="15"/>
        <v/>
      </c>
      <c r="E373" s="376"/>
      <c r="F373" s="511"/>
      <c r="G373" s="511"/>
      <c r="H373" s="661"/>
      <c r="I373" s="422"/>
      <c r="J373" s="19"/>
      <c r="K373" s="402"/>
      <c r="L373" s="363"/>
      <c r="M373" s="402"/>
      <c r="N373" s="402"/>
      <c r="O373" s="402"/>
      <c r="P373" s="402"/>
      <c r="Q373" s="49"/>
      <c r="R373" s="391"/>
      <c r="S373" s="84"/>
    </row>
    <row r="374" spans="2:19" s="412" customFormat="1" ht="12.75" customHeight="1" x14ac:dyDescent="0.2">
      <c r="B374" s="84"/>
      <c r="C374" s="421">
        <f t="shared" si="14"/>
        <v>362</v>
      </c>
      <c r="D374" s="60" t="str">
        <f t="shared" si="15"/>
        <v/>
      </c>
      <c r="E374" s="376"/>
      <c r="F374" s="511"/>
      <c r="G374" s="511"/>
      <c r="H374" s="661"/>
      <c r="I374" s="422"/>
      <c r="J374" s="19"/>
      <c r="K374" s="402"/>
      <c r="L374" s="363"/>
      <c r="M374" s="402"/>
      <c r="N374" s="402"/>
      <c r="O374" s="402"/>
      <c r="P374" s="402"/>
      <c r="Q374" s="49"/>
      <c r="R374" s="391"/>
      <c r="S374" s="84"/>
    </row>
    <row r="375" spans="2:19" s="412" customFormat="1" ht="12.75" customHeight="1" x14ac:dyDescent="0.2">
      <c r="B375" s="84"/>
      <c r="C375" s="421">
        <f t="shared" si="14"/>
        <v>363</v>
      </c>
      <c r="D375" s="60" t="str">
        <f t="shared" si="15"/>
        <v/>
      </c>
      <c r="E375" s="376"/>
      <c r="F375" s="511"/>
      <c r="G375" s="511"/>
      <c r="H375" s="661"/>
      <c r="I375" s="422"/>
      <c r="J375" s="19"/>
      <c r="K375" s="402"/>
      <c r="L375" s="363"/>
      <c r="M375" s="402"/>
      <c r="N375" s="402"/>
      <c r="O375" s="402"/>
      <c r="P375" s="402"/>
      <c r="Q375" s="49"/>
      <c r="R375" s="391"/>
      <c r="S375" s="84"/>
    </row>
    <row r="376" spans="2:19" s="412" customFormat="1" ht="12.75" customHeight="1" x14ac:dyDescent="0.2">
      <c r="B376" s="84"/>
      <c r="C376" s="421">
        <f t="shared" si="14"/>
        <v>364</v>
      </c>
      <c r="D376" s="60" t="str">
        <f t="shared" si="15"/>
        <v/>
      </c>
      <c r="E376" s="376"/>
      <c r="F376" s="511"/>
      <c r="G376" s="511"/>
      <c r="H376" s="661"/>
      <c r="I376" s="422"/>
      <c r="J376" s="19"/>
      <c r="K376" s="402"/>
      <c r="L376" s="363"/>
      <c r="M376" s="402"/>
      <c r="N376" s="402"/>
      <c r="O376" s="402"/>
      <c r="P376" s="402"/>
      <c r="Q376" s="49"/>
      <c r="R376" s="391"/>
      <c r="S376" s="84"/>
    </row>
    <row r="377" spans="2:19" s="412" customFormat="1" ht="12.75" customHeight="1" x14ac:dyDescent="0.2">
      <c r="B377" s="84"/>
      <c r="C377" s="421">
        <f t="shared" si="14"/>
        <v>365</v>
      </c>
      <c r="D377" s="60" t="str">
        <f t="shared" si="15"/>
        <v/>
      </c>
      <c r="E377" s="376"/>
      <c r="F377" s="511"/>
      <c r="G377" s="511"/>
      <c r="H377" s="661"/>
      <c r="I377" s="422"/>
      <c r="J377" s="19"/>
      <c r="K377" s="402"/>
      <c r="L377" s="363"/>
      <c r="M377" s="402"/>
      <c r="N377" s="402"/>
      <c r="O377" s="402"/>
      <c r="P377" s="402"/>
      <c r="Q377" s="49"/>
      <c r="R377" s="391"/>
      <c r="S377" s="84"/>
    </row>
    <row r="378" spans="2:19" s="412" customFormat="1" ht="12.75" customHeight="1" x14ac:dyDescent="0.2">
      <c r="B378" s="84"/>
      <c r="C378" s="421">
        <f t="shared" si="14"/>
        <v>366</v>
      </c>
      <c r="D378" s="60" t="str">
        <f t="shared" si="15"/>
        <v/>
      </c>
      <c r="E378" s="376"/>
      <c r="F378" s="511"/>
      <c r="G378" s="511"/>
      <c r="H378" s="661"/>
      <c r="I378" s="422"/>
      <c r="J378" s="19"/>
      <c r="K378" s="402"/>
      <c r="L378" s="363"/>
      <c r="M378" s="402"/>
      <c r="N378" s="402"/>
      <c r="O378" s="402"/>
      <c r="P378" s="402"/>
      <c r="Q378" s="49"/>
      <c r="R378" s="391"/>
      <c r="S378" s="84"/>
    </row>
    <row r="379" spans="2:19" s="412" customFormat="1" ht="12.75" customHeight="1" x14ac:dyDescent="0.2">
      <c r="B379" s="84"/>
      <c r="C379" s="421">
        <f t="shared" si="14"/>
        <v>367</v>
      </c>
      <c r="D379" s="60" t="str">
        <f t="shared" si="15"/>
        <v/>
      </c>
      <c r="E379" s="376"/>
      <c r="F379" s="511"/>
      <c r="G379" s="511"/>
      <c r="H379" s="661"/>
      <c r="I379" s="422"/>
      <c r="J379" s="19"/>
      <c r="K379" s="402"/>
      <c r="L379" s="363"/>
      <c r="M379" s="402"/>
      <c r="N379" s="402"/>
      <c r="O379" s="402"/>
      <c r="P379" s="402"/>
      <c r="Q379" s="49"/>
      <c r="R379" s="391"/>
      <c r="S379" s="84"/>
    </row>
    <row r="380" spans="2:19" s="412" customFormat="1" ht="12.75" customHeight="1" x14ac:dyDescent="0.2">
      <c r="B380" s="84"/>
      <c r="C380" s="421">
        <f t="shared" si="14"/>
        <v>368</v>
      </c>
      <c r="D380" s="60" t="str">
        <f t="shared" si="15"/>
        <v/>
      </c>
      <c r="E380" s="376"/>
      <c r="F380" s="511"/>
      <c r="G380" s="511"/>
      <c r="H380" s="661"/>
      <c r="I380" s="422"/>
      <c r="J380" s="19"/>
      <c r="K380" s="402"/>
      <c r="L380" s="363"/>
      <c r="M380" s="402"/>
      <c r="N380" s="402"/>
      <c r="O380" s="402"/>
      <c r="P380" s="402"/>
      <c r="Q380" s="49"/>
      <c r="R380" s="391"/>
      <c r="S380" s="84"/>
    </row>
    <row r="381" spans="2:19" s="412" customFormat="1" ht="12.75" customHeight="1" x14ac:dyDescent="0.2">
      <c r="B381" s="84"/>
      <c r="C381" s="421">
        <f t="shared" si="14"/>
        <v>369</v>
      </c>
      <c r="D381" s="60" t="str">
        <f t="shared" si="15"/>
        <v/>
      </c>
      <c r="E381" s="376"/>
      <c r="F381" s="511"/>
      <c r="G381" s="511"/>
      <c r="H381" s="661"/>
      <c r="I381" s="422"/>
      <c r="J381" s="19"/>
      <c r="K381" s="402"/>
      <c r="L381" s="363"/>
      <c r="M381" s="402"/>
      <c r="N381" s="402"/>
      <c r="O381" s="402"/>
      <c r="P381" s="402"/>
      <c r="Q381" s="49"/>
      <c r="R381" s="391"/>
      <c r="S381" s="84"/>
    </row>
    <row r="382" spans="2:19" s="412" customFormat="1" ht="12.75" customHeight="1" x14ac:dyDescent="0.2">
      <c r="B382" s="84"/>
      <c r="C382" s="421">
        <f t="shared" si="14"/>
        <v>370</v>
      </c>
      <c r="D382" s="60" t="str">
        <f t="shared" si="15"/>
        <v/>
      </c>
      <c r="E382" s="376"/>
      <c r="F382" s="511"/>
      <c r="G382" s="511"/>
      <c r="H382" s="661"/>
      <c r="I382" s="422"/>
      <c r="J382" s="19"/>
      <c r="K382" s="402"/>
      <c r="L382" s="363"/>
      <c r="M382" s="402"/>
      <c r="N382" s="402"/>
      <c r="O382" s="402"/>
      <c r="P382" s="402"/>
      <c r="Q382" s="49"/>
      <c r="R382" s="391"/>
      <c r="S382" s="84"/>
    </row>
    <row r="383" spans="2:19" s="412" customFormat="1" ht="12.75" customHeight="1" x14ac:dyDescent="0.2">
      <c r="B383" s="84"/>
      <c r="C383" s="421">
        <f t="shared" si="14"/>
        <v>371</v>
      </c>
      <c r="D383" s="60" t="str">
        <f t="shared" si="15"/>
        <v/>
      </c>
      <c r="E383" s="376"/>
      <c r="F383" s="511"/>
      <c r="G383" s="511"/>
      <c r="H383" s="661"/>
      <c r="I383" s="422"/>
      <c r="J383" s="19"/>
      <c r="K383" s="402"/>
      <c r="L383" s="363"/>
      <c r="M383" s="402"/>
      <c r="N383" s="402"/>
      <c r="O383" s="402"/>
      <c r="P383" s="402"/>
      <c r="Q383" s="49"/>
      <c r="R383" s="391"/>
      <c r="S383" s="84"/>
    </row>
    <row r="384" spans="2:19" s="412" customFormat="1" ht="12.75" customHeight="1" x14ac:dyDescent="0.2">
      <c r="B384" s="84"/>
      <c r="C384" s="421">
        <f t="shared" si="14"/>
        <v>372</v>
      </c>
      <c r="D384" s="60" t="str">
        <f t="shared" si="15"/>
        <v/>
      </c>
      <c r="E384" s="376"/>
      <c r="F384" s="511"/>
      <c r="G384" s="511"/>
      <c r="H384" s="661"/>
      <c r="I384" s="422"/>
      <c r="J384" s="19"/>
      <c r="K384" s="402"/>
      <c r="L384" s="363"/>
      <c r="M384" s="402"/>
      <c r="N384" s="402"/>
      <c r="O384" s="402"/>
      <c r="P384" s="402"/>
      <c r="Q384" s="49"/>
      <c r="R384" s="391"/>
      <c r="S384" s="84"/>
    </row>
    <row r="385" spans="2:19" s="412" customFormat="1" ht="12.75" customHeight="1" x14ac:dyDescent="0.2">
      <c r="B385" s="84"/>
      <c r="C385" s="421">
        <f t="shared" si="14"/>
        <v>373</v>
      </c>
      <c r="D385" s="60" t="str">
        <f t="shared" si="15"/>
        <v/>
      </c>
      <c r="E385" s="376"/>
      <c r="F385" s="511"/>
      <c r="G385" s="511"/>
      <c r="H385" s="661"/>
      <c r="I385" s="422"/>
      <c r="J385" s="19"/>
      <c r="K385" s="402"/>
      <c r="L385" s="363"/>
      <c r="M385" s="402"/>
      <c r="N385" s="402"/>
      <c r="O385" s="402"/>
      <c r="P385" s="402"/>
      <c r="Q385" s="49"/>
      <c r="R385" s="391"/>
      <c r="S385" s="84"/>
    </row>
    <row r="386" spans="2:19" s="412" customFormat="1" ht="12.75" customHeight="1" x14ac:dyDescent="0.2">
      <c r="B386" s="84"/>
      <c r="C386" s="421">
        <f t="shared" si="14"/>
        <v>374</v>
      </c>
      <c r="D386" s="60" t="str">
        <f t="shared" si="15"/>
        <v/>
      </c>
      <c r="E386" s="376"/>
      <c r="F386" s="511"/>
      <c r="G386" s="511"/>
      <c r="H386" s="661"/>
      <c r="I386" s="422"/>
      <c r="J386" s="19"/>
      <c r="K386" s="402"/>
      <c r="L386" s="363"/>
      <c r="M386" s="402"/>
      <c r="N386" s="402"/>
      <c r="O386" s="402"/>
      <c r="P386" s="402"/>
      <c r="Q386" s="49"/>
      <c r="R386" s="391"/>
      <c r="S386" s="84"/>
    </row>
    <row r="387" spans="2:19" s="412" customFormat="1" ht="12.75" customHeight="1" x14ac:dyDescent="0.2">
      <c r="B387" s="84"/>
      <c r="C387" s="421">
        <f t="shared" si="14"/>
        <v>375</v>
      </c>
      <c r="D387" s="60" t="str">
        <f t="shared" si="15"/>
        <v/>
      </c>
      <c r="E387" s="376"/>
      <c r="F387" s="511"/>
      <c r="G387" s="511"/>
      <c r="H387" s="661"/>
      <c r="I387" s="422"/>
      <c r="J387" s="19"/>
      <c r="K387" s="402"/>
      <c r="L387" s="363"/>
      <c r="M387" s="402"/>
      <c r="N387" s="402"/>
      <c r="O387" s="402"/>
      <c r="P387" s="402"/>
      <c r="Q387" s="49"/>
      <c r="R387" s="391"/>
      <c r="S387" s="84"/>
    </row>
    <row r="388" spans="2:19" s="412" customFormat="1" ht="12.75" customHeight="1" x14ac:dyDescent="0.2">
      <c r="B388" s="84"/>
      <c r="C388" s="421">
        <f t="shared" si="14"/>
        <v>376</v>
      </c>
      <c r="D388" s="60" t="str">
        <f t="shared" si="15"/>
        <v/>
      </c>
      <c r="E388" s="376"/>
      <c r="F388" s="511"/>
      <c r="G388" s="511"/>
      <c r="H388" s="661"/>
      <c r="I388" s="422"/>
      <c r="J388" s="19"/>
      <c r="K388" s="402"/>
      <c r="L388" s="363"/>
      <c r="M388" s="402"/>
      <c r="N388" s="402"/>
      <c r="O388" s="402"/>
      <c r="P388" s="402"/>
      <c r="Q388" s="49"/>
      <c r="R388" s="391"/>
      <c r="S388" s="84"/>
    </row>
    <row r="389" spans="2:19" s="412" customFormat="1" ht="12.75" customHeight="1" x14ac:dyDescent="0.2">
      <c r="B389" s="84"/>
      <c r="C389" s="421">
        <f t="shared" si="14"/>
        <v>377</v>
      </c>
      <c r="D389" s="60" t="str">
        <f t="shared" si="15"/>
        <v/>
      </c>
      <c r="E389" s="376"/>
      <c r="F389" s="511"/>
      <c r="G389" s="511"/>
      <c r="H389" s="661"/>
      <c r="I389" s="422"/>
      <c r="J389" s="19"/>
      <c r="K389" s="402"/>
      <c r="L389" s="363"/>
      <c r="M389" s="402"/>
      <c r="N389" s="402"/>
      <c r="O389" s="402"/>
      <c r="P389" s="402"/>
      <c r="Q389" s="49"/>
      <c r="R389" s="391"/>
      <c r="S389" s="84"/>
    </row>
    <row r="390" spans="2:19" s="412" customFormat="1" ht="12.75" customHeight="1" x14ac:dyDescent="0.2">
      <c r="B390" s="84"/>
      <c r="C390" s="421">
        <f t="shared" si="14"/>
        <v>378</v>
      </c>
      <c r="D390" s="60" t="str">
        <f t="shared" si="15"/>
        <v/>
      </c>
      <c r="E390" s="376"/>
      <c r="F390" s="511"/>
      <c r="G390" s="511"/>
      <c r="H390" s="661"/>
      <c r="I390" s="422"/>
      <c r="J390" s="19"/>
      <c r="K390" s="402"/>
      <c r="L390" s="363"/>
      <c r="M390" s="402"/>
      <c r="N390" s="402"/>
      <c r="O390" s="402"/>
      <c r="P390" s="402"/>
      <c r="Q390" s="49"/>
      <c r="R390" s="391"/>
      <c r="S390" s="84"/>
    </row>
    <row r="391" spans="2:19" s="412" customFormat="1" ht="12.75" customHeight="1" x14ac:dyDescent="0.2">
      <c r="B391" s="84"/>
      <c r="C391" s="421">
        <f t="shared" si="14"/>
        <v>379</v>
      </c>
      <c r="D391" s="60" t="str">
        <f t="shared" si="15"/>
        <v/>
      </c>
      <c r="E391" s="376"/>
      <c r="F391" s="511"/>
      <c r="G391" s="511"/>
      <c r="H391" s="661"/>
      <c r="I391" s="422"/>
      <c r="J391" s="19"/>
      <c r="K391" s="402"/>
      <c r="L391" s="363"/>
      <c r="M391" s="402"/>
      <c r="N391" s="402"/>
      <c r="O391" s="402"/>
      <c r="P391" s="402"/>
      <c r="Q391" s="49"/>
      <c r="R391" s="391"/>
      <c r="S391" s="84"/>
    </row>
    <row r="392" spans="2:19" s="412" customFormat="1" ht="12.75" customHeight="1" x14ac:dyDescent="0.2">
      <c r="B392" s="84"/>
      <c r="C392" s="421">
        <f t="shared" si="14"/>
        <v>380</v>
      </c>
      <c r="D392" s="60" t="str">
        <f t="shared" si="15"/>
        <v/>
      </c>
      <c r="E392" s="376"/>
      <c r="F392" s="511"/>
      <c r="G392" s="511"/>
      <c r="H392" s="661"/>
      <c r="I392" s="422"/>
      <c r="J392" s="19"/>
      <c r="K392" s="402"/>
      <c r="L392" s="363"/>
      <c r="M392" s="402"/>
      <c r="N392" s="402"/>
      <c r="O392" s="402"/>
      <c r="P392" s="402"/>
      <c r="Q392" s="49"/>
      <c r="R392" s="391"/>
      <c r="S392" s="84"/>
    </row>
    <row r="393" spans="2:19" s="412" customFormat="1" ht="12.75" customHeight="1" x14ac:dyDescent="0.2">
      <c r="B393" s="84"/>
      <c r="C393" s="421">
        <f t="shared" si="14"/>
        <v>381</v>
      </c>
      <c r="D393" s="60" t="str">
        <f t="shared" si="15"/>
        <v/>
      </c>
      <c r="E393" s="376"/>
      <c r="F393" s="511"/>
      <c r="G393" s="511"/>
      <c r="H393" s="661"/>
      <c r="I393" s="422"/>
      <c r="J393" s="19"/>
      <c r="K393" s="402"/>
      <c r="L393" s="363"/>
      <c r="M393" s="402"/>
      <c r="N393" s="402"/>
      <c r="O393" s="402"/>
      <c r="P393" s="402"/>
      <c r="Q393" s="49"/>
      <c r="R393" s="391"/>
      <c r="S393" s="84"/>
    </row>
    <row r="394" spans="2:19" s="412" customFormat="1" ht="12.75" customHeight="1" x14ac:dyDescent="0.2">
      <c r="B394" s="84"/>
      <c r="C394" s="421">
        <f t="shared" ref="C394:C457" si="16">C393+1</f>
        <v>382</v>
      </c>
      <c r="D394" s="60" t="str">
        <f t="shared" si="15"/>
        <v/>
      </c>
      <c r="E394" s="376"/>
      <c r="F394" s="511"/>
      <c r="G394" s="511"/>
      <c r="H394" s="661"/>
      <c r="I394" s="422"/>
      <c r="J394" s="19"/>
      <c r="K394" s="402"/>
      <c r="L394" s="363"/>
      <c r="M394" s="402"/>
      <c r="N394" s="402"/>
      <c r="O394" s="402"/>
      <c r="P394" s="402"/>
      <c r="Q394" s="49"/>
      <c r="R394" s="391"/>
      <c r="S394" s="84"/>
    </row>
    <row r="395" spans="2:19" s="412" customFormat="1" ht="12.75" customHeight="1" x14ac:dyDescent="0.2">
      <c r="B395" s="84"/>
      <c r="C395" s="421">
        <f t="shared" si="16"/>
        <v>383</v>
      </c>
      <c r="D395" s="60" t="str">
        <f t="shared" si="15"/>
        <v/>
      </c>
      <c r="E395" s="376"/>
      <c r="F395" s="511"/>
      <c r="G395" s="511"/>
      <c r="H395" s="661"/>
      <c r="I395" s="422"/>
      <c r="J395" s="19"/>
      <c r="K395" s="402"/>
      <c r="L395" s="363"/>
      <c r="M395" s="402"/>
      <c r="N395" s="402"/>
      <c r="O395" s="402"/>
      <c r="P395" s="402"/>
      <c r="Q395" s="49"/>
      <c r="R395" s="391"/>
      <c r="S395" s="84"/>
    </row>
    <row r="396" spans="2:19" s="412" customFormat="1" ht="12.75" customHeight="1" x14ac:dyDescent="0.2">
      <c r="B396" s="84"/>
      <c r="C396" s="421">
        <f t="shared" si="16"/>
        <v>384</v>
      </c>
      <c r="D396" s="60" t="str">
        <f t="shared" si="15"/>
        <v/>
      </c>
      <c r="E396" s="376"/>
      <c r="F396" s="511"/>
      <c r="G396" s="511"/>
      <c r="H396" s="661"/>
      <c r="I396" s="422"/>
      <c r="J396" s="19"/>
      <c r="K396" s="402"/>
      <c r="L396" s="363"/>
      <c r="M396" s="402"/>
      <c r="N396" s="402"/>
      <c r="O396" s="402"/>
      <c r="P396" s="402"/>
      <c r="Q396" s="49"/>
      <c r="R396" s="391"/>
      <c r="S396" s="84"/>
    </row>
    <row r="397" spans="2:19" s="412" customFormat="1" ht="12.75" customHeight="1" x14ac:dyDescent="0.2">
      <c r="B397" s="84"/>
      <c r="C397" s="421">
        <f t="shared" si="16"/>
        <v>385</v>
      </c>
      <c r="D397" s="60" t="str">
        <f t="shared" ref="D397:D460" si="17">IF(E397="","",IF(E397&lt;=$U$2,"○",""))</f>
        <v/>
      </c>
      <c r="E397" s="376"/>
      <c r="F397" s="511"/>
      <c r="G397" s="511"/>
      <c r="H397" s="661"/>
      <c r="I397" s="422"/>
      <c r="J397" s="19"/>
      <c r="K397" s="402"/>
      <c r="L397" s="363"/>
      <c r="M397" s="402"/>
      <c r="N397" s="402"/>
      <c r="O397" s="402"/>
      <c r="P397" s="402"/>
      <c r="Q397" s="49"/>
      <c r="R397" s="391"/>
      <c r="S397" s="84"/>
    </row>
    <row r="398" spans="2:19" s="412" customFormat="1" ht="12.75" customHeight="1" x14ac:dyDescent="0.2">
      <c r="B398" s="84"/>
      <c r="C398" s="421">
        <f t="shared" si="16"/>
        <v>386</v>
      </c>
      <c r="D398" s="60" t="str">
        <f t="shared" si="17"/>
        <v/>
      </c>
      <c r="E398" s="376"/>
      <c r="F398" s="511"/>
      <c r="G398" s="511"/>
      <c r="H398" s="661"/>
      <c r="I398" s="422"/>
      <c r="J398" s="19"/>
      <c r="K398" s="402"/>
      <c r="L398" s="363"/>
      <c r="M398" s="402"/>
      <c r="N398" s="402"/>
      <c r="O398" s="402"/>
      <c r="P398" s="402"/>
      <c r="Q398" s="49"/>
      <c r="R398" s="391"/>
      <c r="S398" s="84"/>
    </row>
    <row r="399" spans="2:19" s="412" customFormat="1" ht="12.75" customHeight="1" x14ac:dyDescent="0.2">
      <c r="B399" s="84"/>
      <c r="C399" s="421">
        <f t="shared" si="16"/>
        <v>387</v>
      </c>
      <c r="D399" s="60" t="str">
        <f t="shared" si="17"/>
        <v/>
      </c>
      <c r="E399" s="376"/>
      <c r="F399" s="511"/>
      <c r="G399" s="511"/>
      <c r="H399" s="661"/>
      <c r="I399" s="422"/>
      <c r="J399" s="19"/>
      <c r="K399" s="402"/>
      <c r="L399" s="363"/>
      <c r="M399" s="402"/>
      <c r="N399" s="402"/>
      <c r="O399" s="402"/>
      <c r="P399" s="402"/>
      <c r="Q399" s="49"/>
      <c r="R399" s="391"/>
      <c r="S399" s="84"/>
    </row>
    <row r="400" spans="2:19" s="412" customFormat="1" ht="12.75" customHeight="1" x14ac:dyDescent="0.2">
      <c r="B400" s="84"/>
      <c r="C400" s="421">
        <f t="shared" si="16"/>
        <v>388</v>
      </c>
      <c r="D400" s="60" t="str">
        <f t="shared" si="17"/>
        <v/>
      </c>
      <c r="E400" s="376"/>
      <c r="F400" s="511"/>
      <c r="G400" s="511"/>
      <c r="H400" s="661"/>
      <c r="I400" s="422"/>
      <c r="J400" s="19"/>
      <c r="K400" s="402"/>
      <c r="L400" s="363"/>
      <c r="M400" s="402"/>
      <c r="N400" s="402"/>
      <c r="O400" s="402"/>
      <c r="P400" s="402"/>
      <c r="Q400" s="49"/>
      <c r="R400" s="391"/>
      <c r="S400" s="84"/>
    </row>
    <row r="401" spans="2:19" s="412" customFormat="1" ht="12.75" customHeight="1" x14ac:dyDescent="0.2">
      <c r="B401" s="84"/>
      <c r="C401" s="421">
        <f t="shared" si="16"/>
        <v>389</v>
      </c>
      <c r="D401" s="60" t="str">
        <f t="shared" si="17"/>
        <v/>
      </c>
      <c r="E401" s="376"/>
      <c r="F401" s="511"/>
      <c r="G401" s="511"/>
      <c r="H401" s="661"/>
      <c r="I401" s="422"/>
      <c r="J401" s="19"/>
      <c r="K401" s="402"/>
      <c r="L401" s="363"/>
      <c r="M401" s="402"/>
      <c r="N401" s="402"/>
      <c r="O401" s="402"/>
      <c r="P401" s="402"/>
      <c r="Q401" s="49"/>
      <c r="R401" s="391"/>
      <c r="S401" s="84"/>
    </row>
    <row r="402" spans="2:19" s="412" customFormat="1" ht="12.75" customHeight="1" x14ac:dyDescent="0.2">
      <c r="B402" s="84"/>
      <c r="C402" s="421">
        <f t="shared" si="16"/>
        <v>390</v>
      </c>
      <c r="D402" s="60" t="str">
        <f t="shared" si="17"/>
        <v/>
      </c>
      <c r="E402" s="376"/>
      <c r="F402" s="511"/>
      <c r="G402" s="511"/>
      <c r="H402" s="661"/>
      <c r="I402" s="422"/>
      <c r="J402" s="19"/>
      <c r="K402" s="402"/>
      <c r="L402" s="363"/>
      <c r="M402" s="402"/>
      <c r="N402" s="402"/>
      <c r="O402" s="402"/>
      <c r="P402" s="402"/>
      <c r="Q402" s="49"/>
      <c r="R402" s="391"/>
      <c r="S402" s="84"/>
    </row>
    <row r="403" spans="2:19" s="412" customFormat="1" ht="12.75" customHeight="1" x14ac:dyDescent="0.2">
      <c r="B403" s="84"/>
      <c r="C403" s="421">
        <f t="shared" si="16"/>
        <v>391</v>
      </c>
      <c r="D403" s="60" t="str">
        <f t="shared" si="17"/>
        <v/>
      </c>
      <c r="E403" s="376"/>
      <c r="F403" s="511"/>
      <c r="G403" s="511"/>
      <c r="H403" s="661"/>
      <c r="I403" s="422"/>
      <c r="J403" s="19"/>
      <c r="K403" s="402"/>
      <c r="L403" s="363"/>
      <c r="M403" s="402"/>
      <c r="N403" s="402"/>
      <c r="O403" s="402"/>
      <c r="P403" s="402"/>
      <c r="Q403" s="49"/>
      <c r="R403" s="391"/>
      <c r="S403" s="84"/>
    </row>
    <row r="404" spans="2:19" s="412" customFormat="1" ht="12.75" customHeight="1" x14ac:dyDescent="0.2">
      <c r="B404" s="84"/>
      <c r="C404" s="421">
        <f t="shared" si="16"/>
        <v>392</v>
      </c>
      <c r="D404" s="60" t="str">
        <f t="shared" si="17"/>
        <v/>
      </c>
      <c r="E404" s="376"/>
      <c r="F404" s="511"/>
      <c r="G404" s="511"/>
      <c r="H404" s="661"/>
      <c r="I404" s="422"/>
      <c r="J404" s="19"/>
      <c r="K404" s="402"/>
      <c r="L404" s="363"/>
      <c r="M404" s="402"/>
      <c r="N404" s="402"/>
      <c r="O404" s="402"/>
      <c r="P404" s="402"/>
      <c r="Q404" s="49"/>
      <c r="R404" s="391"/>
      <c r="S404" s="84"/>
    </row>
    <row r="405" spans="2:19" s="412" customFormat="1" ht="12.75" customHeight="1" x14ac:dyDescent="0.2">
      <c r="B405" s="84"/>
      <c r="C405" s="421">
        <f t="shared" si="16"/>
        <v>393</v>
      </c>
      <c r="D405" s="60" t="str">
        <f t="shared" si="17"/>
        <v/>
      </c>
      <c r="E405" s="376"/>
      <c r="F405" s="511"/>
      <c r="G405" s="511"/>
      <c r="H405" s="661"/>
      <c r="I405" s="422"/>
      <c r="J405" s="19"/>
      <c r="K405" s="402"/>
      <c r="L405" s="363"/>
      <c r="M405" s="402"/>
      <c r="N405" s="402"/>
      <c r="O405" s="402"/>
      <c r="P405" s="402"/>
      <c r="Q405" s="49"/>
      <c r="R405" s="391"/>
      <c r="S405" s="84"/>
    </row>
    <row r="406" spans="2:19" s="412" customFormat="1" ht="12.75" customHeight="1" x14ac:dyDescent="0.2">
      <c r="B406" s="84"/>
      <c r="C406" s="421">
        <f t="shared" si="16"/>
        <v>394</v>
      </c>
      <c r="D406" s="60" t="str">
        <f t="shared" si="17"/>
        <v/>
      </c>
      <c r="E406" s="376"/>
      <c r="F406" s="511"/>
      <c r="G406" s="511"/>
      <c r="H406" s="661"/>
      <c r="I406" s="422"/>
      <c r="J406" s="19"/>
      <c r="K406" s="402"/>
      <c r="L406" s="363"/>
      <c r="M406" s="402"/>
      <c r="N406" s="402"/>
      <c r="O406" s="402"/>
      <c r="P406" s="402"/>
      <c r="Q406" s="49"/>
      <c r="R406" s="391"/>
      <c r="S406" s="84"/>
    </row>
    <row r="407" spans="2:19" s="412" customFormat="1" ht="12.75" customHeight="1" x14ac:dyDescent="0.2">
      <c r="B407" s="84"/>
      <c r="C407" s="421">
        <f t="shared" si="16"/>
        <v>395</v>
      </c>
      <c r="D407" s="60" t="str">
        <f t="shared" si="17"/>
        <v/>
      </c>
      <c r="E407" s="376"/>
      <c r="F407" s="511"/>
      <c r="G407" s="511"/>
      <c r="H407" s="661"/>
      <c r="I407" s="422"/>
      <c r="J407" s="19"/>
      <c r="K407" s="402"/>
      <c r="L407" s="363"/>
      <c r="M407" s="402"/>
      <c r="N407" s="402"/>
      <c r="O407" s="402"/>
      <c r="P407" s="402"/>
      <c r="Q407" s="49"/>
      <c r="R407" s="391"/>
      <c r="S407" s="84"/>
    </row>
    <row r="408" spans="2:19" s="412" customFormat="1" ht="12.75" customHeight="1" x14ac:dyDescent="0.2">
      <c r="B408" s="84"/>
      <c r="C408" s="421">
        <f t="shared" si="16"/>
        <v>396</v>
      </c>
      <c r="D408" s="60" t="str">
        <f t="shared" si="17"/>
        <v/>
      </c>
      <c r="E408" s="376"/>
      <c r="F408" s="511"/>
      <c r="G408" s="511"/>
      <c r="H408" s="661"/>
      <c r="I408" s="422"/>
      <c r="J408" s="19"/>
      <c r="K408" s="402"/>
      <c r="L408" s="363"/>
      <c r="M408" s="402"/>
      <c r="N408" s="402"/>
      <c r="O408" s="402"/>
      <c r="P408" s="402"/>
      <c r="Q408" s="49"/>
      <c r="R408" s="391"/>
      <c r="S408" s="84"/>
    </row>
    <row r="409" spans="2:19" s="412" customFormat="1" ht="12.75" customHeight="1" x14ac:dyDescent="0.2">
      <c r="B409" s="84"/>
      <c r="C409" s="421">
        <f t="shared" si="16"/>
        <v>397</v>
      </c>
      <c r="D409" s="60" t="str">
        <f t="shared" si="17"/>
        <v/>
      </c>
      <c r="E409" s="376"/>
      <c r="F409" s="511"/>
      <c r="G409" s="511"/>
      <c r="H409" s="661"/>
      <c r="I409" s="422"/>
      <c r="J409" s="19"/>
      <c r="K409" s="402"/>
      <c r="L409" s="363"/>
      <c r="M409" s="402"/>
      <c r="N409" s="402"/>
      <c r="O409" s="402"/>
      <c r="P409" s="402"/>
      <c r="Q409" s="49"/>
      <c r="R409" s="391"/>
      <c r="S409" s="84"/>
    </row>
    <row r="410" spans="2:19" s="412" customFormat="1" ht="12.75" customHeight="1" x14ac:dyDescent="0.2">
      <c r="B410" s="84"/>
      <c r="C410" s="421">
        <f t="shared" si="16"/>
        <v>398</v>
      </c>
      <c r="D410" s="60" t="str">
        <f t="shared" si="17"/>
        <v/>
      </c>
      <c r="E410" s="376"/>
      <c r="F410" s="511"/>
      <c r="G410" s="511"/>
      <c r="H410" s="661"/>
      <c r="I410" s="422"/>
      <c r="J410" s="19"/>
      <c r="K410" s="402"/>
      <c r="L410" s="363"/>
      <c r="M410" s="402"/>
      <c r="N410" s="402"/>
      <c r="O410" s="402"/>
      <c r="P410" s="402"/>
      <c r="Q410" s="49"/>
      <c r="R410" s="391"/>
      <c r="S410" s="84"/>
    </row>
    <row r="411" spans="2:19" s="412" customFormat="1" ht="12.75" customHeight="1" x14ac:dyDescent="0.2">
      <c r="B411" s="84"/>
      <c r="C411" s="421">
        <f t="shared" si="16"/>
        <v>399</v>
      </c>
      <c r="D411" s="60" t="str">
        <f t="shared" si="17"/>
        <v/>
      </c>
      <c r="E411" s="376"/>
      <c r="F411" s="511"/>
      <c r="G411" s="511"/>
      <c r="H411" s="661"/>
      <c r="I411" s="422"/>
      <c r="J411" s="19"/>
      <c r="K411" s="402"/>
      <c r="L411" s="363"/>
      <c r="M411" s="402"/>
      <c r="N411" s="402"/>
      <c r="O411" s="402"/>
      <c r="P411" s="402"/>
      <c r="Q411" s="49"/>
      <c r="R411" s="391"/>
      <c r="S411" s="84"/>
    </row>
    <row r="412" spans="2:19" s="412" customFormat="1" ht="12.75" customHeight="1" x14ac:dyDescent="0.2">
      <c r="B412" s="84"/>
      <c r="C412" s="421">
        <f t="shared" si="16"/>
        <v>400</v>
      </c>
      <c r="D412" s="60" t="str">
        <f t="shared" si="17"/>
        <v/>
      </c>
      <c r="E412" s="376"/>
      <c r="F412" s="511"/>
      <c r="G412" s="511"/>
      <c r="H412" s="661"/>
      <c r="I412" s="422"/>
      <c r="J412" s="19"/>
      <c r="K412" s="402"/>
      <c r="L412" s="363"/>
      <c r="M412" s="402"/>
      <c r="N412" s="402"/>
      <c r="O412" s="402"/>
      <c r="P412" s="402"/>
      <c r="Q412" s="49"/>
      <c r="R412" s="391"/>
      <c r="S412" s="84"/>
    </row>
    <row r="413" spans="2:19" s="412" customFormat="1" ht="12.75" customHeight="1" x14ac:dyDescent="0.2">
      <c r="B413" s="84"/>
      <c r="C413" s="421">
        <f t="shared" si="16"/>
        <v>401</v>
      </c>
      <c r="D413" s="60" t="str">
        <f t="shared" si="17"/>
        <v/>
      </c>
      <c r="E413" s="376"/>
      <c r="F413" s="511"/>
      <c r="G413" s="511"/>
      <c r="H413" s="661"/>
      <c r="I413" s="422"/>
      <c r="J413" s="19"/>
      <c r="K413" s="402"/>
      <c r="L413" s="363"/>
      <c r="M413" s="402"/>
      <c r="N413" s="402"/>
      <c r="O413" s="402"/>
      <c r="P413" s="402"/>
      <c r="Q413" s="49"/>
      <c r="R413" s="391"/>
      <c r="S413" s="84"/>
    </row>
    <row r="414" spans="2:19" s="412" customFormat="1" ht="12.75" customHeight="1" x14ac:dyDescent="0.2">
      <c r="B414" s="84"/>
      <c r="C414" s="421">
        <f t="shared" si="16"/>
        <v>402</v>
      </c>
      <c r="D414" s="60" t="str">
        <f t="shared" si="17"/>
        <v/>
      </c>
      <c r="E414" s="376"/>
      <c r="F414" s="511"/>
      <c r="G414" s="511"/>
      <c r="H414" s="661"/>
      <c r="I414" s="422"/>
      <c r="J414" s="19"/>
      <c r="K414" s="402"/>
      <c r="L414" s="363"/>
      <c r="M414" s="402"/>
      <c r="N414" s="402"/>
      <c r="O414" s="402"/>
      <c r="P414" s="402"/>
      <c r="Q414" s="49"/>
      <c r="R414" s="391"/>
      <c r="S414" s="84"/>
    </row>
    <row r="415" spans="2:19" s="412" customFormat="1" ht="12.75" customHeight="1" x14ac:dyDescent="0.2">
      <c r="B415" s="84"/>
      <c r="C415" s="421">
        <f t="shared" si="16"/>
        <v>403</v>
      </c>
      <c r="D415" s="60" t="str">
        <f t="shared" si="17"/>
        <v/>
      </c>
      <c r="E415" s="376"/>
      <c r="F415" s="511"/>
      <c r="G415" s="511"/>
      <c r="H415" s="661"/>
      <c r="I415" s="422"/>
      <c r="J415" s="19"/>
      <c r="K415" s="402"/>
      <c r="L415" s="363"/>
      <c r="M415" s="402"/>
      <c r="N415" s="402"/>
      <c r="O415" s="402"/>
      <c r="P415" s="402"/>
      <c r="Q415" s="49"/>
      <c r="R415" s="391"/>
      <c r="S415" s="84"/>
    </row>
    <row r="416" spans="2:19" s="412" customFormat="1" ht="12.75" customHeight="1" x14ac:dyDescent="0.2">
      <c r="B416" s="84"/>
      <c r="C416" s="421">
        <f t="shared" si="16"/>
        <v>404</v>
      </c>
      <c r="D416" s="60" t="str">
        <f t="shared" si="17"/>
        <v/>
      </c>
      <c r="E416" s="376"/>
      <c r="F416" s="511"/>
      <c r="G416" s="511"/>
      <c r="H416" s="661"/>
      <c r="I416" s="422"/>
      <c r="J416" s="19"/>
      <c r="K416" s="402"/>
      <c r="L416" s="363"/>
      <c r="M416" s="402"/>
      <c r="N416" s="402"/>
      <c r="O416" s="402"/>
      <c r="P416" s="402"/>
      <c r="Q416" s="49"/>
      <c r="R416" s="391"/>
      <c r="S416" s="84"/>
    </row>
    <row r="417" spans="2:19" s="412" customFormat="1" ht="12.75" customHeight="1" x14ac:dyDescent="0.2">
      <c r="B417" s="84"/>
      <c r="C417" s="421">
        <f t="shared" si="16"/>
        <v>405</v>
      </c>
      <c r="D417" s="60" t="str">
        <f t="shared" si="17"/>
        <v/>
      </c>
      <c r="E417" s="376"/>
      <c r="F417" s="511"/>
      <c r="G417" s="511"/>
      <c r="H417" s="661"/>
      <c r="I417" s="422"/>
      <c r="J417" s="19"/>
      <c r="K417" s="402"/>
      <c r="L417" s="363"/>
      <c r="M417" s="402"/>
      <c r="N417" s="402"/>
      <c r="O417" s="402"/>
      <c r="P417" s="402"/>
      <c r="Q417" s="49"/>
      <c r="R417" s="391"/>
      <c r="S417" s="84"/>
    </row>
    <row r="418" spans="2:19" s="412" customFormat="1" ht="12.75" customHeight="1" x14ac:dyDescent="0.2">
      <c r="B418" s="84"/>
      <c r="C418" s="421">
        <f t="shared" si="16"/>
        <v>406</v>
      </c>
      <c r="D418" s="60" t="str">
        <f t="shared" si="17"/>
        <v/>
      </c>
      <c r="E418" s="376"/>
      <c r="F418" s="511"/>
      <c r="G418" s="511"/>
      <c r="H418" s="661"/>
      <c r="I418" s="422"/>
      <c r="J418" s="19"/>
      <c r="K418" s="402"/>
      <c r="L418" s="363"/>
      <c r="M418" s="402"/>
      <c r="N418" s="402"/>
      <c r="O418" s="402"/>
      <c r="P418" s="402"/>
      <c r="Q418" s="49"/>
      <c r="R418" s="391"/>
      <c r="S418" s="84"/>
    </row>
    <row r="419" spans="2:19" s="412" customFormat="1" ht="12.75" customHeight="1" x14ac:dyDescent="0.2">
      <c r="B419" s="84"/>
      <c r="C419" s="421">
        <f t="shared" si="16"/>
        <v>407</v>
      </c>
      <c r="D419" s="60" t="str">
        <f t="shared" si="17"/>
        <v/>
      </c>
      <c r="E419" s="376"/>
      <c r="F419" s="511"/>
      <c r="G419" s="511"/>
      <c r="H419" s="661"/>
      <c r="I419" s="422"/>
      <c r="J419" s="19"/>
      <c r="K419" s="402"/>
      <c r="L419" s="363"/>
      <c r="M419" s="402"/>
      <c r="N419" s="402"/>
      <c r="O419" s="402"/>
      <c r="P419" s="402"/>
      <c r="Q419" s="49"/>
      <c r="R419" s="391"/>
      <c r="S419" s="84"/>
    </row>
    <row r="420" spans="2:19" s="412" customFormat="1" ht="12.75" customHeight="1" x14ac:dyDescent="0.2">
      <c r="B420" s="84"/>
      <c r="C420" s="421">
        <f t="shared" si="16"/>
        <v>408</v>
      </c>
      <c r="D420" s="60" t="str">
        <f t="shared" si="17"/>
        <v/>
      </c>
      <c r="E420" s="376"/>
      <c r="F420" s="511"/>
      <c r="G420" s="511"/>
      <c r="H420" s="661"/>
      <c r="I420" s="422"/>
      <c r="J420" s="19"/>
      <c r="K420" s="402"/>
      <c r="L420" s="363"/>
      <c r="M420" s="402"/>
      <c r="N420" s="402"/>
      <c r="O420" s="402"/>
      <c r="P420" s="402"/>
      <c r="Q420" s="49"/>
      <c r="R420" s="391"/>
      <c r="S420" s="84"/>
    </row>
    <row r="421" spans="2:19" s="412" customFormat="1" ht="12.75" customHeight="1" x14ac:dyDescent="0.2">
      <c r="B421" s="84"/>
      <c r="C421" s="421">
        <f t="shared" si="16"/>
        <v>409</v>
      </c>
      <c r="D421" s="60" t="str">
        <f t="shared" si="17"/>
        <v/>
      </c>
      <c r="E421" s="376"/>
      <c r="F421" s="511"/>
      <c r="G421" s="511"/>
      <c r="H421" s="661"/>
      <c r="I421" s="422"/>
      <c r="J421" s="19"/>
      <c r="K421" s="402"/>
      <c r="L421" s="363"/>
      <c r="M421" s="402"/>
      <c r="N421" s="402"/>
      <c r="O421" s="402"/>
      <c r="P421" s="402"/>
      <c r="Q421" s="49"/>
      <c r="R421" s="391"/>
      <c r="S421" s="84"/>
    </row>
    <row r="422" spans="2:19" s="412" customFormat="1" ht="12.75" customHeight="1" x14ac:dyDescent="0.2">
      <c r="B422" s="84"/>
      <c r="C422" s="421">
        <f t="shared" si="16"/>
        <v>410</v>
      </c>
      <c r="D422" s="60" t="str">
        <f t="shared" si="17"/>
        <v/>
      </c>
      <c r="E422" s="376"/>
      <c r="F422" s="511"/>
      <c r="G422" s="511"/>
      <c r="H422" s="661"/>
      <c r="I422" s="422"/>
      <c r="J422" s="19"/>
      <c r="K422" s="402"/>
      <c r="L422" s="363"/>
      <c r="M422" s="402"/>
      <c r="N422" s="402"/>
      <c r="O422" s="402"/>
      <c r="P422" s="402"/>
      <c r="Q422" s="49"/>
      <c r="R422" s="391"/>
      <c r="S422" s="84"/>
    </row>
    <row r="423" spans="2:19" s="412" customFormat="1" ht="12.75" customHeight="1" x14ac:dyDescent="0.2">
      <c r="B423" s="84"/>
      <c r="C423" s="421">
        <f t="shared" si="16"/>
        <v>411</v>
      </c>
      <c r="D423" s="60" t="str">
        <f t="shared" si="17"/>
        <v/>
      </c>
      <c r="E423" s="376"/>
      <c r="F423" s="511"/>
      <c r="G423" s="511"/>
      <c r="H423" s="661"/>
      <c r="I423" s="422"/>
      <c r="J423" s="19"/>
      <c r="K423" s="402"/>
      <c r="L423" s="363"/>
      <c r="M423" s="402"/>
      <c r="N423" s="402"/>
      <c r="O423" s="402"/>
      <c r="P423" s="402"/>
      <c r="Q423" s="49"/>
      <c r="R423" s="391"/>
      <c r="S423" s="84"/>
    </row>
    <row r="424" spans="2:19" s="412" customFormat="1" ht="12.75" customHeight="1" x14ac:dyDescent="0.2">
      <c r="B424" s="84"/>
      <c r="C424" s="421">
        <f t="shared" si="16"/>
        <v>412</v>
      </c>
      <c r="D424" s="60" t="str">
        <f t="shared" si="17"/>
        <v/>
      </c>
      <c r="E424" s="376"/>
      <c r="F424" s="511"/>
      <c r="G424" s="511"/>
      <c r="H424" s="661"/>
      <c r="I424" s="422"/>
      <c r="J424" s="19"/>
      <c r="K424" s="402"/>
      <c r="L424" s="363"/>
      <c r="M424" s="402"/>
      <c r="N424" s="402"/>
      <c r="O424" s="402"/>
      <c r="P424" s="402"/>
      <c r="Q424" s="49"/>
      <c r="R424" s="391"/>
      <c r="S424" s="84"/>
    </row>
    <row r="425" spans="2:19" s="412" customFormat="1" ht="12.75" customHeight="1" x14ac:dyDescent="0.2">
      <c r="B425" s="84"/>
      <c r="C425" s="421">
        <f t="shared" si="16"/>
        <v>413</v>
      </c>
      <c r="D425" s="60" t="str">
        <f t="shared" si="17"/>
        <v/>
      </c>
      <c r="E425" s="376"/>
      <c r="F425" s="511"/>
      <c r="G425" s="511"/>
      <c r="H425" s="661"/>
      <c r="I425" s="422"/>
      <c r="J425" s="19"/>
      <c r="K425" s="402"/>
      <c r="L425" s="363"/>
      <c r="M425" s="402"/>
      <c r="N425" s="402"/>
      <c r="O425" s="402"/>
      <c r="P425" s="402"/>
      <c r="Q425" s="49"/>
      <c r="R425" s="391"/>
      <c r="S425" s="84"/>
    </row>
    <row r="426" spans="2:19" s="412" customFormat="1" ht="12.75" customHeight="1" x14ac:dyDescent="0.2">
      <c r="B426" s="84"/>
      <c r="C426" s="421">
        <f t="shared" si="16"/>
        <v>414</v>
      </c>
      <c r="D426" s="60" t="str">
        <f t="shared" si="17"/>
        <v/>
      </c>
      <c r="E426" s="376"/>
      <c r="F426" s="511"/>
      <c r="G426" s="511"/>
      <c r="H426" s="661"/>
      <c r="I426" s="422"/>
      <c r="J426" s="19"/>
      <c r="K426" s="402"/>
      <c r="L426" s="363"/>
      <c r="M426" s="402"/>
      <c r="N426" s="402"/>
      <c r="O426" s="402"/>
      <c r="P426" s="402"/>
      <c r="Q426" s="49"/>
      <c r="R426" s="391"/>
      <c r="S426" s="84"/>
    </row>
    <row r="427" spans="2:19" s="412" customFormat="1" ht="12.75" customHeight="1" x14ac:dyDescent="0.2">
      <c r="B427" s="84"/>
      <c r="C427" s="421">
        <f t="shared" si="16"/>
        <v>415</v>
      </c>
      <c r="D427" s="60" t="str">
        <f t="shared" si="17"/>
        <v/>
      </c>
      <c r="E427" s="376"/>
      <c r="F427" s="511"/>
      <c r="G427" s="511"/>
      <c r="H427" s="661"/>
      <c r="I427" s="422"/>
      <c r="J427" s="19"/>
      <c r="K427" s="402"/>
      <c r="L427" s="363"/>
      <c r="M427" s="402"/>
      <c r="N427" s="402"/>
      <c r="O427" s="402"/>
      <c r="P427" s="402"/>
      <c r="Q427" s="49"/>
      <c r="R427" s="391"/>
      <c r="S427" s="84"/>
    </row>
    <row r="428" spans="2:19" s="412" customFormat="1" ht="12.75" customHeight="1" x14ac:dyDescent="0.2">
      <c r="B428" s="84"/>
      <c r="C428" s="421">
        <f t="shared" si="16"/>
        <v>416</v>
      </c>
      <c r="D428" s="60" t="str">
        <f t="shared" si="17"/>
        <v/>
      </c>
      <c r="E428" s="376"/>
      <c r="F428" s="511"/>
      <c r="G428" s="511"/>
      <c r="H428" s="661"/>
      <c r="I428" s="422"/>
      <c r="J428" s="19"/>
      <c r="K428" s="402"/>
      <c r="L428" s="363"/>
      <c r="M428" s="402"/>
      <c r="N428" s="402"/>
      <c r="O428" s="402"/>
      <c r="P428" s="402"/>
      <c r="Q428" s="49"/>
      <c r="R428" s="391"/>
      <c r="S428" s="84"/>
    </row>
    <row r="429" spans="2:19" s="412" customFormat="1" ht="12.75" customHeight="1" x14ac:dyDescent="0.2">
      <c r="B429" s="84"/>
      <c r="C429" s="421">
        <f t="shared" si="16"/>
        <v>417</v>
      </c>
      <c r="D429" s="60" t="str">
        <f t="shared" si="17"/>
        <v/>
      </c>
      <c r="E429" s="376"/>
      <c r="F429" s="511"/>
      <c r="G429" s="511"/>
      <c r="H429" s="661"/>
      <c r="I429" s="422"/>
      <c r="J429" s="19"/>
      <c r="K429" s="402"/>
      <c r="L429" s="363"/>
      <c r="M429" s="402"/>
      <c r="N429" s="402"/>
      <c r="O429" s="402"/>
      <c r="P429" s="402"/>
      <c r="Q429" s="49"/>
      <c r="R429" s="391"/>
      <c r="S429" s="84"/>
    </row>
    <row r="430" spans="2:19" s="412" customFormat="1" ht="12.75" customHeight="1" x14ac:dyDescent="0.2">
      <c r="B430" s="84"/>
      <c r="C430" s="421">
        <f t="shared" si="16"/>
        <v>418</v>
      </c>
      <c r="D430" s="60" t="str">
        <f t="shared" si="17"/>
        <v/>
      </c>
      <c r="E430" s="376"/>
      <c r="F430" s="511"/>
      <c r="G430" s="511"/>
      <c r="H430" s="661"/>
      <c r="I430" s="422"/>
      <c r="J430" s="19"/>
      <c r="K430" s="402"/>
      <c r="L430" s="363"/>
      <c r="M430" s="402"/>
      <c r="N430" s="402"/>
      <c r="O430" s="402"/>
      <c r="P430" s="402"/>
      <c r="Q430" s="49"/>
      <c r="R430" s="391"/>
      <c r="S430" s="84"/>
    </row>
    <row r="431" spans="2:19" s="412" customFormat="1" ht="12.75" customHeight="1" x14ac:dyDescent="0.2">
      <c r="B431" s="84"/>
      <c r="C431" s="421">
        <f t="shared" si="16"/>
        <v>419</v>
      </c>
      <c r="D431" s="60" t="str">
        <f t="shared" si="17"/>
        <v/>
      </c>
      <c r="E431" s="376"/>
      <c r="F431" s="511"/>
      <c r="G431" s="511"/>
      <c r="H431" s="661"/>
      <c r="I431" s="422"/>
      <c r="J431" s="19"/>
      <c r="K431" s="402"/>
      <c r="L431" s="363"/>
      <c r="M431" s="402"/>
      <c r="N431" s="402"/>
      <c r="O431" s="402"/>
      <c r="P431" s="402"/>
      <c r="Q431" s="49"/>
      <c r="R431" s="391"/>
      <c r="S431" s="84"/>
    </row>
    <row r="432" spans="2:19" s="412" customFormat="1" ht="12.75" customHeight="1" x14ac:dyDescent="0.2">
      <c r="B432" s="84"/>
      <c r="C432" s="421">
        <f t="shared" si="16"/>
        <v>420</v>
      </c>
      <c r="D432" s="60" t="str">
        <f t="shared" si="17"/>
        <v/>
      </c>
      <c r="E432" s="376"/>
      <c r="F432" s="511"/>
      <c r="G432" s="511"/>
      <c r="H432" s="661"/>
      <c r="I432" s="422"/>
      <c r="J432" s="19"/>
      <c r="K432" s="402"/>
      <c r="L432" s="363"/>
      <c r="M432" s="402"/>
      <c r="N432" s="402"/>
      <c r="O432" s="402"/>
      <c r="P432" s="402"/>
      <c r="Q432" s="49"/>
      <c r="R432" s="391"/>
      <c r="S432" s="84"/>
    </row>
    <row r="433" spans="2:19" s="412" customFormat="1" ht="12.75" customHeight="1" x14ac:dyDescent="0.2">
      <c r="B433" s="84"/>
      <c r="C433" s="421">
        <f t="shared" si="16"/>
        <v>421</v>
      </c>
      <c r="D433" s="60" t="str">
        <f t="shared" si="17"/>
        <v/>
      </c>
      <c r="E433" s="376"/>
      <c r="F433" s="511"/>
      <c r="G433" s="511"/>
      <c r="H433" s="661"/>
      <c r="I433" s="422"/>
      <c r="J433" s="19"/>
      <c r="K433" s="402"/>
      <c r="L433" s="363"/>
      <c r="M433" s="402"/>
      <c r="N433" s="402"/>
      <c r="O433" s="402"/>
      <c r="P433" s="402"/>
      <c r="Q433" s="49"/>
      <c r="R433" s="391"/>
      <c r="S433" s="84"/>
    </row>
    <row r="434" spans="2:19" s="412" customFormat="1" ht="12.75" customHeight="1" x14ac:dyDescent="0.2">
      <c r="B434" s="84"/>
      <c r="C434" s="421">
        <f t="shared" si="16"/>
        <v>422</v>
      </c>
      <c r="D434" s="60" t="str">
        <f t="shared" si="17"/>
        <v/>
      </c>
      <c r="E434" s="376"/>
      <c r="F434" s="511"/>
      <c r="G434" s="511"/>
      <c r="H434" s="661"/>
      <c r="I434" s="422"/>
      <c r="J434" s="19"/>
      <c r="K434" s="402"/>
      <c r="L434" s="363"/>
      <c r="M434" s="402"/>
      <c r="N434" s="402"/>
      <c r="O434" s="402"/>
      <c r="P434" s="402"/>
      <c r="Q434" s="49"/>
      <c r="R434" s="391"/>
      <c r="S434" s="84"/>
    </row>
    <row r="435" spans="2:19" s="412" customFormat="1" ht="12.75" customHeight="1" x14ac:dyDescent="0.2">
      <c r="B435" s="84"/>
      <c r="C435" s="421">
        <f t="shared" si="16"/>
        <v>423</v>
      </c>
      <c r="D435" s="60" t="str">
        <f t="shared" si="17"/>
        <v/>
      </c>
      <c r="E435" s="376"/>
      <c r="F435" s="511"/>
      <c r="G435" s="511"/>
      <c r="H435" s="661"/>
      <c r="I435" s="422"/>
      <c r="J435" s="19"/>
      <c r="K435" s="402"/>
      <c r="L435" s="363"/>
      <c r="M435" s="402"/>
      <c r="N435" s="402"/>
      <c r="O435" s="402"/>
      <c r="P435" s="402"/>
      <c r="Q435" s="49"/>
      <c r="R435" s="391"/>
      <c r="S435" s="84"/>
    </row>
    <row r="436" spans="2:19" s="412" customFormat="1" ht="12.75" customHeight="1" x14ac:dyDescent="0.2">
      <c r="B436" s="84"/>
      <c r="C436" s="421">
        <f t="shared" si="16"/>
        <v>424</v>
      </c>
      <c r="D436" s="60" t="str">
        <f t="shared" si="17"/>
        <v/>
      </c>
      <c r="E436" s="376"/>
      <c r="F436" s="511"/>
      <c r="G436" s="511"/>
      <c r="H436" s="661"/>
      <c r="I436" s="422"/>
      <c r="J436" s="19"/>
      <c r="K436" s="402"/>
      <c r="L436" s="363"/>
      <c r="M436" s="402"/>
      <c r="N436" s="402"/>
      <c r="O436" s="402"/>
      <c r="P436" s="402"/>
      <c r="Q436" s="49"/>
      <c r="R436" s="391"/>
      <c r="S436" s="84"/>
    </row>
    <row r="437" spans="2:19" s="412" customFormat="1" ht="12.75" customHeight="1" x14ac:dyDescent="0.2">
      <c r="B437" s="84"/>
      <c r="C437" s="421">
        <f t="shared" si="16"/>
        <v>425</v>
      </c>
      <c r="D437" s="60" t="str">
        <f t="shared" si="17"/>
        <v/>
      </c>
      <c r="E437" s="376"/>
      <c r="F437" s="511"/>
      <c r="G437" s="511"/>
      <c r="H437" s="661"/>
      <c r="I437" s="422"/>
      <c r="J437" s="19"/>
      <c r="K437" s="402"/>
      <c r="L437" s="363"/>
      <c r="M437" s="402"/>
      <c r="N437" s="402"/>
      <c r="O437" s="402"/>
      <c r="P437" s="402"/>
      <c r="Q437" s="49"/>
      <c r="R437" s="391"/>
      <c r="S437" s="84"/>
    </row>
    <row r="438" spans="2:19" s="412" customFormat="1" ht="12.75" customHeight="1" x14ac:dyDescent="0.2">
      <c r="B438" s="84"/>
      <c r="C438" s="421">
        <f t="shared" si="16"/>
        <v>426</v>
      </c>
      <c r="D438" s="60" t="str">
        <f t="shared" si="17"/>
        <v/>
      </c>
      <c r="E438" s="376"/>
      <c r="F438" s="511"/>
      <c r="G438" s="511"/>
      <c r="H438" s="661"/>
      <c r="I438" s="422"/>
      <c r="J438" s="19"/>
      <c r="K438" s="402"/>
      <c r="L438" s="363"/>
      <c r="M438" s="402"/>
      <c r="N438" s="402"/>
      <c r="O438" s="402"/>
      <c r="P438" s="402"/>
      <c r="Q438" s="49"/>
      <c r="R438" s="391"/>
      <c r="S438" s="84"/>
    </row>
    <row r="439" spans="2:19" s="412" customFormat="1" ht="12.75" customHeight="1" x14ac:dyDescent="0.2">
      <c r="B439" s="84"/>
      <c r="C439" s="421">
        <f t="shared" si="16"/>
        <v>427</v>
      </c>
      <c r="D439" s="60" t="str">
        <f t="shared" si="17"/>
        <v/>
      </c>
      <c r="E439" s="376"/>
      <c r="F439" s="511"/>
      <c r="G439" s="511"/>
      <c r="H439" s="661"/>
      <c r="I439" s="422"/>
      <c r="J439" s="19"/>
      <c r="K439" s="402"/>
      <c r="L439" s="363"/>
      <c r="M439" s="402"/>
      <c r="N439" s="402"/>
      <c r="O439" s="402"/>
      <c r="P439" s="402"/>
      <c r="Q439" s="49"/>
      <c r="R439" s="391"/>
      <c r="S439" s="84"/>
    </row>
    <row r="440" spans="2:19" s="412" customFormat="1" ht="12.75" customHeight="1" x14ac:dyDescent="0.2">
      <c r="B440" s="84"/>
      <c r="C440" s="421">
        <f t="shared" si="16"/>
        <v>428</v>
      </c>
      <c r="D440" s="60" t="str">
        <f t="shared" si="17"/>
        <v/>
      </c>
      <c r="E440" s="376"/>
      <c r="F440" s="511"/>
      <c r="G440" s="511"/>
      <c r="H440" s="661"/>
      <c r="I440" s="422"/>
      <c r="J440" s="19"/>
      <c r="K440" s="402"/>
      <c r="L440" s="363"/>
      <c r="M440" s="402"/>
      <c r="N440" s="402"/>
      <c r="O440" s="402"/>
      <c r="P440" s="402"/>
      <c r="Q440" s="49"/>
      <c r="R440" s="391"/>
      <c r="S440" s="84"/>
    </row>
    <row r="441" spans="2:19" s="412" customFormat="1" ht="12.75" customHeight="1" x14ac:dyDescent="0.2">
      <c r="B441" s="84"/>
      <c r="C441" s="421">
        <f t="shared" si="16"/>
        <v>429</v>
      </c>
      <c r="D441" s="60" t="str">
        <f t="shared" si="17"/>
        <v/>
      </c>
      <c r="E441" s="376"/>
      <c r="F441" s="511"/>
      <c r="G441" s="511"/>
      <c r="H441" s="661"/>
      <c r="I441" s="422"/>
      <c r="J441" s="19"/>
      <c r="K441" s="402"/>
      <c r="L441" s="363"/>
      <c r="M441" s="402"/>
      <c r="N441" s="402"/>
      <c r="O441" s="402"/>
      <c r="P441" s="402"/>
      <c r="Q441" s="49"/>
      <c r="R441" s="391"/>
      <c r="S441" s="84"/>
    </row>
    <row r="442" spans="2:19" s="412" customFormat="1" ht="12.75" customHeight="1" x14ac:dyDescent="0.2">
      <c r="B442" s="84"/>
      <c r="C442" s="421">
        <f t="shared" si="16"/>
        <v>430</v>
      </c>
      <c r="D442" s="60" t="str">
        <f t="shared" si="17"/>
        <v/>
      </c>
      <c r="E442" s="376"/>
      <c r="F442" s="511"/>
      <c r="G442" s="511"/>
      <c r="H442" s="661"/>
      <c r="I442" s="422"/>
      <c r="J442" s="19"/>
      <c r="K442" s="402"/>
      <c r="L442" s="363"/>
      <c r="M442" s="402"/>
      <c r="N442" s="402"/>
      <c r="O442" s="402"/>
      <c r="P442" s="402"/>
      <c r="Q442" s="49"/>
      <c r="R442" s="391"/>
      <c r="S442" s="84"/>
    </row>
    <row r="443" spans="2:19" s="412" customFormat="1" ht="12.75" customHeight="1" x14ac:dyDescent="0.2">
      <c r="B443" s="84"/>
      <c r="C443" s="421">
        <f t="shared" si="16"/>
        <v>431</v>
      </c>
      <c r="D443" s="60" t="str">
        <f t="shared" si="17"/>
        <v/>
      </c>
      <c r="E443" s="376"/>
      <c r="F443" s="511"/>
      <c r="G443" s="511"/>
      <c r="H443" s="661"/>
      <c r="I443" s="422"/>
      <c r="J443" s="19"/>
      <c r="K443" s="402"/>
      <c r="L443" s="363"/>
      <c r="M443" s="402"/>
      <c r="N443" s="402"/>
      <c r="O443" s="402"/>
      <c r="P443" s="402"/>
      <c r="Q443" s="49"/>
      <c r="R443" s="391"/>
      <c r="S443" s="84"/>
    </row>
    <row r="444" spans="2:19" s="412" customFormat="1" ht="12.75" customHeight="1" x14ac:dyDescent="0.2">
      <c r="B444" s="84"/>
      <c r="C444" s="421">
        <f t="shared" si="16"/>
        <v>432</v>
      </c>
      <c r="D444" s="60" t="str">
        <f t="shared" si="17"/>
        <v/>
      </c>
      <c r="E444" s="376"/>
      <c r="F444" s="511"/>
      <c r="G444" s="511"/>
      <c r="H444" s="661"/>
      <c r="I444" s="422"/>
      <c r="J444" s="19"/>
      <c r="K444" s="402"/>
      <c r="L444" s="363"/>
      <c r="M444" s="402"/>
      <c r="N444" s="402"/>
      <c r="O444" s="402"/>
      <c r="P444" s="402"/>
      <c r="Q444" s="49"/>
      <c r="R444" s="391"/>
      <c r="S444" s="84"/>
    </row>
    <row r="445" spans="2:19" s="412" customFormat="1" ht="12.75" customHeight="1" x14ac:dyDescent="0.2">
      <c r="B445" s="84"/>
      <c r="C445" s="421">
        <f t="shared" si="16"/>
        <v>433</v>
      </c>
      <c r="D445" s="60" t="str">
        <f t="shared" si="17"/>
        <v/>
      </c>
      <c r="E445" s="376"/>
      <c r="F445" s="511"/>
      <c r="G445" s="511"/>
      <c r="H445" s="661"/>
      <c r="I445" s="422"/>
      <c r="J445" s="19"/>
      <c r="K445" s="402"/>
      <c r="L445" s="363"/>
      <c r="M445" s="402"/>
      <c r="N445" s="402"/>
      <c r="O445" s="402"/>
      <c r="P445" s="402"/>
      <c r="Q445" s="49"/>
      <c r="R445" s="391"/>
      <c r="S445" s="84"/>
    </row>
    <row r="446" spans="2:19" s="412" customFormat="1" ht="12.75" customHeight="1" x14ac:dyDescent="0.2">
      <c r="B446" s="84"/>
      <c r="C446" s="421">
        <f t="shared" si="16"/>
        <v>434</v>
      </c>
      <c r="D446" s="60" t="str">
        <f t="shared" si="17"/>
        <v/>
      </c>
      <c r="E446" s="376"/>
      <c r="F446" s="511"/>
      <c r="G446" s="511"/>
      <c r="H446" s="661"/>
      <c r="I446" s="422"/>
      <c r="J446" s="19"/>
      <c r="K446" s="402"/>
      <c r="L446" s="363"/>
      <c r="M446" s="402"/>
      <c r="N446" s="402"/>
      <c r="O446" s="402"/>
      <c r="P446" s="402"/>
      <c r="Q446" s="49"/>
      <c r="R446" s="391"/>
      <c r="S446" s="84"/>
    </row>
    <row r="447" spans="2:19" s="412" customFormat="1" ht="12.75" customHeight="1" x14ac:dyDescent="0.2">
      <c r="B447" s="84"/>
      <c r="C447" s="421">
        <f t="shared" si="16"/>
        <v>435</v>
      </c>
      <c r="D447" s="60" t="str">
        <f t="shared" si="17"/>
        <v/>
      </c>
      <c r="E447" s="376"/>
      <c r="F447" s="511"/>
      <c r="G447" s="511"/>
      <c r="H447" s="661"/>
      <c r="I447" s="422"/>
      <c r="J447" s="19"/>
      <c r="K447" s="402"/>
      <c r="L447" s="363"/>
      <c r="M447" s="402"/>
      <c r="N447" s="402"/>
      <c r="O447" s="402"/>
      <c r="P447" s="402"/>
      <c r="Q447" s="49"/>
      <c r="R447" s="391"/>
      <c r="S447" s="84"/>
    </row>
    <row r="448" spans="2:19" s="412" customFormat="1" ht="12.75" customHeight="1" x14ac:dyDescent="0.2">
      <c r="B448" s="84"/>
      <c r="C448" s="421">
        <f t="shared" si="16"/>
        <v>436</v>
      </c>
      <c r="D448" s="60" t="str">
        <f t="shared" si="17"/>
        <v/>
      </c>
      <c r="E448" s="376"/>
      <c r="F448" s="511"/>
      <c r="G448" s="511"/>
      <c r="H448" s="661"/>
      <c r="I448" s="422"/>
      <c r="J448" s="19"/>
      <c r="K448" s="402"/>
      <c r="L448" s="363"/>
      <c r="M448" s="402"/>
      <c r="N448" s="402"/>
      <c r="O448" s="402"/>
      <c r="P448" s="402"/>
      <c r="Q448" s="49"/>
      <c r="R448" s="391"/>
      <c r="S448" s="84"/>
    </row>
    <row r="449" spans="2:19" s="412" customFormat="1" ht="12.75" customHeight="1" x14ac:dyDescent="0.2">
      <c r="B449" s="84"/>
      <c r="C449" s="421">
        <f t="shared" si="16"/>
        <v>437</v>
      </c>
      <c r="D449" s="60" t="str">
        <f t="shared" si="17"/>
        <v/>
      </c>
      <c r="E449" s="376"/>
      <c r="F449" s="511"/>
      <c r="G449" s="511"/>
      <c r="H449" s="661"/>
      <c r="I449" s="422"/>
      <c r="J449" s="19"/>
      <c r="K449" s="402"/>
      <c r="L449" s="363"/>
      <c r="M449" s="402"/>
      <c r="N449" s="402"/>
      <c r="O449" s="402"/>
      <c r="P449" s="402"/>
      <c r="Q449" s="49"/>
      <c r="R449" s="391"/>
      <c r="S449" s="84"/>
    </row>
    <row r="450" spans="2:19" s="412" customFormat="1" ht="12.75" customHeight="1" x14ac:dyDescent="0.2">
      <c r="B450" s="84"/>
      <c r="C450" s="421">
        <f t="shared" si="16"/>
        <v>438</v>
      </c>
      <c r="D450" s="60" t="str">
        <f t="shared" si="17"/>
        <v/>
      </c>
      <c r="E450" s="376"/>
      <c r="F450" s="511"/>
      <c r="G450" s="511"/>
      <c r="H450" s="661"/>
      <c r="I450" s="422"/>
      <c r="J450" s="19"/>
      <c r="K450" s="402"/>
      <c r="L450" s="363"/>
      <c r="M450" s="402"/>
      <c r="N450" s="402"/>
      <c r="O450" s="402"/>
      <c r="P450" s="402"/>
      <c r="Q450" s="49"/>
      <c r="R450" s="391"/>
      <c r="S450" s="84"/>
    </row>
    <row r="451" spans="2:19" s="412" customFormat="1" ht="12.75" customHeight="1" x14ac:dyDescent="0.2">
      <c r="B451" s="84"/>
      <c r="C451" s="421">
        <f t="shared" si="16"/>
        <v>439</v>
      </c>
      <c r="D451" s="60" t="str">
        <f t="shared" si="17"/>
        <v/>
      </c>
      <c r="E451" s="376"/>
      <c r="F451" s="511"/>
      <c r="G451" s="511"/>
      <c r="H451" s="661"/>
      <c r="I451" s="422"/>
      <c r="J451" s="19"/>
      <c r="K451" s="402"/>
      <c r="L451" s="363"/>
      <c r="M451" s="402"/>
      <c r="N451" s="402"/>
      <c r="O451" s="402"/>
      <c r="P451" s="402"/>
      <c r="Q451" s="49"/>
      <c r="R451" s="391"/>
      <c r="S451" s="84"/>
    </row>
    <row r="452" spans="2:19" s="412" customFormat="1" ht="12.75" customHeight="1" x14ac:dyDescent="0.2">
      <c r="B452" s="84"/>
      <c r="C452" s="421">
        <f t="shared" si="16"/>
        <v>440</v>
      </c>
      <c r="D452" s="60" t="str">
        <f t="shared" si="17"/>
        <v/>
      </c>
      <c r="E452" s="376"/>
      <c r="F452" s="511"/>
      <c r="G452" s="511"/>
      <c r="H452" s="661"/>
      <c r="I452" s="422"/>
      <c r="J452" s="19"/>
      <c r="K452" s="402"/>
      <c r="L452" s="363"/>
      <c r="M452" s="402"/>
      <c r="N452" s="402"/>
      <c r="O452" s="402"/>
      <c r="P452" s="402"/>
      <c r="Q452" s="49"/>
      <c r="R452" s="391"/>
      <c r="S452" s="84"/>
    </row>
    <row r="453" spans="2:19" s="412" customFormat="1" ht="12.75" customHeight="1" x14ac:dyDescent="0.2">
      <c r="B453" s="84"/>
      <c r="C453" s="421">
        <f t="shared" si="16"/>
        <v>441</v>
      </c>
      <c r="D453" s="60" t="str">
        <f t="shared" si="17"/>
        <v/>
      </c>
      <c r="E453" s="376"/>
      <c r="F453" s="511"/>
      <c r="G453" s="511"/>
      <c r="H453" s="661"/>
      <c r="I453" s="422"/>
      <c r="J453" s="19"/>
      <c r="K453" s="402"/>
      <c r="L453" s="363"/>
      <c r="M453" s="402"/>
      <c r="N453" s="402"/>
      <c r="O453" s="402"/>
      <c r="P453" s="402"/>
      <c r="Q453" s="49"/>
      <c r="R453" s="391"/>
      <c r="S453" s="84"/>
    </row>
    <row r="454" spans="2:19" s="412" customFormat="1" ht="12.75" customHeight="1" x14ac:dyDescent="0.2">
      <c r="B454" s="84"/>
      <c r="C454" s="421">
        <f t="shared" si="16"/>
        <v>442</v>
      </c>
      <c r="D454" s="60" t="str">
        <f t="shared" si="17"/>
        <v/>
      </c>
      <c r="E454" s="376"/>
      <c r="F454" s="511"/>
      <c r="G454" s="511"/>
      <c r="H454" s="661"/>
      <c r="I454" s="422"/>
      <c r="J454" s="19"/>
      <c r="K454" s="402"/>
      <c r="L454" s="363"/>
      <c r="M454" s="402"/>
      <c r="N454" s="402"/>
      <c r="O454" s="402"/>
      <c r="P454" s="402"/>
      <c r="Q454" s="49"/>
      <c r="R454" s="391"/>
      <c r="S454" s="84"/>
    </row>
    <row r="455" spans="2:19" s="412" customFormat="1" ht="12.75" customHeight="1" x14ac:dyDescent="0.2">
      <c r="B455" s="84"/>
      <c r="C455" s="421">
        <f t="shared" si="16"/>
        <v>443</v>
      </c>
      <c r="D455" s="60" t="str">
        <f t="shared" si="17"/>
        <v/>
      </c>
      <c r="E455" s="376"/>
      <c r="F455" s="511"/>
      <c r="G455" s="511"/>
      <c r="H455" s="661"/>
      <c r="I455" s="422"/>
      <c r="J455" s="19"/>
      <c r="K455" s="402"/>
      <c r="L455" s="363"/>
      <c r="M455" s="402"/>
      <c r="N455" s="402"/>
      <c r="O455" s="402"/>
      <c r="P455" s="402"/>
      <c r="Q455" s="49"/>
      <c r="R455" s="391"/>
      <c r="S455" s="84"/>
    </row>
    <row r="456" spans="2:19" s="412" customFormat="1" ht="12.75" customHeight="1" x14ac:dyDescent="0.2">
      <c r="B456" s="84"/>
      <c r="C456" s="421">
        <f t="shared" si="16"/>
        <v>444</v>
      </c>
      <c r="D456" s="60" t="str">
        <f t="shared" si="17"/>
        <v/>
      </c>
      <c r="E456" s="376"/>
      <c r="F456" s="511"/>
      <c r="G456" s="511"/>
      <c r="H456" s="661"/>
      <c r="I456" s="422"/>
      <c r="J456" s="19"/>
      <c r="K456" s="402"/>
      <c r="L456" s="363"/>
      <c r="M456" s="402"/>
      <c r="N456" s="402"/>
      <c r="O456" s="402"/>
      <c r="P456" s="402"/>
      <c r="Q456" s="49"/>
      <c r="R456" s="391"/>
      <c r="S456" s="84"/>
    </row>
    <row r="457" spans="2:19" s="412" customFormat="1" ht="12.75" customHeight="1" x14ac:dyDescent="0.2">
      <c r="B457" s="84"/>
      <c r="C457" s="421">
        <f t="shared" si="16"/>
        <v>445</v>
      </c>
      <c r="D457" s="60" t="str">
        <f t="shared" si="17"/>
        <v/>
      </c>
      <c r="E457" s="376"/>
      <c r="F457" s="511"/>
      <c r="G457" s="511"/>
      <c r="H457" s="661"/>
      <c r="I457" s="422"/>
      <c r="J457" s="19"/>
      <c r="K457" s="402"/>
      <c r="L457" s="363"/>
      <c r="M457" s="402"/>
      <c r="N457" s="402"/>
      <c r="O457" s="402"/>
      <c r="P457" s="402"/>
      <c r="Q457" s="49"/>
      <c r="R457" s="391"/>
      <c r="S457" s="84"/>
    </row>
    <row r="458" spans="2:19" s="412" customFormat="1" ht="12.75" customHeight="1" x14ac:dyDescent="0.2">
      <c r="B458" s="84"/>
      <c r="C458" s="421">
        <f t="shared" ref="C458:C521" si="18">C457+1</f>
        <v>446</v>
      </c>
      <c r="D458" s="60" t="str">
        <f t="shared" si="17"/>
        <v/>
      </c>
      <c r="E458" s="376"/>
      <c r="F458" s="511"/>
      <c r="G458" s="511"/>
      <c r="H458" s="661"/>
      <c r="I458" s="422"/>
      <c r="J458" s="19"/>
      <c r="K458" s="402"/>
      <c r="L458" s="363"/>
      <c r="M458" s="402"/>
      <c r="N458" s="402"/>
      <c r="O458" s="402"/>
      <c r="P458" s="402"/>
      <c r="Q458" s="49"/>
      <c r="R458" s="391"/>
      <c r="S458" s="84"/>
    </row>
    <row r="459" spans="2:19" s="412" customFormat="1" ht="12.75" customHeight="1" x14ac:dyDescent="0.2">
      <c r="B459" s="84"/>
      <c r="C459" s="421">
        <f t="shared" si="18"/>
        <v>447</v>
      </c>
      <c r="D459" s="60" t="str">
        <f t="shared" si="17"/>
        <v/>
      </c>
      <c r="E459" s="376"/>
      <c r="F459" s="511"/>
      <c r="G459" s="511"/>
      <c r="H459" s="661"/>
      <c r="I459" s="422"/>
      <c r="J459" s="19"/>
      <c r="K459" s="402"/>
      <c r="L459" s="363"/>
      <c r="M459" s="402"/>
      <c r="N459" s="402"/>
      <c r="O459" s="402"/>
      <c r="P459" s="402"/>
      <c r="Q459" s="49"/>
      <c r="R459" s="391"/>
      <c r="S459" s="84"/>
    </row>
    <row r="460" spans="2:19" s="412" customFormat="1" ht="12.75" customHeight="1" x14ac:dyDescent="0.2">
      <c r="B460" s="84"/>
      <c r="C460" s="421">
        <f t="shared" si="18"/>
        <v>448</v>
      </c>
      <c r="D460" s="60" t="str">
        <f t="shared" si="17"/>
        <v/>
      </c>
      <c r="E460" s="376"/>
      <c r="F460" s="511"/>
      <c r="G460" s="511"/>
      <c r="H460" s="661"/>
      <c r="I460" s="422"/>
      <c r="J460" s="19"/>
      <c r="K460" s="402"/>
      <c r="L460" s="363"/>
      <c r="M460" s="402"/>
      <c r="N460" s="402"/>
      <c r="O460" s="402"/>
      <c r="P460" s="402"/>
      <c r="Q460" s="49"/>
      <c r="R460" s="391"/>
      <c r="S460" s="84"/>
    </row>
    <row r="461" spans="2:19" s="412" customFormat="1" ht="12.75" customHeight="1" x14ac:dyDescent="0.2">
      <c r="B461" s="84"/>
      <c r="C461" s="421">
        <f t="shared" si="18"/>
        <v>449</v>
      </c>
      <c r="D461" s="60" t="str">
        <f t="shared" ref="D461:D524" si="19">IF(E461="","",IF(E461&lt;=$U$2,"○",""))</f>
        <v/>
      </c>
      <c r="E461" s="376"/>
      <c r="F461" s="511"/>
      <c r="G461" s="511"/>
      <c r="H461" s="661"/>
      <c r="I461" s="422"/>
      <c r="J461" s="19"/>
      <c r="K461" s="402"/>
      <c r="L461" s="363"/>
      <c r="M461" s="402"/>
      <c r="N461" s="402"/>
      <c r="O461" s="402"/>
      <c r="P461" s="402"/>
      <c r="Q461" s="49"/>
      <c r="R461" s="391"/>
      <c r="S461" s="84"/>
    </row>
    <row r="462" spans="2:19" s="412" customFormat="1" ht="12.75" customHeight="1" x14ac:dyDescent="0.2">
      <c r="B462" s="84"/>
      <c r="C462" s="421">
        <f t="shared" si="18"/>
        <v>450</v>
      </c>
      <c r="D462" s="60" t="str">
        <f t="shared" si="19"/>
        <v/>
      </c>
      <c r="E462" s="376"/>
      <c r="F462" s="511"/>
      <c r="G462" s="511"/>
      <c r="H462" s="661"/>
      <c r="I462" s="422"/>
      <c r="J462" s="19"/>
      <c r="K462" s="402"/>
      <c r="L462" s="363"/>
      <c r="M462" s="402"/>
      <c r="N462" s="402"/>
      <c r="O462" s="402"/>
      <c r="P462" s="402"/>
      <c r="Q462" s="49"/>
      <c r="R462" s="391"/>
      <c r="S462" s="84"/>
    </row>
    <row r="463" spans="2:19" s="412" customFormat="1" ht="12.75" customHeight="1" x14ac:dyDescent="0.2">
      <c r="B463" s="84"/>
      <c r="C463" s="421">
        <f t="shared" si="18"/>
        <v>451</v>
      </c>
      <c r="D463" s="60" t="str">
        <f t="shared" si="19"/>
        <v/>
      </c>
      <c r="E463" s="376"/>
      <c r="F463" s="511"/>
      <c r="G463" s="511"/>
      <c r="H463" s="661"/>
      <c r="I463" s="422"/>
      <c r="J463" s="19"/>
      <c r="K463" s="402"/>
      <c r="L463" s="363"/>
      <c r="M463" s="402"/>
      <c r="N463" s="402"/>
      <c r="O463" s="402"/>
      <c r="P463" s="402"/>
      <c r="Q463" s="49"/>
      <c r="R463" s="391"/>
      <c r="S463" s="84"/>
    </row>
    <row r="464" spans="2:19" s="412" customFormat="1" ht="12.75" customHeight="1" x14ac:dyDescent="0.2">
      <c r="B464" s="84"/>
      <c r="C464" s="421">
        <f t="shared" si="18"/>
        <v>452</v>
      </c>
      <c r="D464" s="60" t="str">
        <f t="shared" si="19"/>
        <v/>
      </c>
      <c r="E464" s="376"/>
      <c r="F464" s="511"/>
      <c r="G464" s="511"/>
      <c r="H464" s="661"/>
      <c r="I464" s="422"/>
      <c r="J464" s="19"/>
      <c r="K464" s="402"/>
      <c r="L464" s="363"/>
      <c r="M464" s="402"/>
      <c r="N464" s="402"/>
      <c r="O464" s="402"/>
      <c r="P464" s="402"/>
      <c r="Q464" s="49"/>
      <c r="R464" s="391"/>
      <c r="S464" s="84"/>
    </row>
    <row r="465" spans="2:19" s="412" customFormat="1" ht="12.75" customHeight="1" x14ac:dyDescent="0.2">
      <c r="B465" s="84"/>
      <c r="C465" s="421">
        <f t="shared" si="18"/>
        <v>453</v>
      </c>
      <c r="D465" s="60" t="str">
        <f t="shared" si="19"/>
        <v/>
      </c>
      <c r="E465" s="376"/>
      <c r="F465" s="511"/>
      <c r="G465" s="511"/>
      <c r="H465" s="661"/>
      <c r="I465" s="422"/>
      <c r="J465" s="19"/>
      <c r="K465" s="402"/>
      <c r="L465" s="363"/>
      <c r="M465" s="402"/>
      <c r="N465" s="402"/>
      <c r="O465" s="402"/>
      <c r="P465" s="402"/>
      <c r="Q465" s="49"/>
      <c r="R465" s="391"/>
      <c r="S465" s="84"/>
    </row>
    <row r="466" spans="2:19" s="412" customFormat="1" ht="12.75" customHeight="1" x14ac:dyDescent="0.2">
      <c r="B466" s="84"/>
      <c r="C466" s="421">
        <f t="shared" si="18"/>
        <v>454</v>
      </c>
      <c r="D466" s="60" t="str">
        <f t="shared" si="19"/>
        <v/>
      </c>
      <c r="E466" s="376"/>
      <c r="F466" s="511"/>
      <c r="G466" s="511"/>
      <c r="H466" s="661"/>
      <c r="I466" s="422"/>
      <c r="J466" s="19"/>
      <c r="K466" s="402"/>
      <c r="L466" s="363"/>
      <c r="M466" s="402"/>
      <c r="N466" s="402"/>
      <c r="O466" s="402"/>
      <c r="P466" s="402"/>
      <c r="Q466" s="49"/>
      <c r="R466" s="391"/>
      <c r="S466" s="84"/>
    </row>
    <row r="467" spans="2:19" s="412" customFormat="1" ht="12.75" customHeight="1" x14ac:dyDescent="0.2">
      <c r="B467" s="84"/>
      <c r="C467" s="421">
        <f t="shared" si="18"/>
        <v>455</v>
      </c>
      <c r="D467" s="60" t="str">
        <f t="shared" si="19"/>
        <v/>
      </c>
      <c r="E467" s="376"/>
      <c r="F467" s="511"/>
      <c r="G467" s="511"/>
      <c r="H467" s="661"/>
      <c r="I467" s="422"/>
      <c r="J467" s="19"/>
      <c r="K467" s="402"/>
      <c r="L467" s="363"/>
      <c r="M467" s="402"/>
      <c r="N467" s="402"/>
      <c r="O467" s="402"/>
      <c r="P467" s="402"/>
      <c r="Q467" s="49"/>
      <c r="R467" s="391"/>
      <c r="S467" s="84"/>
    </row>
    <row r="468" spans="2:19" s="412" customFormat="1" ht="12.75" customHeight="1" x14ac:dyDescent="0.2">
      <c r="B468" s="84"/>
      <c r="C468" s="421">
        <f t="shared" si="18"/>
        <v>456</v>
      </c>
      <c r="D468" s="60" t="str">
        <f t="shared" si="19"/>
        <v/>
      </c>
      <c r="E468" s="376"/>
      <c r="F468" s="511"/>
      <c r="G468" s="511"/>
      <c r="H468" s="661"/>
      <c r="I468" s="422"/>
      <c r="J468" s="19"/>
      <c r="K468" s="402"/>
      <c r="L468" s="363"/>
      <c r="M468" s="402"/>
      <c r="N468" s="402"/>
      <c r="O468" s="402"/>
      <c r="P468" s="402"/>
      <c r="Q468" s="49"/>
      <c r="R468" s="391"/>
      <c r="S468" s="84"/>
    </row>
    <row r="469" spans="2:19" s="412" customFormat="1" ht="12.75" customHeight="1" x14ac:dyDescent="0.2">
      <c r="B469" s="84"/>
      <c r="C469" s="421">
        <f t="shared" si="18"/>
        <v>457</v>
      </c>
      <c r="D469" s="60" t="str">
        <f t="shared" si="19"/>
        <v/>
      </c>
      <c r="E469" s="376"/>
      <c r="F469" s="511"/>
      <c r="G469" s="511"/>
      <c r="H469" s="661"/>
      <c r="I469" s="422"/>
      <c r="J469" s="19"/>
      <c r="K469" s="402"/>
      <c r="L469" s="363"/>
      <c r="M469" s="402"/>
      <c r="N469" s="402"/>
      <c r="O469" s="402"/>
      <c r="P469" s="402"/>
      <c r="Q469" s="49"/>
      <c r="R469" s="391"/>
      <c r="S469" s="84"/>
    </row>
    <row r="470" spans="2:19" s="412" customFormat="1" ht="12.75" customHeight="1" x14ac:dyDescent="0.2">
      <c r="B470" s="84"/>
      <c r="C470" s="421">
        <f t="shared" si="18"/>
        <v>458</v>
      </c>
      <c r="D470" s="60" t="str">
        <f t="shared" si="19"/>
        <v/>
      </c>
      <c r="E470" s="376"/>
      <c r="F470" s="511"/>
      <c r="G470" s="511"/>
      <c r="H470" s="661"/>
      <c r="I470" s="422"/>
      <c r="J470" s="19"/>
      <c r="K470" s="402"/>
      <c r="L470" s="363"/>
      <c r="M470" s="402"/>
      <c r="N470" s="402"/>
      <c r="O470" s="402"/>
      <c r="P470" s="402"/>
      <c r="Q470" s="49"/>
      <c r="R470" s="391"/>
      <c r="S470" s="84"/>
    </row>
    <row r="471" spans="2:19" s="412" customFormat="1" ht="12.75" customHeight="1" x14ac:dyDescent="0.2">
      <c r="B471" s="84"/>
      <c r="C471" s="421">
        <f t="shared" si="18"/>
        <v>459</v>
      </c>
      <c r="D471" s="60" t="str">
        <f t="shared" si="19"/>
        <v/>
      </c>
      <c r="E471" s="376"/>
      <c r="F471" s="511"/>
      <c r="G471" s="511"/>
      <c r="H471" s="661"/>
      <c r="I471" s="422"/>
      <c r="J471" s="19"/>
      <c r="K471" s="402"/>
      <c r="L471" s="363"/>
      <c r="M471" s="402"/>
      <c r="N471" s="402"/>
      <c r="O471" s="402"/>
      <c r="P471" s="402"/>
      <c r="Q471" s="49"/>
      <c r="R471" s="391"/>
      <c r="S471" s="84"/>
    </row>
    <row r="472" spans="2:19" s="412" customFormat="1" ht="12.75" customHeight="1" x14ac:dyDescent="0.2">
      <c r="B472" s="84"/>
      <c r="C472" s="421">
        <f t="shared" si="18"/>
        <v>460</v>
      </c>
      <c r="D472" s="60" t="str">
        <f t="shared" si="19"/>
        <v/>
      </c>
      <c r="E472" s="376"/>
      <c r="F472" s="511"/>
      <c r="G472" s="511"/>
      <c r="H472" s="661"/>
      <c r="I472" s="422"/>
      <c r="J472" s="19"/>
      <c r="K472" s="402"/>
      <c r="L472" s="363"/>
      <c r="M472" s="402"/>
      <c r="N472" s="402"/>
      <c r="O472" s="402"/>
      <c r="P472" s="402"/>
      <c r="Q472" s="49"/>
      <c r="R472" s="391"/>
      <c r="S472" s="84"/>
    </row>
    <row r="473" spans="2:19" s="412" customFormat="1" ht="12.75" customHeight="1" x14ac:dyDescent="0.2">
      <c r="B473" s="84"/>
      <c r="C473" s="421">
        <f t="shared" si="18"/>
        <v>461</v>
      </c>
      <c r="D473" s="60" t="str">
        <f t="shared" si="19"/>
        <v/>
      </c>
      <c r="E473" s="376"/>
      <c r="F473" s="511"/>
      <c r="G473" s="511"/>
      <c r="H473" s="661"/>
      <c r="I473" s="422"/>
      <c r="J473" s="19"/>
      <c r="K473" s="402"/>
      <c r="L473" s="363"/>
      <c r="M473" s="402"/>
      <c r="N473" s="402"/>
      <c r="O473" s="402"/>
      <c r="P473" s="402"/>
      <c r="Q473" s="49"/>
      <c r="R473" s="391"/>
      <c r="S473" s="84"/>
    </row>
    <row r="474" spans="2:19" s="412" customFormat="1" ht="12.75" customHeight="1" x14ac:dyDescent="0.2">
      <c r="B474" s="84"/>
      <c r="C474" s="421">
        <f t="shared" si="18"/>
        <v>462</v>
      </c>
      <c r="D474" s="60" t="str">
        <f t="shared" si="19"/>
        <v/>
      </c>
      <c r="E474" s="376"/>
      <c r="F474" s="511"/>
      <c r="G474" s="511"/>
      <c r="H474" s="661"/>
      <c r="I474" s="422"/>
      <c r="J474" s="19"/>
      <c r="K474" s="402"/>
      <c r="L474" s="363"/>
      <c r="M474" s="402"/>
      <c r="N474" s="402"/>
      <c r="O474" s="402"/>
      <c r="P474" s="402"/>
      <c r="Q474" s="49"/>
      <c r="R474" s="391"/>
      <c r="S474" s="84"/>
    </row>
    <row r="475" spans="2:19" s="412" customFormat="1" ht="12.75" customHeight="1" x14ac:dyDescent="0.2">
      <c r="B475" s="84"/>
      <c r="C475" s="421">
        <f t="shared" si="18"/>
        <v>463</v>
      </c>
      <c r="D475" s="60" t="str">
        <f t="shared" si="19"/>
        <v/>
      </c>
      <c r="E475" s="376"/>
      <c r="F475" s="511"/>
      <c r="G475" s="511"/>
      <c r="H475" s="661"/>
      <c r="I475" s="422"/>
      <c r="J475" s="19"/>
      <c r="K475" s="402"/>
      <c r="L475" s="363"/>
      <c r="M475" s="402"/>
      <c r="N475" s="402"/>
      <c r="O475" s="402"/>
      <c r="P475" s="402"/>
      <c r="Q475" s="49"/>
      <c r="R475" s="391"/>
      <c r="S475" s="84"/>
    </row>
    <row r="476" spans="2:19" s="412" customFormat="1" ht="12.75" customHeight="1" x14ac:dyDescent="0.2">
      <c r="B476" s="84"/>
      <c r="C476" s="421">
        <f t="shared" si="18"/>
        <v>464</v>
      </c>
      <c r="D476" s="60" t="str">
        <f t="shared" si="19"/>
        <v/>
      </c>
      <c r="E476" s="376"/>
      <c r="F476" s="511"/>
      <c r="G476" s="511"/>
      <c r="H476" s="661"/>
      <c r="I476" s="422"/>
      <c r="J476" s="19"/>
      <c r="K476" s="402"/>
      <c r="L476" s="363"/>
      <c r="M476" s="402"/>
      <c r="N476" s="402"/>
      <c r="O476" s="402"/>
      <c r="P476" s="402"/>
      <c r="Q476" s="49"/>
      <c r="R476" s="391"/>
      <c r="S476" s="84"/>
    </row>
    <row r="477" spans="2:19" s="412" customFormat="1" ht="12.75" customHeight="1" x14ac:dyDescent="0.2">
      <c r="B477" s="84"/>
      <c r="C477" s="421">
        <f t="shared" si="18"/>
        <v>465</v>
      </c>
      <c r="D477" s="60" t="str">
        <f t="shared" si="19"/>
        <v/>
      </c>
      <c r="E477" s="376"/>
      <c r="F477" s="511"/>
      <c r="G477" s="511"/>
      <c r="H477" s="661"/>
      <c r="I477" s="422"/>
      <c r="J477" s="19"/>
      <c r="K477" s="402"/>
      <c r="L477" s="363"/>
      <c r="M477" s="402"/>
      <c r="N477" s="402"/>
      <c r="O477" s="402"/>
      <c r="P477" s="402"/>
      <c r="Q477" s="49"/>
      <c r="R477" s="391"/>
      <c r="S477" s="84"/>
    </row>
    <row r="478" spans="2:19" s="412" customFormat="1" ht="12.75" customHeight="1" x14ac:dyDescent="0.2">
      <c r="B478" s="84"/>
      <c r="C478" s="421">
        <f t="shared" si="18"/>
        <v>466</v>
      </c>
      <c r="D478" s="60" t="str">
        <f t="shared" si="19"/>
        <v/>
      </c>
      <c r="E478" s="376"/>
      <c r="F478" s="511"/>
      <c r="G478" s="511"/>
      <c r="H478" s="661"/>
      <c r="I478" s="422"/>
      <c r="J478" s="19"/>
      <c r="K478" s="402"/>
      <c r="L478" s="363"/>
      <c r="M478" s="402"/>
      <c r="N478" s="402"/>
      <c r="O478" s="402"/>
      <c r="P478" s="402"/>
      <c r="Q478" s="49"/>
      <c r="R478" s="391"/>
      <c r="S478" s="84"/>
    </row>
    <row r="479" spans="2:19" s="412" customFormat="1" ht="12.75" customHeight="1" x14ac:dyDescent="0.2">
      <c r="B479" s="84"/>
      <c r="C479" s="421">
        <f t="shared" si="18"/>
        <v>467</v>
      </c>
      <c r="D479" s="60" t="str">
        <f t="shared" si="19"/>
        <v/>
      </c>
      <c r="E479" s="376"/>
      <c r="F479" s="511"/>
      <c r="G479" s="511"/>
      <c r="H479" s="661"/>
      <c r="I479" s="422"/>
      <c r="J479" s="19"/>
      <c r="K479" s="402"/>
      <c r="L479" s="363"/>
      <c r="M479" s="402"/>
      <c r="N479" s="402"/>
      <c r="O479" s="402"/>
      <c r="P479" s="402"/>
      <c r="Q479" s="49"/>
      <c r="R479" s="391"/>
      <c r="S479" s="84"/>
    </row>
    <row r="480" spans="2:19" s="412" customFormat="1" ht="12.75" customHeight="1" x14ac:dyDescent="0.2">
      <c r="B480" s="84"/>
      <c r="C480" s="421">
        <f t="shared" si="18"/>
        <v>468</v>
      </c>
      <c r="D480" s="60" t="str">
        <f t="shared" si="19"/>
        <v/>
      </c>
      <c r="E480" s="376"/>
      <c r="F480" s="511"/>
      <c r="G480" s="511"/>
      <c r="H480" s="661"/>
      <c r="I480" s="422"/>
      <c r="J480" s="19"/>
      <c r="K480" s="402"/>
      <c r="L480" s="363"/>
      <c r="M480" s="402"/>
      <c r="N480" s="402"/>
      <c r="O480" s="402"/>
      <c r="P480" s="402"/>
      <c r="Q480" s="49"/>
      <c r="R480" s="391"/>
      <c r="S480" s="84"/>
    </row>
    <row r="481" spans="2:19" s="412" customFormat="1" ht="12.75" customHeight="1" x14ac:dyDescent="0.2">
      <c r="B481" s="84"/>
      <c r="C481" s="421">
        <f t="shared" si="18"/>
        <v>469</v>
      </c>
      <c r="D481" s="60" t="str">
        <f t="shared" si="19"/>
        <v/>
      </c>
      <c r="E481" s="376"/>
      <c r="F481" s="511"/>
      <c r="G481" s="511"/>
      <c r="H481" s="661"/>
      <c r="I481" s="422"/>
      <c r="J481" s="19"/>
      <c r="K481" s="402"/>
      <c r="L481" s="363"/>
      <c r="M481" s="402"/>
      <c r="N481" s="402"/>
      <c r="O481" s="402"/>
      <c r="P481" s="402"/>
      <c r="Q481" s="49"/>
      <c r="R481" s="391"/>
      <c r="S481" s="84"/>
    </row>
    <row r="482" spans="2:19" s="412" customFormat="1" ht="12.75" customHeight="1" x14ac:dyDescent="0.2">
      <c r="B482" s="84"/>
      <c r="C482" s="421">
        <f t="shared" si="18"/>
        <v>470</v>
      </c>
      <c r="D482" s="60" t="str">
        <f t="shared" si="19"/>
        <v/>
      </c>
      <c r="E482" s="376"/>
      <c r="F482" s="511"/>
      <c r="G482" s="511"/>
      <c r="H482" s="661"/>
      <c r="I482" s="422"/>
      <c r="J482" s="19"/>
      <c r="K482" s="402"/>
      <c r="L482" s="363"/>
      <c r="M482" s="402"/>
      <c r="N482" s="402"/>
      <c r="O482" s="402"/>
      <c r="P482" s="402"/>
      <c r="Q482" s="49"/>
      <c r="R482" s="391"/>
      <c r="S482" s="84"/>
    </row>
    <row r="483" spans="2:19" s="412" customFormat="1" ht="12.75" customHeight="1" x14ac:dyDescent="0.2">
      <c r="B483" s="84"/>
      <c r="C483" s="421">
        <f t="shared" si="18"/>
        <v>471</v>
      </c>
      <c r="D483" s="60" t="str">
        <f t="shared" si="19"/>
        <v/>
      </c>
      <c r="E483" s="376"/>
      <c r="F483" s="511"/>
      <c r="G483" s="511"/>
      <c r="H483" s="661"/>
      <c r="I483" s="422"/>
      <c r="J483" s="19"/>
      <c r="K483" s="402"/>
      <c r="L483" s="363"/>
      <c r="M483" s="402"/>
      <c r="N483" s="402"/>
      <c r="O483" s="402"/>
      <c r="P483" s="402"/>
      <c r="Q483" s="49"/>
      <c r="R483" s="391"/>
      <c r="S483" s="84"/>
    </row>
    <row r="484" spans="2:19" s="412" customFormat="1" ht="12.75" customHeight="1" x14ac:dyDescent="0.2">
      <c r="B484" s="84"/>
      <c r="C484" s="421">
        <f t="shared" si="18"/>
        <v>472</v>
      </c>
      <c r="D484" s="60" t="str">
        <f t="shared" si="19"/>
        <v/>
      </c>
      <c r="E484" s="376"/>
      <c r="F484" s="511"/>
      <c r="G484" s="511"/>
      <c r="H484" s="661"/>
      <c r="I484" s="422"/>
      <c r="J484" s="19"/>
      <c r="K484" s="402"/>
      <c r="L484" s="363"/>
      <c r="M484" s="402"/>
      <c r="N484" s="402"/>
      <c r="O484" s="402"/>
      <c r="P484" s="402"/>
      <c r="Q484" s="49"/>
      <c r="R484" s="391"/>
      <c r="S484" s="84"/>
    </row>
    <row r="485" spans="2:19" s="412" customFormat="1" ht="12.75" customHeight="1" x14ac:dyDescent="0.2">
      <c r="B485" s="84"/>
      <c r="C485" s="421">
        <f t="shared" si="18"/>
        <v>473</v>
      </c>
      <c r="D485" s="60" t="str">
        <f t="shared" si="19"/>
        <v/>
      </c>
      <c r="E485" s="376"/>
      <c r="F485" s="511"/>
      <c r="G485" s="511"/>
      <c r="H485" s="661"/>
      <c r="I485" s="422"/>
      <c r="J485" s="19"/>
      <c r="K485" s="402"/>
      <c r="L485" s="363"/>
      <c r="M485" s="402"/>
      <c r="N485" s="402"/>
      <c r="O485" s="402"/>
      <c r="P485" s="402"/>
      <c r="Q485" s="49"/>
      <c r="R485" s="391"/>
      <c r="S485" s="84"/>
    </row>
    <row r="486" spans="2:19" s="412" customFormat="1" ht="12.75" customHeight="1" x14ac:dyDescent="0.2">
      <c r="B486" s="84"/>
      <c r="C486" s="421">
        <f t="shared" si="18"/>
        <v>474</v>
      </c>
      <c r="D486" s="60" t="str">
        <f t="shared" si="19"/>
        <v/>
      </c>
      <c r="E486" s="376"/>
      <c r="F486" s="511"/>
      <c r="G486" s="511"/>
      <c r="H486" s="661"/>
      <c r="I486" s="422"/>
      <c r="J486" s="19"/>
      <c r="K486" s="402"/>
      <c r="L486" s="363"/>
      <c r="M486" s="402"/>
      <c r="N486" s="402"/>
      <c r="O486" s="402"/>
      <c r="P486" s="402"/>
      <c r="Q486" s="49"/>
      <c r="R486" s="391"/>
      <c r="S486" s="84"/>
    </row>
    <row r="487" spans="2:19" s="412" customFormat="1" ht="12.75" customHeight="1" x14ac:dyDescent="0.2">
      <c r="B487" s="84"/>
      <c r="C487" s="421">
        <f t="shared" si="18"/>
        <v>475</v>
      </c>
      <c r="D487" s="60" t="str">
        <f t="shared" si="19"/>
        <v/>
      </c>
      <c r="E487" s="376"/>
      <c r="F487" s="511"/>
      <c r="G487" s="511"/>
      <c r="H487" s="661"/>
      <c r="I487" s="422"/>
      <c r="J487" s="19"/>
      <c r="K487" s="402"/>
      <c r="L487" s="363"/>
      <c r="M487" s="402"/>
      <c r="N487" s="402"/>
      <c r="O487" s="402"/>
      <c r="P487" s="402"/>
      <c r="Q487" s="49"/>
      <c r="R487" s="391"/>
      <c r="S487" s="84"/>
    </row>
    <row r="488" spans="2:19" s="412" customFormat="1" ht="12.75" customHeight="1" x14ac:dyDescent="0.2">
      <c r="B488" s="84"/>
      <c r="C488" s="421">
        <f t="shared" si="18"/>
        <v>476</v>
      </c>
      <c r="D488" s="60" t="str">
        <f t="shared" si="19"/>
        <v/>
      </c>
      <c r="E488" s="376"/>
      <c r="F488" s="511"/>
      <c r="G488" s="511"/>
      <c r="H488" s="661"/>
      <c r="I488" s="422"/>
      <c r="J488" s="19"/>
      <c r="K488" s="402"/>
      <c r="L488" s="363"/>
      <c r="M488" s="402"/>
      <c r="N488" s="402"/>
      <c r="O488" s="402"/>
      <c r="P488" s="402"/>
      <c r="Q488" s="49"/>
      <c r="R488" s="391"/>
      <c r="S488" s="84"/>
    </row>
    <row r="489" spans="2:19" s="412" customFormat="1" ht="12.75" customHeight="1" x14ac:dyDescent="0.2">
      <c r="B489" s="84"/>
      <c r="C489" s="421">
        <f t="shared" si="18"/>
        <v>477</v>
      </c>
      <c r="D489" s="60" t="str">
        <f t="shared" si="19"/>
        <v/>
      </c>
      <c r="E489" s="376"/>
      <c r="F489" s="511"/>
      <c r="G489" s="511"/>
      <c r="H489" s="661"/>
      <c r="I489" s="422"/>
      <c r="J489" s="19"/>
      <c r="K489" s="402"/>
      <c r="L489" s="363"/>
      <c r="M489" s="402"/>
      <c r="N489" s="402"/>
      <c r="O489" s="402"/>
      <c r="P489" s="402"/>
      <c r="Q489" s="49"/>
      <c r="R489" s="391"/>
      <c r="S489" s="84"/>
    </row>
    <row r="490" spans="2:19" s="412" customFormat="1" ht="12.75" customHeight="1" x14ac:dyDescent="0.2">
      <c r="B490" s="84"/>
      <c r="C490" s="421">
        <f t="shared" si="18"/>
        <v>478</v>
      </c>
      <c r="D490" s="60" t="str">
        <f t="shared" si="19"/>
        <v/>
      </c>
      <c r="E490" s="376"/>
      <c r="F490" s="511"/>
      <c r="G490" s="511"/>
      <c r="H490" s="661"/>
      <c r="I490" s="422"/>
      <c r="J490" s="19"/>
      <c r="K490" s="402"/>
      <c r="L490" s="363"/>
      <c r="M490" s="402"/>
      <c r="N490" s="402"/>
      <c r="O490" s="402"/>
      <c r="P490" s="402"/>
      <c r="Q490" s="49"/>
      <c r="R490" s="391"/>
      <c r="S490" s="84"/>
    </row>
    <row r="491" spans="2:19" s="412" customFormat="1" ht="12.75" customHeight="1" x14ac:dyDescent="0.2">
      <c r="B491" s="84"/>
      <c r="C491" s="421">
        <f t="shared" si="18"/>
        <v>479</v>
      </c>
      <c r="D491" s="60" t="str">
        <f t="shared" si="19"/>
        <v/>
      </c>
      <c r="E491" s="376"/>
      <c r="F491" s="511"/>
      <c r="G491" s="511"/>
      <c r="H491" s="661"/>
      <c r="I491" s="422"/>
      <c r="J491" s="19"/>
      <c r="K491" s="402"/>
      <c r="L491" s="363"/>
      <c r="M491" s="402"/>
      <c r="N491" s="402"/>
      <c r="O491" s="402"/>
      <c r="P491" s="402"/>
      <c r="Q491" s="49"/>
      <c r="R491" s="391"/>
      <c r="S491" s="84"/>
    </row>
    <row r="492" spans="2:19" s="412" customFormat="1" ht="12.75" customHeight="1" x14ac:dyDescent="0.2">
      <c r="B492" s="84"/>
      <c r="C492" s="421">
        <f t="shared" si="18"/>
        <v>480</v>
      </c>
      <c r="D492" s="60" t="str">
        <f t="shared" si="19"/>
        <v/>
      </c>
      <c r="E492" s="376"/>
      <c r="F492" s="511"/>
      <c r="G492" s="511"/>
      <c r="H492" s="661"/>
      <c r="I492" s="422"/>
      <c r="J492" s="19"/>
      <c r="K492" s="402"/>
      <c r="L492" s="363"/>
      <c r="M492" s="402"/>
      <c r="N492" s="402"/>
      <c r="O492" s="402"/>
      <c r="P492" s="402"/>
      <c r="Q492" s="49"/>
      <c r="R492" s="391"/>
      <c r="S492" s="84"/>
    </row>
    <row r="493" spans="2:19" s="412" customFormat="1" ht="12.75" customHeight="1" x14ac:dyDescent="0.2">
      <c r="B493" s="84"/>
      <c r="C493" s="421">
        <f t="shared" si="18"/>
        <v>481</v>
      </c>
      <c r="D493" s="60" t="str">
        <f t="shared" si="19"/>
        <v/>
      </c>
      <c r="E493" s="376"/>
      <c r="F493" s="511"/>
      <c r="G493" s="511"/>
      <c r="H493" s="661"/>
      <c r="I493" s="422"/>
      <c r="J493" s="19"/>
      <c r="K493" s="402"/>
      <c r="L493" s="363"/>
      <c r="M493" s="402"/>
      <c r="N493" s="402"/>
      <c r="O493" s="402"/>
      <c r="P493" s="402"/>
      <c r="Q493" s="49"/>
      <c r="R493" s="391"/>
      <c r="S493" s="84"/>
    </row>
    <row r="494" spans="2:19" s="412" customFormat="1" ht="12.75" customHeight="1" x14ac:dyDescent="0.2">
      <c r="B494" s="84"/>
      <c r="C494" s="421">
        <f t="shared" si="18"/>
        <v>482</v>
      </c>
      <c r="D494" s="60" t="str">
        <f t="shared" si="19"/>
        <v/>
      </c>
      <c r="E494" s="376"/>
      <c r="F494" s="511"/>
      <c r="G494" s="511"/>
      <c r="H494" s="661"/>
      <c r="I494" s="422"/>
      <c r="J494" s="19"/>
      <c r="K494" s="402"/>
      <c r="L494" s="363"/>
      <c r="M494" s="402"/>
      <c r="N494" s="402"/>
      <c r="O494" s="402"/>
      <c r="P494" s="402"/>
      <c r="Q494" s="49"/>
      <c r="R494" s="391"/>
      <c r="S494" s="84"/>
    </row>
    <row r="495" spans="2:19" s="412" customFormat="1" ht="12.75" customHeight="1" x14ac:dyDescent="0.2">
      <c r="B495" s="84"/>
      <c r="C495" s="421">
        <f t="shared" si="18"/>
        <v>483</v>
      </c>
      <c r="D495" s="60" t="str">
        <f t="shared" si="19"/>
        <v/>
      </c>
      <c r="E495" s="376"/>
      <c r="F495" s="511"/>
      <c r="G495" s="511"/>
      <c r="H495" s="661"/>
      <c r="I495" s="422"/>
      <c r="J495" s="19"/>
      <c r="K495" s="402"/>
      <c r="L495" s="363"/>
      <c r="M495" s="402"/>
      <c r="N495" s="402"/>
      <c r="O495" s="402"/>
      <c r="P495" s="402"/>
      <c r="Q495" s="49"/>
      <c r="R495" s="391"/>
      <c r="S495" s="84"/>
    </row>
    <row r="496" spans="2:19" s="412" customFormat="1" ht="12.75" customHeight="1" x14ac:dyDescent="0.2">
      <c r="B496" s="84"/>
      <c r="C496" s="421">
        <f t="shared" si="18"/>
        <v>484</v>
      </c>
      <c r="D496" s="60" t="str">
        <f t="shared" si="19"/>
        <v/>
      </c>
      <c r="E496" s="376"/>
      <c r="F496" s="511"/>
      <c r="G496" s="511"/>
      <c r="H496" s="661"/>
      <c r="I496" s="422"/>
      <c r="J496" s="19"/>
      <c r="K496" s="402"/>
      <c r="L496" s="363"/>
      <c r="M496" s="402"/>
      <c r="N496" s="402"/>
      <c r="O496" s="402"/>
      <c r="P496" s="402"/>
      <c r="Q496" s="49"/>
      <c r="R496" s="391"/>
      <c r="S496" s="84"/>
    </row>
    <row r="497" spans="2:19" s="412" customFormat="1" ht="12.75" customHeight="1" x14ac:dyDescent="0.2">
      <c r="B497" s="84"/>
      <c r="C497" s="421">
        <f t="shared" si="18"/>
        <v>485</v>
      </c>
      <c r="D497" s="60" t="str">
        <f t="shared" si="19"/>
        <v/>
      </c>
      <c r="E497" s="376"/>
      <c r="F497" s="511"/>
      <c r="G497" s="511"/>
      <c r="H497" s="661"/>
      <c r="I497" s="422"/>
      <c r="J497" s="19"/>
      <c r="K497" s="402"/>
      <c r="L497" s="363"/>
      <c r="M497" s="402"/>
      <c r="N497" s="402"/>
      <c r="O497" s="402"/>
      <c r="P497" s="402"/>
      <c r="Q497" s="49"/>
      <c r="R497" s="391"/>
      <c r="S497" s="84"/>
    </row>
    <row r="498" spans="2:19" s="412" customFormat="1" ht="12.75" customHeight="1" x14ac:dyDescent="0.2">
      <c r="B498" s="84"/>
      <c r="C498" s="421">
        <f t="shared" si="18"/>
        <v>486</v>
      </c>
      <c r="D498" s="60" t="str">
        <f t="shared" si="19"/>
        <v/>
      </c>
      <c r="E498" s="376"/>
      <c r="F498" s="511"/>
      <c r="G498" s="511"/>
      <c r="H498" s="661"/>
      <c r="I498" s="422"/>
      <c r="J498" s="19"/>
      <c r="K498" s="402"/>
      <c r="L498" s="363"/>
      <c r="M498" s="402"/>
      <c r="N498" s="402"/>
      <c r="O498" s="402"/>
      <c r="P498" s="402"/>
      <c r="Q498" s="49"/>
      <c r="R498" s="391"/>
      <c r="S498" s="84"/>
    </row>
    <row r="499" spans="2:19" s="412" customFormat="1" ht="12.75" customHeight="1" x14ac:dyDescent="0.2">
      <c r="B499" s="84"/>
      <c r="C499" s="421">
        <f t="shared" si="18"/>
        <v>487</v>
      </c>
      <c r="D499" s="60" t="str">
        <f t="shared" si="19"/>
        <v/>
      </c>
      <c r="E499" s="376"/>
      <c r="F499" s="511"/>
      <c r="G499" s="511"/>
      <c r="H499" s="661"/>
      <c r="I499" s="422"/>
      <c r="J499" s="19"/>
      <c r="K499" s="402"/>
      <c r="L499" s="363"/>
      <c r="M499" s="402"/>
      <c r="N499" s="402"/>
      <c r="O499" s="402"/>
      <c r="P499" s="402"/>
      <c r="Q499" s="49"/>
      <c r="R499" s="391"/>
      <c r="S499" s="84"/>
    </row>
    <row r="500" spans="2:19" s="412" customFormat="1" ht="12.75" customHeight="1" x14ac:dyDescent="0.2">
      <c r="B500" s="84"/>
      <c r="C500" s="421">
        <f t="shared" si="18"/>
        <v>488</v>
      </c>
      <c r="D500" s="60" t="str">
        <f t="shared" si="19"/>
        <v/>
      </c>
      <c r="E500" s="376"/>
      <c r="F500" s="511"/>
      <c r="G500" s="511"/>
      <c r="H500" s="661"/>
      <c r="I500" s="422"/>
      <c r="J500" s="19"/>
      <c r="K500" s="402"/>
      <c r="L500" s="363"/>
      <c r="M500" s="402"/>
      <c r="N500" s="402"/>
      <c r="O500" s="402"/>
      <c r="P500" s="402"/>
      <c r="Q500" s="49"/>
      <c r="R500" s="391"/>
      <c r="S500" s="84"/>
    </row>
    <row r="501" spans="2:19" s="412" customFormat="1" ht="12.75" customHeight="1" x14ac:dyDescent="0.2">
      <c r="B501" s="84"/>
      <c r="C501" s="421">
        <f t="shared" si="18"/>
        <v>489</v>
      </c>
      <c r="D501" s="60" t="str">
        <f t="shared" si="19"/>
        <v/>
      </c>
      <c r="E501" s="376"/>
      <c r="F501" s="511"/>
      <c r="G501" s="511"/>
      <c r="H501" s="661"/>
      <c r="I501" s="422"/>
      <c r="J501" s="19"/>
      <c r="K501" s="402"/>
      <c r="L501" s="363"/>
      <c r="M501" s="402"/>
      <c r="N501" s="402"/>
      <c r="O501" s="402"/>
      <c r="P501" s="402"/>
      <c r="Q501" s="49"/>
      <c r="R501" s="391"/>
      <c r="S501" s="84"/>
    </row>
    <row r="502" spans="2:19" s="412" customFormat="1" ht="12.75" customHeight="1" x14ac:dyDescent="0.2">
      <c r="B502" s="84"/>
      <c r="C502" s="421">
        <f t="shared" si="18"/>
        <v>490</v>
      </c>
      <c r="D502" s="60" t="str">
        <f t="shared" si="19"/>
        <v/>
      </c>
      <c r="E502" s="376"/>
      <c r="F502" s="511"/>
      <c r="G502" s="511"/>
      <c r="H502" s="661"/>
      <c r="I502" s="422"/>
      <c r="J502" s="19"/>
      <c r="K502" s="402"/>
      <c r="L502" s="363"/>
      <c r="M502" s="402"/>
      <c r="N502" s="402"/>
      <c r="O502" s="402"/>
      <c r="P502" s="402"/>
      <c r="Q502" s="49"/>
      <c r="R502" s="391"/>
      <c r="S502" s="84"/>
    </row>
    <row r="503" spans="2:19" s="412" customFormat="1" ht="12.75" customHeight="1" x14ac:dyDescent="0.2">
      <c r="B503" s="84"/>
      <c r="C503" s="421">
        <f t="shared" si="18"/>
        <v>491</v>
      </c>
      <c r="D503" s="60" t="str">
        <f t="shared" si="19"/>
        <v/>
      </c>
      <c r="E503" s="376"/>
      <c r="F503" s="511"/>
      <c r="G503" s="511"/>
      <c r="H503" s="661"/>
      <c r="I503" s="422"/>
      <c r="J503" s="19"/>
      <c r="K503" s="402"/>
      <c r="L503" s="363"/>
      <c r="M503" s="402"/>
      <c r="N503" s="402"/>
      <c r="O503" s="402"/>
      <c r="P503" s="402"/>
      <c r="Q503" s="49"/>
      <c r="R503" s="391"/>
      <c r="S503" s="84"/>
    </row>
    <row r="504" spans="2:19" s="412" customFormat="1" ht="12.75" customHeight="1" x14ac:dyDescent="0.2">
      <c r="B504" s="84"/>
      <c r="C504" s="421">
        <f t="shared" si="18"/>
        <v>492</v>
      </c>
      <c r="D504" s="60" t="str">
        <f t="shared" si="19"/>
        <v/>
      </c>
      <c r="E504" s="376"/>
      <c r="F504" s="511"/>
      <c r="G504" s="511"/>
      <c r="H504" s="661"/>
      <c r="I504" s="422"/>
      <c r="J504" s="19"/>
      <c r="K504" s="402"/>
      <c r="L504" s="363"/>
      <c r="M504" s="402"/>
      <c r="N504" s="402"/>
      <c r="O504" s="402"/>
      <c r="P504" s="402"/>
      <c r="Q504" s="49"/>
      <c r="R504" s="391"/>
      <c r="S504" s="84"/>
    </row>
    <row r="505" spans="2:19" s="412" customFormat="1" ht="12.75" customHeight="1" x14ac:dyDescent="0.2">
      <c r="B505" s="84"/>
      <c r="C505" s="421">
        <f t="shared" si="18"/>
        <v>493</v>
      </c>
      <c r="D505" s="60" t="str">
        <f t="shared" si="19"/>
        <v/>
      </c>
      <c r="E505" s="376"/>
      <c r="F505" s="511"/>
      <c r="G505" s="511"/>
      <c r="H505" s="661"/>
      <c r="I505" s="422"/>
      <c r="J505" s="19"/>
      <c r="K505" s="402"/>
      <c r="L505" s="363"/>
      <c r="M505" s="402"/>
      <c r="N505" s="402"/>
      <c r="O505" s="402"/>
      <c r="P505" s="402"/>
      <c r="Q505" s="49"/>
      <c r="R505" s="391"/>
      <c r="S505" s="84"/>
    </row>
    <row r="506" spans="2:19" s="412" customFormat="1" ht="12.75" customHeight="1" x14ac:dyDescent="0.2">
      <c r="B506" s="84"/>
      <c r="C506" s="421">
        <f t="shared" si="18"/>
        <v>494</v>
      </c>
      <c r="D506" s="60" t="str">
        <f t="shared" si="19"/>
        <v/>
      </c>
      <c r="E506" s="376"/>
      <c r="F506" s="511"/>
      <c r="G506" s="511"/>
      <c r="H506" s="661"/>
      <c r="I506" s="422"/>
      <c r="J506" s="19"/>
      <c r="K506" s="402"/>
      <c r="L506" s="363"/>
      <c r="M506" s="402"/>
      <c r="N506" s="402"/>
      <c r="O506" s="402"/>
      <c r="P506" s="402"/>
      <c r="Q506" s="49"/>
      <c r="R506" s="391"/>
      <c r="S506" s="84"/>
    </row>
    <row r="507" spans="2:19" s="412" customFormat="1" ht="12.75" customHeight="1" x14ac:dyDescent="0.2">
      <c r="B507" s="84"/>
      <c r="C507" s="421">
        <f t="shared" si="18"/>
        <v>495</v>
      </c>
      <c r="D507" s="60" t="str">
        <f t="shared" si="19"/>
        <v/>
      </c>
      <c r="E507" s="376"/>
      <c r="F507" s="511"/>
      <c r="G507" s="511"/>
      <c r="H507" s="661"/>
      <c r="I507" s="422"/>
      <c r="J507" s="19"/>
      <c r="K507" s="402"/>
      <c r="L507" s="363"/>
      <c r="M507" s="402"/>
      <c r="N507" s="402"/>
      <c r="O507" s="402"/>
      <c r="P507" s="402"/>
      <c r="Q507" s="49"/>
      <c r="R507" s="391"/>
      <c r="S507" s="84"/>
    </row>
    <row r="508" spans="2:19" s="412" customFormat="1" ht="12.75" customHeight="1" x14ac:dyDescent="0.2">
      <c r="B508" s="84"/>
      <c r="C508" s="421">
        <f t="shared" si="18"/>
        <v>496</v>
      </c>
      <c r="D508" s="60" t="str">
        <f t="shared" si="19"/>
        <v/>
      </c>
      <c r="E508" s="376"/>
      <c r="F508" s="511"/>
      <c r="G508" s="511"/>
      <c r="H508" s="661"/>
      <c r="I508" s="422"/>
      <c r="J508" s="19"/>
      <c r="K508" s="402"/>
      <c r="L508" s="363"/>
      <c r="M508" s="402"/>
      <c r="N508" s="402"/>
      <c r="O508" s="402"/>
      <c r="P508" s="402"/>
      <c r="Q508" s="49"/>
      <c r="R508" s="391"/>
      <c r="S508" s="84"/>
    </row>
    <row r="509" spans="2:19" s="412" customFormat="1" ht="12.75" customHeight="1" x14ac:dyDescent="0.2">
      <c r="B509" s="84"/>
      <c r="C509" s="421">
        <f t="shared" si="18"/>
        <v>497</v>
      </c>
      <c r="D509" s="60" t="str">
        <f t="shared" si="19"/>
        <v/>
      </c>
      <c r="E509" s="376"/>
      <c r="F509" s="511"/>
      <c r="G509" s="511"/>
      <c r="H509" s="661"/>
      <c r="I509" s="422"/>
      <c r="J509" s="19"/>
      <c r="K509" s="402"/>
      <c r="L509" s="363"/>
      <c r="M509" s="402"/>
      <c r="N509" s="402"/>
      <c r="O509" s="402"/>
      <c r="P509" s="402"/>
      <c r="Q509" s="49"/>
      <c r="R509" s="391"/>
      <c r="S509" s="84"/>
    </row>
    <row r="510" spans="2:19" s="412" customFormat="1" ht="12.75" customHeight="1" x14ac:dyDescent="0.2">
      <c r="B510" s="84"/>
      <c r="C510" s="421">
        <f t="shared" si="18"/>
        <v>498</v>
      </c>
      <c r="D510" s="60" t="str">
        <f t="shared" si="19"/>
        <v/>
      </c>
      <c r="E510" s="376"/>
      <c r="F510" s="511"/>
      <c r="G510" s="511"/>
      <c r="H510" s="661"/>
      <c r="I510" s="422"/>
      <c r="J510" s="19"/>
      <c r="K510" s="402"/>
      <c r="L510" s="363"/>
      <c r="M510" s="402"/>
      <c r="N510" s="402"/>
      <c r="O510" s="402"/>
      <c r="P510" s="402"/>
      <c r="Q510" s="49"/>
      <c r="R510" s="391"/>
      <c r="S510" s="84"/>
    </row>
    <row r="511" spans="2:19" s="412" customFormat="1" ht="12.75" customHeight="1" x14ac:dyDescent="0.2">
      <c r="B511" s="84"/>
      <c r="C511" s="421">
        <f t="shared" si="18"/>
        <v>499</v>
      </c>
      <c r="D511" s="60" t="str">
        <f t="shared" si="19"/>
        <v/>
      </c>
      <c r="E511" s="376"/>
      <c r="F511" s="511"/>
      <c r="G511" s="511"/>
      <c r="H511" s="661"/>
      <c r="I511" s="422"/>
      <c r="J511" s="19"/>
      <c r="K511" s="402"/>
      <c r="L511" s="363"/>
      <c r="M511" s="402"/>
      <c r="N511" s="402"/>
      <c r="O511" s="402"/>
      <c r="P511" s="402"/>
      <c r="Q511" s="49"/>
      <c r="R511" s="391"/>
      <c r="S511" s="84"/>
    </row>
    <row r="512" spans="2:19" s="412" customFormat="1" ht="12.75" customHeight="1" x14ac:dyDescent="0.2">
      <c r="B512" s="84"/>
      <c r="C512" s="421">
        <f t="shared" si="18"/>
        <v>500</v>
      </c>
      <c r="D512" s="60" t="str">
        <f t="shared" si="19"/>
        <v/>
      </c>
      <c r="E512" s="376"/>
      <c r="F512" s="511"/>
      <c r="G512" s="511"/>
      <c r="H512" s="661"/>
      <c r="I512" s="422"/>
      <c r="J512" s="19"/>
      <c r="K512" s="402"/>
      <c r="L512" s="363"/>
      <c r="M512" s="402"/>
      <c r="N512" s="402"/>
      <c r="O512" s="402"/>
      <c r="P512" s="402"/>
      <c r="Q512" s="49"/>
      <c r="R512" s="391"/>
      <c r="S512" s="84"/>
    </row>
    <row r="513" spans="2:19" s="412" customFormat="1" ht="12.75" customHeight="1" x14ac:dyDescent="0.2">
      <c r="B513" s="84"/>
      <c r="C513" s="421">
        <f t="shared" si="18"/>
        <v>501</v>
      </c>
      <c r="D513" s="60" t="str">
        <f t="shared" si="19"/>
        <v/>
      </c>
      <c r="E513" s="376"/>
      <c r="F513" s="511"/>
      <c r="G513" s="511"/>
      <c r="H513" s="661"/>
      <c r="I513" s="422"/>
      <c r="J513" s="19"/>
      <c r="K513" s="402"/>
      <c r="L513" s="363"/>
      <c r="M513" s="402"/>
      <c r="N513" s="402"/>
      <c r="O513" s="402"/>
      <c r="P513" s="402"/>
      <c r="Q513" s="49"/>
      <c r="R513" s="391"/>
      <c r="S513" s="84"/>
    </row>
    <row r="514" spans="2:19" s="412" customFormat="1" ht="12.75" customHeight="1" x14ac:dyDescent="0.2">
      <c r="B514" s="84"/>
      <c r="C514" s="421">
        <f t="shared" si="18"/>
        <v>502</v>
      </c>
      <c r="D514" s="60" t="str">
        <f t="shared" si="19"/>
        <v/>
      </c>
      <c r="E514" s="376"/>
      <c r="F514" s="511"/>
      <c r="G514" s="511"/>
      <c r="H514" s="661"/>
      <c r="I514" s="422"/>
      <c r="J514" s="19"/>
      <c r="K514" s="402"/>
      <c r="L514" s="363"/>
      <c r="M514" s="402"/>
      <c r="N514" s="402"/>
      <c r="O514" s="402"/>
      <c r="P514" s="402"/>
      <c r="Q514" s="49"/>
      <c r="R514" s="391"/>
      <c r="S514" s="84"/>
    </row>
    <row r="515" spans="2:19" s="412" customFormat="1" ht="12.75" customHeight="1" x14ac:dyDescent="0.2">
      <c r="B515" s="84"/>
      <c r="C515" s="421">
        <f t="shared" si="18"/>
        <v>503</v>
      </c>
      <c r="D515" s="60" t="str">
        <f t="shared" si="19"/>
        <v/>
      </c>
      <c r="E515" s="376"/>
      <c r="F515" s="511"/>
      <c r="G515" s="511"/>
      <c r="H515" s="661"/>
      <c r="I515" s="422"/>
      <c r="J515" s="19"/>
      <c r="K515" s="402"/>
      <c r="L515" s="363"/>
      <c r="M515" s="402"/>
      <c r="N515" s="402"/>
      <c r="O515" s="402"/>
      <c r="P515" s="402"/>
      <c r="Q515" s="49"/>
      <c r="R515" s="391"/>
      <c r="S515" s="84"/>
    </row>
    <row r="516" spans="2:19" s="412" customFormat="1" ht="12.75" customHeight="1" x14ac:dyDescent="0.2">
      <c r="B516" s="84"/>
      <c r="C516" s="421">
        <f t="shared" si="18"/>
        <v>504</v>
      </c>
      <c r="D516" s="60" t="str">
        <f t="shared" si="19"/>
        <v/>
      </c>
      <c r="E516" s="376"/>
      <c r="F516" s="511"/>
      <c r="G516" s="511"/>
      <c r="H516" s="661"/>
      <c r="I516" s="422"/>
      <c r="J516" s="19"/>
      <c r="K516" s="402"/>
      <c r="L516" s="363"/>
      <c r="M516" s="402"/>
      <c r="N516" s="402"/>
      <c r="O516" s="402"/>
      <c r="P516" s="402"/>
      <c r="Q516" s="49"/>
      <c r="R516" s="391"/>
      <c r="S516" s="84"/>
    </row>
    <row r="517" spans="2:19" s="412" customFormat="1" ht="12.75" customHeight="1" x14ac:dyDescent="0.2">
      <c r="B517" s="84"/>
      <c r="C517" s="421">
        <f t="shared" si="18"/>
        <v>505</v>
      </c>
      <c r="D517" s="60" t="str">
        <f t="shared" si="19"/>
        <v/>
      </c>
      <c r="E517" s="376"/>
      <c r="F517" s="511"/>
      <c r="G517" s="511"/>
      <c r="H517" s="661"/>
      <c r="I517" s="422"/>
      <c r="J517" s="19"/>
      <c r="K517" s="402"/>
      <c r="L517" s="363"/>
      <c r="M517" s="402"/>
      <c r="N517" s="402"/>
      <c r="O517" s="402"/>
      <c r="P517" s="402"/>
      <c r="Q517" s="49"/>
      <c r="R517" s="391"/>
      <c r="S517" s="84"/>
    </row>
    <row r="518" spans="2:19" s="412" customFormat="1" ht="12.75" customHeight="1" x14ac:dyDescent="0.2">
      <c r="B518" s="84"/>
      <c r="C518" s="421">
        <f t="shared" si="18"/>
        <v>506</v>
      </c>
      <c r="D518" s="60" t="str">
        <f t="shared" si="19"/>
        <v/>
      </c>
      <c r="E518" s="376"/>
      <c r="F518" s="511"/>
      <c r="G518" s="511"/>
      <c r="H518" s="661"/>
      <c r="I518" s="422"/>
      <c r="J518" s="19"/>
      <c r="K518" s="402"/>
      <c r="L518" s="363"/>
      <c r="M518" s="402"/>
      <c r="N518" s="402"/>
      <c r="O518" s="402"/>
      <c r="P518" s="402"/>
      <c r="Q518" s="49"/>
      <c r="R518" s="391"/>
      <c r="S518" s="84"/>
    </row>
    <row r="519" spans="2:19" s="412" customFormat="1" ht="12.75" customHeight="1" x14ac:dyDescent="0.2">
      <c r="B519" s="84"/>
      <c r="C519" s="421">
        <f t="shared" si="18"/>
        <v>507</v>
      </c>
      <c r="D519" s="60" t="str">
        <f t="shared" si="19"/>
        <v/>
      </c>
      <c r="E519" s="376"/>
      <c r="F519" s="511"/>
      <c r="G519" s="511"/>
      <c r="H519" s="661"/>
      <c r="I519" s="422"/>
      <c r="J519" s="19"/>
      <c r="K519" s="402"/>
      <c r="L519" s="363"/>
      <c r="M519" s="402"/>
      <c r="N519" s="402"/>
      <c r="O519" s="402"/>
      <c r="P519" s="402"/>
      <c r="Q519" s="49"/>
      <c r="R519" s="391"/>
      <c r="S519" s="84"/>
    </row>
    <row r="520" spans="2:19" s="412" customFormat="1" ht="12.75" customHeight="1" x14ac:dyDescent="0.2">
      <c r="B520" s="84"/>
      <c r="C520" s="421">
        <f t="shared" si="18"/>
        <v>508</v>
      </c>
      <c r="D520" s="60" t="str">
        <f t="shared" si="19"/>
        <v/>
      </c>
      <c r="E520" s="376"/>
      <c r="F520" s="511"/>
      <c r="G520" s="511"/>
      <c r="H520" s="661"/>
      <c r="I520" s="422"/>
      <c r="J520" s="19"/>
      <c r="K520" s="402"/>
      <c r="L520" s="363"/>
      <c r="M520" s="402"/>
      <c r="N520" s="402"/>
      <c r="O520" s="402"/>
      <c r="P520" s="402"/>
      <c r="Q520" s="49"/>
      <c r="R520" s="391"/>
      <c r="S520" s="84"/>
    </row>
    <row r="521" spans="2:19" s="412" customFormat="1" ht="12.75" customHeight="1" x14ac:dyDescent="0.2">
      <c r="B521" s="84"/>
      <c r="C521" s="421">
        <f t="shared" si="18"/>
        <v>509</v>
      </c>
      <c r="D521" s="60" t="str">
        <f t="shared" si="19"/>
        <v/>
      </c>
      <c r="E521" s="376"/>
      <c r="F521" s="511"/>
      <c r="G521" s="511"/>
      <c r="H521" s="661"/>
      <c r="I521" s="422"/>
      <c r="J521" s="19"/>
      <c r="K521" s="402"/>
      <c r="L521" s="363"/>
      <c r="M521" s="402"/>
      <c r="N521" s="402"/>
      <c r="O521" s="402"/>
      <c r="P521" s="402"/>
      <c r="Q521" s="49"/>
      <c r="R521" s="391"/>
      <c r="S521" s="84"/>
    </row>
    <row r="522" spans="2:19" s="412" customFormat="1" ht="12.75" customHeight="1" x14ac:dyDescent="0.2">
      <c r="B522" s="84"/>
      <c r="C522" s="421">
        <f t="shared" ref="C522:C585" si="20">C521+1</f>
        <v>510</v>
      </c>
      <c r="D522" s="60" t="str">
        <f t="shared" si="19"/>
        <v/>
      </c>
      <c r="E522" s="376"/>
      <c r="F522" s="511"/>
      <c r="G522" s="511"/>
      <c r="H522" s="661"/>
      <c r="I522" s="422"/>
      <c r="J522" s="19"/>
      <c r="K522" s="402"/>
      <c r="L522" s="363"/>
      <c r="M522" s="402"/>
      <c r="N522" s="402"/>
      <c r="O522" s="402"/>
      <c r="P522" s="402"/>
      <c r="Q522" s="49"/>
      <c r="R522" s="391"/>
      <c r="S522" s="84"/>
    </row>
    <row r="523" spans="2:19" s="412" customFormat="1" ht="12.75" customHeight="1" x14ac:dyDescent="0.2">
      <c r="B523" s="84"/>
      <c r="C523" s="421">
        <f t="shared" si="20"/>
        <v>511</v>
      </c>
      <c r="D523" s="60" t="str">
        <f t="shared" si="19"/>
        <v/>
      </c>
      <c r="E523" s="376"/>
      <c r="F523" s="511"/>
      <c r="G523" s="511"/>
      <c r="H523" s="661"/>
      <c r="I523" s="422"/>
      <c r="J523" s="19"/>
      <c r="K523" s="402"/>
      <c r="L523" s="363"/>
      <c r="M523" s="402"/>
      <c r="N523" s="402"/>
      <c r="O523" s="402"/>
      <c r="P523" s="402"/>
      <c r="Q523" s="49"/>
      <c r="R523" s="391"/>
      <c r="S523" s="84"/>
    </row>
    <row r="524" spans="2:19" s="412" customFormat="1" ht="12.75" customHeight="1" x14ac:dyDescent="0.2">
      <c r="B524" s="84"/>
      <c r="C524" s="421">
        <f t="shared" si="20"/>
        <v>512</v>
      </c>
      <c r="D524" s="60" t="str">
        <f t="shared" si="19"/>
        <v/>
      </c>
      <c r="E524" s="376"/>
      <c r="F524" s="511"/>
      <c r="G524" s="511"/>
      <c r="H524" s="661"/>
      <c r="I524" s="422"/>
      <c r="J524" s="19"/>
      <c r="K524" s="402"/>
      <c r="L524" s="363"/>
      <c r="M524" s="402"/>
      <c r="N524" s="402"/>
      <c r="O524" s="402"/>
      <c r="P524" s="402"/>
      <c r="Q524" s="49"/>
      <c r="R524" s="391"/>
      <c r="S524" s="84"/>
    </row>
    <row r="525" spans="2:19" s="412" customFormat="1" ht="12.75" customHeight="1" x14ac:dyDescent="0.2">
      <c r="B525" s="84"/>
      <c r="C525" s="421">
        <f t="shared" si="20"/>
        <v>513</v>
      </c>
      <c r="D525" s="60" t="str">
        <f t="shared" ref="D525:D588" si="21">IF(E525="","",IF(E525&lt;=$U$2,"○",""))</f>
        <v/>
      </c>
      <c r="E525" s="376"/>
      <c r="F525" s="511"/>
      <c r="G525" s="511"/>
      <c r="H525" s="661"/>
      <c r="I525" s="422"/>
      <c r="J525" s="19"/>
      <c r="K525" s="402"/>
      <c r="L525" s="363"/>
      <c r="M525" s="402"/>
      <c r="N525" s="402"/>
      <c r="O525" s="402"/>
      <c r="P525" s="402"/>
      <c r="Q525" s="49"/>
      <c r="R525" s="391"/>
      <c r="S525" s="84"/>
    </row>
    <row r="526" spans="2:19" s="412" customFormat="1" ht="12.75" customHeight="1" x14ac:dyDescent="0.2">
      <c r="B526" s="84"/>
      <c r="C526" s="421">
        <f t="shared" si="20"/>
        <v>514</v>
      </c>
      <c r="D526" s="60" t="str">
        <f t="shared" si="21"/>
        <v/>
      </c>
      <c r="E526" s="376"/>
      <c r="F526" s="511"/>
      <c r="G526" s="511"/>
      <c r="H526" s="661"/>
      <c r="I526" s="422"/>
      <c r="J526" s="19"/>
      <c r="K526" s="402"/>
      <c r="L526" s="363"/>
      <c r="M526" s="402"/>
      <c r="N526" s="402"/>
      <c r="O526" s="402"/>
      <c r="P526" s="402"/>
      <c r="Q526" s="49"/>
      <c r="R526" s="391"/>
      <c r="S526" s="84"/>
    </row>
    <row r="527" spans="2:19" s="412" customFormat="1" ht="12.75" customHeight="1" x14ac:dyDescent="0.2">
      <c r="B527" s="84"/>
      <c r="C527" s="421">
        <f t="shared" si="20"/>
        <v>515</v>
      </c>
      <c r="D527" s="60" t="str">
        <f t="shared" si="21"/>
        <v/>
      </c>
      <c r="E527" s="376"/>
      <c r="F527" s="511"/>
      <c r="G527" s="511"/>
      <c r="H527" s="661"/>
      <c r="I527" s="422"/>
      <c r="J527" s="19"/>
      <c r="K527" s="402"/>
      <c r="L527" s="363"/>
      <c r="M527" s="402"/>
      <c r="N527" s="402"/>
      <c r="O527" s="402"/>
      <c r="P527" s="402"/>
      <c r="Q527" s="49"/>
      <c r="R527" s="391"/>
      <c r="S527" s="84"/>
    </row>
    <row r="528" spans="2:19" s="412" customFormat="1" ht="12.75" customHeight="1" x14ac:dyDescent="0.2">
      <c r="B528" s="84"/>
      <c r="C528" s="421">
        <f t="shared" si="20"/>
        <v>516</v>
      </c>
      <c r="D528" s="60" t="str">
        <f t="shared" si="21"/>
        <v/>
      </c>
      <c r="E528" s="376"/>
      <c r="F528" s="511"/>
      <c r="G528" s="511"/>
      <c r="H528" s="661"/>
      <c r="I528" s="422"/>
      <c r="J528" s="19"/>
      <c r="K528" s="402"/>
      <c r="L528" s="363"/>
      <c r="M528" s="402"/>
      <c r="N528" s="402"/>
      <c r="O528" s="402"/>
      <c r="P528" s="402"/>
      <c r="Q528" s="49"/>
      <c r="R528" s="391"/>
      <c r="S528" s="84"/>
    </row>
    <row r="529" spans="2:19" s="412" customFormat="1" ht="12.75" customHeight="1" x14ac:dyDescent="0.2">
      <c r="B529" s="84"/>
      <c r="C529" s="421">
        <f t="shared" si="20"/>
        <v>517</v>
      </c>
      <c r="D529" s="60" t="str">
        <f t="shared" si="21"/>
        <v/>
      </c>
      <c r="E529" s="376"/>
      <c r="F529" s="511"/>
      <c r="G529" s="511"/>
      <c r="H529" s="661"/>
      <c r="I529" s="422"/>
      <c r="J529" s="19"/>
      <c r="K529" s="402"/>
      <c r="L529" s="363"/>
      <c r="M529" s="402"/>
      <c r="N529" s="402"/>
      <c r="O529" s="402"/>
      <c r="P529" s="402"/>
      <c r="Q529" s="49"/>
      <c r="R529" s="391"/>
      <c r="S529" s="84"/>
    </row>
    <row r="530" spans="2:19" s="412" customFormat="1" ht="12.75" customHeight="1" x14ac:dyDescent="0.2">
      <c r="B530" s="84"/>
      <c r="C530" s="421">
        <f t="shared" si="20"/>
        <v>518</v>
      </c>
      <c r="D530" s="60" t="str">
        <f t="shared" si="21"/>
        <v/>
      </c>
      <c r="E530" s="376"/>
      <c r="F530" s="511"/>
      <c r="G530" s="511"/>
      <c r="H530" s="661"/>
      <c r="I530" s="422"/>
      <c r="J530" s="19"/>
      <c r="K530" s="402"/>
      <c r="L530" s="363"/>
      <c r="M530" s="402"/>
      <c r="N530" s="402"/>
      <c r="O530" s="402"/>
      <c r="P530" s="402"/>
      <c r="Q530" s="49"/>
      <c r="R530" s="391"/>
      <c r="S530" s="84"/>
    </row>
    <row r="531" spans="2:19" s="412" customFormat="1" ht="12.75" customHeight="1" x14ac:dyDescent="0.2">
      <c r="B531" s="84"/>
      <c r="C531" s="421">
        <f t="shared" si="20"/>
        <v>519</v>
      </c>
      <c r="D531" s="60" t="str">
        <f t="shared" si="21"/>
        <v/>
      </c>
      <c r="E531" s="376"/>
      <c r="F531" s="511"/>
      <c r="G531" s="511"/>
      <c r="H531" s="661"/>
      <c r="I531" s="422"/>
      <c r="J531" s="19"/>
      <c r="K531" s="402"/>
      <c r="L531" s="363"/>
      <c r="M531" s="402"/>
      <c r="N531" s="402"/>
      <c r="O531" s="402"/>
      <c r="P531" s="402"/>
      <c r="Q531" s="49"/>
      <c r="R531" s="391"/>
      <c r="S531" s="84"/>
    </row>
    <row r="532" spans="2:19" s="412" customFormat="1" ht="12.75" customHeight="1" x14ac:dyDescent="0.2">
      <c r="B532" s="84"/>
      <c r="C532" s="421">
        <f t="shared" si="20"/>
        <v>520</v>
      </c>
      <c r="D532" s="60" t="str">
        <f t="shared" si="21"/>
        <v/>
      </c>
      <c r="E532" s="376"/>
      <c r="F532" s="511"/>
      <c r="G532" s="511"/>
      <c r="H532" s="661"/>
      <c r="I532" s="422"/>
      <c r="J532" s="19"/>
      <c r="K532" s="402"/>
      <c r="L532" s="363"/>
      <c r="M532" s="402"/>
      <c r="N532" s="402"/>
      <c r="O532" s="402"/>
      <c r="P532" s="402"/>
      <c r="Q532" s="49"/>
      <c r="R532" s="391"/>
      <c r="S532" s="84"/>
    </row>
    <row r="533" spans="2:19" s="412" customFormat="1" ht="12.75" customHeight="1" x14ac:dyDescent="0.2">
      <c r="B533" s="84"/>
      <c r="C533" s="421">
        <f t="shared" si="20"/>
        <v>521</v>
      </c>
      <c r="D533" s="60" t="str">
        <f t="shared" si="21"/>
        <v/>
      </c>
      <c r="E533" s="376"/>
      <c r="F533" s="511"/>
      <c r="G533" s="511"/>
      <c r="H533" s="661"/>
      <c r="I533" s="422"/>
      <c r="J533" s="19"/>
      <c r="K533" s="402"/>
      <c r="L533" s="363"/>
      <c r="M533" s="402"/>
      <c r="N533" s="402"/>
      <c r="O533" s="402"/>
      <c r="P533" s="402"/>
      <c r="Q533" s="49"/>
      <c r="R533" s="391"/>
      <c r="S533" s="84"/>
    </row>
    <row r="534" spans="2:19" s="412" customFormat="1" ht="12.75" customHeight="1" x14ac:dyDescent="0.2">
      <c r="B534" s="84"/>
      <c r="C534" s="421">
        <f t="shared" si="20"/>
        <v>522</v>
      </c>
      <c r="D534" s="60" t="str">
        <f t="shared" si="21"/>
        <v/>
      </c>
      <c r="E534" s="376"/>
      <c r="F534" s="511"/>
      <c r="G534" s="511"/>
      <c r="H534" s="661"/>
      <c r="I534" s="422"/>
      <c r="J534" s="19"/>
      <c r="K534" s="402"/>
      <c r="L534" s="363"/>
      <c r="M534" s="402"/>
      <c r="N534" s="402"/>
      <c r="O534" s="402"/>
      <c r="P534" s="402"/>
      <c r="Q534" s="49"/>
      <c r="R534" s="391"/>
      <c r="S534" s="84"/>
    </row>
    <row r="535" spans="2:19" s="412" customFormat="1" ht="12.75" customHeight="1" x14ac:dyDescent="0.2">
      <c r="B535" s="84"/>
      <c r="C535" s="421">
        <f t="shared" si="20"/>
        <v>523</v>
      </c>
      <c r="D535" s="60" t="str">
        <f t="shared" si="21"/>
        <v/>
      </c>
      <c r="E535" s="376"/>
      <c r="F535" s="511"/>
      <c r="G535" s="511"/>
      <c r="H535" s="661"/>
      <c r="I535" s="422"/>
      <c r="J535" s="19"/>
      <c r="K535" s="402"/>
      <c r="L535" s="363"/>
      <c r="M535" s="402"/>
      <c r="N535" s="402"/>
      <c r="O535" s="402"/>
      <c r="P535" s="402"/>
      <c r="Q535" s="49"/>
      <c r="R535" s="391"/>
      <c r="S535" s="84"/>
    </row>
    <row r="536" spans="2:19" s="412" customFormat="1" ht="12.75" customHeight="1" x14ac:dyDescent="0.2">
      <c r="B536" s="84"/>
      <c r="C536" s="421">
        <f t="shared" si="20"/>
        <v>524</v>
      </c>
      <c r="D536" s="60" t="str">
        <f t="shared" si="21"/>
        <v/>
      </c>
      <c r="E536" s="376"/>
      <c r="F536" s="511"/>
      <c r="G536" s="511"/>
      <c r="H536" s="661"/>
      <c r="I536" s="422"/>
      <c r="J536" s="19"/>
      <c r="K536" s="402"/>
      <c r="L536" s="363"/>
      <c r="M536" s="402"/>
      <c r="N536" s="402"/>
      <c r="O536" s="402"/>
      <c r="P536" s="402"/>
      <c r="Q536" s="49"/>
      <c r="R536" s="391"/>
      <c r="S536" s="84"/>
    </row>
    <row r="537" spans="2:19" s="412" customFormat="1" ht="12.75" customHeight="1" x14ac:dyDescent="0.2">
      <c r="B537" s="84"/>
      <c r="C537" s="421">
        <f t="shared" si="20"/>
        <v>525</v>
      </c>
      <c r="D537" s="60" t="str">
        <f t="shared" si="21"/>
        <v/>
      </c>
      <c r="E537" s="376"/>
      <c r="F537" s="511"/>
      <c r="G537" s="511"/>
      <c r="H537" s="661"/>
      <c r="I537" s="422"/>
      <c r="J537" s="19"/>
      <c r="K537" s="402"/>
      <c r="L537" s="363"/>
      <c r="M537" s="402"/>
      <c r="N537" s="402"/>
      <c r="O537" s="402"/>
      <c r="P537" s="402"/>
      <c r="Q537" s="49"/>
      <c r="R537" s="391"/>
      <c r="S537" s="84"/>
    </row>
    <row r="538" spans="2:19" s="412" customFormat="1" ht="12.75" customHeight="1" x14ac:dyDescent="0.2">
      <c r="B538" s="84"/>
      <c r="C538" s="421">
        <f t="shared" si="20"/>
        <v>526</v>
      </c>
      <c r="D538" s="60" t="str">
        <f t="shared" si="21"/>
        <v/>
      </c>
      <c r="E538" s="376"/>
      <c r="F538" s="511"/>
      <c r="G538" s="511"/>
      <c r="H538" s="661"/>
      <c r="I538" s="422"/>
      <c r="J538" s="19"/>
      <c r="K538" s="402"/>
      <c r="L538" s="363"/>
      <c r="M538" s="402"/>
      <c r="N538" s="402"/>
      <c r="O538" s="402"/>
      <c r="P538" s="402"/>
      <c r="Q538" s="49"/>
      <c r="R538" s="391"/>
      <c r="S538" s="84"/>
    </row>
    <row r="539" spans="2:19" s="412" customFormat="1" ht="12.75" customHeight="1" x14ac:dyDescent="0.2">
      <c r="B539" s="84"/>
      <c r="C539" s="421">
        <f t="shared" si="20"/>
        <v>527</v>
      </c>
      <c r="D539" s="60" t="str">
        <f t="shared" si="21"/>
        <v/>
      </c>
      <c r="E539" s="376"/>
      <c r="F539" s="511"/>
      <c r="G539" s="511"/>
      <c r="H539" s="661"/>
      <c r="I539" s="422"/>
      <c r="J539" s="19"/>
      <c r="K539" s="402"/>
      <c r="L539" s="363"/>
      <c r="M539" s="402"/>
      <c r="N539" s="402"/>
      <c r="O539" s="402"/>
      <c r="P539" s="402"/>
      <c r="Q539" s="49"/>
      <c r="R539" s="391"/>
      <c r="S539" s="84"/>
    </row>
    <row r="540" spans="2:19" s="412" customFormat="1" ht="12.75" customHeight="1" x14ac:dyDescent="0.2">
      <c r="B540" s="84"/>
      <c r="C540" s="421">
        <f t="shared" si="20"/>
        <v>528</v>
      </c>
      <c r="D540" s="60" t="str">
        <f t="shared" si="21"/>
        <v/>
      </c>
      <c r="E540" s="376"/>
      <c r="F540" s="511"/>
      <c r="G540" s="511"/>
      <c r="H540" s="661"/>
      <c r="I540" s="422"/>
      <c r="J540" s="19"/>
      <c r="K540" s="402"/>
      <c r="L540" s="363"/>
      <c r="M540" s="402"/>
      <c r="N540" s="402"/>
      <c r="O540" s="402"/>
      <c r="P540" s="402"/>
      <c r="Q540" s="49"/>
      <c r="R540" s="391"/>
      <c r="S540" s="84"/>
    </row>
    <row r="541" spans="2:19" s="412" customFormat="1" ht="12.75" customHeight="1" x14ac:dyDescent="0.2">
      <c r="B541" s="84"/>
      <c r="C541" s="421">
        <f t="shared" si="20"/>
        <v>529</v>
      </c>
      <c r="D541" s="60" t="str">
        <f t="shared" si="21"/>
        <v/>
      </c>
      <c r="E541" s="376"/>
      <c r="F541" s="511"/>
      <c r="G541" s="511"/>
      <c r="H541" s="661"/>
      <c r="I541" s="422"/>
      <c r="J541" s="19"/>
      <c r="K541" s="402"/>
      <c r="L541" s="363"/>
      <c r="M541" s="402"/>
      <c r="N541" s="402"/>
      <c r="O541" s="402"/>
      <c r="P541" s="402"/>
      <c r="Q541" s="49"/>
      <c r="R541" s="391"/>
      <c r="S541" s="84"/>
    </row>
    <row r="542" spans="2:19" s="412" customFormat="1" ht="12.75" customHeight="1" x14ac:dyDescent="0.2">
      <c r="B542" s="84"/>
      <c r="C542" s="421">
        <f t="shared" si="20"/>
        <v>530</v>
      </c>
      <c r="D542" s="60" t="str">
        <f t="shared" si="21"/>
        <v/>
      </c>
      <c r="E542" s="376"/>
      <c r="F542" s="511"/>
      <c r="G542" s="511"/>
      <c r="H542" s="661"/>
      <c r="I542" s="422"/>
      <c r="J542" s="19"/>
      <c r="K542" s="402"/>
      <c r="L542" s="363"/>
      <c r="M542" s="402"/>
      <c r="N542" s="402"/>
      <c r="O542" s="402"/>
      <c r="P542" s="402"/>
      <c r="Q542" s="49"/>
      <c r="R542" s="391"/>
      <c r="S542" s="84"/>
    </row>
    <row r="543" spans="2:19" s="412" customFormat="1" ht="12.75" customHeight="1" x14ac:dyDescent="0.2">
      <c r="B543" s="84"/>
      <c r="C543" s="421">
        <f t="shared" si="20"/>
        <v>531</v>
      </c>
      <c r="D543" s="60" t="str">
        <f t="shared" si="21"/>
        <v/>
      </c>
      <c r="E543" s="376"/>
      <c r="F543" s="511"/>
      <c r="G543" s="511"/>
      <c r="H543" s="661"/>
      <c r="I543" s="422"/>
      <c r="J543" s="19"/>
      <c r="K543" s="402"/>
      <c r="L543" s="363"/>
      <c r="M543" s="402"/>
      <c r="N543" s="402"/>
      <c r="O543" s="402"/>
      <c r="P543" s="402"/>
      <c r="Q543" s="49"/>
      <c r="R543" s="391"/>
      <c r="S543" s="84"/>
    </row>
    <row r="544" spans="2:19" s="412" customFormat="1" ht="12.75" customHeight="1" x14ac:dyDescent="0.2">
      <c r="B544" s="84"/>
      <c r="C544" s="421">
        <f t="shared" si="20"/>
        <v>532</v>
      </c>
      <c r="D544" s="60" t="str">
        <f t="shared" si="21"/>
        <v/>
      </c>
      <c r="E544" s="376"/>
      <c r="F544" s="511"/>
      <c r="G544" s="511"/>
      <c r="H544" s="661"/>
      <c r="I544" s="422"/>
      <c r="J544" s="19"/>
      <c r="K544" s="402"/>
      <c r="L544" s="363"/>
      <c r="M544" s="402"/>
      <c r="N544" s="402"/>
      <c r="O544" s="402"/>
      <c r="P544" s="402"/>
      <c r="Q544" s="49"/>
      <c r="R544" s="391"/>
      <c r="S544" s="84"/>
    </row>
    <row r="545" spans="2:19" s="412" customFormat="1" ht="12.75" customHeight="1" x14ac:dyDescent="0.2">
      <c r="B545" s="84"/>
      <c r="C545" s="421">
        <f t="shared" si="20"/>
        <v>533</v>
      </c>
      <c r="D545" s="60" t="str">
        <f t="shared" si="21"/>
        <v/>
      </c>
      <c r="E545" s="376"/>
      <c r="F545" s="511"/>
      <c r="G545" s="511"/>
      <c r="H545" s="661"/>
      <c r="I545" s="422"/>
      <c r="J545" s="19"/>
      <c r="K545" s="402"/>
      <c r="L545" s="363"/>
      <c r="M545" s="402"/>
      <c r="N545" s="402"/>
      <c r="O545" s="402"/>
      <c r="P545" s="402"/>
      <c r="Q545" s="49"/>
      <c r="R545" s="391"/>
      <c r="S545" s="84"/>
    </row>
    <row r="546" spans="2:19" s="412" customFormat="1" ht="12.75" customHeight="1" x14ac:dyDescent="0.2">
      <c r="B546" s="84"/>
      <c r="C546" s="421">
        <f t="shared" si="20"/>
        <v>534</v>
      </c>
      <c r="D546" s="60" t="str">
        <f t="shared" si="21"/>
        <v/>
      </c>
      <c r="E546" s="376"/>
      <c r="F546" s="511"/>
      <c r="G546" s="511"/>
      <c r="H546" s="661"/>
      <c r="I546" s="422"/>
      <c r="J546" s="19"/>
      <c r="K546" s="402"/>
      <c r="L546" s="363"/>
      <c r="M546" s="402"/>
      <c r="N546" s="402"/>
      <c r="O546" s="402"/>
      <c r="P546" s="402"/>
      <c r="Q546" s="49"/>
      <c r="R546" s="391"/>
      <c r="S546" s="84"/>
    </row>
    <row r="547" spans="2:19" s="412" customFormat="1" ht="12.75" customHeight="1" x14ac:dyDescent="0.2">
      <c r="B547" s="84"/>
      <c r="C547" s="421">
        <f t="shared" si="20"/>
        <v>535</v>
      </c>
      <c r="D547" s="60" t="str">
        <f t="shared" si="21"/>
        <v/>
      </c>
      <c r="E547" s="376"/>
      <c r="F547" s="511"/>
      <c r="G547" s="511"/>
      <c r="H547" s="661"/>
      <c r="I547" s="422"/>
      <c r="J547" s="19"/>
      <c r="K547" s="402"/>
      <c r="L547" s="363"/>
      <c r="M547" s="402"/>
      <c r="N547" s="402"/>
      <c r="O547" s="402"/>
      <c r="P547" s="402"/>
      <c r="Q547" s="49"/>
      <c r="R547" s="391"/>
      <c r="S547" s="84"/>
    </row>
    <row r="548" spans="2:19" s="412" customFormat="1" ht="12.75" customHeight="1" x14ac:dyDescent="0.2">
      <c r="B548" s="84"/>
      <c r="C548" s="421">
        <f t="shared" si="20"/>
        <v>536</v>
      </c>
      <c r="D548" s="60" t="str">
        <f t="shared" si="21"/>
        <v/>
      </c>
      <c r="E548" s="376"/>
      <c r="F548" s="511"/>
      <c r="G548" s="511"/>
      <c r="H548" s="661"/>
      <c r="I548" s="422"/>
      <c r="J548" s="19"/>
      <c r="K548" s="402"/>
      <c r="L548" s="363"/>
      <c r="M548" s="402"/>
      <c r="N548" s="402"/>
      <c r="O548" s="402"/>
      <c r="P548" s="402"/>
      <c r="Q548" s="49"/>
      <c r="R548" s="391"/>
      <c r="S548" s="84"/>
    </row>
    <row r="549" spans="2:19" s="412" customFormat="1" ht="12.75" customHeight="1" x14ac:dyDescent="0.2">
      <c r="B549" s="84"/>
      <c r="C549" s="421">
        <f t="shared" si="20"/>
        <v>537</v>
      </c>
      <c r="D549" s="60" t="str">
        <f t="shared" si="21"/>
        <v/>
      </c>
      <c r="E549" s="376"/>
      <c r="F549" s="511"/>
      <c r="G549" s="511"/>
      <c r="H549" s="661"/>
      <c r="I549" s="422"/>
      <c r="J549" s="19"/>
      <c r="K549" s="402"/>
      <c r="L549" s="363"/>
      <c r="M549" s="402"/>
      <c r="N549" s="402"/>
      <c r="O549" s="402"/>
      <c r="P549" s="402"/>
      <c r="Q549" s="49"/>
      <c r="R549" s="391"/>
      <c r="S549" s="84"/>
    </row>
    <row r="550" spans="2:19" s="412" customFormat="1" ht="12.75" customHeight="1" x14ac:dyDescent="0.2">
      <c r="B550" s="84"/>
      <c r="C550" s="421">
        <f t="shared" si="20"/>
        <v>538</v>
      </c>
      <c r="D550" s="60" t="str">
        <f t="shared" si="21"/>
        <v/>
      </c>
      <c r="E550" s="376"/>
      <c r="F550" s="511"/>
      <c r="G550" s="511"/>
      <c r="H550" s="661"/>
      <c r="I550" s="422"/>
      <c r="J550" s="19"/>
      <c r="K550" s="402"/>
      <c r="L550" s="363"/>
      <c r="M550" s="402"/>
      <c r="N550" s="402"/>
      <c r="O550" s="402"/>
      <c r="P550" s="402"/>
      <c r="Q550" s="49"/>
      <c r="R550" s="391"/>
      <c r="S550" s="84"/>
    </row>
    <row r="551" spans="2:19" s="412" customFormat="1" ht="12.75" customHeight="1" x14ac:dyDescent="0.2">
      <c r="B551" s="84"/>
      <c r="C551" s="421">
        <f t="shared" si="20"/>
        <v>539</v>
      </c>
      <c r="D551" s="60" t="str">
        <f t="shared" si="21"/>
        <v/>
      </c>
      <c r="E551" s="376"/>
      <c r="F551" s="511"/>
      <c r="G551" s="511"/>
      <c r="H551" s="661"/>
      <c r="I551" s="422"/>
      <c r="J551" s="19"/>
      <c r="K551" s="402"/>
      <c r="L551" s="363"/>
      <c r="M551" s="402"/>
      <c r="N551" s="402"/>
      <c r="O551" s="402"/>
      <c r="P551" s="402"/>
      <c r="Q551" s="49"/>
      <c r="R551" s="391"/>
      <c r="S551" s="84"/>
    </row>
    <row r="552" spans="2:19" s="412" customFormat="1" ht="12.75" customHeight="1" x14ac:dyDescent="0.2">
      <c r="B552" s="84"/>
      <c r="C552" s="421">
        <f t="shared" si="20"/>
        <v>540</v>
      </c>
      <c r="D552" s="60" t="str">
        <f t="shared" si="21"/>
        <v/>
      </c>
      <c r="E552" s="376"/>
      <c r="F552" s="511"/>
      <c r="G552" s="511"/>
      <c r="H552" s="661"/>
      <c r="I552" s="422"/>
      <c r="J552" s="19"/>
      <c r="K552" s="402"/>
      <c r="L552" s="363"/>
      <c r="M552" s="402"/>
      <c r="N552" s="402"/>
      <c r="O552" s="402"/>
      <c r="P552" s="402"/>
      <c r="Q552" s="49"/>
      <c r="R552" s="391"/>
      <c r="S552" s="84"/>
    </row>
    <row r="553" spans="2:19" s="412" customFormat="1" ht="12.75" customHeight="1" x14ac:dyDescent="0.2">
      <c r="B553" s="84"/>
      <c r="C553" s="421">
        <f t="shared" si="20"/>
        <v>541</v>
      </c>
      <c r="D553" s="60" t="str">
        <f t="shared" si="21"/>
        <v/>
      </c>
      <c r="E553" s="376"/>
      <c r="F553" s="511"/>
      <c r="G553" s="511"/>
      <c r="H553" s="661"/>
      <c r="I553" s="422"/>
      <c r="J553" s="19"/>
      <c r="K553" s="402"/>
      <c r="L553" s="363"/>
      <c r="M553" s="402"/>
      <c r="N553" s="402"/>
      <c r="O553" s="402"/>
      <c r="P553" s="402"/>
      <c r="Q553" s="49"/>
      <c r="R553" s="391"/>
      <c r="S553" s="84"/>
    </row>
    <row r="554" spans="2:19" s="412" customFormat="1" ht="12.75" customHeight="1" x14ac:dyDescent="0.2">
      <c r="B554" s="84"/>
      <c r="C554" s="421">
        <f t="shared" si="20"/>
        <v>542</v>
      </c>
      <c r="D554" s="60" t="str">
        <f t="shared" si="21"/>
        <v/>
      </c>
      <c r="E554" s="376"/>
      <c r="F554" s="511"/>
      <c r="G554" s="511"/>
      <c r="H554" s="661"/>
      <c r="I554" s="422"/>
      <c r="J554" s="19"/>
      <c r="K554" s="402"/>
      <c r="L554" s="363"/>
      <c r="M554" s="402"/>
      <c r="N554" s="402"/>
      <c r="O554" s="402"/>
      <c r="P554" s="402"/>
      <c r="Q554" s="49"/>
      <c r="R554" s="391"/>
      <c r="S554" s="84"/>
    </row>
    <row r="555" spans="2:19" s="412" customFormat="1" ht="12.75" customHeight="1" x14ac:dyDescent="0.2">
      <c r="B555" s="84"/>
      <c r="C555" s="421">
        <f t="shared" si="20"/>
        <v>543</v>
      </c>
      <c r="D555" s="60" t="str">
        <f t="shared" si="21"/>
        <v/>
      </c>
      <c r="E555" s="376"/>
      <c r="F555" s="511"/>
      <c r="G555" s="511"/>
      <c r="H555" s="661"/>
      <c r="I555" s="422"/>
      <c r="J555" s="19"/>
      <c r="K555" s="402"/>
      <c r="L555" s="363"/>
      <c r="M555" s="402"/>
      <c r="N555" s="402"/>
      <c r="O555" s="402"/>
      <c r="P555" s="402"/>
      <c r="Q555" s="49"/>
      <c r="R555" s="391"/>
      <c r="S555" s="84"/>
    </row>
    <row r="556" spans="2:19" s="412" customFormat="1" ht="12.75" customHeight="1" x14ac:dyDescent="0.2">
      <c r="B556" s="84"/>
      <c r="C556" s="421">
        <f t="shared" si="20"/>
        <v>544</v>
      </c>
      <c r="D556" s="60" t="str">
        <f t="shared" si="21"/>
        <v/>
      </c>
      <c r="E556" s="376"/>
      <c r="F556" s="511"/>
      <c r="G556" s="511"/>
      <c r="H556" s="661"/>
      <c r="I556" s="422"/>
      <c r="J556" s="19"/>
      <c r="K556" s="402"/>
      <c r="L556" s="363"/>
      <c r="M556" s="402"/>
      <c r="N556" s="402"/>
      <c r="O556" s="402"/>
      <c r="P556" s="402"/>
      <c r="Q556" s="49"/>
      <c r="R556" s="391"/>
      <c r="S556" s="84"/>
    </row>
    <row r="557" spans="2:19" s="412" customFormat="1" ht="12.75" customHeight="1" x14ac:dyDescent="0.2">
      <c r="B557" s="84"/>
      <c r="C557" s="421">
        <f t="shared" si="20"/>
        <v>545</v>
      </c>
      <c r="D557" s="60" t="str">
        <f t="shared" si="21"/>
        <v/>
      </c>
      <c r="E557" s="376"/>
      <c r="F557" s="511"/>
      <c r="G557" s="511"/>
      <c r="H557" s="661"/>
      <c r="I557" s="422"/>
      <c r="J557" s="19"/>
      <c r="K557" s="402"/>
      <c r="L557" s="363"/>
      <c r="M557" s="402"/>
      <c r="N557" s="402"/>
      <c r="O557" s="402"/>
      <c r="P557" s="402"/>
      <c r="Q557" s="49"/>
      <c r="R557" s="391"/>
      <c r="S557" s="84"/>
    </row>
    <row r="558" spans="2:19" s="412" customFormat="1" ht="12.75" customHeight="1" x14ac:dyDescent="0.2">
      <c r="B558" s="84"/>
      <c r="C558" s="421">
        <f t="shared" si="20"/>
        <v>546</v>
      </c>
      <c r="D558" s="60" t="str">
        <f t="shared" si="21"/>
        <v/>
      </c>
      <c r="E558" s="376"/>
      <c r="F558" s="511"/>
      <c r="G558" s="511"/>
      <c r="H558" s="661"/>
      <c r="I558" s="422"/>
      <c r="J558" s="19"/>
      <c r="K558" s="402"/>
      <c r="L558" s="363"/>
      <c r="M558" s="402"/>
      <c r="N558" s="402"/>
      <c r="O558" s="402"/>
      <c r="P558" s="402"/>
      <c r="Q558" s="49"/>
      <c r="R558" s="391"/>
      <c r="S558" s="84"/>
    </row>
    <row r="559" spans="2:19" s="412" customFormat="1" ht="12.75" customHeight="1" x14ac:dyDescent="0.2">
      <c r="B559" s="84"/>
      <c r="C559" s="421">
        <f t="shared" si="20"/>
        <v>547</v>
      </c>
      <c r="D559" s="60" t="str">
        <f t="shared" si="21"/>
        <v/>
      </c>
      <c r="E559" s="376"/>
      <c r="F559" s="511"/>
      <c r="G559" s="511"/>
      <c r="H559" s="661"/>
      <c r="I559" s="422"/>
      <c r="J559" s="19"/>
      <c r="K559" s="402"/>
      <c r="L559" s="363"/>
      <c r="M559" s="402"/>
      <c r="N559" s="402"/>
      <c r="O559" s="402"/>
      <c r="P559" s="402"/>
      <c r="Q559" s="49"/>
      <c r="R559" s="391"/>
      <c r="S559" s="84"/>
    </row>
    <row r="560" spans="2:19" s="412" customFormat="1" ht="12.75" customHeight="1" x14ac:dyDescent="0.2">
      <c r="B560" s="84"/>
      <c r="C560" s="421">
        <f t="shared" si="20"/>
        <v>548</v>
      </c>
      <c r="D560" s="60" t="str">
        <f t="shared" si="21"/>
        <v/>
      </c>
      <c r="E560" s="376"/>
      <c r="F560" s="511"/>
      <c r="G560" s="511"/>
      <c r="H560" s="661"/>
      <c r="I560" s="422"/>
      <c r="J560" s="19"/>
      <c r="K560" s="402"/>
      <c r="L560" s="363"/>
      <c r="M560" s="402"/>
      <c r="N560" s="402"/>
      <c r="O560" s="402"/>
      <c r="P560" s="402"/>
      <c r="Q560" s="49"/>
      <c r="R560" s="391"/>
      <c r="S560" s="84"/>
    </row>
    <row r="561" spans="2:19" s="412" customFormat="1" ht="12.75" customHeight="1" x14ac:dyDescent="0.2">
      <c r="B561" s="84"/>
      <c r="C561" s="421">
        <f t="shared" si="20"/>
        <v>549</v>
      </c>
      <c r="D561" s="60" t="str">
        <f t="shared" si="21"/>
        <v/>
      </c>
      <c r="E561" s="376"/>
      <c r="F561" s="511"/>
      <c r="G561" s="511"/>
      <c r="H561" s="661"/>
      <c r="I561" s="422"/>
      <c r="J561" s="19"/>
      <c r="K561" s="402"/>
      <c r="L561" s="363"/>
      <c r="M561" s="402"/>
      <c r="N561" s="402"/>
      <c r="O561" s="402"/>
      <c r="P561" s="402"/>
      <c r="Q561" s="49"/>
      <c r="R561" s="391"/>
      <c r="S561" s="84"/>
    </row>
    <row r="562" spans="2:19" s="412" customFormat="1" ht="12.75" customHeight="1" x14ac:dyDescent="0.2">
      <c r="B562" s="84"/>
      <c r="C562" s="421">
        <f t="shared" si="20"/>
        <v>550</v>
      </c>
      <c r="D562" s="60" t="str">
        <f t="shared" si="21"/>
        <v/>
      </c>
      <c r="E562" s="376"/>
      <c r="F562" s="511"/>
      <c r="G562" s="511"/>
      <c r="H562" s="661"/>
      <c r="I562" s="422"/>
      <c r="J562" s="19"/>
      <c r="K562" s="402"/>
      <c r="L562" s="363"/>
      <c r="M562" s="402"/>
      <c r="N562" s="402"/>
      <c r="O562" s="402"/>
      <c r="P562" s="402"/>
      <c r="Q562" s="49"/>
      <c r="R562" s="391"/>
      <c r="S562" s="84"/>
    </row>
    <row r="563" spans="2:19" s="412" customFormat="1" ht="12.75" customHeight="1" x14ac:dyDescent="0.2">
      <c r="B563" s="84"/>
      <c r="C563" s="421">
        <f t="shared" si="20"/>
        <v>551</v>
      </c>
      <c r="D563" s="60" t="str">
        <f t="shared" si="21"/>
        <v/>
      </c>
      <c r="E563" s="376"/>
      <c r="F563" s="511"/>
      <c r="G563" s="511"/>
      <c r="H563" s="661"/>
      <c r="I563" s="422"/>
      <c r="J563" s="19"/>
      <c r="K563" s="402"/>
      <c r="L563" s="363"/>
      <c r="M563" s="402"/>
      <c r="N563" s="402"/>
      <c r="O563" s="402"/>
      <c r="P563" s="402"/>
      <c r="Q563" s="49"/>
      <c r="R563" s="391"/>
      <c r="S563" s="84"/>
    </row>
    <row r="564" spans="2:19" s="412" customFormat="1" ht="12.75" customHeight="1" x14ac:dyDescent="0.2">
      <c r="B564" s="84"/>
      <c r="C564" s="421">
        <f t="shared" si="20"/>
        <v>552</v>
      </c>
      <c r="D564" s="60" t="str">
        <f t="shared" si="21"/>
        <v/>
      </c>
      <c r="E564" s="376"/>
      <c r="F564" s="511"/>
      <c r="G564" s="511"/>
      <c r="H564" s="661"/>
      <c r="I564" s="422"/>
      <c r="J564" s="19"/>
      <c r="K564" s="402"/>
      <c r="L564" s="363"/>
      <c r="M564" s="402"/>
      <c r="N564" s="402"/>
      <c r="O564" s="402"/>
      <c r="P564" s="402"/>
      <c r="Q564" s="49"/>
      <c r="R564" s="391"/>
      <c r="S564" s="84"/>
    </row>
    <row r="565" spans="2:19" s="412" customFormat="1" ht="12.75" customHeight="1" x14ac:dyDescent="0.2">
      <c r="B565" s="84"/>
      <c r="C565" s="421">
        <f t="shared" si="20"/>
        <v>553</v>
      </c>
      <c r="D565" s="60" t="str">
        <f t="shared" si="21"/>
        <v/>
      </c>
      <c r="E565" s="376"/>
      <c r="F565" s="511"/>
      <c r="G565" s="511"/>
      <c r="H565" s="661"/>
      <c r="I565" s="422"/>
      <c r="J565" s="19"/>
      <c r="K565" s="402"/>
      <c r="L565" s="363"/>
      <c r="M565" s="402"/>
      <c r="N565" s="402"/>
      <c r="O565" s="402"/>
      <c r="P565" s="402"/>
      <c r="Q565" s="49"/>
      <c r="R565" s="391"/>
      <c r="S565" s="84"/>
    </row>
    <row r="566" spans="2:19" s="412" customFormat="1" ht="12.75" customHeight="1" x14ac:dyDescent="0.2">
      <c r="B566" s="84"/>
      <c r="C566" s="421">
        <f t="shared" si="20"/>
        <v>554</v>
      </c>
      <c r="D566" s="60" t="str">
        <f t="shared" si="21"/>
        <v/>
      </c>
      <c r="E566" s="376"/>
      <c r="F566" s="511"/>
      <c r="G566" s="511"/>
      <c r="H566" s="661"/>
      <c r="I566" s="422"/>
      <c r="J566" s="19"/>
      <c r="K566" s="402"/>
      <c r="L566" s="363"/>
      <c r="M566" s="402"/>
      <c r="N566" s="402"/>
      <c r="O566" s="402"/>
      <c r="P566" s="402"/>
      <c r="Q566" s="49"/>
      <c r="R566" s="391"/>
      <c r="S566" s="84"/>
    </row>
    <row r="567" spans="2:19" s="412" customFormat="1" ht="12.75" customHeight="1" x14ac:dyDescent="0.2">
      <c r="B567" s="84"/>
      <c r="C567" s="421">
        <f t="shared" si="20"/>
        <v>555</v>
      </c>
      <c r="D567" s="60" t="str">
        <f t="shared" si="21"/>
        <v/>
      </c>
      <c r="E567" s="376"/>
      <c r="F567" s="511"/>
      <c r="G567" s="511"/>
      <c r="H567" s="661"/>
      <c r="I567" s="422"/>
      <c r="J567" s="19"/>
      <c r="K567" s="402"/>
      <c r="L567" s="363"/>
      <c r="M567" s="402"/>
      <c r="N567" s="402"/>
      <c r="O567" s="402"/>
      <c r="P567" s="402"/>
      <c r="Q567" s="49"/>
      <c r="R567" s="391"/>
      <c r="S567" s="84"/>
    </row>
    <row r="568" spans="2:19" s="412" customFormat="1" ht="12.75" customHeight="1" x14ac:dyDescent="0.2">
      <c r="B568" s="84"/>
      <c r="C568" s="421">
        <f t="shared" si="20"/>
        <v>556</v>
      </c>
      <c r="D568" s="60" t="str">
        <f t="shared" si="21"/>
        <v/>
      </c>
      <c r="E568" s="376"/>
      <c r="F568" s="511"/>
      <c r="G568" s="511"/>
      <c r="H568" s="661"/>
      <c r="I568" s="422"/>
      <c r="J568" s="19"/>
      <c r="K568" s="402"/>
      <c r="L568" s="363"/>
      <c r="M568" s="402"/>
      <c r="N568" s="402"/>
      <c r="O568" s="402"/>
      <c r="P568" s="402"/>
      <c r="Q568" s="49"/>
      <c r="R568" s="391"/>
      <c r="S568" s="84"/>
    </row>
    <row r="569" spans="2:19" s="412" customFormat="1" ht="12.75" customHeight="1" x14ac:dyDescent="0.2">
      <c r="B569" s="84"/>
      <c r="C569" s="421">
        <f t="shared" si="20"/>
        <v>557</v>
      </c>
      <c r="D569" s="60" t="str">
        <f t="shared" si="21"/>
        <v/>
      </c>
      <c r="E569" s="376"/>
      <c r="F569" s="511"/>
      <c r="G569" s="511"/>
      <c r="H569" s="661"/>
      <c r="I569" s="422"/>
      <c r="J569" s="19"/>
      <c r="K569" s="402"/>
      <c r="L569" s="363"/>
      <c r="M569" s="402"/>
      <c r="N569" s="402"/>
      <c r="O569" s="402"/>
      <c r="P569" s="402"/>
      <c r="Q569" s="49"/>
      <c r="R569" s="391"/>
      <c r="S569" s="84"/>
    </row>
    <row r="570" spans="2:19" s="412" customFormat="1" ht="12.75" customHeight="1" x14ac:dyDescent="0.2">
      <c r="B570" s="84"/>
      <c r="C570" s="421">
        <f t="shared" si="20"/>
        <v>558</v>
      </c>
      <c r="D570" s="60" t="str">
        <f t="shared" si="21"/>
        <v/>
      </c>
      <c r="E570" s="376"/>
      <c r="F570" s="511"/>
      <c r="G570" s="511"/>
      <c r="H570" s="661"/>
      <c r="I570" s="422"/>
      <c r="J570" s="19"/>
      <c r="K570" s="402"/>
      <c r="L570" s="363"/>
      <c r="M570" s="402"/>
      <c r="N570" s="402"/>
      <c r="O570" s="402"/>
      <c r="P570" s="402"/>
      <c r="Q570" s="49"/>
      <c r="R570" s="391"/>
      <c r="S570" s="84"/>
    </row>
    <row r="571" spans="2:19" s="412" customFormat="1" ht="12.75" customHeight="1" x14ac:dyDescent="0.2">
      <c r="B571" s="84"/>
      <c r="C571" s="421">
        <f t="shared" si="20"/>
        <v>559</v>
      </c>
      <c r="D571" s="60" t="str">
        <f t="shared" si="21"/>
        <v/>
      </c>
      <c r="E571" s="376"/>
      <c r="F571" s="511"/>
      <c r="G571" s="511"/>
      <c r="H571" s="661"/>
      <c r="I571" s="422"/>
      <c r="J571" s="19"/>
      <c r="K571" s="402"/>
      <c r="L571" s="363"/>
      <c r="M571" s="402"/>
      <c r="N571" s="402"/>
      <c r="O571" s="402"/>
      <c r="P571" s="402"/>
      <c r="Q571" s="49"/>
      <c r="R571" s="391"/>
      <c r="S571" s="84"/>
    </row>
    <row r="572" spans="2:19" s="412" customFormat="1" ht="12.75" customHeight="1" x14ac:dyDescent="0.2">
      <c r="B572" s="84"/>
      <c r="C572" s="421">
        <f t="shared" si="20"/>
        <v>560</v>
      </c>
      <c r="D572" s="60" t="str">
        <f t="shared" si="21"/>
        <v/>
      </c>
      <c r="E572" s="376"/>
      <c r="F572" s="511"/>
      <c r="G572" s="511"/>
      <c r="H572" s="661"/>
      <c r="I572" s="422"/>
      <c r="J572" s="19"/>
      <c r="K572" s="402"/>
      <c r="L572" s="363"/>
      <c r="M572" s="402"/>
      <c r="N572" s="402"/>
      <c r="O572" s="402"/>
      <c r="P572" s="402"/>
      <c r="Q572" s="49"/>
      <c r="R572" s="391"/>
      <c r="S572" s="84"/>
    </row>
    <row r="573" spans="2:19" s="412" customFormat="1" ht="12.75" customHeight="1" x14ac:dyDescent="0.2">
      <c r="B573" s="84"/>
      <c r="C573" s="421">
        <f t="shared" si="20"/>
        <v>561</v>
      </c>
      <c r="D573" s="60" t="str">
        <f t="shared" si="21"/>
        <v/>
      </c>
      <c r="E573" s="376"/>
      <c r="F573" s="511"/>
      <c r="G573" s="511"/>
      <c r="H573" s="661"/>
      <c r="I573" s="422"/>
      <c r="J573" s="19"/>
      <c r="K573" s="402"/>
      <c r="L573" s="363"/>
      <c r="M573" s="402"/>
      <c r="N573" s="402"/>
      <c r="O573" s="402"/>
      <c r="P573" s="402"/>
      <c r="Q573" s="49"/>
      <c r="R573" s="391"/>
      <c r="S573" s="84"/>
    </row>
    <row r="574" spans="2:19" s="412" customFormat="1" ht="12.75" customHeight="1" x14ac:dyDescent="0.2">
      <c r="B574" s="84"/>
      <c r="C574" s="421">
        <f t="shared" si="20"/>
        <v>562</v>
      </c>
      <c r="D574" s="60" t="str">
        <f t="shared" si="21"/>
        <v/>
      </c>
      <c r="E574" s="376"/>
      <c r="F574" s="511"/>
      <c r="G574" s="511"/>
      <c r="H574" s="661"/>
      <c r="I574" s="422"/>
      <c r="J574" s="19"/>
      <c r="K574" s="402"/>
      <c r="L574" s="363"/>
      <c r="M574" s="402"/>
      <c r="N574" s="402"/>
      <c r="O574" s="402"/>
      <c r="P574" s="402"/>
      <c r="Q574" s="49"/>
      <c r="R574" s="391"/>
      <c r="S574" s="84"/>
    </row>
    <row r="575" spans="2:19" s="412" customFormat="1" ht="12.75" customHeight="1" x14ac:dyDescent="0.2">
      <c r="B575" s="84"/>
      <c r="C575" s="421">
        <f t="shared" si="20"/>
        <v>563</v>
      </c>
      <c r="D575" s="60" t="str">
        <f t="shared" si="21"/>
        <v/>
      </c>
      <c r="E575" s="376"/>
      <c r="F575" s="511"/>
      <c r="G575" s="511"/>
      <c r="H575" s="661"/>
      <c r="I575" s="422"/>
      <c r="J575" s="19"/>
      <c r="K575" s="402"/>
      <c r="L575" s="363"/>
      <c r="M575" s="402"/>
      <c r="N575" s="402"/>
      <c r="O575" s="402"/>
      <c r="P575" s="402"/>
      <c r="Q575" s="49"/>
      <c r="R575" s="391"/>
      <c r="S575" s="84"/>
    </row>
    <row r="576" spans="2:19" s="412" customFormat="1" ht="12.75" customHeight="1" x14ac:dyDescent="0.2">
      <c r="B576" s="84"/>
      <c r="C576" s="421">
        <f t="shared" si="20"/>
        <v>564</v>
      </c>
      <c r="D576" s="60" t="str">
        <f t="shared" si="21"/>
        <v/>
      </c>
      <c r="E576" s="376"/>
      <c r="F576" s="511"/>
      <c r="G576" s="511"/>
      <c r="H576" s="661"/>
      <c r="I576" s="422"/>
      <c r="J576" s="19"/>
      <c r="K576" s="402"/>
      <c r="L576" s="363"/>
      <c r="M576" s="402"/>
      <c r="N576" s="402"/>
      <c r="O576" s="402"/>
      <c r="P576" s="402"/>
      <c r="Q576" s="49"/>
      <c r="R576" s="391"/>
      <c r="S576" s="84"/>
    </row>
    <row r="577" spans="2:19" s="412" customFormat="1" ht="12.75" customHeight="1" x14ac:dyDescent="0.2">
      <c r="B577" s="84"/>
      <c r="C577" s="421">
        <f t="shared" si="20"/>
        <v>565</v>
      </c>
      <c r="D577" s="60" t="str">
        <f t="shared" si="21"/>
        <v/>
      </c>
      <c r="E577" s="376"/>
      <c r="F577" s="511"/>
      <c r="G577" s="511"/>
      <c r="H577" s="661"/>
      <c r="I577" s="422"/>
      <c r="J577" s="19"/>
      <c r="K577" s="402"/>
      <c r="L577" s="363"/>
      <c r="M577" s="402"/>
      <c r="N577" s="402"/>
      <c r="O577" s="402"/>
      <c r="P577" s="402"/>
      <c r="Q577" s="49"/>
      <c r="R577" s="391"/>
      <c r="S577" s="84"/>
    </row>
    <row r="578" spans="2:19" s="412" customFormat="1" ht="12.75" customHeight="1" x14ac:dyDescent="0.2">
      <c r="B578" s="84"/>
      <c r="C578" s="421">
        <f t="shared" si="20"/>
        <v>566</v>
      </c>
      <c r="D578" s="60" t="str">
        <f t="shared" si="21"/>
        <v/>
      </c>
      <c r="E578" s="376"/>
      <c r="F578" s="511"/>
      <c r="G578" s="511"/>
      <c r="H578" s="661"/>
      <c r="I578" s="422"/>
      <c r="J578" s="19"/>
      <c r="K578" s="402"/>
      <c r="L578" s="363"/>
      <c r="M578" s="402"/>
      <c r="N578" s="402"/>
      <c r="O578" s="402"/>
      <c r="P578" s="402"/>
      <c r="Q578" s="49"/>
      <c r="R578" s="391"/>
      <c r="S578" s="84"/>
    </row>
    <row r="579" spans="2:19" s="412" customFormat="1" ht="12.75" customHeight="1" x14ac:dyDescent="0.2">
      <c r="B579" s="84"/>
      <c r="C579" s="421">
        <f t="shared" si="20"/>
        <v>567</v>
      </c>
      <c r="D579" s="60" t="str">
        <f t="shared" si="21"/>
        <v/>
      </c>
      <c r="E579" s="376"/>
      <c r="F579" s="511"/>
      <c r="G579" s="511"/>
      <c r="H579" s="661"/>
      <c r="I579" s="422"/>
      <c r="J579" s="19"/>
      <c r="K579" s="402"/>
      <c r="L579" s="363"/>
      <c r="M579" s="402"/>
      <c r="N579" s="402"/>
      <c r="O579" s="402"/>
      <c r="P579" s="402"/>
      <c r="Q579" s="49"/>
      <c r="R579" s="391"/>
      <c r="S579" s="84"/>
    </row>
    <row r="580" spans="2:19" s="412" customFormat="1" ht="12.75" customHeight="1" x14ac:dyDescent="0.2">
      <c r="B580" s="84"/>
      <c r="C580" s="421">
        <f t="shared" si="20"/>
        <v>568</v>
      </c>
      <c r="D580" s="60" t="str">
        <f t="shared" si="21"/>
        <v/>
      </c>
      <c r="E580" s="376"/>
      <c r="F580" s="511"/>
      <c r="G580" s="511"/>
      <c r="H580" s="661"/>
      <c r="I580" s="422"/>
      <c r="J580" s="19"/>
      <c r="K580" s="402"/>
      <c r="L580" s="363"/>
      <c r="M580" s="402"/>
      <c r="N580" s="402"/>
      <c r="O580" s="402"/>
      <c r="P580" s="402"/>
      <c r="Q580" s="49"/>
      <c r="R580" s="391"/>
      <c r="S580" s="84"/>
    </row>
    <row r="581" spans="2:19" s="412" customFormat="1" ht="12.75" customHeight="1" x14ac:dyDescent="0.2">
      <c r="B581" s="84"/>
      <c r="C581" s="421">
        <f t="shared" si="20"/>
        <v>569</v>
      </c>
      <c r="D581" s="60" t="str">
        <f t="shared" si="21"/>
        <v/>
      </c>
      <c r="E581" s="376"/>
      <c r="F581" s="511"/>
      <c r="G581" s="511"/>
      <c r="H581" s="661"/>
      <c r="I581" s="422"/>
      <c r="J581" s="19"/>
      <c r="K581" s="402"/>
      <c r="L581" s="363"/>
      <c r="M581" s="402"/>
      <c r="N581" s="402"/>
      <c r="O581" s="402"/>
      <c r="P581" s="402"/>
      <c r="Q581" s="49"/>
      <c r="R581" s="391"/>
      <c r="S581" s="84"/>
    </row>
    <row r="582" spans="2:19" s="412" customFormat="1" ht="12.75" customHeight="1" x14ac:dyDescent="0.2">
      <c r="B582" s="84"/>
      <c r="C582" s="421">
        <f t="shared" si="20"/>
        <v>570</v>
      </c>
      <c r="D582" s="60" t="str">
        <f t="shared" si="21"/>
        <v/>
      </c>
      <c r="E582" s="376"/>
      <c r="F582" s="511"/>
      <c r="G582" s="511"/>
      <c r="H582" s="661"/>
      <c r="I582" s="422"/>
      <c r="J582" s="19"/>
      <c r="K582" s="402"/>
      <c r="L582" s="363"/>
      <c r="M582" s="402"/>
      <c r="N582" s="402"/>
      <c r="O582" s="402"/>
      <c r="P582" s="402"/>
      <c r="Q582" s="49"/>
      <c r="R582" s="391"/>
      <c r="S582" s="84"/>
    </row>
    <row r="583" spans="2:19" s="412" customFormat="1" ht="12.75" customHeight="1" x14ac:dyDescent="0.2">
      <c r="B583" s="84"/>
      <c r="C583" s="421">
        <f t="shared" si="20"/>
        <v>571</v>
      </c>
      <c r="D583" s="60" t="str">
        <f t="shared" si="21"/>
        <v/>
      </c>
      <c r="E583" s="376"/>
      <c r="F583" s="511"/>
      <c r="G583" s="511"/>
      <c r="H583" s="661"/>
      <c r="I583" s="422"/>
      <c r="J583" s="19"/>
      <c r="K583" s="402"/>
      <c r="L583" s="363"/>
      <c r="M583" s="402"/>
      <c r="N583" s="402"/>
      <c r="O583" s="402"/>
      <c r="P583" s="402"/>
      <c r="Q583" s="49"/>
      <c r="R583" s="391"/>
      <c r="S583" s="84"/>
    </row>
    <row r="584" spans="2:19" s="412" customFormat="1" ht="12.75" customHeight="1" x14ac:dyDescent="0.2">
      <c r="B584" s="84"/>
      <c r="C584" s="421">
        <f t="shared" si="20"/>
        <v>572</v>
      </c>
      <c r="D584" s="60" t="str">
        <f t="shared" si="21"/>
        <v/>
      </c>
      <c r="E584" s="376"/>
      <c r="F584" s="511"/>
      <c r="G584" s="511"/>
      <c r="H584" s="661"/>
      <c r="I584" s="422"/>
      <c r="J584" s="19"/>
      <c r="K584" s="402"/>
      <c r="L584" s="363"/>
      <c r="M584" s="402"/>
      <c r="N584" s="402"/>
      <c r="O584" s="402"/>
      <c r="P584" s="402"/>
      <c r="Q584" s="49"/>
      <c r="R584" s="391"/>
      <c r="S584" s="84"/>
    </row>
    <row r="585" spans="2:19" s="412" customFormat="1" ht="12.75" customHeight="1" x14ac:dyDescent="0.2">
      <c r="B585" s="84"/>
      <c r="C585" s="421">
        <f t="shared" si="20"/>
        <v>573</v>
      </c>
      <c r="D585" s="60" t="str">
        <f t="shared" si="21"/>
        <v/>
      </c>
      <c r="E585" s="376"/>
      <c r="F585" s="511"/>
      <c r="G585" s="511"/>
      <c r="H585" s="661"/>
      <c r="I585" s="422"/>
      <c r="J585" s="19"/>
      <c r="K585" s="402"/>
      <c r="L585" s="363"/>
      <c r="M585" s="402"/>
      <c r="N585" s="402"/>
      <c r="O585" s="402"/>
      <c r="P585" s="402"/>
      <c r="Q585" s="49"/>
      <c r="R585" s="391"/>
      <c r="S585" s="84"/>
    </row>
    <row r="586" spans="2:19" s="412" customFormat="1" ht="12.75" customHeight="1" x14ac:dyDescent="0.2">
      <c r="B586" s="84"/>
      <c r="C586" s="421">
        <f t="shared" ref="C586:C612" si="22">C585+1</f>
        <v>574</v>
      </c>
      <c r="D586" s="60" t="str">
        <f t="shared" si="21"/>
        <v/>
      </c>
      <c r="E586" s="376"/>
      <c r="F586" s="511"/>
      <c r="G586" s="511"/>
      <c r="H586" s="661"/>
      <c r="I586" s="422"/>
      <c r="J586" s="19"/>
      <c r="K586" s="402"/>
      <c r="L586" s="363"/>
      <c r="M586" s="402"/>
      <c r="N586" s="402"/>
      <c r="O586" s="402"/>
      <c r="P586" s="402"/>
      <c r="Q586" s="49"/>
      <c r="R586" s="391"/>
      <c r="S586" s="84"/>
    </row>
    <row r="587" spans="2:19" s="412" customFormat="1" ht="12.75" customHeight="1" x14ac:dyDescent="0.2">
      <c r="B587" s="84"/>
      <c r="C587" s="421">
        <f t="shared" si="22"/>
        <v>575</v>
      </c>
      <c r="D587" s="60" t="str">
        <f t="shared" si="21"/>
        <v/>
      </c>
      <c r="E587" s="376"/>
      <c r="F587" s="511"/>
      <c r="G587" s="511"/>
      <c r="H587" s="661"/>
      <c r="I587" s="422"/>
      <c r="J587" s="19"/>
      <c r="K587" s="402"/>
      <c r="L587" s="363"/>
      <c r="M587" s="402"/>
      <c r="N587" s="402"/>
      <c r="O587" s="402"/>
      <c r="P587" s="402"/>
      <c r="Q587" s="49"/>
      <c r="R587" s="391"/>
      <c r="S587" s="84"/>
    </row>
    <row r="588" spans="2:19" s="412" customFormat="1" ht="12.75" customHeight="1" x14ac:dyDescent="0.2">
      <c r="B588" s="84"/>
      <c r="C588" s="421">
        <f t="shared" si="22"/>
        <v>576</v>
      </c>
      <c r="D588" s="60" t="str">
        <f t="shared" si="21"/>
        <v/>
      </c>
      <c r="E588" s="376"/>
      <c r="F588" s="511"/>
      <c r="G588" s="511"/>
      <c r="H588" s="661"/>
      <c r="I588" s="422"/>
      <c r="J588" s="19"/>
      <c r="K588" s="402"/>
      <c r="L588" s="363"/>
      <c r="M588" s="402"/>
      <c r="N588" s="402"/>
      <c r="O588" s="402"/>
      <c r="P588" s="402"/>
      <c r="Q588" s="49"/>
      <c r="R588" s="391"/>
      <c r="S588" s="84"/>
    </row>
    <row r="589" spans="2:19" s="412" customFormat="1" ht="12.75" customHeight="1" x14ac:dyDescent="0.2">
      <c r="B589" s="84"/>
      <c r="C589" s="421">
        <f t="shared" si="22"/>
        <v>577</v>
      </c>
      <c r="D589" s="60" t="str">
        <f t="shared" ref="D589:D612" si="23">IF(E589="","",IF(E589&lt;=$U$2,"○",""))</f>
        <v/>
      </c>
      <c r="E589" s="376"/>
      <c r="F589" s="511"/>
      <c r="G589" s="511"/>
      <c r="H589" s="661"/>
      <c r="I589" s="422"/>
      <c r="J589" s="19"/>
      <c r="K589" s="402"/>
      <c r="L589" s="363"/>
      <c r="M589" s="402"/>
      <c r="N589" s="402"/>
      <c r="O589" s="402"/>
      <c r="P589" s="402"/>
      <c r="Q589" s="49"/>
      <c r="R589" s="391"/>
      <c r="S589" s="84"/>
    </row>
    <row r="590" spans="2:19" s="412" customFormat="1" ht="12.75" customHeight="1" x14ac:dyDescent="0.2">
      <c r="B590" s="84"/>
      <c r="C590" s="421">
        <f t="shared" si="22"/>
        <v>578</v>
      </c>
      <c r="D590" s="60" t="str">
        <f t="shared" si="23"/>
        <v/>
      </c>
      <c r="E590" s="376"/>
      <c r="F590" s="511"/>
      <c r="G590" s="511"/>
      <c r="H590" s="661"/>
      <c r="I590" s="422"/>
      <c r="J590" s="19"/>
      <c r="K590" s="402"/>
      <c r="L590" s="363"/>
      <c r="M590" s="402"/>
      <c r="N590" s="402"/>
      <c r="O590" s="402"/>
      <c r="P590" s="402"/>
      <c r="Q590" s="49"/>
      <c r="R590" s="391"/>
      <c r="S590" s="84"/>
    </row>
    <row r="591" spans="2:19" s="412" customFormat="1" ht="12.75" customHeight="1" x14ac:dyDescent="0.2">
      <c r="B591" s="84"/>
      <c r="C591" s="421">
        <f t="shared" si="22"/>
        <v>579</v>
      </c>
      <c r="D591" s="60" t="str">
        <f t="shared" si="23"/>
        <v/>
      </c>
      <c r="E591" s="376"/>
      <c r="F591" s="511"/>
      <c r="G591" s="511"/>
      <c r="H591" s="661"/>
      <c r="I591" s="422"/>
      <c r="J591" s="19"/>
      <c r="K591" s="402"/>
      <c r="L591" s="363"/>
      <c r="M591" s="402"/>
      <c r="N591" s="402"/>
      <c r="O591" s="402"/>
      <c r="P591" s="402"/>
      <c r="Q591" s="49"/>
      <c r="R591" s="391"/>
      <c r="S591" s="84"/>
    </row>
    <row r="592" spans="2:19" s="412" customFormat="1" ht="12.75" customHeight="1" x14ac:dyDescent="0.2">
      <c r="B592" s="84"/>
      <c r="C592" s="421">
        <f t="shared" si="22"/>
        <v>580</v>
      </c>
      <c r="D592" s="60" t="str">
        <f t="shared" si="23"/>
        <v/>
      </c>
      <c r="E592" s="376"/>
      <c r="F592" s="511"/>
      <c r="G592" s="511"/>
      <c r="H592" s="661"/>
      <c r="I592" s="422"/>
      <c r="J592" s="19"/>
      <c r="K592" s="402"/>
      <c r="L592" s="363"/>
      <c r="M592" s="402"/>
      <c r="N592" s="402"/>
      <c r="O592" s="402"/>
      <c r="P592" s="402"/>
      <c r="Q592" s="49"/>
      <c r="R592" s="391"/>
      <c r="S592" s="84"/>
    </row>
    <row r="593" spans="2:19" s="412" customFormat="1" ht="12.75" customHeight="1" x14ac:dyDescent="0.2">
      <c r="B593" s="84"/>
      <c r="C593" s="421">
        <f t="shared" si="22"/>
        <v>581</v>
      </c>
      <c r="D593" s="60" t="str">
        <f t="shared" si="23"/>
        <v/>
      </c>
      <c r="E593" s="376"/>
      <c r="F593" s="511"/>
      <c r="G593" s="511"/>
      <c r="H593" s="661"/>
      <c r="I593" s="422"/>
      <c r="J593" s="19"/>
      <c r="K593" s="402"/>
      <c r="L593" s="363"/>
      <c r="M593" s="402"/>
      <c r="N593" s="402"/>
      <c r="O593" s="402"/>
      <c r="P593" s="402"/>
      <c r="Q593" s="49"/>
      <c r="R593" s="391"/>
      <c r="S593" s="84"/>
    </row>
    <row r="594" spans="2:19" s="412" customFormat="1" ht="12.75" customHeight="1" x14ac:dyDescent="0.2">
      <c r="B594" s="84"/>
      <c r="C594" s="421">
        <f t="shared" si="22"/>
        <v>582</v>
      </c>
      <c r="D594" s="60" t="str">
        <f t="shared" si="23"/>
        <v/>
      </c>
      <c r="E594" s="376"/>
      <c r="F594" s="511"/>
      <c r="G594" s="511"/>
      <c r="H594" s="661"/>
      <c r="I594" s="422"/>
      <c r="J594" s="19"/>
      <c r="K594" s="402"/>
      <c r="L594" s="363"/>
      <c r="M594" s="402"/>
      <c r="N594" s="402"/>
      <c r="O594" s="402"/>
      <c r="P594" s="402"/>
      <c r="Q594" s="49"/>
      <c r="R594" s="391"/>
      <c r="S594" s="84"/>
    </row>
    <row r="595" spans="2:19" s="412" customFormat="1" ht="12.75" customHeight="1" x14ac:dyDescent="0.2">
      <c r="B595" s="84"/>
      <c r="C595" s="421">
        <f t="shared" si="22"/>
        <v>583</v>
      </c>
      <c r="D595" s="60" t="str">
        <f t="shared" si="23"/>
        <v/>
      </c>
      <c r="E595" s="376"/>
      <c r="F595" s="511"/>
      <c r="G595" s="511"/>
      <c r="H595" s="661"/>
      <c r="I595" s="422"/>
      <c r="J595" s="19"/>
      <c r="K595" s="402"/>
      <c r="L595" s="363"/>
      <c r="M595" s="402"/>
      <c r="N595" s="402"/>
      <c r="O595" s="402"/>
      <c r="P595" s="402"/>
      <c r="Q595" s="49"/>
      <c r="R595" s="391"/>
      <c r="S595" s="84"/>
    </row>
    <row r="596" spans="2:19" s="412" customFormat="1" ht="12.75" customHeight="1" x14ac:dyDescent="0.2">
      <c r="B596" s="84"/>
      <c r="C596" s="421">
        <f t="shared" si="22"/>
        <v>584</v>
      </c>
      <c r="D596" s="60" t="str">
        <f t="shared" si="23"/>
        <v/>
      </c>
      <c r="E596" s="376"/>
      <c r="F596" s="511"/>
      <c r="G596" s="511"/>
      <c r="H596" s="661"/>
      <c r="I596" s="422"/>
      <c r="J596" s="19"/>
      <c r="K596" s="402"/>
      <c r="L596" s="363"/>
      <c r="M596" s="402"/>
      <c r="N596" s="402"/>
      <c r="O596" s="402"/>
      <c r="P596" s="402"/>
      <c r="Q596" s="49"/>
      <c r="R596" s="391"/>
      <c r="S596" s="84"/>
    </row>
    <row r="597" spans="2:19" s="412" customFormat="1" ht="12.75" customHeight="1" x14ac:dyDescent="0.2">
      <c r="B597" s="84"/>
      <c r="C597" s="421">
        <f t="shared" si="22"/>
        <v>585</v>
      </c>
      <c r="D597" s="60" t="str">
        <f t="shared" si="23"/>
        <v/>
      </c>
      <c r="E597" s="376"/>
      <c r="F597" s="511"/>
      <c r="G597" s="511"/>
      <c r="H597" s="661"/>
      <c r="I597" s="422"/>
      <c r="J597" s="19"/>
      <c r="K597" s="402"/>
      <c r="L597" s="363"/>
      <c r="M597" s="402"/>
      <c r="N597" s="402"/>
      <c r="O597" s="402"/>
      <c r="P597" s="402"/>
      <c r="Q597" s="49"/>
      <c r="R597" s="391"/>
      <c r="S597" s="84"/>
    </row>
    <row r="598" spans="2:19" s="412" customFormat="1" ht="12.75" customHeight="1" x14ac:dyDescent="0.2">
      <c r="B598" s="84"/>
      <c r="C598" s="421">
        <f t="shared" si="22"/>
        <v>586</v>
      </c>
      <c r="D598" s="60" t="str">
        <f t="shared" si="23"/>
        <v/>
      </c>
      <c r="E598" s="376"/>
      <c r="F598" s="511"/>
      <c r="G598" s="511"/>
      <c r="H598" s="661"/>
      <c r="I598" s="422"/>
      <c r="J598" s="19"/>
      <c r="K598" s="402"/>
      <c r="L598" s="363"/>
      <c r="M598" s="402"/>
      <c r="N598" s="402"/>
      <c r="O598" s="402"/>
      <c r="P598" s="402"/>
      <c r="Q598" s="49"/>
      <c r="R598" s="391"/>
      <c r="S598" s="84"/>
    </row>
    <row r="599" spans="2:19" s="412" customFormat="1" ht="12.75" customHeight="1" x14ac:dyDescent="0.2">
      <c r="B599" s="84"/>
      <c r="C599" s="421">
        <f t="shared" si="22"/>
        <v>587</v>
      </c>
      <c r="D599" s="60" t="str">
        <f t="shared" si="23"/>
        <v/>
      </c>
      <c r="E599" s="376"/>
      <c r="F599" s="511"/>
      <c r="G599" s="511"/>
      <c r="H599" s="661"/>
      <c r="I599" s="422"/>
      <c r="J599" s="19"/>
      <c r="K599" s="402"/>
      <c r="L599" s="363"/>
      <c r="M599" s="402"/>
      <c r="N599" s="402"/>
      <c r="O599" s="402"/>
      <c r="P599" s="402"/>
      <c r="Q599" s="49"/>
      <c r="R599" s="391"/>
      <c r="S599" s="84"/>
    </row>
    <row r="600" spans="2:19" s="412" customFormat="1" ht="12.75" customHeight="1" x14ac:dyDescent="0.2">
      <c r="B600" s="84"/>
      <c r="C600" s="421">
        <f t="shared" si="22"/>
        <v>588</v>
      </c>
      <c r="D600" s="60" t="str">
        <f t="shared" si="23"/>
        <v/>
      </c>
      <c r="E600" s="376"/>
      <c r="F600" s="511"/>
      <c r="G600" s="511"/>
      <c r="H600" s="661"/>
      <c r="I600" s="422"/>
      <c r="J600" s="19"/>
      <c r="K600" s="402"/>
      <c r="L600" s="363"/>
      <c r="M600" s="402"/>
      <c r="N600" s="402"/>
      <c r="O600" s="402"/>
      <c r="P600" s="402"/>
      <c r="Q600" s="49"/>
      <c r="R600" s="391"/>
      <c r="S600" s="84"/>
    </row>
    <row r="601" spans="2:19" s="412" customFormat="1" ht="12.75" customHeight="1" x14ac:dyDescent="0.2">
      <c r="B601" s="84"/>
      <c r="C601" s="421">
        <f t="shared" si="22"/>
        <v>589</v>
      </c>
      <c r="D601" s="60" t="str">
        <f t="shared" si="23"/>
        <v/>
      </c>
      <c r="E601" s="376"/>
      <c r="F601" s="511"/>
      <c r="G601" s="511"/>
      <c r="H601" s="661"/>
      <c r="I601" s="422"/>
      <c r="J601" s="19"/>
      <c r="K601" s="402"/>
      <c r="L601" s="363"/>
      <c r="M601" s="402"/>
      <c r="N601" s="402"/>
      <c r="O601" s="402"/>
      <c r="P601" s="402"/>
      <c r="Q601" s="49"/>
      <c r="R601" s="391"/>
      <c r="S601" s="84"/>
    </row>
    <row r="602" spans="2:19" s="412" customFormat="1" ht="12.75" customHeight="1" x14ac:dyDescent="0.2">
      <c r="B602" s="84"/>
      <c r="C602" s="421">
        <f t="shared" si="22"/>
        <v>590</v>
      </c>
      <c r="D602" s="60" t="str">
        <f t="shared" si="23"/>
        <v/>
      </c>
      <c r="E602" s="376"/>
      <c r="F602" s="511"/>
      <c r="G602" s="511"/>
      <c r="H602" s="661"/>
      <c r="I602" s="422"/>
      <c r="J602" s="19"/>
      <c r="K602" s="402"/>
      <c r="L602" s="363"/>
      <c r="M602" s="402"/>
      <c r="N602" s="402"/>
      <c r="O602" s="402"/>
      <c r="P602" s="402"/>
      <c r="Q602" s="49"/>
      <c r="R602" s="391"/>
      <c r="S602" s="84"/>
    </row>
    <row r="603" spans="2:19" s="412" customFormat="1" ht="12.75" customHeight="1" x14ac:dyDescent="0.2">
      <c r="B603" s="84"/>
      <c r="C603" s="421">
        <f t="shared" si="22"/>
        <v>591</v>
      </c>
      <c r="D603" s="60" t="str">
        <f t="shared" si="23"/>
        <v/>
      </c>
      <c r="E603" s="376"/>
      <c r="F603" s="511"/>
      <c r="G603" s="511"/>
      <c r="H603" s="661"/>
      <c r="I603" s="422"/>
      <c r="J603" s="19"/>
      <c r="K603" s="402"/>
      <c r="L603" s="363"/>
      <c r="M603" s="402"/>
      <c r="N603" s="402"/>
      <c r="O603" s="402"/>
      <c r="P603" s="402"/>
      <c r="Q603" s="49"/>
      <c r="R603" s="391"/>
      <c r="S603" s="84"/>
    </row>
    <row r="604" spans="2:19" s="412" customFormat="1" ht="12.75" customHeight="1" x14ac:dyDescent="0.2">
      <c r="B604" s="84"/>
      <c r="C604" s="421">
        <f t="shared" si="22"/>
        <v>592</v>
      </c>
      <c r="D604" s="60" t="str">
        <f t="shared" si="23"/>
        <v/>
      </c>
      <c r="E604" s="376"/>
      <c r="F604" s="511"/>
      <c r="G604" s="511"/>
      <c r="H604" s="661"/>
      <c r="I604" s="422"/>
      <c r="J604" s="19"/>
      <c r="K604" s="402"/>
      <c r="L604" s="363"/>
      <c r="M604" s="402"/>
      <c r="N604" s="402"/>
      <c r="O604" s="402"/>
      <c r="P604" s="402"/>
      <c r="Q604" s="49"/>
      <c r="R604" s="391"/>
      <c r="S604" s="84"/>
    </row>
    <row r="605" spans="2:19" s="412" customFormat="1" ht="12.75" customHeight="1" x14ac:dyDescent="0.2">
      <c r="B605" s="84"/>
      <c r="C605" s="421">
        <f t="shared" si="22"/>
        <v>593</v>
      </c>
      <c r="D605" s="60" t="str">
        <f t="shared" si="23"/>
        <v/>
      </c>
      <c r="E605" s="376"/>
      <c r="F605" s="511"/>
      <c r="G605" s="511"/>
      <c r="H605" s="661"/>
      <c r="I605" s="422"/>
      <c r="J605" s="19"/>
      <c r="K605" s="402"/>
      <c r="L605" s="363"/>
      <c r="M605" s="402"/>
      <c r="N605" s="402"/>
      <c r="O605" s="402"/>
      <c r="P605" s="402"/>
      <c r="Q605" s="49"/>
      <c r="R605" s="391"/>
      <c r="S605" s="84"/>
    </row>
    <row r="606" spans="2:19" s="412" customFormat="1" ht="12.75" customHeight="1" x14ac:dyDescent="0.2">
      <c r="B606" s="84"/>
      <c r="C606" s="421">
        <f t="shared" si="22"/>
        <v>594</v>
      </c>
      <c r="D606" s="60" t="str">
        <f t="shared" si="23"/>
        <v/>
      </c>
      <c r="E606" s="376"/>
      <c r="F606" s="511"/>
      <c r="G606" s="511"/>
      <c r="H606" s="661"/>
      <c r="I606" s="422"/>
      <c r="J606" s="19"/>
      <c r="K606" s="402"/>
      <c r="L606" s="363"/>
      <c r="M606" s="402"/>
      <c r="N606" s="402"/>
      <c r="O606" s="402"/>
      <c r="P606" s="402"/>
      <c r="Q606" s="49"/>
      <c r="R606" s="391"/>
      <c r="S606" s="84"/>
    </row>
    <row r="607" spans="2:19" s="412" customFormat="1" ht="12.75" customHeight="1" x14ac:dyDescent="0.2">
      <c r="B607" s="84"/>
      <c r="C607" s="421">
        <f t="shared" si="22"/>
        <v>595</v>
      </c>
      <c r="D607" s="60" t="str">
        <f t="shared" si="23"/>
        <v/>
      </c>
      <c r="E607" s="376"/>
      <c r="F607" s="511"/>
      <c r="G607" s="511"/>
      <c r="H607" s="661"/>
      <c r="I607" s="422"/>
      <c r="J607" s="19"/>
      <c r="K607" s="402"/>
      <c r="L607" s="363"/>
      <c r="M607" s="402"/>
      <c r="N607" s="402"/>
      <c r="O607" s="402"/>
      <c r="P607" s="402"/>
      <c r="Q607" s="49"/>
      <c r="R607" s="391"/>
      <c r="S607" s="84"/>
    </row>
    <row r="608" spans="2:19" s="412" customFormat="1" ht="12.75" customHeight="1" x14ac:dyDescent="0.2">
      <c r="B608" s="84"/>
      <c r="C608" s="421">
        <f t="shared" si="22"/>
        <v>596</v>
      </c>
      <c r="D608" s="60" t="str">
        <f t="shared" si="23"/>
        <v/>
      </c>
      <c r="E608" s="376"/>
      <c r="F608" s="511"/>
      <c r="G608" s="511"/>
      <c r="H608" s="661"/>
      <c r="I608" s="422"/>
      <c r="J608" s="19"/>
      <c r="K608" s="402"/>
      <c r="L608" s="363"/>
      <c r="M608" s="402"/>
      <c r="N608" s="402"/>
      <c r="O608" s="402"/>
      <c r="P608" s="402"/>
      <c r="Q608" s="49"/>
      <c r="R608" s="391"/>
      <c r="S608" s="84"/>
    </row>
    <row r="609" spans="2:19" s="412" customFormat="1" ht="12.75" customHeight="1" x14ac:dyDescent="0.2">
      <c r="B609" s="84"/>
      <c r="C609" s="421">
        <f t="shared" si="22"/>
        <v>597</v>
      </c>
      <c r="D609" s="60" t="str">
        <f t="shared" si="23"/>
        <v/>
      </c>
      <c r="E609" s="376"/>
      <c r="F609" s="511"/>
      <c r="G609" s="511"/>
      <c r="H609" s="661"/>
      <c r="I609" s="422"/>
      <c r="J609" s="19"/>
      <c r="K609" s="402"/>
      <c r="L609" s="363"/>
      <c r="M609" s="402"/>
      <c r="N609" s="402"/>
      <c r="O609" s="402"/>
      <c r="P609" s="402"/>
      <c r="Q609" s="49"/>
      <c r="R609" s="391"/>
      <c r="S609" s="84"/>
    </row>
    <row r="610" spans="2:19" s="412" customFormat="1" ht="12.75" customHeight="1" x14ac:dyDescent="0.2">
      <c r="B610" s="84"/>
      <c r="C610" s="421">
        <f t="shared" si="22"/>
        <v>598</v>
      </c>
      <c r="D610" s="60" t="str">
        <f t="shared" si="23"/>
        <v/>
      </c>
      <c r="E610" s="376"/>
      <c r="F610" s="511"/>
      <c r="G610" s="511"/>
      <c r="H610" s="661"/>
      <c r="I610" s="422"/>
      <c r="J610" s="19"/>
      <c r="K610" s="402"/>
      <c r="L610" s="363"/>
      <c r="M610" s="402"/>
      <c r="N610" s="402"/>
      <c r="O610" s="402"/>
      <c r="P610" s="402"/>
      <c r="Q610" s="49"/>
      <c r="R610" s="391"/>
      <c r="S610" s="84"/>
    </row>
    <row r="611" spans="2:19" s="412" customFormat="1" ht="12.75" customHeight="1" x14ac:dyDescent="0.2">
      <c r="B611" s="84"/>
      <c r="C611" s="421">
        <f t="shared" si="22"/>
        <v>599</v>
      </c>
      <c r="D611" s="60" t="str">
        <f t="shared" si="23"/>
        <v/>
      </c>
      <c r="E611" s="376"/>
      <c r="F611" s="511"/>
      <c r="G611" s="511"/>
      <c r="H611" s="661"/>
      <c r="I611" s="422"/>
      <c r="J611" s="19"/>
      <c r="K611" s="402"/>
      <c r="L611" s="363"/>
      <c r="M611" s="402"/>
      <c r="N611" s="402"/>
      <c r="O611" s="402"/>
      <c r="P611" s="402"/>
      <c r="Q611" s="49"/>
      <c r="R611" s="391"/>
      <c r="S611" s="84"/>
    </row>
    <row r="612" spans="2:19" s="412" customFormat="1" ht="12.75" customHeight="1" x14ac:dyDescent="0.2">
      <c r="B612" s="84"/>
      <c r="C612" s="421">
        <f t="shared" si="22"/>
        <v>600</v>
      </c>
      <c r="D612" s="60" t="str">
        <f t="shared" si="23"/>
        <v/>
      </c>
      <c r="E612" s="376"/>
      <c r="F612" s="511"/>
      <c r="G612" s="511"/>
      <c r="H612" s="661"/>
      <c r="I612" s="422"/>
      <c r="J612" s="19"/>
      <c r="K612" s="402"/>
      <c r="L612" s="363"/>
      <c r="M612" s="402"/>
      <c r="N612" s="402"/>
      <c r="O612" s="402"/>
      <c r="P612" s="402"/>
      <c r="Q612" s="49"/>
      <c r="R612" s="391"/>
      <c r="S612" s="84"/>
    </row>
    <row r="613" spans="2:19" s="425" customFormat="1" ht="12.75" customHeight="1" x14ac:dyDescent="0.2">
      <c r="C613" s="48"/>
      <c r="D613" s="48"/>
      <c r="E613" s="95"/>
      <c r="F613" s="48"/>
      <c r="G613" s="48"/>
      <c r="H613" s="48"/>
      <c r="I613" s="426"/>
      <c r="J613" s="427"/>
      <c r="K613" s="49"/>
      <c r="L613" s="49"/>
      <c r="M613" s="49"/>
      <c r="N613" s="49"/>
      <c r="O613" s="49"/>
      <c r="P613" s="49"/>
      <c r="Q613" s="49"/>
      <c r="R613" s="391"/>
    </row>
    <row r="614" spans="2:19" hidden="1" x14ac:dyDescent="0.2">
      <c r="R614" s="428"/>
    </row>
  </sheetData>
  <sheetProtection password="DE0B" sheet="1" selectLockedCells="1"/>
  <mergeCells count="17">
    <mergeCell ref="K5:P5"/>
    <mergeCell ref="K6:K7"/>
    <mergeCell ref="L6:L7"/>
    <mergeCell ref="M6:M7"/>
    <mergeCell ref="H5:H7"/>
    <mergeCell ref="I5:I7"/>
    <mergeCell ref="P6:P7"/>
    <mergeCell ref="J5:J7"/>
    <mergeCell ref="N6:N7"/>
    <mergeCell ref="O6:O7"/>
    <mergeCell ref="C5:C7"/>
    <mergeCell ref="E5:E7"/>
    <mergeCell ref="F5:F7"/>
    <mergeCell ref="C10:F12"/>
    <mergeCell ref="G5:G7"/>
    <mergeCell ref="D5:D7"/>
    <mergeCell ref="C9:G9"/>
  </mergeCells>
  <phoneticPr fontId="3"/>
  <conditionalFormatting sqref="L13:L612">
    <cfRule type="expression" dxfId="136" priority="5" stopIfTrue="1">
      <formula>AND(D13="○",L13="")</formula>
    </cfRule>
    <cfRule type="expression" dxfId="135" priority="30" stopIfTrue="1">
      <formula>AND(I13="",L13="○")</formula>
    </cfRule>
  </conditionalFormatting>
  <conditionalFormatting sqref="K13:K612">
    <cfRule type="expression" dxfId="134" priority="6" stopIfTrue="1">
      <formula>AND(D13="○",K13="")</formula>
    </cfRule>
    <cfRule type="expression" dxfId="133" priority="28" stopIfTrue="1">
      <formula>AND($I13="",K13="○")</formula>
    </cfRule>
  </conditionalFormatting>
  <conditionalFormatting sqref="M13:M612">
    <cfRule type="expression" dxfId="132" priority="3" stopIfTrue="1">
      <formula>AND(D13="○",M13="")</formula>
    </cfRule>
    <cfRule type="expression" dxfId="131" priority="26" stopIfTrue="1">
      <formula>AND(M13="○",OR(N13="○",O13="○"))</formula>
    </cfRule>
    <cfRule type="expression" dxfId="130" priority="27" stopIfTrue="1">
      <formula>AND($I13="",M13="○")</formula>
    </cfRule>
  </conditionalFormatting>
  <conditionalFormatting sqref="N13:N612">
    <cfRule type="expression" dxfId="129" priority="2" stopIfTrue="1">
      <formula>AND(D13="○",M13="",N13="")</formula>
    </cfRule>
    <cfRule type="expression" dxfId="128" priority="24" stopIfTrue="1">
      <formula>AND(N13="○",OR(M13="○",O13="○"))</formula>
    </cfRule>
    <cfRule type="expression" dxfId="127" priority="25" stopIfTrue="1">
      <formula>AND($I13="",N13="○")</formula>
    </cfRule>
  </conditionalFormatting>
  <conditionalFormatting sqref="O13:O612">
    <cfRule type="expression" dxfId="126" priority="1" stopIfTrue="1">
      <formula>AND(D13="○",M13="",N13="",O13="")</formula>
    </cfRule>
    <cfRule type="expression" dxfId="125" priority="22" stopIfTrue="1">
      <formula>AND(O13="○",OR(M13="○",N13="○"))</formula>
    </cfRule>
    <cfRule type="expression" dxfId="124" priority="23" stopIfTrue="1">
      <formula>AND($I13="",O13="○")</formula>
    </cfRule>
  </conditionalFormatting>
  <conditionalFormatting sqref="P13:P612">
    <cfRule type="expression" dxfId="123" priority="4" stopIfTrue="1">
      <formula>AND(D13="○",P13="")</formula>
    </cfRule>
    <cfRule type="expression" dxfId="122" priority="21" stopIfTrue="1">
      <formula>AND($I13="",P13="○")</formula>
    </cfRule>
  </conditionalFormatting>
  <dataValidations count="3">
    <dataValidation type="list" allowBlank="1" showInputMessage="1" showErrorMessage="1" sqref="Q13:Q613" xr:uid="{00000000-0002-0000-0600-000000000000}">
      <formula1>$S$1:$U$1</formula1>
    </dataValidation>
    <dataValidation type="list" allowBlank="1" showInputMessage="1" showErrorMessage="1" sqref="H13:H612" xr:uid="{00000000-0002-0000-0600-000001000000}">
      <formula1>$T$3:$AS$3</formula1>
    </dataValidation>
    <dataValidation type="list" allowBlank="1" showInputMessage="1" showErrorMessage="1" sqref="K13:P612" xr:uid="{00000000-0002-0000-0600-000002000000}">
      <formula1>$S$1:$S$3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D91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1" width="2.109375" style="31" customWidth="1"/>
    <col min="2" max="2" width="2.6640625" style="32" customWidth="1"/>
    <col min="3" max="3" width="3.6640625" style="31" customWidth="1"/>
    <col min="4" max="5" width="4.6640625" style="31" customWidth="1"/>
    <col min="6" max="6" width="6.6640625" style="31" customWidth="1"/>
    <col min="7" max="8" width="11.109375" style="31" customWidth="1"/>
    <col min="9" max="11" width="5.6640625" style="31" customWidth="1"/>
    <col min="12" max="13" width="6.109375" style="31" customWidth="1"/>
    <col min="14" max="14" width="4.6640625" style="31" customWidth="1"/>
    <col min="15" max="20" width="6.109375" style="31" customWidth="1"/>
    <col min="21" max="21" width="2.6640625" style="95" customWidth="1"/>
    <col min="22" max="22" width="2.6640625" style="87" customWidth="1"/>
    <col min="23" max="23" width="6.6640625" style="33" hidden="1" customWidth="1"/>
    <col min="24" max="235" width="9" style="31" hidden="1" customWidth="1"/>
    <col min="236" max="236" width="2.109375" style="31" hidden="1" customWidth="1"/>
    <col min="237" max="237" width="2.6640625" style="31" hidden="1" customWidth="1"/>
    <col min="238" max="238" width="3.6640625" style="31" hidden="1" customWidth="1"/>
    <col min="239" max="16384" width="0" style="31" hidden="1"/>
  </cols>
  <sheetData>
    <row r="1" spans="2:51" ht="13.5" hidden="1" customHeight="1" x14ac:dyDescent="0.2">
      <c r="B1" s="23"/>
      <c r="C1" s="1"/>
      <c r="D1" s="1"/>
      <c r="E1" s="1"/>
      <c r="F1" s="1"/>
      <c r="G1" s="1"/>
      <c r="H1" s="1"/>
      <c r="I1" s="1"/>
      <c r="J1" s="1"/>
      <c r="K1" s="2" t="s">
        <v>802</v>
      </c>
      <c r="L1" s="528">
        <f>IF(SUM(L10,熱源機器!J10)=0,0,L10/SUM(L10,熱源機器!J10))</f>
        <v>7.5209511443992572E-2</v>
      </c>
      <c r="M1" s="1"/>
      <c r="N1" s="528">
        <f>IF($L$10=0,0,L11/$L$10)</f>
        <v>0.86257668711656443</v>
      </c>
      <c r="O1" s="1"/>
      <c r="P1" s="1"/>
      <c r="Q1" s="1"/>
      <c r="R1" s="1"/>
      <c r="S1" s="528">
        <f>IF($L$10=0,0,S12/$L$10)</f>
        <v>7.2392638036809814E-2</v>
      </c>
      <c r="T1" s="528">
        <f>IF($L$10=0,0,T12/$L$10)</f>
        <v>0.86257668711656443</v>
      </c>
      <c r="U1" s="405"/>
      <c r="X1" s="31" t="s">
        <v>47</v>
      </c>
      <c r="Y1" s="31" t="s">
        <v>326</v>
      </c>
      <c r="AA1" s="348" t="s">
        <v>468</v>
      </c>
      <c r="AB1" s="348" t="s">
        <v>469</v>
      </c>
      <c r="AC1" s="348" t="s">
        <v>470</v>
      </c>
    </row>
    <row r="2" spans="2:51" x14ac:dyDescent="0.2">
      <c r="B2" s="8"/>
      <c r="C2" s="8"/>
      <c r="D2" s="8"/>
      <c r="E2" s="8"/>
      <c r="F2" s="8"/>
      <c r="G2" s="8"/>
      <c r="H2" s="8"/>
      <c r="I2" s="8"/>
      <c r="J2" s="8"/>
      <c r="K2" s="8"/>
      <c r="L2" s="8"/>
      <c r="M2" s="8"/>
      <c r="N2" s="8"/>
      <c r="O2" s="8"/>
      <c r="P2" s="8"/>
      <c r="Q2" s="8"/>
      <c r="R2" s="8"/>
      <c r="S2" s="8"/>
      <c r="T2" s="8"/>
      <c r="V2" s="94"/>
      <c r="X2" s="1"/>
      <c r="Y2" s="1" t="s">
        <v>69</v>
      </c>
      <c r="Z2" s="6">
        <f>点検表!$AP$4</f>
        <v>2000</v>
      </c>
      <c r="AA2" s="6">
        <f>点検表!$AQ$4</f>
        <v>2008</v>
      </c>
      <c r="AB2" s="8"/>
    </row>
    <row r="3" spans="2:51" ht="13.5" customHeight="1" x14ac:dyDescent="0.2">
      <c r="B3" s="8"/>
      <c r="C3" s="8" t="s">
        <v>471</v>
      </c>
      <c r="D3" s="8"/>
      <c r="E3" s="8"/>
      <c r="F3" s="8"/>
      <c r="G3" s="8"/>
      <c r="H3" s="8"/>
      <c r="I3" s="8"/>
      <c r="J3" s="8"/>
      <c r="K3" s="8"/>
      <c r="L3" s="8"/>
      <c r="M3" s="8"/>
      <c r="N3" s="8"/>
      <c r="O3" s="8"/>
      <c r="P3" s="8"/>
      <c r="Q3" s="8"/>
      <c r="R3" s="8"/>
      <c r="S3" s="8"/>
      <c r="T3" s="8"/>
      <c r="V3" s="94"/>
      <c r="Y3" s="343" t="s">
        <v>745</v>
      </c>
      <c r="Z3" s="343" t="s">
        <v>746</v>
      </c>
      <c r="AA3" s="335" t="s">
        <v>1069</v>
      </c>
      <c r="AB3" s="335" t="s">
        <v>119</v>
      </c>
      <c r="AC3" s="335" t="s">
        <v>0</v>
      </c>
      <c r="AD3" s="335" t="s">
        <v>120</v>
      </c>
      <c r="AE3" s="335" t="s">
        <v>14</v>
      </c>
      <c r="AF3" s="335" t="s">
        <v>203</v>
      </c>
      <c r="AG3" s="335" t="s">
        <v>1070</v>
      </c>
      <c r="AH3" s="336" t="s">
        <v>156</v>
      </c>
      <c r="AI3" s="335" t="s">
        <v>121</v>
      </c>
      <c r="AJ3" s="335" t="s">
        <v>157</v>
      </c>
      <c r="AK3" s="187" t="s">
        <v>1071</v>
      </c>
      <c r="AL3" s="187" t="s">
        <v>1059</v>
      </c>
      <c r="AM3" s="89"/>
      <c r="AN3" s="33"/>
      <c r="AO3" s="127"/>
      <c r="AP3" s="33"/>
      <c r="AQ3" s="33"/>
      <c r="AR3" s="33"/>
      <c r="AS3" s="33"/>
      <c r="AT3" s="33"/>
      <c r="AU3" s="33"/>
      <c r="AV3" s="33"/>
      <c r="AW3" s="33"/>
      <c r="AX3" s="33"/>
      <c r="AY3" s="33"/>
    </row>
    <row r="4" spans="2:51" x14ac:dyDescent="0.2">
      <c r="B4" s="8"/>
      <c r="C4" s="392"/>
      <c r="D4" s="8"/>
      <c r="E4" s="8"/>
      <c r="F4" s="8"/>
      <c r="G4" s="8"/>
      <c r="H4" s="8"/>
      <c r="I4" s="8"/>
      <c r="J4" s="8"/>
      <c r="K4" s="8"/>
      <c r="L4" s="8"/>
      <c r="M4" s="8"/>
      <c r="N4" s="8"/>
      <c r="O4" s="8"/>
      <c r="P4" s="8"/>
      <c r="Q4" s="8"/>
      <c r="R4" s="8"/>
      <c r="S4" s="8"/>
      <c r="T4" s="8"/>
      <c r="V4" s="94"/>
      <c r="Y4" s="87"/>
      <c r="Z4" s="406" t="s">
        <v>472</v>
      </c>
      <c r="AA4" s="406" t="s">
        <v>473</v>
      </c>
      <c r="AB4" s="406" t="s">
        <v>474</v>
      </c>
      <c r="AC4" s="32"/>
      <c r="AD4" s="1">
        <f>COUNTIF($E$13:$E$912,AD5)</f>
        <v>3</v>
      </c>
      <c r="AE4" s="1">
        <f>COUNTIF($E$13:$E$912,AE5)</f>
        <v>1</v>
      </c>
      <c r="AF4" s="1">
        <f t="shared" ref="AF4:AW4" si="0">COUNTIF($E$13:$E$912,AF5)</f>
        <v>3</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c r="AS4" s="1">
        <f t="shared" si="0"/>
        <v>0</v>
      </c>
      <c r="AT4" s="1">
        <f t="shared" si="0"/>
        <v>0</v>
      </c>
      <c r="AU4" s="1">
        <f t="shared" si="0"/>
        <v>0</v>
      </c>
      <c r="AV4" s="1">
        <f t="shared" si="0"/>
        <v>0</v>
      </c>
      <c r="AW4" s="1">
        <f t="shared" si="0"/>
        <v>0</v>
      </c>
    </row>
    <row r="5" spans="2:51" ht="15" customHeight="1" x14ac:dyDescent="0.2">
      <c r="C5" s="1044" t="s">
        <v>330</v>
      </c>
      <c r="D5" s="1030" t="s">
        <v>740</v>
      </c>
      <c r="E5" s="1030" t="s">
        <v>331</v>
      </c>
      <c r="F5" s="1030" t="s">
        <v>332</v>
      </c>
      <c r="G5" s="1044" t="s">
        <v>355</v>
      </c>
      <c r="H5" s="1044" t="s">
        <v>663</v>
      </c>
      <c r="I5" s="1052" t="s">
        <v>30</v>
      </c>
      <c r="J5" s="1053"/>
      <c r="K5" s="1061"/>
      <c r="L5" s="1030" t="s">
        <v>476</v>
      </c>
      <c r="M5" s="1030" t="s">
        <v>477</v>
      </c>
      <c r="N5" s="1030" t="s">
        <v>298</v>
      </c>
      <c r="O5" s="1047" t="s">
        <v>726</v>
      </c>
      <c r="P5" s="1051"/>
      <c r="Q5" s="1051"/>
      <c r="R5" s="1051"/>
      <c r="S5" s="1048"/>
      <c r="T5" s="1057" t="s">
        <v>482</v>
      </c>
      <c r="U5" s="168"/>
      <c r="V5" s="407"/>
      <c r="Y5" s="87" t="s">
        <v>475</v>
      </c>
      <c r="Z5" s="1">
        <v>4.4000000000000004</v>
      </c>
      <c r="AA5" s="1">
        <v>1.6</v>
      </c>
      <c r="AB5" s="3" t="s">
        <v>1293</v>
      </c>
      <c r="AC5" s="6">
        <f ca="1">IF($L$10=0,"",OFFSET(AD5,0,MATCH(MAX(AD6:AW6),AD6:AW6,0)-1,1,1))</f>
        <v>2008</v>
      </c>
      <c r="AD5" s="1">
        <f>MIN($E$13:$E$912)</f>
        <v>2000</v>
      </c>
      <c r="AE5" s="1">
        <f>IF(ISERROR(SMALL($E$13:$E$912,SUM($AD4:AD4)+1)),0,SMALL($E$13:$E$912,SUM($AD4:AD4)+1))</f>
        <v>2008</v>
      </c>
      <c r="AF5" s="1">
        <f>IF(ISERROR(SMALL($E$13:$E$912,SUM($AD4:AE4)+1)),0,SMALL($E$13:$E$912,SUM($AD4:AE4)+1))</f>
        <v>2014</v>
      </c>
      <c r="AG5" s="1">
        <f>IF(ISERROR(SMALL($E$13:$E$912,SUM($AD4:AF4)+1)),0,SMALL($E$13:$E$912,SUM($AD4:AF4)+1))</f>
        <v>0</v>
      </c>
      <c r="AH5" s="1">
        <f>IF(ISERROR(SMALL($E$13:$E$912,SUM($AD4:AG4)+1)),0,SMALL($E$13:$E$912,SUM($AD4:AG4)+1))</f>
        <v>0</v>
      </c>
      <c r="AI5" s="1">
        <f>IF(ISERROR(SMALL($E$13:$E$912,SUM($AD4:AH4)+1)),0,SMALL($E$13:$E$912,SUM($AD4:AH4)+1))</f>
        <v>0</v>
      </c>
      <c r="AJ5" s="1">
        <f>IF(ISERROR(SMALL($E$13:$E$912,SUM($AD4:AI4)+1)),0,SMALL($E$13:$E$912,SUM($AD4:AI4)+1))</f>
        <v>0</v>
      </c>
      <c r="AK5" s="1">
        <f>IF(ISERROR(SMALL($E$13:$E$912,SUM($AD4:AJ4)+1)),0,SMALL($E$13:$E$912,SUM($AD4:AJ4)+1))</f>
        <v>0</v>
      </c>
      <c r="AL5" s="1">
        <f>IF(ISERROR(SMALL($E$13:$E$912,SUM($AD4:AK4)+1)),0,SMALL($E$13:$E$912,SUM($AD4:AK4)+1))</f>
        <v>0</v>
      </c>
      <c r="AM5" s="1">
        <f>IF(ISERROR(SMALL($E$13:$E$912,SUM($AD4:AL4)+1)),0,SMALL($E$13:$E$912,SUM($AD4:AL4)+1))</f>
        <v>0</v>
      </c>
      <c r="AN5" s="1">
        <f>IF(ISERROR(SMALL($E$13:$E$912,SUM($AD4:AM4)+1)),0,SMALL($E$13:$E$912,SUM($AD4:AM4)+1))</f>
        <v>0</v>
      </c>
      <c r="AO5" s="1">
        <f>IF(ISERROR(SMALL($E$13:$E$912,SUM($AD4:AN4)+1)),0,SMALL($E$13:$E$912,SUM($AD4:AN4)+1))</f>
        <v>0</v>
      </c>
      <c r="AP5" s="1">
        <f>IF(ISERROR(SMALL($E$13:$E$912,SUM($AD4:AO4)+1)),0,SMALL($E$13:$E$912,SUM($AD4:AO4)+1))</f>
        <v>0</v>
      </c>
      <c r="AQ5" s="1">
        <f>IF(ISERROR(SMALL($E$13:$E$912,SUM($AD4:AP4)+1)),0,SMALL($E$13:$E$912,SUM($AD4:AP4)+1))</f>
        <v>0</v>
      </c>
      <c r="AR5" s="1">
        <f>IF(ISERROR(SMALL($E$13:$E$912,SUM($AD4:AQ4)+1)),0,SMALL($E$13:$E$912,SUM($AD4:AQ4)+1))</f>
        <v>0</v>
      </c>
      <c r="AS5" s="1">
        <f>IF(ISERROR(SMALL($E$13:$E$912,SUM($AD4:AR4)+1)),0,SMALL($E$13:$E$912,SUM($AD4:AR4)+1))</f>
        <v>0</v>
      </c>
      <c r="AT5" s="1">
        <f>IF(ISERROR(SMALL($E$13:$E$912,SUM($AD4:AS4)+1)),0,SMALL($E$13:$E$912,SUM($AD4:AS4)+1))</f>
        <v>0</v>
      </c>
      <c r="AU5" s="1">
        <f>IF(ISERROR(SMALL($E$13:$E$912,SUM($AD4:AT4)+1)),0,SMALL($E$13:$E$912,SUM($AD4:AT4)+1))</f>
        <v>0</v>
      </c>
      <c r="AV5" s="1">
        <f>IF(ISERROR(SMALL($E$13:$E$912,SUM($AD4:AU4)+1)),0,SMALL($E$13:$E$912,SUM($AD4:AU4)+1))</f>
        <v>0</v>
      </c>
      <c r="AW5" s="1">
        <f>IF(ISERROR(SMALL($E$13:$E$912,SUM($AD4:AV4)+1)),0,SMALL($E$13:$E$912,SUM($AD4:AV4)+1))</f>
        <v>0</v>
      </c>
    </row>
    <row r="6" spans="2:51" ht="15" customHeight="1" x14ac:dyDescent="0.2">
      <c r="C6" s="1045"/>
      <c r="D6" s="1031"/>
      <c r="E6" s="1031"/>
      <c r="F6" s="1045"/>
      <c r="G6" s="1045"/>
      <c r="H6" s="1045"/>
      <c r="I6" s="1030" t="s">
        <v>479</v>
      </c>
      <c r="J6" s="1030" t="s">
        <v>722</v>
      </c>
      <c r="K6" s="1030" t="s">
        <v>723</v>
      </c>
      <c r="L6" s="1031"/>
      <c r="M6" s="1031"/>
      <c r="N6" s="1031"/>
      <c r="O6" s="17" t="s">
        <v>309</v>
      </c>
      <c r="P6" s="17" t="s">
        <v>724</v>
      </c>
      <c r="Q6" s="1047" t="s">
        <v>725</v>
      </c>
      <c r="R6" s="1048"/>
      <c r="S6" s="1030" t="s">
        <v>754</v>
      </c>
      <c r="T6" s="1057"/>
      <c r="U6" s="409"/>
      <c r="V6" s="429"/>
      <c r="Y6" s="87" t="s">
        <v>478</v>
      </c>
      <c r="Z6" s="1">
        <v>3.5</v>
      </c>
      <c r="AA6" s="1">
        <v>1.3</v>
      </c>
      <c r="AB6" s="1">
        <v>2.2999999999999998</v>
      </c>
      <c r="AC6" s="8"/>
      <c r="AD6" s="1">
        <f t="array" ref="AD6">SUM(IF($E13:$E912=AD5,$L13:$L912*$N13:$N912,0))</f>
        <v>87</v>
      </c>
      <c r="AE6" s="1">
        <f t="array" ref="AE6">SUM(IF($E13:$E912=AE5,$L13:$L912*$N13:$N912,0))</f>
        <v>616</v>
      </c>
      <c r="AF6" s="1">
        <f t="array" ref="AF6">SUM(IF($E13:$E912=AF5,$L13:$L912*$N13:$N912,0))</f>
        <v>112</v>
      </c>
      <c r="AG6" s="1">
        <f t="array" ref="AG6">SUM(IF($E13:$E912=AG5,$L13:$L912*$N13:$N912,0))</f>
        <v>0</v>
      </c>
      <c r="AH6" s="1">
        <f t="array" ref="AH6">SUM(IF($E13:$E912=AH5,$L13:$L912*$N13:$N912,0))</f>
        <v>0</v>
      </c>
      <c r="AI6" s="1">
        <f t="array" ref="AI6">SUM(IF($E13:$E912=AI5,$L13:$L912*$N13:$N912,0))</f>
        <v>0</v>
      </c>
      <c r="AJ6" s="1">
        <f t="array" ref="AJ6">SUM(IF($E13:$E912=AJ5,$L13:$L912*$N13:$N912,0))</f>
        <v>0</v>
      </c>
      <c r="AK6" s="1">
        <f t="array" ref="AK6">SUM(IF($E13:$E912=AK5,$L13:$L912*$N13:$N912,0))</f>
        <v>0</v>
      </c>
      <c r="AL6" s="1">
        <f t="array" ref="AL6">SUM(IF($E13:$E912=AL5,$L13:$L912*$N13:$N912,0))</f>
        <v>0</v>
      </c>
      <c r="AM6" s="1">
        <f t="array" ref="AM6">SUM(IF($E13:$E912=AM5,$L13:$L912*$N13:$N912,0))</f>
        <v>0</v>
      </c>
      <c r="AN6" s="1">
        <f t="array" ref="AN6">SUM(IF($E13:$E912=AN5,$L13:$L912*$N13:$N912,0))</f>
        <v>0</v>
      </c>
      <c r="AO6" s="1">
        <f t="array" ref="AO6">SUM(IF($E13:$E912=AO5,$L13:$L912*$N13:$N912,0))</f>
        <v>0</v>
      </c>
      <c r="AP6" s="1">
        <f t="array" ref="AP6">SUM(IF($E13:$E912=AP5,$L13:$L912*$N13:$N912,0))</f>
        <v>0</v>
      </c>
      <c r="AQ6" s="1">
        <f t="array" ref="AQ6">SUM(IF($E13:$E912=AQ5,$L13:$L912*$N13:$N912,0))</f>
        <v>0</v>
      </c>
      <c r="AR6" s="1">
        <f t="array" ref="AR6">SUM(IF($E13:$E912=AR5,$L13:$L912*$N13:$N912,0))</f>
        <v>0</v>
      </c>
      <c r="AS6" s="1">
        <f t="array" ref="AS6">SUM(IF($E13:$E912=AS5,$L13:$L912*$N13:$N912,0))</f>
        <v>0</v>
      </c>
      <c r="AT6" s="1">
        <f t="array" ref="AT6">SUM(IF($E13:$E912=AT5,$L13:$L912*$N13:$N912,0))</f>
        <v>0</v>
      </c>
      <c r="AU6" s="1">
        <f t="array" ref="AU6">SUM(IF($E13:$E912=AU5,$L13:$L912*$N13:$N912,0))</f>
        <v>0</v>
      </c>
      <c r="AV6" s="1">
        <f t="array" ref="AV6">SUM(IF($E13:$E912=AV5,$L13:$L912*$N13:$N912,0))</f>
        <v>0</v>
      </c>
      <c r="AW6" s="1">
        <f t="array" ref="AW6">SUM(IF($E13:$E912=AW5,$L13:$L912*$N13:$N912,0))</f>
        <v>0</v>
      </c>
    </row>
    <row r="7" spans="2:51" ht="84" customHeight="1" x14ac:dyDescent="0.2">
      <c r="C7" s="1045"/>
      <c r="D7" s="1032"/>
      <c r="E7" s="1031"/>
      <c r="F7" s="1045"/>
      <c r="G7" s="1045"/>
      <c r="H7" s="1045"/>
      <c r="I7" s="1032"/>
      <c r="J7" s="1032"/>
      <c r="K7" s="1032"/>
      <c r="L7" s="1032"/>
      <c r="M7" s="1032"/>
      <c r="N7" s="1032"/>
      <c r="O7" s="17" t="s">
        <v>480</v>
      </c>
      <c r="P7" s="17" t="s">
        <v>481</v>
      </c>
      <c r="Q7" s="17" t="s">
        <v>373</v>
      </c>
      <c r="R7" s="505" t="s">
        <v>675</v>
      </c>
      <c r="S7" s="1032"/>
      <c r="T7" s="1057"/>
      <c r="U7" s="409"/>
      <c r="V7" s="429"/>
      <c r="X7" s="495" t="s">
        <v>483</v>
      </c>
      <c r="Y7" s="495"/>
      <c r="Z7" s="496"/>
      <c r="AA7" s="495" t="s">
        <v>484</v>
      </c>
      <c r="AB7" s="495"/>
      <c r="AC7" s="496"/>
    </row>
    <row r="8" spans="2:51" ht="2.1" customHeight="1" x14ac:dyDescent="0.2">
      <c r="C8" s="345"/>
      <c r="D8" s="345"/>
      <c r="E8" s="17"/>
      <c r="F8" s="345"/>
      <c r="G8" s="345"/>
      <c r="H8" s="345"/>
      <c r="I8" s="17"/>
      <c r="J8" s="17"/>
      <c r="K8" s="17"/>
      <c r="L8" s="430"/>
      <c r="M8" s="430"/>
      <c r="N8" s="17"/>
      <c r="O8" s="17" t="s">
        <v>485</v>
      </c>
      <c r="P8" s="17"/>
      <c r="Q8" s="17"/>
      <c r="R8" s="17"/>
      <c r="S8" s="17"/>
      <c r="T8" s="17"/>
      <c r="U8" s="212"/>
      <c r="V8" s="429"/>
      <c r="Z8" s="497"/>
      <c r="AA8" s="8"/>
    </row>
    <row r="9" spans="2:51" ht="15" customHeight="1" x14ac:dyDescent="0.2">
      <c r="C9" s="1052" t="s">
        <v>344</v>
      </c>
      <c r="D9" s="1053"/>
      <c r="E9" s="1053"/>
      <c r="F9" s="1053"/>
      <c r="G9" s="1061"/>
      <c r="H9" s="345" t="s">
        <v>301</v>
      </c>
      <c r="I9" s="345" t="s">
        <v>301</v>
      </c>
      <c r="J9" s="345" t="s">
        <v>301</v>
      </c>
      <c r="K9" s="345" t="s">
        <v>301</v>
      </c>
      <c r="L9" s="345" t="s">
        <v>301</v>
      </c>
      <c r="M9" s="345" t="s">
        <v>301</v>
      </c>
      <c r="N9" s="345" t="s">
        <v>301</v>
      </c>
      <c r="O9" s="488">
        <f t="shared" ref="O9:T9" si="1">IF($L$10=0,"   －",O$10/$L$10)</f>
        <v>3.4355828220858899E-2</v>
      </c>
      <c r="P9" s="488">
        <f t="shared" si="1"/>
        <v>0.85889570552147243</v>
      </c>
      <c r="Q9" s="488">
        <f t="shared" si="1"/>
        <v>3.4355828220858899E-2</v>
      </c>
      <c r="R9" s="488">
        <f>IF($L$10=0,"   －",R$10/$L$10)</f>
        <v>3.4355828220858899E-2</v>
      </c>
      <c r="S9" s="488">
        <f>IF($L$10=0,"   －",S$10/$L$10)</f>
        <v>0.92760736196319016</v>
      </c>
      <c r="T9" s="488">
        <f t="shared" si="1"/>
        <v>0</v>
      </c>
      <c r="U9" s="49"/>
      <c r="V9" s="414"/>
      <c r="X9" s="406" t="s">
        <v>472</v>
      </c>
      <c r="Y9" s="406" t="s">
        <v>473</v>
      </c>
      <c r="Z9" s="406" t="s">
        <v>474</v>
      </c>
      <c r="AA9" s="406" t="s">
        <v>472</v>
      </c>
      <c r="AB9" s="406" t="s">
        <v>473</v>
      </c>
      <c r="AC9" s="406" t="s">
        <v>474</v>
      </c>
    </row>
    <row r="10" spans="2:51" ht="15" customHeight="1" x14ac:dyDescent="0.2">
      <c r="C10" s="1035" t="s">
        <v>346</v>
      </c>
      <c r="D10" s="1036"/>
      <c r="E10" s="1036"/>
      <c r="F10" s="1037"/>
      <c r="G10" s="345" t="s">
        <v>236</v>
      </c>
      <c r="H10" s="345" t="s">
        <v>301</v>
      </c>
      <c r="I10" s="373">
        <f t="array" ref="I10">SUM(IF(I13:I912="○",$L13:$L912*$N13:$N912,0))</f>
        <v>199</v>
      </c>
      <c r="J10" s="373">
        <f t="array" ref="J10">SUM(IF(J13:J912="○",$L13:$L912*$N13:$N912,0))</f>
        <v>0</v>
      </c>
      <c r="K10" s="373">
        <f t="array" ref="K10">SUM(IF(K13:K912="○",$L13:$L912*$N13:$N912,0))</f>
        <v>616</v>
      </c>
      <c r="L10" s="373">
        <f>SUMPRODUCT(L13:L912,$N13:$N912)</f>
        <v>815</v>
      </c>
      <c r="M10" s="373">
        <f>SUMPRODUCT(M13:M912,$N13:$N912)</f>
        <v>81.5</v>
      </c>
      <c r="N10" s="467">
        <f>SUM(N13:N912)</f>
        <v>17</v>
      </c>
      <c r="O10" s="373">
        <f>SUM(X10:Y10)</f>
        <v>28</v>
      </c>
      <c r="P10" s="373">
        <f>SUM(AA10:AC10)</f>
        <v>700</v>
      </c>
      <c r="Q10" s="373">
        <f t="array" ref="Q10">SUM(IF(Q13:Q912="○",$L13:$L912*$N13:$N912,0))</f>
        <v>28</v>
      </c>
      <c r="R10" s="373">
        <f t="array" ref="R10">SUM(IF(R13:R912="○",$L13:$L912*$N13:$N912,0))</f>
        <v>28</v>
      </c>
      <c r="S10" s="373">
        <f t="array" ref="S10">SUM(IF(S13:S912="○",$L13:$L912*$N13:$N912,0))</f>
        <v>756</v>
      </c>
      <c r="T10" s="373">
        <f t="array" ref="T10">SUM(IF(T13:T912="○",$L13:$L912*$N13:$N912,0))</f>
        <v>0</v>
      </c>
      <c r="U10" s="415"/>
      <c r="V10" s="416"/>
      <c r="X10" s="1">
        <f t="array" ref="X10">SUM(IF(I13:I912="○",IF($O13:$O912&gt;Z$5,$L13:$L912*$N13:$N912,0)))</f>
        <v>28</v>
      </c>
      <c r="Y10" s="1">
        <f t="array" ref="Y10">SUM(IF(J13:J912="○",IF($O13:$O912&gt;AA$5,$L13:$L912*$N13:$N912,0)))</f>
        <v>0</v>
      </c>
      <c r="Z10" s="3" t="s">
        <v>367</v>
      </c>
      <c r="AA10" s="1">
        <f t="array" ref="AA10">SUM(IF(I13:I912="○",IF($P13:$P912&gt;Z$6,$L13:$L912*$N13:$N912,0)))</f>
        <v>84</v>
      </c>
      <c r="AB10" s="1">
        <f t="array" ref="AB10">SUM(IF(J13:J912="○",IF($P13:$P912&gt;AA$6,$L13:$L912*$N13:$N912,0)))</f>
        <v>0</v>
      </c>
      <c r="AC10" s="1">
        <f t="array" ref="AC10">SUM(IF(K13:K912="○",IF($P13:$P912&gt;AB$6,$L13:$L912*$N13:$N912,0)))</f>
        <v>616</v>
      </c>
    </row>
    <row r="11" spans="2:51" ht="15" customHeight="1" x14ac:dyDescent="0.2">
      <c r="C11" s="1038"/>
      <c r="D11" s="1039"/>
      <c r="E11" s="1039"/>
      <c r="F11" s="1040"/>
      <c r="G11" s="17" t="s">
        <v>743</v>
      </c>
      <c r="H11" s="345" t="s">
        <v>301</v>
      </c>
      <c r="I11" s="373">
        <f t="array" ref="I11">SUM(IF(($D13:$D912="○")*(I13:I912="○"),$L13:$L912*$N13:$N912,0))</f>
        <v>87</v>
      </c>
      <c r="J11" s="373">
        <f t="array" ref="J11">SUM(IF(($D13:$D912="○")*(J13:J912="○"),$L13:$L912*$N13:$N912,0))</f>
        <v>0</v>
      </c>
      <c r="K11" s="373">
        <f t="array" ref="K11">SUM(IF(($D13:$D912="○")*(K13:K912="○"),$L13:$L912*$N13:$N912,0))</f>
        <v>616</v>
      </c>
      <c r="L11" s="373">
        <f t="array" ref="L11">SUM(IF($D13:$D912="○",$L13:$L912*$N13:$N912,0))</f>
        <v>703</v>
      </c>
      <c r="M11" s="373">
        <f t="array" ref="M11">SUM(IF($D13:$D912="○",$L13:$L912*$N13:$N912,0))</f>
        <v>703</v>
      </c>
      <c r="N11" s="467">
        <f>SUMIF($D13:$D912,"○",N13:N912)</f>
        <v>14</v>
      </c>
      <c r="O11" s="345" t="s">
        <v>301</v>
      </c>
      <c r="P11" s="345" t="s">
        <v>301</v>
      </c>
      <c r="Q11" s="345" t="s">
        <v>301</v>
      </c>
      <c r="R11" s="345" t="s">
        <v>301</v>
      </c>
      <c r="S11" s="345" t="s">
        <v>301</v>
      </c>
      <c r="T11" s="345" t="s">
        <v>301</v>
      </c>
      <c r="U11" s="49"/>
      <c r="V11" s="414"/>
      <c r="X11" s="406"/>
      <c r="Y11" s="406"/>
      <c r="Z11" s="406"/>
      <c r="AA11" s="406"/>
      <c r="AB11" s="406"/>
      <c r="AC11" s="406"/>
    </row>
    <row r="12" spans="2:51" ht="15" customHeight="1" x14ac:dyDescent="0.2">
      <c r="C12" s="1041"/>
      <c r="D12" s="1042"/>
      <c r="E12" s="1042"/>
      <c r="F12" s="1043"/>
      <c r="G12" s="17" t="s">
        <v>747</v>
      </c>
      <c r="H12" s="345" t="s">
        <v>301</v>
      </c>
      <c r="I12" s="345" t="s">
        <v>301</v>
      </c>
      <c r="J12" s="345" t="s">
        <v>301</v>
      </c>
      <c r="K12" s="345" t="s">
        <v>301</v>
      </c>
      <c r="L12" s="345" t="s">
        <v>301</v>
      </c>
      <c r="M12" s="345" t="s">
        <v>301</v>
      </c>
      <c r="N12" s="345" t="s">
        <v>301</v>
      </c>
      <c r="O12" s="345" t="s">
        <v>301</v>
      </c>
      <c r="P12" s="345" t="s">
        <v>301</v>
      </c>
      <c r="Q12" s="345" t="s">
        <v>301</v>
      </c>
      <c r="R12" s="345" t="s">
        <v>301</v>
      </c>
      <c r="S12" s="373">
        <f t="array" ref="S12">SUM(IF(($D13:$D912="○")*(S13:S912=""),$L13:$L912*$N13:$N912,0))</f>
        <v>59</v>
      </c>
      <c r="T12" s="373">
        <f t="array" ref="T12">SUM(IF(($D13:$D912="○")*(T13:T912=""),$L13:$L912*$N13:$N912,0))</f>
        <v>703</v>
      </c>
      <c r="U12" s="49"/>
      <c r="V12" s="414"/>
      <c r="X12" s="406"/>
      <c r="Y12" s="406"/>
      <c r="Z12" s="406"/>
      <c r="AA12" s="406"/>
      <c r="AB12" s="406"/>
      <c r="AC12" s="406"/>
    </row>
    <row r="13" spans="2:51" ht="13.5" customHeight="1" x14ac:dyDescent="0.2">
      <c r="C13" s="375">
        <v>1</v>
      </c>
      <c r="D13" s="60" t="str">
        <f t="shared" ref="D13:D76" si="2">IF(E13="","",IF(OR(AND(E13&lt;=$Z$2,K13&lt;&gt;"○"),AND(E13&lt;=$AA$2,K13="○")),"○",""))</f>
        <v>○</v>
      </c>
      <c r="E13" s="489">
        <v>2000</v>
      </c>
      <c r="F13" s="510" t="s">
        <v>486</v>
      </c>
      <c r="G13" s="510" t="s">
        <v>487</v>
      </c>
      <c r="H13" s="660"/>
      <c r="I13" s="377" t="s">
        <v>349</v>
      </c>
      <c r="J13" s="377"/>
      <c r="K13" s="377"/>
      <c r="L13" s="463">
        <v>45</v>
      </c>
      <c r="M13" s="463">
        <v>50</v>
      </c>
      <c r="N13" s="420">
        <v>1</v>
      </c>
      <c r="O13" s="432"/>
      <c r="P13" s="432">
        <v>3.5</v>
      </c>
      <c r="Q13" s="377"/>
      <c r="R13" s="377"/>
      <c r="S13" s="380" t="str">
        <f t="shared" ref="S13:S76" si="3">IF(OR(N13="",N13=0),"",IF(OR(AND(I13="○",$O13&gt;Z$5),AND(J13="○",$O13&gt;AA$5),AND(I13="○",$P13&gt;Z$6),AND(J13="○",$P13&gt;AA$6),AND(K13="○",$P13&gt;AB$6),AND(Q13="○",R13="○")),"○",""))</f>
        <v/>
      </c>
      <c r="T13" s="377"/>
      <c r="U13" s="49"/>
      <c r="V13" s="391"/>
      <c r="W13" s="433"/>
    </row>
    <row r="14" spans="2:51" ht="13.5" customHeight="1" x14ac:dyDescent="0.2">
      <c r="C14" s="383">
        <f>C13+1</f>
        <v>2</v>
      </c>
      <c r="D14" s="60" t="str">
        <f t="shared" si="2"/>
        <v>○</v>
      </c>
      <c r="E14" s="376">
        <v>2000</v>
      </c>
      <c r="F14" s="511" t="s">
        <v>488</v>
      </c>
      <c r="G14" s="511" t="s">
        <v>489</v>
      </c>
      <c r="H14" s="660"/>
      <c r="I14" s="363" t="s">
        <v>349</v>
      </c>
      <c r="J14" s="363"/>
      <c r="K14" s="363"/>
      <c r="L14" s="431">
        <v>28</v>
      </c>
      <c r="M14" s="431"/>
      <c r="N14" s="423">
        <v>1</v>
      </c>
      <c r="O14" s="432">
        <v>4.5</v>
      </c>
      <c r="P14" s="432"/>
      <c r="Q14" s="363"/>
      <c r="R14" s="363"/>
      <c r="S14" s="380" t="str">
        <f t="shared" si="3"/>
        <v>○</v>
      </c>
      <c r="T14" s="363"/>
      <c r="U14" s="49"/>
      <c r="V14" s="391"/>
      <c r="W14" s="434"/>
    </row>
    <row r="15" spans="2:51" ht="13.5" customHeight="1" x14ac:dyDescent="0.2">
      <c r="C15" s="383">
        <f>C14+1</f>
        <v>3</v>
      </c>
      <c r="D15" s="60" t="str">
        <f t="shared" si="2"/>
        <v/>
      </c>
      <c r="E15" s="376">
        <v>2014</v>
      </c>
      <c r="F15" s="511" t="s">
        <v>490</v>
      </c>
      <c r="G15" s="511" t="s">
        <v>491</v>
      </c>
      <c r="H15" s="660"/>
      <c r="I15" s="363" t="s">
        <v>349</v>
      </c>
      <c r="J15" s="363"/>
      <c r="K15" s="363"/>
      <c r="L15" s="431">
        <v>56</v>
      </c>
      <c r="M15" s="431"/>
      <c r="N15" s="423">
        <v>1</v>
      </c>
      <c r="O15" s="432"/>
      <c r="P15" s="432">
        <v>4.07</v>
      </c>
      <c r="Q15" s="363"/>
      <c r="R15" s="363"/>
      <c r="S15" s="380" t="str">
        <f t="shared" si="3"/>
        <v>○</v>
      </c>
      <c r="T15" s="363"/>
      <c r="U15" s="49"/>
      <c r="V15" s="391"/>
      <c r="W15" s="434"/>
    </row>
    <row r="16" spans="2:51" ht="13.5" customHeight="1" x14ac:dyDescent="0.2">
      <c r="C16" s="383">
        <f t="shared" ref="C16:C43" si="4">C15+1</f>
        <v>4</v>
      </c>
      <c r="D16" s="60" t="str">
        <f t="shared" si="2"/>
        <v/>
      </c>
      <c r="E16" s="376">
        <v>2014</v>
      </c>
      <c r="F16" s="511" t="s">
        <v>492</v>
      </c>
      <c r="G16" s="511" t="s">
        <v>493</v>
      </c>
      <c r="H16" s="660"/>
      <c r="I16" s="363" t="s">
        <v>349</v>
      </c>
      <c r="J16" s="363"/>
      <c r="K16" s="363"/>
      <c r="L16" s="431">
        <v>28</v>
      </c>
      <c r="M16" s="431"/>
      <c r="N16" s="423">
        <v>1</v>
      </c>
      <c r="O16" s="432"/>
      <c r="P16" s="432">
        <v>4.1100000000000003</v>
      </c>
      <c r="Q16" s="363"/>
      <c r="R16" s="363"/>
      <c r="S16" s="380" t="str">
        <f t="shared" si="3"/>
        <v>○</v>
      </c>
      <c r="T16" s="363"/>
      <c r="U16" s="49"/>
      <c r="V16" s="391"/>
      <c r="W16" s="434"/>
    </row>
    <row r="17" spans="3:23" ht="13.5" customHeight="1" x14ac:dyDescent="0.2">
      <c r="C17" s="383">
        <f t="shared" si="4"/>
        <v>5</v>
      </c>
      <c r="D17" s="60" t="str">
        <f t="shared" si="2"/>
        <v/>
      </c>
      <c r="E17" s="376">
        <v>2014</v>
      </c>
      <c r="F17" s="511" t="s">
        <v>494</v>
      </c>
      <c r="G17" s="511" t="s">
        <v>495</v>
      </c>
      <c r="H17" s="660"/>
      <c r="I17" s="363" t="s">
        <v>349</v>
      </c>
      <c r="J17" s="363"/>
      <c r="K17" s="363"/>
      <c r="L17" s="431">
        <v>28</v>
      </c>
      <c r="M17" s="431">
        <v>31.5</v>
      </c>
      <c r="N17" s="423">
        <v>1</v>
      </c>
      <c r="O17" s="432"/>
      <c r="P17" s="432"/>
      <c r="Q17" s="363" t="s">
        <v>349</v>
      </c>
      <c r="R17" s="363" t="s">
        <v>349</v>
      </c>
      <c r="S17" s="380" t="str">
        <f t="shared" si="3"/>
        <v>○</v>
      </c>
      <c r="T17" s="363"/>
      <c r="U17" s="49"/>
      <c r="V17" s="391"/>
      <c r="W17" s="434"/>
    </row>
    <row r="18" spans="3:23" ht="13.5" customHeight="1" x14ac:dyDescent="0.2">
      <c r="C18" s="383">
        <f t="shared" si="4"/>
        <v>6</v>
      </c>
      <c r="D18" s="60" t="str">
        <f t="shared" si="2"/>
        <v>○</v>
      </c>
      <c r="E18" s="376">
        <v>2000</v>
      </c>
      <c r="F18" s="511" t="s">
        <v>496</v>
      </c>
      <c r="G18" s="511" t="s">
        <v>497</v>
      </c>
      <c r="H18" s="660"/>
      <c r="I18" s="363" t="s">
        <v>349</v>
      </c>
      <c r="J18" s="363"/>
      <c r="K18" s="363"/>
      <c r="L18" s="431">
        <v>14</v>
      </c>
      <c r="M18" s="431"/>
      <c r="N18" s="423">
        <v>1</v>
      </c>
      <c r="O18" s="432"/>
      <c r="P18" s="432">
        <v>3.02</v>
      </c>
      <c r="Q18" s="363"/>
      <c r="R18" s="363"/>
      <c r="S18" s="380" t="str">
        <f t="shared" si="3"/>
        <v/>
      </c>
      <c r="T18" s="363"/>
      <c r="U18" s="49"/>
      <c r="V18" s="391"/>
      <c r="W18" s="434"/>
    </row>
    <row r="19" spans="3:23" ht="13.5" customHeight="1" x14ac:dyDescent="0.2">
      <c r="C19" s="383">
        <f t="shared" si="4"/>
        <v>7</v>
      </c>
      <c r="D19" s="60" t="str">
        <f t="shared" si="2"/>
        <v>○</v>
      </c>
      <c r="E19" s="376">
        <v>2008</v>
      </c>
      <c r="F19" s="511" t="s">
        <v>498</v>
      </c>
      <c r="G19" s="511" t="s">
        <v>499</v>
      </c>
      <c r="H19" s="660"/>
      <c r="I19" s="363"/>
      <c r="J19" s="363"/>
      <c r="K19" s="363" t="s">
        <v>349</v>
      </c>
      <c r="L19" s="431">
        <v>56</v>
      </c>
      <c r="M19" s="431"/>
      <c r="N19" s="423">
        <v>11</v>
      </c>
      <c r="O19" s="432"/>
      <c r="P19" s="432">
        <v>2.5</v>
      </c>
      <c r="Q19" s="363"/>
      <c r="R19" s="363"/>
      <c r="S19" s="380" t="str">
        <f t="shared" si="3"/>
        <v>○</v>
      </c>
      <c r="T19" s="363"/>
      <c r="U19" s="49"/>
      <c r="V19" s="391"/>
      <c r="W19" s="434"/>
    </row>
    <row r="20" spans="3:23" ht="13.5" customHeight="1" x14ac:dyDescent="0.2">
      <c r="C20" s="383">
        <f t="shared" si="4"/>
        <v>8</v>
      </c>
      <c r="D20" s="60" t="str">
        <f t="shared" si="2"/>
        <v/>
      </c>
      <c r="E20" s="376"/>
      <c r="F20" s="511"/>
      <c r="G20" s="511"/>
      <c r="H20" s="660"/>
      <c r="I20" s="363"/>
      <c r="J20" s="363"/>
      <c r="K20" s="363"/>
      <c r="L20" s="431"/>
      <c r="M20" s="431"/>
      <c r="N20" s="423"/>
      <c r="O20" s="432"/>
      <c r="P20" s="432"/>
      <c r="Q20" s="363"/>
      <c r="R20" s="363"/>
      <c r="S20" s="380" t="str">
        <f t="shared" si="3"/>
        <v/>
      </c>
      <c r="T20" s="363"/>
      <c r="U20" s="49"/>
      <c r="V20" s="391"/>
      <c r="W20" s="434"/>
    </row>
    <row r="21" spans="3:23" ht="13.5" customHeight="1" x14ac:dyDescent="0.2">
      <c r="C21" s="383">
        <f t="shared" si="4"/>
        <v>9</v>
      </c>
      <c r="D21" s="60" t="str">
        <f t="shared" si="2"/>
        <v/>
      </c>
      <c r="E21" s="376"/>
      <c r="F21" s="511"/>
      <c r="G21" s="511"/>
      <c r="H21" s="660"/>
      <c r="I21" s="363"/>
      <c r="J21" s="363"/>
      <c r="K21" s="363"/>
      <c r="L21" s="431"/>
      <c r="M21" s="431"/>
      <c r="N21" s="423"/>
      <c r="O21" s="432"/>
      <c r="P21" s="432"/>
      <c r="Q21" s="363"/>
      <c r="R21" s="363"/>
      <c r="S21" s="380" t="str">
        <f t="shared" si="3"/>
        <v/>
      </c>
      <c r="T21" s="363"/>
      <c r="U21" s="49"/>
      <c r="V21" s="391"/>
      <c r="W21" s="434"/>
    </row>
    <row r="22" spans="3:23" ht="13.5" customHeight="1" x14ac:dyDescent="0.2">
      <c r="C22" s="383">
        <f t="shared" si="4"/>
        <v>10</v>
      </c>
      <c r="D22" s="60" t="str">
        <f t="shared" si="2"/>
        <v/>
      </c>
      <c r="E22" s="376"/>
      <c r="F22" s="511"/>
      <c r="G22" s="511"/>
      <c r="H22" s="660"/>
      <c r="I22" s="363"/>
      <c r="J22" s="363"/>
      <c r="K22" s="363"/>
      <c r="L22" s="431"/>
      <c r="M22" s="431"/>
      <c r="N22" s="423"/>
      <c r="O22" s="432"/>
      <c r="P22" s="432"/>
      <c r="Q22" s="363"/>
      <c r="R22" s="363"/>
      <c r="S22" s="380" t="str">
        <f t="shared" si="3"/>
        <v/>
      </c>
      <c r="T22" s="363"/>
      <c r="U22" s="49"/>
      <c r="V22" s="391"/>
      <c r="W22" s="434"/>
    </row>
    <row r="23" spans="3:23" ht="13.5" customHeight="1" x14ac:dyDescent="0.2">
      <c r="C23" s="383">
        <f t="shared" si="4"/>
        <v>11</v>
      </c>
      <c r="D23" s="60" t="str">
        <f t="shared" si="2"/>
        <v/>
      </c>
      <c r="E23" s="376"/>
      <c r="F23" s="511"/>
      <c r="G23" s="511"/>
      <c r="H23" s="660"/>
      <c r="I23" s="363"/>
      <c r="J23" s="363"/>
      <c r="K23" s="363"/>
      <c r="L23" s="431"/>
      <c r="M23" s="431"/>
      <c r="N23" s="423"/>
      <c r="O23" s="432"/>
      <c r="P23" s="432"/>
      <c r="Q23" s="363"/>
      <c r="R23" s="363"/>
      <c r="S23" s="380" t="str">
        <f t="shared" si="3"/>
        <v/>
      </c>
      <c r="T23" s="363"/>
      <c r="U23" s="49"/>
      <c r="V23" s="391"/>
      <c r="W23" s="434"/>
    </row>
    <row r="24" spans="3:23" ht="13.5" customHeight="1" x14ac:dyDescent="0.2">
      <c r="C24" s="383">
        <f t="shared" si="4"/>
        <v>12</v>
      </c>
      <c r="D24" s="60" t="str">
        <f t="shared" si="2"/>
        <v/>
      </c>
      <c r="E24" s="376"/>
      <c r="F24" s="511"/>
      <c r="G24" s="511"/>
      <c r="H24" s="660"/>
      <c r="I24" s="363"/>
      <c r="J24" s="363"/>
      <c r="K24" s="363"/>
      <c r="L24" s="431"/>
      <c r="M24" s="431"/>
      <c r="N24" s="423"/>
      <c r="O24" s="432"/>
      <c r="P24" s="432"/>
      <c r="Q24" s="363"/>
      <c r="R24" s="363"/>
      <c r="S24" s="380" t="str">
        <f t="shared" si="3"/>
        <v/>
      </c>
      <c r="T24" s="363"/>
      <c r="U24" s="49"/>
      <c r="V24" s="391"/>
      <c r="W24" s="434"/>
    </row>
    <row r="25" spans="3:23" ht="13.5" customHeight="1" x14ac:dyDescent="0.2">
      <c r="C25" s="383">
        <f t="shared" si="4"/>
        <v>13</v>
      </c>
      <c r="D25" s="60" t="str">
        <f t="shared" si="2"/>
        <v/>
      </c>
      <c r="E25" s="376"/>
      <c r="F25" s="511"/>
      <c r="G25" s="511"/>
      <c r="H25" s="660"/>
      <c r="I25" s="363"/>
      <c r="J25" s="363"/>
      <c r="K25" s="363"/>
      <c r="L25" s="431"/>
      <c r="M25" s="431"/>
      <c r="N25" s="423"/>
      <c r="O25" s="432"/>
      <c r="P25" s="432"/>
      <c r="Q25" s="363"/>
      <c r="R25" s="363"/>
      <c r="S25" s="380" t="str">
        <f t="shared" si="3"/>
        <v/>
      </c>
      <c r="T25" s="363"/>
      <c r="U25" s="49"/>
      <c r="V25" s="391"/>
      <c r="W25" s="434"/>
    </row>
    <row r="26" spans="3:23" ht="13.5" customHeight="1" x14ac:dyDescent="0.2">
      <c r="C26" s="383">
        <f t="shared" si="4"/>
        <v>14</v>
      </c>
      <c r="D26" s="60" t="str">
        <f t="shared" si="2"/>
        <v/>
      </c>
      <c r="E26" s="376"/>
      <c r="F26" s="511"/>
      <c r="G26" s="511"/>
      <c r="H26" s="660"/>
      <c r="I26" s="363"/>
      <c r="J26" s="363"/>
      <c r="K26" s="363"/>
      <c r="L26" s="431"/>
      <c r="M26" s="431"/>
      <c r="N26" s="423"/>
      <c r="O26" s="432"/>
      <c r="P26" s="432"/>
      <c r="Q26" s="363"/>
      <c r="R26" s="363"/>
      <c r="S26" s="380" t="str">
        <f t="shared" si="3"/>
        <v/>
      </c>
      <c r="T26" s="363"/>
      <c r="U26" s="49"/>
      <c r="V26" s="391"/>
      <c r="W26" s="434"/>
    </row>
    <row r="27" spans="3:23" ht="13.5" customHeight="1" x14ac:dyDescent="0.2">
      <c r="C27" s="383">
        <f t="shared" si="4"/>
        <v>15</v>
      </c>
      <c r="D27" s="60" t="str">
        <f t="shared" si="2"/>
        <v/>
      </c>
      <c r="E27" s="376"/>
      <c r="F27" s="511"/>
      <c r="G27" s="511"/>
      <c r="H27" s="660"/>
      <c r="I27" s="363"/>
      <c r="J27" s="363"/>
      <c r="K27" s="363"/>
      <c r="L27" s="431"/>
      <c r="M27" s="431"/>
      <c r="N27" s="423"/>
      <c r="O27" s="432"/>
      <c r="P27" s="432"/>
      <c r="Q27" s="363"/>
      <c r="R27" s="363"/>
      <c r="S27" s="380" t="str">
        <f t="shared" si="3"/>
        <v/>
      </c>
      <c r="T27" s="363"/>
      <c r="U27" s="49"/>
      <c r="V27" s="391"/>
      <c r="W27" s="434"/>
    </row>
    <row r="28" spans="3:23" ht="13.5" customHeight="1" x14ac:dyDescent="0.2">
      <c r="C28" s="383">
        <f t="shared" si="4"/>
        <v>16</v>
      </c>
      <c r="D28" s="60" t="str">
        <f t="shared" si="2"/>
        <v/>
      </c>
      <c r="E28" s="376"/>
      <c r="F28" s="511"/>
      <c r="G28" s="511"/>
      <c r="H28" s="660"/>
      <c r="I28" s="363"/>
      <c r="J28" s="363"/>
      <c r="K28" s="363"/>
      <c r="L28" s="431"/>
      <c r="M28" s="431"/>
      <c r="N28" s="423"/>
      <c r="O28" s="432"/>
      <c r="P28" s="432"/>
      <c r="Q28" s="363"/>
      <c r="R28" s="363"/>
      <c r="S28" s="380" t="str">
        <f t="shared" si="3"/>
        <v/>
      </c>
      <c r="T28" s="363"/>
      <c r="U28" s="49"/>
      <c r="V28" s="391"/>
      <c r="W28" s="434"/>
    </row>
    <row r="29" spans="3:23" ht="13.5" customHeight="1" x14ac:dyDescent="0.2">
      <c r="C29" s="383">
        <f t="shared" si="4"/>
        <v>17</v>
      </c>
      <c r="D29" s="60" t="str">
        <f t="shared" si="2"/>
        <v/>
      </c>
      <c r="E29" s="376"/>
      <c r="F29" s="511"/>
      <c r="G29" s="511"/>
      <c r="H29" s="660"/>
      <c r="I29" s="363"/>
      <c r="J29" s="363"/>
      <c r="K29" s="363"/>
      <c r="L29" s="431"/>
      <c r="M29" s="431"/>
      <c r="N29" s="423"/>
      <c r="O29" s="432"/>
      <c r="P29" s="432"/>
      <c r="Q29" s="363"/>
      <c r="R29" s="363"/>
      <c r="S29" s="380" t="str">
        <f t="shared" si="3"/>
        <v/>
      </c>
      <c r="T29" s="363"/>
      <c r="U29" s="49"/>
      <c r="V29" s="391"/>
      <c r="W29" s="434"/>
    </row>
    <row r="30" spans="3:23" ht="13.5" customHeight="1" x14ac:dyDescent="0.2">
      <c r="C30" s="383">
        <f t="shared" si="4"/>
        <v>18</v>
      </c>
      <c r="D30" s="60" t="str">
        <f t="shared" si="2"/>
        <v/>
      </c>
      <c r="E30" s="376"/>
      <c r="F30" s="511"/>
      <c r="G30" s="511"/>
      <c r="H30" s="660"/>
      <c r="I30" s="363"/>
      <c r="J30" s="363"/>
      <c r="K30" s="363"/>
      <c r="L30" s="431"/>
      <c r="M30" s="431"/>
      <c r="N30" s="423"/>
      <c r="O30" s="432"/>
      <c r="P30" s="432"/>
      <c r="Q30" s="363"/>
      <c r="R30" s="363"/>
      <c r="S30" s="380" t="str">
        <f t="shared" si="3"/>
        <v/>
      </c>
      <c r="T30" s="363"/>
      <c r="U30" s="49"/>
      <c r="V30" s="391"/>
      <c r="W30" s="434"/>
    </row>
    <row r="31" spans="3:23" ht="13.5" customHeight="1" x14ac:dyDescent="0.2">
      <c r="C31" s="383">
        <f t="shared" si="4"/>
        <v>19</v>
      </c>
      <c r="D31" s="60" t="str">
        <f t="shared" si="2"/>
        <v/>
      </c>
      <c r="E31" s="376"/>
      <c r="F31" s="511"/>
      <c r="G31" s="511"/>
      <c r="H31" s="660"/>
      <c r="I31" s="363"/>
      <c r="J31" s="363"/>
      <c r="K31" s="363"/>
      <c r="L31" s="431"/>
      <c r="M31" s="431"/>
      <c r="N31" s="423"/>
      <c r="O31" s="432"/>
      <c r="P31" s="432"/>
      <c r="Q31" s="363"/>
      <c r="R31" s="363"/>
      <c r="S31" s="380" t="str">
        <f t="shared" si="3"/>
        <v/>
      </c>
      <c r="T31" s="363"/>
      <c r="U31" s="49"/>
      <c r="V31" s="391"/>
      <c r="W31" s="434"/>
    </row>
    <row r="32" spans="3:23" ht="13.5" customHeight="1" x14ac:dyDescent="0.2">
      <c r="C32" s="383">
        <f t="shared" si="4"/>
        <v>20</v>
      </c>
      <c r="D32" s="60" t="str">
        <f t="shared" si="2"/>
        <v/>
      </c>
      <c r="E32" s="376"/>
      <c r="F32" s="511"/>
      <c r="G32" s="511"/>
      <c r="H32" s="660"/>
      <c r="I32" s="363"/>
      <c r="J32" s="363"/>
      <c r="K32" s="363"/>
      <c r="L32" s="431"/>
      <c r="M32" s="431"/>
      <c r="N32" s="423"/>
      <c r="O32" s="432"/>
      <c r="P32" s="432"/>
      <c r="Q32" s="363"/>
      <c r="R32" s="363"/>
      <c r="S32" s="380" t="str">
        <f t="shared" si="3"/>
        <v/>
      </c>
      <c r="T32" s="363"/>
      <c r="U32" s="49"/>
      <c r="V32" s="391"/>
      <c r="W32" s="434"/>
    </row>
    <row r="33" spans="3:23" ht="13.5" customHeight="1" x14ac:dyDescent="0.2">
      <c r="C33" s="383">
        <f t="shared" si="4"/>
        <v>21</v>
      </c>
      <c r="D33" s="60" t="str">
        <f t="shared" si="2"/>
        <v/>
      </c>
      <c r="E33" s="376"/>
      <c r="F33" s="511"/>
      <c r="G33" s="511"/>
      <c r="H33" s="660"/>
      <c r="I33" s="363"/>
      <c r="J33" s="363"/>
      <c r="K33" s="363"/>
      <c r="L33" s="431"/>
      <c r="M33" s="431"/>
      <c r="N33" s="423"/>
      <c r="O33" s="432"/>
      <c r="P33" s="432"/>
      <c r="Q33" s="363"/>
      <c r="R33" s="363"/>
      <c r="S33" s="380" t="str">
        <f t="shared" si="3"/>
        <v/>
      </c>
      <c r="T33" s="363"/>
      <c r="U33" s="49"/>
      <c r="V33" s="391"/>
      <c r="W33" s="434"/>
    </row>
    <row r="34" spans="3:23" ht="13.5" customHeight="1" x14ac:dyDescent="0.2">
      <c r="C34" s="383">
        <f t="shared" si="4"/>
        <v>22</v>
      </c>
      <c r="D34" s="60" t="str">
        <f t="shared" si="2"/>
        <v/>
      </c>
      <c r="E34" s="376"/>
      <c r="F34" s="511"/>
      <c r="G34" s="511"/>
      <c r="H34" s="660"/>
      <c r="I34" s="363"/>
      <c r="J34" s="363"/>
      <c r="K34" s="363"/>
      <c r="L34" s="431"/>
      <c r="M34" s="431"/>
      <c r="N34" s="423"/>
      <c r="O34" s="432"/>
      <c r="P34" s="432"/>
      <c r="Q34" s="363"/>
      <c r="R34" s="363"/>
      <c r="S34" s="380" t="str">
        <f t="shared" si="3"/>
        <v/>
      </c>
      <c r="T34" s="363"/>
      <c r="U34" s="49"/>
      <c r="V34" s="391"/>
      <c r="W34" s="434"/>
    </row>
    <row r="35" spans="3:23" ht="13.5" customHeight="1" x14ac:dyDescent="0.2">
      <c r="C35" s="383">
        <f t="shared" si="4"/>
        <v>23</v>
      </c>
      <c r="D35" s="60" t="str">
        <f t="shared" si="2"/>
        <v/>
      </c>
      <c r="E35" s="376"/>
      <c r="F35" s="511"/>
      <c r="G35" s="511"/>
      <c r="H35" s="511"/>
      <c r="I35" s="363"/>
      <c r="J35" s="363"/>
      <c r="K35" s="363"/>
      <c r="L35" s="431"/>
      <c r="M35" s="431"/>
      <c r="N35" s="423"/>
      <c r="O35" s="432"/>
      <c r="P35" s="432"/>
      <c r="Q35" s="363"/>
      <c r="R35" s="363"/>
      <c r="S35" s="380" t="str">
        <f t="shared" si="3"/>
        <v/>
      </c>
      <c r="T35" s="363"/>
      <c r="U35" s="49"/>
      <c r="V35" s="391"/>
      <c r="W35" s="434"/>
    </row>
    <row r="36" spans="3:23" ht="13.5" customHeight="1" x14ac:dyDescent="0.2">
      <c r="C36" s="383">
        <f t="shared" si="4"/>
        <v>24</v>
      </c>
      <c r="D36" s="60" t="str">
        <f t="shared" si="2"/>
        <v/>
      </c>
      <c r="E36" s="376"/>
      <c r="F36" s="511"/>
      <c r="G36" s="511"/>
      <c r="H36" s="511"/>
      <c r="I36" s="363"/>
      <c r="J36" s="363"/>
      <c r="K36" s="363"/>
      <c r="L36" s="431"/>
      <c r="M36" s="431"/>
      <c r="N36" s="423"/>
      <c r="O36" s="432"/>
      <c r="P36" s="432"/>
      <c r="Q36" s="363"/>
      <c r="R36" s="363"/>
      <c r="S36" s="380" t="str">
        <f t="shared" si="3"/>
        <v/>
      </c>
      <c r="T36" s="363"/>
      <c r="U36" s="49"/>
      <c r="V36" s="391"/>
      <c r="W36" s="434"/>
    </row>
    <row r="37" spans="3:23" ht="13.5" customHeight="1" x14ac:dyDescent="0.2">
      <c r="C37" s="383">
        <f t="shared" si="4"/>
        <v>25</v>
      </c>
      <c r="D37" s="60" t="str">
        <f t="shared" si="2"/>
        <v/>
      </c>
      <c r="E37" s="376"/>
      <c r="F37" s="511"/>
      <c r="G37" s="511"/>
      <c r="H37" s="511"/>
      <c r="I37" s="363"/>
      <c r="J37" s="363"/>
      <c r="K37" s="363"/>
      <c r="L37" s="431"/>
      <c r="M37" s="431"/>
      <c r="N37" s="423"/>
      <c r="O37" s="432"/>
      <c r="P37" s="432"/>
      <c r="Q37" s="363"/>
      <c r="R37" s="363"/>
      <c r="S37" s="380" t="str">
        <f t="shared" si="3"/>
        <v/>
      </c>
      <c r="T37" s="363"/>
      <c r="U37" s="49"/>
      <c r="V37" s="391"/>
      <c r="W37" s="434"/>
    </row>
    <row r="38" spans="3:23" ht="13.5" customHeight="1" x14ac:dyDescent="0.2">
      <c r="C38" s="383">
        <f t="shared" si="4"/>
        <v>26</v>
      </c>
      <c r="D38" s="60" t="str">
        <f t="shared" si="2"/>
        <v/>
      </c>
      <c r="E38" s="376"/>
      <c r="F38" s="511"/>
      <c r="G38" s="511"/>
      <c r="H38" s="511"/>
      <c r="I38" s="363"/>
      <c r="J38" s="363"/>
      <c r="K38" s="363"/>
      <c r="L38" s="431"/>
      <c r="M38" s="431"/>
      <c r="N38" s="423"/>
      <c r="O38" s="432"/>
      <c r="P38" s="432"/>
      <c r="Q38" s="363"/>
      <c r="R38" s="363"/>
      <c r="S38" s="380" t="str">
        <f t="shared" si="3"/>
        <v/>
      </c>
      <c r="T38" s="363"/>
      <c r="U38" s="49"/>
      <c r="V38" s="391"/>
      <c r="W38" s="434"/>
    </row>
    <row r="39" spans="3:23" ht="13.5" customHeight="1" x14ac:dyDescent="0.2">
      <c r="C39" s="383">
        <f t="shared" si="4"/>
        <v>27</v>
      </c>
      <c r="D39" s="60" t="str">
        <f t="shared" si="2"/>
        <v/>
      </c>
      <c r="E39" s="376"/>
      <c r="F39" s="511"/>
      <c r="G39" s="511"/>
      <c r="H39" s="511"/>
      <c r="I39" s="363"/>
      <c r="J39" s="363"/>
      <c r="K39" s="363"/>
      <c r="L39" s="431"/>
      <c r="M39" s="431"/>
      <c r="N39" s="423"/>
      <c r="O39" s="432"/>
      <c r="P39" s="432"/>
      <c r="Q39" s="363"/>
      <c r="R39" s="363"/>
      <c r="S39" s="380" t="str">
        <f t="shared" si="3"/>
        <v/>
      </c>
      <c r="T39" s="363"/>
      <c r="U39" s="49"/>
      <c r="V39" s="391"/>
      <c r="W39" s="434"/>
    </row>
    <row r="40" spans="3:23" ht="13.5" customHeight="1" x14ac:dyDescent="0.2">
      <c r="C40" s="383">
        <f t="shared" si="4"/>
        <v>28</v>
      </c>
      <c r="D40" s="60" t="str">
        <f t="shared" si="2"/>
        <v/>
      </c>
      <c r="E40" s="376"/>
      <c r="F40" s="511"/>
      <c r="G40" s="511"/>
      <c r="H40" s="511"/>
      <c r="I40" s="363"/>
      <c r="J40" s="363"/>
      <c r="K40" s="363"/>
      <c r="L40" s="431"/>
      <c r="M40" s="431"/>
      <c r="N40" s="423"/>
      <c r="O40" s="432"/>
      <c r="P40" s="432"/>
      <c r="Q40" s="363"/>
      <c r="R40" s="363"/>
      <c r="S40" s="380" t="str">
        <f t="shared" si="3"/>
        <v/>
      </c>
      <c r="T40" s="363"/>
      <c r="U40" s="49"/>
      <c r="V40" s="391"/>
      <c r="W40" s="434"/>
    </row>
    <row r="41" spans="3:23" ht="13.5" customHeight="1" x14ac:dyDescent="0.2">
      <c r="C41" s="383">
        <f t="shared" si="4"/>
        <v>29</v>
      </c>
      <c r="D41" s="60" t="str">
        <f t="shared" si="2"/>
        <v/>
      </c>
      <c r="E41" s="376"/>
      <c r="F41" s="511"/>
      <c r="G41" s="511"/>
      <c r="H41" s="511"/>
      <c r="I41" s="363"/>
      <c r="J41" s="363"/>
      <c r="K41" s="363"/>
      <c r="L41" s="431"/>
      <c r="M41" s="431"/>
      <c r="N41" s="423"/>
      <c r="O41" s="432"/>
      <c r="P41" s="432"/>
      <c r="Q41" s="363"/>
      <c r="R41" s="363"/>
      <c r="S41" s="380" t="str">
        <f t="shared" si="3"/>
        <v/>
      </c>
      <c r="T41" s="363"/>
      <c r="U41" s="49"/>
      <c r="V41" s="391"/>
      <c r="W41" s="434"/>
    </row>
    <row r="42" spans="3:23" ht="13.5" customHeight="1" x14ac:dyDescent="0.2">
      <c r="C42" s="383">
        <f t="shared" si="4"/>
        <v>30</v>
      </c>
      <c r="D42" s="60" t="str">
        <f t="shared" si="2"/>
        <v/>
      </c>
      <c r="E42" s="376"/>
      <c r="F42" s="511"/>
      <c r="G42" s="511"/>
      <c r="H42" s="511"/>
      <c r="I42" s="435"/>
      <c r="J42" s="435"/>
      <c r="K42" s="435"/>
      <c r="L42" s="431"/>
      <c r="M42" s="431"/>
      <c r="N42" s="423"/>
      <c r="O42" s="432"/>
      <c r="P42" s="432"/>
      <c r="Q42" s="363"/>
      <c r="R42" s="363"/>
      <c r="S42" s="380" t="str">
        <f t="shared" si="3"/>
        <v/>
      </c>
      <c r="T42" s="363"/>
      <c r="U42" s="49"/>
      <c r="V42" s="391"/>
      <c r="W42" s="434"/>
    </row>
    <row r="43" spans="3:23" ht="13.5" customHeight="1" x14ac:dyDescent="0.2">
      <c r="C43" s="383">
        <f t="shared" si="4"/>
        <v>31</v>
      </c>
      <c r="D43" s="60" t="str">
        <f t="shared" si="2"/>
        <v/>
      </c>
      <c r="E43" s="376"/>
      <c r="F43" s="511"/>
      <c r="G43" s="511"/>
      <c r="H43" s="511"/>
      <c r="I43" s="363"/>
      <c r="J43" s="363"/>
      <c r="K43" s="363"/>
      <c r="L43" s="431"/>
      <c r="M43" s="431"/>
      <c r="N43" s="423"/>
      <c r="O43" s="432"/>
      <c r="P43" s="432"/>
      <c r="Q43" s="363"/>
      <c r="R43" s="363"/>
      <c r="S43" s="380" t="str">
        <f t="shared" si="3"/>
        <v/>
      </c>
      <c r="T43" s="363"/>
      <c r="U43" s="49"/>
      <c r="V43" s="391"/>
      <c r="W43" s="434"/>
    </row>
    <row r="44" spans="3:23" ht="13.5" customHeight="1" x14ac:dyDescent="0.2">
      <c r="C44" s="383">
        <f>C43+1</f>
        <v>32</v>
      </c>
      <c r="D44" s="60" t="str">
        <f t="shared" si="2"/>
        <v/>
      </c>
      <c r="E44" s="376"/>
      <c r="F44" s="511"/>
      <c r="G44" s="511"/>
      <c r="H44" s="511"/>
      <c r="I44" s="363"/>
      <c r="J44" s="363"/>
      <c r="K44" s="363"/>
      <c r="L44" s="431"/>
      <c r="M44" s="431"/>
      <c r="N44" s="423"/>
      <c r="O44" s="432"/>
      <c r="P44" s="432"/>
      <c r="Q44" s="363"/>
      <c r="R44" s="363"/>
      <c r="S44" s="380" t="str">
        <f t="shared" si="3"/>
        <v/>
      </c>
      <c r="T44" s="363"/>
      <c r="U44" s="49"/>
      <c r="V44" s="391"/>
      <c r="W44" s="434"/>
    </row>
    <row r="45" spans="3:23" ht="13.5" customHeight="1" x14ac:dyDescent="0.2">
      <c r="C45" s="383">
        <f>C44+1</f>
        <v>33</v>
      </c>
      <c r="D45" s="60" t="str">
        <f t="shared" si="2"/>
        <v/>
      </c>
      <c r="E45" s="376"/>
      <c r="F45" s="511"/>
      <c r="G45" s="511"/>
      <c r="H45" s="511"/>
      <c r="I45" s="363"/>
      <c r="J45" s="363"/>
      <c r="K45" s="363"/>
      <c r="L45" s="431"/>
      <c r="M45" s="431"/>
      <c r="N45" s="423"/>
      <c r="O45" s="432"/>
      <c r="P45" s="432"/>
      <c r="Q45" s="363"/>
      <c r="R45" s="363"/>
      <c r="S45" s="380" t="str">
        <f t="shared" si="3"/>
        <v/>
      </c>
      <c r="T45" s="363"/>
      <c r="U45" s="49"/>
      <c r="V45" s="391"/>
      <c r="W45" s="434"/>
    </row>
    <row r="46" spans="3:23" ht="13.5" customHeight="1" x14ac:dyDescent="0.2">
      <c r="C46" s="383">
        <f t="shared" ref="C46:C73" si="5">C45+1</f>
        <v>34</v>
      </c>
      <c r="D46" s="60" t="str">
        <f t="shared" si="2"/>
        <v/>
      </c>
      <c r="E46" s="376"/>
      <c r="F46" s="511"/>
      <c r="G46" s="511"/>
      <c r="H46" s="511"/>
      <c r="I46" s="363"/>
      <c r="J46" s="363"/>
      <c r="K46" s="363"/>
      <c r="L46" s="431"/>
      <c r="M46" s="431"/>
      <c r="N46" s="423"/>
      <c r="O46" s="432"/>
      <c r="P46" s="432"/>
      <c r="Q46" s="363"/>
      <c r="R46" s="363"/>
      <c r="S46" s="380" t="str">
        <f t="shared" si="3"/>
        <v/>
      </c>
      <c r="T46" s="363"/>
      <c r="U46" s="49"/>
      <c r="V46" s="391"/>
      <c r="W46" s="434"/>
    </row>
    <row r="47" spans="3:23" ht="13.5" customHeight="1" x14ac:dyDescent="0.2">
      <c r="C47" s="383">
        <f t="shared" si="5"/>
        <v>35</v>
      </c>
      <c r="D47" s="60" t="str">
        <f t="shared" si="2"/>
        <v/>
      </c>
      <c r="E47" s="376"/>
      <c r="F47" s="511"/>
      <c r="G47" s="511"/>
      <c r="H47" s="511"/>
      <c r="I47" s="363"/>
      <c r="J47" s="363"/>
      <c r="K47" s="363"/>
      <c r="L47" s="431"/>
      <c r="M47" s="431"/>
      <c r="N47" s="423"/>
      <c r="O47" s="432"/>
      <c r="P47" s="432"/>
      <c r="Q47" s="363"/>
      <c r="R47" s="363"/>
      <c r="S47" s="380" t="str">
        <f t="shared" si="3"/>
        <v/>
      </c>
      <c r="T47" s="363"/>
      <c r="U47" s="49"/>
      <c r="V47" s="391"/>
      <c r="W47" s="434"/>
    </row>
    <row r="48" spans="3:23" ht="13.5" customHeight="1" x14ac:dyDescent="0.2">
      <c r="C48" s="383">
        <f t="shared" si="5"/>
        <v>36</v>
      </c>
      <c r="D48" s="60" t="str">
        <f t="shared" si="2"/>
        <v/>
      </c>
      <c r="E48" s="376"/>
      <c r="F48" s="511"/>
      <c r="G48" s="511"/>
      <c r="H48" s="511"/>
      <c r="I48" s="363"/>
      <c r="J48" s="363"/>
      <c r="K48" s="363"/>
      <c r="L48" s="431"/>
      <c r="M48" s="431"/>
      <c r="N48" s="423"/>
      <c r="O48" s="432"/>
      <c r="P48" s="432"/>
      <c r="Q48" s="363"/>
      <c r="R48" s="363"/>
      <c r="S48" s="380" t="str">
        <f t="shared" si="3"/>
        <v/>
      </c>
      <c r="T48" s="363"/>
      <c r="U48" s="49"/>
      <c r="V48" s="391"/>
      <c r="W48" s="434"/>
    </row>
    <row r="49" spans="3:23" ht="13.5" customHeight="1" x14ac:dyDescent="0.2">
      <c r="C49" s="383">
        <f t="shared" si="5"/>
        <v>37</v>
      </c>
      <c r="D49" s="60" t="str">
        <f t="shared" si="2"/>
        <v/>
      </c>
      <c r="E49" s="376"/>
      <c r="F49" s="511"/>
      <c r="G49" s="511"/>
      <c r="H49" s="511"/>
      <c r="I49" s="363"/>
      <c r="J49" s="363"/>
      <c r="K49" s="363"/>
      <c r="L49" s="431"/>
      <c r="M49" s="431"/>
      <c r="N49" s="423"/>
      <c r="O49" s="432"/>
      <c r="P49" s="432"/>
      <c r="Q49" s="363"/>
      <c r="R49" s="363"/>
      <c r="S49" s="380" t="str">
        <f t="shared" si="3"/>
        <v/>
      </c>
      <c r="T49" s="363"/>
      <c r="U49" s="49"/>
      <c r="V49" s="391"/>
      <c r="W49" s="434"/>
    </row>
    <row r="50" spans="3:23" ht="13.5" customHeight="1" x14ac:dyDescent="0.2">
      <c r="C50" s="383">
        <f t="shared" si="5"/>
        <v>38</v>
      </c>
      <c r="D50" s="60" t="str">
        <f t="shared" si="2"/>
        <v/>
      </c>
      <c r="E50" s="376"/>
      <c r="F50" s="511"/>
      <c r="G50" s="511"/>
      <c r="H50" s="511"/>
      <c r="I50" s="363"/>
      <c r="J50" s="363"/>
      <c r="K50" s="363"/>
      <c r="L50" s="431"/>
      <c r="M50" s="431"/>
      <c r="N50" s="423"/>
      <c r="O50" s="432"/>
      <c r="P50" s="432"/>
      <c r="Q50" s="363"/>
      <c r="R50" s="363"/>
      <c r="S50" s="380" t="str">
        <f t="shared" si="3"/>
        <v/>
      </c>
      <c r="T50" s="363"/>
      <c r="U50" s="49"/>
      <c r="V50" s="391"/>
      <c r="W50" s="434"/>
    </row>
    <row r="51" spans="3:23" ht="13.5" customHeight="1" x14ac:dyDescent="0.2">
      <c r="C51" s="383">
        <f t="shared" si="5"/>
        <v>39</v>
      </c>
      <c r="D51" s="60" t="str">
        <f t="shared" si="2"/>
        <v/>
      </c>
      <c r="E51" s="376"/>
      <c r="F51" s="511"/>
      <c r="G51" s="511"/>
      <c r="H51" s="511"/>
      <c r="I51" s="363"/>
      <c r="J51" s="363"/>
      <c r="K51" s="363"/>
      <c r="L51" s="431"/>
      <c r="M51" s="431"/>
      <c r="N51" s="423"/>
      <c r="O51" s="432"/>
      <c r="P51" s="432"/>
      <c r="Q51" s="363"/>
      <c r="R51" s="363"/>
      <c r="S51" s="380" t="str">
        <f t="shared" si="3"/>
        <v/>
      </c>
      <c r="T51" s="363"/>
      <c r="U51" s="49"/>
      <c r="V51" s="391"/>
      <c r="W51" s="434"/>
    </row>
    <row r="52" spans="3:23" ht="13.5" customHeight="1" x14ac:dyDescent="0.2">
      <c r="C52" s="383">
        <f t="shared" si="5"/>
        <v>40</v>
      </c>
      <c r="D52" s="60" t="str">
        <f t="shared" si="2"/>
        <v/>
      </c>
      <c r="E52" s="376"/>
      <c r="F52" s="511"/>
      <c r="G52" s="511"/>
      <c r="H52" s="511"/>
      <c r="I52" s="363"/>
      <c r="J52" s="363"/>
      <c r="K52" s="363"/>
      <c r="L52" s="431"/>
      <c r="M52" s="431"/>
      <c r="N52" s="423"/>
      <c r="O52" s="432"/>
      <c r="P52" s="432"/>
      <c r="Q52" s="363"/>
      <c r="R52" s="363"/>
      <c r="S52" s="380" t="str">
        <f t="shared" si="3"/>
        <v/>
      </c>
      <c r="T52" s="363"/>
      <c r="U52" s="49"/>
      <c r="V52" s="391"/>
      <c r="W52" s="434"/>
    </row>
    <row r="53" spans="3:23" ht="13.5" customHeight="1" x14ac:dyDescent="0.2">
      <c r="C53" s="383">
        <f t="shared" si="5"/>
        <v>41</v>
      </c>
      <c r="D53" s="60" t="str">
        <f t="shared" si="2"/>
        <v/>
      </c>
      <c r="E53" s="376"/>
      <c r="F53" s="511"/>
      <c r="G53" s="511"/>
      <c r="H53" s="511"/>
      <c r="I53" s="363"/>
      <c r="J53" s="363"/>
      <c r="K53" s="363"/>
      <c r="L53" s="431"/>
      <c r="M53" s="431"/>
      <c r="N53" s="423"/>
      <c r="O53" s="432"/>
      <c r="P53" s="432"/>
      <c r="Q53" s="363"/>
      <c r="R53" s="363"/>
      <c r="S53" s="380" t="str">
        <f t="shared" si="3"/>
        <v/>
      </c>
      <c r="T53" s="363"/>
      <c r="U53" s="49"/>
      <c r="V53" s="391"/>
      <c r="W53" s="434"/>
    </row>
    <row r="54" spans="3:23" ht="13.5" customHeight="1" x14ac:dyDescent="0.2">
      <c r="C54" s="383">
        <f t="shared" si="5"/>
        <v>42</v>
      </c>
      <c r="D54" s="60" t="str">
        <f t="shared" si="2"/>
        <v/>
      </c>
      <c r="E54" s="376"/>
      <c r="F54" s="511"/>
      <c r="G54" s="511"/>
      <c r="H54" s="511"/>
      <c r="I54" s="363"/>
      <c r="J54" s="363"/>
      <c r="K54" s="363"/>
      <c r="L54" s="431"/>
      <c r="M54" s="431"/>
      <c r="N54" s="423"/>
      <c r="O54" s="432"/>
      <c r="P54" s="432"/>
      <c r="Q54" s="363"/>
      <c r="R54" s="363"/>
      <c r="S54" s="380" t="str">
        <f t="shared" si="3"/>
        <v/>
      </c>
      <c r="T54" s="363"/>
      <c r="U54" s="49"/>
      <c r="V54" s="391"/>
      <c r="W54" s="434"/>
    </row>
    <row r="55" spans="3:23" ht="13.5" customHeight="1" x14ac:dyDescent="0.2">
      <c r="C55" s="383">
        <f t="shared" si="5"/>
        <v>43</v>
      </c>
      <c r="D55" s="60" t="str">
        <f t="shared" si="2"/>
        <v/>
      </c>
      <c r="E55" s="376"/>
      <c r="F55" s="511"/>
      <c r="G55" s="511"/>
      <c r="H55" s="511"/>
      <c r="I55" s="363"/>
      <c r="J55" s="363"/>
      <c r="K55" s="363"/>
      <c r="L55" s="431"/>
      <c r="M55" s="431"/>
      <c r="N55" s="423"/>
      <c r="O55" s="432"/>
      <c r="P55" s="432"/>
      <c r="Q55" s="363"/>
      <c r="R55" s="363"/>
      <c r="S55" s="380" t="str">
        <f t="shared" si="3"/>
        <v/>
      </c>
      <c r="T55" s="363"/>
      <c r="U55" s="49"/>
      <c r="V55" s="391"/>
      <c r="W55" s="434"/>
    </row>
    <row r="56" spans="3:23" ht="13.5" customHeight="1" x14ac:dyDescent="0.2">
      <c r="C56" s="383">
        <f t="shared" si="5"/>
        <v>44</v>
      </c>
      <c r="D56" s="60" t="str">
        <f t="shared" si="2"/>
        <v/>
      </c>
      <c r="E56" s="376"/>
      <c r="F56" s="511"/>
      <c r="G56" s="511"/>
      <c r="H56" s="511"/>
      <c r="I56" s="363"/>
      <c r="J56" s="363"/>
      <c r="K56" s="363"/>
      <c r="L56" s="431"/>
      <c r="M56" s="431"/>
      <c r="N56" s="423"/>
      <c r="O56" s="432"/>
      <c r="P56" s="432"/>
      <c r="Q56" s="363"/>
      <c r="R56" s="363"/>
      <c r="S56" s="380" t="str">
        <f t="shared" si="3"/>
        <v/>
      </c>
      <c r="T56" s="363"/>
      <c r="U56" s="49"/>
      <c r="V56" s="391"/>
      <c r="W56" s="434"/>
    </row>
    <row r="57" spans="3:23" ht="13.5" customHeight="1" x14ac:dyDescent="0.2">
      <c r="C57" s="383">
        <f t="shared" si="5"/>
        <v>45</v>
      </c>
      <c r="D57" s="60" t="str">
        <f t="shared" si="2"/>
        <v/>
      </c>
      <c r="E57" s="376"/>
      <c r="F57" s="511"/>
      <c r="G57" s="511"/>
      <c r="H57" s="511"/>
      <c r="I57" s="363"/>
      <c r="J57" s="363"/>
      <c r="K57" s="363"/>
      <c r="L57" s="431"/>
      <c r="M57" s="431"/>
      <c r="N57" s="423"/>
      <c r="O57" s="432"/>
      <c r="P57" s="432"/>
      <c r="Q57" s="363"/>
      <c r="R57" s="363"/>
      <c r="S57" s="380" t="str">
        <f t="shared" si="3"/>
        <v/>
      </c>
      <c r="T57" s="363"/>
      <c r="U57" s="49"/>
      <c r="V57" s="391"/>
      <c r="W57" s="434"/>
    </row>
    <row r="58" spans="3:23" ht="13.5" customHeight="1" x14ac:dyDescent="0.2">
      <c r="C58" s="383">
        <f t="shared" si="5"/>
        <v>46</v>
      </c>
      <c r="D58" s="60" t="str">
        <f t="shared" si="2"/>
        <v/>
      </c>
      <c r="E58" s="376"/>
      <c r="F58" s="511"/>
      <c r="G58" s="511"/>
      <c r="H58" s="511"/>
      <c r="I58" s="363"/>
      <c r="J58" s="363"/>
      <c r="K58" s="363"/>
      <c r="L58" s="431"/>
      <c r="M58" s="431"/>
      <c r="N58" s="423"/>
      <c r="O58" s="432"/>
      <c r="P58" s="432"/>
      <c r="Q58" s="363"/>
      <c r="R58" s="363"/>
      <c r="S58" s="380" t="str">
        <f t="shared" si="3"/>
        <v/>
      </c>
      <c r="T58" s="363"/>
      <c r="U58" s="49"/>
      <c r="V58" s="391"/>
      <c r="W58" s="434"/>
    </row>
    <row r="59" spans="3:23" ht="13.5" customHeight="1" x14ac:dyDescent="0.2">
      <c r="C59" s="383">
        <f t="shared" si="5"/>
        <v>47</v>
      </c>
      <c r="D59" s="60" t="str">
        <f t="shared" si="2"/>
        <v/>
      </c>
      <c r="E59" s="376"/>
      <c r="F59" s="511"/>
      <c r="G59" s="511"/>
      <c r="H59" s="511"/>
      <c r="I59" s="363"/>
      <c r="J59" s="363"/>
      <c r="K59" s="363"/>
      <c r="L59" s="431"/>
      <c r="M59" s="431"/>
      <c r="N59" s="423"/>
      <c r="O59" s="432"/>
      <c r="P59" s="432"/>
      <c r="Q59" s="363"/>
      <c r="R59" s="363"/>
      <c r="S59" s="380" t="str">
        <f t="shared" si="3"/>
        <v/>
      </c>
      <c r="T59" s="363"/>
      <c r="U59" s="49"/>
      <c r="V59" s="391"/>
      <c r="W59" s="434"/>
    </row>
    <row r="60" spans="3:23" ht="13.5" customHeight="1" x14ac:dyDescent="0.2">
      <c r="C60" s="383">
        <f t="shared" si="5"/>
        <v>48</v>
      </c>
      <c r="D60" s="60" t="str">
        <f t="shared" si="2"/>
        <v/>
      </c>
      <c r="E60" s="376"/>
      <c r="F60" s="511"/>
      <c r="G60" s="511"/>
      <c r="H60" s="511"/>
      <c r="I60" s="363"/>
      <c r="J60" s="363"/>
      <c r="K60" s="363"/>
      <c r="L60" s="431"/>
      <c r="M60" s="431"/>
      <c r="N60" s="423"/>
      <c r="O60" s="432"/>
      <c r="P60" s="432"/>
      <c r="Q60" s="363"/>
      <c r="R60" s="363"/>
      <c r="S60" s="380" t="str">
        <f t="shared" si="3"/>
        <v/>
      </c>
      <c r="T60" s="363"/>
      <c r="U60" s="49"/>
      <c r="V60" s="391"/>
      <c r="W60" s="434"/>
    </row>
    <row r="61" spans="3:23" ht="13.5" customHeight="1" x14ac:dyDescent="0.2">
      <c r="C61" s="383">
        <f t="shared" si="5"/>
        <v>49</v>
      </c>
      <c r="D61" s="60" t="str">
        <f t="shared" si="2"/>
        <v/>
      </c>
      <c r="E61" s="376"/>
      <c r="F61" s="511"/>
      <c r="G61" s="511"/>
      <c r="H61" s="511"/>
      <c r="I61" s="363"/>
      <c r="J61" s="363"/>
      <c r="K61" s="363"/>
      <c r="L61" s="431"/>
      <c r="M61" s="431"/>
      <c r="N61" s="423"/>
      <c r="O61" s="432"/>
      <c r="P61" s="432"/>
      <c r="Q61" s="363"/>
      <c r="R61" s="363"/>
      <c r="S61" s="380" t="str">
        <f t="shared" si="3"/>
        <v/>
      </c>
      <c r="T61" s="363"/>
      <c r="U61" s="49"/>
      <c r="V61" s="391"/>
      <c r="W61" s="434"/>
    </row>
    <row r="62" spans="3:23" ht="13.5" customHeight="1" x14ac:dyDescent="0.2">
      <c r="C62" s="383">
        <f t="shared" si="5"/>
        <v>50</v>
      </c>
      <c r="D62" s="60" t="str">
        <f t="shared" si="2"/>
        <v/>
      </c>
      <c r="E62" s="376"/>
      <c r="F62" s="511"/>
      <c r="G62" s="511"/>
      <c r="H62" s="511"/>
      <c r="I62" s="363"/>
      <c r="J62" s="363"/>
      <c r="K62" s="363"/>
      <c r="L62" s="431"/>
      <c r="M62" s="431"/>
      <c r="N62" s="423"/>
      <c r="O62" s="432"/>
      <c r="P62" s="432"/>
      <c r="Q62" s="363"/>
      <c r="R62" s="363"/>
      <c r="S62" s="380" t="str">
        <f t="shared" si="3"/>
        <v/>
      </c>
      <c r="T62" s="363"/>
      <c r="U62" s="49"/>
      <c r="V62" s="391"/>
      <c r="W62" s="434"/>
    </row>
    <row r="63" spans="3:23" ht="13.5" customHeight="1" x14ac:dyDescent="0.2">
      <c r="C63" s="383">
        <f t="shared" si="5"/>
        <v>51</v>
      </c>
      <c r="D63" s="60" t="str">
        <f t="shared" si="2"/>
        <v/>
      </c>
      <c r="E63" s="376"/>
      <c r="F63" s="511"/>
      <c r="G63" s="511"/>
      <c r="H63" s="511"/>
      <c r="I63" s="363"/>
      <c r="J63" s="363"/>
      <c r="K63" s="363"/>
      <c r="L63" s="431"/>
      <c r="M63" s="431"/>
      <c r="N63" s="423"/>
      <c r="O63" s="432"/>
      <c r="P63" s="432"/>
      <c r="Q63" s="363"/>
      <c r="R63" s="363"/>
      <c r="S63" s="380" t="str">
        <f t="shared" si="3"/>
        <v/>
      </c>
      <c r="T63" s="363"/>
      <c r="U63" s="49"/>
      <c r="V63" s="391"/>
      <c r="W63" s="434"/>
    </row>
    <row r="64" spans="3:23" ht="13.5" customHeight="1" x14ac:dyDescent="0.2">
      <c r="C64" s="383">
        <f t="shared" si="5"/>
        <v>52</v>
      </c>
      <c r="D64" s="60" t="str">
        <f t="shared" si="2"/>
        <v/>
      </c>
      <c r="E64" s="376"/>
      <c r="F64" s="511"/>
      <c r="G64" s="511"/>
      <c r="H64" s="511"/>
      <c r="I64" s="363"/>
      <c r="J64" s="363"/>
      <c r="K64" s="363"/>
      <c r="L64" s="431"/>
      <c r="M64" s="431"/>
      <c r="N64" s="423"/>
      <c r="O64" s="432"/>
      <c r="P64" s="432"/>
      <c r="Q64" s="363"/>
      <c r="R64" s="363"/>
      <c r="S64" s="380" t="str">
        <f t="shared" si="3"/>
        <v/>
      </c>
      <c r="T64" s="363"/>
      <c r="U64" s="49"/>
      <c r="V64" s="391"/>
      <c r="W64" s="434"/>
    </row>
    <row r="65" spans="3:23" ht="13.5" customHeight="1" x14ac:dyDescent="0.2">
      <c r="C65" s="383">
        <f t="shared" si="5"/>
        <v>53</v>
      </c>
      <c r="D65" s="60" t="str">
        <f t="shared" si="2"/>
        <v/>
      </c>
      <c r="E65" s="376"/>
      <c r="F65" s="511"/>
      <c r="G65" s="511"/>
      <c r="H65" s="511"/>
      <c r="I65" s="363"/>
      <c r="J65" s="363"/>
      <c r="K65" s="363"/>
      <c r="L65" s="431"/>
      <c r="M65" s="431"/>
      <c r="N65" s="423"/>
      <c r="O65" s="432"/>
      <c r="P65" s="432"/>
      <c r="Q65" s="363"/>
      <c r="R65" s="363"/>
      <c r="S65" s="380" t="str">
        <f t="shared" si="3"/>
        <v/>
      </c>
      <c r="T65" s="363"/>
      <c r="U65" s="49"/>
      <c r="V65" s="391"/>
      <c r="W65" s="434"/>
    </row>
    <row r="66" spans="3:23" ht="13.5" customHeight="1" x14ac:dyDescent="0.2">
      <c r="C66" s="383">
        <f t="shared" si="5"/>
        <v>54</v>
      </c>
      <c r="D66" s="60" t="str">
        <f t="shared" si="2"/>
        <v/>
      </c>
      <c r="E66" s="376"/>
      <c r="F66" s="511"/>
      <c r="G66" s="511"/>
      <c r="H66" s="511"/>
      <c r="I66" s="363"/>
      <c r="J66" s="363"/>
      <c r="K66" s="363"/>
      <c r="L66" s="431"/>
      <c r="M66" s="431"/>
      <c r="N66" s="423"/>
      <c r="O66" s="432"/>
      <c r="P66" s="432"/>
      <c r="Q66" s="363"/>
      <c r="R66" s="363"/>
      <c r="S66" s="380" t="str">
        <f t="shared" si="3"/>
        <v/>
      </c>
      <c r="T66" s="363"/>
      <c r="U66" s="49"/>
      <c r="V66" s="391"/>
      <c r="W66" s="434"/>
    </row>
    <row r="67" spans="3:23" ht="13.5" customHeight="1" x14ac:dyDescent="0.2">
      <c r="C67" s="383">
        <f t="shared" si="5"/>
        <v>55</v>
      </c>
      <c r="D67" s="60" t="str">
        <f t="shared" si="2"/>
        <v/>
      </c>
      <c r="E67" s="376"/>
      <c r="F67" s="511"/>
      <c r="G67" s="511"/>
      <c r="H67" s="511"/>
      <c r="I67" s="363"/>
      <c r="J67" s="363"/>
      <c r="K67" s="363"/>
      <c r="L67" s="431"/>
      <c r="M67" s="431"/>
      <c r="N67" s="423"/>
      <c r="O67" s="432"/>
      <c r="P67" s="432"/>
      <c r="Q67" s="363"/>
      <c r="R67" s="363"/>
      <c r="S67" s="380" t="str">
        <f t="shared" si="3"/>
        <v/>
      </c>
      <c r="T67" s="363"/>
      <c r="U67" s="49"/>
      <c r="V67" s="391"/>
      <c r="W67" s="434"/>
    </row>
    <row r="68" spans="3:23" ht="13.5" customHeight="1" x14ac:dyDescent="0.2">
      <c r="C68" s="383">
        <f t="shared" si="5"/>
        <v>56</v>
      </c>
      <c r="D68" s="60" t="str">
        <f t="shared" si="2"/>
        <v/>
      </c>
      <c r="E68" s="376"/>
      <c r="F68" s="511"/>
      <c r="G68" s="511"/>
      <c r="H68" s="511"/>
      <c r="I68" s="363"/>
      <c r="J68" s="363"/>
      <c r="K68" s="363"/>
      <c r="L68" s="431"/>
      <c r="M68" s="431"/>
      <c r="N68" s="423"/>
      <c r="O68" s="432"/>
      <c r="P68" s="432"/>
      <c r="Q68" s="363"/>
      <c r="R68" s="363"/>
      <c r="S68" s="380" t="str">
        <f t="shared" si="3"/>
        <v/>
      </c>
      <c r="T68" s="363"/>
      <c r="U68" s="49"/>
      <c r="V68" s="391"/>
      <c r="W68" s="434"/>
    </row>
    <row r="69" spans="3:23" ht="13.5" customHeight="1" x14ac:dyDescent="0.2">
      <c r="C69" s="383">
        <f t="shared" si="5"/>
        <v>57</v>
      </c>
      <c r="D69" s="60" t="str">
        <f t="shared" si="2"/>
        <v/>
      </c>
      <c r="E69" s="376"/>
      <c r="F69" s="511"/>
      <c r="G69" s="511"/>
      <c r="H69" s="511"/>
      <c r="I69" s="363"/>
      <c r="J69" s="363"/>
      <c r="K69" s="363"/>
      <c r="L69" s="431"/>
      <c r="M69" s="431"/>
      <c r="N69" s="423"/>
      <c r="O69" s="432"/>
      <c r="P69" s="432"/>
      <c r="Q69" s="363"/>
      <c r="R69" s="363"/>
      <c r="S69" s="380" t="str">
        <f t="shared" si="3"/>
        <v/>
      </c>
      <c r="T69" s="363"/>
      <c r="U69" s="49"/>
      <c r="V69" s="391"/>
      <c r="W69" s="434"/>
    </row>
    <row r="70" spans="3:23" ht="13.5" customHeight="1" x14ac:dyDescent="0.2">
      <c r="C70" s="383">
        <f t="shared" si="5"/>
        <v>58</v>
      </c>
      <c r="D70" s="60" t="str">
        <f t="shared" si="2"/>
        <v/>
      </c>
      <c r="E70" s="376"/>
      <c r="F70" s="511"/>
      <c r="G70" s="511"/>
      <c r="H70" s="511"/>
      <c r="I70" s="363"/>
      <c r="J70" s="363"/>
      <c r="K70" s="363"/>
      <c r="L70" s="431"/>
      <c r="M70" s="431"/>
      <c r="N70" s="423"/>
      <c r="O70" s="432"/>
      <c r="P70" s="432"/>
      <c r="Q70" s="363"/>
      <c r="R70" s="363"/>
      <c r="S70" s="380" t="str">
        <f t="shared" si="3"/>
        <v/>
      </c>
      <c r="T70" s="363"/>
      <c r="U70" s="49"/>
      <c r="V70" s="391"/>
      <c r="W70" s="434"/>
    </row>
    <row r="71" spans="3:23" ht="13.5" customHeight="1" x14ac:dyDescent="0.2">
      <c r="C71" s="383">
        <f t="shared" si="5"/>
        <v>59</v>
      </c>
      <c r="D71" s="60" t="str">
        <f t="shared" si="2"/>
        <v/>
      </c>
      <c r="E71" s="376"/>
      <c r="F71" s="511"/>
      <c r="G71" s="511"/>
      <c r="H71" s="511"/>
      <c r="I71" s="363"/>
      <c r="J71" s="363"/>
      <c r="K71" s="363"/>
      <c r="L71" s="431"/>
      <c r="M71" s="431"/>
      <c r="N71" s="423"/>
      <c r="O71" s="432"/>
      <c r="P71" s="432"/>
      <c r="Q71" s="363"/>
      <c r="R71" s="363"/>
      <c r="S71" s="380" t="str">
        <f t="shared" si="3"/>
        <v/>
      </c>
      <c r="T71" s="363"/>
      <c r="U71" s="49"/>
      <c r="V71" s="391"/>
      <c r="W71" s="434"/>
    </row>
    <row r="72" spans="3:23" ht="13.5" customHeight="1" x14ac:dyDescent="0.2">
      <c r="C72" s="383">
        <f t="shared" si="5"/>
        <v>60</v>
      </c>
      <c r="D72" s="60" t="str">
        <f t="shared" si="2"/>
        <v/>
      </c>
      <c r="E72" s="376"/>
      <c r="F72" s="511"/>
      <c r="G72" s="511"/>
      <c r="H72" s="511"/>
      <c r="I72" s="435"/>
      <c r="J72" s="435"/>
      <c r="K72" s="435"/>
      <c r="L72" s="431"/>
      <c r="M72" s="431"/>
      <c r="N72" s="423"/>
      <c r="O72" s="432"/>
      <c r="P72" s="432"/>
      <c r="Q72" s="363"/>
      <c r="R72" s="363"/>
      <c r="S72" s="380" t="str">
        <f t="shared" si="3"/>
        <v/>
      </c>
      <c r="T72" s="363"/>
      <c r="U72" s="49"/>
      <c r="V72" s="391"/>
      <c r="W72" s="434"/>
    </row>
    <row r="73" spans="3:23" ht="13.5" customHeight="1" x14ac:dyDescent="0.2">
      <c r="C73" s="383">
        <f t="shared" si="5"/>
        <v>61</v>
      </c>
      <c r="D73" s="60" t="str">
        <f t="shared" si="2"/>
        <v/>
      </c>
      <c r="E73" s="376"/>
      <c r="F73" s="511"/>
      <c r="G73" s="511"/>
      <c r="H73" s="511"/>
      <c r="I73" s="363"/>
      <c r="J73" s="363"/>
      <c r="K73" s="363"/>
      <c r="L73" s="431"/>
      <c r="M73" s="431"/>
      <c r="N73" s="423"/>
      <c r="O73" s="432"/>
      <c r="P73" s="432"/>
      <c r="Q73" s="363"/>
      <c r="R73" s="363"/>
      <c r="S73" s="380" t="str">
        <f t="shared" si="3"/>
        <v/>
      </c>
      <c r="T73" s="363"/>
      <c r="U73" s="49"/>
      <c r="V73" s="391"/>
      <c r="W73" s="434"/>
    </row>
    <row r="74" spans="3:23" ht="13.5" customHeight="1" x14ac:dyDescent="0.2">
      <c r="C74" s="383">
        <f>C73+1</f>
        <v>62</v>
      </c>
      <c r="D74" s="60" t="str">
        <f t="shared" si="2"/>
        <v/>
      </c>
      <c r="E74" s="376"/>
      <c r="F74" s="511"/>
      <c r="G74" s="511"/>
      <c r="H74" s="511"/>
      <c r="I74" s="363"/>
      <c r="J74" s="363"/>
      <c r="K74" s="363"/>
      <c r="L74" s="431"/>
      <c r="M74" s="431"/>
      <c r="N74" s="423"/>
      <c r="O74" s="432"/>
      <c r="P74" s="432"/>
      <c r="Q74" s="363"/>
      <c r="R74" s="363"/>
      <c r="S74" s="380" t="str">
        <f t="shared" si="3"/>
        <v/>
      </c>
      <c r="T74" s="363"/>
      <c r="U74" s="49"/>
      <c r="V74" s="391"/>
      <c r="W74" s="434"/>
    </row>
    <row r="75" spans="3:23" ht="13.5" customHeight="1" x14ac:dyDescent="0.2">
      <c r="C75" s="383">
        <f>C74+1</f>
        <v>63</v>
      </c>
      <c r="D75" s="60" t="str">
        <f t="shared" si="2"/>
        <v/>
      </c>
      <c r="E75" s="376"/>
      <c r="F75" s="511"/>
      <c r="G75" s="511"/>
      <c r="H75" s="511"/>
      <c r="I75" s="363"/>
      <c r="J75" s="363"/>
      <c r="K75" s="363"/>
      <c r="L75" s="431"/>
      <c r="M75" s="431"/>
      <c r="N75" s="423"/>
      <c r="O75" s="432"/>
      <c r="P75" s="432"/>
      <c r="Q75" s="363"/>
      <c r="R75" s="363"/>
      <c r="S75" s="380" t="str">
        <f t="shared" si="3"/>
        <v/>
      </c>
      <c r="T75" s="363"/>
      <c r="U75" s="49"/>
      <c r="V75" s="391"/>
      <c r="W75" s="434"/>
    </row>
    <row r="76" spans="3:23" ht="13.5" customHeight="1" x14ac:dyDescent="0.2">
      <c r="C76" s="383">
        <f t="shared" ref="C76:C102" si="6">C75+1</f>
        <v>64</v>
      </c>
      <c r="D76" s="60" t="str">
        <f t="shared" si="2"/>
        <v/>
      </c>
      <c r="E76" s="376"/>
      <c r="F76" s="511"/>
      <c r="G76" s="511"/>
      <c r="H76" s="511"/>
      <c r="I76" s="363"/>
      <c r="J76" s="363"/>
      <c r="K76" s="363"/>
      <c r="L76" s="431"/>
      <c r="M76" s="431"/>
      <c r="N76" s="423"/>
      <c r="O76" s="432"/>
      <c r="P76" s="432"/>
      <c r="Q76" s="363"/>
      <c r="R76" s="363"/>
      <c r="S76" s="380" t="str">
        <f t="shared" si="3"/>
        <v/>
      </c>
      <c r="T76" s="363"/>
      <c r="U76" s="49"/>
      <c r="V76" s="391"/>
      <c r="W76" s="434"/>
    </row>
    <row r="77" spans="3:23" ht="13.5" customHeight="1" x14ac:dyDescent="0.2">
      <c r="C77" s="383">
        <f t="shared" si="6"/>
        <v>65</v>
      </c>
      <c r="D77" s="60" t="str">
        <f t="shared" ref="D77:D140" si="7">IF(E77="","",IF(OR(AND(E77&lt;=$Z$2,K77&lt;&gt;"○"),AND(E77&lt;=$AA$2,K77="○")),"○",""))</f>
        <v/>
      </c>
      <c r="E77" s="376"/>
      <c r="F77" s="511"/>
      <c r="G77" s="511"/>
      <c r="H77" s="511"/>
      <c r="I77" s="363"/>
      <c r="J77" s="363"/>
      <c r="K77" s="363"/>
      <c r="L77" s="431"/>
      <c r="M77" s="431"/>
      <c r="N77" s="423"/>
      <c r="O77" s="432"/>
      <c r="P77" s="432"/>
      <c r="Q77" s="363"/>
      <c r="R77" s="363"/>
      <c r="S77" s="380" t="str">
        <f t="shared" ref="S77:S140" si="8">IF(OR(N77="",N77=0),"",IF(OR(AND(I77="○",$O77&gt;Z$5),AND(J77="○",$O77&gt;AA$5),AND(I77="○",$P77&gt;Z$6),AND(J77="○",$P77&gt;AA$6),AND(K77="○",$P77&gt;AB$6),AND(Q77="○",R77="○")),"○",""))</f>
        <v/>
      </c>
      <c r="T77" s="363"/>
      <c r="U77" s="49"/>
      <c r="V77" s="391"/>
      <c r="W77" s="434"/>
    </row>
    <row r="78" spans="3:23" ht="13.5" customHeight="1" x14ac:dyDescent="0.2">
      <c r="C78" s="383">
        <f t="shared" si="6"/>
        <v>66</v>
      </c>
      <c r="D78" s="60" t="str">
        <f t="shared" si="7"/>
        <v/>
      </c>
      <c r="E78" s="376"/>
      <c r="F78" s="511"/>
      <c r="G78" s="511"/>
      <c r="H78" s="511"/>
      <c r="I78" s="363"/>
      <c r="J78" s="363"/>
      <c r="K78" s="363"/>
      <c r="L78" s="431"/>
      <c r="M78" s="431"/>
      <c r="N78" s="423"/>
      <c r="O78" s="432"/>
      <c r="P78" s="432"/>
      <c r="Q78" s="363"/>
      <c r="R78" s="363"/>
      <c r="S78" s="380" t="str">
        <f t="shared" si="8"/>
        <v/>
      </c>
      <c r="T78" s="363"/>
      <c r="U78" s="49"/>
      <c r="V78" s="391"/>
      <c r="W78" s="434"/>
    </row>
    <row r="79" spans="3:23" ht="13.5" customHeight="1" x14ac:dyDescent="0.2">
      <c r="C79" s="383">
        <f t="shared" si="6"/>
        <v>67</v>
      </c>
      <c r="D79" s="60" t="str">
        <f t="shared" si="7"/>
        <v/>
      </c>
      <c r="E79" s="376"/>
      <c r="F79" s="511"/>
      <c r="G79" s="511"/>
      <c r="H79" s="511"/>
      <c r="I79" s="363"/>
      <c r="J79" s="363"/>
      <c r="K79" s="363"/>
      <c r="L79" s="431"/>
      <c r="M79" s="431"/>
      <c r="N79" s="423"/>
      <c r="O79" s="432"/>
      <c r="P79" s="432"/>
      <c r="Q79" s="363"/>
      <c r="R79" s="363"/>
      <c r="S79" s="380" t="str">
        <f t="shared" si="8"/>
        <v/>
      </c>
      <c r="T79" s="363"/>
      <c r="U79" s="49"/>
      <c r="V79" s="391"/>
      <c r="W79" s="434"/>
    </row>
    <row r="80" spans="3:23" ht="13.5" customHeight="1" x14ac:dyDescent="0.2">
      <c r="C80" s="383">
        <f t="shared" si="6"/>
        <v>68</v>
      </c>
      <c r="D80" s="60" t="str">
        <f t="shared" si="7"/>
        <v/>
      </c>
      <c r="E80" s="376"/>
      <c r="F80" s="511"/>
      <c r="G80" s="511"/>
      <c r="H80" s="511"/>
      <c r="I80" s="363"/>
      <c r="J80" s="363"/>
      <c r="K80" s="363"/>
      <c r="L80" s="431"/>
      <c r="M80" s="431"/>
      <c r="N80" s="423"/>
      <c r="O80" s="432"/>
      <c r="P80" s="432"/>
      <c r="Q80" s="363"/>
      <c r="R80" s="363"/>
      <c r="S80" s="380" t="str">
        <f t="shared" si="8"/>
        <v/>
      </c>
      <c r="T80" s="363"/>
      <c r="U80" s="49"/>
      <c r="V80" s="391"/>
      <c r="W80" s="434"/>
    </row>
    <row r="81" spans="3:23" ht="13.5" customHeight="1" x14ac:dyDescent="0.2">
      <c r="C81" s="383">
        <f t="shared" si="6"/>
        <v>69</v>
      </c>
      <c r="D81" s="60" t="str">
        <f t="shared" si="7"/>
        <v/>
      </c>
      <c r="E81" s="376"/>
      <c r="F81" s="511"/>
      <c r="G81" s="511"/>
      <c r="H81" s="511"/>
      <c r="I81" s="363"/>
      <c r="J81" s="363"/>
      <c r="K81" s="363"/>
      <c r="L81" s="431"/>
      <c r="M81" s="431"/>
      <c r="N81" s="423"/>
      <c r="O81" s="432"/>
      <c r="P81" s="432"/>
      <c r="Q81" s="363"/>
      <c r="R81" s="363"/>
      <c r="S81" s="380" t="str">
        <f t="shared" si="8"/>
        <v/>
      </c>
      <c r="T81" s="363"/>
      <c r="U81" s="49"/>
      <c r="V81" s="391"/>
      <c r="W81" s="434"/>
    </row>
    <row r="82" spans="3:23" ht="13.5" customHeight="1" x14ac:dyDescent="0.2">
      <c r="C82" s="383">
        <f t="shared" si="6"/>
        <v>70</v>
      </c>
      <c r="D82" s="60" t="str">
        <f t="shared" si="7"/>
        <v/>
      </c>
      <c r="E82" s="376"/>
      <c r="F82" s="511"/>
      <c r="G82" s="511"/>
      <c r="H82" s="511"/>
      <c r="I82" s="363"/>
      <c r="J82" s="363"/>
      <c r="K82" s="363"/>
      <c r="L82" s="431"/>
      <c r="M82" s="431"/>
      <c r="N82" s="423"/>
      <c r="O82" s="432"/>
      <c r="P82" s="432"/>
      <c r="Q82" s="363"/>
      <c r="R82" s="363"/>
      <c r="S82" s="380" t="str">
        <f t="shared" si="8"/>
        <v/>
      </c>
      <c r="T82" s="363"/>
      <c r="U82" s="49"/>
      <c r="V82" s="391"/>
      <c r="W82" s="434"/>
    </row>
    <row r="83" spans="3:23" ht="13.5" customHeight="1" x14ac:dyDescent="0.2">
      <c r="C83" s="383">
        <f t="shared" si="6"/>
        <v>71</v>
      </c>
      <c r="D83" s="60" t="str">
        <f t="shared" si="7"/>
        <v/>
      </c>
      <c r="E83" s="376"/>
      <c r="F83" s="511"/>
      <c r="G83" s="511"/>
      <c r="H83" s="511"/>
      <c r="I83" s="363"/>
      <c r="J83" s="363"/>
      <c r="K83" s="363"/>
      <c r="L83" s="431"/>
      <c r="M83" s="431"/>
      <c r="N83" s="423"/>
      <c r="O83" s="432"/>
      <c r="P83" s="432"/>
      <c r="Q83" s="363"/>
      <c r="R83" s="363"/>
      <c r="S83" s="380" t="str">
        <f t="shared" si="8"/>
        <v/>
      </c>
      <c r="T83" s="363"/>
      <c r="U83" s="49"/>
      <c r="V83" s="391"/>
      <c r="W83" s="434"/>
    </row>
    <row r="84" spans="3:23" ht="13.5" customHeight="1" x14ac:dyDescent="0.2">
      <c r="C84" s="383">
        <f t="shared" si="6"/>
        <v>72</v>
      </c>
      <c r="D84" s="60" t="str">
        <f t="shared" si="7"/>
        <v/>
      </c>
      <c r="E84" s="376"/>
      <c r="F84" s="511"/>
      <c r="G84" s="511"/>
      <c r="H84" s="511"/>
      <c r="I84" s="363"/>
      <c r="J84" s="363"/>
      <c r="K84" s="363"/>
      <c r="L84" s="431"/>
      <c r="M84" s="431"/>
      <c r="N84" s="423"/>
      <c r="O84" s="432"/>
      <c r="P84" s="432"/>
      <c r="Q84" s="363"/>
      <c r="R84" s="363"/>
      <c r="S84" s="380" t="str">
        <f t="shared" si="8"/>
        <v/>
      </c>
      <c r="T84" s="363"/>
      <c r="U84" s="49"/>
      <c r="V84" s="391"/>
      <c r="W84" s="434"/>
    </row>
    <row r="85" spans="3:23" ht="13.5" customHeight="1" x14ac:dyDescent="0.2">
      <c r="C85" s="383">
        <f t="shared" si="6"/>
        <v>73</v>
      </c>
      <c r="D85" s="60" t="str">
        <f t="shared" si="7"/>
        <v/>
      </c>
      <c r="E85" s="376"/>
      <c r="F85" s="511"/>
      <c r="G85" s="511"/>
      <c r="H85" s="511"/>
      <c r="I85" s="363"/>
      <c r="J85" s="363"/>
      <c r="K85" s="363"/>
      <c r="L85" s="431"/>
      <c r="M85" s="431"/>
      <c r="N85" s="423"/>
      <c r="O85" s="432"/>
      <c r="P85" s="432"/>
      <c r="Q85" s="363"/>
      <c r="R85" s="363"/>
      <c r="S85" s="380" t="str">
        <f t="shared" si="8"/>
        <v/>
      </c>
      <c r="T85" s="363"/>
      <c r="U85" s="49"/>
      <c r="V85" s="391"/>
      <c r="W85" s="434"/>
    </row>
    <row r="86" spans="3:23" ht="13.5" customHeight="1" x14ac:dyDescent="0.2">
      <c r="C86" s="383">
        <f t="shared" si="6"/>
        <v>74</v>
      </c>
      <c r="D86" s="60" t="str">
        <f t="shared" si="7"/>
        <v/>
      </c>
      <c r="E86" s="376"/>
      <c r="F86" s="511"/>
      <c r="G86" s="511"/>
      <c r="H86" s="511"/>
      <c r="I86" s="363"/>
      <c r="J86" s="363"/>
      <c r="K86" s="363"/>
      <c r="L86" s="431"/>
      <c r="M86" s="431"/>
      <c r="N86" s="423"/>
      <c r="O86" s="432"/>
      <c r="P86" s="432"/>
      <c r="Q86" s="363"/>
      <c r="R86" s="363"/>
      <c r="S86" s="380" t="str">
        <f t="shared" si="8"/>
        <v/>
      </c>
      <c r="T86" s="363"/>
      <c r="U86" s="49"/>
      <c r="V86" s="391"/>
      <c r="W86" s="434"/>
    </row>
    <row r="87" spans="3:23" ht="13.5" customHeight="1" x14ac:dyDescent="0.2">
      <c r="C87" s="383">
        <f t="shared" si="6"/>
        <v>75</v>
      </c>
      <c r="D87" s="60" t="str">
        <f t="shared" si="7"/>
        <v/>
      </c>
      <c r="E87" s="376"/>
      <c r="F87" s="511"/>
      <c r="G87" s="511"/>
      <c r="H87" s="511"/>
      <c r="I87" s="363"/>
      <c r="J87" s="363"/>
      <c r="K87" s="363"/>
      <c r="L87" s="431"/>
      <c r="M87" s="431"/>
      <c r="N87" s="423"/>
      <c r="O87" s="432"/>
      <c r="P87" s="432"/>
      <c r="Q87" s="363"/>
      <c r="R87" s="363"/>
      <c r="S87" s="380" t="str">
        <f t="shared" si="8"/>
        <v/>
      </c>
      <c r="T87" s="363"/>
      <c r="U87" s="49"/>
      <c r="V87" s="391"/>
      <c r="W87" s="434"/>
    </row>
    <row r="88" spans="3:23" ht="13.5" customHeight="1" x14ac:dyDescent="0.2">
      <c r="C88" s="383">
        <f t="shared" si="6"/>
        <v>76</v>
      </c>
      <c r="D88" s="60" t="str">
        <f t="shared" si="7"/>
        <v/>
      </c>
      <c r="E88" s="376"/>
      <c r="F88" s="511"/>
      <c r="G88" s="511"/>
      <c r="H88" s="511"/>
      <c r="I88" s="363"/>
      <c r="J88" s="363"/>
      <c r="K88" s="363"/>
      <c r="L88" s="431"/>
      <c r="M88" s="431"/>
      <c r="N88" s="423"/>
      <c r="O88" s="432"/>
      <c r="P88" s="432"/>
      <c r="Q88" s="363"/>
      <c r="R88" s="363"/>
      <c r="S88" s="380" t="str">
        <f t="shared" si="8"/>
        <v/>
      </c>
      <c r="T88" s="363"/>
      <c r="U88" s="49"/>
      <c r="V88" s="391"/>
      <c r="W88" s="434"/>
    </row>
    <row r="89" spans="3:23" ht="13.5" customHeight="1" x14ac:dyDescent="0.2">
      <c r="C89" s="383">
        <f t="shared" si="6"/>
        <v>77</v>
      </c>
      <c r="D89" s="60" t="str">
        <f t="shared" si="7"/>
        <v/>
      </c>
      <c r="E89" s="376"/>
      <c r="F89" s="511"/>
      <c r="G89" s="511"/>
      <c r="H89" s="511"/>
      <c r="I89" s="363"/>
      <c r="J89" s="363"/>
      <c r="K89" s="363"/>
      <c r="L89" s="431"/>
      <c r="M89" s="431"/>
      <c r="N89" s="423"/>
      <c r="O89" s="432"/>
      <c r="P89" s="432"/>
      <c r="Q89" s="363"/>
      <c r="R89" s="363"/>
      <c r="S89" s="380" t="str">
        <f t="shared" si="8"/>
        <v/>
      </c>
      <c r="T89" s="363"/>
      <c r="U89" s="49"/>
      <c r="V89" s="391"/>
      <c r="W89" s="434"/>
    </row>
    <row r="90" spans="3:23" ht="13.5" customHeight="1" x14ac:dyDescent="0.2">
      <c r="C90" s="383">
        <f t="shared" si="6"/>
        <v>78</v>
      </c>
      <c r="D90" s="60" t="str">
        <f t="shared" si="7"/>
        <v/>
      </c>
      <c r="E90" s="376"/>
      <c r="F90" s="511"/>
      <c r="G90" s="511"/>
      <c r="H90" s="511"/>
      <c r="I90" s="363"/>
      <c r="J90" s="363"/>
      <c r="K90" s="363"/>
      <c r="L90" s="431"/>
      <c r="M90" s="431"/>
      <c r="N90" s="423"/>
      <c r="O90" s="432"/>
      <c r="P90" s="432"/>
      <c r="Q90" s="363"/>
      <c r="R90" s="363"/>
      <c r="S90" s="380" t="str">
        <f t="shared" si="8"/>
        <v/>
      </c>
      <c r="T90" s="363"/>
      <c r="U90" s="49"/>
      <c r="V90" s="391"/>
      <c r="W90" s="434"/>
    </row>
    <row r="91" spans="3:23" ht="13.5" customHeight="1" x14ac:dyDescent="0.2">
      <c r="C91" s="383">
        <f t="shared" si="6"/>
        <v>79</v>
      </c>
      <c r="D91" s="60" t="str">
        <f t="shared" si="7"/>
        <v/>
      </c>
      <c r="E91" s="376"/>
      <c r="F91" s="511"/>
      <c r="G91" s="511"/>
      <c r="H91" s="511"/>
      <c r="I91" s="363"/>
      <c r="J91" s="363"/>
      <c r="K91" s="363"/>
      <c r="L91" s="431"/>
      <c r="M91" s="431"/>
      <c r="N91" s="423"/>
      <c r="O91" s="432"/>
      <c r="P91" s="432"/>
      <c r="Q91" s="363"/>
      <c r="R91" s="363"/>
      <c r="S91" s="380" t="str">
        <f t="shared" si="8"/>
        <v/>
      </c>
      <c r="T91" s="363"/>
      <c r="U91" s="49"/>
      <c r="V91" s="391"/>
      <c r="W91" s="434"/>
    </row>
    <row r="92" spans="3:23" ht="13.5" customHeight="1" x14ac:dyDescent="0.2">
      <c r="C92" s="383">
        <f t="shared" si="6"/>
        <v>80</v>
      </c>
      <c r="D92" s="60" t="str">
        <f t="shared" si="7"/>
        <v/>
      </c>
      <c r="E92" s="376"/>
      <c r="F92" s="511"/>
      <c r="G92" s="511"/>
      <c r="H92" s="511"/>
      <c r="I92" s="363"/>
      <c r="J92" s="363"/>
      <c r="K92" s="363"/>
      <c r="L92" s="431"/>
      <c r="M92" s="431"/>
      <c r="N92" s="423"/>
      <c r="O92" s="432"/>
      <c r="P92" s="432"/>
      <c r="Q92" s="363"/>
      <c r="R92" s="363"/>
      <c r="S92" s="380" t="str">
        <f t="shared" si="8"/>
        <v/>
      </c>
      <c r="T92" s="363"/>
      <c r="U92" s="49"/>
      <c r="V92" s="391"/>
      <c r="W92" s="434"/>
    </row>
    <row r="93" spans="3:23" ht="13.5" customHeight="1" x14ac:dyDescent="0.2">
      <c r="C93" s="383">
        <f t="shared" si="6"/>
        <v>81</v>
      </c>
      <c r="D93" s="60" t="str">
        <f t="shared" si="7"/>
        <v/>
      </c>
      <c r="E93" s="376"/>
      <c r="F93" s="511"/>
      <c r="G93" s="511"/>
      <c r="H93" s="511"/>
      <c r="I93" s="363"/>
      <c r="J93" s="363"/>
      <c r="K93" s="363"/>
      <c r="L93" s="431"/>
      <c r="M93" s="431"/>
      <c r="N93" s="423"/>
      <c r="O93" s="432"/>
      <c r="P93" s="432"/>
      <c r="Q93" s="363"/>
      <c r="R93" s="363"/>
      <c r="S93" s="380" t="str">
        <f t="shared" si="8"/>
        <v/>
      </c>
      <c r="T93" s="363"/>
      <c r="U93" s="49"/>
      <c r="V93" s="391"/>
      <c r="W93" s="434"/>
    </row>
    <row r="94" spans="3:23" ht="13.5" customHeight="1" x14ac:dyDescent="0.2">
      <c r="C94" s="383">
        <f t="shared" si="6"/>
        <v>82</v>
      </c>
      <c r="D94" s="60" t="str">
        <f t="shared" si="7"/>
        <v/>
      </c>
      <c r="E94" s="376"/>
      <c r="F94" s="511"/>
      <c r="G94" s="511"/>
      <c r="H94" s="511"/>
      <c r="I94" s="363"/>
      <c r="J94" s="363"/>
      <c r="K94" s="363"/>
      <c r="L94" s="431"/>
      <c r="M94" s="431"/>
      <c r="N94" s="423"/>
      <c r="O94" s="432"/>
      <c r="P94" s="432"/>
      <c r="Q94" s="363"/>
      <c r="R94" s="363"/>
      <c r="S94" s="380" t="str">
        <f t="shared" si="8"/>
        <v/>
      </c>
      <c r="T94" s="363"/>
      <c r="U94" s="49"/>
      <c r="V94" s="391"/>
      <c r="W94" s="434"/>
    </row>
    <row r="95" spans="3:23" ht="13.5" customHeight="1" x14ac:dyDescent="0.2">
      <c r="C95" s="383">
        <f t="shared" si="6"/>
        <v>83</v>
      </c>
      <c r="D95" s="60" t="str">
        <f t="shared" si="7"/>
        <v/>
      </c>
      <c r="E95" s="376"/>
      <c r="F95" s="511"/>
      <c r="G95" s="511"/>
      <c r="H95" s="511"/>
      <c r="I95" s="363"/>
      <c r="J95" s="363"/>
      <c r="K95" s="363"/>
      <c r="L95" s="431"/>
      <c r="M95" s="431"/>
      <c r="N95" s="423"/>
      <c r="O95" s="432"/>
      <c r="P95" s="432"/>
      <c r="Q95" s="363"/>
      <c r="R95" s="363"/>
      <c r="S95" s="380" t="str">
        <f t="shared" si="8"/>
        <v/>
      </c>
      <c r="T95" s="363"/>
      <c r="U95" s="49"/>
      <c r="V95" s="391"/>
      <c r="W95" s="434"/>
    </row>
    <row r="96" spans="3:23" ht="13.5" customHeight="1" x14ac:dyDescent="0.2">
      <c r="C96" s="383">
        <f t="shared" si="6"/>
        <v>84</v>
      </c>
      <c r="D96" s="60" t="str">
        <f t="shared" si="7"/>
        <v/>
      </c>
      <c r="E96" s="376"/>
      <c r="F96" s="511"/>
      <c r="G96" s="511"/>
      <c r="H96" s="511"/>
      <c r="I96" s="363"/>
      <c r="J96" s="363"/>
      <c r="K96" s="363"/>
      <c r="L96" s="431"/>
      <c r="M96" s="431"/>
      <c r="N96" s="423"/>
      <c r="O96" s="432"/>
      <c r="P96" s="432"/>
      <c r="Q96" s="363"/>
      <c r="R96" s="363"/>
      <c r="S96" s="380" t="str">
        <f t="shared" si="8"/>
        <v/>
      </c>
      <c r="T96" s="363"/>
      <c r="U96" s="49"/>
      <c r="V96" s="391"/>
      <c r="W96" s="434"/>
    </row>
    <row r="97" spans="3:23" ht="13.5" customHeight="1" x14ac:dyDescent="0.2">
      <c r="C97" s="383">
        <f t="shared" si="6"/>
        <v>85</v>
      </c>
      <c r="D97" s="60" t="str">
        <f t="shared" si="7"/>
        <v/>
      </c>
      <c r="E97" s="376"/>
      <c r="F97" s="511"/>
      <c r="G97" s="511"/>
      <c r="H97" s="511"/>
      <c r="I97" s="363"/>
      <c r="J97" s="363"/>
      <c r="K97" s="363"/>
      <c r="L97" s="431"/>
      <c r="M97" s="431"/>
      <c r="N97" s="423"/>
      <c r="O97" s="432"/>
      <c r="P97" s="432"/>
      <c r="Q97" s="363"/>
      <c r="R97" s="363"/>
      <c r="S97" s="380" t="str">
        <f t="shared" si="8"/>
        <v/>
      </c>
      <c r="T97" s="363"/>
      <c r="U97" s="49"/>
      <c r="V97" s="391"/>
      <c r="W97" s="434"/>
    </row>
    <row r="98" spans="3:23" ht="13.5" customHeight="1" x14ac:dyDescent="0.2">
      <c r="C98" s="383">
        <f t="shared" si="6"/>
        <v>86</v>
      </c>
      <c r="D98" s="60" t="str">
        <f t="shared" si="7"/>
        <v/>
      </c>
      <c r="E98" s="376"/>
      <c r="F98" s="511"/>
      <c r="G98" s="511"/>
      <c r="H98" s="511"/>
      <c r="I98" s="363"/>
      <c r="J98" s="363"/>
      <c r="K98" s="363"/>
      <c r="L98" s="431"/>
      <c r="M98" s="431"/>
      <c r="N98" s="423"/>
      <c r="O98" s="432"/>
      <c r="P98" s="432"/>
      <c r="Q98" s="363"/>
      <c r="R98" s="363"/>
      <c r="S98" s="380" t="str">
        <f t="shared" si="8"/>
        <v/>
      </c>
      <c r="T98" s="363"/>
      <c r="U98" s="49"/>
      <c r="V98" s="391"/>
      <c r="W98" s="434"/>
    </row>
    <row r="99" spans="3:23" ht="13.5" customHeight="1" x14ac:dyDescent="0.2">
      <c r="C99" s="383">
        <f t="shared" si="6"/>
        <v>87</v>
      </c>
      <c r="D99" s="60" t="str">
        <f t="shared" si="7"/>
        <v/>
      </c>
      <c r="E99" s="376"/>
      <c r="F99" s="511"/>
      <c r="G99" s="511"/>
      <c r="H99" s="511"/>
      <c r="I99" s="363"/>
      <c r="J99" s="363"/>
      <c r="K99" s="363"/>
      <c r="L99" s="431"/>
      <c r="M99" s="431"/>
      <c r="N99" s="423"/>
      <c r="O99" s="432"/>
      <c r="P99" s="432"/>
      <c r="Q99" s="363"/>
      <c r="R99" s="363"/>
      <c r="S99" s="380" t="str">
        <f t="shared" si="8"/>
        <v/>
      </c>
      <c r="T99" s="363"/>
      <c r="U99" s="49"/>
      <c r="V99" s="391"/>
      <c r="W99" s="434"/>
    </row>
    <row r="100" spans="3:23" ht="13.5" customHeight="1" x14ac:dyDescent="0.2">
      <c r="C100" s="383">
        <f t="shared" si="6"/>
        <v>88</v>
      </c>
      <c r="D100" s="60" t="str">
        <f t="shared" si="7"/>
        <v/>
      </c>
      <c r="E100" s="376"/>
      <c r="F100" s="511"/>
      <c r="G100" s="511"/>
      <c r="H100" s="511"/>
      <c r="I100" s="363"/>
      <c r="J100" s="363"/>
      <c r="K100" s="363"/>
      <c r="L100" s="431"/>
      <c r="M100" s="431"/>
      <c r="N100" s="423"/>
      <c r="O100" s="432"/>
      <c r="P100" s="432"/>
      <c r="Q100" s="363"/>
      <c r="R100" s="363"/>
      <c r="S100" s="380" t="str">
        <f t="shared" si="8"/>
        <v/>
      </c>
      <c r="T100" s="363"/>
      <c r="U100" s="49"/>
      <c r="V100" s="391"/>
      <c r="W100" s="434"/>
    </row>
    <row r="101" spans="3:23" ht="13.5" customHeight="1" x14ac:dyDescent="0.2">
      <c r="C101" s="383">
        <f t="shared" si="6"/>
        <v>89</v>
      </c>
      <c r="D101" s="60" t="str">
        <f t="shared" si="7"/>
        <v/>
      </c>
      <c r="E101" s="376"/>
      <c r="F101" s="511"/>
      <c r="G101" s="511"/>
      <c r="H101" s="511"/>
      <c r="I101" s="363"/>
      <c r="J101" s="363"/>
      <c r="K101" s="363"/>
      <c r="L101" s="431"/>
      <c r="M101" s="431"/>
      <c r="N101" s="423"/>
      <c r="O101" s="432"/>
      <c r="P101" s="432"/>
      <c r="Q101" s="363"/>
      <c r="R101" s="363"/>
      <c r="S101" s="380" t="str">
        <f t="shared" si="8"/>
        <v/>
      </c>
      <c r="T101" s="363"/>
      <c r="U101" s="49"/>
      <c r="V101" s="391"/>
      <c r="W101" s="434"/>
    </row>
    <row r="102" spans="3:23" ht="13.5" customHeight="1" x14ac:dyDescent="0.2">
      <c r="C102" s="383">
        <f t="shared" si="6"/>
        <v>90</v>
      </c>
      <c r="D102" s="60" t="str">
        <f t="shared" si="7"/>
        <v/>
      </c>
      <c r="E102" s="376"/>
      <c r="F102" s="511"/>
      <c r="G102" s="511"/>
      <c r="H102" s="511"/>
      <c r="I102" s="435"/>
      <c r="J102" s="435"/>
      <c r="K102" s="435"/>
      <c r="L102" s="431"/>
      <c r="M102" s="431"/>
      <c r="N102" s="423"/>
      <c r="O102" s="432"/>
      <c r="P102" s="432"/>
      <c r="Q102" s="363"/>
      <c r="R102" s="363"/>
      <c r="S102" s="380" t="str">
        <f t="shared" si="8"/>
        <v/>
      </c>
      <c r="T102" s="363"/>
      <c r="U102" s="49"/>
      <c r="V102" s="391"/>
      <c r="W102" s="434"/>
    </row>
    <row r="103" spans="3:23" ht="13.5" customHeight="1" x14ac:dyDescent="0.2">
      <c r="C103" s="383">
        <f>C102+1</f>
        <v>91</v>
      </c>
      <c r="D103" s="60" t="str">
        <f t="shared" si="7"/>
        <v/>
      </c>
      <c r="E103" s="376"/>
      <c r="F103" s="511"/>
      <c r="G103" s="511"/>
      <c r="H103" s="511"/>
      <c r="I103" s="363"/>
      <c r="J103" s="363"/>
      <c r="K103" s="363"/>
      <c r="L103" s="431"/>
      <c r="M103" s="431"/>
      <c r="N103" s="423"/>
      <c r="O103" s="432"/>
      <c r="P103" s="432"/>
      <c r="Q103" s="363"/>
      <c r="R103" s="363"/>
      <c r="S103" s="380" t="str">
        <f t="shared" si="8"/>
        <v/>
      </c>
      <c r="T103" s="363"/>
      <c r="U103" s="49"/>
      <c r="V103" s="391"/>
      <c r="W103" s="434"/>
    </row>
    <row r="104" spans="3:23" ht="13.5" customHeight="1" x14ac:dyDescent="0.2">
      <c r="C104" s="383">
        <f>C103+1</f>
        <v>92</v>
      </c>
      <c r="D104" s="60" t="str">
        <f t="shared" si="7"/>
        <v/>
      </c>
      <c r="E104" s="376"/>
      <c r="F104" s="511"/>
      <c r="G104" s="511"/>
      <c r="H104" s="511"/>
      <c r="I104" s="363"/>
      <c r="J104" s="363"/>
      <c r="K104" s="363"/>
      <c r="L104" s="431"/>
      <c r="M104" s="431"/>
      <c r="N104" s="423"/>
      <c r="O104" s="432"/>
      <c r="P104" s="432"/>
      <c r="Q104" s="363"/>
      <c r="R104" s="363"/>
      <c r="S104" s="380" t="str">
        <f t="shared" si="8"/>
        <v/>
      </c>
      <c r="T104" s="363"/>
      <c r="U104" s="49"/>
      <c r="V104" s="391"/>
      <c r="W104" s="434"/>
    </row>
    <row r="105" spans="3:23" ht="13.5" customHeight="1" x14ac:dyDescent="0.2">
      <c r="C105" s="383">
        <f>C104+1</f>
        <v>93</v>
      </c>
      <c r="D105" s="60" t="str">
        <f t="shared" si="7"/>
        <v/>
      </c>
      <c r="E105" s="376"/>
      <c r="F105" s="511"/>
      <c r="G105" s="511"/>
      <c r="H105" s="511"/>
      <c r="I105" s="363"/>
      <c r="J105" s="363"/>
      <c r="K105" s="363"/>
      <c r="L105" s="431"/>
      <c r="M105" s="431"/>
      <c r="N105" s="423"/>
      <c r="O105" s="432"/>
      <c r="P105" s="432"/>
      <c r="Q105" s="363"/>
      <c r="R105" s="363"/>
      <c r="S105" s="380" t="str">
        <f t="shared" si="8"/>
        <v/>
      </c>
      <c r="T105" s="363"/>
      <c r="U105" s="49"/>
      <c r="V105" s="391"/>
      <c r="W105" s="434"/>
    </row>
    <row r="106" spans="3:23" ht="13.5" customHeight="1" x14ac:dyDescent="0.2">
      <c r="C106" s="383">
        <f t="shared" ref="C106:C163" si="9">C105+1</f>
        <v>94</v>
      </c>
      <c r="D106" s="60" t="str">
        <f t="shared" si="7"/>
        <v/>
      </c>
      <c r="E106" s="376"/>
      <c r="F106" s="511"/>
      <c r="G106" s="511"/>
      <c r="H106" s="511"/>
      <c r="I106" s="363"/>
      <c r="J106" s="363"/>
      <c r="K106" s="363"/>
      <c r="L106" s="431"/>
      <c r="M106" s="431"/>
      <c r="N106" s="423"/>
      <c r="O106" s="432"/>
      <c r="P106" s="432"/>
      <c r="Q106" s="363"/>
      <c r="R106" s="363"/>
      <c r="S106" s="380" t="str">
        <f t="shared" si="8"/>
        <v/>
      </c>
      <c r="T106" s="363"/>
      <c r="U106" s="49"/>
      <c r="V106" s="391"/>
      <c r="W106" s="434"/>
    </row>
    <row r="107" spans="3:23" ht="13.5" customHeight="1" x14ac:dyDescent="0.2">
      <c r="C107" s="383">
        <f t="shared" si="9"/>
        <v>95</v>
      </c>
      <c r="D107" s="60" t="str">
        <f t="shared" si="7"/>
        <v/>
      </c>
      <c r="E107" s="376"/>
      <c r="F107" s="511"/>
      <c r="G107" s="511"/>
      <c r="H107" s="511"/>
      <c r="I107" s="363"/>
      <c r="J107" s="363"/>
      <c r="K107" s="363"/>
      <c r="L107" s="431"/>
      <c r="M107" s="431"/>
      <c r="N107" s="423"/>
      <c r="O107" s="432"/>
      <c r="P107" s="432"/>
      <c r="Q107" s="363"/>
      <c r="R107" s="363"/>
      <c r="S107" s="380" t="str">
        <f t="shared" si="8"/>
        <v/>
      </c>
      <c r="T107" s="363"/>
      <c r="U107" s="49"/>
      <c r="V107" s="391"/>
      <c r="W107" s="434"/>
    </row>
    <row r="108" spans="3:23" ht="13.5" customHeight="1" x14ac:dyDescent="0.2">
      <c r="C108" s="383">
        <f t="shared" si="9"/>
        <v>96</v>
      </c>
      <c r="D108" s="60" t="str">
        <f t="shared" si="7"/>
        <v/>
      </c>
      <c r="E108" s="376"/>
      <c r="F108" s="511"/>
      <c r="G108" s="511"/>
      <c r="H108" s="511"/>
      <c r="I108" s="363"/>
      <c r="J108" s="363"/>
      <c r="K108" s="363"/>
      <c r="L108" s="431"/>
      <c r="M108" s="431"/>
      <c r="N108" s="423"/>
      <c r="O108" s="432"/>
      <c r="P108" s="432"/>
      <c r="Q108" s="363"/>
      <c r="R108" s="363"/>
      <c r="S108" s="380" t="str">
        <f t="shared" si="8"/>
        <v/>
      </c>
      <c r="T108" s="363"/>
      <c r="U108" s="49"/>
      <c r="V108" s="391"/>
      <c r="W108" s="434"/>
    </row>
    <row r="109" spans="3:23" ht="13.5" customHeight="1" x14ac:dyDescent="0.2">
      <c r="C109" s="383">
        <f t="shared" si="9"/>
        <v>97</v>
      </c>
      <c r="D109" s="60" t="str">
        <f t="shared" si="7"/>
        <v/>
      </c>
      <c r="E109" s="376"/>
      <c r="F109" s="511"/>
      <c r="G109" s="511"/>
      <c r="H109" s="511"/>
      <c r="I109" s="363"/>
      <c r="J109" s="363"/>
      <c r="K109" s="363"/>
      <c r="L109" s="431"/>
      <c r="M109" s="431"/>
      <c r="N109" s="423"/>
      <c r="O109" s="432"/>
      <c r="P109" s="432"/>
      <c r="Q109" s="363"/>
      <c r="R109" s="363"/>
      <c r="S109" s="380" t="str">
        <f t="shared" si="8"/>
        <v/>
      </c>
      <c r="T109" s="363"/>
      <c r="U109" s="49"/>
      <c r="V109" s="391"/>
      <c r="W109" s="434"/>
    </row>
    <row r="110" spans="3:23" ht="13.5" customHeight="1" x14ac:dyDescent="0.2">
      <c r="C110" s="383">
        <f t="shared" si="9"/>
        <v>98</v>
      </c>
      <c r="D110" s="60" t="str">
        <f t="shared" si="7"/>
        <v/>
      </c>
      <c r="E110" s="376"/>
      <c r="F110" s="511"/>
      <c r="G110" s="511"/>
      <c r="H110" s="511"/>
      <c r="I110" s="363"/>
      <c r="J110" s="363"/>
      <c r="K110" s="363"/>
      <c r="L110" s="431"/>
      <c r="M110" s="431"/>
      <c r="N110" s="423"/>
      <c r="O110" s="432"/>
      <c r="P110" s="432"/>
      <c r="Q110" s="363"/>
      <c r="R110" s="363"/>
      <c r="S110" s="380" t="str">
        <f t="shared" si="8"/>
        <v/>
      </c>
      <c r="T110" s="363"/>
      <c r="U110" s="49"/>
      <c r="V110" s="391"/>
      <c r="W110" s="434"/>
    </row>
    <row r="111" spans="3:23" ht="13.5" customHeight="1" x14ac:dyDescent="0.2">
      <c r="C111" s="383">
        <f t="shared" si="9"/>
        <v>99</v>
      </c>
      <c r="D111" s="60" t="str">
        <f t="shared" si="7"/>
        <v/>
      </c>
      <c r="E111" s="376"/>
      <c r="F111" s="511"/>
      <c r="G111" s="511"/>
      <c r="H111" s="511"/>
      <c r="I111" s="363"/>
      <c r="J111" s="363"/>
      <c r="K111" s="363"/>
      <c r="L111" s="431"/>
      <c r="M111" s="431"/>
      <c r="N111" s="423"/>
      <c r="O111" s="432"/>
      <c r="P111" s="432"/>
      <c r="Q111" s="363"/>
      <c r="R111" s="363"/>
      <c r="S111" s="380" t="str">
        <f t="shared" si="8"/>
        <v/>
      </c>
      <c r="T111" s="363"/>
      <c r="U111" s="49"/>
      <c r="V111" s="391"/>
      <c r="W111" s="434"/>
    </row>
    <row r="112" spans="3:23" ht="13.5" customHeight="1" x14ac:dyDescent="0.2">
      <c r="C112" s="383">
        <f t="shared" si="9"/>
        <v>100</v>
      </c>
      <c r="D112" s="60" t="str">
        <f t="shared" si="7"/>
        <v/>
      </c>
      <c r="E112" s="376"/>
      <c r="F112" s="511"/>
      <c r="G112" s="511"/>
      <c r="H112" s="511"/>
      <c r="I112" s="363"/>
      <c r="J112" s="363"/>
      <c r="K112" s="363"/>
      <c r="L112" s="431"/>
      <c r="M112" s="431"/>
      <c r="N112" s="423"/>
      <c r="O112" s="432"/>
      <c r="P112" s="432"/>
      <c r="Q112" s="363"/>
      <c r="R112" s="363"/>
      <c r="S112" s="380" t="str">
        <f t="shared" si="8"/>
        <v/>
      </c>
      <c r="T112" s="363"/>
      <c r="U112" s="49"/>
      <c r="V112" s="391"/>
      <c r="W112" s="434"/>
    </row>
    <row r="113" spans="3:23" ht="13.5" customHeight="1" x14ac:dyDescent="0.2">
      <c r="C113" s="383">
        <f t="shared" si="9"/>
        <v>101</v>
      </c>
      <c r="D113" s="60" t="str">
        <f t="shared" si="7"/>
        <v/>
      </c>
      <c r="E113" s="376"/>
      <c r="F113" s="511"/>
      <c r="G113" s="511"/>
      <c r="H113" s="511"/>
      <c r="I113" s="363"/>
      <c r="J113" s="363"/>
      <c r="K113" s="363"/>
      <c r="L113" s="431"/>
      <c r="M113" s="431"/>
      <c r="N113" s="423"/>
      <c r="O113" s="432"/>
      <c r="P113" s="432"/>
      <c r="Q113" s="363"/>
      <c r="R113" s="363"/>
      <c r="S113" s="380" t="str">
        <f t="shared" si="8"/>
        <v/>
      </c>
      <c r="T113" s="363"/>
      <c r="U113" s="49"/>
      <c r="V113" s="391"/>
      <c r="W113" s="434"/>
    </row>
    <row r="114" spans="3:23" ht="13.5" customHeight="1" x14ac:dyDescent="0.2">
      <c r="C114" s="383">
        <f t="shared" si="9"/>
        <v>102</v>
      </c>
      <c r="D114" s="60" t="str">
        <f t="shared" si="7"/>
        <v/>
      </c>
      <c r="E114" s="376"/>
      <c r="F114" s="511"/>
      <c r="G114" s="511"/>
      <c r="H114" s="511"/>
      <c r="I114" s="363"/>
      <c r="J114" s="363"/>
      <c r="K114" s="363"/>
      <c r="L114" s="431"/>
      <c r="M114" s="431"/>
      <c r="N114" s="423"/>
      <c r="O114" s="432"/>
      <c r="P114" s="432"/>
      <c r="Q114" s="363"/>
      <c r="R114" s="363"/>
      <c r="S114" s="380" t="str">
        <f t="shared" si="8"/>
        <v/>
      </c>
      <c r="T114" s="363"/>
      <c r="U114" s="49"/>
      <c r="V114" s="391"/>
      <c r="W114" s="434"/>
    </row>
    <row r="115" spans="3:23" ht="13.5" customHeight="1" x14ac:dyDescent="0.2">
      <c r="C115" s="383">
        <f t="shared" si="9"/>
        <v>103</v>
      </c>
      <c r="D115" s="60" t="str">
        <f t="shared" si="7"/>
        <v/>
      </c>
      <c r="E115" s="376"/>
      <c r="F115" s="511"/>
      <c r="G115" s="511"/>
      <c r="H115" s="511"/>
      <c r="I115" s="363"/>
      <c r="J115" s="363"/>
      <c r="K115" s="363"/>
      <c r="L115" s="431"/>
      <c r="M115" s="431"/>
      <c r="N115" s="423"/>
      <c r="O115" s="432"/>
      <c r="P115" s="432"/>
      <c r="Q115" s="363"/>
      <c r="R115" s="363"/>
      <c r="S115" s="380" t="str">
        <f t="shared" si="8"/>
        <v/>
      </c>
      <c r="T115" s="363"/>
      <c r="U115" s="49"/>
      <c r="V115" s="391"/>
      <c r="W115" s="434"/>
    </row>
    <row r="116" spans="3:23" ht="13.5" customHeight="1" x14ac:dyDescent="0.2">
      <c r="C116" s="383">
        <f t="shared" si="9"/>
        <v>104</v>
      </c>
      <c r="D116" s="60" t="str">
        <f t="shared" si="7"/>
        <v/>
      </c>
      <c r="E116" s="376"/>
      <c r="F116" s="511"/>
      <c r="G116" s="511"/>
      <c r="H116" s="511"/>
      <c r="I116" s="363"/>
      <c r="J116" s="363"/>
      <c r="K116" s="363"/>
      <c r="L116" s="431"/>
      <c r="M116" s="431"/>
      <c r="N116" s="423"/>
      <c r="O116" s="432"/>
      <c r="P116" s="432"/>
      <c r="Q116" s="363"/>
      <c r="R116" s="363"/>
      <c r="S116" s="380" t="str">
        <f t="shared" si="8"/>
        <v/>
      </c>
      <c r="T116" s="363"/>
      <c r="U116" s="49"/>
      <c r="V116" s="391"/>
      <c r="W116" s="434"/>
    </row>
    <row r="117" spans="3:23" ht="13.5" customHeight="1" x14ac:dyDescent="0.2">
      <c r="C117" s="383">
        <f t="shared" si="9"/>
        <v>105</v>
      </c>
      <c r="D117" s="60" t="str">
        <f t="shared" si="7"/>
        <v/>
      </c>
      <c r="E117" s="376"/>
      <c r="F117" s="511"/>
      <c r="G117" s="511"/>
      <c r="H117" s="511"/>
      <c r="I117" s="363"/>
      <c r="J117" s="363"/>
      <c r="K117" s="363"/>
      <c r="L117" s="431"/>
      <c r="M117" s="431"/>
      <c r="N117" s="423"/>
      <c r="O117" s="432"/>
      <c r="P117" s="432"/>
      <c r="Q117" s="363"/>
      <c r="R117" s="363"/>
      <c r="S117" s="380" t="str">
        <f t="shared" si="8"/>
        <v/>
      </c>
      <c r="T117" s="363"/>
      <c r="U117" s="49"/>
      <c r="V117" s="391"/>
      <c r="W117" s="434"/>
    </row>
    <row r="118" spans="3:23" ht="13.5" customHeight="1" x14ac:dyDescent="0.2">
      <c r="C118" s="383">
        <f t="shared" si="9"/>
        <v>106</v>
      </c>
      <c r="D118" s="60" t="str">
        <f t="shared" si="7"/>
        <v/>
      </c>
      <c r="E118" s="376"/>
      <c r="F118" s="511"/>
      <c r="G118" s="511"/>
      <c r="H118" s="511"/>
      <c r="I118" s="363"/>
      <c r="J118" s="363"/>
      <c r="K118" s="363"/>
      <c r="L118" s="431"/>
      <c r="M118" s="431"/>
      <c r="N118" s="423"/>
      <c r="O118" s="432"/>
      <c r="P118" s="432"/>
      <c r="Q118" s="363"/>
      <c r="R118" s="363"/>
      <c r="S118" s="380" t="str">
        <f t="shared" si="8"/>
        <v/>
      </c>
      <c r="T118" s="363"/>
      <c r="U118" s="49"/>
      <c r="V118" s="391"/>
      <c r="W118" s="434"/>
    </row>
    <row r="119" spans="3:23" ht="13.5" customHeight="1" x14ac:dyDescent="0.2">
      <c r="C119" s="383">
        <f t="shared" si="9"/>
        <v>107</v>
      </c>
      <c r="D119" s="60" t="str">
        <f t="shared" si="7"/>
        <v/>
      </c>
      <c r="E119" s="376"/>
      <c r="F119" s="511"/>
      <c r="G119" s="511"/>
      <c r="H119" s="511"/>
      <c r="I119" s="363"/>
      <c r="J119" s="363"/>
      <c r="K119" s="363"/>
      <c r="L119" s="431"/>
      <c r="M119" s="431"/>
      <c r="N119" s="423"/>
      <c r="O119" s="432"/>
      <c r="P119" s="432"/>
      <c r="Q119" s="363"/>
      <c r="R119" s="363"/>
      <c r="S119" s="380" t="str">
        <f t="shared" si="8"/>
        <v/>
      </c>
      <c r="T119" s="363"/>
      <c r="U119" s="49"/>
      <c r="V119" s="391"/>
      <c r="W119" s="434"/>
    </row>
    <row r="120" spans="3:23" ht="13.5" customHeight="1" x14ac:dyDescent="0.2">
      <c r="C120" s="383">
        <f t="shared" si="9"/>
        <v>108</v>
      </c>
      <c r="D120" s="60" t="str">
        <f t="shared" si="7"/>
        <v/>
      </c>
      <c r="E120" s="376"/>
      <c r="F120" s="511"/>
      <c r="G120" s="511"/>
      <c r="H120" s="511"/>
      <c r="I120" s="363"/>
      <c r="J120" s="363"/>
      <c r="K120" s="363"/>
      <c r="L120" s="431"/>
      <c r="M120" s="431"/>
      <c r="N120" s="423"/>
      <c r="O120" s="432"/>
      <c r="P120" s="432"/>
      <c r="Q120" s="363"/>
      <c r="R120" s="363"/>
      <c r="S120" s="380" t="str">
        <f t="shared" si="8"/>
        <v/>
      </c>
      <c r="T120" s="363"/>
      <c r="U120" s="49"/>
      <c r="V120" s="391"/>
      <c r="W120" s="434"/>
    </row>
    <row r="121" spans="3:23" ht="13.5" customHeight="1" x14ac:dyDescent="0.2">
      <c r="C121" s="383">
        <f t="shared" si="9"/>
        <v>109</v>
      </c>
      <c r="D121" s="60" t="str">
        <f t="shared" si="7"/>
        <v/>
      </c>
      <c r="E121" s="376"/>
      <c r="F121" s="511"/>
      <c r="G121" s="511"/>
      <c r="H121" s="511"/>
      <c r="I121" s="363"/>
      <c r="J121" s="363"/>
      <c r="K121" s="363"/>
      <c r="L121" s="431"/>
      <c r="M121" s="431"/>
      <c r="N121" s="423"/>
      <c r="O121" s="432"/>
      <c r="P121" s="432"/>
      <c r="Q121" s="363"/>
      <c r="R121" s="363"/>
      <c r="S121" s="380" t="str">
        <f t="shared" si="8"/>
        <v/>
      </c>
      <c r="T121" s="363"/>
      <c r="U121" s="49"/>
      <c r="V121" s="391"/>
      <c r="W121" s="434"/>
    </row>
    <row r="122" spans="3:23" ht="13.5" customHeight="1" x14ac:dyDescent="0.2">
      <c r="C122" s="383">
        <f t="shared" si="9"/>
        <v>110</v>
      </c>
      <c r="D122" s="60" t="str">
        <f t="shared" si="7"/>
        <v/>
      </c>
      <c r="E122" s="376"/>
      <c r="F122" s="511"/>
      <c r="G122" s="511"/>
      <c r="H122" s="511"/>
      <c r="I122" s="363"/>
      <c r="J122" s="363"/>
      <c r="K122" s="363"/>
      <c r="L122" s="431"/>
      <c r="M122" s="431"/>
      <c r="N122" s="423"/>
      <c r="O122" s="432"/>
      <c r="P122" s="432"/>
      <c r="Q122" s="363"/>
      <c r="R122" s="363"/>
      <c r="S122" s="380" t="str">
        <f t="shared" si="8"/>
        <v/>
      </c>
      <c r="T122" s="363"/>
      <c r="U122" s="49"/>
      <c r="V122" s="391"/>
      <c r="W122" s="434"/>
    </row>
    <row r="123" spans="3:23" ht="13.5" customHeight="1" x14ac:dyDescent="0.2">
      <c r="C123" s="383">
        <f t="shared" si="9"/>
        <v>111</v>
      </c>
      <c r="D123" s="60" t="str">
        <f t="shared" si="7"/>
        <v/>
      </c>
      <c r="E123" s="376"/>
      <c r="F123" s="511"/>
      <c r="G123" s="511"/>
      <c r="H123" s="511"/>
      <c r="I123" s="363"/>
      <c r="J123" s="363"/>
      <c r="K123" s="363"/>
      <c r="L123" s="431"/>
      <c r="M123" s="431"/>
      <c r="N123" s="423"/>
      <c r="O123" s="432"/>
      <c r="P123" s="432"/>
      <c r="Q123" s="363"/>
      <c r="R123" s="363"/>
      <c r="S123" s="380" t="str">
        <f t="shared" si="8"/>
        <v/>
      </c>
      <c r="T123" s="363"/>
      <c r="U123" s="49"/>
      <c r="V123" s="391"/>
      <c r="W123" s="434"/>
    </row>
    <row r="124" spans="3:23" ht="13.5" customHeight="1" x14ac:dyDescent="0.2">
      <c r="C124" s="383">
        <f t="shared" si="9"/>
        <v>112</v>
      </c>
      <c r="D124" s="60" t="str">
        <f t="shared" si="7"/>
        <v/>
      </c>
      <c r="E124" s="376"/>
      <c r="F124" s="511"/>
      <c r="G124" s="511"/>
      <c r="H124" s="511"/>
      <c r="I124" s="363"/>
      <c r="J124" s="363"/>
      <c r="K124" s="363"/>
      <c r="L124" s="431"/>
      <c r="M124" s="431"/>
      <c r="N124" s="423"/>
      <c r="O124" s="432"/>
      <c r="P124" s="432"/>
      <c r="Q124" s="363"/>
      <c r="R124" s="363"/>
      <c r="S124" s="380" t="str">
        <f t="shared" si="8"/>
        <v/>
      </c>
      <c r="T124" s="363"/>
      <c r="U124" s="49"/>
      <c r="V124" s="391"/>
      <c r="W124" s="434"/>
    </row>
    <row r="125" spans="3:23" ht="13.5" customHeight="1" x14ac:dyDescent="0.2">
      <c r="C125" s="383">
        <f t="shared" si="9"/>
        <v>113</v>
      </c>
      <c r="D125" s="60" t="str">
        <f t="shared" si="7"/>
        <v/>
      </c>
      <c r="E125" s="376"/>
      <c r="F125" s="511"/>
      <c r="G125" s="511"/>
      <c r="H125" s="511"/>
      <c r="I125" s="363"/>
      <c r="J125" s="363"/>
      <c r="K125" s="363"/>
      <c r="L125" s="431"/>
      <c r="M125" s="431"/>
      <c r="N125" s="423"/>
      <c r="O125" s="432"/>
      <c r="P125" s="432"/>
      <c r="Q125" s="363"/>
      <c r="R125" s="363"/>
      <c r="S125" s="380" t="str">
        <f t="shared" si="8"/>
        <v/>
      </c>
      <c r="T125" s="363"/>
      <c r="U125" s="49"/>
      <c r="V125" s="391"/>
      <c r="W125" s="434"/>
    </row>
    <row r="126" spans="3:23" ht="13.5" customHeight="1" x14ac:dyDescent="0.2">
      <c r="C126" s="383">
        <f t="shared" si="9"/>
        <v>114</v>
      </c>
      <c r="D126" s="60" t="str">
        <f t="shared" si="7"/>
        <v/>
      </c>
      <c r="E126" s="376"/>
      <c r="F126" s="511"/>
      <c r="G126" s="511"/>
      <c r="H126" s="511"/>
      <c r="I126" s="363"/>
      <c r="J126" s="363"/>
      <c r="K126" s="363"/>
      <c r="L126" s="431"/>
      <c r="M126" s="431"/>
      <c r="N126" s="423"/>
      <c r="O126" s="432"/>
      <c r="P126" s="432"/>
      <c r="Q126" s="363"/>
      <c r="R126" s="363"/>
      <c r="S126" s="380" t="str">
        <f t="shared" si="8"/>
        <v/>
      </c>
      <c r="T126" s="363"/>
      <c r="U126" s="49"/>
      <c r="V126" s="391"/>
      <c r="W126" s="434"/>
    </row>
    <row r="127" spans="3:23" ht="13.5" customHeight="1" x14ac:dyDescent="0.2">
      <c r="C127" s="383">
        <f t="shared" si="9"/>
        <v>115</v>
      </c>
      <c r="D127" s="60" t="str">
        <f t="shared" si="7"/>
        <v/>
      </c>
      <c r="E127" s="376"/>
      <c r="F127" s="511"/>
      <c r="G127" s="511"/>
      <c r="H127" s="511"/>
      <c r="I127" s="363"/>
      <c r="J127" s="363"/>
      <c r="K127" s="363"/>
      <c r="L127" s="431"/>
      <c r="M127" s="431"/>
      <c r="N127" s="423"/>
      <c r="O127" s="432"/>
      <c r="P127" s="432"/>
      <c r="Q127" s="363"/>
      <c r="R127" s="363"/>
      <c r="S127" s="380" t="str">
        <f t="shared" si="8"/>
        <v/>
      </c>
      <c r="T127" s="363"/>
      <c r="U127" s="49"/>
      <c r="V127" s="391"/>
      <c r="W127" s="434"/>
    </row>
    <row r="128" spans="3:23" ht="13.5" customHeight="1" x14ac:dyDescent="0.2">
      <c r="C128" s="383">
        <f t="shared" si="9"/>
        <v>116</v>
      </c>
      <c r="D128" s="60" t="str">
        <f t="shared" si="7"/>
        <v/>
      </c>
      <c r="E128" s="376"/>
      <c r="F128" s="511"/>
      <c r="G128" s="511"/>
      <c r="H128" s="511"/>
      <c r="I128" s="363"/>
      <c r="J128" s="363"/>
      <c r="K128" s="363"/>
      <c r="L128" s="431"/>
      <c r="M128" s="431"/>
      <c r="N128" s="423"/>
      <c r="O128" s="432"/>
      <c r="P128" s="432"/>
      <c r="Q128" s="363"/>
      <c r="R128" s="363"/>
      <c r="S128" s="380" t="str">
        <f t="shared" si="8"/>
        <v/>
      </c>
      <c r="T128" s="363"/>
      <c r="U128" s="49"/>
      <c r="V128" s="391"/>
      <c r="W128" s="434"/>
    </row>
    <row r="129" spans="3:23" ht="13.5" customHeight="1" x14ac:dyDescent="0.2">
      <c r="C129" s="383">
        <f t="shared" si="9"/>
        <v>117</v>
      </c>
      <c r="D129" s="60" t="str">
        <f t="shared" si="7"/>
        <v/>
      </c>
      <c r="E129" s="376"/>
      <c r="F129" s="511"/>
      <c r="G129" s="511"/>
      <c r="H129" s="511"/>
      <c r="I129" s="363"/>
      <c r="J129" s="363"/>
      <c r="K129" s="363"/>
      <c r="L129" s="431"/>
      <c r="M129" s="431"/>
      <c r="N129" s="423"/>
      <c r="O129" s="432"/>
      <c r="P129" s="432"/>
      <c r="Q129" s="363"/>
      <c r="R129" s="363"/>
      <c r="S129" s="380" t="str">
        <f t="shared" si="8"/>
        <v/>
      </c>
      <c r="T129" s="363"/>
      <c r="U129" s="49"/>
      <c r="V129" s="391"/>
      <c r="W129" s="434"/>
    </row>
    <row r="130" spans="3:23" ht="13.5" customHeight="1" x14ac:dyDescent="0.2">
      <c r="C130" s="383">
        <f t="shared" si="9"/>
        <v>118</v>
      </c>
      <c r="D130" s="60" t="str">
        <f t="shared" si="7"/>
        <v/>
      </c>
      <c r="E130" s="376"/>
      <c r="F130" s="511"/>
      <c r="G130" s="511"/>
      <c r="H130" s="511"/>
      <c r="I130" s="363"/>
      <c r="J130" s="363"/>
      <c r="K130" s="363"/>
      <c r="L130" s="431"/>
      <c r="M130" s="431"/>
      <c r="N130" s="423"/>
      <c r="O130" s="432"/>
      <c r="P130" s="432"/>
      <c r="Q130" s="363"/>
      <c r="R130" s="363"/>
      <c r="S130" s="380" t="str">
        <f t="shared" si="8"/>
        <v/>
      </c>
      <c r="T130" s="363"/>
      <c r="U130" s="49"/>
      <c r="V130" s="391"/>
      <c r="W130" s="434"/>
    </row>
    <row r="131" spans="3:23" ht="13.5" customHeight="1" x14ac:dyDescent="0.2">
      <c r="C131" s="383">
        <f t="shared" si="9"/>
        <v>119</v>
      </c>
      <c r="D131" s="60" t="str">
        <f t="shared" si="7"/>
        <v/>
      </c>
      <c r="E131" s="376"/>
      <c r="F131" s="511"/>
      <c r="G131" s="511"/>
      <c r="H131" s="511"/>
      <c r="I131" s="363"/>
      <c r="J131" s="363"/>
      <c r="K131" s="363"/>
      <c r="L131" s="431"/>
      <c r="M131" s="431"/>
      <c r="N131" s="423"/>
      <c r="O131" s="432"/>
      <c r="P131" s="432"/>
      <c r="Q131" s="363"/>
      <c r="R131" s="363"/>
      <c r="S131" s="380" t="str">
        <f t="shared" si="8"/>
        <v/>
      </c>
      <c r="T131" s="363"/>
      <c r="U131" s="49"/>
      <c r="V131" s="391"/>
      <c r="W131" s="434"/>
    </row>
    <row r="132" spans="3:23" ht="13.5" customHeight="1" x14ac:dyDescent="0.2">
      <c r="C132" s="383">
        <f t="shared" si="9"/>
        <v>120</v>
      </c>
      <c r="D132" s="60" t="str">
        <f t="shared" si="7"/>
        <v/>
      </c>
      <c r="E132" s="376"/>
      <c r="F132" s="511"/>
      <c r="G132" s="511"/>
      <c r="H132" s="511"/>
      <c r="I132" s="435"/>
      <c r="J132" s="435"/>
      <c r="K132" s="435"/>
      <c r="L132" s="431"/>
      <c r="M132" s="431"/>
      <c r="N132" s="423"/>
      <c r="O132" s="432"/>
      <c r="P132" s="432"/>
      <c r="Q132" s="363"/>
      <c r="R132" s="363"/>
      <c r="S132" s="380" t="str">
        <f t="shared" si="8"/>
        <v/>
      </c>
      <c r="T132" s="363"/>
      <c r="U132" s="49"/>
      <c r="V132" s="391"/>
      <c r="W132" s="434"/>
    </row>
    <row r="133" spans="3:23" ht="13.5" customHeight="1" x14ac:dyDescent="0.2">
      <c r="C133" s="383">
        <f t="shared" si="9"/>
        <v>121</v>
      </c>
      <c r="D133" s="60" t="str">
        <f t="shared" si="7"/>
        <v/>
      </c>
      <c r="E133" s="376"/>
      <c r="F133" s="511"/>
      <c r="G133" s="511"/>
      <c r="H133" s="511"/>
      <c r="I133" s="363"/>
      <c r="J133" s="363"/>
      <c r="K133" s="363"/>
      <c r="L133" s="431"/>
      <c r="M133" s="431"/>
      <c r="N133" s="423"/>
      <c r="O133" s="432"/>
      <c r="P133" s="432"/>
      <c r="Q133" s="363"/>
      <c r="R133" s="363"/>
      <c r="S133" s="380" t="str">
        <f t="shared" si="8"/>
        <v/>
      </c>
      <c r="T133" s="363"/>
      <c r="U133" s="49"/>
      <c r="V133" s="391"/>
      <c r="W133" s="434"/>
    </row>
    <row r="134" spans="3:23" ht="13.5" customHeight="1" x14ac:dyDescent="0.2">
      <c r="C134" s="383">
        <f t="shared" si="9"/>
        <v>122</v>
      </c>
      <c r="D134" s="60" t="str">
        <f t="shared" si="7"/>
        <v/>
      </c>
      <c r="E134" s="376"/>
      <c r="F134" s="511"/>
      <c r="G134" s="511"/>
      <c r="H134" s="511"/>
      <c r="I134" s="363"/>
      <c r="J134" s="363"/>
      <c r="K134" s="363"/>
      <c r="L134" s="431"/>
      <c r="M134" s="431"/>
      <c r="N134" s="423"/>
      <c r="O134" s="432"/>
      <c r="P134" s="432"/>
      <c r="Q134" s="363"/>
      <c r="R134" s="363"/>
      <c r="S134" s="380" t="str">
        <f t="shared" si="8"/>
        <v/>
      </c>
      <c r="T134" s="363"/>
      <c r="U134" s="49"/>
      <c r="V134" s="391"/>
      <c r="W134" s="434"/>
    </row>
    <row r="135" spans="3:23" ht="13.5" customHeight="1" x14ac:dyDescent="0.2">
      <c r="C135" s="383">
        <f t="shared" si="9"/>
        <v>123</v>
      </c>
      <c r="D135" s="60" t="str">
        <f t="shared" si="7"/>
        <v/>
      </c>
      <c r="E135" s="376"/>
      <c r="F135" s="511"/>
      <c r="G135" s="511"/>
      <c r="H135" s="511"/>
      <c r="I135" s="363"/>
      <c r="J135" s="363"/>
      <c r="K135" s="363"/>
      <c r="L135" s="431"/>
      <c r="M135" s="431"/>
      <c r="N135" s="423"/>
      <c r="O135" s="432"/>
      <c r="P135" s="432"/>
      <c r="Q135" s="363"/>
      <c r="R135" s="363"/>
      <c r="S135" s="380" t="str">
        <f t="shared" si="8"/>
        <v/>
      </c>
      <c r="T135" s="363"/>
      <c r="U135" s="49"/>
      <c r="V135" s="391"/>
      <c r="W135" s="434"/>
    </row>
    <row r="136" spans="3:23" ht="13.5" customHeight="1" x14ac:dyDescent="0.2">
      <c r="C136" s="383">
        <f t="shared" si="9"/>
        <v>124</v>
      </c>
      <c r="D136" s="60" t="str">
        <f t="shared" si="7"/>
        <v/>
      </c>
      <c r="E136" s="376"/>
      <c r="F136" s="511"/>
      <c r="G136" s="511"/>
      <c r="H136" s="511"/>
      <c r="I136" s="363"/>
      <c r="J136" s="363"/>
      <c r="K136" s="363"/>
      <c r="L136" s="431"/>
      <c r="M136" s="431"/>
      <c r="N136" s="423"/>
      <c r="O136" s="432"/>
      <c r="P136" s="432"/>
      <c r="Q136" s="363"/>
      <c r="R136" s="363"/>
      <c r="S136" s="380" t="str">
        <f t="shared" si="8"/>
        <v/>
      </c>
      <c r="T136" s="363"/>
      <c r="U136" s="49"/>
      <c r="V136" s="391"/>
      <c r="W136" s="434"/>
    </row>
    <row r="137" spans="3:23" ht="13.5" customHeight="1" x14ac:dyDescent="0.2">
      <c r="C137" s="383">
        <f t="shared" si="9"/>
        <v>125</v>
      </c>
      <c r="D137" s="60" t="str">
        <f t="shared" si="7"/>
        <v/>
      </c>
      <c r="E137" s="376"/>
      <c r="F137" s="511"/>
      <c r="G137" s="511"/>
      <c r="H137" s="511"/>
      <c r="I137" s="363"/>
      <c r="J137" s="363"/>
      <c r="K137" s="363"/>
      <c r="L137" s="431"/>
      <c r="M137" s="431"/>
      <c r="N137" s="423"/>
      <c r="O137" s="432"/>
      <c r="P137" s="432"/>
      <c r="Q137" s="363"/>
      <c r="R137" s="363"/>
      <c r="S137" s="380" t="str">
        <f t="shared" si="8"/>
        <v/>
      </c>
      <c r="T137" s="363"/>
      <c r="U137" s="49"/>
      <c r="V137" s="391"/>
      <c r="W137" s="434"/>
    </row>
    <row r="138" spans="3:23" ht="13.5" customHeight="1" x14ac:dyDescent="0.2">
      <c r="C138" s="383">
        <f t="shared" si="9"/>
        <v>126</v>
      </c>
      <c r="D138" s="60" t="str">
        <f t="shared" si="7"/>
        <v/>
      </c>
      <c r="E138" s="376"/>
      <c r="F138" s="511"/>
      <c r="G138" s="511"/>
      <c r="H138" s="511"/>
      <c r="I138" s="363"/>
      <c r="J138" s="363"/>
      <c r="K138" s="363"/>
      <c r="L138" s="431"/>
      <c r="M138" s="431"/>
      <c r="N138" s="423"/>
      <c r="O138" s="432"/>
      <c r="P138" s="432"/>
      <c r="Q138" s="363"/>
      <c r="R138" s="363"/>
      <c r="S138" s="380" t="str">
        <f t="shared" si="8"/>
        <v/>
      </c>
      <c r="T138" s="363"/>
      <c r="U138" s="49"/>
      <c r="V138" s="391"/>
      <c r="W138" s="434"/>
    </row>
    <row r="139" spans="3:23" ht="13.5" customHeight="1" x14ac:dyDescent="0.2">
      <c r="C139" s="383">
        <f t="shared" si="9"/>
        <v>127</v>
      </c>
      <c r="D139" s="60" t="str">
        <f t="shared" si="7"/>
        <v/>
      </c>
      <c r="E139" s="376"/>
      <c r="F139" s="511"/>
      <c r="G139" s="511"/>
      <c r="H139" s="511"/>
      <c r="I139" s="363"/>
      <c r="J139" s="363"/>
      <c r="K139" s="363"/>
      <c r="L139" s="431"/>
      <c r="M139" s="431"/>
      <c r="N139" s="423"/>
      <c r="O139" s="432"/>
      <c r="P139" s="432"/>
      <c r="Q139" s="363"/>
      <c r="R139" s="363"/>
      <c r="S139" s="380" t="str">
        <f t="shared" si="8"/>
        <v/>
      </c>
      <c r="T139" s="363"/>
      <c r="U139" s="49"/>
      <c r="V139" s="391"/>
      <c r="W139" s="434"/>
    </row>
    <row r="140" spans="3:23" ht="13.5" customHeight="1" x14ac:dyDescent="0.2">
      <c r="C140" s="383">
        <f t="shared" si="9"/>
        <v>128</v>
      </c>
      <c r="D140" s="60" t="str">
        <f t="shared" si="7"/>
        <v/>
      </c>
      <c r="E140" s="376"/>
      <c r="F140" s="511"/>
      <c r="G140" s="511"/>
      <c r="H140" s="511"/>
      <c r="I140" s="363"/>
      <c r="J140" s="363"/>
      <c r="K140" s="363"/>
      <c r="L140" s="431"/>
      <c r="M140" s="431"/>
      <c r="N140" s="423"/>
      <c r="O140" s="432"/>
      <c r="P140" s="432"/>
      <c r="Q140" s="363"/>
      <c r="R140" s="363"/>
      <c r="S140" s="380" t="str">
        <f t="shared" si="8"/>
        <v/>
      </c>
      <c r="T140" s="363"/>
      <c r="U140" s="49"/>
      <c r="V140" s="391"/>
      <c r="W140" s="434"/>
    </row>
    <row r="141" spans="3:23" ht="13.5" customHeight="1" x14ac:dyDescent="0.2">
      <c r="C141" s="383">
        <f t="shared" si="9"/>
        <v>129</v>
      </c>
      <c r="D141" s="60" t="str">
        <f t="shared" ref="D141:D204" si="10">IF(E141="","",IF(OR(AND(E141&lt;=$Z$2,K141&lt;&gt;"○"),AND(E141&lt;=$AA$2,K141="○")),"○",""))</f>
        <v/>
      </c>
      <c r="E141" s="376"/>
      <c r="F141" s="511"/>
      <c r="G141" s="511"/>
      <c r="H141" s="511"/>
      <c r="I141" s="363"/>
      <c r="J141" s="363"/>
      <c r="K141" s="363"/>
      <c r="L141" s="431"/>
      <c r="M141" s="431"/>
      <c r="N141" s="423"/>
      <c r="O141" s="432"/>
      <c r="P141" s="432"/>
      <c r="Q141" s="363"/>
      <c r="R141" s="363"/>
      <c r="S141" s="380" t="str">
        <f t="shared" ref="S141:S204" si="11">IF(OR(N141="",N141=0),"",IF(OR(AND(I141="○",$O141&gt;Z$5),AND(J141="○",$O141&gt;AA$5),AND(I141="○",$P141&gt;Z$6),AND(J141="○",$P141&gt;AA$6),AND(K141="○",$P141&gt;AB$6),AND(Q141="○",R141="○")),"○",""))</f>
        <v/>
      </c>
      <c r="T141" s="363"/>
      <c r="U141" s="49"/>
      <c r="V141" s="391"/>
      <c r="W141" s="434"/>
    </row>
    <row r="142" spans="3:23" ht="13.5" customHeight="1" x14ac:dyDescent="0.2">
      <c r="C142" s="383">
        <f t="shared" si="9"/>
        <v>130</v>
      </c>
      <c r="D142" s="60" t="str">
        <f t="shared" si="10"/>
        <v/>
      </c>
      <c r="E142" s="376"/>
      <c r="F142" s="511"/>
      <c r="G142" s="511"/>
      <c r="H142" s="511"/>
      <c r="I142" s="363"/>
      <c r="J142" s="363"/>
      <c r="K142" s="363"/>
      <c r="L142" s="431"/>
      <c r="M142" s="431"/>
      <c r="N142" s="423"/>
      <c r="O142" s="432"/>
      <c r="P142" s="432"/>
      <c r="Q142" s="363"/>
      <c r="R142" s="363"/>
      <c r="S142" s="380" t="str">
        <f t="shared" si="11"/>
        <v/>
      </c>
      <c r="T142" s="363"/>
      <c r="U142" s="49"/>
      <c r="V142" s="391"/>
      <c r="W142" s="434"/>
    </row>
    <row r="143" spans="3:23" ht="13.5" customHeight="1" x14ac:dyDescent="0.2">
      <c r="C143" s="383">
        <f t="shared" si="9"/>
        <v>131</v>
      </c>
      <c r="D143" s="60" t="str">
        <f t="shared" si="10"/>
        <v/>
      </c>
      <c r="E143" s="376"/>
      <c r="F143" s="511"/>
      <c r="G143" s="511"/>
      <c r="H143" s="511"/>
      <c r="I143" s="363"/>
      <c r="J143" s="363"/>
      <c r="K143" s="363"/>
      <c r="L143" s="431"/>
      <c r="M143" s="431"/>
      <c r="N143" s="423"/>
      <c r="O143" s="432"/>
      <c r="P143" s="432"/>
      <c r="Q143" s="363"/>
      <c r="R143" s="363"/>
      <c r="S143" s="380" t="str">
        <f t="shared" si="11"/>
        <v/>
      </c>
      <c r="T143" s="363"/>
      <c r="U143" s="49"/>
      <c r="V143" s="391"/>
      <c r="W143" s="434"/>
    </row>
    <row r="144" spans="3:23" ht="13.5" customHeight="1" x14ac:dyDescent="0.2">
      <c r="C144" s="383">
        <f t="shared" si="9"/>
        <v>132</v>
      </c>
      <c r="D144" s="60" t="str">
        <f t="shared" si="10"/>
        <v/>
      </c>
      <c r="E144" s="376"/>
      <c r="F144" s="511"/>
      <c r="G144" s="511"/>
      <c r="H144" s="511"/>
      <c r="I144" s="363"/>
      <c r="J144" s="363"/>
      <c r="K144" s="363"/>
      <c r="L144" s="431"/>
      <c r="M144" s="431"/>
      <c r="N144" s="423"/>
      <c r="O144" s="432"/>
      <c r="P144" s="432"/>
      <c r="Q144" s="363"/>
      <c r="R144" s="363"/>
      <c r="S144" s="380" t="str">
        <f t="shared" si="11"/>
        <v/>
      </c>
      <c r="T144" s="363"/>
      <c r="U144" s="49"/>
      <c r="V144" s="391"/>
      <c r="W144" s="434"/>
    </row>
    <row r="145" spans="3:23" ht="13.5" customHeight="1" x14ac:dyDescent="0.2">
      <c r="C145" s="383">
        <f t="shared" si="9"/>
        <v>133</v>
      </c>
      <c r="D145" s="60" t="str">
        <f t="shared" si="10"/>
        <v/>
      </c>
      <c r="E145" s="376"/>
      <c r="F145" s="511"/>
      <c r="G145" s="511"/>
      <c r="H145" s="511"/>
      <c r="I145" s="363"/>
      <c r="J145" s="363"/>
      <c r="K145" s="363"/>
      <c r="L145" s="431"/>
      <c r="M145" s="431"/>
      <c r="N145" s="423"/>
      <c r="O145" s="432"/>
      <c r="P145" s="432"/>
      <c r="Q145" s="363"/>
      <c r="R145" s="363"/>
      <c r="S145" s="380" t="str">
        <f t="shared" si="11"/>
        <v/>
      </c>
      <c r="T145" s="363"/>
      <c r="U145" s="49"/>
      <c r="V145" s="391"/>
      <c r="W145" s="434"/>
    </row>
    <row r="146" spans="3:23" ht="13.5" customHeight="1" x14ac:dyDescent="0.2">
      <c r="C146" s="383">
        <f t="shared" si="9"/>
        <v>134</v>
      </c>
      <c r="D146" s="60" t="str">
        <f t="shared" si="10"/>
        <v/>
      </c>
      <c r="E146" s="376"/>
      <c r="F146" s="511"/>
      <c r="G146" s="511"/>
      <c r="H146" s="511"/>
      <c r="I146" s="363"/>
      <c r="J146" s="363"/>
      <c r="K146" s="363"/>
      <c r="L146" s="431"/>
      <c r="M146" s="431"/>
      <c r="N146" s="423"/>
      <c r="O146" s="432"/>
      <c r="P146" s="432"/>
      <c r="Q146" s="363"/>
      <c r="R146" s="363"/>
      <c r="S146" s="380" t="str">
        <f t="shared" si="11"/>
        <v/>
      </c>
      <c r="T146" s="363"/>
      <c r="U146" s="49"/>
      <c r="V146" s="391"/>
      <c r="W146" s="434"/>
    </row>
    <row r="147" spans="3:23" ht="13.5" customHeight="1" x14ac:dyDescent="0.2">
      <c r="C147" s="383">
        <f t="shared" si="9"/>
        <v>135</v>
      </c>
      <c r="D147" s="60" t="str">
        <f t="shared" si="10"/>
        <v/>
      </c>
      <c r="E147" s="376"/>
      <c r="F147" s="511"/>
      <c r="G147" s="511"/>
      <c r="H147" s="511"/>
      <c r="I147" s="363"/>
      <c r="J147" s="363"/>
      <c r="K147" s="363"/>
      <c r="L147" s="431"/>
      <c r="M147" s="431"/>
      <c r="N147" s="423"/>
      <c r="O147" s="432"/>
      <c r="P147" s="432"/>
      <c r="Q147" s="363"/>
      <c r="R147" s="363"/>
      <c r="S147" s="380" t="str">
        <f t="shared" si="11"/>
        <v/>
      </c>
      <c r="T147" s="363"/>
      <c r="U147" s="49"/>
      <c r="V147" s="391"/>
      <c r="W147" s="434"/>
    </row>
    <row r="148" spans="3:23" ht="13.5" customHeight="1" x14ac:dyDescent="0.2">
      <c r="C148" s="383">
        <f t="shared" si="9"/>
        <v>136</v>
      </c>
      <c r="D148" s="60" t="str">
        <f t="shared" si="10"/>
        <v/>
      </c>
      <c r="E148" s="376"/>
      <c r="F148" s="511"/>
      <c r="G148" s="511"/>
      <c r="H148" s="511"/>
      <c r="I148" s="363"/>
      <c r="J148" s="363"/>
      <c r="K148" s="363"/>
      <c r="L148" s="431"/>
      <c r="M148" s="431"/>
      <c r="N148" s="423"/>
      <c r="O148" s="432"/>
      <c r="P148" s="432"/>
      <c r="Q148" s="363"/>
      <c r="R148" s="363"/>
      <c r="S148" s="380" t="str">
        <f t="shared" si="11"/>
        <v/>
      </c>
      <c r="T148" s="363"/>
      <c r="U148" s="49"/>
      <c r="V148" s="391"/>
      <c r="W148" s="434"/>
    </row>
    <row r="149" spans="3:23" ht="13.5" customHeight="1" x14ac:dyDescent="0.2">
      <c r="C149" s="383">
        <f t="shared" si="9"/>
        <v>137</v>
      </c>
      <c r="D149" s="60" t="str">
        <f t="shared" si="10"/>
        <v/>
      </c>
      <c r="E149" s="376"/>
      <c r="F149" s="511"/>
      <c r="G149" s="511"/>
      <c r="H149" s="511"/>
      <c r="I149" s="363"/>
      <c r="J149" s="363"/>
      <c r="K149" s="363"/>
      <c r="L149" s="431"/>
      <c r="M149" s="431"/>
      <c r="N149" s="423"/>
      <c r="O149" s="432"/>
      <c r="P149" s="432"/>
      <c r="Q149" s="363"/>
      <c r="R149" s="363"/>
      <c r="S149" s="380" t="str">
        <f t="shared" si="11"/>
        <v/>
      </c>
      <c r="T149" s="363"/>
      <c r="U149" s="49"/>
      <c r="V149" s="391"/>
      <c r="W149" s="434"/>
    </row>
    <row r="150" spans="3:23" ht="13.5" customHeight="1" x14ac:dyDescent="0.2">
      <c r="C150" s="383">
        <f t="shared" si="9"/>
        <v>138</v>
      </c>
      <c r="D150" s="60" t="str">
        <f t="shared" si="10"/>
        <v/>
      </c>
      <c r="E150" s="376"/>
      <c r="F150" s="511"/>
      <c r="G150" s="511"/>
      <c r="H150" s="511"/>
      <c r="I150" s="363"/>
      <c r="J150" s="363"/>
      <c r="K150" s="363"/>
      <c r="L150" s="431"/>
      <c r="M150" s="431"/>
      <c r="N150" s="423"/>
      <c r="O150" s="432"/>
      <c r="P150" s="432"/>
      <c r="Q150" s="363"/>
      <c r="R150" s="363"/>
      <c r="S150" s="380" t="str">
        <f t="shared" si="11"/>
        <v/>
      </c>
      <c r="T150" s="363"/>
      <c r="U150" s="49"/>
      <c r="V150" s="391"/>
      <c r="W150" s="434"/>
    </row>
    <row r="151" spans="3:23" ht="13.5" customHeight="1" x14ac:dyDescent="0.2">
      <c r="C151" s="383">
        <f t="shared" si="9"/>
        <v>139</v>
      </c>
      <c r="D151" s="60" t="str">
        <f t="shared" si="10"/>
        <v/>
      </c>
      <c r="E151" s="376"/>
      <c r="F151" s="511"/>
      <c r="G151" s="511"/>
      <c r="H151" s="511"/>
      <c r="I151" s="363"/>
      <c r="J151" s="363"/>
      <c r="K151" s="363"/>
      <c r="L151" s="431"/>
      <c r="M151" s="431"/>
      <c r="N151" s="423"/>
      <c r="O151" s="432"/>
      <c r="P151" s="432"/>
      <c r="Q151" s="363"/>
      <c r="R151" s="363"/>
      <c r="S151" s="380" t="str">
        <f t="shared" si="11"/>
        <v/>
      </c>
      <c r="T151" s="363"/>
      <c r="U151" s="49"/>
      <c r="V151" s="391"/>
      <c r="W151" s="434"/>
    </row>
    <row r="152" spans="3:23" ht="13.5" customHeight="1" x14ac:dyDescent="0.2">
      <c r="C152" s="383">
        <f t="shared" si="9"/>
        <v>140</v>
      </c>
      <c r="D152" s="60" t="str">
        <f t="shared" si="10"/>
        <v/>
      </c>
      <c r="E152" s="376"/>
      <c r="F152" s="511"/>
      <c r="G152" s="511"/>
      <c r="H152" s="511"/>
      <c r="I152" s="363"/>
      <c r="J152" s="363"/>
      <c r="K152" s="363"/>
      <c r="L152" s="431"/>
      <c r="M152" s="431"/>
      <c r="N152" s="423"/>
      <c r="O152" s="432"/>
      <c r="P152" s="432"/>
      <c r="Q152" s="363"/>
      <c r="R152" s="363"/>
      <c r="S152" s="380" t="str">
        <f t="shared" si="11"/>
        <v/>
      </c>
      <c r="T152" s="363"/>
      <c r="U152" s="49"/>
      <c r="V152" s="391"/>
      <c r="W152" s="434"/>
    </row>
    <row r="153" spans="3:23" ht="13.5" customHeight="1" x14ac:dyDescent="0.2">
      <c r="C153" s="383">
        <f t="shared" si="9"/>
        <v>141</v>
      </c>
      <c r="D153" s="60" t="str">
        <f t="shared" si="10"/>
        <v/>
      </c>
      <c r="E153" s="376"/>
      <c r="F153" s="511"/>
      <c r="G153" s="511"/>
      <c r="H153" s="511"/>
      <c r="I153" s="363"/>
      <c r="J153" s="363"/>
      <c r="K153" s="363"/>
      <c r="L153" s="431"/>
      <c r="M153" s="431"/>
      <c r="N153" s="423"/>
      <c r="O153" s="432"/>
      <c r="P153" s="432"/>
      <c r="Q153" s="363"/>
      <c r="R153" s="363"/>
      <c r="S153" s="380" t="str">
        <f t="shared" si="11"/>
        <v/>
      </c>
      <c r="T153" s="363"/>
      <c r="U153" s="49"/>
      <c r="V153" s="391"/>
      <c r="W153" s="434"/>
    </row>
    <row r="154" spans="3:23" ht="13.5" customHeight="1" x14ac:dyDescent="0.2">
      <c r="C154" s="383">
        <f t="shared" si="9"/>
        <v>142</v>
      </c>
      <c r="D154" s="60" t="str">
        <f t="shared" si="10"/>
        <v/>
      </c>
      <c r="E154" s="376"/>
      <c r="F154" s="511"/>
      <c r="G154" s="511"/>
      <c r="H154" s="511"/>
      <c r="I154" s="363"/>
      <c r="J154" s="363"/>
      <c r="K154" s="363"/>
      <c r="L154" s="431"/>
      <c r="M154" s="431"/>
      <c r="N154" s="423"/>
      <c r="O154" s="432"/>
      <c r="P154" s="432"/>
      <c r="Q154" s="363"/>
      <c r="R154" s="363"/>
      <c r="S154" s="380" t="str">
        <f t="shared" si="11"/>
        <v/>
      </c>
      <c r="T154" s="363"/>
      <c r="U154" s="49"/>
      <c r="V154" s="391"/>
      <c r="W154" s="434"/>
    </row>
    <row r="155" spans="3:23" ht="13.5" customHeight="1" x14ac:dyDescent="0.2">
      <c r="C155" s="383">
        <f t="shared" si="9"/>
        <v>143</v>
      </c>
      <c r="D155" s="60" t="str">
        <f t="shared" si="10"/>
        <v/>
      </c>
      <c r="E155" s="376"/>
      <c r="F155" s="511"/>
      <c r="G155" s="511"/>
      <c r="H155" s="511"/>
      <c r="I155" s="363"/>
      <c r="J155" s="363"/>
      <c r="K155" s="363"/>
      <c r="L155" s="431"/>
      <c r="M155" s="431"/>
      <c r="N155" s="423"/>
      <c r="O155" s="432"/>
      <c r="P155" s="432"/>
      <c r="Q155" s="363"/>
      <c r="R155" s="363"/>
      <c r="S155" s="380" t="str">
        <f t="shared" si="11"/>
        <v/>
      </c>
      <c r="T155" s="363"/>
      <c r="U155" s="49"/>
      <c r="V155" s="391"/>
      <c r="W155" s="434"/>
    </row>
    <row r="156" spans="3:23" ht="13.5" customHeight="1" x14ac:dyDescent="0.2">
      <c r="C156" s="383">
        <f t="shared" si="9"/>
        <v>144</v>
      </c>
      <c r="D156" s="60" t="str">
        <f t="shared" si="10"/>
        <v/>
      </c>
      <c r="E156" s="376"/>
      <c r="F156" s="511"/>
      <c r="G156" s="511"/>
      <c r="H156" s="511"/>
      <c r="I156" s="363"/>
      <c r="J156" s="363"/>
      <c r="K156" s="363"/>
      <c r="L156" s="431"/>
      <c r="M156" s="431"/>
      <c r="N156" s="423"/>
      <c r="O156" s="432"/>
      <c r="P156" s="432"/>
      <c r="Q156" s="363"/>
      <c r="R156" s="363"/>
      <c r="S156" s="380" t="str">
        <f t="shared" si="11"/>
        <v/>
      </c>
      <c r="T156" s="363"/>
      <c r="U156" s="49"/>
      <c r="V156" s="391"/>
      <c r="W156" s="434"/>
    </row>
    <row r="157" spans="3:23" ht="13.5" customHeight="1" x14ac:dyDescent="0.2">
      <c r="C157" s="383">
        <f t="shared" si="9"/>
        <v>145</v>
      </c>
      <c r="D157" s="60" t="str">
        <f t="shared" si="10"/>
        <v/>
      </c>
      <c r="E157" s="376"/>
      <c r="F157" s="511"/>
      <c r="G157" s="511"/>
      <c r="H157" s="511"/>
      <c r="I157" s="363"/>
      <c r="J157" s="363"/>
      <c r="K157" s="363"/>
      <c r="L157" s="431"/>
      <c r="M157" s="431"/>
      <c r="N157" s="423"/>
      <c r="O157" s="432"/>
      <c r="P157" s="432"/>
      <c r="Q157" s="363"/>
      <c r="R157" s="363"/>
      <c r="S157" s="380" t="str">
        <f t="shared" si="11"/>
        <v/>
      </c>
      <c r="T157" s="363"/>
      <c r="U157" s="49"/>
      <c r="V157" s="391"/>
      <c r="W157" s="434"/>
    </row>
    <row r="158" spans="3:23" ht="13.5" customHeight="1" x14ac:dyDescent="0.2">
      <c r="C158" s="383">
        <f t="shared" si="9"/>
        <v>146</v>
      </c>
      <c r="D158" s="60" t="str">
        <f t="shared" si="10"/>
        <v/>
      </c>
      <c r="E158" s="376"/>
      <c r="F158" s="511"/>
      <c r="G158" s="511"/>
      <c r="H158" s="511"/>
      <c r="I158" s="363"/>
      <c r="J158" s="363"/>
      <c r="K158" s="363"/>
      <c r="L158" s="431"/>
      <c r="M158" s="431"/>
      <c r="N158" s="423"/>
      <c r="O158" s="432"/>
      <c r="P158" s="432"/>
      <c r="Q158" s="363"/>
      <c r="R158" s="363"/>
      <c r="S158" s="380" t="str">
        <f t="shared" si="11"/>
        <v/>
      </c>
      <c r="T158" s="363"/>
      <c r="U158" s="49"/>
      <c r="V158" s="391"/>
      <c r="W158" s="434"/>
    </row>
    <row r="159" spans="3:23" ht="13.5" customHeight="1" x14ac:dyDescent="0.2">
      <c r="C159" s="383">
        <f t="shared" si="9"/>
        <v>147</v>
      </c>
      <c r="D159" s="60" t="str">
        <f t="shared" si="10"/>
        <v/>
      </c>
      <c r="E159" s="376"/>
      <c r="F159" s="511"/>
      <c r="G159" s="511"/>
      <c r="H159" s="511"/>
      <c r="I159" s="363"/>
      <c r="J159" s="363"/>
      <c r="K159" s="363"/>
      <c r="L159" s="431"/>
      <c r="M159" s="431"/>
      <c r="N159" s="423"/>
      <c r="O159" s="432"/>
      <c r="P159" s="432"/>
      <c r="Q159" s="363"/>
      <c r="R159" s="363"/>
      <c r="S159" s="380" t="str">
        <f t="shared" si="11"/>
        <v/>
      </c>
      <c r="T159" s="363"/>
      <c r="U159" s="49"/>
      <c r="V159" s="391"/>
      <c r="W159" s="434"/>
    </row>
    <row r="160" spans="3:23" ht="13.5" customHeight="1" x14ac:dyDescent="0.2">
      <c r="C160" s="383">
        <f t="shared" si="9"/>
        <v>148</v>
      </c>
      <c r="D160" s="60" t="str">
        <f t="shared" si="10"/>
        <v/>
      </c>
      <c r="E160" s="376"/>
      <c r="F160" s="511"/>
      <c r="G160" s="511"/>
      <c r="H160" s="511"/>
      <c r="I160" s="363"/>
      <c r="J160" s="363"/>
      <c r="K160" s="363"/>
      <c r="L160" s="431"/>
      <c r="M160" s="431"/>
      <c r="N160" s="423"/>
      <c r="O160" s="432"/>
      <c r="P160" s="432"/>
      <c r="Q160" s="363"/>
      <c r="R160" s="363"/>
      <c r="S160" s="380" t="str">
        <f t="shared" si="11"/>
        <v/>
      </c>
      <c r="T160" s="363"/>
      <c r="U160" s="49"/>
      <c r="V160" s="391"/>
      <c r="W160" s="434"/>
    </row>
    <row r="161" spans="3:23" ht="13.5" customHeight="1" x14ac:dyDescent="0.2">
      <c r="C161" s="383">
        <f t="shared" si="9"/>
        <v>149</v>
      </c>
      <c r="D161" s="60" t="str">
        <f t="shared" si="10"/>
        <v/>
      </c>
      <c r="E161" s="376"/>
      <c r="F161" s="511"/>
      <c r="G161" s="511"/>
      <c r="H161" s="511"/>
      <c r="I161" s="363"/>
      <c r="J161" s="363"/>
      <c r="K161" s="363"/>
      <c r="L161" s="431"/>
      <c r="M161" s="431"/>
      <c r="N161" s="423"/>
      <c r="O161" s="432"/>
      <c r="P161" s="432"/>
      <c r="Q161" s="363"/>
      <c r="R161" s="363"/>
      <c r="S161" s="380" t="str">
        <f t="shared" si="11"/>
        <v/>
      </c>
      <c r="T161" s="363"/>
      <c r="U161" s="49"/>
      <c r="V161" s="391"/>
      <c r="W161" s="434"/>
    </row>
    <row r="162" spans="3:23" ht="13.5" customHeight="1" x14ac:dyDescent="0.2">
      <c r="C162" s="383">
        <f t="shared" si="9"/>
        <v>150</v>
      </c>
      <c r="D162" s="60" t="str">
        <f t="shared" si="10"/>
        <v/>
      </c>
      <c r="E162" s="376"/>
      <c r="F162" s="511"/>
      <c r="G162" s="511"/>
      <c r="H162" s="511"/>
      <c r="I162" s="435"/>
      <c r="J162" s="435"/>
      <c r="K162" s="435"/>
      <c r="L162" s="431"/>
      <c r="M162" s="431"/>
      <c r="N162" s="423"/>
      <c r="O162" s="432"/>
      <c r="P162" s="432"/>
      <c r="Q162" s="363"/>
      <c r="R162" s="363"/>
      <c r="S162" s="380" t="str">
        <f t="shared" si="11"/>
        <v/>
      </c>
      <c r="T162" s="363"/>
      <c r="U162" s="49"/>
      <c r="V162" s="391"/>
      <c r="W162" s="434"/>
    </row>
    <row r="163" spans="3:23" ht="13.5" customHeight="1" x14ac:dyDescent="0.2">
      <c r="C163" s="383">
        <f t="shared" si="9"/>
        <v>151</v>
      </c>
      <c r="D163" s="60" t="str">
        <f t="shared" si="10"/>
        <v/>
      </c>
      <c r="E163" s="376"/>
      <c r="F163" s="511"/>
      <c r="G163" s="511"/>
      <c r="H163" s="511"/>
      <c r="I163" s="363"/>
      <c r="J163" s="363"/>
      <c r="K163" s="363"/>
      <c r="L163" s="431"/>
      <c r="M163" s="431"/>
      <c r="N163" s="423"/>
      <c r="O163" s="432"/>
      <c r="P163" s="432"/>
      <c r="Q163" s="363"/>
      <c r="R163" s="363"/>
      <c r="S163" s="380" t="str">
        <f t="shared" si="11"/>
        <v/>
      </c>
      <c r="T163" s="363"/>
      <c r="U163" s="49"/>
      <c r="V163" s="391"/>
      <c r="W163" s="434"/>
    </row>
    <row r="164" spans="3:23" ht="13.5" customHeight="1" x14ac:dyDescent="0.2">
      <c r="C164" s="383">
        <f>C163+1</f>
        <v>152</v>
      </c>
      <c r="D164" s="60" t="str">
        <f t="shared" si="10"/>
        <v/>
      </c>
      <c r="E164" s="376"/>
      <c r="F164" s="511"/>
      <c r="G164" s="511"/>
      <c r="H164" s="511"/>
      <c r="I164" s="363"/>
      <c r="J164" s="363"/>
      <c r="K164" s="363"/>
      <c r="L164" s="431"/>
      <c r="M164" s="431"/>
      <c r="N164" s="423"/>
      <c r="O164" s="432"/>
      <c r="P164" s="432"/>
      <c r="Q164" s="363"/>
      <c r="R164" s="363"/>
      <c r="S164" s="380" t="str">
        <f t="shared" si="11"/>
        <v/>
      </c>
      <c r="T164" s="363"/>
      <c r="U164" s="49"/>
      <c r="V164" s="391"/>
      <c r="W164" s="434"/>
    </row>
    <row r="165" spans="3:23" ht="13.5" customHeight="1" x14ac:dyDescent="0.2">
      <c r="C165" s="383">
        <f>C164+1</f>
        <v>153</v>
      </c>
      <c r="D165" s="60" t="str">
        <f t="shared" si="10"/>
        <v/>
      </c>
      <c r="E165" s="376"/>
      <c r="F165" s="511"/>
      <c r="G165" s="511"/>
      <c r="H165" s="511"/>
      <c r="I165" s="363"/>
      <c r="J165" s="363"/>
      <c r="K165" s="363"/>
      <c r="L165" s="431"/>
      <c r="M165" s="431"/>
      <c r="N165" s="423"/>
      <c r="O165" s="432"/>
      <c r="P165" s="432"/>
      <c r="Q165" s="363"/>
      <c r="R165" s="363"/>
      <c r="S165" s="380" t="str">
        <f t="shared" si="11"/>
        <v/>
      </c>
      <c r="T165" s="363"/>
      <c r="U165" s="49"/>
      <c r="V165" s="391"/>
      <c r="W165" s="434"/>
    </row>
    <row r="166" spans="3:23" ht="13.5" customHeight="1" x14ac:dyDescent="0.2">
      <c r="C166" s="383">
        <f t="shared" ref="C166:C193" si="12">C165+1</f>
        <v>154</v>
      </c>
      <c r="D166" s="60" t="str">
        <f t="shared" si="10"/>
        <v/>
      </c>
      <c r="E166" s="376"/>
      <c r="F166" s="511"/>
      <c r="G166" s="511"/>
      <c r="H166" s="511"/>
      <c r="I166" s="363"/>
      <c r="J166" s="363"/>
      <c r="K166" s="363"/>
      <c r="L166" s="431"/>
      <c r="M166" s="431"/>
      <c r="N166" s="423"/>
      <c r="O166" s="432"/>
      <c r="P166" s="432"/>
      <c r="Q166" s="363"/>
      <c r="R166" s="363"/>
      <c r="S166" s="380" t="str">
        <f t="shared" si="11"/>
        <v/>
      </c>
      <c r="T166" s="363"/>
      <c r="U166" s="49"/>
      <c r="V166" s="391"/>
      <c r="W166" s="434"/>
    </row>
    <row r="167" spans="3:23" ht="13.5" customHeight="1" x14ac:dyDescent="0.2">
      <c r="C167" s="383">
        <f t="shared" si="12"/>
        <v>155</v>
      </c>
      <c r="D167" s="60" t="str">
        <f t="shared" si="10"/>
        <v/>
      </c>
      <c r="E167" s="376"/>
      <c r="F167" s="511"/>
      <c r="G167" s="511"/>
      <c r="H167" s="511"/>
      <c r="I167" s="363"/>
      <c r="J167" s="363"/>
      <c r="K167" s="363"/>
      <c r="L167" s="431"/>
      <c r="M167" s="431"/>
      <c r="N167" s="423"/>
      <c r="O167" s="432"/>
      <c r="P167" s="432"/>
      <c r="Q167" s="363"/>
      <c r="R167" s="363"/>
      <c r="S167" s="380" t="str">
        <f t="shared" si="11"/>
        <v/>
      </c>
      <c r="T167" s="363"/>
      <c r="U167" s="49"/>
      <c r="V167" s="391"/>
      <c r="W167" s="434"/>
    </row>
    <row r="168" spans="3:23" ht="13.5" customHeight="1" x14ac:dyDescent="0.2">
      <c r="C168" s="383">
        <f t="shared" si="12"/>
        <v>156</v>
      </c>
      <c r="D168" s="60" t="str">
        <f t="shared" si="10"/>
        <v/>
      </c>
      <c r="E168" s="376"/>
      <c r="F168" s="511"/>
      <c r="G168" s="511"/>
      <c r="H168" s="511"/>
      <c r="I168" s="363"/>
      <c r="J168" s="363"/>
      <c r="K168" s="363"/>
      <c r="L168" s="431"/>
      <c r="M168" s="431"/>
      <c r="N168" s="423"/>
      <c r="O168" s="432"/>
      <c r="P168" s="432"/>
      <c r="Q168" s="363"/>
      <c r="R168" s="363"/>
      <c r="S168" s="380" t="str">
        <f t="shared" si="11"/>
        <v/>
      </c>
      <c r="T168" s="363"/>
      <c r="U168" s="49"/>
      <c r="V168" s="391"/>
      <c r="W168" s="434"/>
    </row>
    <row r="169" spans="3:23" ht="13.5" customHeight="1" x14ac:dyDescent="0.2">
      <c r="C169" s="383">
        <f t="shared" si="12"/>
        <v>157</v>
      </c>
      <c r="D169" s="60" t="str">
        <f t="shared" si="10"/>
        <v/>
      </c>
      <c r="E169" s="376"/>
      <c r="F169" s="511"/>
      <c r="G169" s="511"/>
      <c r="H169" s="511"/>
      <c r="I169" s="363"/>
      <c r="J169" s="363"/>
      <c r="K169" s="363"/>
      <c r="L169" s="431"/>
      <c r="M169" s="431"/>
      <c r="N169" s="423"/>
      <c r="O169" s="432"/>
      <c r="P169" s="432"/>
      <c r="Q169" s="363"/>
      <c r="R169" s="363"/>
      <c r="S169" s="380" t="str">
        <f t="shared" si="11"/>
        <v/>
      </c>
      <c r="T169" s="363"/>
      <c r="U169" s="49"/>
      <c r="V169" s="391"/>
      <c r="W169" s="434"/>
    </row>
    <row r="170" spans="3:23" ht="13.5" customHeight="1" x14ac:dyDescent="0.2">
      <c r="C170" s="383">
        <f t="shared" si="12"/>
        <v>158</v>
      </c>
      <c r="D170" s="60" t="str">
        <f t="shared" si="10"/>
        <v/>
      </c>
      <c r="E170" s="376"/>
      <c r="F170" s="511"/>
      <c r="G170" s="511"/>
      <c r="H170" s="511"/>
      <c r="I170" s="363"/>
      <c r="J170" s="363"/>
      <c r="K170" s="363"/>
      <c r="L170" s="431"/>
      <c r="M170" s="431"/>
      <c r="N170" s="423"/>
      <c r="O170" s="432"/>
      <c r="P170" s="432"/>
      <c r="Q170" s="363"/>
      <c r="R170" s="363"/>
      <c r="S170" s="380" t="str">
        <f t="shared" si="11"/>
        <v/>
      </c>
      <c r="T170" s="363"/>
      <c r="U170" s="49"/>
      <c r="V170" s="391"/>
      <c r="W170" s="434"/>
    </row>
    <row r="171" spans="3:23" ht="13.5" customHeight="1" x14ac:dyDescent="0.2">
      <c r="C171" s="383">
        <f t="shared" si="12"/>
        <v>159</v>
      </c>
      <c r="D171" s="60" t="str">
        <f t="shared" si="10"/>
        <v/>
      </c>
      <c r="E171" s="376"/>
      <c r="F171" s="511"/>
      <c r="G171" s="511"/>
      <c r="H171" s="511"/>
      <c r="I171" s="363"/>
      <c r="J171" s="363"/>
      <c r="K171" s="363"/>
      <c r="L171" s="431"/>
      <c r="M171" s="431"/>
      <c r="N171" s="423"/>
      <c r="O171" s="432"/>
      <c r="P171" s="432"/>
      <c r="Q171" s="363"/>
      <c r="R171" s="363"/>
      <c r="S171" s="380" t="str">
        <f t="shared" si="11"/>
        <v/>
      </c>
      <c r="T171" s="363"/>
      <c r="U171" s="49"/>
      <c r="V171" s="391"/>
      <c r="W171" s="434"/>
    </row>
    <row r="172" spans="3:23" ht="13.5" customHeight="1" x14ac:dyDescent="0.2">
      <c r="C172" s="383">
        <f t="shared" si="12"/>
        <v>160</v>
      </c>
      <c r="D172" s="60" t="str">
        <f t="shared" si="10"/>
        <v/>
      </c>
      <c r="E172" s="376"/>
      <c r="F172" s="511"/>
      <c r="G172" s="511"/>
      <c r="H172" s="511"/>
      <c r="I172" s="363"/>
      <c r="J172" s="363"/>
      <c r="K172" s="363"/>
      <c r="L172" s="431"/>
      <c r="M172" s="431"/>
      <c r="N172" s="423"/>
      <c r="O172" s="432"/>
      <c r="P172" s="432"/>
      <c r="Q172" s="363"/>
      <c r="R172" s="363"/>
      <c r="S172" s="380" t="str">
        <f t="shared" si="11"/>
        <v/>
      </c>
      <c r="T172" s="363"/>
      <c r="U172" s="49"/>
      <c r="V172" s="391"/>
      <c r="W172" s="434"/>
    </row>
    <row r="173" spans="3:23" ht="13.5" customHeight="1" x14ac:dyDescent="0.2">
      <c r="C173" s="383">
        <f t="shared" si="12"/>
        <v>161</v>
      </c>
      <c r="D173" s="60" t="str">
        <f t="shared" si="10"/>
        <v/>
      </c>
      <c r="E173" s="376"/>
      <c r="F173" s="511"/>
      <c r="G173" s="511"/>
      <c r="H173" s="511"/>
      <c r="I173" s="363"/>
      <c r="J173" s="363"/>
      <c r="K173" s="363"/>
      <c r="L173" s="431"/>
      <c r="M173" s="431"/>
      <c r="N173" s="423"/>
      <c r="O173" s="432"/>
      <c r="P173" s="432"/>
      <c r="Q173" s="363"/>
      <c r="R173" s="363"/>
      <c r="S173" s="380" t="str">
        <f t="shared" si="11"/>
        <v/>
      </c>
      <c r="T173" s="363"/>
      <c r="U173" s="49"/>
      <c r="V173" s="391"/>
      <c r="W173" s="434"/>
    </row>
    <row r="174" spans="3:23" ht="13.5" customHeight="1" x14ac:dyDescent="0.2">
      <c r="C174" s="383">
        <f t="shared" si="12"/>
        <v>162</v>
      </c>
      <c r="D174" s="60" t="str">
        <f t="shared" si="10"/>
        <v/>
      </c>
      <c r="E174" s="376"/>
      <c r="F174" s="511"/>
      <c r="G174" s="511"/>
      <c r="H174" s="511"/>
      <c r="I174" s="363"/>
      <c r="J174" s="363"/>
      <c r="K174" s="363"/>
      <c r="L174" s="431"/>
      <c r="M174" s="431"/>
      <c r="N174" s="423"/>
      <c r="O174" s="432"/>
      <c r="P174" s="432"/>
      <c r="Q174" s="363"/>
      <c r="R174" s="363"/>
      <c r="S174" s="380" t="str">
        <f t="shared" si="11"/>
        <v/>
      </c>
      <c r="T174" s="363"/>
      <c r="U174" s="49"/>
      <c r="V174" s="391"/>
      <c r="W174" s="434"/>
    </row>
    <row r="175" spans="3:23" ht="13.5" customHeight="1" x14ac:dyDescent="0.2">
      <c r="C175" s="383">
        <f t="shared" si="12"/>
        <v>163</v>
      </c>
      <c r="D175" s="60" t="str">
        <f t="shared" si="10"/>
        <v/>
      </c>
      <c r="E175" s="376"/>
      <c r="F175" s="511"/>
      <c r="G175" s="511"/>
      <c r="H175" s="511"/>
      <c r="I175" s="363"/>
      <c r="J175" s="363"/>
      <c r="K175" s="363"/>
      <c r="L175" s="431"/>
      <c r="M175" s="431"/>
      <c r="N175" s="423"/>
      <c r="O175" s="432"/>
      <c r="P175" s="432"/>
      <c r="Q175" s="363"/>
      <c r="R175" s="363"/>
      <c r="S175" s="380" t="str">
        <f t="shared" si="11"/>
        <v/>
      </c>
      <c r="T175" s="363"/>
      <c r="U175" s="49"/>
      <c r="V175" s="391"/>
      <c r="W175" s="434"/>
    </row>
    <row r="176" spans="3:23" ht="13.5" customHeight="1" x14ac:dyDescent="0.2">
      <c r="C176" s="383">
        <f t="shared" si="12"/>
        <v>164</v>
      </c>
      <c r="D176" s="60" t="str">
        <f t="shared" si="10"/>
        <v/>
      </c>
      <c r="E176" s="376"/>
      <c r="F176" s="511"/>
      <c r="G176" s="511"/>
      <c r="H176" s="511"/>
      <c r="I176" s="363"/>
      <c r="J176" s="363"/>
      <c r="K176" s="363"/>
      <c r="L176" s="431"/>
      <c r="M176" s="431"/>
      <c r="N176" s="423"/>
      <c r="O176" s="432"/>
      <c r="P176" s="432"/>
      <c r="Q176" s="363"/>
      <c r="R176" s="363"/>
      <c r="S176" s="380" t="str">
        <f t="shared" si="11"/>
        <v/>
      </c>
      <c r="T176" s="363"/>
      <c r="U176" s="49"/>
      <c r="V176" s="391"/>
      <c r="W176" s="434"/>
    </row>
    <row r="177" spans="3:23" ht="13.5" customHeight="1" x14ac:dyDescent="0.2">
      <c r="C177" s="383">
        <f t="shared" si="12"/>
        <v>165</v>
      </c>
      <c r="D177" s="60" t="str">
        <f t="shared" si="10"/>
        <v/>
      </c>
      <c r="E177" s="376"/>
      <c r="F177" s="511"/>
      <c r="G177" s="511"/>
      <c r="H177" s="511"/>
      <c r="I177" s="363"/>
      <c r="J177" s="363"/>
      <c r="K177" s="363"/>
      <c r="L177" s="431"/>
      <c r="M177" s="431"/>
      <c r="N177" s="423"/>
      <c r="O177" s="432"/>
      <c r="P177" s="432"/>
      <c r="Q177" s="363"/>
      <c r="R177" s="363"/>
      <c r="S177" s="380" t="str">
        <f t="shared" si="11"/>
        <v/>
      </c>
      <c r="T177" s="363"/>
      <c r="U177" s="49"/>
      <c r="V177" s="391"/>
      <c r="W177" s="434"/>
    </row>
    <row r="178" spans="3:23" ht="13.5" customHeight="1" x14ac:dyDescent="0.2">
      <c r="C178" s="383">
        <f t="shared" si="12"/>
        <v>166</v>
      </c>
      <c r="D178" s="60" t="str">
        <f t="shared" si="10"/>
        <v/>
      </c>
      <c r="E178" s="376"/>
      <c r="F178" s="511"/>
      <c r="G178" s="511"/>
      <c r="H178" s="511"/>
      <c r="I178" s="363"/>
      <c r="J178" s="363"/>
      <c r="K178" s="363"/>
      <c r="L178" s="431"/>
      <c r="M178" s="431"/>
      <c r="N178" s="423"/>
      <c r="O178" s="432"/>
      <c r="P178" s="432"/>
      <c r="Q178" s="363"/>
      <c r="R178" s="363"/>
      <c r="S178" s="380" t="str">
        <f t="shared" si="11"/>
        <v/>
      </c>
      <c r="T178" s="363"/>
      <c r="U178" s="49"/>
      <c r="V178" s="391"/>
      <c r="W178" s="434"/>
    </row>
    <row r="179" spans="3:23" ht="13.5" customHeight="1" x14ac:dyDescent="0.2">
      <c r="C179" s="383">
        <f t="shared" si="12"/>
        <v>167</v>
      </c>
      <c r="D179" s="60" t="str">
        <f t="shared" si="10"/>
        <v/>
      </c>
      <c r="E179" s="376"/>
      <c r="F179" s="511"/>
      <c r="G179" s="511"/>
      <c r="H179" s="511"/>
      <c r="I179" s="363"/>
      <c r="J179" s="363"/>
      <c r="K179" s="363"/>
      <c r="L179" s="431"/>
      <c r="M179" s="431"/>
      <c r="N179" s="423"/>
      <c r="O179" s="432"/>
      <c r="P179" s="432"/>
      <c r="Q179" s="363"/>
      <c r="R179" s="363"/>
      <c r="S179" s="380" t="str">
        <f t="shared" si="11"/>
        <v/>
      </c>
      <c r="T179" s="363"/>
      <c r="U179" s="49"/>
      <c r="V179" s="391"/>
      <c r="W179" s="434"/>
    </row>
    <row r="180" spans="3:23" ht="13.5" customHeight="1" x14ac:dyDescent="0.2">
      <c r="C180" s="383">
        <f t="shared" si="12"/>
        <v>168</v>
      </c>
      <c r="D180" s="60" t="str">
        <f t="shared" si="10"/>
        <v/>
      </c>
      <c r="E180" s="376"/>
      <c r="F180" s="511"/>
      <c r="G180" s="511"/>
      <c r="H180" s="511"/>
      <c r="I180" s="363"/>
      <c r="J180" s="363"/>
      <c r="K180" s="363"/>
      <c r="L180" s="431"/>
      <c r="M180" s="431"/>
      <c r="N180" s="423"/>
      <c r="O180" s="432"/>
      <c r="P180" s="432"/>
      <c r="Q180" s="363"/>
      <c r="R180" s="363"/>
      <c r="S180" s="380" t="str">
        <f t="shared" si="11"/>
        <v/>
      </c>
      <c r="T180" s="363"/>
      <c r="U180" s="49"/>
      <c r="V180" s="391"/>
      <c r="W180" s="434"/>
    </row>
    <row r="181" spans="3:23" ht="13.5" customHeight="1" x14ac:dyDescent="0.2">
      <c r="C181" s="383">
        <f t="shared" si="12"/>
        <v>169</v>
      </c>
      <c r="D181" s="60" t="str">
        <f t="shared" si="10"/>
        <v/>
      </c>
      <c r="E181" s="376"/>
      <c r="F181" s="511"/>
      <c r="G181" s="511"/>
      <c r="H181" s="511"/>
      <c r="I181" s="363"/>
      <c r="J181" s="363"/>
      <c r="K181" s="363"/>
      <c r="L181" s="431"/>
      <c r="M181" s="431"/>
      <c r="N181" s="423"/>
      <c r="O181" s="432"/>
      <c r="P181" s="432"/>
      <c r="Q181" s="363"/>
      <c r="R181" s="363"/>
      <c r="S181" s="380" t="str">
        <f t="shared" si="11"/>
        <v/>
      </c>
      <c r="T181" s="363"/>
      <c r="U181" s="49"/>
      <c r="V181" s="391"/>
      <c r="W181" s="434"/>
    </row>
    <row r="182" spans="3:23" ht="13.5" customHeight="1" x14ac:dyDescent="0.2">
      <c r="C182" s="383">
        <f t="shared" si="12"/>
        <v>170</v>
      </c>
      <c r="D182" s="60" t="str">
        <f t="shared" si="10"/>
        <v/>
      </c>
      <c r="E182" s="376"/>
      <c r="F182" s="511"/>
      <c r="G182" s="511"/>
      <c r="H182" s="511"/>
      <c r="I182" s="363"/>
      <c r="J182" s="363"/>
      <c r="K182" s="363"/>
      <c r="L182" s="431"/>
      <c r="M182" s="431"/>
      <c r="N182" s="423"/>
      <c r="O182" s="432"/>
      <c r="P182" s="432"/>
      <c r="Q182" s="363"/>
      <c r="R182" s="363"/>
      <c r="S182" s="380" t="str">
        <f t="shared" si="11"/>
        <v/>
      </c>
      <c r="T182" s="363"/>
      <c r="U182" s="49"/>
      <c r="V182" s="391"/>
      <c r="W182" s="434"/>
    </row>
    <row r="183" spans="3:23" ht="13.5" customHeight="1" x14ac:dyDescent="0.2">
      <c r="C183" s="383">
        <f t="shared" si="12"/>
        <v>171</v>
      </c>
      <c r="D183" s="60" t="str">
        <f t="shared" si="10"/>
        <v/>
      </c>
      <c r="E183" s="376"/>
      <c r="F183" s="511"/>
      <c r="G183" s="511"/>
      <c r="H183" s="511"/>
      <c r="I183" s="363"/>
      <c r="J183" s="363"/>
      <c r="K183" s="363"/>
      <c r="L183" s="431"/>
      <c r="M183" s="431"/>
      <c r="N183" s="423"/>
      <c r="O183" s="432"/>
      <c r="P183" s="432"/>
      <c r="Q183" s="363"/>
      <c r="R183" s="363"/>
      <c r="S183" s="380" t="str">
        <f t="shared" si="11"/>
        <v/>
      </c>
      <c r="T183" s="363"/>
      <c r="U183" s="49"/>
      <c r="V183" s="391"/>
      <c r="W183" s="434"/>
    </row>
    <row r="184" spans="3:23" ht="13.5" customHeight="1" x14ac:dyDescent="0.2">
      <c r="C184" s="383">
        <f t="shared" si="12"/>
        <v>172</v>
      </c>
      <c r="D184" s="60" t="str">
        <f t="shared" si="10"/>
        <v/>
      </c>
      <c r="E184" s="376"/>
      <c r="F184" s="511"/>
      <c r="G184" s="511"/>
      <c r="H184" s="511"/>
      <c r="I184" s="363"/>
      <c r="J184" s="363"/>
      <c r="K184" s="363"/>
      <c r="L184" s="431"/>
      <c r="M184" s="431"/>
      <c r="N184" s="423"/>
      <c r="O184" s="432"/>
      <c r="P184" s="432"/>
      <c r="Q184" s="363"/>
      <c r="R184" s="363"/>
      <c r="S184" s="380" t="str">
        <f t="shared" si="11"/>
        <v/>
      </c>
      <c r="T184" s="363"/>
      <c r="U184" s="49"/>
      <c r="V184" s="391"/>
      <c r="W184" s="434"/>
    </row>
    <row r="185" spans="3:23" ht="13.5" customHeight="1" x14ac:dyDescent="0.2">
      <c r="C185" s="383">
        <f t="shared" si="12"/>
        <v>173</v>
      </c>
      <c r="D185" s="60" t="str">
        <f t="shared" si="10"/>
        <v/>
      </c>
      <c r="E185" s="376"/>
      <c r="F185" s="511"/>
      <c r="G185" s="511"/>
      <c r="H185" s="511"/>
      <c r="I185" s="363"/>
      <c r="J185" s="363"/>
      <c r="K185" s="363"/>
      <c r="L185" s="431"/>
      <c r="M185" s="431"/>
      <c r="N185" s="423"/>
      <c r="O185" s="432"/>
      <c r="P185" s="432"/>
      <c r="Q185" s="363"/>
      <c r="R185" s="363"/>
      <c r="S185" s="380" t="str">
        <f t="shared" si="11"/>
        <v/>
      </c>
      <c r="T185" s="363"/>
      <c r="U185" s="49"/>
      <c r="V185" s="391"/>
      <c r="W185" s="434"/>
    </row>
    <row r="186" spans="3:23" ht="13.5" customHeight="1" x14ac:dyDescent="0.2">
      <c r="C186" s="383">
        <f t="shared" si="12"/>
        <v>174</v>
      </c>
      <c r="D186" s="60" t="str">
        <f t="shared" si="10"/>
        <v/>
      </c>
      <c r="E186" s="376"/>
      <c r="F186" s="511"/>
      <c r="G186" s="511"/>
      <c r="H186" s="511"/>
      <c r="I186" s="363"/>
      <c r="J186" s="363"/>
      <c r="K186" s="363"/>
      <c r="L186" s="431"/>
      <c r="M186" s="431"/>
      <c r="N186" s="423"/>
      <c r="O186" s="432"/>
      <c r="P186" s="432"/>
      <c r="Q186" s="363"/>
      <c r="R186" s="363"/>
      <c r="S186" s="380" t="str">
        <f t="shared" si="11"/>
        <v/>
      </c>
      <c r="T186" s="363"/>
      <c r="U186" s="49"/>
      <c r="V186" s="391"/>
      <c r="W186" s="434"/>
    </row>
    <row r="187" spans="3:23" ht="13.5" customHeight="1" x14ac:dyDescent="0.2">
      <c r="C187" s="383">
        <f t="shared" si="12"/>
        <v>175</v>
      </c>
      <c r="D187" s="60" t="str">
        <f t="shared" si="10"/>
        <v/>
      </c>
      <c r="E187" s="376"/>
      <c r="F187" s="511"/>
      <c r="G187" s="511"/>
      <c r="H187" s="511"/>
      <c r="I187" s="363"/>
      <c r="J187" s="363"/>
      <c r="K187" s="363"/>
      <c r="L187" s="431"/>
      <c r="M187" s="431"/>
      <c r="N187" s="423"/>
      <c r="O187" s="432"/>
      <c r="P187" s="432"/>
      <c r="Q187" s="363"/>
      <c r="R187" s="363"/>
      <c r="S187" s="380" t="str">
        <f t="shared" si="11"/>
        <v/>
      </c>
      <c r="T187" s="363"/>
      <c r="U187" s="49"/>
      <c r="V187" s="391"/>
      <c r="W187" s="434"/>
    </row>
    <row r="188" spans="3:23" ht="13.5" customHeight="1" x14ac:dyDescent="0.2">
      <c r="C188" s="383">
        <f t="shared" si="12"/>
        <v>176</v>
      </c>
      <c r="D188" s="60" t="str">
        <f t="shared" si="10"/>
        <v/>
      </c>
      <c r="E188" s="376"/>
      <c r="F188" s="511"/>
      <c r="G188" s="511"/>
      <c r="H188" s="511"/>
      <c r="I188" s="363"/>
      <c r="J188" s="363"/>
      <c r="K188" s="363"/>
      <c r="L188" s="431"/>
      <c r="M188" s="431"/>
      <c r="N188" s="423"/>
      <c r="O188" s="432"/>
      <c r="P188" s="432"/>
      <c r="Q188" s="363"/>
      <c r="R188" s="363"/>
      <c r="S188" s="380" t="str">
        <f t="shared" si="11"/>
        <v/>
      </c>
      <c r="T188" s="363"/>
      <c r="U188" s="49"/>
      <c r="V188" s="391"/>
      <c r="W188" s="434"/>
    </row>
    <row r="189" spans="3:23" ht="13.5" customHeight="1" x14ac:dyDescent="0.2">
      <c r="C189" s="383">
        <f t="shared" si="12"/>
        <v>177</v>
      </c>
      <c r="D189" s="60" t="str">
        <f t="shared" si="10"/>
        <v/>
      </c>
      <c r="E189" s="376"/>
      <c r="F189" s="511"/>
      <c r="G189" s="511"/>
      <c r="H189" s="511"/>
      <c r="I189" s="363"/>
      <c r="J189" s="363"/>
      <c r="K189" s="363"/>
      <c r="L189" s="431"/>
      <c r="M189" s="431"/>
      <c r="N189" s="423"/>
      <c r="O189" s="432"/>
      <c r="P189" s="432"/>
      <c r="Q189" s="363"/>
      <c r="R189" s="363"/>
      <c r="S189" s="380" t="str">
        <f t="shared" si="11"/>
        <v/>
      </c>
      <c r="T189" s="363"/>
      <c r="U189" s="49"/>
      <c r="V189" s="391"/>
      <c r="W189" s="434"/>
    </row>
    <row r="190" spans="3:23" ht="13.5" customHeight="1" x14ac:dyDescent="0.2">
      <c r="C190" s="383">
        <f t="shared" si="12"/>
        <v>178</v>
      </c>
      <c r="D190" s="60" t="str">
        <f t="shared" si="10"/>
        <v/>
      </c>
      <c r="E190" s="376"/>
      <c r="F190" s="511"/>
      <c r="G190" s="511"/>
      <c r="H190" s="511"/>
      <c r="I190" s="363"/>
      <c r="J190" s="363"/>
      <c r="K190" s="363"/>
      <c r="L190" s="431"/>
      <c r="M190" s="431"/>
      <c r="N190" s="423"/>
      <c r="O190" s="432"/>
      <c r="P190" s="432"/>
      <c r="Q190" s="363"/>
      <c r="R190" s="363"/>
      <c r="S190" s="380" t="str">
        <f t="shared" si="11"/>
        <v/>
      </c>
      <c r="T190" s="363"/>
      <c r="U190" s="49"/>
      <c r="V190" s="391"/>
      <c r="W190" s="434"/>
    </row>
    <row r="191" spans="3:23" ht="13.5" customHeight="1" x14ac:dyDescent="0.2">
      <c r="C191" s="383">
        <f t="shared" si="12"/>
        <v>179</v>
      </c>
      <c r="D191" s="60" t="str">
        <f t="shared" si="10"/>
        <v/>
      </c>
      <c r="E191" s="376"/>
      <c r="F191" s="511"/>
      <c r="G191" s="511"/>
      <c r="H191" s="511"/>
      <c r="I191" s="363"/>
      <c r="J191" s="363"/>
      <c r="K191" s="363"/>
      <c r="L191" s="431"/>
      <c r="M191" s="431"/>
      <c r="N191" s="423"/>
      <c r="O191" s="432"/>
      <c r="P191" s="432"/>
      <c r="Q191" s="363"/>
      <c r="R191" s="363"/>
      <c r="S191" s="380" t="str">
        <f t="shared" si="11"/>
        <v/>
      </c>
      <c r="T191" s="363"/>
      <c r="U191" s="49"/>
      <c r="V191" s="391"/>
      <c r="W191" s="434"/>
    </row>
    <row r="192" spans="3:23" ht="13.5" customHeight="1" x14ac:dyDescent="0.2">
      <c r="C192" s="383">
        <f t="shared" si="12"/>
        <v>180</v>
      </c>
      <c r="D192" s="60" t="str">
        <f t="shared" si="10"/>
        <v/>
      </c>
      <c r="E192" s="376"/>
      <c r="F192" s="511"/>
      <c r="G192" s="511"/>
      <c r="H192" s="511"/>
      <c r="I192" s="435"/>
      <c r="J192" s="435"/>
      <c r="K192" s="435"/>
      <c r="L192" s="431"/>
      <c r="M192" s="431"/>
      <c r="N192" s="423"/>
      <c r="O192" s="432"/>
      <c r="P192" s="432"/>
      <c r="Q192" s="363"/>
      <c r="R192" s="363"/>
      <c r="S192" s="380" t="str">
        <f t="shared" si="11"/>
        <v/>
      </c>
      <c r="T192" s="363"/>
      <c r="U192" s="49"/>
      <c r="V192" s="391"/>
      <c r="W192" s="434"/>
    </row>
    <row r="193" spans="3:23" ht="13.5" customHeight="1" x14ac:dyDescent="0.2">
      <c r="C193" s="383">
        <f t="shared" si="12"/>
        <v>181</v>
      </c>
      <c r="D193" s="60" t="str">
        <f t="shared" si="10"/>
        <v/>
      </c>
      <c r="E193" s="376"/>
      <c r="F193" s="511"/>
      <c r="G193" s="511"/>
      <c r="H193" s="511"/>
      <c r="I193" s="363"/>
      <c r="J193" s="363"/>
      <c r="K193" s="363"/>
      <c r="L193" s="431"/>
      <c r="M193" s="431"/>
      <c r="N193" s="423"/>
      <c r="O193" s="432"/>
      <c r="P193" s="432"/>
      <c r="Q193" s="363"/>
      <c r="R193" s="363"/>
      <c r="S193" s="380" t="str">
        <f t="shared" si="11"/>
        <v/>
      </c>
      <c r="T193" s="363"/>
      <c r="U193" s="49"/>
      <c r="V193" s="391"/>
      <c r="W193" s="434"/>
    </row>
    <row r="194" spans="3:23" ht="13.5" customHeight="1" x14ac:dyDescent="0.2">
      <c r="C194" s="383">
        <f>C193+1</f>
        <v>182</v>
      </c>
      <c r="D194" s="60" t="str">
        <f t="shared" si="10"/>
        <v/>
      </c>
      <c r="E194" s="376"/>
      <c r="F194" s="511"/>
      <c r="G194" s="511"/>
      <c r="H194" s="511"/>
      <c r="I194" s="363"/>
      <c r="J194" s="363"/>
      <c r="K194" s="363"/>
      <c r="L194" s="431"/>
      <c r="M194" s="431"/>
      <c r="N194" s="423"/>
      <c r="O194" s="432"/>
      <c r="P194" s="432"/>
      <c r="Q194" s="363"/>
      <c r="R194" s="363"/>
      <c r="S194" s="380" t="str">
        <f t="shared" si="11"/>
        <v/>
      </c>
      <c r="T194" s="363"/>
      <c r="U194" s="49"/>
      <c r="V194" s="391"/>
      <c r="W194" s="434"/>
    </row>
    <row r="195" spans="3:23" ht="13.5" customHeight="1" x14ac:dyDescent="0.2">
      <c r="C195" s="383">
        <f>C194+1</f>
        <v>183</v>
      </c>
      <c r="D195" s="60" t="str">
        <f t="shared" si="10"/>
        <v/>
      </c>
      <c r="E195" s="376"/>
      <c r="F195" s="511"/>
      <c r="G195" s="511"/>
      <c r="H195" s="511"/>
      <c r="I195" s="363"/>
      <c r="J195" s="363"/>
      <c r="K195" s="363"/>
      <c r="L195" s="431"/>
      <c r="M195" s="431"/>
      <c r="N195" s="423"/>
      <c r="O195" s="432"/>
      <c r="P195" s="432"/>
      <c r="Q195" s="363"/>
      <c r="R195" s="363"/>
      <c r="S195" s="380" t="str">
        <f t="shared" si="11"/>
        <v/>
      </c>
      <c r="T195" s="363"/>
      <c r="U195" s="49"/>
      <c r="V195" s="391"/>
      <c r="W195" s="434"/>
    </row>
    <row r="196" spans="3:23" ht="13.5" customHeight="1" x14ac:dyDescent="0.2">
      <c r="C196" s="383">
        <f t="shared" ref="C196:C222" si="13">C195+1</f>
        <v>184</v>
      </c>
      <c r="D196" s="60" t="str">
        <f t="shared" si="10"/>
        <v/>
      </c>
      <c r="E196" s="376"/>
      <c r="F196" s="511"/>
      <c r="G196" s="511"/>
      <c r="H196" s="511"/>
      <c r="I196" s="363"/>
      <c r="J196" s="363"/>
      <c r="K196" s="363"/>
      <c r="L196" s="431"/>
      <c r="M196" s="431"/>
      <c r="N196" s="423"/>
      <c r="O196" s="432"/>
      <c r="P196" s="432"/>
      <c r="Q196" s="363"/>
      <c r="R196" s="363"/>
      <c r="S196" s="380" t="str">
        <f t="shared" si="11"/>
        <v/>
      </c>
      <c r="T196" s="363"/>
      <c r="U196" s="49"/>
      <c r="V196" s="391"/>
      <c r="W196" s="434"/>
    </row>
    <row r="197" spans="3:23" ht="13.5" customHeight="1" x14ac:dyDescent="0.2">
      <c r="C197" s="383">
        <f t="shared" si="13"/>
        <v>185</v>
      </c>
      <c r="D197" s="60" t="str">
        <f t="shared" si="10"/>
        <v/>
      </c>
      <c r="E197" s="376"/>
      <c r="F197" s="511"/>
      <c r="G197" s="511"/>
      <c r="H197" s="511"/>
      <c r="I197" s="363"/>
      <c r="J197" s="363"/>
      <c r="K197" s="363"/>
      <c r="L197" s="431"/>
      <c r="M197" s="431"/>
      <c r="N197" s="423"/>
      <c r="O197" s="432"/>
      <c r="P197" s="432"/>
      <c r="Q197" s="363"/>
      <c r="R197" s="363"/>
      <c r="S197" s="380" t="str">
        <f t="shared" si="11"/>
        <v/>
      </c>
      <c r="T197" s="363"/>
      <c r="U197" s="49"/>
      <c r="V197" s="391"/>
      <c r="W197" s="434"/>
    </row>
    <row r="198" spans="3:23" ht="13.5" customHeight="1" x14ac:dyDescent="0.2">
      <c r="C198" s="383">
        <f t="shared" si="13"/>
        <v>186</v>
      </c>
      <c r="D198" s="60" t="str">
        <f t="shared" si="10"/>
        <v/>
      </c>
      <c r="E198" s="376"/>
      <c r="F198" s="511"/>
      <c r="G198" s="511"/>
      <c r="H198" s="511"/>
      <c r="I198" s="363"/>
      <c r="J198" s="363"/>
      <c r="K198" s="363"/>
      <c r="L198" s="431"/>
      <c r="M198" s="431"/>
      <c r="N198" s="423"/>
      <c r="O198" s="432"/>
      <c r="P198" s="432"/>
      <c r="Q198" s="363"/>
      <c r="R198" s="363"/>
      <c r="S198" s="380" t="str">
        <f t="shared" si="11"/>
        <v/>
      </c>
      <c r="T198" s="363"/>
      <c r="U198" s="49"/>
      <c r="V198" s="391"/>
      <c r="W198" s="434"/>
    </row>
    <row r="199" spans="3:23" ht="13.5" customHeight="1" x14ac:dyDescent="0.2">
      <c r="C199" s="383">
        <f t="shared" si="13"/>
        <v>187</v>
      </c>
      <c r="D199" s="60" t="str">
        <f t="shared" si="10"/>
        <v/>
      </c>
      <c r="E199" s="376"/>
      <c r="F199" s="511"/>
      <c r="G199" s="511"/>
      <c r="H199" s="511"/>
      <c r="I199" s="363"/>
      <c r="J199" s="363"/>
      <c r="K199" s="363"/>
      <c r="L199" s="431"/>
      <c r="M199" s="431"/>
      <c r="N199" s="423"/>
      <c r="O199" s="432"/>
      <c r="P199" s="432"/>
      <c r="Q199" s="363"/>
      <c r="R199" s="363"/>
      <c r="S199" s="380" t="str">
        <f t="shared" si="11"/>
        <v/>
      </c>
      <c r="T199" s="363"/>
      <c r="U199" s="49"/>
      <c r="V199" s="391"/>
      <c r="W199" s="434"/>
    </row>
    <row r="200" spans="3:23" ht="13.5" customHeight="1" x14ac:dyDescent="0.2">
      <c r="C200" s="383">
        <f t="shared" si="13"/>
        <v>188</v>
      </c>
      <c r="D200" s="60" t="str">
        <f t="shared" si="10"/>
        <v/>
      </c>
      <c r="E200" s="376"/>
      <c r="F200" s="511"/>
      <c r="G200" s="511"/>
      <c r="H200" s="511"/>
      <c r="I200" s="363"/>
      <c r="J200" s="363"/>
      <c r="K200" s="363"/>
      <c r="L200" s="431"/>
      <c r="M200" s="431"/>
      <c r="N200" s="423"/>
      <c r="O200" s="432"/>
      <c r="P200" s="432"/>
      <c r="Q200" s="363"/>
      <c r="R200" s="363"/>
      <c r="S200" s="380" t="str">
        <f t="shared" si="11"/>
        <v/>
      </c>
      <c r="T200" s="363"/>
      <c r="U200" s="49"/>
      <c r="V200" s="391"/>
      <c r="W200" s="434"/>
    </row>
    <row r="201" spans="3:23" ht="13.5" customHeight="1" x14ac:dyDescent="0.2">
      <c r="C201" s="383">
        <f t="shared" si="13"/>
        <v>189</v>
      </c>
      <c r="D201" s="60" t="str">
        <f t="shared" si="10"/>
        <v/>
      </c>
      <c r="E201" s="376"/>
      <c r="F201" s="511"/>
      <c r="G201" s="511"/>
      <c r="H201" s="511"/>
      <c r="I201" s="363"/>
      <c r="J201" s="363"/>
      <c r="K201" s="363"/>
      <c r="L201" s="431"/>
      <c r="M201" s="431"/>
      <c r="N201" s="423"/>
      <c r="O201" s="432"/>
      <c r="P201" s="432"/>
      <c r="Q201" s="363"/>
      <c r="R201" s="363"/>
      <c r="S201" s="380" t="str">
        <f t="shared" si="11"/>
        <v/>
      </c>
      <c r="T201" s="363"/>
      <c r="U201" s="49"/>
      <c r="V201" s="391"/>
      <c r="W201" s="434"/>
    </row>
    <row r="202" spans="3:23" ht="13.5" customHeight="1" x14ac:dyDescent="0.2">
      <c r="C202" s="383">
        <f t="shared" si="13"/>
        <v>190</v>
      </c>
      <c r="D202" s="60" t="str">
        <f t="shared" si="10"/>
        <v/>
      </c>
      <c r="E202" s="376"/>
      <c r="F202" s="511"/>
      <c r="G202" s="511"/>
      <c r="H202" s="511"/>
      <c r="I202" s="363"/>
      <c r="J202" s="363"/>
      <c r="K202" s="363"/>
      <c r="L202" s="431"/>
      <c r="M202" s="431"/>
      <c r="N202" s="423"/>
      <c r="O202" s="432"/>
      <c r="P202" s="432"/>
      <c r="Q202" s="363"/>
      <c r="R202" s="363"/>
      <c r="S202" s="380" t="str">
        <f t="shared" si="11"/>
        <v/>
      </c>
      <c r="T202" s="363"/>
      <c r="U202" s="49"/>
      <c r="V202" s="391"/>
      <c r="W202" s="434"/>
    </row>
    <row r="203" spans="3:23" ht="13.5" customHeight="1" x14ac:dyDescent="0.2">
      <c r="C203" s="383">
        <f t="shared" si="13"/>
        <v>191</v>
      </c>
      <c r="D203" s="60" t="str">
        <f t="shared" si="10"/>
        <v/>
      </c>
      <c r="E203" s="376"/>
      <c r="F203" s="511"/>
      <c r="G203" s="511"/>
      <c r="H203" s="511"/>
      <c r="I203" s="363"/>
      <c r="J203" s="363"/>
      <c r="K203" s="363"/>
      <c r="L203" s="431"/>
      <c r="M203" s="431"/>
      <c r="N203" s="423"/>
      <c r="O203" s="432"/>
      <c r="P203" s="432"/>
      <c r="Q203" s="363"/>
      <c r="R203" s="363"/>
      <c r="S203" s="380" t="str">
        <f t="shared" si="11"/>
        <v/>
      </c>
      <c r="T203" s="363"/>
      <c r="U203" s="49"/>
      <c r="V203" s="391"/>
      <c r="W203" s="434"/>
    </row>
    <row r="204" spans="3:23" ht="13.5" customHeight="1" x14ac:dyDescent="0.2">
      <c r="C204" s="383">
        <f t="shared" si="13"/>
        <v>192</v>
      </c>
      <c r="D204" s="60" t="str">
        <f t="shared" si="10"/>
        <v/>
      </c>
      <c r="E204" s="376"/>
      <c r="F204" s="511"/>
      <c r="G204" s="511"/>
      <c r="H204" s="511"/>
      <c r="I204" s="363"/>
      <c r="J204" s="363"/>
      <c r="K204" s="363"/>
      <c r="L204" s="431"/>
      <c r="M204" s="431"/>
      <c r="N204" s="423"/>
      <c r="O204" s="432"/>
      <c r="P204" s="432"/>
      <c r="Q204" s="363"/>
      <c r="R204" s="363"/>
      <c r="S204" s="380" t="str">
        <f t="shared" si="11"/>
        <v/>
      </c>
      <c r="T204" s="363"/>
      <c r="U204" s="49"/>
      <c r="V204" s="391"/>
      <c r="W204" s="434"/>
    </row>
    <row r="205" spans="3:23" ht="13.5" customHeight="1" x14ac:dyDescent="0.2">
      <c r="C205" s="383">
        <f t="shared" si="13"/>
        <v>193</v>
      </c>
      <c r="D205" s="60" t="str">
        <f t="shared" ref="D205:D268" si="14">IF(E205="","",IF(OR(AND(E205&lt;=$Z$2,K205&lt;&gt;"○"),AND(E205&lt;=$AA$2,K205="○")),"○",""))</f>
        <v/>
      </c>
      <c r="E205" s="376"/>
      <c r="F205" s="511"/>
      <c r="G205" s="511"/>
      <c r="H205" s="511"/>
      <c r="I205" s="363"/>
      <c r="J205" s="363"/>
      <c r="K205" s="363"/>
      <c r="L205" s="431"/>
      <c r="M205" s="431"/>
      <c r="N205" s="423"/>
      <c r="O205" s="432"/>
      <c r="P205" s="432"/>
      <c r="Q205" s="363"/>
      <c r="R205" s="363"/>
      <c r="S205" s="380" t="str">
        <f t="shared" ref="S205:S268" si="15">IF(OR(N205="",N205=0),"",IF(OR(AND(I205="○",$O205&gt;Z$5),AND(J205="○",$O205&gt;AA$5),AND(I205="○",$P205&gt;Z$6),AND(J205="○",$P205&gt;AA$6),AND(K205="○",$P205&gt;AB$6),AND(Q205="○",R205="○")),"○",""))</f>
        <v/>
      </c>
      <c r="T205" s="363"/>
      <c r="U205" s="49"/>
      <c r="V205" s="391"/>
      <c r="W205" s="434"/>
    </row>
    <row r="206" spans="3:23" ht="13.5" customHeight="1" x14ac:dyDescent="0.2">
      <c r="C206" s="383">
        <f t="shared" si="13"/>
        <v>194</v>
      </c>
      <c r="D206" s="60" t="str">
        <f t="shared" si="14"/>
        <v/>
      </c>
      <c r="E206" s="376"/>
      <c r="F206" s="511"/>
      <c r="G206" s="511"/>
      <c r="H206" s="511"/>
      <c r="I206" s="363"/>
      <c r="J206" s="363"/>
      <c r="K206" s="363"/>
      <c r="L206" s="431"/>
      <c r="M206" s="431"/>
      <c r="N206" s="423"/>
      <c r="O206" s="432"/>
      <c r="P206" s="432"/>
      <c r="Q206" s="363"/>
      <c r="R206" s="363"/>
      <c r="S206" s="380" t="str">
        <f t="shared" si="15"/>
        <v/>
      </c>
      <c r="T206" s="363"/>
      <c r="U206" s="49"/>
      <c r="V206" s="391"/>
      <c r="W206" s="434"/>
    </row>
    <row r="207" spans="3:23" ht="13.5" customHeight="1" x14ac:dyDescent="0.2">
      <c r="C207" s="383">
        <f t="shared" si="13"/>
        <v>195</v>
      </c>
      <c r="D207" s="60" t="str">
        <f t="shared" si="14"/>
        <v/>
      </c>
      <c r="E207" s="376"/>
      <c r="F207" s="511"/>
      <c r="G207" s="511"/>
      <c r="H207" s="511"/>
      <c r="I207" s="363"/>
      <c r="J207" s="363"/>
      <c r="K207" s="363"/>
      <c r="L207" s="431"/>
      <c r="M207" s="431"/>
      <c r="N207" s="423"/>
      <c r="O207" s="432"/>
      <c r="P207" s="432"/>
      <c r="Q207" s="363"/>
      <c r="R207" s="363"/>
      <c r="S207" s="380" t="str">
        <f t="shared" si="15"/>
        <v/>
      </c>
      <c r="T207" s="363"/>
      <c r="U207" s="49"/>
      <c r="V207" s="391"/>
      <c r="W207" s="434"/>
    </row>
    <row r="208" spans="3:23" ht="13.5" customHeight="1" x14ac:dyDescent="0.2">
      <c r="C208" s="383">
        <f t="shared" si="13"/>
        <v>196</v>
      </c>
      <c r="D208" s="60" t="str">
        <f t="shared" si="14"/>
        <v/>
      </c>
      <c r="E208" s="376"/>
      <c r="F208" s="511"/>
      <c r="G208" s="511"/>
      <c r="H208" s="511"/>
      <c r="I208" s="363"/>
      <c r="J208" s="363"/>
      <c r="K208" s="363"/>
      <c r="L208" s="431"/>
      <c r="M208" s="431"/>
      <c r="N208" s="423"/>
      <c r="O208" s="432"/>
      <c r="P208" s="432"/>
      <c r="Q208" s="363"/>
      <c r="R208" s="363"/>
      <c r="S208" s="380" t="str">
        <f t="shared" si="15"/>
        <v/>
      </c>
      <c r="T208" s="363"/>
      <c r="U208" s="49"/>
      <c r="V208" s="391"/>
      <c r="W208" s="434"/>
    </row>
    <row r="209" spans="3:23" ht="13.5" customHeight="1" x14ac:dyDescent="0.2">
      <c r="C209" s="383">
        <f t="shared" si="13"/>
        <v>197</v>
      </c>
      <c r="D209" s="60" t="str">
        <f t="shared" si="14"/>
        <v/>
      </c>
      <c r="E209" s="376"/>
      <c r="F209" s="511"/>
      <c r="G209" s="511"/>
      <c r="H209" s="511"/>
      <c r="I209" s="363"/>
      <c r="J209" s="363"/>
      <c r="K209" s="363"/>
      <c r="L209" s="431"/>
      <c r="M209" s="431"/>
      <c r="N209" s="423"/>
      <c r="O209" s="432"/>
      <c r="P209" s="432"/>
      <c r="Q209" s="363"/>
      <c r="R209" s="363"/>
      <c r="S209" s="380" t="str">
        <f t="shared" si="15"/>
        <v/>
      </c>
      <c r="T209" s="363"/>
      <c r="U209" s="49"/>
      <c r="V209" s="391"/>
      <c r="W209" s="434"/>
    </row>
    <row r="210" spans="3:23" ht="13.5" customHeight="1" x14ac:dyDescent="0.2">
      <c r="C210" s="383">
        <f t="shared" si="13"/>
        <v>198</v>
      </c>
      <c r="D210" s="60" t="str">
        <f t="shared" si="14"/>
        <v/>
      </c>
      <c r="E210" s="376"/>
      <c r="F210" s="511"/>
      <c r="G210" s="511"/>
      <c r="H210" s="511"/>
      <c r="I210" s="363"/>
      <c r="J210" s="363"/>
      <c r="K210" s="363"/>
      <c r="L210" s="431"/>
      <c r="M210" s="431"/>
      <c r="N210" s="423"/>
      <c r="O210" s="432"/>
      <c r="P210" s="432"/>
      <c r="Q210" s="363"/>
      <c r="R210" s="363"/>
      <c r="S210" s="380" t="str">
        <f t="shared" si="15"/>
        <v/>
      </c>
      <c r="T210" s="363"/>
      <c r="U210" s="49"/>
      <c r="V210" s="391"/>
      <c r="W210" s="434"/>
    </row>
    <row r="211" spans="3:23" ht="13.5" customHeight="1" x14ac:dyDescent="0.2">
      <c r="C211" s="383">
        <f t="shared" si="13"/>
        <v>199</v>
      </c>
      <c r="D211" s="60" t="str">
        <f t="shared" si="14"/>
        <v/>
      </c>
      <c r="E211" s="376"/>
      <c r="F211" s="511"/>
      <c r="G211" s="511"/>
      <c r="H211" s="511"/>
      <c r="I211" s="363"/>
      <c r="J211" s="363"/>
      <c r="K211" s="363"/>
      <c r="L211" s="431"/>
      <c r="M211" s="431"/>
      <c r="N211" s="423"/>
      <c r="O211" s="432"/>
      <c r="P211" s="432"/>
      <c r="Q211" s="363"/>
      <c r="R211" s="363"/>
      <c r="S211" s="380" t="str">
        <f t="shared" si="15"/>
        <v/>
      </c>
      <c r="T211" s="363"/>
      <c r="U211" s="49"/>
      <c r="V211" s="391"/>
      <c r="W211" s="434"/>
    </row>
    <row r="212" spans="3:23" ht="13.5" customHeight="1" x14ac:dyDescent="0.2">
      <c r="C212" s="383">
        <f t="shared" si="13"/>
        <v>200</v>
      </c>
      <c r="D212" s="60" t="str">
        <f t="shared" si="14"/>
        <v/>
      </c>
      <c r="E212" s="376"/>
      <c r="F212" s="511"/>
      <c r="G212" s="511"/>
      <c r="H212" s="511"/>
      <c r="I212" s="363"/>
      <c r="J212" s="363"/>
      <c r="K212" s="363"/>
      <c r="L212" s="431"/>
      <c r="M212" s="431"/>
      <c r="N212" s="423"/>
      <c r="O212" s="432"/>
      <c r="P212" s="432"/>
      <c r="Q212" s="363"/>
      <c r="R212" s="363"/>
      <c r="S212" s="380" t="str">
        <f t="shared" si="15"/>
        <v/>
      </c>
      <c r="T212" s="363"/>
      <c r="U212" s="49"/>
      <c r="V212" s="391"/>
      <c r="W212" s="434"/>
    </row>
    <row r="213" spans="3:23" ht="13.5" customHeight="1" x14ac:dyDescent="0.2">
      <c r="C213" s="383">
        <f t="shared" si="13"/>
        <v>201</v>
      </c>
      <c r="D213" s="60" t="str">
        <f t="shared" si="14"/>
        <v/>
      </c>
      <c r="E213" s="376"/>
      <c r="F213" s="511"/>
      <c r="G213" s="511"/>
      <c r="H213" s="511"/>
      <c r="I213" s="363"/>
      <c r="J213" s="363"/>
      <c r="K213" s="363"/>
      <c r="L213" s="431"/>
      <c r="M213" s="431"/>
      <c r="N213" s="423"/>
      <c r="O213" s="432"/>
      <c r="P213" s="432"/>
      <c r="Q213" s="363"/>
      <c r="R213" s="363"/>
      <c r="S213" s="380" t="str">
        <f t="shared" si="15"/>
        <v/>
      </c>
      <c r="T213" s="363"/>
      <c r="U213" s="49"/>
      <c r="V213" s="391"/>
      <c r="W213" s="434"/>
    </row>
    <row r="214" spans="3:23" ht="13.5" customHeight="1" x14ac:dyDescent="0.2">
      <c r="C214" s="383">
        <f t="shared" si="13"/>
        <v>202</v>
      </c>
      <c r="D214" s="60" t="str">
        <f t="shared" si="14"/>
        <v/>
      </c>
      <c r="E214" s="376"/>
      <c r="F214" s="511"/>
      <c r="G214" s="511"/>
      <c r="H214" s="511"/>
      <c r="I214" s="363"/>
      <c r="J214" s="363"/>
      <c r="K214" s="363"/>
      <c r="L214" s="431"/>
      <c r="M214" s="431"/>
      <c r="N214" s="423"/>
      <c r="O214" s="432"/>
      <c r="P214" s="432"/>
      <c r="Q214" s="363"/>
      <c r="R214" s="363"/>
      <c r="S214" s="380" t="str">
        <f t="shared" si="15"/>
        <v/>
      </c>
      <c r="T214" s="363"/>
      <c r="U214" s="49"/>
      <c r="V214" s="391"/>
      <c r="W214" s="434"/>
    </row>
    <row r="215" spans="3:23" ht="13.5" customHeight="1" x14ac:dyDescent="0.2">
      <c r="C215" s="383">
        <f t="shared" si="13"/>
        <v>203</v>
      </c>
      <c r="D215" s="60" t="str">
        <f t="shared" si="14"/>
        <v/>
      </c>
      <c r="E215" s="376"/>
      <c r="F215" s="511"/>
      <c r="G215" s="511"/>
      <c r="H215" s="511"/>
      <c r="I215" s="363"/>
      <c r="J215" s="363"/>
      <c r="K215" s="363"/>
      <c r="L215" s="431"/>
      <c r="M215" s="431"/>
      <c r="N215" s="423"/>
      <c r="O215" s="432"/>
      <c r="P215" s="432"/>
      <c r="Q215" s="363"/>
      <c r="R215" s="363"/>
      <c r="S215" s="380" t="str">
        <f t="shared" si="15"/>
        <v/>
      </c>
      <c r="T215" s="363"/>
      <c r="U215" s="49"/>
      <c r="V215" s="391"/>
      <c r="W215" s="434"/>
    </row>
    <row r="216" spans="3:23" ht="13.5" customHeight="1" x14ac:dyDescent="0.2">
      <c r="C216" s="383">
        <f t="shared" si="13"/>
        <v>204</v>
      </c>
      <c r="D216" s="60" t="str">
        <f t="shared" si="14"/>
        <v/>
      </c>
      <c r="E216" s="376"/>
      <c r="F216" s="511"/>
      <c r="G216" s="511"/>
      <c r="H216" s="511"/>
      <c r="I216" s="363"/>
      <c r="J216" s="363"/>
      <c r="K216" s="363"/>
      <c r="L216" s="431"/>
      <c r="M216" s="431"/>
      <c r="N216" s="423"/>
      <c r="O216" s="432"/>
      <c r="P216" s="432"/>
      <c r="Q216" s="363"/>
      <c r="R216" s="363"/>
      <c r="S216" s="380" t="str">
        <f t="shared" si="15"/>
        <v/>
      </c>
      <c r="T216" s="363"/>
      <c r="U216" s="49"/>
      <c r="V216" s="391"/>
      <c r="W216" s="434"/>
    </row>
    <row r="217" spans="3:23" ht="13.5" customHeight="1" x14ac:dyDescent="0.2">
      <c r="C217" s="383">
        <f t="shared" si="13"/>
        <v>205</v>
      </c>
      <c r="D217" s="60" t="str">
        <f t="shared" si="14"/>
        <v/>
      </c>
      <c r="E217" s="376"/>
      <c r="F217" s="511"/>
      <c r="G217" s="511"/>
      <c r="H217" s="511"/>
      <c r="I217" s="363"/>
      <c r="J217" s="363"/>
      <c r="K217" s="363"/>
      <c r="L217" s="431"/>
      <c r="M217" s="431"/>
      <c r="N217" s="423"/>
      <c r="O217" s="432"/>
      <c r="P217" s="432"/>
      <c r="Q217" s="363"/>
      <c r="R217" s="363"/>
      <c r="S217" s="380" t="str">
        <f t="shared" si="15"/>
        <v/>
      </c>
      <c r="T217" s="363"/>
      <c r="U217" s="49"/>
      <c r="V217" s="391"/>
      <c r="W217" s="434"/>
    </row>
    <row r="218" spans="3:23" ht="13.5" customHeight="1" x14ac:dyDescent="0.2">
      <c r="C218" s="383">
        <f t="shared" si="13"/>
        <v>206</v>
      </c>
      <c r="D218" s="60" t="str">
        <f t="shared" si="14"/>
        <v/>
      </c>
      <c r="E218" s="376"/>
      <c r="F218" s="511"/>
      <c r="G218" s="511"/>
      <c r="H218" s="511"/>
      <c r="I218" s="363"/>
      <c r="J218" s="363"/>
      <c r="K218" s="363"/>
      <c r="L218" s="431"/>
      <c r="M218" s="431"/>
      <c r="N218" s="423"/>
      <c r="O218" s="432"/>
      <c r="P218" s="432"/>
      <c r="Q218" s="363"/>
      <c r="R218" s="363"/>
      <c r="S218" s="380" t="str">
        <f t="shared" si="15"/>
        <v/>
      </c>
      <c r="T218" s="363"/>
      <c r="U218" s="49"/>
      <c r="V218" s="391"/>
      <c r="W218" s="434"/>
    </row>
    <row r="219" spans="3:23" ht="13.5" customHeight="1" x14ac:dyDescent="0.2">
      <c r="C219" s="383">
        <f t="shared" si="13"/>
        <v>207</v>
      </c>
      <c r="D219" s="60" t="str">
        <f t="shared" si="14"/>
        <v/>
      </c>
      <c r="E219" s="376"/>
      <c r="F219" s="511"/>
      <c r="G219" s="511"/>
      <c r="H219" s="511"/>
      <c r="I219" s="363"/>
      <c r="J219" s="363"/>
      <c r="K219" s="363"/>
      <c r="L219" s="431"/>
      <c r="M219" s="431"/>
      <c r="N219" s="423"/>
      <c r="O219" s="432"/>
      <c r="P219" s="432"/>
      <c r="Q219" s="363"/>
      <c r="R219" s="363"/>
      <c r="S219" s="380" t="str">
        <f t="shared" si="15"/>
        <v/>
      </c>
      <c r="T219" s="363"/>
      <c r="U219" s="49"/>
      <c r="V219" s="391"/>
      <c r="W219" s="434"/>
    </row>
    <row r="220" spans="3:23" ht="13.5" customHeight="1" x14ac:dyDescent="0.2">
      <c r="C220" s="383">
        <f t="shared" si="13"/>
        <v>208</v>
      </c>
      <c r="D220" s="60" t="str">
        <f t="shared" si="14"/>
        <v/>
      </c>
      <c r="E220" s="376"/>
      <c r="F220" s="511"/>
      <c r="G220" s="511"/>
      <c r="H220" s="511"/>
      <c r="I220" s="363"/>
      <c r="J220" s="363"/>
      <c r="K220" s="363"/>
      <c r="L220" s="431"/>
      <c r="M220" s="431"/>
      <c r="N220" s="423"/>
      <c r="O220" s="432"/>
      <c r="P220" s="432"/>
      <c r="Q220" s="363"/>
      <c r="R220" s="363"/>
      <c r="S220" s="380" t="str">
        <f t="shared" si="15"/>
        <v/>
      </c>
      <c r="T220" s="363"/>
      <c r="U220" s="49"/>
      <c r="V220" s="391"/>
      <c r="W220" s="434"/>
    </row>
    <row r="221" spans="3:23" ht="13.5" customHeight="1" x14ac:dyDescent="0.2">
      <c r="C221" s="383">
        <f t="shared" si="13"/>
        <v>209</v>
      </c>
      <c r="D221" s="60" t="str">
        <f t="shared" si="14"/>
        <v/>
      </c>
      <c r="E221" s="376"/>
      <c r="F221" s="511"/>
      <c r="G221" s="511"/>
      <c r="H221" s="511"/>
      <c r="I221" s="363"/>
      <c r="J221" s="363"/>
      <c r="K221" s="363"/>
      <c r="L221" s="431"/>
      <c r="M221" s="431"/>
      <c r="N221" s="423"/>
      <c r="O221" s="432"/>
      <c r="P221" s="432"/>
      <c r="Q221" s="363"/>
      <c r="R221" s="363"/>
      <c r="S221" s="380" t="str">
        <f t="shared" si="15"/>
        <v/>
      </c>
      <c r="T221" s="363"/>
      <c r="U221" s="49"/>
      <c r="V221" s="391"/>
      <c r="W221" s="434"/>
    </row>
    <row r="222" spans="3:23" ht="13.5" customHeight="1" x14ac:dyDescent="0.2">
      <c r="C222" s="383">
        <f t="shared" si="13"/>
        <v>210</v>
      </c>
      <c r="D222" s="60" t="str">
        <f t="shared" si="14"/>
        <v/>
      </c>
      <c r="E222" s="376"/>
      <c r="F222" s="511"/>
      <c r="G222" s="511"/>
      <c r="H222" s="511"/>
      <c r="I222" s="435"/>
      <c r="J222" s="435"/>
      <c r="K222" s="435"/>
      <c r="L222" s="431"/>
      <c r="M222" s="431"/>
      <c r="N222" s="423"/>
      <c r="O222" s="432"/>
      <c r="P222" s="432"/>
      <c r="Q222" s="363"/>
      <c r="R222" s="363"/>
      <c r="S222" s="380" t="str">
        <f t="shared" si="15"/>
        <v/>
      </c>
      <c r="T222" s="363"/>
      <c r="U222" s="49"/>
      <c r="V222" s="391"/>
      <c r="W222" s="434"/>
    </row>
    <row r="223" spans="3:23" ht="13.5" customHeight="1" x14ac:dyDescent="0.2">
      <c r="C223" s="383">
        <f>C222+1</f>
        <v>211</v>
      </c>
      <c r="D223" s="60" t="str">
        <f t="shared" si="14"/>
        <v/>
      </c>
      <c r="E223" s="376"/>
      <c r="F223" s="511"/>
      <c r="G223" s="511"/>
      <c r="H223" s="511"/>
      <c r="I223" s="363"/>
      <c r="J223" s="363"/>
      <c r="K223" s="363"/>
      <c r="L223" s="431"/>
      <c r="M223" s="431"/>
      <c r="N223" s="423"/>
      <c r="O223" s="432"/>
      <c r="P223" s="432"/>
      <c r="Q223" s="363"/>
      <c r="R223" s="363"/>
      <c r="S223" s="380" t="str">
        <f t="shared" si="15"/>
        <v/>
      </c>
      <c r="T223" s="363"/>
      <c r="U223" s="49"/>
      <c r="V223" s="391"/>
      <c r="W223" s="434"/>
    </row>
    <row r="224" spans="3:23" ht="13.5" customHeight="1" x14ac:dyDescent="0.2">
      <c r="C224" s="383">
        <f>C223+1</f>
        <v>212</v>
      </c>
      <c r="D224" s="60" t="str">
        <f t="shared" si="14"/>
        <v/>
      </c>
      <c r="E224" s="376"/>
      <c r="F224" s="511"/>
      <c r="G224" s="511"/>
      <c r="H224" s="511"/>
      <c r="I224" s="363"/>
      <c r="J224" s="363"/>
      <c r="K224" s="363"/>
      <c r="L224" s="431"/>
      <c r="M224" s="431"/>
      <c r="N224" s="423"/>
      <c r="O224" s="432"/>
      <c r="P224" s="432"/>
      <c r="Q224" s="363"/>
      <c r="R224" s="363"/>
      <c r="S224" s="380" t="str">
        <f t="shared" si="15"/>
        <v/>
      </c>
      <c r="T224" s="363"/>
      <c r="U224" s="49"/>
      <c r="V224" s="391"/>
      <c r="W224" s="434"/>
    </row>
    <row r="225" spans="3:23" ht="13.5" customHeight="1" x14ac:dyDescent="0.2">
      <c r="C225" s="383">
        <f>C224+1</f>
        <v>213</v>
      </c>
      <c r="D225" s="60" t="str">
        <f t="shared" si="14"/>
        <v/>
      </c>
      <c r="E225" s="376"/>
      <c r="F225" s="511"/>
      <c r="G225" s="511"/>
      <c r="H225" s="511"/>
      <c r="I225" s="363"/>
      <c r="J225" s="363"/>
      <c r="K225" s="363"/>
      <c r="L225" s="431"/>
      <c r="M225" s="431"/>
      <c r="N225" s="423"/>
      <c r="O225" s="432"/>
      <c r="P225" s="432"/>
      <c r="Q225" s="363"/>
      <c r="R225" s="363"/>
      <c r="S225" s="380" t="str">
        <f t="shared" si="15"/>
        <v/>
      </c>
      <c r="T225" s="363"/>
      <c r="U225" s="49"/>
      <c r="V225" s="391"/>
      <c r="W225" s="434"/>
    </row>
    <row r="226" spans="3:23" ht="13.5" customHeight="1" x14ac:dyDescent="0.2">
      <c r="C226" s="383">
        <f t="shared" ref="C226:C283" si="16">C225+1</f>
        <v>214</v>
      </c>
      <c r="D226" s="60" t="str">
        <f t="shared" si="14"/>
        <v/>
      </c>
      <c r="E226" s="376"/>
      <c r="F226" s="511"/>
      <c r="G226" s="511"/>
      <c r="H226" s="511"/>
      <c r="I226" s="363"/>
      <c r="J226" s="363"/>
      <c r="K226" s="363"/>
      <c r="L226" s="431"/>
      <c r="M226" s="431"/>
      <c r="N226" s="423"/>
      <c r="O226" s="432"/>
      <c r="P226" s="432"/>
      <c r="Q226" s="363"/>
      <c r="R226" s="363"/>
      <c r="S226" s="380" t="str">
        <f t="shared" si="15"/>
        <v/>
      </c>
      <c r="T226" s="363"/>
      <c r="U226" s="49"/>
      <c r="V226" s="391"/>
      <c r="W226" s="434"/>
    </row>
    <row r="227" spans="3:23" ht="13.5" customHeight="1" x14ac:dyDescent="0.2">
      <c r="C227" s="383">
        <f t="shared" si="16"/>
        <v>215</v>
      </c>
      <c r="D227" s="60" t="str">
        <f t="shared" si="14"/>
        <v/>
      </c>
      <c r="E227" s="376"/>
      <c r="F227" s="511"/>
      <c r="G227" s="511"/>
      <c r="H227" s="511"/>
      <c r="I227" s="363"/>
      <c r="J227" s="363"/>
      <c r="K227" s="363"/>
      <c r="L227" s="431"/>
      <c r="M227" s="431"/>
      <c r="N227" s="423"/>
      <c r="O227" s="432"/>
      <c r="P227" s="432"/>
      <c r="Q227" s="363"/>
      <c r="R227" s="363"/>
      <c r="S227" s="380" t="str">
        <f t="shared" si="15"/>
        <v/>
      </c>
      <c r="T227" s="363"/>
      <c r="U227" s="49"/>
      <c r="V227" s="391"/>
      <c r="W227" s="434"/>
    </row>
    <row r="228" spans="3:23" ht="13.5" customHeight="1" x14ac:dyDescent="0.2">
      <c r="C228" s="383">
        <f t="shared" si="16"/>
        <v>216</v>
      </c>
      <c r="D228" s="60" t="str">
        <f t="shared" si="14"/>
        <v/>
      </c>
      <c r="E228" s="376"/>
      <c r="F228" s="511"/>
      <c r="G228" s="511"/>
      <c r="H228" s="511"/>
      <c r="I228" s="363"/>
      <c r="J228" s="363"/>
      <c r="K228" s="363"/>
      <c r="L228" s="431"/>
      <c r="M228" s="431"/>
      <c r="N228" s="423"/>
      <c r="O228" s="432"/>
      <c r="P228" s="432"/>
      <c r="Q228" s="363"/>
      <c r="R228" s="363"/>
      <c r="S228" s="380" t="str">
        <f t="shared" si="15"/>
        <v/>
      </c>
      <c r="T228" s="363"/>
      <c r="U228" s="49"/>
      <c r="V228" s="391"/>
      <c r="W228" s="434"/>
    </row>
    <row r="229" spans="3:23" ht="13.5" customHeight="1" x14ac:dyDescent="0.2">
      <c r="C229" s="383">
        <f t="shared" si="16"/>
        <v>217</v>
      </c>
      <c r="D229" s="60" t="str">
        <f t="shared" si="14"/>
        <v/>
      </c>
      <c r="E229" s="376"/>
      <c r="F229" s="511"/>
      <c r="G229" s="511"/>
      <c r="H229" s="511"/>
      <c r="I229" s="363"/>
      <c r="J229" s="363"/>
      <c r="K229" s="363"/>
      <c r="L229" s="431"/>
      <c r="M229" s="431"/>
      <c r="N229" s="423"/>
      <c r="O229" s="432"/>
      <c r="P229" s="432"/>
      <c r="Q229" s="363"/>
      <c r="R229" s="363"/>
      <c r="S229" s="380" t="str">
        <f t="shared" si="15"/>
        <v/>
      </c>
      <c r="T229" s="363"/>
      <c r="U229" s="49"/>
      <c r="V229" s="391"/>
      <c r="W229" s="434"/>
    </row>
    <row r="230" spans="3:23" ht="13.5" customHeight="1" x14ac:dyDescent="0.2">
      <c r="C230" s="383">
        <f t="shared" si="16"/>
        <v>218</v>
      </c>
      <c r="D230" s="60" t="str">
        <f t="shared" si="14"/>
        <v/>
      </c>
      <c r="E230" s="376"/>
      <c r="F230" s="511"/>
      <c r="G230" s="511"/>
      <c r="H230" s="511"/>
      <c r="I230" s="363"/>
      <c r="J230" s="363"/>
      <c r="K230" s="363"/>
      <c r="L230" s="431"/>
      <c r="M230" s="431"/>
      <c r="N230" s="423"/>
      <c r="O230" s="432"/>
      <c r="P230" s="432"/>
      <c r="Q230" s="363"/>
      <c r="R230" s="363"/>
      <c r="S230" s="380" t="str">
        <f t="shared" si="15"/>
        <v/>
      </c>
      <c r="T230" s="363"/>
      <c r="U230" s="49"/>
      <c r="V230" s="391"/>
      <c r="W230" s="434"/>
    </row>
    <row r="231" spans="3:23" ht="13.5" customHeight="1" x14ac:dyDescent="0.2">
      <c r="C231" s="383">
        <f t="shared" si="16"/>
        <v>219</v>
      </c>
      <c r="D231" s="60" t="str">
        <f t="shared" si="14"/>
        <v/>
      </c>
      <c r="E231" s="376"/>
      <c r="F231" s="511"/>
      <c r="G231" s="511"/>
      <c r="H231" s="511"/>
      <c r="I231" s="363"/>
      <c r="J231" s="363"/>
      <c r="K231" s="363"/>
      <c r="L231" s="431"/>
      <c r="M231" s="431"/>
      <c r="N231" s="423"/>
      <c r="O231" s="432"/>
      <c r="P231" s="432"/>
      <c r="Q231" s="363"/>
      <c r="R231" s="363"/>
      <c r="S231" s="380" t="str">
        <f t="shared" si="15"/>
        <v/>
      </c>
      <c r="T231" s="363"/>
      <c r="U231" s="49"/>
      <c r="V231" s="391"/>
      <c r="W231" s="434"/>
    </row>
    <row r="232" spans="3:23" ht="13.5" customHeight="1" x14ac:dyDescent="0.2">
      <c r="C232" s="383">
        <f t="shared" si="16"/>
        <v>220</v>
      </c>
      <c r="D232" s="60" t="str">
        <f t="shared" si="14"/>
        <v/>
      </c>
      <c r="E232" s="376"/>
      <c r="F232" s="511"/>
      <c r="G232" s="511"/>
      <c r="H232" s="511"/>
      <c r="I232" s="363"/>
      <c r="J232" s="363"/>
      <c r="K232" s="363"/>
      <c r="L232" s="431"/>
      <c r="M232" s="431"/>
      <c r="N232" s="423"/>
      <c r="O232" s="432"/>
      <c r="P232" s="432"/>
      <c r="Q232" s="363"/>
      <c r="R232" s="363"/>
      <c r="S232" s="380" t="str">
        <f t="shared" si="15"/>
        <v/>
      </c>
      <c r="T232" s="363"/>
      <c r="U232" s="49"/>
      <c r="V232" s="391"/>
      <c r="W232" s="434"/>
    </row>
    <row r="233" spans="3:23" ht="13.5" customHeight="1" x14ac:dyDescent="0.2">
      <c r="C233" s="383">
        <f t="shared" si="16"/>
        <v>221</v>
      </c>
      <c r="D233" s="60" t="str">
        <f t="shared" si="14"/>
        <v/>
      </c>
      <c r="E233" s="376"/>
      <c r="F233" s="511"/>
      <c r="G233" s="511"/>
      <c r="H233" s="511"/>
      <c r="I233" s="363"/>
      <c r="J233" s="363"/>
      <c r="K233" s="363"/>
      <c r="L233" s="431"/>
      <c r="M233" s="431"/>
      <c r="N233" s="423"/>
      <c r="O233" s="432"/>
      <c r="P233" s="432"/>
      <c r="Q233" s="363"/>
      <c r="R233" s="363"/>
      <c r="S233" s="380" t="str">
        <f t="shared" si="15"/>
        <v/>
      </c>
      <c r="T233" s="363"/>
      <c r="U233" s="49"/>
      <c r="V233" s="391"/>
      <c r="W233" s="434"/>
    </row>
    <row r="234" spans="3:23" ht="13.5" customHeight="1" x14ac:dyDescent="0.2">
      <c r="C234" s="383">
        <f t="shared" si="16"/>
        <v>222</v>
      </c>
      <c r="D234" s="60" t="str">
        <f t="shared" si="14"/>
        <v/>
      </c>
      <c r="E234" s="376"/>
      <c r="F234" s="511"/>
      <c r="G234" s="511"/>
      <c r="H234" s="511"/>
      <c r="I234" s="363"/>
      <c r="J234" s="363"/>
      <c r="K234" s="363"/>
      <c r="L234" s="431"/>
      <c r="M234" s="431"/>
      <c r="N234" s="423"/>
      <c r="O234" s="432"/>
      <c r="P234" s="432"/>
      <c r="Q234" s="363"/>
      <c r="R234" s="363"/>
      <c r="S234" s="380" t="str">
        <f t="shared" si="15"/>
        <v/>
      </c>
      <c r="T234" s="363"/>
      <c r="U234" s="49"/>
      <c r="V234" s="391"/>
      <c r="W234" s="434"/>
    </row>
    <row r="235" spans="3:23" ht="13.5" customHeight="1" x14ac:dyDescent="0.2">
      <c r="C235" s="383">
        <f t="shared" si="16"/>
        <v>223</v>
      </c>
      <c r="D235" s="60" t="str">
        <f t="shared" si="14"/>
        <v/>
      </c>
      <c r="E235" s="376"/>
      <c r="F235" s="511"/>
      <c r="G235" s="511"/>
      <c r="H235" s="511"/>
      <c r="I235" s="363"/>
      <c r="J235" s="363"/>
      <c r="K235" s="363"/>
      <c r="L235" s="431"/>
      <c r="M235" s="431"/>
      <c r="N235" s="423"/>
      <c r="O235" s="432"/>
      <c r="P235" s="432"/>
      <c r="Q235" s="363"/>
      <c r="R235" s="363"/>
      <c r="S235" s="380" t="str">
        <f t="shared" si="15"/>
        <v/>
      </c>
      <c r="T235" s="363"/>
      <c r="U235" s="49"/>
      <c r="V235" s="391"/>
      <c r="W235" s="434"/>
    </row>
    <row r="236" spans="3:23" ht="13.5" customHeight="1" x14ac:dyDescent="0.2">
      <c r="C236" s="383">
        <f t="shared" si="16"/>
        <v>224</v>
      </c>
      <c r="D236" s="60" t="str">
        <f t="shared" si="14"/>
        <v/>
      </c>
      <c r="E236" s="376"/>
      <c r="F236" s="511"/>
      <c r="G236" s="511"/>
      <c r="H236" s="511"/>
      <c r="I236" s="363"/>
      <c r="J236" s="363"/>
      <c r="K236" s="363"/>
      <c r="L236" s="431"/>
      <c r="M236" s="431"/>
      <c r="N236" s="423"/>
      <c r="O236" s="432"/>
      <c r="P236" s="432"/>
      <c r="Q236" s="363"/>
      <c r="R236" s="363"/>
      <c r="S236" s="380" t="str">
        <f t="shared" si="15"/>
        <v/>
      </c>
      <c r="T236" s="363"/>
      <c r="U236" s="49"/>
      <c r="V236" s="391"/>
      <c r="W236" s="434"/>
    </row>
    <row r="237" spans="3:23" ht="13.5" customHeight="1" x14ac:dyDescent="0.2">
      <c r="C237" s="383">
        <f t="shared" si="16"/>
        <v>225</v>
      </c>
      <c r="D237" s="60" t="str">
        <f t="shared" si="14"/>
        <v/>
      </c>
      <c r="E237" s="376"/>
      <c r="F237" s="511"/>
      <c r="G237" s="511"/>
      <c r="H237" s="511"/>
      <c r="I237" s="363"/>
      <c r="J237" s="363"/>
      <c r="K237" s="363"/>
      <c r="L237" s="431"/>
      <c r="M237" s="431"/>
      <c r="N237" s="423"/>
      <c r="O237" s="432"/>
      <c r="P237" s="432"/>
      <c r="Q237" s="363"/>
      <c r="R237" s="363"/>
      <c r="S237" s="380" t="str">
        <f t="shared" si="15"/>
        <v/>
      </c>
      <c r="T237" s="363"/>
      <c r="U237" s="49"/>
      <c r="V237" s="391"/>
      <c r="W237" s="434"/>
    </row>
    <row r="238" spans="3:23" ht="13.5" customHeight="1" x14ac:dyDescent="0.2">
      <c r="C238" s="383">
        <f t="shared" si="16"/>
        <v>226</v>
      </c>
      <c r="D238" s="60" t="str">
        <f t="shared" si="14"/>
        <v/>
      </c>
      <c r="E238" s="376"/>
      <c r="F238" s="511"/>
      <c r="G238" s="511"/>
      <c r="H238" s="511"/>
      <c r="I238" s="363"/>
      <c r="J238" s="363"/>
      <c r="K238" s="363"/>
      <c r="L238" s="431"/>
      <c r="M238" s="431"/>
      <c r="N238" s="423"/>
      <c r="O238" s="432"/>
      <c r="P238" s="432"/>
      <c r="Q238" s="363"/>
      <c r="R238" s="363"/>
      <c r="S238" s="380" t="str">
        <f t="shared" si="15"/>
        <v/>
      </c>
      <c r="T238" s="363"/>
      <c r="U238" s="49"/>
      <c r="V238" s="391"/>
      <c r="W238" s="434"/>
    </row>
    <row r="239" spans="3:23" ht="13.5" customHeight="1" x14ac:dyDescent="0.2">
      <c r="C239" s="383">
        <f t="shared" si="16"/>
        <v>227</v>
      </c>
      <c r="D239" s="60" t="str">
        <f t="shared" si="14"/>
        <v/>
      </c>
      <c r="E239" s="376"/>
      <c r="F239" s="511"/>
      <c r="G239" s="511"/>
      <c r="H239" s="511"/>
      <c r="I239" s="363"/>
      <c r="J239" s="363"/>
      <c r="K239" s="363"/>
      <c r="L239" s="431"/>
      <c r="M239" s="431"/>
      <c r="N239" s="423"/>
      <c r="O239" s="432"/>
      <c r="P239" s="432"/>
      <c r="Q239" s="363"/>
      <c r="R239" s="363"/>
      <c r="S239" s="380" t="str">
        <f t="shared" si="15"/>
        <v/>
      </c>
      <c r="T239" s="363"/>
      <c r="U239" s="49"/>
      <c r="V239" s="391"/>
      <c r="W239" s="434"/>
    </row>
    <row r="240" spans="3:23" ht="13.5" customHeight="1" x14ac:dyDescent="0.2">
      <c r="C240" s="383">
        <f t="shared" si="16"/>
        <v>228</v>
      </c>
      <c r="D240" s="60" t="str">
        <f t="shared" si="14"/>
        <v/>
      </c>
      <c r="E240" s="376"/>
      <c r="F240" s="511"/>
      <c r="G240" s="511"/>
      <c r="H240" s="511"/>
      <c r="I240" s="363"/>
      <c r="J240" s="363"/>
      <c r="K240" s="363"/>
      <c r="L240" s="431"/>
      <c r="M240" s="431"/>
      <c r="N240" s="423"/>
      <c r="O240" s="432"/>
      <c r="P240" s="432"/>
      <c r="Q240" s="363"/>
      <c r="R240" s="363"/>
      <c r="S240" s="380" t="str">
        <f t="shared" si="15"/>
        <v/>
      </c>
      <c r="T240" s="363"/>
      <c r="U240" s="49"/>
      <c r="V240" s="391"/>
      <c r="W240" s="434"/>
    </row>
    <row r="241" spans="3:23" ht="13.5" customHeight="1" x14ac:dyDescent="0.2">
      <c r="C241" s="383">
        <f t="shared" si="16"/>
        <v>229</v>
      </c>
      <c r="D241" s="60" t="str">
        <f t="shared" si="14"/>
        <v/>
      </c>
      <c r="E241" s="376"/>
      <c r="F241" s="511"/>
      <c r="G241" s="511"/>
      <c r="H241" s="511"/>
      <c r="I241" s="363"/>
      <c r="J241" s="363"/>
      <c r="K241" s="363"/>
      <c r="L241" s="431"/>
      <c r="M241" s="431"/>
      <c r="N241" s="423"/>
      <c r="O241" s="432"/>
      <c r="P241" s="432"/>
      <c r="Q241" s="363"/>
      <c r="R241" s="363"/>
      <c r="S241" s="380" t="str">
        <f t="shared" si="15"/>
        <v/>
      </c>
      <c r="T241" s="363"/>
      <c r="U241" s="49"/>
      <c r="V241" s="391"/>
      <c r="W241" s="434"/>
    </row>
    <row r="242" spans="3:23" ht="13.5" customHeight="1" x14ac:dyDescent="0.2">
      <c r="C242" s="383">
        <f t="shared" si="16"/>
        <v>230</v>
      </c>
      <c r="D242" s="60" t="str">
        <f t="shared" si="14"/>
        <v/>
      </c>
      <c r="E242" s="376"/>
      <c r="F242" s="511"/>
      <c r="G242" s="511"/>
      <c r="H242" s="511"/>
      <c r="I242" s="363"/>
      <c r="J242" s="363"/>
      <c r="K242" s="363"/>
      <c r="L242" s="431"/>
      <c r="M242" s="431"/>
      <c r="N242" s="423"/>
      <c r="O242" s="432"/>
      <c r="P242" s="432"/>
      <c r="Q242" s="363"/>
      <c r="R242" s="363"/>
      <c r="S242" s="380" t="str">
        <f t="shared" si="15"/>
        <v/>
      </c>
      <c r="T242" s="363"/>
      <c r="U242" s="49"/>
      <c r="V242" s="391"/>
      <c r="W242" s="434"/>
    </row>
    <row r="243" spans="3:23" ht="13.5" customHeight="1" x14ac:dyDescent="0.2">
      <c r="C243" s="383">
        <f t="shared" si="16"/>
        <v>231</v>
      </c>
      <c r="D243" s="60" t="str">
        <f t="shared" si="14"/>
        <v/>
      </c>
      <c r="E243" s="376"/>
      <c r="F243" s="511"/>
      <c r="G243" s="511"/>
      <c r="H243" s="511"/>
      <c r="I243" s="363"/>
      <c r="J243" s="363"/>
      <c r="K243" s="363"/>
      <c r="L243" s="431"/>
      <c r="M243" s="431"/>
      <c r="N243" s="423"/>
      <c r="O243" s="432"/>
      <c r="P243" s="432"/>
      <c r="Q243" s="363"/>
      <c r="R243" s="363"/>
      <c r="S243" s="380" t="str">
        <f t="shared" si="15"/>
        <v/>
      </c>
      <c r="T243" s="363"/>
      <c r="U243" s="49"/>
      <c r="V243" s="391"/>
      <c r="W243" s="434"/>
    </row>
    <row r="244" spans="3:23" ht="13.5" customHeight="1" x14ac:dyDescent="0.2">
      <c r="C244" s="383">
        <f t="shared" si="16"/>
        <v>232</v>
      </c>
      <c r="D244" s="60" t="str">
        <f t="shared" si="14"/>
        <v/>
      </c>
      <c r="E244" s="376"/>
      <c r="F244" s="511"/>
      <c r="G244" s="511"/>
      <c r="H244" s="511"/>
      <c r="I244" s="363"/>
      <c r="J244" s="363"/>
      <c r="K244" s="363"/>
      <c r="L244" s="431"/>
      <c r="M244" s="431"/>
      <c r="N244" s="423"/>
      <c r="O244" s="432"/>
      <c r="P244" s="432"/>
      <c r="Q244" s="363"/>
      <c r="R244" s="363"/>
      <c r="S244" s="380" t="str">
        <f t="shared" si="15"/>
        <v/>
      </c>
      <c r="T244" s="363"/>
      <c r="U244" s="49"/>
      <c r="V244" s="391"/>
      <c r="W244" s="434"/>
    </row>
    <row r="245" spans="3:23" ht="13.5" customHeight="1" x14ac:dyDescent="0.2">
      <c r="C245" s="383">
        <f t="shared" si="16"/>
        <v>233</v>
      </c>
      <c r="D245" s="60" t="str">
        <f t="shared" si="14"/>
        <v/>
      </c>
      <c r="E245" s="376"/>
      <c r="F245" s="511"/>
      <c r="G245" s="511"/>
      <c r="H245" s="511"/>
      <c r="I245" s="363"/>
      <c r="J245" s="363"/>
      <c r="K245" s="363"/>
      <c r="L245" s="431"/>
      <c r="M245" s="431"/>
      <c r="N245" s="423"/>
      <c r="O245" s="432"/>
      <c r="P245" s="432"/>
      <c r="Q245" s="363"/>
      <c r="R245" s="363"/>
      <c r="S245" s="380" t="str">
        <f t="shared" si="15"/>
        <v/>
      </c>
      <c r="T245" s="363"/>
      <c r="U245" s="49"/>
      <c r="V245" s="391"/>
      <c r="W245" s="434"/>
    </row>
    <row r="246" spans="3:23" ht="13.5" customHeight="1" x14ac:dyDescent="0.2">
      <c r="C246" s="383">
        <f t="shared" si="16"/>
        <v>234</v>
      </c>
      <c r="D246" s="60" t="str">
        <f t="shared" si="14"/>
        <v/>
      </c>
      <c r="E246" s="376"/>
      <c r="F246" s="511"/>
      <c r="G246" s="511"/>
      <c r="H246" s="511"/>
      <c r="I246" s="363"/>
      <c r="J246" s="363"/>
      <c r="K246" s="363"/>
      <c r="L246" s="431"/>
      <c r="M246" s="431"/>
      <c r="N246" s="423"/>
      <c r="O246" s="432"/>
      <c r="P246" s="432"/>
      <c r="Q246" s="363"/>
      <c r="R246" s="363"/>
      <c r="S246" s="380" t="str">
        <f t="shared" si="15"/>
        <v/>
      </c>
      <c r="T246" s="363"/>
      <c r="U246" s="49"/>
      <c r="V246" s="391"/>
      <c r="W246" s="434"/>
    </row>
    <row r="247" spans="3:23" ht="13.5" customHeight="1" x14ac:dyDescent="0.2">
      <c r="C247" s="383">
        <f t="shared" si="16"/>
        <v>235</v>
      </c>
      <c r="D247" s="60" t="str">
        <f t="shared" si="14"/>
        <v/>
      </c>
      <c r="E247" s="376"/>
      <c r="F247" s="511"/>
      <c r="G247" s="511"/>
      <c r="H247" s="511"/>
      <c r="I247" s="363"/>
      <c r="J247" s="363"/>
      <c r="K247" s="363"/>
      <c r="L247" s="431"/>
      <c r="M247" s="431"/>
      <c r="N247" s="423"/>
      <c r="O247" s="432"/>
      <c r="P247" s="432"/>
      <c r="Q247" s="363"/>
      <c r="R247" s="363"/>
      <c r="S247" s="380" t="str">
        <f t="shared" si="15"/>
        <v/>
      </c>
      <c r="T247" s="363"/>
      <c r="U247" s="49"/>
      <c r="V247" s="391"/>
      <c r="W247" s="434"/>
    </row>
    <row r="248" spans="3:23" ht="13.5" customHeight="1" x14ac:dyDescent="0.2">
      <c r="C248" s="383">
        <f t="shared" si="16"/>
        <v>236</v>
      </c>
      <c r="D248" s="60" t="str">
        <f t="shared" si="14"/>
        <v/>
      </c>
      <c r="E248" s="376"/>
      <c r="F248" s="511"/>
      <c r="G248" s="511"/>
      <c r="H248" s="511"/>
      <c r="I248" s="363"/>
      <c r="J248" s="363"/>
      <c r="K248" s="363"/>
      <c r="L248" s="431"/>
      <c r="M248" s="431"/>
      <c r="N248" s="423"/>
      <c r="O248" s="432"/>
      <c r="P248" s="432"/>
      <c r="Q248" s="363"/>
      <c r="R248" s="363"/>
      <c r="S248" s="380" t="str">
        <f t="shared" si="15"/>
        <v/>
      </c>
      <c r="T248" s="363"/>
      <c r="U248" s="49"/>
      <c r="V248" s="391"/>
      <c r="W248" s="434"/>
    </row>
    <row r="249" spans="3:23" ht="13.5" customHeight="1" x14ac:dyDescent="0.2">
      <c r="C249" s="383">
        <f t="shared" si="16"/>
        <v>237</v>
      </c>
      <c r="D249" s="60" t="str">
        <f t="shared" si="14"/>
        <v/>
      </c>
      <c r="E249" s="376"/>
      <c r="F249" s="511"/>
      <c r="G249" s="511"/>
      <c r="H249" s="511"/>
      <c r="I249" s="363"/>
      <c r="J249" s="363"/>
      <c r="K249" s="363"/>
      <c r="L249" s="431"/>
      <c r="M249" s="431"/>
      <c r="N249" s="423"/>
      <c r="O249" s="432"/>
      <c r="P249" s="432"/>
      <c r="Q249" s="363"/>
      <c r="R249" s="363"/>
      <c r="S249" s="380" t="str">
        <f t="shared" si="15"/>
        <v/>
      </c>
      <c r="T249" s="363"/>
      <c r="U249" s="49"/>
      <c r="V249" s="391"/>
      <c r="W249" s="434"/>
    </row>
    <row r="250" spans="3:23" ht="13.5" customHeight="1" x14ac:dyDescent="0.2">
      <c r="C250" s="383">
        <f t="shared" si="16"/>
        <v>238</v>
      </c>
      <c r="D250" s="60" t="str">
        <f t="shared" si="14"/>
        <v/>
      </c>
      <c r="E250" s="376"/>
      <c r="F250" s="511"/>
      <c r="G250" s="511"/>
      <c r="H250" s="511"/>
      <c r="I250" s="363"/>
      <c r="J250" s="363"/>
      <c r="K250" s="363"/>
      <c r="L250" s="431"/>
      <c r="M250" s="431"/>
      <c r="N250" s="423"/>
      <c r="O250" s="432"/>
      <c r="P250" s="432"/>
      <c r="Q250" s="363"/>
      <c r="R250" s="363"/>
      <c r="S250" s="380" t="str">
        <f t="shared" si="15"/>
        <v/>
      </c>
      <c r="T250" s="363"/>
      <c r="U250" s="49"/>
      <c r="V250" s="391"/>
      <c r="W250" s="434"/>
    </row>
    <row r="251" spans="3:23" ht="13.5" customHeight="1" x14ac:dyDescent="0.2">
      <c r="C251" s="383">
        <f t="shared" si="16"/>
        <v>239</v>
      </c>
      <c r="D251" s="60" t="str">
        <f t="shared" si="14"/>
        <v/>
      </c>
      <c r="E251" s="376"/>
      <c r="F251" s="511"/>
      <c r="G251" s="511"/>
      <c r="H251" s="511"/>
      <c r="I251" s="363"/>
      <c r="J251" s="363"/>
      <c r="K251" s="363"/>
      <c r="L251" s="431"/>
      <c r="M251" s="431"/>
      <c r="N251" s="423"/>
      <c r="O251" s="432"/>
      <c r="P251" s="432"/>
      <c r="Q251" s="363"/>
      <c r="R251" s="363"/>
      <c r="S251" s="380" t="str">
        <f t="shared" si="15"/>
        <v/>
      </c>
      <c r="T251" s="363"/>
      <c r="U251" s="49"/>
      <c r="V251" s="391"/>
      <c r="W251" s="434"/>
    </row>
    <row r="252" spans="3:23" ht="13.5" customHeight="1" x14ac:dyDescent="0.2">
      <c r="C252" s="383">
        <f t="shared" si="16"/>
        <v>240</v>
      </c>
      <c r="D252" s="60" t="str">
        <f t="shared" si="14"/>
        <v/>
      </c>
      <c r="E252" s="376"/>
      <c r="F252" s="511"/>
      <c r="G252" s="511"/>
      <c r="H252" s="511"/>
      <c r="I252" s="435"/>
      <c r="J252" s="435"/>
      <c r="K252" s="435"/>
      <c r="L252" s="431"/>
      <c r="M252" s="431"/>
      <c r="N252" s="423"/>
      <c r="O252" s="432"/>
      <c r="P252" s="432"/>
      <c r="Q252" s="363"/>
      <c r="R252" s="363"/>
      <c r="S252" s="380" t="str">
        <f t="shared" si="15"/>
        <v/>
      </c>
      <c r="T252" s="363"/>
      <c r="U252" s="49"/>
      <c r="V252" s="391"/>
      <c r="W252" s="434"/>
    </row>
    <row r="253" spans="3:23" ht="13.5" customHeight="1" x14ac:dyDescent="0.2">
      <c r="C253" s="383">
        <f t="shared" si="16"/>
        <v>241</v>
      </c>
      <c r="D253" s="60" t="str">
        <f t="shared" si="14"/>
        <v/>
      </c>
      <c r="E253" s="376"/>
      <c r="F253" s="511"/>
      <c r="G253" s="511"/>
      <c r="H253" s="511"/>
      <c r="I253" s="363"/>
      <c r="J253" s="363"/>
      <c r="K253" s="363"/>
      <c r="L253" s="431"/>
      <c r="M253" s="431"/>
      <c r="N253" s="423"/>
      <c r="O253" s="432"/>
      <c r="P253" s="432"/>
      <c r="Q253" s="363"/>
      <c r="R253" s="363"/>
      <c r="S253" s="380" t="str">
        <f t="shared" si="15"/>
        <v/>
      </c>
      <c r="T253" s="363"/>
      <c r="U253" s="49"/>
      <c r="V253" s="391"/>
      <c r="W253" s="434"/>
    </row>
    <row r="254" spans="3:23" ht="13.5" customHeight="1" x14ac:dyDescent="0.2">
      <c r="C254" s="383">
        <f t="shared" si="16"/>
        <v>242</v>
      </c>
      <c r="D254" s="60" t="str">
        <f t="shared" si="14"/>
        <v/>
      </c>
      <c r="E254" s="376"/>
      <c r="F254" s="511"/>
      <c r="G254" s="511"/>
      <c r="H254" s="511"/>
      <c r="I254" s="363"/>
      <c r="J254" s="363"/>
      <c r="K254" s="363"/>
      <c r="L254" s="431"/>
      <c r="M254" s="431"/>
      <c r="N254" s="423"/>
      <c r="O254" s="432"/>
      <c r="P254" s="432"/>
      <c r="Q254" s="363"/>
      <c r="R254" s="363"/>
      <c r="S254" s="380" t="str">
        <f t="shared" si="15"/>
        <v/>
      </c>
      <c r="T254" s="363"/>
      <c r="U254" s="49"/>
      <c r="V254" s="391"/>
      <c r="W254" s="434"/>
    </row>
    <row r="255" spans="3:23" ht="13.5" customHeight="1" x14ac:dyDescent="0.2">
      <c r="C255" s="383">
        <f t="shared" si="16"/>
        <v>243</v>
      </c>
      <c r="D255" s="60" t="str">
        <f t="shared" si="14"/>
        <v/>
      </c>
      <c r="E255" s="376"/>
      <c r="F255" s="511"/>
      <c r="G255" s="511"/>
      <c r="H255" s="511"/>
      <c r="I255" s="363"/>
      <c r="J255" s="363"/>
      <c r="K255" s="363"/>
      <c r="L255" s="431"/>
      <c r="M255" s="431"/>
      <c r="N255" s="423"/>
      <c r="O255" s="432"/>
      <c r="P255" s="432"/>
      <c r="Q255" s="363"/>
      <c r="R255" s="363"/>
      <c r="S255" s="380" t="str">
        <f t="shared" si="15"/>
        <v/>
      </c>
      <c r="T255" s="363"/>
      <c r="U255" s="49"/>
      <c r="V255" s="391"/>
      <c r="W255" s="434"/>
    </row>
    <row r="256" spans="3:23" ht="13.5" customHeight="1" x14ac:dyDescent="0.2">
      <c r="C256" s="383">
        <f t="shared" si="16"/>
        <v>244</v>
      </c>
      <c r="D256" s="60" t="str">
        <f t="shared" si="14"/>
        <v/>
      </c>
      <c r="E256" s="376"/>
      <c r="F256" s="511"/>
      <c r="G256" s="511"/>
      <c r="H256" s="511"/>
      <c r="I256" s="363"/>
      <c r="J256" s="363"/>
      <c r="K256" s="363"/>
      <c r="L256" s="431"/>
      <c r="M256" s="431"/>
      <c r="N256" s="423"/>
      <c r="O256" s="432"/>
      <c r="P256" s="432"/>
      <c r="Q256" s="363"/>
      <c r="R256" s="363"/>
      <c r="S256" s="380" t="str">
        <f t="shared" si="15"/>
        <v/>
      </c>
      <c r="T256" s="363"/>
      <c r="U256" s="49"/>
      <c r="V256" s="391"/>
      <c r="W256" s="434"/>
    </row>
    <row r="257" spans="3:23" ht="13.5" customHeight="1" x14ac:dyDescent="0.2">
      <c r="C257" s="383">
        <f t="shared" si="16"/>
        <v>245</v>
      </c>
      <c r="D257" s="60" t="str">
        <f t="shared" si="14"/>
        <v/>
      </c>
      <c r="E257" s="376"/>
      <c r="F257" s="511"/>
      <c r="G257" s="511"/>
      <c r="H257" s="511"/>
      <c r="I257" s="363"/>
      <c r="J257" s="363"/>
      <c r="K257" s="363"/>
      <c r="L257" s="431"/>
      <c r="M257" s="431"/>
      <c r="N257" s="423"/>
      <c r="O257" s="432"/>
      <c r="P257" s="432"/>
      <c r="Q257" s="363"/>
      <c r="R257" s="363"/>
      <c r="S257" s="380" t="str">
        <f t="shared" si="15"/>
        <v/>
      </c>
      <c r="T257" s="363"/>
      <c r="U257" s="49"/>
      <c r="V257" s="391"/>
      <c r="W257" s="434"/>
    </row>
    <row r="258" spans="3:23" ht="13.5" customHeight="1" x14ac:dyDescent="0.2">
      <c r="C258" s="383">
        <f t="shared" si="16"/>
        <v>246</v>
      </c>
      <c r="D258" s="60" t="str">
        <f t="shared" si="14"/>
        <v/>
      </c>
      <c r="E258" s="376"/>
      <c r="F258" s="511"/>
      <c r="G258" s="511"/>
      <c r="H258" s="511"/>
      <c r="I258" s="363"/>
      <c r="J258" s="363"/>
      <c r="K258" s="363"/>
      <c r="L258" s="431"/>
      <c r="M258" s="431"/>
      <c r="N258" s="423"/>
      <c r="O258" s="432"/>
      <c r="P258" s="432"/>
      <c r="Q258" s="363"/>
      <c r="R258" s="363"/>
      <c r="S258" s="380" t="str">
        <f t="shared" si="15"/>
        <v/>
      </c>
      <c r="T258" s="363"/>
      <c r="U258" s="49"/>
      <c r="V258" s="391"/>
      <c r="W258" s="434"/>
    </row>
    <row r="259" spans="3:23" ht="13.5" customHeight="1" x14ac:dyDescent="0.2">
      <c r="C259" s="383">
        <f t="shared" si="16"/>
        <v>247</v>
      </c>
      <c r="D259" s="60" t="str">
        <f t="shared" si="14"/>
        <v/>
      </c>
      <c r="E259" s="376"/>
      <c r="F259" s="511"/>
      <c r="G259" s="511"/>
      <c r="H259" s="511"/>
      <c r="I259" s="363"/>
      <c r="J259" s="363"/>
      <c r="K259" s="363"/>
      <c r="L259" s="431"/>
      <c r="M259" s="431"/>
      <c r="N259" s="423"/>
      <c r="O259" s="432"/>
      <c r="P259" s="432"/>
      <c r="Q259" s="363"/>
      <c r="R259" s="363"/>
      <c r="S259" s="380" t="str">
        <f t="shared" si="15"/>
        <v/>
      </c>
      <c r="T259" s="363"/>
      <c r="U259" s="49"/>
      <c r="V259" s="391"/>
      <c r="W259" s="434"/>
    </row>
    <row r="260" spans="3:23" ht="13.5" customHeight="1" x14ac:dyDescent="0.2">
      <c r="C260" s="383">
        <f t="shared" si="16"/>
        <v>248</v>
      </c>
      <c r="D260" s="60" t="str">
        <f t="shared" si="14"/>
        <v/>
      </c>
      <c r="E260" s="376"/>
      <c r="F260" s="511"/>
      <c r="G260" s="511"/>
      <c r="H260" s="511"/>
      <c r="I260" s="363"/>
      <c r="J260" s="363"/>
      <c r="K260" s="363"/>
      <c r="L260" s="431"/>
      <c r="M260" s="431"/>
      <c r="N260" s="423"/>
      <c r="O260" s="432"/>
      <c r="P260" s="432"/>
      <c r="Q260" s="363"/>
      <c r="R260" s="363"/>
      <c r="S260" s="380" t="str">
        <f t="shared" si="15"/>
        <v/>
      </c>
      <c r="T260" s="363"/>
      <c r="U260" s="49"/>
      <c r="V260" s="391"/>
      <c r="W260" s="434"/>
    </row>
    <row r="261" spans="3:23" ht="13.5" customHeight="1" x14ac:dyDescent="0.2">
      <c r="C261" s="383">
        <f t="shared" si="16"/>
        <v>249</v>
      </c>
      <c r="D261" s="60" t="str">
        <f t="shared" si="14"/>
        <v/>
      </c>
      <c r="E261" s="376"/>
      <c r="F261" s="511"/>
      <c r="G261" s="511"/>
      <c r="H261" s="511"/>
      <c r="I261" s="363"/>
      <c r="J261" s="363"/>
      <c r="K261" s="363"/>
      <c r="L261" s="431"/>
      <c r="M261" s="431"/>
      <c r="N261" s="423"/>
      <c r="O261" s="432"/>
      <c r="P261" s="432"/>
      <c r="Q261" s="363"/>
      <c r="R261" s="363"/>
      <c r="S261" s="380" t="str">
        <f t="shared" si="15"/>
        <v/>
      </c>
      <c r="T261" s="363"/>
      <c r="U261" s="49"/>
      <c r="V261" s="391"/>
      <c r="W261" s="434"/>
    </row>
    <row r="262" spans="3:23" ht="13.5" customHeight="1" x14ac:dyDescent="0.2">
      <c r="C262" s="383">
        <f t="shared" si="16"/>
        <v>250</v>
      </c>
      <c r="D262" s="60" t="str">
        <f t="shared" si="14"/>
        <v/>
      </c>
      <c r="E262" s="376"/>
      <c r="F262" s="511"/>
      <c r="G262" s="511"/>
      <c r="H262" s="511"/>
      <c r="I262" s="363"/>
      <c r="J262" s="363"/>
      <c r="K262" s="363"/>
      <c r="L262" s="431"/>
      <c r="M262" s="431"/>
      <c r="N262" s="423"/>
      <c r="O262" s="432"/>
      <c r="P262" s="432"/>
      <c r="Q262" s="363"/>
      <c r="R262" s="363"/>
      <c r="S262" s="380" t="str">
        <f t="shared" si="15"/>
        <v/>
      </c>
      <c r="T262" s="363"/>
      <c r="U262" s="49"/>
      <c r="V262" s="391"/>
      <c r="W262" s="434"/>
    </row>
    <row r="263" spans="3:23" ht="13.5" customHeight="1" x14ac:dyDescent="0.2">
      <c r="C263" s="383">
        <f t="shared" si="16"/>
        <v>251</v>
      </c>
      <c r="D263" s="60" t="str">
        <f t="shared" si="14"/>
        <v/>
      </c>
      <c r="E263" s="376"/>
      <c r="F263" s="511"/>
      <c r="G263" s="511"/>
      <c r="H263" s="511"/>
      <c r="I263" s="363"/>
      <c r="J263" s="363"/>
      <c r="K263" s="363"/>
      <c r="L263" s="431"/>
      <c r="M263" s="431"/>
      <c r="N263" s="423"/>
      <c r="O263" s="432"/>
      <c r="P263" s="432"/>
      <c r="Q263" s="363"/>
      <c r="R263" s="363"/>
      <c r="S263" s="380" t="str">
        <f t="shared" si="15"/>
        <v/>
      </c>
      <c r="T263" s="363"/>
      <c r="U263" s="49"/>
      <c r="V263" s="391"/>
      <c r="W263" s="434"/>
    </row>
    <row r="264" spans="3:23" ht="13.5" customHeight="1" x14ac:dyDescent="0.2">
      <c r="C264" s="383">
        <f t="shared" si="16"/>
        <v>252</v>
      </c>
      <c r="D264" s="60" t="str">
        <f t="shared" si="14"/>
        <v/>
      </c>
      <c r="E264" s="376"/>
      <c r="F264" s="511"/>
      <c r="G264" s="511"/>
      <c r="H264" s="511"/>
      <c r="I264" s="363"/>
      <c r="J264" s="363"/>
      <c r="K264" s="363"/>
      <c r="L264" s="431"/>
      <c r="M264" s="431"/>
      <c r="N264" s="423"/>
      <c r="O264" s="432"/>
      <c r="P264" s="432"/>
      <c r="Q264" s="363"/>
      <c r="R264" s="363"/>
      <c r="S264" s="380" t="str">
        <f t="shared" si="15"/>
        <v/>
      </c>
      <c r="T264" s="363"/>
      <c r="U264" s="49"/>
      <c r="V264" s="391"/>
      <c r="W264" s="434"/>
    </row>
    <row r="265" spans="3:23" ht="13.5" customHeight="1" x14ac:dyDescent="0.2">
      <c r="C265" s="383">
        <f t="shared" si="16"/>
        <v>253</v>
      </c>
      <c r="D265" s="60" t="str">
        <f t="shared" si="14"/>
        <v/>
      </c>
      <c r="E265" s="376"/>
      <c r="F265" s="511"/>
      <c r="G265" s="511"/>
      <c r="H265" s="511"/>
      <c r="I265" s="363"/>
      <c r="J265" s="363"/>
      <c r="K265" s="363"/>
      <c r="L265" s="431"/>
      <c r="M265" s="431"/>
      <c r="N265" s="423"/>
      <c r="O265" s="432"/>
      <c r="P265" s="432"/>
      <c r="Q265" s="363"/>
      <c r="R265" s="363"/>
      <c r="S265" s="380" t="str">
        <f t="shared" si="15"/>
        <v/>
      </c>
      <c r="T265" s="363"/>
      <c r="U265" s="49"/>
      <c r="V265" s="391"/>
      <c r="W265" s="434"/>
    </row>
    <row r="266" spans="3:23" ht="13.5" customHeight="1" x14ac:dyDescent="0.2">
      <c r="C266" s="383">
        <f t="shared" si="16"/>
        <v>254</v>
      </c>
      <c r="D266" s="60" t="str">
        <f t="shared" si="14"/>
        <v/>
      </c>
      <c r="E266" s="376"/>
      <c r="F266" s="511"/>
      <c r="G266" s="511"/>
      <c r="H266" s="511"/>
      <c r="I266" s="363"/>
      <c r="J266" s="363"/>
      <c r="K266" s="363"/>
      <c r="L266" s="431"/>
      <c r="M266" s="431"/>
      <c r="N266" s="423"/>
      <c r="O266" s="432"/>
      <c r="P266" s="432"/>
      <c r="Q266" s="363"/>
      <c r="R266" s="363"/>
      <c r="S266" s="380" t="str">
        <f t="shared" si="15"/>
        <v/>
      </c>
      <c r="T266" s="363"/>
      <c r="U266" s="49"/>
      <c r="V266" s="391"/>
      <c r="W266" s="434"/>
    </row>
    <row r="267" spans="3:23" ht="13.5" customHeight="1" x14ac:dyDescent="0.2">
      <c r="C267" s="383">
        <f t="shared" si="16"/>
        <v>255</v>
      </c>
      <c r="D267" s="60" t="str">
        <f t="shared" si="14"/>
        <v/>
      </c>
      <c r="E267" s="376"/>
      <c r="F267" s="511"/>
      <c r="G267" s="511"/>
      <c r="H267" s="511"/>
      <c r="I267" s="363"/>
      <c r="J267" s="363"/>
      <c r="K267" s="363"/>
      <c r="L267" s="431"/>
      <c r="M267" s="431"/>
      <c r="N267" s="423"/>
      <c r="O267" s="432"/>
      <c r="P267" s="432"/>
      <c r="Q267" s="363"/>
      <c r="R267" s="363"/>
      <c r="S267" s="380" t="str">
        <f t="shared" si="15"/>
        <v/>
      </c>
      <c r="T267" s="363"/>
      <c r="U267" s="49"/>
      <c r="V267" s="391"/>
      <c r="W267" s="434"/>
    </row>
    <row r="268" spans="3:23" ht="13.5" customHeight="1" x14ac:dyDescent="0.2">
      <c r="C268" s="383">
        <f t="shared" si="16"/>
        <v>256</v>
      </c>
      <c r="D268" s="60" t="str">
        <f t="shared" si="14"/>
        <v/>
      </c>
      <c r="E268" s="376"/>
      <c r="F268" s="511"/>
      <c r="G268" s="511"/>
      <c r="H268" s="511"/>
      <c r="I268" s="363"/>
      <c r="J268" s="363"/>
      <c r="K268" s="363"/>
      <c r="L268" s="431"/>
      <c r="M268" s="431"/>
      <c r="N268" s="423"/>
      <c r="O268" s="432"/>
      <c r="P268" s="432"/>
      <c r="Q268" s="363"/>
      <c r="R268" s="363"/>
      <c r="S268" s="380" t="str">
        <f t="shared" si="15"/>
        <v/>
      </c>
      <c r="T268" s="363"/>
      <c r="U268" s="49"/>
      <c r="V268" s="391"/>
      <c r="W268" s="434"/>
    </row>
    <row r="269" spans="3:23" ht="13.5" customHeight="1" x14ac:dyDescent="0.2">
      <c r="C269" s="383">
        <f t="shared" si="16"/>
        <v>257</v>
      </c>
      <c r="D269" s="60" t="str">
        <f t="shared" ref="D269:D332" si="17">IF(E269="","",IF(OR(AND(E269&lt;=$Z$2,K269&lt;&gt;"○"),AND(E269&lt;=$AA$2,K269="○")),"○",""))</f>
        <v/>
      </c>
      <c r="E269" s="376"/>
      <c r="F269" s="511"/>
      <c r="G269" s="511"/>
      <c r="H269" s="511"/>
      <c r="I269" s="363"/>
      <c r="J269" s="363"/>
      <c r="K269" s="363"/>
      <c r="L269" s="431"/>
      <c r="M269" s="431"/>
      <c r="N269" s="423"/>
      <c r="O269" s="432"/>
      <c r="P269" s="432"/>
      <c r="Q269" s="363"/>
      <c r="R269" s="363"/>
      <c r="S269" s="380" t="str">
        <f t="shared" ref="S269:S332" si="18">IF(OR(N269="",N269=0),"",IF(OR(AND(I269="○",$O269&gt;Z$5),AND(J269="○",$O269&gt;AA$5),AND(I269="○",$P269&gt;Z$6),AND(J269="○",$P269&gt;AA$6),AND(K269="○",$P269&gt;AB$6),AND(Q269="○",R269="○")),"○",""))</f>
        <v/>
      </c>
      <c r="T269" s="363"/>
      <c r="U269" s="49"/>
      <c r="V269" s="391"/>
      <c r="W269" s="434"/>
    </row>
    <row r="270" spans="3:23" ht="13.5" customHeight="1" x14ac:dyDescent="0.2">
      <c r="C270" s="383">
        <f t="shared" si="16"/>
        <v>258</v>
      </c>
      <c r="D270" s="60" t="str">
        <f t="shared" si="17"/>
        <v/>
      </c>
      <c r="E270" s="376"/>
      <c r="F270" s="511"/>
      <c r="G270" s="511"/>
      <c r="H270" s="511"/>
      <c r="I270" s="363"/>
      <c r="J270" s="363"/>
      <c r="K270" s="363"/>
      <c r="L270" s="431"/>
      <c r="M270" s="431"/>
      <c r="N270" s="423"/>
      <c r="O270" s="432"/>
      <c r="P270" s="432"/>
      <c r="Q270" s="363"/>
      <c r="R270" s="363"/>
      <c r="S270" s="380" t="str">
        <f t="shared" si="18"/>
        <v/>
      </c>
      <c r="T270" s="363"/>
      <c r="U270" s="49"/>
      <c r="V270" s="391"/>
      <c r="W270" s="434"/>
    </row>
    <row r="271" spans="3:23" ht="13.5" customHeight="1" x14ac:dyDescent="0.2">
      <c r="C271" s="383">
        <f t="shared" si="16"/>
        <v>259</v>
      </c>
      <c r="D271" s="60" t="str">
        <f t="shared" si="17"/>
        <v/>
      </c>
      <c r="E271" s="376"/>
      <c r="F271" s="511"/>
      <c r="G271" s="511"/>
      <c r="H271" s="511"/>
      <c r="I271" s="363"/>
      <c r="J271" s="363"/>
      <c r="K271" s="363"/>
      <c r="L271" s="431"/>
      <c r="M271" s="431"/>
      <c r="N271" s="423"/>
      <c r="O271" s="432"/>
      <c r="P271" s="432"/>
      <c r="Q271" s="363"/>
      <c r="R271" s="363"/>
      <c r="S271" s="380" t="str">
        <f t="shared" si="18"/>
        <v/>
      </c>
      <c r="T271" s="363"/>
      <c r="U271" s="49"/>
      <c r="V271" s="391"/>
      <c r="W271" s="434"/>
    </row>
    <row r="272" spans="3:23" ht="13.5" customHeight="1" x14ac:dyDescent="0.2">
      <c r="C272" s="383">
        <f t="shared" si="16"/>
        <v>260</v>
      </c>
      <c r="D272" s="60" t="str">
        <f t="shared" si="17"/>
        <v/>
      </c>
      <c r="E272" s="376"/>
      <c r="F272" s="511"/>
      <c r="G272" s="511"/>
      <c r="H272" s="511"/>
      <c r="I272" s="363"/>
      <c r="J272" s="363"/>
      <c r="K272" s="363"/>
      <c r="L272" s="431"/>
      <c r="M272" s="431"/>
      <c r="N272" s="423"/>
      <c r="O272" s="432"/>
      <c r="P272" s="432"/>
      <c r="Q272" s="363"/>
      <c r="R272" s="363"/>
      <c r="S272" s="380" t="str">
        <f t="shared" si="18"/>
        <v/>
      </c>
      <c r="T272" s="363"/>
      <c r="U272" s="49"/>
      <c r="V272" s="391"/>
      <c r="W272" s="434"/>
    </row>
    <row r="273" spans="3:23" ht="13.5" customHeight="1" x14ac:dyDescent="0.2">
      <c r="C273" s="383">
        <f t="shared" si="16"/>
        <v>261</v>
      </c>
      <c r="D273" s="60" t="str">
        <f t="shared" si="17"/>
        <v/>
      </c>
      <c r="E273" s="376"/>
      <c r="F273" s="511"/>
      <c r="G273" s="511"/>
      <c r="H273" s="511"/>
      <c r="I273" s="363"/>
      <c r="J273" s="363"/>
      <c r="K273" s="363"/>
      <c r="L273" s="431"/>
      <c r="M273" s="431"/>
      <c r="N273" s="423"/>
      <c r="O273" s="432"/>
      <c r="P273" s="432"/>
      <c r="Q273" s="363"/>
      <c r="R273" s="363"/>
      <c r="S273" s="380" t="str">
        <f t="shared" si="18"/>
        <v/>
      </c>
      <c r="T273" s="363"/>
      <c r="U273" s="49"/>
      <c r="V273" s="391"/>
      <c r="W273" s="434"/>
    </row>
    <row r="274" spans="3:23" ht="13.5" customHeight="1" x14ac:dyDescent="0.2">
      <c r="C274" s="383">
        <f t="shared" si="16"/>
        <v>262</v>
      </c>
      <c r="D274" s="60" t="str">
        <f t="shared" si="17"/>
        <v/>
      </c>
      <c r="E274" s="376"/>
      <c r="F274" s="511"/>
      <c r="G274" s="511"/>
      <c r="H274" s="511"/>
      <c r="I274" s="363"/>
      <c r="J274" s="363"/>
      <c r="K274" s="363"/>
      <c r="L274" s="431"/>
      <c r="M274" s="431"/>
      <c r="N274" s="423"/>
      <c r="O274" s="432"/>
      <c r="P274" s="432"/>
      <c r="Q274" s="363"/>
      <c r="R274" s="363"/>
      <c r="S274" s="380" t="str">
        <f t="shared" si="18"/>
        <v/>
      </c>
      <c r="T274" s="363"/>
      <c r="U274" s="49"/>
      <c r="V274" s="391"/>
      <c r="W274" s="434"/>
    </row>
    <row r="275" spans="3:23" ht="13.5" customHeight="1" x14ac:dyDescent="0.2">
      <c r="C275" s="383">
        <f t="shared" si="16"/>
        <v>263</v>
      </c>
      <c r="D275" s="60" t="str">
        <f t="shared" si="17"/>
        <v/>
      </c>
      <c r="E275" s="376"/>
      <c r="F275" s="511"/>
      <c r="G275" s="511"/>
      <c r="H275" s="511"/>
      <c r="I275" s="363"/>
      <c r="J275" s="363"/>
      <c r="K275" s="363"/>
      <c r="L275" s="431"/>
      <c r="M275" s="431"/>
      <c r="N275" s="423"/>
      <c r="O275" s="432"/>
      <c r="P275" s="432"/>
      <c r="Q275" s="363"/>
      <c r="R275" s="363"/>
      <c r="S275" s="380" t="str">
        <f t="shared" si="18"/>
        <v/>
      </c>
      <c r="T275" s="363"/>
      <c r="U275" s="49"/>
      <c r="V275" s="391"/>
      <c r="W275" s="434"/>
    </row>
    <row r="276" spans="3:23" ht="13.5" customHeight="1" x14ac:dyDescent="0.2">
      <c r="C276" s="383">
        <f t="shared" si="16"/>
        <v>264</v>
      </c>
      <c r="D276" s="60" t="str">
        <f t="shared" si="17"/>
        <v/>
      </c>
      <c r="E276" s="376"/>
      <c r="F276" s="511"/>
      <c r="G276" s="511"/>
      <c r="H276" s="511"/>
      <c r="I276" s="363"/>
      <c r="J276" s="363"/>
      <c r="K276" s="363"/>
      <c r="L276" s="431"/>
      <c r="M276" s="431"/>
      <c r="N276" s="423"/>
      <c r="O276" s="432"/>
      <c r="P276" s="432"/>
      <c r="Q276" s="363"/>
      <c r="R276" s="363"/>
      <c r="S276" s="380" t="str">
        <f t="shared" si="18"/>
        <v/>
      </c>
      <c r="T276" s="363"/>
      <c r="U276" s="49"/>
      <c r="V276" s="391"/>
      <c r="W276" s="434"/>
    </row>
    <row r="277" spans="3:23" ht="13.5" customHeight="1" x14ac:dyDescent="0.2">
      <c r="C277" s="383">
        <f t="shared" si="16"/>
        <v>265</v>
      </c>
      <c r="D277" s="60" t="str">
        <f t="shared" si="17"/>
        <v/>
      </c>
      <c r="E277" s="376"/>
      <c r="F277" s="511"/>
      <c r="G277" s="511"/>
      <c r="H277" s="511"/>
      <c r="I277" s="363"/>
      <c r="J277" s="363"/>
      <c r="K277" s="363"/>
      <c r="L277" s="431"/>
      <c r="M277" s="431"/>
      <c r="N277" s="423"/>
      <c r="O277" s="432"/>
      <c r="P277" s="432"/>
      <c r="Q277" s="363"/>
      <c r="R277" s="363"/>
      <c r="S277" s="380" t="str">
        <f t="shared" si="18"/>
        <v/>
      </c>
      <c r="T277" s="363"/>
      <c r="U277" s="49"/>
      <c r="V277" s="391"/>
      <c r="W277" s="434"/>
    </row>
    <row r="278" spans="3:23" ht="13.5" customHeight="1" x14ac:dyDescent="0.2">
      <c r="C278" s="383">
        <f t="shared" si="16"/>
        <v>266</v>
      </c>
      <c r="D278" s="60" t="str">
        <f t="shared" si="17"/>
        <v/>
      </c>
      <c r="E278" s="376"/>
      <c r="F278" s="511"/>
      <c r="G278" s="511"/>
      <c r="H278" s="511"/>
      <c r="I278" s="363"/>
      <c r="J278" s="363"/>
      <c r="K278" s="363"/>
      <c r="L278" s="431"/>
      <c r="M278" s="431"/>
      <c r="N278" s="423"/>
      <c r="O278" s="432"/>
      <c r="P278" s="432"/>
      <c r="Q278" s="363"/>
      <c r="R278" s="363"/>
      <c r="S278" s="380" t="str">
        <f t="shared" si="18"/>
        <v/>
      </c>
      <c r="T278" s="363"/>
      <c r="U278" s="49"/>
      <c r="V278" s="391"/>
      <c r="W278" s="434"/>
    </row>
    <row r="279" spans="3:23" ht="13.5" customHeight="1" x14ac:dyDescent="0.2">
      <c r="C279" s="383">
        <f t="shared" si="16"/>
        <v>267</v>
      </c>
      <c r="D279" s="60" t="str">
        <f t="shared" si="17"/>
        <v/>
      </c>
      <c r="E279" s="376"/>
      <c r="F279" s="511"/>
      <c r="G279" s="511"/>
      <c r="H279" s="511"/>
      <c r="I279" s="363"/>
      <c r="J279" s="363"/>
      <c r="K279" s="363"/>
      <c r="L279" s="431"/>
      <c r="M279" s="431"/>
      <c r="N279" s="423"/>
      <c r="O279" s="432"/>
      <c r="P279" s="432"/>
      <c r="Q279" s="363"/>
      <c r="R279" s="363"/>
      <c r="S279" s="380" t="str">
        <f t="shared" si="18"/>
        <v/>
      </c>
      <c r="T279" s="363"/>
      <c r="U279" s="49"/>
      <c r="V279" s="391"/>
      <c r="W279" s="434"/>
    </row>
    <row r="280" spans="3:23" ht="13.5" customHeight="1" x14ac:dyDescent="0.2">
      <c r="C280" s="383">
        <f t="shared" si="16"/>
        <v>268</v>
      </c>
      <c r="D280" s="60" t="str">
        <f t="shared" si="17"/>
        <v/>
      </c>
      <c r="E280" s="376"/>
      <c r="F280" s="511"/>
      <c r="G280" s="511"/>
      <c r="H280" s="511"/>
      <c r="I280" s="363"/>
      <c r="J280" s="363"/>
      <c r="K280" s="363"/>
      <c r="L280" s="431"/>
      <c r="M280" s="431"/>
      <c r="N280" s="423"/>
      <c r="O280" s="432"/>
      <c r="P280" s="432"/>
      <c r="Q280" s="363"/>
      <c r="R280" s="363"/>
      <c r="S280" s="380" t="str">
        <f t="shared" si="18"/>
        <v/>
      </c>
      <c r="T280" s="363"/>
      <c r="U280" s="49"/>
      <c r="V280" s="391"/>
      <c r="W280" s="434"/>
    </row>
    <row r="281" spans="3:23" ht="13.5" customHeight="1" x14ac:dyDescent="0.2">
      <c r="C281" s="383">
        <f t="shared" si="16"/>
        <v>269</v>
      </c>
      <c r="D281" s="60" t="str">
        <f t="shared" si="17"/>
        <v/>
      </c>
      <c r="E281" s="376"/>
      <c r="F281" s="511"/>
      <c r="G281" s="511"/>
      <c r="H281" s="511"/>
      <c r="I281" s="363"/>
      <c r="J281" s="363"/>
      <c r="K281" s="363"/>
      <c r="L281" s="431"/>
      <c r="M281" s="431"/>
      <c r="N281" s="423"/>
      <c r="O281" s="432"/>
      <c r="P281" s="432"/>
      <c r="Q281" s="363"/>
      <c r="R281" s="363"/>
      <c r="S281" s="380" t="str">
        <f t="shared" si="18"/>
        <v/>
      </c>
      <c r="T281" s="363"/>
      <c r="U281" s="49"/>
      <c r="V281" s="391"/>
      <c r="W281" s="434"/>
    </row>
    <row r="282" spans="3:23" ht="13.5" customHeight="1" x14ac:dyDescent="0.2">
      <c r="C282" s="383">
        <f t="shared" si="16"/>
        <v>270</v>
      </c>
      <c r="D282" s="60" t="str">
        <f t="shared" si="17"/>
        <v/>
      </c>
      <c r="E282" s="376"/>
      <c r="F282" s="511"/>
      <c r="G282" s="511"/>
      <c r="H282" s="511"/>
      <c r="I282" s="435"/>
      <c r="J282" s="435"/>
      <c r="K282" s="435"/>
      <c r="L282" s="431"/>
      <c r="M282" s="431"/>
      <c r="N282" s="423"/>
      <c r="O282" s="432"/>
      <c r="P282" s="432"/>
      <c r="Q282" s="363"/>
      <c r="R282" s="363"/>
      <c r="S282" s="380" t="str">
        <f t="shared" si="18"/>
        <v/>
      </c>
      <c r="T282" s="363"/>
      <c r="U282" s="49"/>
      <c r="V282" s="391"/>
      <c r="W282" s="434"/>
    </row>
    <row r="283" spans="3:23" ht="13.5" customHeight="1" x14ac:dyDescent="0.2">
      <c r="C283" s="383">
        <f t="shared" si="16"/>
        <v>271</v>
      </c>
      <c r="D283" s="60" t="str">
        <f t="shared" si="17"/>
        <v/>
      </c>
      <c r="E283" s="376"/>
      <c r="F283" s="511"/>
      <c r="G283" s="511"/>
      <c r="H283" s="511"/>
      <c r="I283" s="363"/>
      <c r="J283" s="363"/>
      <c r="K283" s="363"/>
      <c r="L283" s="431"/>
      <c r="M283" s="431"/>
      <c r="N283" s="423"/>
      <c r="O283" s="432"/>
      <c r="P283" s="432"/>
      <c r="Q283" s="363"/>
      <c r="R283" s="363"/>
      <c r="S283" s="380" t="str">
        <f t="shared" si="18"/>
        <v/>
      </c>
      <c r="T283" s="363"/>
      <c r="U283" s="49"/>
      <c r="V283" s="391"/>
      <c r="W283" s="434"/>
    </row>
    <row r="284" spans="3:23" ht="13.5" customHeight="1" x14ac:dyDescent="0.2">
      <c r="C284" s="383">
        <f>C283+1</f>
        <v>272</v>
      </c>
      <c r="D284" s="60" t="str">
        <f t="shared" si="17"/>
        <v/>
      </c>
      <c r="E284" s="376"/>
      <c r="F284" s="511"/>
      <c r="G284" s="511"/>
      <c r="H284" s="511"/>
      <c r="I284" s="363"/>
      <c r="J284" s="363"/>
      <c r="K284" s="363"/>
      <c r="L284" s="431"/>
      <c r="M284" s="431"/>
      <c r="N284" s="423"/>
      <c r="O284" s="432"/>
      <c r="P284" s="432"/>
      <c r="Q284" s="363"/>
      <c r="R284" s="363"/>
      <c r="S284" s="380" t="str">
        <f t="shared" si="18"/>
        <v/>
      </c>
      <c r="T284" s="363"/>
      <c r="U284" s="49"/>
      <c r="V284" s="391"/>
      <c r="W284" s="434"/>
    </row>
    <row r="285" spans="3:23" ht="13.5" customHeight="1" x14ac:dyDescent="0.2">
      <c r="C285" s="383">
        <f>C284+1</f>
        <v>273</v>
      </c>
      <c r="D285" s="60" t="str">
        <f t="shared" si="17"/>
        <v/>
      </c>
      <c r="E285" s="376"/>
      <c r="F285" s="511"/>
      <c r="G285" s="511"/>
      <c r="H285" s="511"/>
      <c r="I285" s="363"/>
      <c r="J285" s="363"/>
      <c r="K285" s="363"/>
      <c r="L285" s="431"/>
      <c r="M285" s="431"/>
      <c r="N285" s="423"/>
      <c r="O285" s="432"/>
      <c r="P285" s="432"/>
      <c r="Q285" s="363"/>
      <c r="R285" s="363"/>
      <c r="S285" s="380" t="str">
        <f t="shared" si="18"/>
        <v/>
      </c>
      <c r="T285" s="363"/>
      <c r="U285" s="49"/>
      <c r="V285" s="391"/>
      <c r="W285" s="434"/>
    </row>
    <row r="286" spans="3:23" ht="13.5" customHeight="1" x14ac:dyDescent="0.2">
      <c r="C286" s="383">
        <f t="shared" ref="C286:C312" si="19">C285+1</f>
        <v>274</v>
      </c>
      <c r="D286" s="60" t="str">
        <f t="shared" si="17"/>
        <v/>
      </c>
      <c r="E286" s="376"/>
      <c r="F286" s="511"/>
      <c r="G286" s="511"/>
      <c r="H286" s="511"/>
      <c r="I286" s="363"/>
      <c r="J286" s="363"/>
      <c r="K286" s="363"/>
      <c r="L286" s="431"/>
      <c r="M286" s="431"/>
      <c r="N286" s="423"/>
      <c r="O286" s="432"/>
      <c r="P286" s="432"/>
      <c r="Q286" s="363"/>
      <c r="R286" s="363"/>
      <c r="S286" s="380" t="str">
        <f t="shared" si="18"/>
        <v/>
      </c>
      <c r="T286" s="363"/>
      <c r="U286" s="49"/>
      <c r="V286" s="391"/>
      <c r="W286" s="434"/>
    </row>
    <row r="287" spans="3:23" ht="13.5" customHeight="1" x14ac:dyDescent="0.2">
      <c r="C287" s="383">
        <f t="shared" si="19"/>
        <v>275</v>
      </c>
      <c r="D287" s="60" t="str">
        <f t="shared" si="17"/>
        <v/>
      </c>
      <c r="E287" s="376"/>
      <c r="F287" s="511"/>
      <c r="G287" s="511"/>
      <c r="H287" s="511"/>
      <c r="I287" s="363"/>
      <c r="J287" s="363"/>
      <c r="K287" s="363"/>
      <c r="L287" s="431"/>
      <c r="M287" s="431"/>
      <c r="N287" s="423"/>
      <c r="O287" s="432"/>
      <c r="P287" s="432"/>
      <c r="Q287" s="363"/>
      <c r="R287" s="363"/>
      <c r="S287" s="380" t="str">
        <f t="shared" si="18"/>
        <v/>
      </c>
      <c r="T287" s="363"/>
      <c r="U287" s="49"/>
      <c r="V287" s="391"/>
      <c r="W287" s="434"/>
    </row>
    <row r="288" spans="3:23" ht="13.5" customHeight="1" x14ac:dyDescent="0.2">
      <c r="C288" s="383">
        <f t="shared" si="19"/>
        <v>276</v>
      </c>
      <c r="D288" s="60" t="str">
        <f t="shared" si="17"/>
        <v/>
      </c>
      <c r="E288" s="376"/>
      <c r="F288" s="511"/>
      <c r="G288" s="511"/>
      <c r="H288" s="511"/>
      <c r="I288" s="363"/>
      <c r="J288" s="363"/>
      <c r="K288" s="363"/>
      <c r="L288" s="431"/>
      <c r="M288" s="431"/>
      <c r="N288" s="423"/>
      <c r="O288" s="432"/>
      <c r="P288" s="432"/>
      <c r="Q288" s="363"/>
      <c r="R288" s="363"/>
      <c r="S288" s="380" t="str">
        <f t="shared" si="18"/>
        <v/>
      </c>
      <c r="T288" s="363"/>
      <c r="U288" s="49"/>
      <c r="V288" s="391"/>
      <c r="W288" s="434"/>
    </row>
    <row r="289" spans="3:23" ht="13.5" customHeight="1" x14ac:dyDescent="0.2">
      <c r="C289" s="383">
        <f t="shared" si="19"/>
        <v>277</v>
      </c>
      <c r="D289" s="60" t="str">
        <f t="shared" si="17"/>
        <v/>
      </c>
      <c r="E289" s="376"/>
      <c r="F289" s="511"/>
      <c r="G289" s="511"/>
      <c r="H289" s="511"/>
      <c r="I289" s="363"/>
      <c r="J289" s="363"/>
      <c r="K289" s="363"/>
      <c r="L289" s="431"/>
      <c r="M289" s="431"/>
      <c r="N289" s="423"/>
      <c r="O289" s="432"/>
      <c r="P289" s="432"/>
      <c r="Q289" s="363"/>
      <c r="R289" s="363"/>
      <c r="S289" s="380" t="str">
        <f t="shared" si="18"/>
        <v/>
      </c>
      <c r="T289" s="363"/>
      <c r="U289" s="49"/>
      <c r="V289" s="391"/>
      <c r="W289" s="434"/>
    </row>
    <row r="290" spans="3:23" ht="13.5" customHeight="1" x14ac:dyDescent="0.2">
      <c r="C290" s="383">
        <f t="shared" si="19"/>
        <v>278</v>
      </c>
      <c r="D290" s="60" t="str">
        <f t="shared" si="17"/>
        <v/>
      </c>
      <c r="E290" s="376"/>
      <c r="F290" s="511"/>
      <c r="G290" s="511"/>
      <c r="H290" s="511"/>
      <c r="I290" s="363"/>
      <c r="J290" s="363"/>
      <c r="K290" s="363"/>
      <c r="L290" s="431"/>
      <c r="M290" s="431"/>
      <c r="N290" s="423"/>
      <c r="O290" s="432"/>
      <c r="P290" s="432"/>
      <c r="Q290" s="363"/>
      <c r="R290" s="363"/>
      <c r="S290" s="380" t="str">
        <f t="shared" si="18"/>
        <v/>
      </c>
      <c r="T290" s="363"/>
      <c r="U290" s="49"/>
      <c r="V290" s="391"/>
      <c r="W290" s="434"/>
    </row>
    <row r="291" spans="3:23" ht="13.5" customHeight="1" x14ac:dyDescent="0.2">
      <c r="C291" s="383">
        <f t="shared" si="19"/>
        <v>279</v>
      </c>
      <c r="D291" s="60" t="str">
        <f t="shared" si="17"/>
        <v/>
      </c>
      <c r="E291" s="376"/>
      <c r="F291" s="511"/>
      <c r="G291" s="511"/>
      <c r="H291" s="511"/>
      <c r="I291" s="363"/>
      <c r="J291" s="363"/>
      <c r="K291" s="363"/>
      <c r="L291" s="431"/>
      <c r="M291" s="431"/>
      <c r="N291" s="423"/>
      <c r="O291" s="432"/>
      <c r="P291" s="432"/>
      <c r="Q291" s="363"/>
      <c r="R291" s="363"/>
      <c r="S291" s="380" t="str">
        <f t="shared" si="18"/>
        <v/>
      </c>
      <c r="T291" s="363"/>
      <c r="U291" s="49"/>
      <c r="V291" s="391"/>
      <c r="W291" s="434"/>
    </row>
    <row r="292" spans="3:23" ht="13.5" customHeight="1" x14ac:dyDescent="0.2">
      <c r="C292" s="383">
        <f t="shared" si="19"/>
        <v>280</v>
      </c>
      <c r="D292" s="60" t="str">
        <f t="shared" si="17"/>
        <v/>
      </c>
      <c r="E292" s="376"/>
      <c r="F292" s="511"/>
      <c r="G292" s="511"/>
      <c r="H292" s="511"/>
      <c r="I292" s="363"/>
      <c r="J292" s="363"/>
      <c r="K292" s="363"/>
      <c r="L292" s="431"/>
      <c r="M292" s="431"/>
      <c r="N292" s="423"/>
      <c r="O292" s="432"/>
      <c r="P292" s="432"/>
      <c r="Q292" s="363"/>
      <c r="R292" s="363"/>
      <c r="S292" s="380" t="str">
        <f t="shared" si="18"/>
        <v/>
      </c>
      <c r="T292" s="363"/>
      <c r="U292" s="49"/>
      <c r="V292" s="391"/>
      <c r="W292" s="434"/>
    </row>
    <row r="293" spans="3:23" ht="13.5" customHeight="1" x14ac:dyDescent="0.2">
      <c r="C293" s="383">
        <f t="shared" si="19"/>
        <v>281</v>
      </c>
      <c r="D293" s="60" t="str">
        <f t="shared" si="17"/>
        <v/>
      </c>
      <c r="E293" s="376"/>
      <c r="F293" s="511"/>
      <c r="G293" s="511"/>
      <c r="H293" s="511"/>
      <c r="I293" s="363"/>
      <c r="J293" s="363"/>
      <c r="K293" s="363"/>
      <c r="L293" s="431"/>
      <c r="M293" s="431"/>
      <c r="N293" s="423"/>
      <c r="O293" s="432"/>
      <c r="P293" s="432"/>
      <c r="Q293" s="363"/>
      <c r="R293" s="363"/>
      <c r="S293" s="380" t="str">
        <f t="shared" si="18"/>
        <v/>
      </c>
      <c r="T293" s="363"/>
      <c r="U293" s="49"/>
      <c r="V293" s="391"/>
      <c r="W293" s="434"/>
    </row>
    <row r="294" spans="3:23" ht="13.5" customHeight="1" x14ac:dyDescent="0.2">
      <c r="C294" s="383">
        <f t="shared" si="19"/>
        <v>282</v>
      </c>
      <c r="D294" s="60" t="str">
        <f t="shared" si="17"/>
        <v/>
      </c>
      <c r="E294" s="376"/>
      <c r="F294" s="511"/>
      <c r="G294" s="511"/>
      <c r="H294" s="511"/>
      <c r="I294" s="363"/>
      <c r="J294" s="363"/>
      <c r="K294" s="363"/>
      <c r="L294" s="431"/>
      <c r="M294" s="431"/>
      <c r="N294" s="423"/>
      <c r="O294" s="432"/>
      <c r="P294" s="432"/>
      <c r="Q294" s="363"/>
      <c r="R294" s="363"/>
      <c r="S294" s="380" t="str">
        <f t="shared" si="18"/>
        <v/>
      </c>
      <c r="T294" s="363"/>
      <c r="U294" s="49"/>
      <c r="V294" s="391"/>
      <c r="W294" s="434"/>
    </row>
    <row r="295" spans="3:23" ht="13.5" customHeight="1" x14ac:dyDescent="0.2">
      <c r="C295" s="383">
        <f t="shared" si="19"/>
        <v>283</v>
      </c>
      <c r="D295" s="60" t="str">
        <f t="shared" si="17"/>
        <v/>
      </c>
      <c r="E295" s="376"/>
      <c r="F295" s="511"/>
      <c r="G295" s="511"/>
      <c r="H295" s="511"/>
      <c r="I295" s="363"/>
      <c r="J295" s="363"/>
      <c r="K295" s="363"/>
      <c r="L295" s="431"/>
      <c r="M295" s="431"/>
      <c r="N295" s="423"/>
      <c r="O295" s="432"/>
      <c r="P295" s="432"/>
      <c r="Q295" s="363"/>
      <c r="R295" s="363"/>
      <c r="S295" s="380" t="str">
        <f t="shared" si="18"/>
        <v/>
      </c>
      <c r="T295" s="363"/>
      <c r="U295" s="49"/>
      <c r="V295" s="391"/>
      <c r="W295" s="434"/>
    </row>
    <row r="296" spans="3:23" ht="13.5" customHeight="1" x14ac:dyDescent="0.2">
      <c r="C296" s="383">
        <f t="shared" si="19"/>
        <v>284</v>
      </c>
      <c r="D296" s="60" t="str">
        <f t="shared" si="17"/>
        <v/>
      </c>
      <c r="E296" s="376"/>
      <c r="F296" s="511"/>
      <c r="G296" s="511"/>
      <c r="H296" s="511"/>
      <c r="I296" s="363"/>
      <c r="J296" s="363"/>
      <c r="K296" s="363"/>
      <c r="L296" s="431"/>
      <c r="M296" s="431"/>
      <c r="N296" s="423"/>
      <c r="O296" s="432"/>
      <c r="P296" s="432"/>
      <c r="Q296" s="363"/>
      <c r="R296" s="363"/>
      <c r="S296" s="380" t="str">
        <f t="shared" si="18"/>
        <v/>
      </c>
      <c r="T296" s="363"/>
      <c r="U296" s="49"/>
      <c r="V296" s="391"/>
      <c r="W296" s="434"/>
    </row>
    <row r="297" spans="3:23" ht="13.5" customHeight="1" x14ac:dyDescent="0.2">
      <c r="C297" s="383">
        <f t="shared" si="19"/>
        <v>285</v>
      </c>
      <c r="D297" s="60" t="str">
        <f t="shared" si="17"/>
        <v/>
      </c>
      <c r="E297" s="376"/>
      <c r="F297" s="511"/>
      <c r="G297" s="511"/>
      <c r="H297" s="511"/>
      <c r="I297" s="363"/>
      <c r="J297" s="363"/>
      <c r="K297" s="363"/>
      <c r="L297" s="431"/>
      <c r="M297" s="431"/>
      <c r="N297" s="423"/>
      <c r="O297" s="432"/>
      <c r="P297" s="432"/>
      <c r="Q297" s="363"/>
      <c r="R297" s="363"/>
      <c r="S297" s="380" t="str">
        <f t="shared" si="18"/>
        <v/>
      </c>
      <c r="T297" s="363"/>
      <c r="U297" s="49"/>
      <c r="V297" s="391"/>
      <c r="W297" s="434"/>
    </row>
    <row r="298" spans="3:23" ht="13.5" customHeight="1" x14ac:dyDescent="0.2">
      <c r="C298" s="383">
        <f t="shared" si="19"/>
        <v>286</v>
      </c>
      <c r="D298" s="60" t="str">
        <f t="shared" si="17"/>
        <v/>
      </c>
      <c r="E298" s="376"/>
      <c r="F298" s="511"/>
      <c r="G298" s="511"/>
      <c r="H298" s="511"/>
      <c r="I298" s="363"/>
      <c r="J298" s="363"/>
      <c r="K298" s="363"/>
      <c r="L298" s="431"/>
      <c r="M298" s="431"/>
      <c r="N298" s="423"/>
      <c r="O298" s="432"/>
      <c r="P298" s="432"/>
      <c r="Q298" s="363"/>
      <c r="R298" s="363"/>
      <c r="S298" s="380" t="str">
        <f t="shared" si="18"/>
        <v/>
      </c>
      <c r="T298" s="363"/>
      <c r="U298" s="49"/>
      <c r="V298" s="391"/>
      <c r="W298" s="434"/>
    </row>
    <row r="299" spans="3:23" ht="13.5" customHeight="1" x14ac:dyDescent="0.2">
      <c r="C299" s="383">
        <f t="shared" si="19"/>
        <v>287</v>
      </c>
      <c r="D299" s="60" t="str">
        <f t="shared" si="17"/>
        <v/>
      </c>
      <c r="E299" s="376"/>
      <c r="F299" s="511"/>
      <c r="G299" s="511"/>
      <c r="H299" s="511"/>
      <c r="I299" s="363"/>
      <c r="J299" s="363"/>
      <c r="K299" s="363"/>
      <c r="L299" s="431"/>
      <c r="M299" s="431"/>
      <c r="N299" s="423"/>
      <c r="O299" s="432"/>
      <c r="P299" s="432"/>
      <c r="Q299" s="363"/>
      <c r="R299" s="363"/>
      <c r="S299" s="380" t="str">
        <f t="shared" si="18"/>
        <v/>
      </c>
      <c r="T299" s="363"/>
      <c r="U299" s="49"/>
      <c r="V299" s="391"/>
      <c r="W299" s="434"/>
    </row>
    <row r="300" spans="3:23" ht="13.5" customHeight="1" x14ac:dyDescent="0.2">
      <c r="C300" s="383">
        <f t="shared" si="19"/>
        <v>288</v>
      </c>
      <c r="D300" s="60" t="str">
        <f t="shared" si="17"/>
        <v/>
      </c>
      <c r="E300" s="376"/>
      <c r="F300" s="511"/>
      <c r="G300" s="511"/>
      <c r="H300" s="511"/>
      <c r="I300" s="363"/>
      <c r="J300" s="363"/>
      <c r="K300" s="363"/>
      <c r="L300" s="431"/>
      <c r="M300" s="431"/>
      <c r="N300" s="423"/>
      <c r="O300" s="432"/>
      <c r="P300" s="432"/>
      <c r="Q300" s="363"/>
      <c r="R300" s="363"/>
      <c r="S300" s="380" t="str">
        <f t="shared" si="18"/>
        <v/>
      </c>
      <c r="T300" s="363"/>
      <c r="U300" s="49"/>
      <c r="V300" s="391"/>
      <c r="W300" s="434"/>
    </row>
    <row r="301" spans="3:23" ht="13.5" customHeight="1" x14ac:dyDescent="0.2">
      <c r="C301" s="383">
        <f t="shared" si="19"/>
        <v>289</v>
      </c>
      <c r="D301" s="60" t="str">
        <f t="shared" si="17"/>
        <v/>
      </c>
      <c r="E301" s="376"/>
      <c r="F301" s="511"/>
      <c r="G301" s="511"/>
      <c r="H301" s="511"/>
      <c r="I301" s="363"/>
      <c r="J301" s="363"/>
      <c r="K301" s="363"/>
      <c r="L301" s="431"/>
      <c r="M301" s="431"/>
      <c r="N301" s="423"/>
      <c r="O301" s="432"/>
      <c r="P301" s="432"/>
      <c r="Q301" s="363"/>
      <c r="R301" s="363"/>
      <c r="S301" s="380" t="str">
        <f t="shared" si="18"/>
        <v/>
      </c>
      <c r="T301" s="363"/>
      <c r="U301" s="49"/>
      <c r="V301" s="391"/>
      <c r="W301" s="434"/>
    </row>
    <row r="302" spans="3:23" ht="13.5" customHeight="1" x14ac:dyDescent="0.2">
      <c r="C302" s="383">
        <f t="shared" si="19"/>
        <v>290</v>
      </c>
      <c r="D302" s="60" t="str">
        <f t="shared" si="17"/>
        <v/>
      </c>
      <c r="E302" s="376"/>
      <c r="F302" s="511"/>
      <c r="G302" s="511"/>
      <c r="H302" s="511"/>
      <c r="I302" s="363"/>
      <c r="J302" s="363"/>
      <c r="K302" s="363"/>
      <c r="L302" s="431"/>
      <c r="M302" s="431"/>
      <c r="N302" s="423"/>
      <c r="O302" s="432"/>
      <c r="P302" s="432"/>
      <c r="Q302" s="363"/>
      <c r="R302" s="363"/>
      <c r="S302" s="380" t="str">
        <f t="shared" si="18"/>
        <v/>
      </c>
      <c r="T302" s="363"/>
      <c r="U302" s="49"/>
      <c r="V302" s="391"/>
      <c r="W302" s="434"/>
    </row>
    <row r="303" spans="3:23" ht="13.5" customHeight="1" x14ac:dyDescent="0.2">
      <c r="C303" s="383">
        <f t="shared" si="19"/>
        <v>291</v>
      </c>
      <c r="D303" s="60" t="str">
        <f t="shared" si="17"/>
        <v/>
      </c>
      <c r="E303" s="376"/>
      <c r="F303" s="511"/>
      <c r="G303" s="511"/>
      <c r="H303" s="511"/>
      <c r="I303" s="363"/>
      <c r="J303" s="363"/>
      <c r="K303" s="363"/>
      <c r="L303" s="431"/>
      <c r="M303" s="431"/>
      <c r="N303" s="423"/>
      <c r="O303" s="432"/>
      <c r="P303" s="432"/>
      <c r="Q303" s="363"/>
      <c r="R303" s="363"/>
      <c r="S303" s="380" t="str">
        <f t="shared" si="18"/>
        <v/>
      </c>
      <c r="T303" s="363"/>
      <c r="U303" s="49"/>
      <c r="V303" s="391"/>
      <c r="W303" s="434"/>
    </row>
    <row r="304" spans="3:23" ht="13.5" customHeight="1" x14ac:dyDescent="0.2">
      <c r="C304" s="383">
        <f t="shared" si="19"/>
        <v>292</v>
      </c>
      <c r="D304" s="60" t="str">
        <f t="shared" si="17"/>
        <v/>
      </c>
      <c r="E304" s="376"/>
      <c r="F304" s="511"/>
      <c r="G304" s="511"/>
      <c r="H304" s="511"/>
      <c r="I304" s="363"/>
      <c r="J304" s="363"/>
      <c r="K304" s="363"/>
      <c r="L304" s="431"/>
      <c r="M304" s="431"/>
      <c r="N304" s="423"/>
      <c r="O304" s="432"/>
      <c r="P304" s="432"/>
      <c r="Q304" s="363"/>
      <c r="R304" s="363"/>
      <c r="S304" s="380" t="str">
        <f t="shared" si="18"/>
        <v/>
      </c>
      <c r="T304" s="363"/>
      <c r="U304" s="49"/>
      <c r="V304" s="391"/>
      <c r="W304" s="434"/>
    </row>
    <row r="305" spans="3:23" ht="13.5" customHeight="1" x14ac:dyDescent="0.2">
      <c r="C305" s="383">
        <f t="shared" si="19"/>
        <v>293</v>
      </c>
      <c r="D305" s="60" t="str">
        <f t="shared" si="17"/>
        <v/>
      </c>
      <c r="E305" s="376"/>
      <c r="F305" s="511"/>
      <c r="G305" s="511"/>
      <c r="H305" s="511"/>
      <c r="I305" s="363"/>
      <c r="J305" s="363"/>
      <c r="K305" s="363"/>
      <c r="L305" s="431"/>
      <c r="M305" s="431"/>
      <c r="N305" s="423"/>
      <c r="O305" s="432"/>
      <c r="P305" s="432"/>
      <c r="Q305" s="363"/>
      <c r="R305" s="363"/>
      <c r="S305" s="380" t="str">
        <f t="shared" si="18"/>
        <v/>
      </c>
      <c r="T305" s="363"/>
      <c r="U305" s="49"/>
      <c r="V305" s="391"/>
      <c r="W305" s="434"/>
    </row>
    <row r="306" spans="3:23" ht="13.5" customHeight="1" x14ac:dyDescent="0.2">
      <c r="C306" s="383">
        <f t="shared" si="19"/>
        <v>294</v>
      </c>
      <c r="D306" s="60" t="str">
        <f t="shared" si="17"/>
        <v/>
      </c>
      <c r="E306" s="376"/>
      <c r="F306" s="511"/>
      <c r="G306" s="511"/>
      <c r="H306" s="511"/>
      <c r="I306" s="363"/>
      <c r="J306" s="363"/>
      <c r="K306" s="363"/>
      <c r="L306" s="431"/>
      <c r="M306" s="431"/>
      <c r="N306" s="423"/>
      <c r="O306" s="432"/>
      <c r="P306" s="432"/>
      <c r="Q306" s="363"/>
      <c r="R306" s="363"/>
      <c r="S306" s="380" t="str">
        <f t="shared" si="18"/>
        <v/>
      </c>
      <c r="T306" s="363"/>
      <c r="U306" s="49"/>
      <c r="V306" s="391"/>
      <c r="W306" s="434"/>
    </row>
    <row r="307" spans="3:23" ht="13.5" customHeight="1" x14ac:dyDescent="0.2">
      <c r="C307" s="383">
        <f t="shared" si="19"/>
        <v>295</v>
      </c>
      <c r="D307" s="60" t="str">
        <f t="shared" si="17"/>
        <v/>
      </c>
      <c r="E307" s="376"/>
      <c r="F307" s="511"/>
      <c r="G307" s="511"/>
      <c r="H307" s="511"/>
      <c r="I307" s="363"/>
      <c r="J307" s="363"/>
      <c r="K307" s="363"/>
      <c r="L307" s="431"/>
      <c r="M307" s="431"/>
      <c r="N307" s="423"/>
      <c r="O307" s="432"/>
      <c r="P307" s="432"/>
      <c r="Q307" s="363"/>
      <c r="R307" s="363"/>
      <c r="S307" s="380" t="str">
        <f t="shared" si="18"/>
        <v/>
      </c>
      <c r="T307" s="363"/>
      <c r="U307" s="49"/>
      <c r="V307" s="391"/>
      <c r="W307" s="434"/>
    </row>
    <row r="308" spans="3:23" ht="13.5" customHeight="1" x14ac:dyDescent="0.2">
      <c r="C308" s="383">
        <f t="shared" si="19"/>
        <v>296</v>
      </c>
      <c r="D308" s="60" t="str">
        <f t="shared" si="17"/>
        <v/>
      </c>
      <c r="E308" s="376"/>
      <c r="F308" s="511"/>
      <c r="G308" s="511"/>
      <c r="H308" s="511"/>
      <c r="I308" s="363"/>
      <c r="J308" s="363"/>
      <c r="K308" s="363"/>
      <c r="L308" s="431"/>
      <c r="M308" s="431"/>
      <c r="N308" s="423"/>
      <c r="O308" s="432"/>
      <c r="P308" s="432"/>
      <c r="Q308" s="363"/>
      <c r="R308" s="363"/>
      <c r="S308" s="380" t="str">
        <f t="shared" si="18"/>
        <v/>
      </c>
      <c r="T308" s="363"/>
      <c r="U308" s="49"/>
      <c r="V308" s="391"/>
      <c r="W308" s="434"/>
    </row>
    <row r="309" spans="3:23" ht="13.5" customHeight="1" x14ac:dyDescent="0.2">
      <c r="C309" s="383">
        <f t="shared" si="19"/>
        <v>297</v>
      </c>
      <c r="D309" s="60" t="str">
        <f t="shared" si="17"/>
        <v/>
      </c>
      <c r="E309" s="376"/>
      <c r="F309" s="511"/>
      <c r="G309" s="511"/>
      <c r="H309" s="511"/>
      <c r="I309" s="363"/>
      <c r="J309" s="363"/>
      <c r="K309" s="363"/>
      <c r="L309" s="431"/>
      <c r="M309" s="431"/>
      <c r="N309" s="423"/>
      <c r="O309" s="432"/>
      <c r="P309" s="432"/>
      <c r="Q309" s="363"/>
      <c r="R309" s="363"/>
      <c r="S309" s="380" t="str">
        <f t="shared" si="18"/>
        <v/>
      </c>
      <c r="T309" s="363"/>
      <c r="U309" s="49"/>
      <c r="V309" s="391"/>
      <c r="W309" s="434"/>
    </row>
    <row r="310" spans="3:23" ht="13.5" customHeight="1" x14ac:dyDescent="0.2">
      <c r="C310" s="383">
        <f t="shared" si="19"/>
        <v>298</v>
      </c>
      <c r="D310" s="60" t="str">
        <f t="shared" si="17"/>
        <v/>
      </c>
      <c r="E310" s="376"/>
      <c r="F310" s="511"/>
      <c r="G310" s="511"/>
      <c r="H310" s="511"/>
      <c r="I310" s="363"/>
      <c r="J310" s="363"/>
      <c r="K310" s="363"/>
      <c r="L310" s="431"/>
      <c r="M310" s="431"/>
      <c r="N310" s="423"/>
      <c r="O310" s="432"/>
      <c r="P310" s="432"/>
      <c r="Q310" s="363"/>
      <c r="R310" s="363"/>
      <c r="S310" s="380" t="str">
        <f t="shared" si="18"/>
        <v/>
      </c>
      <c r="T310" s="363"/>
      <c r="U310" s="49"/>
      <c r="V310" s="391"/>
      <c r="W310" s="434"/>
    </row>
    <row r="311" spans="3:23" ht="13.5" customHeight="1" x14ac:dyDescent="0.2">
      <c r="C311" s="383">
        <f t="shared" si="19"/>
        <v>299</v>
      </c>
      <c r="D311" s="60" t="str">
        <f t="shared" si="17"/>
        <v/>
      </c>
      <c r="E311" s="376"/>
      <c r="F311" s="511"/>
      <c r="G311" s="511"/>
      <c r="H311" s="511"/>
      <c r="I311" s="363"/>
      <c r="J311" s="363"/>
      <c r="K311" s="363"/>
      <c r="L311" s="431"/>
      <c r="M311" s="431"/>
      <c r="N311" s="423"/>
      <c r="O311" s="432"/>
      <c r="P311" s="432"/>
      <c r="Q311" s="363"/>
      <c r="R311" s="363"/>
      <c r="S311" s="380" t="str">
        <f t="shared" si="18"/>
        <v/>
      </c>
      <c r="T311" s="363"/>
      <c r="U311" s="49"/>
      <c r="V311" s="391"/>
      <c r="W311" s="434"/>
    </row>
    <row r="312" spans="3:23" ht="13.5" customHeight="1" x14ac:dyDescent="0.2">
      <c r="C312" s="383">
        <f t="shared" si="19"/>
        <v>300</v>
      </c>
      <c r="D312" s="60" t="str">
        <f t="shared" si="17"/>
        <v/>
      </c>
      <c r="E312" s="376"/>
      <c r="F312" s="511"/>
      <c r="G312" s="511"/>
      <c r="H312" s="511"/>
      <c r="I312" s="435"/>
      <c r="J312" s="435"/>
      <c r="K312" s="435"/>
      <c r="L312" s="431"/>
      <c r="M312" s="431"/>
      <c r="N312" s="423"/>
      <c r="O312" s="432"/>
      <c r="P312" s="432"/>
      <c r="Q312" s="363"/>
      <c r="R312" s="363"/>
      <c r="S312" s="380" t="str">
        <f t="shared" si="18"/>
        <v/>
      </c>
      <c r="T312" s="363"/>
      <c r="U312" s="49"/>
      <c r="V312" s="391"/>
      <c r="W312" s="434"/>
    </row>
    <row r="313" spans="3:23" ht="13.5" customHeight="1" x14ac:dyDescent="0.2">
      <c r="C313" s="383">
        <f>C312+1</f>
        <v>301</v>
      </c>
      <c r="D313" s="60" t="str">
        <f t="shared" si="17"/>
        <v/>
      </c>
      <c r="E313" s="376"/>
      <c r="F313" s="511"/>
      <c r="G313" s="511"/>
      <c r="H313" s="511"/>
      <c r="I313" s="363"/>
      <c r="J313" s="363"/>
      <c r="K313" s="363"/>
      <c r="L313" s="431"/>
      <c r="M313" s="431"/>
      <c r="N313" s="423"/>
      <c r="O313" s="432"/>
      <c r="P313" s="432"/>
      <c r="Q313" s="363"/>
      <c r="R313" s="363"/>
      <c r="S313" s="380" t="str">
        <f t="shared" si="18"/>
        <v/>
      </c>
      <c r="T313" s="363"/>
      <c r="U313" s="49"/>
      <c r="V313" s="391"/>
      <c r="W313" s="434"/>
    </row>
    <row r="314" spans="3:23" ht="13.5" customHeight="1" x14ac:dyDescent="0.2">
      <c r="C314" s="383">
        <f>C313+1</f>
        <v>302</v>
      </c>
      <c r="D314" s="60" t="str">
        <f t="shared" si="17"/>
        <v/>
      </c>
      <c r="E314" s="376"/>
      <c r="F314" s="511"/>
      <c r="G314" s="511"/>
      <c r="H314" s="511"/>
      <c r="I314" s="363"/>
      <c r="J314" s="363"/>
      <c r="K314" s="363"/>
      <c r="L314" s="431"/>
      <c r="M314" s="431"/>
      <c r="N314" s="423"/>
      <c r="O314" s="432"/>
      <c r="P314" s="432"/>
      <c r="Q314" s="363"/>
      <c r="R314" s="363"/>
      <c r="S314" s="380" t="str">
        <f t="shared" si="18"/>
        <v/>
      </c>
      <c r="T314" s="363"/>
      <c r="U314" s="49"/>
      <c r="V314" s="391"/>
      <c r="W314" s="434"/>
    </row>
    <row r="315" spans="3:23" ht="13.5" customHeight="1" x14ac:dyDescent="0.2">
      <c r="C315" s="383">
        <f>C314+1</f>
        <v>303</v>
      </c>
      <c r="D315" s="60" t="str">
        <f t="shared" si="17"/>
        <v/>
      </c>
      <c r="E315" s="376"/>
      <c r="F315" s="511"/>
      <c r="G315" s="511"/>
      <c r="H315" s="511"/>
      <c r="I315" s="363"/>
      <c r="J315" s="363"/>
      <c r="K315" s="363"/>
      <c r="L315" s="431"/>
      <c r="M315" s="431"/>
      <c r="N315" s="423"/>
      <c r="O315" s="432"/>
      <c r="P315" s="432"/>
      <c r="Q315" s="363"/>
      <c r="R315" s="363"/>
      <c r="S315" s="380" t="str">
        <f t="shared" si="18"/>
        <v/>
      </c>
      <c r="T315" s="363"/>
      <c r="U315" s="49"/>
      <c r="V315" s="391"/>
      <c r="W315" s="434"/>
    </row>
    <row r="316" spans="3:23" ht="13.5" customHeight="1" x14ac:dyDescent="0.2">
      <c r="C316" s="383">
        <f t="shared" ref="C316:C373" si="20">C315+1</f>
        <v>304</v>
      </c>
      <c r="D316" s="60" t="str">
        <f t="shared" si="17"/>
        <v/>
      </c>
      <c r="E316" s="376"/>
      <c r="F316" s="511"/>
      <c r="G316" s="511"/>
      <c r="H316" s="511"/>
      <c r="I316" s="363"/>
      <c r="J316" s="363"/>
      <c r="K316" s="363"/>
      <c r="L316" s="431"/>
      <c r="M316" s="431"/>
      <c r="N316" s="423"/>
      <c r="O316" s="432"/>
      <c r="P316" s="432"/>
      <c r="Q316" s="363"/>
      <c r="R316" s="363"/>
      <c r="S316" s="380" t="str">
        <f t="shared" si="18"/>
        <v/>
      </c>
      <c r="T316" s="363"/>
      <c r="U316" s="49"/>
      <c r="V316" s="391"/>
      <c r="W316" s="434"/>
    </row>
    <row r="317" spans="3:23" ht="13.5" customHeight="1" x14ac:dyDescent="0.2">
      <c r="C317" s="383">
        <f t="shared" si="20"/>
        <v>305</v>
      </c>
      <c r="D317" s="60" t="str">
        <f t="shared" si="17"/>
        <v/>
      </c>
      <c r="E317" s="376"/>
      <c r="F317" s="511"/>
      <c r="G317" s="511"/>
      <c r="H317" s="511"/>
      <c r="I317" s="363"/>
      <c r="J317" s="363"/>
      <c r="K317" s="363"/>
      <c r="L317" s="431"/>
      <c r="M317" s="431"/>
      <c r="N317" s="423"/>
      <c r="O317" s="432"/>
      <c r="P317" s="432"/>
      <c r="Q317" s="363"/>
      <c r="R317" s="363"/>
      <c r="S317" s="380" t="str">
        <f t="shared" si="18"/>
        <v/>
      </c>
      <c r="T317" s="363"/>
      <c r="U317" s="49"/>
      <c r="V317" s="391"/>
      <c r="W317" s="434"/>
    </row>
    <row r="318" spans="3:23" ht="13.5" customHeight="1" x14ac:dyDescent="0.2">
      <c r="C318" s="383">
        <f t="shared" si="20"/>
        <v>306</v>
      </c>
      <c r="D318" s="60" t="str">
        <f t="shared" si="17"/>
        <v/>
      </c>
      <c r="E318" s="376"/>
      <c r="F318" s="511"/>
      <c r="G318" s="511"/>
      <c r="H318" s="511"/>
      <c r="I318" s="363"/>
      <c r="J318" s="363"/>
      <c r="K318" s="363"/>
      <c r="L318" s="431"/>
      <c r="M318" s="431"/>
      <c r="N318" s="423"/>
      <c r="O318" s="432"/>
      <c r="P318" s="432"/>
      <c r="Q318" s="363"/>
      <c r="R318" s="363"/>
      <c r="S318" s="380" t="str">
        <f t="shared" si="18"/>
        <v/>
      </c>
      <c r="T318" s="363"/>
      <c r="U318" s="49"/>
      <c r="V318" s="391"/>
      <c r="W318" s="434"/>
    </row>
    <row r="319" spans="3:23" ht="13.5" customHeight="1" x14ac:dyDescent="0.2">
      <c r="C319" s="383">
        <f t="shared" si="20"/>
        <v>307</v>
      </c>
      <c r="D319" s="60" t="str">
        <f t="shared" si="17"/>
        <v/>
      </c>
      <c r="E319" s="376"/>
      <c r="F319" s="511"/>
      <c r="G319" s="511"/>
      <c r="H319" s="511"/>
      <c r="I319" s="363"/>
      <c r="J319" s="363"/>
      <c r="K319" s="363"/>
      <c r="L319" s="431"/>
      <c r="M319" s="431"/>
      <c r="N319" s="423"/>
      <c r="O319" s="432"/>
      <c r="P319" s="432"/>
      <c r="Q319" s="363"/>
      <c r="R319" s="363"/>
      <c r="S319" s="380" t="str">
        <f t="shared" si="18"/>
        <v/>
      </c>
      <c r="T319" s="363"/>
      <c r="U319" s="49"/>
      <c r="V319" s="391"/>
      <c r="W319" s="434"/>
    </row>
    <row r="320" spans="3:23" ht="13.5" customHeight="1" x14ac:dyDescent="0.2">
      <c r="C320" s="383">
        <f t="shared" si="20"/>
        <v>308</v>
      </c>
      <c r="D320" s="60" t="str">
        <f t="shared" si="17"/>
        <v/>
      </c>
      <c r="E320" s="376"/>
      <c r="F320" s="511"/>
      <c r="G320" s="511"/>
      <c r="H320" s="511"/>
      <c r="I320" s="363"/>
      <c r="J320" s="363"/>
      <c r="K320" s="363"/>
      <c r="L320" s="431"/>
      <c r="M320" s="431"/>
      <c r="N320" s="423"/>
      <c r="O320" s="432"/>
      <c r="P320" s="432"/>
      <c r="Q320" s="363"/>
      <c r="R320" s="363"/>
      <c r="S320" s="380" t="str">
        <f t="shared" si="18"/>
        <v/>
      </c>
      <c r="T320" s="363"/>
      <c r="U320" s="49"/>
      <c r="V320" s="391"/>
      <c r="W320" s="434"/>
    </row>
    <row r="321" spans="3:23" ht="13.5" customHeight="1" x14ac:dyDescent="0.2">
      <c r="C321" s="383">
        <f t="shared" si="20"/>
        <v>309</v>
      </c>
      <c r="D321" s="60" t="str">
        <f t="shared" si="17"/>
        <v/>
      </c>
      <c r="E321" s="376"/>
      <c r="F321" s="511"/>
      <c r="G321" s="511"/>
      <c r="H321" s="511"/>
      <c r="I321" s="363"/>
      <c r="J321" s="363"/>
      <c r="K321" s="363"/>
      <c r="L321" s="431"/>
      <c r="M321" s="431"/>
      <c r="N321" s="423"/>
      <c r="O321" s="432"/>
      <c r="P321" s="432"/>
      <c r="Q321" s="363"/>
      <c r="R321" s="363"/>
      <c r="S321" s="380" t="str">
        <f t="shared" si="18"/>
        <v/>
      </c>
      <c r="T321" s="363"/>
      <c r="U321" s="49"/>
      <c r="V321" s="391"/>
      <c r="W321" s="434"/>
    </row>
    <row r="322" spans="3:23" ht="13.5" customHeight="1" x14ac:dyDescent="0.2">
      <c r="C322" s="383">
        <f t="shared" si="20"/>
        <v>310</v>
      </c>
      <c r="D322" s="60" t="str">
        <f t="shared" si="17"/>
        <v/>
      </c>
      <c r="E322" s="376"/>
      <c r="F322" s="511"/>
      <c r="G322" s="511"/>
      <c r="H322" s="511"/>
      <c r="I322" s="363"/>
      <c r="J322" s="363"/>
      <c r="K322" s="363"/>
      <c r="L322" s="431"/>
      <c r="M322" s="431"/>
      <c r="N322" s="423"/>
      <c r="O322" s="432"/>
      <c r="P322" s="432"/>
      <c r="Q322" s="363"/>
      <c r="R322" s="363"/>
      <c r="S322" s="380" t="str">
        <f t="shared" si="18"/>
        <v/>
      </c>
      <c r="T322" s="363"/>
      <c r="U322" s="49"/>
      <c r="V322" s="391"/>
      <c r="W322" s="434"/>
    </row>
    <row r="323" spans="3:23" ht="13.5" customHeight="1" x14ac:dyDescent="0.2">
      <c r="C323" s="383">
        <f t="shared" si="20"/>
        <v>311</v>
      </c>
      <c r="D323" s="60" t="str">
        <f t="shared" si="17"/>
        <v/>
      </c>
      <c r="E323" s="376"/>
      <c r="F323" s="511"/>
      <c r="G323" s="511"/>
      <c r="H323" s="511"/>
      <c r="I323" s="363"/>
      <c r="J323" s="363"/>
      <c r="K323" s="363"/>
      <c r="L323" s="431"/>
      <c r="M323" s="431"/>
      <c r="N323" s="423"/>
      <c r="O323" s="432"/>
      <c r="P323" s="432"/>
      <c r="Q323" s="363"/>
      <c r="R323" s="363"/>
      <c r="S323" s="380" t="str">
        <f t="shared" si="18"/>
        <v/>
      </c>
      <c r="T323" s="363"/>
      <c r="U323" s="49"/>
      <c r="V323" s="391"/>
      <c r="W323" s="434"/>
    </row>
    <row r="324" spans="3:23" ht="13.5" customHeight="1" x14ac:dyDescent="0.2">
      <c r="C324" s="383">
        <f t="shared" si="20"/>
        <v>312</v>
      </c>
      <c r="D324" s="60" t="str">
        <f t="shared" si="17"/>
        <v/>
      </c>
      <c r="E324" s="376"/>
      <c r="F324" s="511"/>
      <c r="G324" s="511"/>
      <c r="H324" s="511"/>
      <c r="I324" s="363"/>
      <c r="J324" s="363"/>
      <c r="K324" s="363"/>
      <c r="L324" s="431"/>
      <c r="M324" s="431"/>
      <c r="N324" s="423"/>
      <c r="O324" s="432"/>
      <c r="P324" s="432"/>
      <c r="Q324" s="363"/>
      <c r="R324" s="363"/>
      <c r="S324" s="380" t="str">
        <f t="shared" si="18"/>
        <v/>
      </c>
      <c r="T324" s="363"/>
      <c r="U324" s="49"/>
      <c r="V324" s="391"/>
      <c r="W324" s="434"/>
    </row>
    <row r="325" spans="3:23" ht="13.5" customHeight="1" x14ac:dyDescent="0.2">
      <c r="C325" s="383">
        <f t="shared" si="20"/>
        <v>313</v>
      </c>
      <c r="D325" s="60" t="str">
        <f t="shared" si="17"/>
        <v/>
      </c>
      <c r="E325" s="376"/>
      <c r="F325" s="511"/>
      <c r="G325" s="511"/>
      <c r="H325" s="511"/>
      <c r="I325" s="363"/>
      <c r="J325" s="363"/>
      <c r="K325" s="363"/>
      <c r="L325" s="431"/>
      <c r="M325" s="431"/>
      <c r="N325" s="423"/>
      <c r="O325" s="432"/>
      <c r="P325" s="432"/>
      <c r="Q325" s="363"/>
      <c r="R325" s="363"/>
      <c r="S325" s="380" t="str">
        <f t="shared" si="18"/>
        <v/>
      </c>
      <c r="T325" s="363"/>
      <c r="U325" s="49"/>
      <c r="V325" s="391"/>
      <c r="W325" s="434"/>
    </row>
    <row r="326" spans="3:23" ht="13.5" customHeight="1" x14ac:dyDescent="0.2">
      <c r="C326" s="383">
        <f t="shared" si="20"/>
        <v>314</v>
      </c>
      <c r="D326" s="60" t="str">
        <f t="shared" si="17"/>
        <v/>
      </c>
      <c r="E326" s="376"/>
      <c r="F326" s="511"/>
      <c r="G326" s="511"/>
      <c r="H326" s="511"/>
      <c r="I326" s="363"/>
      <c r="J326" s="363"/>
      <c r="K326" s="363"/>
      <c r="L326" s="431"/>
      <c r="M326" s="431"/>
      <c r="N326" s="423"/>
      <c r="O326" s="432"/>
      <c r="P326" s="432"/>
      <c r="Q326" s="363"/>
      <c r="R326" s="363"/>
      <c r="S326" s="380" t="str">
        <f t="shared" si="18"/>
        <v/>
      </c>
      <c r="T326" s="363"/>
      <c r="U326" s="49"/>
      <c r="V326" s="391"/>
      <c r="W326" s="434"/>
    </row>
    <row r="327" spans="3:23" ht="13.5" customHeight="1" x14ac:dyDescent="0.2">
      <c r="C327" s="383">
        <f t="shared" si="20"/>
        <v>315</v>
      </c>
      <c r="D327" s="60" t="str">
        <f t="shared" si="17"/>
        <v/>
      </c>
      <c r="E327" s="376"/>
      <c r="F327" s="511"/>
      <c r="G327" s="511"/>
      <c r="H327" s="511"/>
      <c r="I327" s="363"/>
      <c r="J327" s="363"/>
      <c r="K327" s="363"/>
      <c r="L327" s="431"/>
      <c r="M327" s="431"/>
      <c r="N327" s="423"/>
      <c r="O327" s="432"/>
      <c r="P327" s="432"/>
      <c r="Q327" s="363"/>
      <c r="R327" s="363"/>
      <c r="S327" s="380" t="str">
        <f t="shared" si="18"/>
        <v/>
      </c>
      <c r="T327" s="363"/>
      <c r="U327" s="49"/>
      <c r="V327" s="391"/>
      <c r="W327" s="434"/>
    </row>
    <row r="328" spans="3:23" ht="13.5" customHeight="1" x14ac:dyDescent="0.2">
      <c r="C328" s="383">
        <f t="shared" si="20"/>
        <v>316</v>
      </c>
      <c r="D328" s="60" t="str">
        <f t="shared" si="17"/>
        <v/>
      </c>
      <c r="E328" s="376"/>
      <c r="F328" s="511"/>
      <c r="G328" s="511"/>
      <c r="H328" s="511"/>
      <c r="I328" s="363"/>
      <c r="J328" s="363"/>
      <c r="K328" s="363"/>
      <c r="L328" s="431"/>
      <c r="M328" s="431"/>
      <c r="N328" s="423"/>
      <c r="O328" s="432"/>
      <c r="P328" s="432"/>
      <c r="Q328" s="363"/>
      <c r="R328" s="363"/>
      <c r="S328" s="380" t="str">
        <f t="shared" si="18"/>
        <v/>
      </c>
      <c r="T328" s="363"/>
      <c r="U328" s="49"/>
      <c r="V328" s="391"/>
      <c r="W328" s="434"/>
    </row>
    <row r="329" spans="3:23" ht="13.5" customHeight="1" x14ac:dyDescent="0.2">
      <c r="C329" s="383">
        <f t="shared" si="20"/>
        <v>317</v>
      </c>
      <c r="D329" s="60" t="str">
        <f t="shared" si="17"/>
        <v/>
      </c>
      <c r="E329" s="376"/>
      <c r="F329" s="511"/>
      <c r="G329" s="511"/>
      <c r="H329" s="511"/>
      <c r="I329" s="363"/>
      <c r="J329" s="363"/>
      <c r="K329" s="363"/>
      <c r="L329" s="431"/>
      <c r="M329" s="431"/>
      <c r="N329" s="423"/>
      <c r="O329" s="432"/>
      <c r="P329" s="432"/>
      <c r="Q329" s="363"/>
      <c r="R329" s="363"/>
      <c r="S329" s="380" t="str">
        <f t="shared" si="18"/>
        <v/>
      </c>
      <c r="T329" s="363"/>
      <c r="U329" s="49"/>
      <c r="V329" s="391"/>
      <c r="W329" s="434"/>
    </row>
    <row r="330" spans="3:23" ht="13.5" customHeight="1" x14ac:dyDescent="0.2">
      <c r="C330" s="383">
        <f t="shared" si="20"/>
        <v>318</v>
      </c>
      <c r="D330" s="60" t="str">
        <f t="shared" si="17"/>
        <v/>
      </c>
      <c r="E330" s="376"/>
      <c r="F330" s="511"/>
      <c r="G330" s="511"/>
      <c r="H330" s="511"/>
      <c r="I330" s="363"/>
      <c r="J330" s="363"/>
      <c r="K330" s="363"/>
      <c r="L330" s="431"/>
      <c r="M330" s="431"/>
      <c r="N330" s="423"/>
      <c r="O330" s="432"/>
      <c r="P330" s="432"/>
      <c r="Q330" s="363"/>
      <c r="R330" s="363"/>
      <c r="S330" s="380" t="str">
        <f t="shared" si="18"/>
        <v/>
      </c>
      <c r="T330" s="363"/>
      <c r="U330" s="49"/>
      <c r="V330" s="391"/>
      <c r="W330" s="434"/>
    </row>
    <row r="331" spans="3:23" ht="13.5" customHeight="1" x14ac:dyDescent="0.2">
      <c r="C331" s="383">
        <f t="shared" si="20"/>
        <v>319</v>
      </c>
      <c r="D331" s="60" t="str">
        <f t="shared" si="17"/>
        <v/>
      </c>
      <c r="E331" s="376"/>
      <c r="F331" s="511"/>
      <c r="G331" s="511"/>
      <c r="H331" s="511"/>
      <c r="I331" s="363"/>
      <c r="J331" s="363"/>
      <c r="K331" s="363"/>
      <c r="L331" s="431"/>
      <c r="M331" s="431"/>
      <c r="N331" s="423"/>
      <c r="O331" s="432"/>
      <c r="P331" s="432"/>
      <c r="Q331" s="363"/>
      <c r="R331" s="363"/>
      <c r="S331" s="380" t="str">
        <f t="shared" si="18"/>
        <v/>
      </c>
      <c r="T331" s="363"/>
      <c r="U331" s="49"/>
      <c r="V331" s="391"/>
      <c r="W331" s="434"/>
    </row>
    <row r="332" spans="3:23" ht="13.5" customHeight="1" x14ac:dyDescent="0.2">
      <c r="C332" s="383">
        <f t="shared" si="20"/>
        <v>320</v>
      </c>
      <c r="D332" s="60" t="str">
        <f t="shared" si="17"/>
        <v/>
      </c>
      <c r="E332" s="376"/>
      <c r="F332" s="511"/>
      <c r="G332" s="511"/>
      <c r="H332" s="511"/>
      <c r="I332" s="363"/>
      <c r="J332" s="363"/>
      <c r="K332" s="363"/>
      <c r="L332" s="431"/>
      <c r="M332" s="431"/>
      <c r="N332" s="423"/>
      <c r="O332" s="432"/>
      <c r="P332" s="432"/>
      <c r="Q332" s="363"/>
      <c r="R332" s="363"/>
      <c r="S332" s="380" t="str">
        <f t="shared" si="18"/>
        <v/>
      </c>
      <c r="T332" s="363"/>
      <c r="U332" s="49"/>
      <c r="V332" s="391"/>
      <c r="W332" s="434"/>
    </row>
    <row r="333" spans="3:23" ht="13.5" customHeight="1" x14ac:dyDescent="0.2">
      <c r="C333" s="383">
        <f t="shared" si="20"/>
        <v>321</v>
      </c>
      <c r="D333" s="60" t="str">
        <f t="shared" ref="D333:D396" si="21">IF(E333="","",IF(OR(AND(E333&lt;=$Z$2,K333&lt;&gt;"○"),AND(E333&lt;=$AA$2,K333="○")),"○",""))</f>
        <v/>
      </c>
      <c r="E333" s="376"/>
      <c r="F333" s="511"/>
      <c r="G333" s="511"/>
      <c r="H333" s="511"/>
      <c r="I333" s="363"/>
      <c r="J333" s="363"/>
      <c r="K333" s="363"/>
      <c r="L333" s="431"/>
      <c r="M333" s="431"/>
      <c r="N333" s="423"/>
      <c r="O333" s="432"/>
      <c r="P333" s="432"/>
      <c r="Q333" s="363"/>
      <c r="R333" s="363"/>
      <c r="S333" s="380" t="str">
        <f t="shared" ref="S333:S396" si="22">IF(OR(N333="",N333=0),"",IF(OR(AND(I333="○",$O333&gt;Z$5),AND(J333="○",$O333&gt;AA$5),AND(I333="○",$P333&gt;Z$6),AND(J333="○",$P333&gt;AA$6),AND(K333="○",$P333&gt;AB$6),AND(Q333="○",R333="○")),"○",""))</f>
        <v/>
      </c>
      <c r="T333" s="363"/>
      <c r="U333" s="49"/>
      <c r="V333" s="391"/>
      <c r="W333" s="434"/>
    </row>
    <row r="334" spans="3:23" ht="13.5" customHeight="1" x14ac:dyDescent="0.2">
      <c r="C334" s="383">
        <f t="shared" si="20"/>
        <v>322</v>
      </c>
      <c r="D334" s="60" t="str">
        <f t="shared" si="21"/>
        <v/>
      </c>
      <c r="E334" s="376"/>
      <c r="F334" s="511"/>
      <c r="G334" s="511"/>
      <c r="H334" s="511"/>
      <c r="I334" s="363"/>
      <c r="J334" s="363"/>
      <c r="K334" s="363"/>
      <c r="L334" s="431"/>
      <c r="M334" s="431"/>
      <c r="N334" s="423"/>
      <c r="O334" s="432"/>
      <c r="P334" s="432"/>
      <c r="Q334" s="363"/>
      <c r="R334" s="363"/>
      <c r="S334" s="380" t="str">
        <f t="shared" si="22"/>
        <v/>
      </c>
      <c r="T334" s="363"/>
      <c r="U334" s="49"/>
      <c r="V334" s="391"/>
      <c r="W334" s="434"/>
    </row>
    <row r="335" spans="3:23" ht="13.5" customHeight="1" x14ac:dyDescent="0.2">
      <c r="C335" s="383">
        <f t="shared" si="20"/>
        <v>323</v>
      </c>
      <c r="D335" s="60" t="str">
        <f t="shared" si="21"/>
        <v/>
      </c>
      <c r="E335" s="376"/>
      <c r="F335" s="511"/>
      <c r="G335" s="511"/>
      <c r="H335" s="511"/>
      <c r="I335" s="363"/>
      <c r="J335" s="363"/>
      <c r="K335" s="363"/>
      <c r="L335" s="431"/>
      <c r="M335" s="431"/>
      <c r="N335" s="423"/>
      <c r="O335" s="432"/>
      <c r="P335" s="432"/>
      <c r="Q335" s="363"/>
      <c r="R335" s="363"/>
      <c r="S335" s="380" t="str">
        <f t="shared" si="22"/>
        <v/>
      </c>
      <c r="T335" s="363"/>
      <c r="U335" s="49"/>
      <c r="V335" s="391"/>
      <c r="W335" s="434"/>
    </row>
    <row r="336" spans="3:23" ht="13.5" customHeight="1" x14ac:dyDescent="0.2">
      <c r="C336" s="383">
        <f t="shared" si="20"/>
        <v>324</v>
      </c>
      <c r="D336" s="60" t="str">
        <f t="shared" si="21"/>
        <v/>
      </c>
      <c r="E336" s="376"/>
      <c r="F336" s="511"/>
      <c r="G336" s="511"/>
      <c r="H336" s="511"/>
      <c r="I336" s="363"/>
      <c r="J336" s="363"/>
      <c r="K336" s="363"/>
      <c r="L336" s="431"/>
      <c r="M336" s="431"/>
      <c r="N336" s="423"/>
      <c r="O336" s="432"/>
      <c r="P336" s="432"/>
      <c r="Q336" s="363"/>
      <c r="R336" s="363"/>
      <c r="S336" s="380" t="str">
        <f t="shared" si="22"/>
        <v/>
      </c>
      <c r="T336" s="363"/>
      <c r="U336" s="49"/>
      <c r="V336" s="391"/>
      <c r="W336" s="434"/>
    </row>
    <row r="337" spans="3:23" ht="13.5" customHeight="1" x14ac:dyDescent="0.2">
      <c r="C337" s="383">
        <f t="shared" si="20"/>
        <v>325</v>
      </c>
      <c r="D337" s="60" t="str">
        <f t="shared" si="21"/>
        <v/>
      </c>
      <c r="E337" s="376"/>
      <c r="F337" s="511"/>
      <c r="G337" s="511"/>
      <c r="H337" s="511"/>
      <c r="I337" s="363"/>
      <c r="J337" s="363"/>
      <c r="K337" s="363"/>
      <c r="L337" s="431"/>
      <c r="M337" s="431"/>
      <c r="N337" s="423"/>
      <c r="O337" s="432"/>
      <c r="P337" s="432"/>
      <c r="Q337" s="363"/>
      <c r="R337" s="363"/>
      <c r="S337" s="380" t="str">
        <f t="shared" si="22"/>
        <v/>
      </c>
      <c r="T337" s="363"/>
      <c r="U337" s="49"/>
      <c r="V337" s="391"/>
      <c r="W337" s="434"/>
    </row>
    <row r="338" spans="3:23" ht="13.5" customHeight="1" x14ac:dyDescent="0.2">
      <c r="C338" s="383">
        <f t="shared" si="20"/>
        <v>326</v>
      </c>
      <c r="D338" s="60" t="str">
        <f t="shared" si="21"/>
        <v/>
      </c>
      <c r="E338" s="376"/>
      <c r="F338" s="511"/>
      <c r="G338" s="511"/>
      <c r="H338" s="511"/>
      <c r="I338" s="363"/>
      <c r="J338" s="363"/>
      <c r="K338" s="363"/>
      <c r="L338" s="431"/>
      <c r="M338" s="431"/>
      <c r="N338" s="423"/>
      <c r="O338" s="432"/>
      <c r="P338" s="432"/>
      <c r="Q338" s="363"/>
      <c r="R338" s="363"/>
      <c r="S338" s="380" t="str">
        <f t="shared" si="22"/>
        <v/>
      </c>
      <c r="T338" s="363"/>
      <c r="U338" s="49"/>
      <c r="V338" s="391"/>
      <c r="W338" s="434"/>
    </row>
    <row r="339" spans="3:23" ht="13.5" customHeight="1" x14ac:dyDescent="0.2">
      <c r="C339" s="383">
        <f t="shared" si="20"/>
        <v>327</v>
      </c>
      <c r="D339" s="60" t="str">
        <f t="shared" si="21"/>
        <v/>
      </c>
      <c r="E339" s="376"/>
      <c r="F339" s="511"/>
      <c r="G339" s="511"/>
      <c r="H339" s="511"/>
      <c r="I339" s="363"/>
      <c r="J339" s="363"/>
      <c r="K339" s="363"/>
      <c r="L339" s="431"/>
      <c r="M339" s="431"/>
      <c r="N339" s="423"/>
      <c r="O339" s="432"/>
      <c r="P339" s="432"/>
      <c r="Q339" s="363"/>
      <c r="R339" s="363"/>
      <c r="S339" s="380" t="str">
        <f t="shared" si="22"/>
        <v/>
      </c>
      <c r="T339" s="363"/>
      <c r="U339" s="49"/>
      <c r="V339" s="391"/>
      <c r="W339" s="434"/>
    </row>
    <row r="340" spans="3:23" ht="13.5" customHeight="1" x14ac:dyDescent="0.2">
      <c r="C340" s="383">
        <f t="shared" si="20"/>
        <v>328</v>
      </c>
      <c r="D340" s="60" t="str">
        <f t="shared" si="21"/>
        <v/>
      </c>
      <c r="E340" s="376"/>
      <c r="F340" s="511"/>
      <c r="G340" s="511"/>
      <c r="H340" s="511"/>
      <c r="I340" s="363"/>
      <c r="J340" s="363"/>
      <c r="K340" s="363"/>
      <c r="L340" s="431"/>
      <c r="M340" s="431"/>
      <c r="N340" s="423"/>
      <c r="O340" s="432"/>
      <c r="P340" s="432"/>
      <c r="Q340" s="363"/>
      <c r="R340" s="363"/>
      <c r="S340" s="380" t="str">
        <f t="shared" si="22"/>
        <v/>
      </c>
      <c r="T340" s="363"/>
      <c r="U340" s="49"/>
      <c r="V340" s="391"/>
      <c r="W340" s="434"/>
    </row>
    <row r="341" spans="3:23" ht="13.5" customHeight="1" x14ac:dyDescent="0.2">
      <c r="C341" s="383">
        <f t="shared" si="20"/>
        <v>329</v>
      </c>
      <c r="D341" s="60" t="str">
        <f t="shared" si="21"/>
        <v/>
      </c>
      <c r="E341" s="376"/>
      <c r="F341" s="511"/>
      <c r="G341" s="511"/>
      <c r="H341" s="511"/>
      <c r="I341" s="363"/>
      <c r="J341" s="363"/>
      <c r="K341" s="363"/>
      <c r="L341" s="431"/>
      <c r="M341" s="431"/>
      <c r="N341" s="423"/>
      <c r="O341" s="432"/>
      <c r="P341" s="432"/>
      <c r="Q341" s="363"/>
      <c r="R341" s="363"/>
      <c r="S341" s="380" t="str">
        <f t="shared" si="22"/>
        <v/>
      </c>
      <c r="T341" s="363"/>
      <c r="U341" s="49"/>
      <c r="V341" s="391"/>
      <c r="W341" s="434"/>
    </row>
    <row r="342" spans="3:23" ht="13.5" customHeight="1" x14ac:dyDescent="0.2">
      <c r="C342" s="383">
        <f t="shared" si="20"/>
        <v>330</v>
      </c>
      <c r="D342" s="60" t="str">
        <f t="shared" si="21"/>
        <v/>
      </c>
      <c r="E342" s="376"/>
      <c r="F342" s="511"/>
      <c r="G342" s="511"/>
      <c r="H342" s="511"/>
      <c r="I342" s="435"/>
      <c r="J342" s="435"/>
      <c r="K342" s="435"/>
      <c r="L342" s="431"/>
      <c r="M342" s="431"/>
      <c r="N342" s="423"/>
      <c r="O342" s="432"/>
      <c r="P342" s="432"/>
      <c r="Q342" s="363"/>
      <c r="R342" s="363"/>
      <c r="S342" s="380" t="str">
        <f t="shared" si="22"/>
        <v/>
      </c>
      <c r="T342" s="363"/>
      <c r="U342" s="49"/>
      <c r="V342" s="391"/>
      <c r="W342" s="434"/>
    </row>
    <row r="343" spans="3:23" ht="13.5" customHeight="1" x14ac:dyDescent="0.2">
      <c r="C343" s="383">
        <f t="shared" si="20"/>
        <v>331</v>
      </c>
      <c r="D343" s="60" t="str">
        <f t="shared" si="21"/>
        <v/>
      </c>
      <c r="E343" s="376"/>
      <c r="F343" s="511"/>
      <c r="G343" s="511"/>
      <c r="H343" s="511"/>
      <c r="I343" s="363"/>
      <c r="J343" s="363"/>
      <c r="K343" s="363"/>
      <c r="L343" s="431"/>
      <c r="M343" s="431"/>
      <c r="N343" s="423"/>
      <c r="O343" s="432"/>
      <c r="P343" s="432"/>
      <c r="Q343" s="363"/>
      <c r="R343" s="363"/>
      <c r="S343" s="380" t="str">
        <f t="shared" si="22"/>
        <v/>
      </c>
      <c r="T343" s="363"/>
      <c r="U343" s="49"/>
      <c r="V343" s="391"/>
      <c r="W343" s="434"/>
    </row>
    <row r="344" spans="3:23" ht="13.5" customHeight="1" x14ac:dyDescent="0.2">
      <c r="C344" s="383">
        <f t="shared" si="20"/>
        <v>332</v>
      </c>
      <c r="D344" s="60" t="str">
        <f t="shared" si="21"/>
        <v/>
      </c>
      <c r="E344" s="376"/>
      <c r="F344" s="511"/>
      <c r="G344" s="511"/>
      <c r="H344" s="511"/>
      <c r="I344" s="363"/>
      <c r="J344" s="363"/>
      <c r="K344" s="363"/>
      <c r="L344" s="431"/>
      <c r="M344" s="431"/>
      <c r="N344" s="423"/>
      <c r="O344" s="432"/>
      <c r="P344" s="432"/>
      <c r="Q344" s="363"/>
      <c r="R344" s="363"/>
      <c r="S344" s="380" t="str">
        <f t="shared" si="22"/>
        <v/>
      </c>
      <c r="T344" s="363"/>
      <c r="U344" s="49"/>
      <c r="V344" s="391"/>
      <c r="W344" s="434"/>
    </row>
    <row r="345" spans="3:23" ht="13.5" customHeight="1" x14ac:dyDescent="0.2">
      <c r="C345" s="383">
        <f t="shared" si="20"/>
        <v>333</v>
      </c>
      <c r="D345" s="60" t="str">
        <f t="shared" si="21"/>
        <v/>
      </c>
      <c r="E345" s="376"/>
      <c r="F345" s="511"/>
      <c r="G345" s="511"/>
      <c r="H345" s="511"/>
      <c r="I345" s="363"/>
      <c r="J345" s="363"/>
      <c r="K345" s="363"/>
      <c r="L345" s="431"/>
      <c r="M345" s="431"/>
      <c r="N345" s="423"/>
      <c r="O345" s="432"/>
      <c r="P345" s="432"/>
      <c r="Q345" s="363"/>
      <c r="R345" s="363"/>
      <c r="S345" s="380" t="str">
        <f t="shared" si="22"/>
        <v/>
      </c>
      <c r="T345" s="363"/>
      <c r="U345" s="49"/>
      <c r="V345" s="391"/>
      <c r="W345" s="434"/>
    </row>
    <row r="346" spans="3:23" ht="13.5" customHeight="1" x14ac:dyDescent="0.2">
      <c r="C346" s="383">
        <f t="shared" si="20"/>
        <v>334</v>
      </c>
      <c r="D346" s="60" t="str">
        <f t="shared" si="21"/>
        <v/>
      </c>
      <c r="E346" s="376"/>
      <c r="F346" s="511"/>
      <c r="G346" s="511"/>
      <c r="H346" s="511"/>
      <c r="I346" s="363"/>
      <c r="J346" s="363"/>
      <c r="K346" s="363"/>
      <c r="L346" s="431"/>
      <c r="M346" s="431"/>
      <c r="N346" s="423"/>
      <c r="O346" s="432"/>
      <c r="P346" s="432"/>
      <c r="Q346" s="363"/>
      <c r="R346" s="363"/>
      <c r="S346" s="380" t="str">
        <f t="shared" si="22"/>
        <v/>
      </c>
      <c r="T346" s="363"/>
      <c r="U346" s="49"/>
      <c r="V346" s="391"/>
      <c r="W346" s="434"/>
    </row>
    <row r="347" spans="3:23" ht="13.5" customHeight="1" x14ac:dyDescent="0.2">
      <c r="C347" s="383">
        <f t="shared" si="20"/>
        <v>335</v>
      </c>
      <c r="D347" s="60" t="str">
        <f t="shared" si="21"/>
        <v/>
      </c>
      <c r="E347" s="376"/>
      <c r="F347" s="511"/>
      <c r="G347" s="511"/>
      <c r="H347" s="511"/>
      <c r="I347" s="363"/>
      <c r="J347" s="363"/>
      <c r="K347" s="363"/>
      <c r="L347" s="431"/>
      <c r="M347" s="431"/>
      <c r="N347" s="423"/>
      <c r="O347" s="432"/>
      <c r="P347" s="432"/>
      <c r="Q347" s="363"/>
      <c r="R347" s="363"/>
      <c r="S347" s="380" t="str">
        <f t="shared" si="22"/>
        <v/>
      </c>
      <c r="T347" s="363"/>
      <c r="U347" s="49"/>
      <c r="V347" s="391"/>
      <c r="W347" s="434"/>
    </row>
    <row r="348" spans="3:23" ht="13.5" customHeight="1" x14ac:dyDescent="0.2">
      <c r="C348" s="383">
        <f t="shared" si="20"/>
        <v>336</v>
      </c>
      <c r="D348" s="60" t="str">
        <f t="shared" si="21"/>
        <v/>
      </c>
      <c r="E348" s="376"/>
      <c r="F348" s="511"/>
      <c r="G348" s="511"/>
      <c r="H348" s="511"/>
      <c r="I348" s="363"/>
      <c r="J348" s="363"/>
      <c r="K348" s="363"/>
      <c r="L348" s="431"/>
      <c r="M348" s="431"/>
      <c r="N348" s="423"/>
      <c r="O348" s="432"/>
      <c r="P348" s="432"/>
      <c r="Q348" s="363"/>
      <c r="R348" s="363"/>
      <c r="S348" s="380" t="str">
        <f t="shared" si="22"/>
        <v/>
      </c>
      <c r="T348" s="363"/>
      <c r="U348" s="49"/>
      <c r="V348" s="391"/>
      <c r="W348" s="434"/>
    </row>
    <row r="349" spans="3:23" ht="13.5" customHeight="1" x14ac:dyDescent="0.2">
      <c r="C349" s="383">
        <f t="shared" si="20"/>
        <v>337</v>
      </c>
      <c r="D349" s="60" t="str">
        <f t="shared" si="21"/>
        <v/>
      </c>
      <c r="E349" s="376"/>
      <c r="F349" s="511"/>
      <c r="G349" s="511"/>
      <c r="H349" s="511"/>
      <c r="I349" s="363"/>
      <c r="J349" s="363"/>
      <c r="K349" s="363"/>
      <c r="L349" s="431"/>
      <c r="M349" s="431"/>
      <c r="N349" s="423"/>
      <c r="O349" s="432"/>
      <c r="P349" s="432"/>
      <c r="Q349" s="363"/>
      <c r="R349" s="363"/>
      <c r="S349" s="380" t="str">
        <f t="shared" si="22"/>
        <v/>
      </c>
      <c r="T349" s="363"/>
      <c r="U349" s="49"/>
      <c r="V349" s="391"/>
      <c r="W349" s="434"/>
    </row>
    <row r="350" spans="3:23" ht="13.5" customHeight="1" x14ac:dyDescent="0.2">
      <c r="C350" s="383">
        <f t="shared" si="20"/>
        <v>338</v>
      </c>
      <c r="D350" s="60" t="str">
        <f t="shared" si="21"/>
        <v/>
      </c>
      <c r="E350" s="376"/>
      <c r="F350" s="511"/>
      <c r="G350" s="511"/>
      <c r="H350" s="511"/>
      <c r="I350" s="363"/>
      <c r="J350" s="363"/>
      <c r="K350" s="363"/>
      <c r="L350" s="431"/>
      <c r="M350" s="431"/>
      <c r="N350" s="423"/>
      <c r="O350" s="432"/>
      <c r="P350" s="432"/>
      <c r="Q350" s="363"/>
      <c r="R350" s="363"/>
      <c r="S350" s="380" t="str">
        <f t="shared" si="22"/>
        <v/>
      </c>
      <c r="T350" s="363"/>
      <c r="U350" s="49"/>
      <c r="V350" s="391"/>
      <c r="W350" s="434"/>
    </row>
    <row r="351" spans="3:23" ht="13.5" customHeight="1" x14ac:dyDescent="0.2">
      <c r="C351" s="383">
        <f t="shared" si="20"/>
        <v>339</v>
      </c>
      <c r="D351" s="60" t="str">
        <f t="shared" si="21"/>
        <v/>
      </c>
      <c r="E351" s="376"/>
      <c r="F351" s="511"/>
      <c r="G351" s="511"/>
      <c r="H351" s="511"/>
      <c r="I351" s="363"/>
      <c r="J351" s="363"/>
      <c r="K351" s="363"/>
      <c r="L351" s="431"/>
      <c r="M351" s="431"/>
      <c r="N351" s="423"/>
      <c r="O351" s="432"/>
      <c r="P351" s="432"/>
      <c r="Q351" s="363"/>
      <c r="R351" s="363"/>
      <c r="S351" s="380" t="str">
        <f t="shared" si="22"/>
        <v/>
      </c>
      <c r="T351" s="363"/>
      <c r="U351" s="49"/>
      <c r="V351" s="391"/>
      <c r="W351" s="434"/>
    </row>
    <row r="352" spans="3:23" ht="13.5" customHeight="1" x14ac:dyDescent="0.2">
      <c r="C352" s="383">
        <f t="shared" si="20"/>
        <v>340</v>
      </c>
      <c r="D352" s="60" t="str">
        <f t="shared" si="21"/>
        <v/>
      </c>
      <c r="E352" s="376"/>
      <c r="F352" s="511"/>
      <c r="G352" s="511"/>
      <c r="H352" s="511"/>
      <c r="I352" s="363"/>
      <c r="J352" s="363"/>
      <c r="K352" s="363"/>
      <c r="L352" s="431"/>
      <c r="M352" s="431"/>
      <c r="N352" s="423"/>
      <c r="O352" s="432"/>
      <c r="P352" s="432"/>
      <c r="Q352" s="363"/>
      <c r="R352" s="363"/>
      <c r="S352" s="380" t="str">
        <f t="shared" si="22"/>
        <v/>
      </c>
      <c r="T352" s="363"/>
      <c r="U352" s="49"/>
      <c r="V352" s="391"/>
      <c r="W352" s="434"/>
    </row>
    <row r="353" spans="3:23" ht="13.5" customHeight="1" x14ac:dyDescent="0.2">
      <c r="C353" s="383">
        <f t="shared" si="20"/>
        <v>341</v>
      </c>
      <c r="D353" s="60" t="str">
        <f t="shared" si="21"/>
        <v/>
      </c>
      <c r="E353" s="376"/>
      <c r="F353" s="511"/>
      <c r="G353" s="511"/>
      <c r="H353" s="511"/>
      <c r="I353" s="363"/>
      <c r="J353" s="363"/>
      <c r="K353" s="363"/>
      <c r="L353" s="431"/>
      <c r="M353" s="431"/>
      <c r="N353" s="423"/>
      <c r="O353" s="432"/>
      <c r="P353" s="432"/>
      <c r="Q353" s="363"/>
      <c r="R353" s="363"/>
      <c r="S353" s="380" t="str">
        <f t="shared" si="22"/>
        <v/>
      </c>
      <c r="T353" s="363"/>
      <c r="U353" s="49"/>
      <c r="V353" s="391"/>
      <c r="W353" s="434"/>
    </row>
    <row r="354" spans="3:23" ht="13.5" customHeight="1" x14ac:dyDescent="0.2">
      <c r="C354" s="383">
        <f t="shared" si="20"/>
        <v>342</v>
      </c>
      <c r="D354" s="60" t="str">
        <f t="shared" si="21"/>
        <v/>
      </c>
      <c r="E354" s="376"/>
      <c r="F354" s="511"/>
      <c r="G354" s="511"/>
      <c r="H354" s="511"/>
      <c r="I354" s="363"/>
      <c r="J354" s="363"/>
      <c r="K354" s="363"/>
      <c r="L354" s="431"/>
      <c r="M354" s="431"/>
      <c r="N354" s="423"/>
      <c r="O354" s="432"/>
      <c r="P354" s="432"/>
      <c r="Q354" s="363"/>
      <c r="R354" s="363"/>
      <c r="S354" s="380" t="str">
        <f t="shared" si="22"/>
        <v/>
      </c>
      <c r="T354" s="363"/>
      <c r="U354" s="49"/>
      <c r="V354" s="391"/>
      <c r="W354" s="434"/>
    </row>
    <row r="355" spans="3:23" ht="13.5" customHeight="1" x14ac:dyDescent="0.2">
      <c r="C355" s="383">
        <f t="shared" si="20"/>
        <v>343</v>
      </c>
      <c r="D355" s="60" t="str">
        <f t="shared" si="21"/>
        <v/>
      </c>
      <c r="E355" s="376"/>
      <c r="F355" s="511"/>
      <c r="G355" s="511"/>
      <c r="H355" s="511"/>
      <c r="I355" s="363"/>
      <c r="J355" s="363"/>
      <c r="K355" s="363"/>
      <c r="L355" s="431"/>
      <c r="M355" s="431"/>
      <c r="N355" s="423"/>
      <c r="O355" s="432"/>
      <c r="P355" s="432"/>
      <c r="Q355" s="363"/>
      <c r="R355" s="363"/>
      <c r="S355" s="380" t="str">
        <f t="shared" si="22"/>
        <v/>
      </c>
      <c r="T355" s="363"/>
      <c r="U355" s="49"/>
      <c r="V355" s="391"/>
      <c r="W355" s="434"/>
    </row>
    <row r="356" spans="3:23" ht="13.5" customHeight="1" x14ac:dyDescent="0.2">
      <c r="C356" s="383">
        <f t="shared" si="20"/>
        <v>344</v>
      </c>
      <c r="D356" s="60" t="str">
        <f t="shared" si="21"/>
        <v/>
      </c>
      <c r="E356" s="376"/>
      <c r="F356" s="511"/>
      <c r="G356" s="511"/>
      <c r="H356" s="511"/>
      <c r="I356" s="363"/>
      <c r="J356" s="363"/>
      <c r="K356" s="363"/>
      <c r="L356" s="431"/>
      <c r="M356" s="431"/>
      <c r="N356" s="423"/>
      <c r="O356" s="432"/>
      <c r="P356" s="432"/>
      <c r="Q356" s="363"/>
      <c r="R356" s="363"/>
      <c r="S356" s="380" t="str">
        <f t="shared" si="22"/>
        <v/>
      </c>
      <c r="T356" s="363"/>
      <c r="U356" s="49"/>
      <c r="V356" s="391"/>
      <c r="W356" s="434"/>
    </row>
    <row r="357" spans="3:23" ht="13.5" customHeight="1" x14ac:dyDescent="0.2">
      <c r="C357" s="383">
        <f t="shared" si="20"/>
        <v>345</v>
      </c>
      <c r="D357" s="60" t="str">
        <f t="shared" si="21"/>
        <v/>
      </c>
      <c r="E357" s="376"/>
      <c r="F357" s="511"/>
      <c r="G357" s="511"/>
      <c r="H357" s="511"/>
      <c r="I357" s="363"/>
      <c r="J357" s="363"/>
      <c r="K357" s="363"/>
      <c r="L357" s="431"/>
      <c r="M357" s="431"/>
      <c r="N357" s="423"/>
      <c r="O357" s="432"/>
      <c r="P357" s="432"/>
      <c r="Q357" s="363"/>
      <c r="R357" s="363"/>
      <c r="S357" s="380" t="str">
        <f t="shared" si="22"/>
        <v/>
      </c>
      <c r="T357" s="363"/>
      <c r="U357" s="49"/>
      <c r="V357" s="391"/>
      <c r="W357" s="434"/>
    </row>
    <row r="358" spans="3:23" ht="13.5" customHeight="1" x14ac:dyDescent="0.2">
      <c r="C358" s="383">
        <f t="shared" si="20"/>
        <v>346</v>
      </c>
      <c r="D358" s="60" t="str">
        <f t="shared" si="21"/>
        <v/>
      </c>
      <c r="E358" s="376"/>
      <c r="F358" s="511"/>
      <c r="G358" s="511"/>
      <c r="H358" s="511"/>
      <c r="I358" s="363"/>
      <c r="J358" s="363"/>
      <c r="K358" s="363"/>
      <c r="L358" s="431"/>
      <c r="M358" s="431"/>
      <c r="N358" s="423"/>
      <c r="O358" s="432"/>
      <c r="P358" s="432"/>
      <c r="Q358" s="363"/>
      <c r="R358" s="363"/>
      <c r="S358" s="380" t="str">
        <f t="shared" si="22"/>
        <v/>
      </c>
      <c r="T358" s="363"/>
      <c r="U358" s="49"/>
      <c r="V358" s="391"/>
      <c r="W358" s="434"/>
    </row>
    <row r="359" spans="3:23" ht="13.5" customHeight="1" x14ac:dyDescent="0.2">
      <c r="C359" s="383">
        <f t="shared" si="20"/>
        <v>347</v>
      </c>
      <c r="D359" s="60" t="str">
        <f t="shared" si="21"/>
        <v/>
      </c>
      <c r="E359" s="376"/>
      <c r="F359" s="511"/>
      <c r="G359" s="511"/>
      <c r="H359" s="511"/>
      <c r="I359" s="363"/>
      <c r="J359" s="363"/>
      <c r="K359" s="363"/>
      <c r="L359" s="431"/>
      <c r="M359" s="431"/>
      <c r="N359" s="423"/>
      <c r="O359" s="432"/>
      <c r="P359" s="432"/>
      <c r="Q359" s="363"/>
      <c r="R359" s="363"/>
      <c r="S359" s="380" t="str">
        <f t="shared" si="22"/>
        <v/>
      </c>
      <c r="T359" s="363"/>
      <c r="U359" s="49"/>
      <c r="V359" s="391"/>
      <c r="W359" s="434"/>
    </row>
    <row r="360" spans="3:23" ht="13.5" customHeight="1" x14ac:dyDescent="0.2">
      <c r="C360" s="383">
        <f t="shared" si="20"/>
        <v>348</v>
      </c>
      <c r="D360" s="60" t="str">
        <f t="shared" si="21"/>
        <v/>
      </c>
      <c r="E360" s="376"/>
      <c r="F360" s="511"/>
      <c r="G360" s="511"/>
      <c r="H360" s="511"/>
      <c r="I360" s="363"/>
      <c r="J360" s="363"/>
      <c r="K360" s="363"/>
      <c r="L360" s="431"/>
      <c r="M360" s="431"/>
      <c r="N360" s="423"/>
      <c r="O360" s="432"/>
      <c r="P360" s="432"/>
      <c r="Q360" s="363"/>
      <c r="R360" s="363"/>
      <c r="S360" s="380" t="str">
        <f t="shared" si="22"/>
        <v/>
      </c>
      <c r="T360" s="363"/>
      <c r="U360" s="49"/>
      <c r="V360" s="391"/>
      <c r="W360" s="434"/>
    </row>
    <row r="361" spans="3:23" ht="13.5" customHeight="1" x14ac:dyDescent="0.2">
      <c r="C361" s="383">
        <f t="shared" si="20"/>
        <v>349</v>
      </c>
      <c r="D361" s="60" t="str">
        <f t="shared" si="21"/>
        <v/>
      </c>
      <c r="E361" s="376"/>
      <c r="F361" s="511"/>
      <c r="G361" s="511"/>
      <c r="H361" s="511"/>
      <c r="I361" s="363"/>
      <c r="J361" s="363"/>
      <c r="K361" s="363"/>
      <c r="L361" s="431"/>
      <c r="M361" s="431"/>
      <c r="N361" s="423"/>
      <c r="O361" s="432"/>
      <c r="P361" s="432"/>
      <c r="Q361" s="363"/>
      <c r="R361" s="363"/>
      <c r="S361" s="380" t="str">
        <f t="shared" si="22"/>
        <v/>
      </c>
      <c r="T361" s="363"/>
      <c r="U361" s="49"/>
      <c r="V361" s="391"/>
      <c r="W361" s="434"/>
    </row>
    <row r="362" spans="3:23" ht="13.5" customHeight="1" x14ac:dyDescent="0.2">
      <c r="C362" s="383">
        <f t="shared" si="20"/>
        <v>350</v>
      </c>
      <c r="D362" s="60" t="str">
        <f t="shared" si="21"/>
        <v/>
      </c>
      <c r="E362" s="376"/>
      <c r="F362" s="511"/>
      <c r="G362" s="511"/>
      <c r="H362" s="511"/>
      <c r="I362" s="363"/>
      <c r="J362" s="363"/>
      <c r="K362" s="363"/>
      <c r="L362" s="431"/>
      <c r="M362" s="431"/>
      <c r="N362" s="423"/>
      <c r="O362" s="432"/>
      <c r="P362" s="432"/>
      <c r="Q362" s="363"/>
      <c r="R362" s="363"/>
      <c r="S362" s="380" t="str">
        <f t="shared" si="22"/>
        <v/>
      </c>
      <c r="T362" s="363"/>
      <c r="U362" s="49"/>
      <c r="V362" s="391"/>
      <c r="W362" s="434"/>
    </row>
    <row r="363" spans="3:23" ht="13.5" customHeight="1" x14ac:dyDescent="0.2">
      <c r="C363" s="383">
        <f t="shared" si="20"/>
        <v>351</v>
      </c>
      <c r="D363" s="60" t="str">
        <f t="shared" si="21"/>
        <v/>
      </c>
      <c r="E363" s="376"/>
      <c r="F363" s="511"/>
      <c r="G363" s="511"/>
      <c r="H363" s="511"/>
      <c r="I363" s="363"/>
      <c r="J363" s="363"/>
      <c r="K363" s="363"/>
      <c r="L363" s="431"/>
      <c r="M363" s="431"/>
      <c r="N363" s="423"/>
      <c r="O363" s="432"/>
      <c r="P363" s="432"/>
      <c r="Q363" s="363"/>
      <c r="R363" s="363"/>
      <c r="S363" s="380" t="str">
        <f t="shared" si="22"/>
        <v/>
      </c>
      <c r="T363" s="363"/>
      <c r="U363" s="49"/>
      <c r="V363" s="391"/>
      <c r="W363" s="434"/>
    </row>
    <row r="364" spans="3:23" ht="13.5" customHeight="1" x14ac:dyDescent="0.2">
      <c r="C364" s="383">
        <f t="shared" si="20"/>
        <v>352</v>
      </c>
      <c r="D364" s="60" t="str">
        <f t="shared" si="21"/>
        <v/>
      </c>
      <c r="E364" s="376"/>
      <c r="F364" s="511"/>
      <c r="G364" s="511"/>
      <c r="H364" s="511"/>
      <c r="I364" s="363"/>
      <c r="J364" s="363"/>
      <c r="K364" s="363"/>
      <c r="L364" s="431"/>
      <c r="M364" s="431"/>
      <c r="N364" s="423"/>
      <c r="O364" s="432"/>
      <c r="P364" s="432"/>
      <c r="Q364" s="363"/>
      <c r="R364" s="363"/>
      <c r="S364" s="380" t="str">
        <f t="shared" si="22"/>
        <v/>
      </c>
      <c r="T364" s="363"/>
      <c r="U364" s="49"/>
      <c r="V364" s="391"/>
      <c r="W364" s="434"/>
    </row>
    <row r="365" spans="3:23" ht="13.5" customHeight="1" x14ac:dyDescent="0.2">
      <c r="C365" s="383">
        <f t="shared" si="20"/>
        <v>353</v>
      </c>
      <c r="D365" s="60" t="str">
        <f t="shared" si="21"/>
        <v/>
      </c>
      <c r="E365" s="376"/>
      <c r="F365" s="511"/>
      <c r="G365" s="511"/>
      <c r="H365" s="511"/>
      <c r="I365" s="363"/>
      <c r="J365" s="363"/>
      <c r="K365" s="363"/>
      <c r="L365" s="431"/>
      <c r="M365" s="431"/>
      <c r="N365" s="423"/>
      <c r="O365" s="432"/>
      <c r="P365" s="432"/>
      <c r="Q365" s="363"/>
      <c r="R365" s="363"/>
      <c r="S365" s="380" t="str">
        <f t="shared" si="22"/>
        <v/>
      </c>
      <c r="T365" s="363"/>
      <c r="U365" s="49"/>
      <c r="V365" s="391"/>
      <c r="W365" s="434"/>
    </row>
    <row r="366" spans="3:23" ht="13.5" customHeight="1" x14ac:dyDescent="0.2">
      <c r="C366" s="383">
        <f t="shared" si="20"/>
        <v>354</v>
      </c>
      <c r="D366" s="60" t="str">
        <f t="shared" si="21"/>
        <v/>
      </c>
      <c r="E366" s="376"/>
      <c r="F366" s="511"/>
      <c r="G366" s="511"/>
      <c r="H366" s="511"/>
      <c r="I366" s="363"/>
      <c r="J366" s="363"/>
      <c r="K366" s="363"/>
      <c r="L366" s="431"/>
      <c r="M366" s="431"/>
      <c r="N366" s="423"/>
      <c r="O366" s="432"/>
      <c r="P366" s="432"/>
      <c r="Q366" s="363"/>
      <c r="R366" s="363"/>
      <c r="S366" s="380" t="str">
        <f t="shared" si="22"/>
        <v/>
      </c>
      <c r="T366" s="363"/>
      <c r="U366" s="49"/>
      <c r="V366" s="391"/>
      <c r="W366" s="434"/>
    </row>
    <row r="367" spans="3:23" ht="13.5" customHeight="1" x14ac:dyDescent="0.2">
      <c r="C367" s="383">
        <f t="shared" si="20"/>
        <v>355</v>
      </c>
      <c r="D367" s="60" t="str">
        <f t="shared" si="21"/>
        <v/>
      </c>
      <c r="E367" s="376"/>
      <c r="F367" s="511"/>
      <c r="G367" s="511"/>
      <c r="H367" s="511"/>
      <c r="I367" s="363"/>
      <c r="J367" s="363"/>
      <c r="K367" s="363"/>
      <c r="L367" s="431"/>
      <c r="M367" s="431"/>
      <c r="N367" s="423"/>
      <c r="O367" s="432"/>
      <c r="P367" s="432"/>
      <c r="Q367" s="363"/>
      <c r="R367" s="363"/>
      <c r="S367" s="380" t="str">
        <f t="shared" si="22"/>
        <v/>
      </c>
      <c r="T367" s="363"/>
      <c r="U367" s="49"/>
      <c r="V367" s="391"/>
      <c r="W367" s="434"/>
    </row>
    <row r="368" spans="3:23" ht="13.5" customHeight="1" x14ac:dyDescent="0.2">
      <c r="C368" s="383">
        <f t="shared" si="20"/>
        <v>356</v>
      </c>
      <c r="D368" s="60" t="str">
        <f t="shared" si="21"/>
        <v/>
      </c>
      <c r="E368" s="376"/>
      <c r="F368" s="511"/>
      <c r="G368" s="511"/>
      <c r="H368" s="511"/>
      <c r="I368" s="363"/>
      <c r="J368" s="363"/>
      <c r="K368" s="363"/>
      <c r="L368" s="431"/>
      <c r="M368" s="431"/>
      <c r="N368" s="423"/>
      <c r="O368" s="432"/>
      <c r="P368" s="432"/>
      <c r="Q368" s="363"/>
      <c r="R368" s="363"/>
      <c r="S368" s="380" t="str">
        <f t="shared" si="22"/>
        <v/>
      </c>
      <c r="T368" s="363"/>
      <c r="U368" s="49"/>
      <c r="V368" s="391"/>
      <c r="W368" s="434"/>
    </row>
    <row r="369" spans="3:23" ht="13.5" customHeight="1" x14ac:dyDescent="0.2">
      <c r="C369" s="383">
        <f t="shared" si="20"/>
        <v>357</v>
      </c>
      <c r="D369" s="60" t="str">
        <f t="shared" si="21"/>
        <v/>
      </c>
      <c r="E369" s="376"/>
      <c r="F369" s="511"/>
      <c r="G369" s="511"/>
      <c r="H369" s="511"/>
      <c r="I369" s="363"/>
      <c r="J369" s="363"/>
      <c r="K369" s="363"/>
      <c r="L369" s="431"/>
      <c r="M369" s="431"/>
      <c r="N369" s="423"/>
      <c r="O369" s="432"/>
      <c r="P369" s="432"/>
      <c r="Q369" s="363"/>
      <c r="R369" s="363"/>
      <c r="S369" s="380" t="str">
        <f t="shared" si="22"/>
        <v/>
      </c>
      <c r="T369" s="363"/>
      <c r="U369" s="49"/>
      <c r="V369" s="391"/>
      <c r="W369" s="434"/>
    </row>
    <row r="370" spans="3:23" ht="13.5" customHeight="1" x14ac:dyDescent="0.2">
      <c r="C370" s="383">
        <f t="shared" si="20"/>
        <v>358</v>
      </c>
      <c r="D370" s="60" t="str">
        <f t="shared" si="21"/>
        <v/>
      </c>
      <c r="E370" s="376"/>
      <c r="F370" s="511"/>
      <c r="G370" s="511"/>
      <c r="H370" s="511"/>
      <c r="I370" s="363"/>
      <c r="J370" s="363"/>
      <c r="K370" s="363"/>
      <c r="L370" s="431"/>
      <c r="M370" s="431"/>
      <c r="N370" s="423"/>
      <c r="O370" s="432"/>
      <c r="P370" s="432"/>
      <c r="Q370" s="363"/>
      <c r="R370" s="363"/>
      <c r="S370" s="380" t="str">
        <f t="shared" si="22"/>
        <v/>
      </c>
      <c r="T370" s="363"/>
      <c r="U370" s="49"/>
      <c r="V370" s="391"/>
      <c r="W370" s="434"/>
    </row>
    <row r="371" spans="3:23" ht="13.5" customHeight="1" x14ac:dyDescent="0.2">
      <c r="C371" s="383">
        <f t="shared" si="20"/>
        <v>359</v>
      </c>
      <c r="D371" s="60" t="str">
        <f t="shared" si="21"/>
        <v/>
      </c>
      <c r="E371" s="376"/>
      <c r="F371" s="511"/>
      <c r="G371" s="511"/>
      <c r="H371" s="511"/>
      <c r="I371" s="363"/>
      <c r="J371" s="363"/>
      <c r="K371" s="363"/>
      <c r="L371" s="431"/>
      <c r="M371" s="431"/>
      <c r="N371" s="423"/>
      <c r="O371" s="432"/>
      <c r="P371" s="432"/>
      <c r="Q371" s="363"/>
      <c r="R371" s="363"/>
      <c r="S371" s="380" t="str">
        <f t="shared" si="22"/>
        <v/>
      </c>
      <c r="T371" s="363"/>
      <c r="U371" s="49"/>
      <c r="V371" s="391"/>
      <c r="W371" s="434"/>
    </row>
    <row r="372" spans="3:23" ht="13.5" customHeight="1" x14ac:dyDescent="0.2">
      <c r="C372" s="383">
        <f t="shared" si="20"/>
        <v>360</v>
      </c>
      <c r="D372" s="60" t="str">
        <f t="shared" si="21"/>
        <v/>
      </c>
      <c r="E372" s="376"/>
      <c r="F372" s="511"/>
      <c r="G372" s="511"/>
      <c r="H372" s="511"/>
      <c r="I372" s="435"/>
      <c r="J372" s="435"/>
      <c r="K372" s="435"/>
      <c r="L372" s="431"/>
      <c r="M372" s="431"/>
      <c r="N372" s="423"/>
      <c r="O372" s="432"/>
      <c r="P372" s="432"/>
      <c r="Q372" s="363"/>
      <c r="R372" s="363"/>
      <c r="S372" s="380" t="str">
        <f t="shared" si="22"/>
        <v/>
      </c>
      <c r="T372" s="363"/>
      <c r="U372" s="49"/>
      <c r="V372" s="391"/>
      <c r="W372" s="434"/>
    </row>
    <row r="373" spans="3:23" ht="13.5" customHeight="1" x14ac:dyDescent="0.2">
      <c r="C373" s="383">
        <f t="shared" si="20"/>
        <v>361</v>
      </c>
      <c r="D373" s="60" t="str">
        <f t="shared" si="21"/>
        <v/>
      </c>
      <c r="E373" s="376"/>
      <c r="F373" s="511"/>
      <c r="G373" s="511"/>
      <c r="H373" s="511"/>
      <c r="I373" s="363"/>
      <c r="J373" s="363"/>
      <c r="K373" s="363"/>
      <c r="L373" s="431"/>
      <c r="M373" s="431"/>
      <c r="N373" s="423"/>
      <c r="O373" s="432"/>
      <c r="P373" s="432"/>
      <c r="Q373" s="363"/>
      <c r="R373" s="363"/>
      <c r="S373" s="380" t="str">
        <f t="shared" si="22"/>
        <v/>
      </c>
      <c r="T373" s="363"/>
      <c r="U373" s="49"/>
      <c r="V373" s="391"/>
      <c r="W373" s="434"/>
    </row>
    <row r="374" spans="3:23" ht="13.5" customHeight="1" x14ac:dyDescent="0.2">
      <c r="C374" s="383">
        <f>C373+1</f>
        <v>362</v>
      </c>
      <c r="D374" s="60" t="str">
        <f t="shared" si="21"/>
        <v/>
      </c>
      <c r="E374" s="376"/>
      <c r="F374" s="511"/>
      <c r="G374" s="511"/>
      <c r="H374" s="511"/>
      <c r="I374" s="363"/>
      <c r="J374" s="363"/>
      <c r="K374" s="363"/>
      <c r="L374" s="431"/>
      <c r="M374" s="431"/>
      <c r="N374" s="423"/>
      <c r="O374" s="432"/>
      <c r="P374" s="432"/>
      <c r="Q374" s="363"/>
      <c r="R374" s="363"/>
      <c r="S374" s="380" t="str">
        <f t="shared" si="22"/>
        <v/>
      </c>
      <c r="T374" s="363"/>
      <c r="U374" s="49"/>
      <c r="V374" s="391"/>
      <c r="W374" s="434"/>
    </row>
    <row r="375" spans="3:23" ht="13.5" customHeight="1" x14ac:dyDescent="0.2">
      <c r="C375" s="383">
        <f>C374+1</f>
        <v>363</v>
      </c>
      <c r="D375" s="60" t="str">
        <f t="shared" si="21"/>
        <v/>
      </c>
      <c r="E375" s="376"/>
      <c r="F375" s="511"/>
      <c r="G375" s="511"/>
      <c r="H375" s="511"/>
      <c r="I375" s="363"/>
      <c r="J375" s="363"/>
      <c r="K375" s="363"/>
      <c r="L375" s="431"/>
      <c r="M375" s="431"/>
      <c r="N375" s="423"/>
      <c r="O375" s="432"/>
      <c r="P375" s="432"/>
      <c r="Q375" s="363"/>
      <c r="R375" s="363"/>
      <c r="S375" s="380" t="str">
        <f t="shared" si="22"/>
        <v/>
      </c>
      <c r="T375" s="363"/>
      <c r="U375" s="49"/>
      <c r="V375" s="391"/>
      <c r="W375" s="434"/>
    </row>
    <row r="376" spans="3:23" ht="13.5" customHeight="1" x14ac:dyDescent="0.2">
      <c r="C376" s="383">
        <f t="shared" ref="C376:C402" si="23">C375+1</f>
        <v>364</v>
      </c>
      <c r="D376" s="60" t="str">
        <f t="shared" si="21"/>
        <v/>
      </c>
      <c r="E376" s="376"/>
      <c r="F376" s="511"/>
      <c r="G376" s="511"/>
      <c r="H376" s="511"/>
      <c r="I376" s="363"/>
      <c r="J376" s="363"/>
      <c r="K376" s="363"/>
      <c r="L376" s="431"/>
      <c r="M376" s="431"/>
      <c r="N376" s="423"/>
      <c r="O376" s="432"/>
      <c r="P376" s="432"/>
      <c r="Q376" s="363"/>
      <c r="R376" s="363"/>
      <c r="S376" s="380" t="str">
        <f t="shared" si="22"/>
        <v/>
      </c>
      <c r="T376" s="363"/>
      <c r="U376" s="49"/>
      <c r="V376" s="391"/>
      <c r="W376" s="434"/>
    </row>
    <row r="377" spans="3:23" ht="13.5" customHeight="1" x14ac:dyDescent="0.2">
      <c r="C377" s="383">
        <f t="shared" si="23"/>
        <v>365</v>
      </c>
      <c r="D377" s="60" t="str">
        <f t="shared" si="21"/>
        <v/>
      </c>
      <c r="E377" s="376"/>
      <c r="F377" s="511"/>
      <c r="G377" s="511"/>
      <c r="H377" s="511"/>
      <c r="I377" s="363"/>
      <c r="J377" s="363"/>
      <c r="K377" s="363"/>
      <c r="L377" s="431"/>
      <c r="M377" s="431"/>
      <c r="N377" s="423"/>
      <c r="O377" s="432"/>
      <c r="P377" s="432"/>
      <c r="Q377" s="363"/>
      <c r="R377" s="363"/>
      <c r="S377" s="380" t="str">
        <f t="shared" si="22"/>
        <v/>
      </c>
      <c r="T377" s="363"/>
      <c r="U377" s="49"/>
      <c r="V377" s="391"/>
      <c r="W377" s="434"/>
    </row>
    <row r="378" spans="3:23" ht="13.5" customHeight="1" x14ac:dyDescent="0.2">
      <c r="C378" s="383">
        <f t="shared" si="23"/>
        <v>366</v>
      </c>
      <c r="D378" s="60" t="str">
        <f t="shared" si="21"/>
        <v/>
      </c>
      <c r="E378" s="376"/>
      <c r="F378" s="511"/>
      <c r="G378" s="511"/>
      <c r="H378" s="511"/>
      <c r="I378" s="363"/>
      <c r="J378" s="363"/>
      <c r="K378" s="363"/>
      <c r="L378" s="431"/>
      <c r="M378" s="431"/>
      <c r="N378" s="423"/>
      <c r="O378" s="432"/>
      <c r="P378" s="432"/>
      <c r="Q378" s="363"/>
      <c r="R378" s="363"/>
      <c r="S378" s="380" t="str">
        <f t="shared" si="22"/>
        <v/>
      </c>
      <c r="T378" s="363"/>
      <c r="U378" s="49"/>
      <c r="V378" s="391"/>
      <c r="W378" s="434"/>
    </row>
    <row r="379" spans="3:23" ht="13.5" customHeight="1" x14ac:dyDescent="0.2">
      <c r="C379" s="383">
        <f t="shared" si="23"/>
        <v>367</v>
      </c>
      <c r="D379" s="60" t="str">
        <f t="shared" si="21"/>
        <v/>
      </c>
      <c r="E379" s="376"/>
      <c r="F379" s="511"/>
      <c r="G379" s="511"/>
      <c r="H379" s="511"/>
      <c r="I379" s="363"/>
      <c r="J379" s="363"/>
      <c r="K379" s="363"/>
      <c r="L379" s="431"/>
      <c r="M379" s="431"/>
      <c r="N379" s="423"/>
      <c r="O379" s="432"/>
      <c r="P379" s="432"/>
      <c r="Q379" s="363"/>
      <c r="R379" s="363"/>
      <c r="S379" s="380" t="str">
        <f t="shared" si="22"/>
        <v/>
      </c>
      <c r="T379" s="363"/>
      <c r="U379" s="49"/>
      <c r="V379" s="391"/>
      <c r="W379" s="434"/>
    </row>
    <row r="380" spans="3:23" ht="13.5" customHeight="1" x14ac:dyDescent="0.2">
      <c r="C380" s="383">
        <f t="shared" si="23"/>
        <v>368</v>
      </c>
      <c r="D380" s="60" t="str">
        <f t="shared" si="21"/>
        <v/>
      </c>
      <c r="E380" s="376"/>
      <c r="F380" s="511"/>
      <c r="G380" s="511"/>
      <c r="H380" s="511"/>
      <c r="I380" s="363"/>
      <c r="J380" s="363"/>
      <c r="K380" s="363"/>
      <c r="L380" s="431"/>
      <c r="M380" s="431"/>
      <c r="N380" s="423"/>
      <c r="O380" s="432"/>
      <c r="P380" s="432"/>
      <c r="Q380" s="363"/>
      <c r="R380" s="363"/>
      <c r="S380" s="380" t="str">
        <f t="shared" si="22"/>
        <v/>
      </c>
      <c r="T380" s="363"/>
      <c r="U380" s="49"/>
      <c r="V380" s="391"/>
      <c r="W380" s="434"/>
    </row>
    <row r="381" spans="3:23" ht="13.5" customHeight="1" x14ac:dyDescent="0.2">
      <c r="C381" s="383">
        <f t="shared" si="23"/>
        <v>369</v>
      </c>
      <c r="D381" s="60" t="str">
        <f t="shared" si="21"/>
        <v/>
      </c>
      <c r="E381" s="376"/>
      <c r="F381" s="511"/>
      <c r="G381" s="511"/>
      <c r="H381" s="511"/>
      <c r="I381" s="363"/>
      <c r="J381" s="363"/>
      <c r="K381" s="363"/>
      <c r="L381" s="431"/>
      <c r="M381" s="431"/>
      <c r="N381" s="423"/>
      <c r="O381" s="432"/>
      <c r="P381" s="432"/>
      <c r="Q381" s="363"/>
      <c r="R381" s="363"/>
      <c r="S381" s="380" t="str">
        <f t="shared" si="22"/>
        <v/>
      </c>
      <c r="T381" s="363"/>
      <c r="U381" s="49"/>
      <c r="V381" s="391"/>
      <c r="W381" s="434"/>
    </row>
    <row r="382" spans="3:23" ht="13.5" customHeight="1" x14ac:dyDescent="0.2">
      <c r="C382" s="383">
        <f t="shared" si="23"/>
        <v>370</v>
      </c>
      <c r="D382" s="60" t="str">
        <f t="shared" si="21"/>
        <v/>
      </c>
      <c r="E382" s="376"/>
      <c r="F382" s="511"/>
      <c r="G382" s="511"/>
      <c r="H382" s="511"/>
      <c r="I382" s="363"/>
      <c r="J382" s="363"/>
      <c r="K382" s="363"/>
      <c r="L382" s="431"/>
      <c r="M382" s="431"/>
      <c r="N382" s="423"/>
      <c r="O382" s="432"/>
      <c r="P382" s="432"/>
      <c r="Q382" s="363"/>
      <c r="R382" s="363"/>
      <c r="S382" s="380" t="str">
        <f t="shared" si="22"/>
        <v/>
      </c>
      <c r="T382" s="363"/>
      <c r="U382" s="49"/>
      <c r="V382" s="391"/>
      <c r="W382" s="434"/>
    </row>
    <row r="383" spans="3:23" ht="13.5" customHeight="1" x14ac:dyDescent="0.2">
      <c r="C383" s="383">
        <f t="shared" si="23"/>
        <v>371</v>
      </c>
      <c r="D383" s="60" t="str">
        <f t="shared" si="21"/>
        <v/>
      </c>
      <c r="E383" s="376"/>
      <c r="F383" s="511"/>
      <c r="G383" s="511"/>
      <c r="H383" s="511"/>
      <c r="I383" s="363"/>
      <c r="J383" s="363"/>
      <c r="K383" s="363"/>
      <c r="L383" s="431"/>
      <c r="M383" s="431"/>
      <c r="N383" s="423"/>
      <c r="O383" s="432"/>
      <c r="P383" s="432"/>
      <c r="Q383" s="363"/>
      <c r="R383" s="363"/>
      <c r="S383" s="380" t="str">
        <f t="shared" si="22"/>
        <v/>
      </c>
      <c r="T383" s="363"/>
      <c r="U383" s="49"/>
      <c r="V383" s="391"/>
      <c r="W383" s="434"/>
    </row>
    <row r="384" spans="3:23" ht="13.5" customHeight="1" x14ac:dyDescent="0.2">
      <c r="C384" s="383">
        <f t="shared" si="23"/>
        <v>372</v>
      </c>
      <c r="D384" s="60" t="str">
        <f t="shared" si="21"/>
        <v/>
      </c>
      <c r="E384" s="376"/>
      <c r="F384" s="511"/>
      <c r="G384" s="511"/>
      <c r="H384" s="511"/>
      <c r="I384" s="363"/>
      <c r="J384" s="363"/>
      <c r="K384" s="363"/>
      <c r="L384" s="431"/>
      <c r="M384" s="431"/>
      <c r="N384" s="423"/>
      <c r="O384" s="432"/>
      <c r="P384" s="432"/>
      <c r="Q384" s="363"/>
      <c r="R384" s="363"/>
      <c r="S384" s="380" t="str">
        <f t="shared" si="22"/>
        <v/>
      </c>
      <c r="T384" s="363"/>
      <c r="U384" s="49"/>
      <c r="V384" s="391"/>
      <c r="W384" s="434"/>
    </row>
    <row r="385" spans="3:23" ht="13.5" customHeight="1" x14ac:dyDescent="0.2">
      <c r="C385" s="383">
        <f t="shared" si="23"/>
        <v>373</v>
      </c>
      <c r="D385" s="60" t="str">
        <f t="shared" si="21"/>
        <v/>
      </c>
      <c r="E385" s="376"/>
      <c r="F385" s="511"/>
      <c r="G385" s="511"/>
      <c r="H385" s="511"/>
      <c r="I385" s="363"/>
      <c r="J385" s="363"/>
      <c r="K385" s="363"/>
      <c r="L385" s="431"/>
      <c r="M385" s="431"/>
      <c r="N385" s="423"/>
      <c r="O385" s="432"/>
      <c r="P385" s="432"/>
      <c r="Q385" s="363"/>
      <c r="R385" s="363"/>
      <c r="S385" s="380" t="str">
        <f t="shared" si="22"/>
        <v/>
      </c>
      <c r="T385" s="363"/>
      <c r="U385" s="49"/>
      <c r="V385" s="391"/>
      <c r="W385" s="434"/>
    </row>
    <row r="386" spans="3:23" ht="13.5" customHeight="1" x14ac:dyDescent="0.2">
      <c r="C386" s="383">
        <f t="shared" si="23"/>
        <v>374</v>
      </c>
      <c r="D386" s="60" t="str">
        <f t="shared" si="21"/>
        <v/>
      </c>
      <c r="E386" s="376"/>
      <c r="F386" s="511"/>
      <c r="G386" s="511"/>
      <c r="H386" s="511"/>
      <c r="I386" s="363"/>
      <c r="J386" s="363"/>
      <c r="K386" s="363"/>
      <c r="L386" s="431"/>
      <c r="M386" s="431"/>
      <c r="N386" s="423"/>
      <c r="O386" s="432"/>
      <c r="P386" s="432"/>
      <c r="Q386" s="363"/>
      <c r="R386" s="363"/>
      <c r="S386" s="380" t="str">
        <f t="shared" si="22"/>
        <v/>
      </c>
      <c r="T386" s="363"/>
      <c r="U386" s="49"/>
      <c r="V386" s="391"/>
      <c r="W386" s="434"/>
    </row>
    <row r="387" spans="3:23" ht="13.5" customHeight="1" x14ac:dyDescent="0.2">
      <c r="C387" s="383">
        <f t="shared" si="23"/>
        <v>375</v>
      </c>
      <c r="D387" s="60" t="str">
        <f t="shared" si="21"/>
        <v/>
      </c>
      <c r="E387" s="376"/>
      <c r="F387" s="511"/>
      <c r="G387" s="511"/>
      <c r="H387" s="511"/>
      <c r="I387" s="363"/>
      <c r="J387" s="363"/>
      <c r="K387" s="363"/>
      <c r="L387" s="431"/>
      <c r="M387" s="431"/>
      <c r="N387" s="423"/>
      <c r="O387" s="432"/>
      <c r="P387" s="432"/>
      <c r="Q387" s="363"/>
      <c r="R387" s="363"/>
      <c r="S387" s="380" t="str">
        <f t="shared" si="22"/>
        <v/>
      </c>
      <c r="T387" s="363"/>
      <c r="U387" s="49"/>
      <c r="V387" s="391"/>
      <c r="W387" s="434"/>
    </row>
    <row r="388" spans="3:23" ht="13.5" customHeight="1" x14ac:dyDescent="0.2">
      <c r="C388" s="383">
        <f t="shared" si="23"/>
        <v>376</v>
      </c>
      <c r="D388" s="60" t="str">
        <f t="shared" si="21"/>
        <v/>
      </c>
      <c r="E388" s="376"/>
      <c r="F388" s="511"/>
      <c r="G388" s="511"/>
      <c r="H388" s="511"/>
      <c r="I388" s="363"/>
      <c r="J388" s="363"/>
      <c r="K388" s="363"/>
      <c r="L388" s="431"/>
      <c r="M388" s="431"/>
      <c r="N388" s="423"/>
      <c r="O388" s="432"/>
      <c r="P388" s="432"/>
      <c r="Q388" s="363"/>
      <c r="R388" s="363"/>
      <c r="S388" s="380" t="str">
        <f t="shared" si="22"/>
        <v/>
      </c>
      <c r="T388" s="363"/>
      <c r="U388" s="49"/>
      <c r="V388" s="391"/>
      <c r="W388" s="434"/>
    </row>
    <row r="389" spans="3:23" ht="13.5" customHeight="1" x14ac:dyDescent="0.2">
      <c r="C389" s="383">
        <f t="shared" si="23"/>
        <v>377</v>
      </c>
      <c r="D389" s="60" t="str">
        <f t="shared" si="21"/>
        <v/>
      </c>
      <c r="E389" s="376"/>
      <c r="F389" s="511"/>
      <c r="G389" s="511"/>
      <c r="H389" s="511"/>
      <c r="I389" s="363"/>
      <c r="J389" s="363"/>
      <c r="K389" s="363"/>
      <c r="L389" s="431"/>
      <c r="M389" s="431"/>
      <c r="N389" s="423"/>
      <c r="O389" s="432"/>
      <c r="P389" s="432"/>
      <c r="Q389" s="363"/>
      <c r="R389" s="363"/>
      <c r="S389" s="380" t="str">
        <f t="shared" si="22"/>
        <v/>
      </c>
      <c r="T389" s="363"/>
      <c r="U389" s="49"/>
      <c r="V389" s="391"/>
      <c r="W389" s="434"/>
    </row>
    <row r="390" spans="3:23" ht="13.5" customHeight="1" x14ac:dyDescent="0.2">
      <c r="C390" s="383">
        <f t="shared" si="23"/>
        <v>378</v>
      </c>
      <c r="D390" s="60" t="str">
        <f t="shared" si="21"/>
        <v/>
      </c>
      <c r="E390" s="376"/>
      <c r="F390" s="511"/>
      <c r="G390" s="511"/>
      <c r="H390" s="511"/>
      <c r="I390" s="363"/>
      <c r="J390" s="363"/>
      <c r="K390" s="363"/>
      <c r="L390" s="431"/>
      <c r="M390" s="431"/>
      <c r="N390" s="423"/>
      <c r="O390" s="432"/>
      <c r="P390" s="432"/>
      <c r="Q390" s="363"/>
      <c r="R390" s="363"/>
      <c r="S390" s="380" t="str">
        <f t="shared" si="22"/>
        <v/>
      </c>
      <c r="T390" s="363"/>
      <c r="U390" s="49"/>
      <c r="V390" s="391"/>
      <c r="W390" s="434"/>
    </row>
    <row r="391" spans="3:23" ht="13.5" customHeight="1" x14ac:dyDescent="0.2">
      <c r="C391" s="383">
        <f t="shared" si="23"/>
        <v>379</v>
      </c>
      <c r="D391" s="60" t="str">
        <f t="shared" si="21"/>
        <v/>
      </c>
      <c r="E391" s="376"/>
      <c r="F391" s="511"/>
      <c r="G391" s="511"/>
      <c r="H391" s="511"/>
      <c r="I391" s="363"/>
      <c r="J391" s="363"/>
      <c r="K391" s="363"/>
      <c r="L391" s="431"/>
      <c r="M391" s="431"/>
      <c r="N391" s="423"/>
      <c r="O391" s="432"/>
      <c r="P391" s="432"/>
      <c r="Q391" s="363"/>
      <c r="R391" s="363"/>
      <c r="S391" s="380" t="str">
        <f t="shared" si="22"/>
        <v/>
      </c>
      <c r="T391" s="363"/>
      <c r="U391" s="49"/>
      <c r="V391" s="391"/>
      <c r="W391" s="434"/>
    </row>
    <row r="392" spans="3:23" ht="13.5" customHeight="1" x14ac:dyDescent="0.2">
      <c r="C392" s="383">
        <f t="shared" si="23"/>
        <v>380</v>
      </c>
      <c r="D392" s="60" t="str">
        <f t="shared" si="21"/>
        <v/>
      </c>
      <c r="E392" s="376"/>
      <c r="F392" s="511"/>
      <c r="G392" s="511"/>
      <c r="H392" s="511"/>
      <c r="I392" s="363"/>
      <c r="J392" s="363"/>
      <c r="K392" s="363"/>
      <c r="L392" s="431"/>
      <c r="M392" s="431"/>
      <c r="N392" s="423"/>
      <c r="O392" s="432"/>
      <c r="P392" s="432"/>
      <c r="Q392" s="363"/>
      <c r="R392" s="363"/>
      <c r="S392" s="380" t="str">
        <f t="shared" si="22"/>
        <v/>
      </c>
      <c r="T392" s="363"/>
      <c r="U392" s="49"/>
      <c r="V392" s="391"/>
      <c r="W392" s="434"/>
    </row>
    <row r="393" spans="3:23" ht="13.5" customHeight="1" x14ac:dyDescent="0.2">
      <c r="C393" s="383">
        <f t="shared" si="23"/>
        <v>381</v>
      </c>
      <c r="D393" s="60" t="str">
        <f t="shared" si="21"/>
        <v/>
      </c>
      <c r="E393" s="376"/>
      <c r="F393" s="511"/>
      <c r="G393" s="511"/>
      <c r="H393" s="511"/>
      <c r="I393" s="363"/>
      <c r="J393" s="363"/>
      <c r="K393" s="363"/>
      <c r="L393" s="431"/>
      <c r="M393" s="431"/>
      <c r="N393" s="423"/>
      <c r="O393" s="432"/>
      <c r="P393" s="432"/>
      <c r="Q393" s="363"/>
      <c r="R393" s="363"/>
      <c r="S393" s="380" t="str">
        <f t="shared" si="22"/>
        <v/>
      </c>
      <c r="T393" s="363"/>
      <c r="U393" s="49"/>
      <c r="V393" s="391"/>
      <c r="W393" s="434"/>
    </row>
    <row r="394" spans="3:23" ht="13.5" customHeight="1" x14ac:dyDescent="0.2">
      <c r="C394" s="383">
        <f t="shared" si="23"/>
        <v>382</v>
      </c>
      <c r="D394" s="60" t="str">
        <f t="shared" si="21"/>
        <v/>
      </c>
      <c r="E394" s="376"/>
      <c r="F394" s="511"/>
      <c r="G394" s="511"/>
      <c r="H394" s="511"/>
      <c r="I394" s="363"/>
      <c r="J394" s="363"/>
      <c r="K394" s="363"/>
      <c r="L394" s="431"/>
      <c r="M394" s="431"/>
      <c r="N394" s="423"/>
      <c r="O394" s="432"/>
      <c r="P394" s="432"/>
      <c r="Q394" s="363"/>
      <c r="R394" s="363"/>
      <c r="S394" s="380" t="str">
        <f t="shared" si="22"/>
        <v/>
      </c>
      <c r="T394" s="363"/>
      <c r="U394" s="49"/>
      <c r="V394" s="391"/>
      <c r="W394" s="434"/>
    </row>
    <row r="395" spans="3:23" ht="13.5" customHeight="1" x14ac:dyDescent="0.2">
      <c r="C395" s="383">
        <f t="shared" si="23"/>
        <v>383</v>
      </c>
      <c r="D395" s="60" t="str">
        <f t="shared" si="21"/>
        <v/>
      </c>
      <c r="E395" s="376"/>
      <c r="F395" s="511"/>
      <c r="G395" s="511"/>
      <c r="H395" s="511"/>
      <c r="I395" s="363"/>
      <c r="J395" s="363"/>
      <c r="K395" s="363"/>
      <c r="L395" s="431"/>
      <c r="M395" s="431"/>
      <c r="N395" s="423"/>
      <c r="O395" s="432"/>
      <c r="P395" s="432"/>
      <c r="Q395" s="363"/>
      <c r="R395" s="363"/>
      <c r="S395" s="380" t="str">
        <f t="shared" si="22"/>
        <v/>
      </c>
      <c r="T395" s="363"/>
      <c r="U395" s="49"/>
      <c r="V395" s="391"/>
      <c r="W395" s="434"/>
    </row>
    <row r="396" spans="3:23" ht="13.5" customHeight="1" x14ac:dyDescent="0.2">
      <c r="C396" s="383">
        <f t="shared" si="23"/>
        <v>384</v>
      </c>
      <c r="D396" s="60" t="str">
        <f t="shared" si="21"/>
        <v/>
      </c>
      <c r="E396" s="376"/>
      <c r="F396" s="511"/>
      <c r="G396" s="511"/>
      <c r="H396" s="511"/>
      <c r="I396" s="363"/>
      <c r="J396" s="363"/>
      <c r="K396" s="363"/>
      <c r="L396" s="431"/>
      <c r="M396" s="431"/>
      <c r="N396" s="423"/>
      <c r="O396" s="432"/>
      <c r="P396" s="432"/>
      <c r="Q396" s="363"/>
      <c r="R396" s="363"/>
      <c r="S396" s="380" t="str">
        <f t="shared" si="22"/>
        <v/>
      </c>
      <c r="T396" s="363"/>
      <c r="U396" s="49"/>
      <c r="V396" s="391"/>
      <c r="W396" s="434"/>
    </row>
    <row r="397" spans="3:23" ht="13.5" customHeight="1" x14ac:dyDescent="0.2">
      <c r="C397" s="383">
        <f t="shared" si="23"/>
        <v>385</v>
      </c>
      <c r="D397" s="60" t="str">
        <f t="shared" ref="D397:D460" si="24">IF(E397="","",IF(OR(AND(E397&lt;=$Z$2,K397&lt;&gt;"○"),AND(E397&lt;=$AA$2,K397="○")),"○",""))</f>
        <v/>
      </c>
      <c r="E397" s="376"/>
      <c r="F397" s="511"/>
      <c r="G397" s="511"/>
      <c r="H397" s="511"/>
      <c r="I397" s="363"/>
      <c r="J397" s="363"/>
      <c r="K397" s="363"/>
      <c r="L397" s="431"/>
      <c r="M397" s="431"/>
      <c r="N397" s="423"/>
      <c r="O397" s="432"/>
      <c r="P397" s="432"/>
      <c r="Q397" s="363"/>
      <c r="R397" s="363"/>
      <c r="S397" s="380" t="str">
        <f t="shared" ref="S397:S460" si="25">IF(OR(N397="",N397=0),"",IF(OR(AND(I397="○",$O397&gt;Z$5),AND(J397="○",$O397&gt;AA$5),AND(I397="○",$P397&gt;Z$6),AND(J397="○",$P397&gt;AA$6),AND(K397="○",$P397&gt;AB$6),AND(Q397="○",R397="○")),"○",""))</f>
        <v/>
      </c>
      <c r="T397" s="363"/>
      <c r="U397" s="49"/>
      <c r="V397" s="391"/>
      <c r="W397" s="434"/>
    </row>
    <row r="398" spans="3:23" ht="13.5" customHeight="1" x14ac:dyDescent="0.2">
      <c r="C398" s="383">
        <f t="shared" si="23"/>
        <v>386</v>
      </c>
      <c r="D398" s="60" t="str">
        <f t="shared" si="24"/>
        <v/>
      </c>
      <c r="E398" s="376"/>
      <c r="F398" s="511"/>
      <c r="G398" s="511"/>
      <c r="H398" s="511"/>
      <c r="I398" s="363"/>
      <c r="J398" s="363"/>
      <c r="K398" s="363"/>
      <c r="L398" s="431"/>
      <c r="M398" s="431"/>
      <c r="N398" s="423"/>
      <c r="O398" s="432"/>
      <c r="P398" s="432"/>
      <c r="Q398" s="363"/>
      <c r="R398" s="363"/>
      <c r="S398" s="380" t="str">
        <f t="shared" si="25"/>
        <v/>
      </c>
      <c r="T398" s="363"/>
      <c r="U398" s="49"/>
      <c r="V398" s="391"/>
      <c r="W398" s="434"/>
    </row>
    <row r="399" spans="3:23" ht="13.5" customHeight="1" x14ac:dyDescent="0.2">
      <c r="C399" s="383">
        <f t="shared" si="23"/>
        <v>387</v>
      </c>
      <c r="D399" s="60" t="str">
        <f t="shared" si="24"/>
        <v/>
      </c>
      <c r="E399" s="376"/>
      <c r="F399" s="511"/>
      <c r="G399" s="511"/>
      <c r="H399" s="511"/>
      <c r="I399" s="363"/>
      <c r="J399" s="363"/>
      <c r="K399" s="363"/>
      <c r="L399" s="431"/>
      <c r="M399" s="431"/>
      <c r="N399" s="423"/>
      <c r="O399" s="432"/>
      <c r="P399" s="432"/>
      <c r="Q399" s="363"/>
      <c r="R399" s="363"/>
      <c r="S399" s="380" t="str">
        <f t="shared" si="25"/>
        <v/>
      </c>
      <c r="T399" s="363"/>
      <c r="U399" s="49"/>
      <c r="V399" s="391"/>
      <c r="W399" s="434"/>
    </row>
    <row r="400" spans="3:23" ht="13.5" customHeight="1" x14ac:dyDescent="0.2">
      <c r="C400" s="383">
        <f t="shared" si="23"/>
        <v>388</v>
      </c>
      <c r="D400" s="60" t="str">
        <f t="shared" si="24"/>
        <v/>
      </c>
      <c r="E400" s="376"/>
      <c r="F400" s="511"/>
      <c r="G400" s="511"/>
      <c r="H400" s="511"/>
      <c r="I400" s="363"/>
      <c r="J400" s="363"/>
      <c r="K400" s="363"/>
      <c r="L400" s="431"/>
      <c r="M400" s="431"/>
      <c r="N400" s="423"/>
      <c r="O400" s="432"/>
      <c r="P400" s="432"/>
      <c r="Q400" s="363"/>
      <c r="R400" s="363"/>
      <c r="S400" s="380" t="str">
        <f t="shared" si="25"/>
        <v/>
      </c>
      <c r="T400" s="363"/>
      <c r="U400" s="49"/>
      <c r="V400" s="391"/>
      <c r="W400" s="434"/>
    </row>
    <row r="401" spans="3:23" ht="13.5" customHeight="1" x14ac:dyDescent="0.2">
      <c r="C401" s="383">
        <f t="shared" si="23"/>
        <v>389</v>
      </c>
      <c r="D401" s="60" t="str">
        <f t="shared" si="24"/>
        <v/>
      </c>
      <c r="E401" s="376"/>
      <c r="F401" s="511"/>
      <c r="G401" s="511"/>
      <c r="H401" s="511"/>
      <c r="I401" s="363"/>
      <c r="J401" s="363"/>
      <c r="K401" s="363"/>
      <c r="L401" s="431"/>
      <c r="M401" s="431"/>
      <c r="N401" s="423"/>
      <c r="O401" s="432"/>
      <c r="P401" s="432"/>
      <c r="Q401" s="363"/>
      <c r="R401" s="363"/>
      <c r="S401" s="380" t="str">
        <f t="shared" si="25"/>
        <v/>
      </c>
      <c r="T401" s="363"/>
      <c r="U401" s="49"/>
      <c r="V401" s="391"/>
      <c r="W401" s="434"/>
    </row>
    <row r="402" spans="3:23" ht="13.5" customHeight="1" x14ac:dyDescent="0.2">
      <c r="C402" s="383">
        <f t="shared" si="23"/>
        <v>390</v>
      </c>
      <c r="D402" s="60" t="str">
        <f t="shared" si="24"/>
        <v/>
      </c>
      <c r="E402" s="376"/>
      <c r="F402" s="511"/>
      <c r="G402" s="511"/>
      <c r="H402" s="511"/>
      <c r="I402" s="435"/>
      <c r="J402" s="435"/>
      <c r="K402" s="435"/>
      <c r="L402" s="431"/>
      <c r="M402" s="431"/>
      <c r="N402" s="423"/>
      <c r="O402" s="432"/>
      <c r="P402" s="432"/>
      <c r="Q402" s="363"/>
      <c r="R402" s="363"/>
      <c r="S402" s="380" t="str">
        <f t="shared" si="25"/>
        <v/>
      </c>
      <c r="T402" s="363"/>
      <c r="U402" s="49"/>
      <c r="V402" s="391"/>
      <c r="W402" s="434"/>
    </row>
    <row r="403" spans="3:23" ht="13.5" customHeight="1" x14ac:dyDescent="0.2">
      <c r="C403" s="383">
        <f>C402+1</f>
        <v>391</v>
      </c>
      <c r="D403" s="60" t="str">
        <f t="shared" si="24"/>
        <v/>
      </c>
      <c r="E403" s="376"/>
      <c r="F403" s="511"/>
      <c r="G403" s="511"/>
      <c r="H403" s="511"/>
      <c r="I403" s="363"/>
      <c r="J403" s="363"/>
      <c r="K403" s="363"/>
      <c r="L403" s="431"/>
      <c r="M403" s="431"/>
      <c r="N403" s="423"/>
      <c r="O403" s="432"/>
      <c r="P403" s="432"/>
      <c r="Q403" s="363"/>
      <c r="R403" s="363"/>
      <c r="S403" s="380" t="str">
        <f t="shared" si="25"/>
        <v/>
      </c>
      <c r="T403" s="363"/>
      <c r="U403" s="49"/>
      <c r="V403" s="391"/>
      <c r="W403" s="434"/>
    </row>
    <row r="404" spans="3:23" ht="13.5" customHeight="1" x14ac:dyDescent="0.2">
      <c r="C404" s="383">
        <f>C403+1</f>
        <v>392</v>
      </c>
      <c r="D404" s="60" t="str">
        <f t="shared" si="24"/>
        <v/>
      </c>
      <c r="E404" s="376"/>
      <c r="F404" s="511"/>
      <c r="G404" s="511"/>
      <c r="H404" s="511"/>
      <c r="I404" s="363"/>
      <c r="J404" s="363"/>
      <c r="K404" s="363"/>
      <c r="L404" s="431"/>
      <c r="M404" s="431"/>
      <c r="N404" s="423"/>
      <c r="O404" s="432"/>
      <c r="P404" s="432"/>
      <c r="Q404" s="363"/>
      <c r="R404" s="363"/>
      <c r="S404" s="380" t="str">
        <f t="shared" si="25"/>
        <v/>
      </c>
      <c r="T404" s="363"/>
      <c r="U404" s="49"/>
      <c r="V404" s="391"/>
      <c r="W404" s="434"/>
    </row>
    <row r="405" spans="3:23" ht="13.5" customHeight="1" x14ac:dyDescent="0.2">
      <c r="C405" s="383">
        <f>C404+1</f>
        <v>393</v>
      </c>
      <c r="D405" s="60" t="str">
        <f t="shared" si="24"/>
        <v/>
      </c>
      <c r="E405" s="376"/>
      <c r="F405" s="511"/>
      <c r="G405" s="511"/>
      <c r="H405" s="511"/>
      <c r="I405" s="363"/>
      <c r="J405" s="363"/>
      <c r="K405" s="363"/>
      <c r="L405" s="431"/>
      <c r="M405" s="431"/>
      <c r="N405" s="423"/>
      <c r="O405" s="432"/>
      <c r="P405" s="432"/>
      <c r="Q405" s="363"/>
      <c r="R405" s="363"/>
      <c r="S405" s="380" t="str">
        <f t="shared" si="25"/>
        <v/>
      </c>
      <c r="T405" s="363"/>
      <c r="U405" s="49"/>
      <c r="V405" s="391"/>
      <c r="W405" s="434"/>
    </row>
    <row r="406" spans="3:23" ht="13.5" customHeight="1" x14ac:dyDescent="0.2">
      <c r="C406" s="383">
        <f t="shared" ref="C406:C463" si="26">C405+1</f>
        <v>394</v>
      </c>
      <c r="D406" s="60" t="str">
        <f t="shared" si="24"/>
        <v/>
      </c>
      <c r="E406" s="376"/>
      <c r="F406" s="511"/>
      <c r="G406" s="511"/>
      <c r="H406" s="511"/>
      <c r="I406" s="363"/>
      <c r="J406" s="363"/>
      <c r="K406" s="363"/>
      <c r="L406" s="431"/>
      <c r="M406" s="431"/>
      <c r="N406" s="423"/>
      <c r="O406" s="432"/>
      <c r="P406" s="432"/>
      <c r="Q406" s="363"/>
      <c r="R406" s="363"/>
      <c r="S406" s="380" t="str">
        <f t="shared" si="25"/>
        <v/>
      </c>
      <c r="T406" s="363"/>
      <c r="U406" s="49"/>
      <c r="V406" s="391"/>
      <c r="W406" s="434"/>
    </row>
    <row r="407" spans="3:23" ht="13.5" customHeight="1" x14ac:dyDescent="0.2">
      <c r="C407" s="383">
        <f t="shared" si="26"/>
        <v>395</v>
      </c>
      <c r="D407" s="60" t="str">
        <f t="shared" si="24"/>
        <v/>
      </c>
      <c r="E407" s="376"/>
      <c r="F407" s="511"/>
      <c r="G407" s="511"/>
      <c r="H407" s="511"/>
      <c r="I407" s="363"/>
      <c r="J407" s="363"/>
      <c r="K407" s="363"/>
      <c r="L407" s="431"/>
      <c r="M407" s="431"/>
      <c r="N407" s="423"/>
      <c r="O407" s="432"/>
      <c r="P407" s="432"/>
      <c r="Q407" s="363"/>
      <c r="R407" s="363"/>
      <c r="S407" s="380" t="str">
        <f t="shared" si="25"/>
        <v/>
      </c>
      <c r="T407" s="363"/>
      <c r="U407" s="49"/>
      <c r="V407" s="391"/>
      <c r="W407" s="434"/>
    </row>
    <row r="408" spans="3:23" ht="13.5" customHeight="1" x14ac:dyDescent="0.2">
      <c r="C408" s="383">
        <f t="shared" si="26"/>
        <v>396</v>
      </c>
      <c r="D408" s="60" t="str">
        <f t="shared" si="24"/>
        <v/>
      </c>
      <c r="E408" s="376"/>
      <c r="F408" s="511"/>
      <c r="G408" s="511"/>
      <c r="H408" s="511"/>
      <c r="I408" s="363"/>
      <c r="J408" s="363"/>
      <c r="K408" s="363"/>
      <c r="L408" s="431"/>
      <c r="M408" s="431"/>
      <c r="N408" s="423"/>
      <c r="O408" s="432"/>
      <c r="P408" s="432"/>
      <c r="Q408" s="363"/>
      <c r="R408" s="363"/>
      <c r="S408" s="380" t="str">
        <f t="shared" si="25"/>
        <v/>
      </c>
      <c r="T408" s="363"/>
      <c r="U408" s="49"/>
      <c r="V408" s="391"/>
      <c r="W408" s="434"/>
    </row>
    <row r="409" spans="3:23" ht="13.5" customHeight="1" x14ac:dyDescent="0.2">
      <c r="C409" s="383">
        <f t="shared" si="26"/>
        <v>397</v>
      </c>
      <c r="D409" s="60" t="str">
        <f t="shared" si="24"/>
        <v/>
      </c>
      <c r="E409" s="376"/>
      <c r="F409" s="511"/>
      <c r="G409" s="511"/>
      <c r="H409" s="511"/>
      <c r="I409" s="363"/>
      <c r="J409" s="363"/>
      <c r="K409" s="363"/>
      <c r="L409" s="431"/>
      <c r="M409" s="431"/>
      <c r="N409" s="423"/>
      <c r="O409" s="432"/>
      <c r="P409" s="432"/>
      <c r="Q409" s="363"/>
      <c r="R409" s="363"/>
      <c r="S409" s="380" t="str">
        <f t="shared" si="25"/>
        <v/>
      </c>
      <c r="T409" s="363"/>
      <c r="U409" s="49"/>
      <c r="V409" s="391"/>
      <c r="W409" s="434"/>
    </row>
    <row r="410" spans="3:23" ht="13.5" customHeight="1" x14ac:dyDescent="0.2">
      <c r="C410" s="383">
        <f t="shared" si="26"/>
        <v>398</v>
      </c>
      <c r="D410" s="60" t="str">
        <f t="shared" si="24"/>
        <v/>
      </c>
      <c r="E410" s="376"/>
      <c r="F410" s="511"/>
      <c r="G410" s="511"/>
      <c r="H410" s="511"/>
      <c r="I410" s="363"/>
      <c r="J410" s="363"/>
      <c r="K410" s="363"/>
      <c r="L410" s="431"/>
      <c r="M410" s="431"/>
      <c r="N410" s="423"/>
      <c r="O410" s="432"/>
      <c r="P410" s="432"/>
      <c r="Q410" s="363"/>
      <c r="R410" s="363"/>
      <c r="S410" s="380" t="str">
        <f t="shared" si="25"/>
        <v/>
      </c>
      <c r="T410" s="363"/>
      <c r="U410" s="49"/>
      <c r="V410" s="391"/>
      <c r="W410" s="434"/>
    </row>
    <row r="411" spans="3:23" ht="13.5" customHeight="1" x14ac:dyDescent="0.2">
      <c r="C411" s="383">
        <f t="shared" si="26"/>
        <v>399</v>
      </c>
      <c r="D411" s="60" t="str">
        <f t="shared" si="24"/>
        <v/>
      </c>
      <c r="E411" s="376"/>
      <c r="F411" s="511"/>
      <c r="G411" s="511"/>
      <c r="H411" s="511"/>
      <c r="I411" s="363"/>
      <c r="J411" s="363"/>
      <c r="K411" s="363"/>
      <c r="L411" s="431"/>
      <c r="M411" s="431"/>
      <c r="N411" s="423"/>
      <c r="O411" s="432"/>
      <c r="P411" s="432"/>
      <c r="Q411" s="363"/>
      <c r="R411" s="363"/>
      <c r="S411" s="380" t="str">
        <f t="shared" si="25"/>
        <v/>
      </c>
      <c r="T411" s="363"/>
      <c r="U411" s="49"/>
      <c r="V411" s="391"/>
      <c r="W411" s="434"/>
    </row>
    <row r="412" spans="3:23" ht="13.5" customHeight="1" x14ac:dyDescent="0.2">
      <c r="C412" s="383">
        <f t="shared" si="26"/>
        <v>400</v>
      </c>
      <c r="D412" s="60" t="str">
        <f t="shared" si="24"/>
        <v/>
      </c>
      <c r="E412" s="376"/>
      <c r="F412" s="511"/>
      <c r="G412" s="511"/>
      <c r="H412" s="511"/>
      <c r="I412" s="363"/>
      <c r="J412" s="363"/>
      <c r="K412" s="363"/>
      <c r="L412" s="431"/>
      <c r="M412" s="431"/>
      <c r="N412" s="423"/>
      <c r="O412" s="432"/>
      <c r="P412" s="432"/>
      <c r="Q412" s="363"/>
      <c r="R412" s="363"/>
      <c r="S412" s="380" t="str">
        <f t="shared" si="25"/>
        <v/>
      </c>
      <c r="T412" s="363"/>
      <c r="U412" s="49"/>
      <c r="V412" s="391"/>
      <c r="W412" s="434"/>
    </row>
    <row r="413" spans="3:23" ht="13.5" customHeight="1" x14ac:dyDescent="0.2">
      <c r="C413" s="383">
        <f t="shared" si="26"/>
        <v>401</v>
      </c>
      <c r="D413" s="60" t="str">
        <f t="shared" si="24"/>
        <v/>
      </c>
      <c r="E413" s="376"/>
      <c r="F413" s="511"/>
      <c r="G413" s="511"/>
      <c r="H413" s="511"/>
      <c r="I413" s="363"/>
      <c r="J413" s="363"/>
      <c r="K413" s="363"/>
      <c r="L413" s="431"/>
      <c r="M413" s="431"/>
      <c r="N413" s="423"/>
      <c r="O413" s="432"/>
      <c r="P413" s="432"/>
      <c r="Q413" s="363"/>
      <c r="R413" s="363"/>
      <c r="S413" s="380" t="str">
        <f t="shared" si="25"/>
        <v/>
      </c>
      <c r="T413" s="363"/>
      <c r="U413" s="49"/>
      <c r="V413" s="391"/>
      <c r="W413" s="434"/>
    </row>
    <row r="414" spans="3:23" ht="13.5" customHeight="1" x14ac:dyDescent="0.2">
      <c r="C414" s="383">
        <f t="shared" si="26"/>
        <v>402</v>
      </c>
      <c r="D414" s="60" t="str">
        <f t="shared" si="24"/>
        <v/>
      </c>
      <c r="E414" s="376"/>
      <c r="F414" s="511"/>
      <c r="G414" s="511"/>
      <c r="H414" s="511"/>
      <c r="I414" s="363"/>
      <c r="J414" s="363"/>
      <c r="K414" s="363"/>
      <c r="L414" s="431"/>
      <c r="M414" s="431"/>
      <c r="N414" s="423"/>
      <c r="O414" s="432"/>
      <c r="P414" s="432"/>
      <c r="Q414" s="363"/>
      <c r="R414" s="363"/>
      <c r="S414" s="380" t="str">
        <f t="shared" si="25"/>
        <v/>
      </c>
      <c r="T414" s="363"/>
      <c r="U414" s="49"/>
      <c r="V414" s="391"/>
      <c r="W414" s="434"/>
    </row>
    <row r="415" spans="3:23" ht="13.5" customHeight="1" x14ac:dyDescent="0.2">
      <c r="C415" s="383">
        <f t="shared" si="26"/>
        <v>403</v>
      </c>
      <c r="D415" s="60" t="str">
        <f t="shared" si="24"/>
        <v/>
      </c>
      <c r="E415" s="376"/>
      <c r="F415" s="511"/>
      <c r="G415" s="511"/>
      <c r="H415" s="511"/>
      <c r="I415" s="363"/>
      <c r="J415" s="363"/>
      <c r="K415" s="363"/>
      <c r="L415" s="431"/>
      <c r="M415" s="431"/>
      <c r="N415" s="423"/>
      <c r="O415" s="432"/>
      <c r="P415" s="432"/>
      <c r="Q415" s="363"/>
      <c r="R415" s="363"/>
      <c r="S415" s="380" t="str">
        <f t="shared" si="25"/>
        <v/>
      </c>
      <c r="T415" s="363"/>
      <c r="U415" s="49"/>
      <c r="V415" s="391"/>
      <c r="W415" s="434"/>
    </row>
    <row r="416" spans="3:23" ht="13.5" customHeight="1" x14ac:dyDescent="0.2">
      <c r="C416" s="383">
        <f t="shared" si="26"/>
        <v>404</v>
      </c>
      <c r="D416" s="60" t="str">
        <f t="shared" si="24"/>
        <v/>
      </c>
      <c r="E416" s="376"/>
      <c r="F416" s="511"/>
      <c r="G416" s="511"/>
      <c r="H416" s="511"/>
      <c r="I416" s="363"/>
      <c r="J416" s="363"/>
      <c r="K416" s="363"/>
      <c r="L416" s="431"/>
      <c r="M416" s="431"/>
      <c r="N416" s="423"/>
      <c r="O416" s="432"/>
      <c r="P416" s="432"/>
      <c r="Q416" s="363"/>
      <c r="R416" s="363"/>
      <c r="S416" s="380" t="str">
        <f t="shared" si="25"/>
        <v/>
      </c>
      <c r="T416" s="363"/>
      <c r="U416" s="49"/>
      <c r="V416" s="391"/>
      <c r="W416" s="434"/>
    </row>
    <row r="417" spans="3:23" ht="13.5" customHeight="1" x14ac:dyDescent="0.2">
      <c r="C417" s="383">
        <f t="shared" si="26"/>
        <v>405</v>
      </c>
      <c r="D417" s="60" t="str">
        <f t="shared" si="24"/>
        <v/>
      </c>
      <c r="E417" s="376"/>
      <c r="F417" s="511"/>
      <c r="G417" s="511"/>
      <c r="H417" s="511"/>
      <c r="I417" s="363"/>
      <c r="J417" s="363"/>
      <c r="K417" s="363"/>
      <c r="L417" s="431"/>
      <c r="M417" s="431"/>
      <c r="N417" s="423"/>
      <c r="O417" s="432"/>
      <c r="P417" s="432"/>
      <c r="Q417" s="363"/>
      <c r="R417" s="363"/>
      <c r="S417" s="380" t="str">
        <f t="shared" si="25"/>
        <v/>
      </c>
      <c r="T417" s="363"/>
      <c r="U417" s="49"/>
      <c r="V417" s="391"/>
      <c r="W417" s="434"/>
    </row>
    <row r="418" spans="3:23" ht="13.5" customHeight="1" x14ac:dyDescent="0.2">
      <c r="C418" s="383">
        <f t="shared" si="26"/>
        <v>406</v>
      </c>
      <c r="D418" s="60" t="str">
        <f t="shared" si="24"/>
        <v/>
      </c>
      <c r="E418" s="376"/>
      <c r="F418" s="511"/>
      <c r="G418" s="511"/>
      <c r="H418" s="511"/>
      <c r="I418" s="363"/>
      <c r="J418" s="363"/>
      <c r="K418" s="363"/>
      <c r="L418" s="431"/>
      <c r="M418" s="431"/>
      <c r="N418" s="423"/>
      <c r="O418" s="432"/>
      <c r="P418" s="432"/>
      <c r="Q418" s="363"/>
      <c r="R418" s="363"/>
      <c r="S418" s="380" t="str">
        <f t="shared" si="25"/>
        <v/>
      </c>
      <c r="T418" s="363"/>
      <c r="U418" s="49"/>
      <c r="V418" s="391"/>
      <c r="W418" s="434"/>
    </row>
    <row r="419" spans="3:23" ht="13.5" customHeight="1" x14ac:dyDescent="0.2">
      <c r="C419" s="383">
        <f t="shared" si="26"/>
        <v>407</v>
      </c>
      <c r="D419" s="60" t="str">
        <f t="shared" si="24"/>
        <v/>
      </c>
      <c r="E419" s="376"/>
      <c r="F419" s="511"/>
      <c r="G419" s="511"/>
      <c r="H419" s="511"/>
      <c r="I419" s="363"/>
      <c r="J419" s="363"/>
      <c r="K419" s="363"/>
      <c r="L419" s="431"/>
      <c r="M419" s="431"/>
      <c r="N419" s="423"/>
      <c r="O419" s="432"/>
      <c r="P419" s="432"/>
      <c r="Q419" s="363"/>
      <c r="R419" s="363"/>
      <c r="S419" s="380" t="str">
        <f t="shared" si="25"/>
        <v/>
      </c>
      <c r="T419" s="363"/>
      <c r="U419" s="49"/>
      <c r="V419" s="391"/>
      <c r="W419" s="434"/>
    </row>
    <row r="420" spans="3:23" ht="13.5" customHeight="1" x14ac:dyDescent="0.2">
      <c r="C420" s="383">
        <f t="shared" si="26"/>
        <v>408</v>
      </c>
      <c r="D420" s="60" t="str">
        <f t="shared" si="24"/>
        <v/>
      </c>
      <c r="E420" s="376"/>
      <c r="F420" s="511"/>
      <c r="G420" s="511"/>
      <c r="H420" s="511"/>
      <c r="I420" s="363"/>
      <c r="J420" s="363"/>
      <c r="K420" s="363"/>
      <c r="L420" s="431"/>
      <c r="M420" s="431"/>
      <c r="N420" s="423"/>
      <c r="O420" s="432"/>
      <c r="P420" s="432"/>
      <c r="Q420" s="363"/>
      <c r="R420" s="363"/>
      <c r="S420" s="380" t="str">
        <f t="shared" si="25"/>
        <v/>
      </c>
      <c r="T420" s="363"/>
      <c r="U420" s="49"/>
      <c r="V420" s="391"/>
      <c r="W420" s="434"/>
    </row>
    <row r="421" spans="3:23" ht="13.5" customHeight="1" x14ac:dyDescent="0.2">
      <c r="C421" s="383">
        <f t="shared" si="26"/>
        <v>409</v>
      </c>
      <c r="D421" s="60" t="str">
        <f t="shared" si="24"/>
        <v/>
      </c>
      <c r="E421" s="376"/>
      <c r="F421" s="511"/>
      <c r="G421" s="511"/>
      <c r="H421" s="511"/>
      <c r="I421" s="363"/>
      <c r="J421" s="363"/>
      <c r="K421" s="363"/>
      <c r="L421" s="431"/>
      <c r="M421" s="431"/>
      <c r="N421" s="423"/>
      <c r="O421" s="432"/>
      <c r="P421" s="432"/>
      <c r="Q421" s="363"/>
      <c r="R421" s="363"/>
      <c r="S421" s="380" t="str">
        <f t="shared" si="25"/>
        <v/>
      </c>
      <c r="T421" s="363"/>
      <c r="U421" s="49"/>
      <c r="V421" s="391"/>
      <c r="W421" s="434"/>
    </row>
    <row r="422" spans="3:23" ht="13.5" customHeight="1" x14ac:dyDescent="0.2">
      <c r="C422" s="383">
        <f t="shared" si="26"/>
        <v>410</v>
      </c>
      <c r="D422" s="60" t="str">
        <f t="shared" si="24"/>
        <v/>
      </c>
      <c r="E422" s="376"/>
      <c r="F422" s="511"/>
      <c r="G422" s="511"/>
      <c r="H422" s="511"/>
      <c r="I422" s="363"/>
      <c r="J422" s="363"/>
      <c r="K422" s="363"/>
      <c r="L422" s="431"/>
      <c r="M422" s="431"/>
      <c r="N422" s="423"/>
      <c r="O422" s="432"/>
      <c r="P422" s="432"/>
      <c r="Q422" s="363"/>
      <c r="R422" s="363"/>
      <c r="S422" s="380" t="str">
        <f t="shared" si="25"/>
        <v/>
      </c>
      <c r="T422" s="363"/>
      <c r="U422" s="49"/>
      <c r="V422" s="391"/>
      <c r="W422" s="434"/>
    </row>
    <row r="423" spans="3:23" ht="13.5" customHeight="1" x14ac:dyDescent="0.2">
      <c r="C423" s="383">
        <f t="shared" si="26"/>
        <v>411</v>
      </c>
      <c r="D423" s="60" t="str">
        <f t="shared" si="24"/>
        <v/>
      </c>
      <c r="E423" s="376"/>
      <c r="F423" s="511"/>
      <c r="G423" s="511"/>
      <c r="H423" s="511"/>
      <c r="I423" s="363"/>
      <c r="J423" s="363"/>
      <c r="K423" s="363"/>
      <c r="L423" s="431"/>
      <c r="M423" s="431"/>
      <c r="N423" s="423"/>
      <c r="O423" s="432"/>
      <c r="P423" s="432"/>
      <c r="Q423" s="363"/>
      <c r="R423" s="363"/>
      <c r="S423" s="380" t="str">
        <f t="shared" si="25"/>
        <v/>
      </c>
      <c r="T423" s="363"/>
      <c r="U423" s="49"/>
      <c r="V423" s="391"/>
      <c r="W423" s="434"/>
    </row>
    <row r="424" spans="3:23" ht="13.5" customHeight="1" x14ac:dyDescent="0.2">
      <c r="C424" s="383">
        <f t="shared" si="26"/>
        <v>412</v>
      </c>
      <c r="D424" s="60" t="str">
        <f t="shared" si="24"/>
        <v/>
      </c>
      <c r="E424" s="376"/>
      <c r="F424" s="511"/>
      <c r="G424" s="511"/>
      <c r="H424" s="511"/>
      <c r="I424" s="363"/>
      <c r="J424" s="363"/>
      <c r="K424" s="363"/>
      <c r="L424" s="431"/>
      <c r="M424" s="431"/>
      <c r="N424" s="423"/>
      <c r="O424" s="432"/>
      <c r="P424" s="432"/>
      <c r="Q424" s="363"/>
      <c r="R424" s="363"/>
      <c r="S424" s="380" t="str">
        <f t="shared" si="25"/>
        <v/>
      </c>
      <c r="T424" s="363"/>
      <c r="U424" s="49"/>
      <c r="V424" s="391"/>
      <c r="W424" s="434"/>
    </row>
    <row r="425" spans="3:23" ht="13.5" customHeight="1" x14ac:dyDescent="0.2">
      <c r="C425" s="383">
        <f t="shared" si="26"/>
        <v>413</v>
      </c>
      <c r="D425" s="60" t="str">
        <f t="shared" si="24"/>
        <v/>
      </c>
      <c r="E425" s="376"/>
      <c r="F425" s="511"/>
      <c r="G425" s="511"/>
      <c r="H425" s="511"/>
      <c r="I425" s="363"/>
      <c r="J425" s="363"/>
      <c r="K425" s="363"/>
      <c r="L425" s="431"/>
      <c r="M425" s="431"/>
      <c r="N425" s="423"/>
      <c r="O425" s="432"/>
      <c r="P425" s="432"/>
      <c r="Q425" s="363"/>
      <c r="R425" s="363"/>
      <c r="S425" s="380" t="str">
        <f t="shared" si="25"/>
        <v/>
      </c>
      <c r="T425" s="363"/>
      <c r="U425" s="49"/>
      <c r="V425" s="391"/>
      <c r="W425" s="434"/>
    </row>
    <row r="426" spans="3:23" ht="13.5" customHeight="1" x14ac:dyDescent="0.2">
      <c r="C426" s="383">
        <f t="shared" si="26"/>
        <v>414</v>
      </c>
      <c r="D426" s="60" t="str">
        <f t="shared" si="24"/>
        <v/>
      </c>
      <c r="E426" s="376"/>
      <c r="F426" s="511"/>
      <c r="G426" s="511"/>
      <c r="H426" s="511"/>
      <c r="I426" s="363"/>
      <c r="J426" s="363"/>
      <c r="K426" s="363"/>
      <c r="L426" s="431"/>
      <c r="M426" s="431"/>
      <c r="N426" s="423"/>
      <c r="O426" s="432"/>
      <c r="P426" s="432"/>
      <c r="Q426" s="363"/>
      <c r="R426" s="363"/>
      <c r="S426" s="380" t="str">
        <f t="shared" si="25"/>
        <v/>
      </c>
      <c r="T426" s="363"/>
      <c r="U426" s="49"/>
      <c r="V426" s="391"/>
      <c r="W426" s="434"/>
    </row>
    <row r="427" spans="3:23" ht="13.5" customHeight="1" x14ac:dyDescent="0.2">
      <c r="C427" s="383">
        <f t="shared" si="26"/>
        <v>415</v>
      </c>
      <c r="D427" s="60" t="str">
        <f t="shared" si="24"/>
        <v/>
      </c>
      <c r="E427" s="376"/>
      <c r="F427" s="511"/>
      <c r="G427" s="511"/>
      <c r="H427" s="511"/>
      <c r="I427" s="363"/>
      <c r="J427" s="363"/>
      <c r="K427" s="363"/>
      <c r="L427" s="431"/>
      <c r="M427" s="431"/>
      <c r="N427" s="423"/>
      <c r="O427" s="432"/>
      <c r="P427" s="432"/>
      <c r="Q427" s="363"/>
      <c r="R427" s="363"/>
      <c r="S427" s="380" t="str">
        <f t="shared" si="25"/>
        <v/>
      </c>
      <c r="T427" s="363"/>
      <c r="U427" s="49"/>
      <c r="V427" s="391"/>
      <c r="W427" s="434"/>
    </row>
    <row r="428" spans="3:23" ht="13.5" customHeight="1" x14ac:dyDescent="0.2">
      <c r="C428" s="383">
        <f t="shared" si="26"/>
        <v>416</v>
      </c>
      <c r="D428" s="60" t="str">
        <f t="shared" si="24"/>
        <v/>
      </c>
      <c r="E428" s="376"/>
      <c r="F428" s="511"/>
      <c r="G428" s="511"/>
      <c r="H428" s="511"/>
      <c r="I428" s="363"/>
      <c r="J428" s="363"/>
      <c r="K428" s="363"/>
      <c r="L428" s="431"/>
      <c r="M428" s="431"/>
      <c r="N428" s="423"/>
      <c r="O428" s="432"/>
      <c r="P428" s="432"/>
      <c r="Q428" s="363"/>
      <c r="R428" s="363"/>
      <c r="S428" s="380" t="str">
        <f t="shared" si="25"/>
        <v/>
      </c>
      <c r="T428" s="363"/>
      <c r="U428" s="49"/>
      <c r="V428" s="391"/>
      <c r="W428" s="434"/>
    </row>
    <row r="429" spans="3:23" ht="13.5" customHeight="1" x14ac:dyDescent="0.2">
      <c r="C429" s="383">
        <f t="shared" si="26"/>
        <v>417</v>
      </c>
      <c r="D429" s="60" t="str">
        <f t="shared" si="24"/>
        <v/>
      </c>
      <c r="E429" s="376"/>
      <c r="F429" s="511"/>
      <c r="G429" s="511"/>
      <c r="H429" s="511"/>
      <c r="I429" s="363"/>
      <c r="J429" s="363"/>
      <c r="K429" s="363"/>
      <c r="L429" s="431"/>
      <c r="M429" s="431"/>
      <c r="N429" s="423"/>
      <c r="O429" s="432"/>
      <c r="P429" s="432"/>
      <c r="Q429" s="363"/>
      <c r="R429" s="363"/>
      <c r="S429" s="380" t="str">
        <f t="shared" si="25"/>
        <v/>
      </c>
      <c r="T429" s="363"/>
      <c r="U429" s="49"/>
      <c r="V429" s="391"/>
      <c r="W429" s="434"/>
    </row>
    <row r="430" spans="3:23" ht="13.5" customHeight="1" x14ac:dyDescent="0.2">
      <c r="C430" s="383">
        <f t="shared" si="26"/>
        <v>418</v>
      </c>
      <c r="D430" s="60" t="str">
        <f t="shared" si="24"/>
        <v/>
      </c>
      <c r="E430" s="376"/>
      <c r="F430" s="511"/>
      <c r="G430" s="511"/>
      <c r="H430" s="511"/>
      <c r="I430" s="363"/>
      <c r="J430" s="363"/>
      <c r="K430" s="363"/>
      <c r="L430" s="431"/>
      <c r="M430" s="431"/>
      <c r="N430" s="423"/>
      <c r="O430" s="432"/>
      <c r="P430" s="432"/>
      <c r="Q430" s="363"/>
      <c r="R430" s="363"/>
      <c r="S430" s="380" t="str">
        <f t="shared" si="25"/>
        <v/>
      </c>
      <c r="T430" s="363"/>
      <c r="U430" s="49"/>
      <c r="V430" s="391"/>
      <c r="W430" s="434"/>
    </row>
    <row r="431" spans="3:23" ht="13.5" customHeight="1" x14ac:dyDescent="0.2">
      <c r="C431" s="383">
        <f t="shared" si="26"/>
        <v>419</v>
      </c>
      <c r="D431" s="60" t="str">
        <f t="shared" si="24"/>
        <v/>
      </c>
      <c r="E431" s="376"/>
      <c r="F431" s="511"/>
      <c r="G431" s="511"/>
      <c r="H431" s="511"/>
      <c r="I431" s="363"/>
      <c r="J431" s="363"/>
      <c r="K431" s="363"/>
      <c r="L431" s="431"/>
      <c r="M431" s="431"/>
      <c r="N431" s="423"/>
      <c r="O431" s="432"/>
      <c r="P431" s="432"/>
      <c r="Q431" s="363"/>
      <c r="R431" s="363"/>
      <c r="S431" s="380" t="str">
        <f t="shared" si="25"/>
        <v/>
      </c>
      <c r="T431" s="363"/>
      <c r="U431" s="49"/>
      <c r="V431" s="391"/>
      <c r="W431" s="434"/>
    </row>
    <row r="432" spans="3:23" ht="13.5" customHeight="1" x14ac:dyDescent="0.2">
      <c r="C432" s="383">
        <f t="shared" si="26"/>
        <v>420</v>
      </c>
      <c r="D432" s="60" t="str">
        <f t="shared" si="24"/>
        <v/>
      </c>
      <c r="E432" s="376"/>
      <c r="F432" s="511"/>
      <c r="G432" s="511"/>
      <c r="H432" s="511"/>
      <c r="I432" s="435"/>
      <c r="J432" s="435"/>
      <c r="K432" s="435"/>
      <c r="L432" s="431"/>
      <c r="M432" s="431"/>
      <c r="N432" s="423"/>
      <c r="O432" s="432"/>
      <c r="P432" s="432"/>
      <c r="Q432" s="363"/>
      <c r="R432" s="363"/>
      <c r="S432" s="380" t="str">
        <f t="shared" si="25"/>
        <v/>
      </c>
      <c r="T432" s="363"/>
      <c r="U432" s="49"/>
      <c r="V432" s="391"/>
      <c r="W432" s="434"/>
    </row>
    <row r="433" spans="3:23" ht="13.5" customHeight="1" x14ac:dyDescent="0.2">
      <c r="C433" s="383">
        <f t="shared" si="26"/>
        <v>421</v>
      </c>
      <c r="D433" s="60" t="str">
        <f t="shared" si="24"/>
        <v/>
      </c>
      <c r="E433" s="376"/>
      <c r="F433" s="511"/>
      <c r="G433" s="511"/>
      <c r="H433" s="511"/>
      <c r="I433" s="363"/>
      <c r="J433" s="363"/>
      <c r="K433" s="363"/>
      <c r="L433" s="431"/>
      <c r="M433" s="431"/>
      <c r="N433" s="423"/>
      <c r="O433" s="432"/>
      <c r="P433" s="432"/>
      <c r="Q433" s="363"/>
      <c r="R433" s="363"/>
      <c r="S433" s="380" t="str">
        <f t="shared" si="25"/>
        <v/>
      </c>
      <c r="T433" s="363"/>
      <c r="U433" s="49"/>
      <c r="V433" s="391"/>
      <c r="W433" s="434"/>
    </row>
    <row r="434" spans="3:23" ht="13.5" customHeight="1" x14ac:dyDescent="0.2">
      <c r="C434" s="383">
        <f t="shared" si="26"/>
        <v>422</v>
      </c>
      <c r="D434" s="60" t="str">
        <f t="shared" si="24"/>
        <v/>
      </c>
      <c r="E434" s="376"/>
      <c r="F434" s="511"/>
      <c r="G434" s="511"/>
      <c r="H434" s="511"/>
      <c r="I434" s="363"/>
      <c r="J434" s="363"/>
      <c r="K434" s="363"/>
      <c r="L434" s="431"/>
      <c r="M434" s="431"/>
      <c r="N434" s="423"/>
      <c r="O434" s="432"/>
      <c r="P434" s="432"/>
      <c r="Q434" s="363"/>
      <c r="R434" s="363"/>
      <c r="S434" s="380" t="str">
        <f t="shared" si="25"/>
        <v/>
      </c>
      <c r="T434" s="363"/>
      <c r="U434" s="49"/>
      <c r="V434" s="391"/>
      <c r="W434" s="434"/>
    </row>
    <row r="435" spans="3:23" ht="13.5" customHeight="1" x14ac:dyDescent="0.2">
      <c r="C435" s="383">
        <f t="shared" si="26"/>
        <v>423</v>
      </c>
      <c r="D435" s="60" t="str">
        <f t="shared" si="24"/>
        <v/>
      </c>
      <c r="E435" s="376"/>
      <c r="F435" s="511"/>
      <c r="G435" s="511"/>
      <c r="H435" s="511"/>
      <c r="I435" s="363"/>
      <c r="J435" s="363"/>
      <c r="K435" s="363"/>
      <c r="L435" s="431"/>
      <c r="M435" s="431"/>
      <c r="N435" s="423"/>
      <c r="O435" s="432"/>
      <c r="P435" s="432"/>
      <c r="Q435" s="363"/>
      <c r="R435" s="363"/>
      <c r="S435" s="380" t="str">
        <f t="shared" si="25"/>
        <v/>
      </c>
      <c r="T435" s="363"/>
      <c r="U435" s="49"/>
      <c r="V435" s="391"/>
      <c r="W435" s="434"/>
    </row>
    <row r="436" spans="3:23" ht="13.5" customHeight="1" x14ac:dyDescent="0.2">
      <c r="C436" s="383">
        <f t="shared" si="26"/>
        <v>424</v>
      </c>
      <c r="D436" s="60" t="str">
        <f t="shared" si="24"/>
        <v/>
      </c>
      <c r="E436" s="376"/>
      <c r="F436" s="511"/>
      <c r="G436" s="511"/>
      <c r="H436" s="511"/>
      <c r="I436" s="363"/>
      <c r="J436" s="363"/>
      <c r="K436" s="363"/>
      <c r="L436" s="431"/>
      <c r="M436" s="431"/>
      <c r="N436" s="423"/>
      <c r="O436" s="432"/>
      <c r="P436" s="432"/>
      <c r="Q436" s="363"/>
      <c r="R436" s="363"/>
      <c r="S436" s="380" t="str">
        <f t="shared" si="25"/>
        <v/>
      </c>
      <c r="T436" s="363"/>
      <c r="U436" s="49"/>
      <c r="V436" s="391"/>
      <c r="W436" s="434"/>
    </row>
    <row r="437" spans="3:23" ht="13.5" customHeight="1" x14ac:dyDescent="0.2">
      <c r="C437" s="383">
        <f t="shared" si="26"/>
        <v>425</v>
      </c>
      <c r="D437" s="60" t="str">
        <f t="shared" si="24"/>
        <v/>
      </c>
      <c r="E437" s="376"/>
      <c r="F437" s="511"/>
      <c r="G437" s="511"/>
      <c r="H437" s="511"/>
      <c r="I437" s="363"/>
      <c r="J437" s="363"/>
      <c r="K437" s="363"/>
      <c r="L437" s="431"/>
      <c r="M437" s="431"/>
      <c r="N437" s="423"/>
      <c r="O437" s="432"/>
      <c r="P437" s="432"/>
      <c r="Q437" s="363"/>
      <c r="R437" s="363"/>
      <c r="S437" s="380" t="str">
        <f t="shared" si="25"/>
        <v/>
      </c>
      <c r="T437" s="363"/>
      <c r="U437" s="49"/>
      <c r="V437" s="391"/>
      <c r="W437" s="434"/>
    </row>
    <row r="438" spans="3:23" ht="13.5" customHeight="1" x14ac:dyDescent="0.2">
      <c r="C438" s="383">
        <f t="shared" si="26"/>
        <v>426</v>
      </c>
      <c r="D438" s="60" t="str">
        <f t="shared" si="24"/>
        <v/>
      </c>
      <c r="E438" s="376"/>
      <c r="F438" s="511"/>
      <c r="G438" s="511"/>
      <c r="H438" s="511"/>
      <c r="I438" s="363"/>
      <c r="J438" s="363"/>
      <c r="K438" s="363"/>
      <c r="L438" s="431"/>
      <c r="M438" s="431"/>
      <c r="N438" s="423"/>
      <c r="O438" s="432"/>
      <c r="P438" s="432"/>
      <c r="Q438" s="363"/>
      <c r="R438" s="363"/>
      <c r="S438" s="380" t="str">
        <f t="shared" si="25"/>
        <v/>
      </c>
      <c r="T438" s="363"/>
      <c r="U438" s="49"/>
      <c r="V438" s="391"/>
      <c r="W438" s="434"/>
    </row>
    <row r="439" spans="3:23" ht="13.5" customHeight="1" x14ac:dyDescent="0.2">
      <c r="C439" s="383">
        <f t="shared" si="26"/>
        <v>427</v>
      </c>
      <c r="D439" s="60" t="str">
        <f t="shared" si="24"/>
        <v/>
      </c>
      <c r="E439" s="376"/>
      <c r="F439" s="511"/>
      <c r="G439" s="511"/>
      <c r="H439" s="511"/>
      <c r="I439" s="363"/>
      <c r="J439" s="363"/>
      <c r="K439" s="363"/>
      <c r="L439" s="431"/>
      <c r="M439" s="431"/>
      <c r="N439" s="423"/>
      <c r="O439" s="432"/>
      <c r="P439" s="432"/>
      <c r="Q439" s="363"/>
      <c r="R439" s="363"/>
      <c r="S439" s="380" t="str">
        <f t="shared" si="25"/>
        <v/>
      </c>
      <c r="T439" s="363"/>
      <c r="U439" s="49"/>
      <c r="V439" s="391"/>
      <c r="W439" s="434"/>
    </row>
    <row r="440" spans="3:23" ht="13.5" customHeight="1" x14ac:dyDescent="0.2">
      <c r="C440" s="383">
        <f t="shared" si="26"/>
        <v>428</v>
      </c>
      <c r="D440" s="60" t="str">
        <f t="shared" si="24"/>
        <v/>
      </c>
      <c r="E440" s="376"/>
      <c r="F440" s="511"/>
      <c r="G440" s="511"/>
      <c r="H440" s="511"/>
      <c r="I440" s="363"/>
      <c r="J440" s="363"/>
      <c r="K440" s="363"/>
      <c r="L440" s="431"/>
      <c r="M440" s="431"/>
      <c r="N440" s="423"/>
      <c r="O440" s="432"/>
      <c r="P440" s="432"/>
      <c r="Q440" s="363"/>
      <c r="R440" s="363"/>
      <c r="S440" s="380" t="str">
        <f t="shared" si="25"/>
        <v/>
      </c>
      <c r="T440" s="363"/>
      <c r="U440" s="49"/>
      <c r="V440" s="391"/>
      <c r="W440" s="434"/>
    </row>
    <row r="441" spans="3:23" ht="13.5" customHeight="1" x14ac:dyDescent="0.2">
      <c r="C441" s="383">
        <f t="shared" si="26"/>
        <v>429</v>
      </c>
      <c r="D441" s="60" t="str">
        <f t="shared" si="24"/>
        <v/>
      </c>
      <c r="E441" s="376"/>
      <c r="F441" s="511"/>
      <c r="G441" s="511"/>
      <c r="H441" s="511"/>
      <c r="I441" s="363"/>
      <c r="J441" s="363"/>
      <c r="K441" s="363"/>
      <c r="L441" s="431"/>
      <c r="M441" s="431"/>
      <c r="N441" s="423"/>
      <c r="O441" s="432"/>
      <c r="P441" s="432"/>
      <c r="Q441" s="363"/>
      <c r="R441" s="363"/>
      <c r="S441" s="380" t="str">
        <f t="shared" si="25"/>
        <v/>
      </c>
      <c r="T441" s="363"/>
      <c r="U441" s="49"/>
      <c r="V441" s="391"/>
      <c r="W441" s="434"/>
    </row>
    <row r="442" spans="3:23" ht="13.5" customHeight="1" x14ac:dyDescent="0.2">
      <c r="C442" s="383">
        <f t="shared" si="26"/>
        <v>430</v>
      </c>
      <c r="D442" s="60" t="str">
        <f t="shared" si="24"/>
        <v/>
      </c>
      <c r="E442" s="376"/>
      <c r="F442" s="511"/>
      <c r="G442" s="511"/>
      <c r="H442" s="511"/>
      <c r="I442" s="363"/>
      <c r="J442" s="363"/>
      <c r="K442" s="363"/>
      <c r="L442" s="431"/>
      <c r="M442" s="431"/>
      <c r="N442" s="423"/>
      <c r="O442" s="432"/>
      <c r="P442" s="432"/>
      <c r="Q442" s="363"/>
      <c r="R442" s="363"/>
      <c r="S442" s="380" t="str">
        <f t="shared" si="25"/>
        <v/>
      </c>
      <c r="T442" s="363"/>
      <c r="U442" s="49"/>
      <c r="V442" s="391"/>
      <c r="W442" s="434"/>
    </row>
    <row r="443" spans="3:23" ht="13.5" customHeight="1" x14ac:dyDescent="0.2">
      <c r="C443" s="383">
        <f t="shared" si="26"/>
        <v>431</v>
      </c>
      <c r="D443" s="60" t="str">
        <f t="shared" si="24"/>
        <v/>
      </c>
      <c r="E443" s="376"/>
      <c r="F443" s="511"/>
      <c r="G443" s="511"/>
      <c r="H443" s="511"/>
      <c r="I443" s="363"/>
      <c r="J443" s="363"/>
      <c r="K443" s="363"/>
      <c r="L443" s="431"/>
      <c r="M443" s="431"/>
      <c r="N443" s="423"/>
      <c r="O443" s="432"/>
      <c r="P443" s="432"/>
      <c r="Q443" s="363"/>
      <c r="R443" s="363"/>
      <c r="S443" s="380" t="str">
        <f t="shared" si="25"/>
        <v/>
      </c>
      <c r="T443" s="363"/>
      <c r="U443" s="49"/>
      <c r="V443" s="391"/>
      <c r="W443" s="434"/>
    </row>
    <row r="444" spans="3:23" ht="13.5" customHeight="1" x14ac:dyDescent="0.2">
      <c r="C444" s="383">
        <f t="shared" si="26"/>
        <v>432</v>
      </c>
      <c r="D444" s="60" t="str">
        <f t="shared" si="24"/>
        <v/>
      </c>
      <c r="E444" s="376"/>
      <c r="F444" s="511"/>
      <c r="G444" s="511"/>
      <c r="H444" s="511"/>
      <c r="I444" s="363"/>
      <c r="J444" s="363"/>
      <c r="K444" s="363"/>
      <c r="L444" s="431"/>
      <c r="M444" s="431"/>
      <c r="N444" s="423"/>
      <c r="O444" s="432"/>
      <c r="P444" s="432"/>
      <c r="Q444" s="363"/>
      <c r="R444" s="363"/>
      <c r="S444" s="380" t="str">
        <f t="shared" si="25"/>
        <v/>
      </c>
      <c r="T444" s="363"/>
      <c r="U444" s="49"/>
      <c r="V444" s="391"/>
      <c r="W444" s="434"/>
    </row>
    <row r="445" spans="3:23" ht="13.5" customHeight="1" x14ac:dyDescent="0.2">
      <c r="C445" s="383">
        <f t="shared" si="26"/>
        <v>433</v>
      </c>
      <c r="D445" s="60" t="str">
        <f t="shared" si="24"/>
        <v/>
      </c>
      <c r="E445" s="376"/>
      <c r="F445" s="511"/>
      <c r="G445" s="511"/>
      <c r="H445" s="511"/>
      <c r="I445" s="363"/>
      <c r="J445" s="363"/>
      <c r="K445" s="363"/>
      <c r="L445" s="431"/>
      <c r="M445" s="431"/>
      <c r="N445" s="423"/>
      <c r="O445" s="432"/>
      <c r="P445" s="432"/>
      <c r="Q445" s="363"/>
      <c r="R445" s="363"/>
      <c r="S445" s="380" t="str">
        <f t="shared" si="25"/>
        <v/>
      </c>
      <c r="T445" s="363"/>
      <c r="U445" s="49"/>
      <c r="V445" s="391"/>
      <c r="W445" s="434"/>
    </row>
    <row r="446" spans="3:23" ht="13.5" customHeight="1" x14ac:dyDescent="0.2">
      <c r="C446" s="383">
        <f t="shared" si="26"/>
        <v>434</v>
      </c>
      <c r="D446" s="60" t="str">
        <f t="shared" si="24"/>
        <v/>
      </c>
      <c r="E446" s="376"/>
      <c r="F446" s="511"/>
      <c r="G446" s="511"/>
      <c r="H446" s="511"/>
      <c r="I446" s="363"/>
      <c r="J446" s="363"/>
      <c r="K446" s="363"/>
      <c r="L446" s="431"/>
      <c r="M446" s="431"/>
      <c r="N446" s="423"/>
      <c r="O446" s="432"/>
      <c r="P446" s="432"/>
      <c r="Q446" s="363"/>
      <c r="R446" s="363"/>
      <c r="S446" s="380" t="str">
        <f t="shared" si="25"/>
        <v/>
      </c>
      <c r="T446" s="363"/>
      <c r="U446" s="49"/>
      <c r="V446" s="391"/>
      <c r="W446" s="434"/>
    </row>
    <row r="447" spans="3:23" ht="13.5" customHeight="1" x14ac:dyDescent="0.2">
      <c r="C447" s="383">
        <f t="shared" si="26"/>
        <v>435</v>
      </c>
      <c r="D447" s="60" t="str">
        <f t="shared" si="24"/>
        <v/>
      </c>
      <c r="E447" s="376"/>
      <c r="F447" s="511"/>
      <c r="G447" s="511"/>
      <c r="H447" s="511"/>
      <c r="I447" s="363"/>
      <c r="J447" s="363"/>
      <c r="K447" s="363"/>
      <c r="L447" s="431"/>
      <c r="M447" s="431"/>
      <c r="N447" s="423"/>
      <c r="O447" s="432"/>
      <c r="P447" s="432"/>
      <c r="Q447" s="363"/>
      <c r="R447" s="363"/>
      <c r="S447" s="380" t="str">
        <f t="shared" si="25"/>
        <v/>
      </c>
      <c r="T447" s="363"/>
      <c r="U447" s="49"/>
      <c r="V447" s="391"/>
      <c r="W447" s="434"/>
    </row>
    <row r="448" spans="3:23" ht="13.5" customHeight="1" x14ac:dyDescent="0.2">
      <c r="C448" s="383">
        <f t="shared" si="26"/>
        <v>436</v>
      </c>
      <c r="D448" s="60" t="str">
        <f t="shared" si="24"/>
        <v/>
      </c>
      <c r="E448" s="376"/>
      <c r="F448" s="511"/>
      <c r="G448" s="511"/>
      <c r="H448" s="511"/>
      <c r="I448" s="363"/>
      <c r="J448" s="363"/>
      <c r="K448" s="363"/>
      <c r="L448" s="431"/>
      <c r="M448" s="431"/>
      <c r="N448" s="423"/>
      <c r="O448" s="432"/>
      <c r="P448" s="432"/>
      <c r="Q448" s="363"/>
      <c r="R448" s="363"/>
      <c r="S448" s="380" t="str">
        <f t="shared" si="25"/>
        <v/>
      </c>
      <c r="T448" s="363"/>
      <c r="U448" s="49"/>
      <c r="V448" s="391"/>
      <c r="W448" s="434"/>
    </row>
    <row r="449" spans="3:23" ht="13.5" customHeight="1" x14ac:dyDescent="0.2">
      <c r="C449" s="383">
        <f t="shared" si="26"/>
        <v>437</v>
      </c>
      <c r="D449" s="60" t="str">
        <f t="shared" si="24"/>
        <v/>
      </c>
      <c r="E449" s="376"/>
      <c r="F449" s="511"/>
      <c r="G449" s="511"/>
      <c r="H449" s="511"/>
      <c r="I449" s="363"/>
      <c r="J449" s="363"/>
      <c r="K449" s="363"/>
      <c r="L449" s="431"/>
      <c r="M449" s="431"/>
      <c r="N449" s="423"/>
      <c r="O449" s="432"/>
      <c r="P449" s="432"/>
      <c r="Q449" s="363"/>
      <c r="R449" s="363"/>
      <c r="S449" s="380" t="str">
        <f t="shared" si="25"/>
        <v/>
      </c>
      <c r="T449" s="363"/>
      <c r="U449" s="49"/>
      <c r="V449" s="391"/>
      <c r="W449" s="434"/>
    </row>
    <row r="450" spans="3:23" ht="13.5" customHeight="1" x14ac:dyDescent="0.2">
      <c r="C450" s="383">
        <f t="shared" si="26"/>
        <v>438</v>
      </c>
      <c r="D450" s="60" t="str">
        <f t="shared" si="24"/>
        <v/>
      </c>
      <c r="E450" s="376"/>
      <c r="F450" s="511"/>
      <c r="G450" s="511"/>
      <c r="H450" s="511"/>
      <c r="I450" s="363"/>
      <c r="J450" s="363"/>
      <c r="K450" s="363"/>
      <c r="L450" s="431"/>
      <c r="M450" s="431"/>
      <c r="N450" s="423"/>
      <c r="O450" s="432"/>
      <c r="P450" s="432"/>
      <c r="Q450" s="363"/>
      <c r="R450" s="363"/>
      <c r="S450" s="380" t="str">
        <f t="shared" si="25"/>
        <v/>
      </c>
      <c r="T450" s="363"/>
      <c r="U450" s="49"/>
      <c r="V450" s="391"/>
      <c r="W450" s="434"/>
    </row>
    <row r="451" spans="3:23" ht="13.5" customHeight="1" x14ac:dyDescent="0.2">
      <c r="C451" s="383">
        <f t="shared" si="26"/>
        <v>439</v>
      </c>
      <c r="D451" s="60" t="str">
        <f t="shared" si="24"/>
        <v/>
      </c>
      <c r="E451" s="376"/>
      <c r="F451" s="511"/>
      <c r="G451" s="511"/>
      <c r="H451" s="511"/>
      <c r="I451" s="363"/>
      <c r="J451" s="363"/>
      <c r="K451" s="363"/>
      <c r="L451" s="431"/>
      <c r="M451" s="431"/>
      <c r="N451" s="423"/>
      <c r="O451" s="432"/>
      <c r="P451" s="432"/>
      <c r="Q451" s="363"/>
      <c r="R451" s="363"/>
      <c r="S451" s="380" t="str">
        <f t="shared" si="25"/>
        <v/>
      </c>
      <c r="T451" s="363"/>
      <c r="U451" s="49"/>
      <c r="V451" s="391"/>
      <c r="W451" s="434"/>
    </row>
    <row r="452" spans="3:23" ht="13.5" customHeight="1" x14ac:dyDescent="0.2">
      <c r="C452" s="383">
        <f t="shared" si="26"/>
        <v>440</v>
      </c>
      <c r="D452" s="60" t="str">
        <f t="shared" si="24"/>
        <v/>
      </c>
      <c r="E452" s="376"/>
      <c r="F452" s="511"/>
      <c r="G452" s="511"/>
      <c r="H452" s="511"/>
      <c r="I452" s="363"/>
      <c r="J452" s="363"/>
      <c r="K452" s="363"/>
      <c r="L452" s="431"/>
      <c r="M452" s="431"/>
      <c r="N452" s="423"/>
      <c r="O452" s="432"/>
      <c r="P452" s="432"/>
      <c r="Q452" s="363"/>
      <c r="R452" s="363"/>
      <c r="S452" s="380" t="str">
        <f t="shared" si="25"/>
        <v/>
      </c>
      <c r="T452" s="363"/>
      <c r="U452" s="49"/>
      <c r="V452" s="391"/>
      <c r="W452" s="434"/>
    </row>
    <row r="453" spans="3:23" ht="13.5" customHeight="1" x14ac:dyDescent="0.2">
      <c r="C453" s="383">
        <f t="shared" si="26"/>
        <v>441</v>
      </c>
      <c r="D453" s="60" t="str">
        <f t="shared" si="24"/>
        <v/>
      </c>
      <c r="E453" s="376"/>
      <c r="F453" s="511"/>
      <c r="G453" s="511"/>
      <c r="H453" s="511"/>
      <c r="I453" s="363"/>
      <c r="J453" s="363"/>
      <c r="K453" s="363"/>
      <c r="L453" s="431"/>
      <c r="M453" s="431"/>
      <c r="N453" s="423"/>
      <c r="O453" s="432"/>
      <c r="P453" s="432"/>
      <c r="Q453" s="363"/>
      <c r="R453" s="363"/>
      <c r="S453" s="380" t="str">
        <f t="shared" si="25"/>
        <v/>
      </c>
      <c r="T453" s="363"/>
      <c r="U453" s="49"/>
      <c r="V453" s="391"/>
      <c r="W453" s="434"/>
    </row>
    <row r="454" spans="3:23" ht="13.5" customHeight="1" x14ac:dyDescent="0.2">
      <c r="C454" s="383">
        <f t="shared" si="26"/>
        <v>442</v>
      </c>
      <c r="D454" s="60" t="str">
        <f t="shared" si="24"/>
        <v/>
      </c>
      <c r="E454" s="376"/>
      <c r="F454" s="511"/>
      <c r="G454" s="511"/>
      <c r="H454" s="511"/>
      <c r="I454" s="363"/>
      <c r="J454" s="363"/>
      <c r="K454" s="363"/>
      <c r="L454" s="431"/>
      <c r="M454" s="431"/>
      <c r="N454" s="423"/>
      <c r="O454" s="432"/>
      <c r="P454" s="432"/>
      <c r="Q454" s="363"/>
      <c r="R454" s="363"/>
      <c r="S454" s="380" t="str">
        <f t="shared" si="25"/>
        <v/>
      </c>
      <c r="T454" s="363"/>
      <c r="U454" s="49"/>
      <c r="V454" s="391"/>
      <c r="W454" s="434"/>
    </row>
    <row r="455" spans="3:23" ht="13.5" customHeight="1" x14ac:dyDescent="0.2">
      <c r="C455" s="383">
        <f t="shared" si="26"/>
        <v>443</v>
      </c>
      <c r="D455" s="60" t="str">
        <f t="shared" si="24"/>
        <v/>
      </c>
      <c r="E455" s="376"/>
      <c r="F455" s="511"/>
      <c r="G455" s="511"/>
      <c r="H455" s="511"/>
      <c r="I455" s="363"/>
      <c r="J455" s="363"/>
      <c r="K455" s="363"/>
      <c r="L455" s="431"/>
      <c r="M455" s="431"/>
      <c r="N455" s="423"/>
      <c r="O455" s="432"/>
      <c r="P455" s="432"/>
      <c r="Q455" s="363"/>
      <c r="R455" s="363"/>
      <c r="S455" s="380" t="str">
        <f t="shared" si="25"/>
        <v/>
      </c>
      <c r="T455" s="363"/>
      <c r="U455" s="49"/>
      <c r="V455" s="391"/>
      <c r="W455" s="434"/>
    </row>
    <row r="456" spans="3:23" ht="13.5" customHeight="1" x14ac:dyDescent="0.2">
      <c r="C456" s="383">
        <f t="shared" si="26"/>
        <v>444</v>
      </c>
      <c r="D456" s="60" t="str">
        <f t="shared" si="24"/>
        <v/>
      </c>
      <c r="E456" s="376"/>
      <c r="F456" s="511"/>
      <c r="G456" s="511"/>
      <c r="H456" s="511"/>
      <c r="I456" s="363"/>
      <c r="J456" s="363"/>
      <c r="K456" s="363"/>
      <c r="L456" s="431"/>
      <c r="M456" s="431"/>
      <c r="N456" s="423"/>
      <c r="O456" s="432"/>
      <c r="P456" s="432"/>
      <c r="Q456" s="363"/>
      <c r="R456" s="363"/>
      <c r="S456" s="380" t="str">
        <f t="shared" si="25"/>
        <v/>
      </c>
      <c r="T456" s="363"/>
      <c r="U456" s="49"/>
      <c r="V456" s="391"/>
      <c r="W456" s="434"/>
    </row>
    <row r="457" spans="3:23" ht="13.5" customHeight="1" x14ac:dyDescent="0.2">
      <c r="C457" s="383">
        <f t="shared" si="26"/>
        <v>445</v>
      </c>
      <c r="D457" s="60" t="str">
        <f t="shared" si="24"/>
        <v/>
      </c>
      <c r="E457" s="376"/>
      <c r="F457" s="511"/>
      <c r="G457" s="511"/>
      <c r="H457" s="511"/>
      <c r="I457" s="363"/>
      <c r="J457" s="363"/>
      <c r="K457" s="363"/>
      <c r="L457" s="431"/>
      <c r="M457" s="431"/>
      <c r="N457" s="423"/>
      <c r="O457" s="432"/>
      <c r="P457" s="432"/>
      <c r="Q457" s="363"/>
      <c r="R457" s="363"/>
      <c r="S457" s="380" t="str">
        <f t="shared" si="25"/>
        <v/>
      </c>
      <c r="T457" s="363"/>
      <c r="U457" s="49"/>
      <c r="V457" s="391"/>
      <c r="W457" s="434"/>
    </row>
    <row r="458" spans="3:23" ht="13.5" customHeight="1" x14ac:dyDescent="0.2">
      <c r="C458" s="383">
        <f t="shared" si="26"/>
        <v>446</v>
      </c>
      <c r="D458" s="60" t="str">
        <f t="shared" si="24"/>
        <v/>
      </c>
      <c r="E458" s="376"/>
      <c r="F458" s="511"/>
      <c r="G458" s="511"/>
      <c r="H458" s="511"/>
      <c r="I458" s="363"/>
      <c r="J458" s="363"/>
      <c r="K458" s="363"/>
      <c r="L458" s="431"/>
      <c r="M458" s="431"/>
      <c r="N458" s="423"/>
      <c r="O458" s="432"/>
      <c r="P458" s="432"/>
      <c r="Q458" s="363"/>
      <c r="R458" s="363"/>
      <c r="S458" s="380" t="str">
        <f t="shared" si="25"/>
        <v/>
      </c>
      <c r="T458" s="363"/>
      <c r="U458" s="49"/>
      <c r="V458" s="391"/>
      <c r="W458" s="434"/>
    </row>
    <row r="459" spans="3:23" ht="13.5" customHeight="1" x14ac:dyDescent="0.2">
      <c r="C459" s="383">
        <f t="shared" si="26"/>
        <v>447</v>
      </c>
      <c r="D459" s="60" t="str">
        <f t="shared" si="24"/>
        <v/>
      </c>
      <c r="E459" s="376"/>
      <c r="F459" s="511"/>
      <c r="G459" s="511"/>
      <c r="H459" s="511"/>
      <c r="I459" s="363"/>
      <c r="J459" s="363"/>
      <c r="K459" s="363"/>
      <c r="L459" s="431"/>
      <c r="M459" s="431"/>
      <c r="N459" s="423"/>
      <c r="O459" s="432"/>
      <c r="P459" s="432"/>
      <c r="Q459" s="363"/>
      <c r="R459" s="363"/>
      <c r="S459" s="380" t="str">
        <f t="shared" si="25"/>
        <v/>
      </c>
      <c r="T459" s="363"/>
      <c r="U459" s="49"/>
      <c r="V459" s="391"/>
      <c r="W459" s="434"/>
    </row>
    <row r="460" spans="3:23" ht="13.5" customHeight="1" x14ac:dyDescent="0.2">
      <c r="C460" s="383">
        <f t="shared" si="26"/>
        <v>448</v>
      </c>
      <c r="D460" s="60" t="str">
        <f t="shared" si="24"/>
        <v/>
      </c>
      <c r="E460" s="376"/>
      <c r="F460" s="511"/>
      <c r="G460" s="511"/>
      <c r="H460" s="511"/>
      <c r="I460" s="363"/>
      <c r="J460" s="363"/>
      <c r="K460" s="363"/>
      <c r="L460" s="431"/>
      <c r="M460" s="431"/>
      <c r="N460" s="423"/>
      <c r="O460" s="432"/>
      <c r="P460" s="432"/>
      <c r="Q460" s="363"/>
      <c r="R460" s="363"/>
      <c r="S460" s="380" t="str">
        <f t="shared" si="25"/>
        <v/>
      </c>
      <c r="T460" s="363"/>
      <c r="U460" s="49"/>
      <c r="V460" s="391"/>
      <c r="W460" s="434"/>
    </row>
    <row r="461" spans="3:23" ht="13.5" customHeight="1" x14ac:dyDescent="0.2">
      <c r="C461" s="383">
        <f t="shared" si="26"/>
        <v>449</v>
      </c>
      <c r="D461" s="60" t="str">
        <f t="shared" ref="D461:D524" si="27">IF(E461="","",IF(OR(AND(E461&lt;=$Z$2,K461&lt;&gt;"○"),AND(E461&lt;=$AA$2,K461="○")),"○",""))</f>
        <v/>
      </c>
      <c r="E461" s="376"/>
      <c r="F461" s="511"/>
      <c r="G461" s="511"/>
      <c r="H461" s="511"/>
      <c r="I461" s="363"/>
      <c r="J461" s="363"/>
      <c r="K461" s="363"/>
      <c r="L461" s="431"/>
      <c r="M461" s="431"/>
      <c r="N461" s="423"/>
      <c r="O461" s="432"/>
      <c r="P461" s="432"/>
      <c r="Q461" s="363"/>
      <c r="R461" s="363"/>
      <c r="S461" s="380" t="str">
        <f t="shared" ref="S461:S524" si="28">IF(OR(N461="",N461=0),"",IF(OR(AND(I461="○",$O461&gt;Z$5),AND(J461="○",$O461&gt;AA$5),AND(I461="○",$P461&gt;Z$6),AND(J461="○",$P461&gt;AA$6),AND(K461="○",$P461&gt;AB$6),AND(Q461="○",R461="○")),"○",""))</f>
        <v/>
      </c>
      <c r="T461" s="363"/>
      <c r="U461" s="49"/>
      <c r="V461" s="391"/>
      <c r="W461" s="434"/>
    </row>
    <row r="462" spans="3:23" ht="13.5" customHeight="1" x14ac:dyDescent="0.2">
      <c r="C462" s="383">
        <f t="shared" si="26"/>
        <v>450</v>
      </c>
      <c r="D462" s="60" t="str">
        <f t="shared" si="27"/>
        <v/>
      </c>
      <c r="E462" s="376"/>
      <c r="F462" s="511"/>
      <c r="G462" s="511"/>
      <c r="H462" s="511"/>
      <c r="I462" s="435"/>
      <c r="J462" s="435"/>
      <c r="K462" s="435"/>
      <c r="L462" s="431"/>
      <c r="M462" s="431"/>
      <c r="N462" s="423"/>
      <c r="O462" s="432"/>
      <c r="P462" s="432"/>
      <c r="Q462" s="363"/>
      <c r="R462" s="363"/>
      <c r="S462" s="380" t="str">
        <f t="shared" si="28"/>
        <v/>
      </c>
      <c r="T462" s="363"/>
      <c r="U462" s="49"/>
      <c r="V462" s="391"/>
      <c r="W462" s="434"/>
    </row>
    <row r="463" spans="3:23" ht="13.5" customHeight="1" x14ac:dyDescent="0.2">
      <c r="C463" s="383">
        <f t="shared" si="26"/>
        <v>451</v>
      </c>
      <c r="D463" s="60" t="str">
        <f t="shared" si="27"/>
        <v/>
      </c>
      <c r="E463" s="376"/>
      <c r="F463" s="511"/>
      <c r="G463" s="511"/>
      <c r="H463" s="511"/>
      <c r="I463" s="363"/>
      <c r="J463" s="363"/>
      <c r="K463" s="363"/>
      <c r="L463" s="431"/>
      <c r="M463" s="431"/>
      <c r="N463" s="423"/>
      <c r="O463" s="432"/>
      <c r="P463" s="432"/>
      <c r="Q463" s="363"/>
      <c r="R463" s="363"/>
      <c r="S463" s="380" t="str">
        <f t="shared" si="28"/>
        <v/>
      </c>
      <c r="T463" s="363"/>
      <c r="U463" s="49"/>
      <c r="V463" s="391"/>
      <c r="W463" s="434"/>
    </row>
    <row r="464" spans="3:23" ht="13.5" customHeight="1" x14ac:dyDescent="0.2">
      <c r="C464" s="383">
        <f>C463+1</f>
        <v>452</v>
      </c>
      <c r="D464" s="60" t="str">
        <f t="shared" si="27"/>
        <v/>
      </c>
      <c r="E464" s="376"/>
      <c r="F464" s="511"/>
      <c r="G464" s="511"/>
      <c r="H464" s="511"/>
      <c r="I464" s="363"/>
      <c r="J464" s="363"/>
      <c r="K464" s="363"/>
      <c r="L464" s="431"/>
      <c r="M464" s="431"/>
      <c r="N464" s="423"/>
      <c r="O464" s="432"/>
      <c r="P464" s="432"/>
      <c r="Q464" s="363"/>
      <c r="R464" s="363"/>
      <c r="S464" s="380" t="str">
        <f t="shared" si="28"/>
        <v/>
      </c>
      <c r="T464" s="363"/>
      <c r="U464" s="49"/>
      <c r="V464" s="391"/>
      <c r="W464" s="434"/>
    </row>
    <row r="465" spans="3:23" ht="13.5" customHeight="1" x14ac:dyDescent="0.2">
      <c r="C465" s="383">
        <f>C464+1</f>
        <v>453</v>
      </c>
      <c r="D465" s="60" t="str">
        <f t="shared" si="27"/>
        <v/>
      </c>
      <c r="E465" s="376"/>
      <c r="F465" s="511"/>
      <c r="G465" s="511"/>
      <c r="H465" s="511"/>
      <c r="I465" s="363"/>
      <c r="J465" s="363"/>
      <c r="K465" s="363"/>
      <c r="L465" s="431"/>
      <c r="M465" s="431"/>
      <c r="N465" s="423"/>
      <c r="O465" s="432"/>
      <c r="P465" s="432"/>
      <c r="Q465" s="363"/>
      <c r="R465" s="363"/>
      <c r="S465" s="380" t="str">
        <f t="shared" si="28"/>
        <v/>
      </c>
      <c r="T465" s="363"/>
      <c r="U465" s="49"/>
      <c r="V465" s="391"/>
      <c r="W465" s="434"/>
    </row>
    <row r="466" spans="3:23" ht="13.5" customHeight="1" x14ac:dyDescent="0.2">
      <c r="C466" s="383">
        <f t="shared" ref="C466:C492" si="29">C465+1</f>
        <v>454</v>
      </c>
      <c r="D466" s="60" t="str">
        <f t="shared" si="27"/>
        <v/>
      </c>
      <c r="E466" s="376"/>
      <c r="F466" s="511"/>
      <c r="G466" s="511"/>
      <c r="H466" s="511"/>
      <c r="I466" s="363"/>
      <c r="J466" s="363"/>
      <c r="K466" s="363"/>
      <c r="L466" s="431"/>
      <c r="M466" s="431"/>
      <c r="N466" s="423"/>
      <c r="O466" s="432"/>
      <c r="P466" s="432"/>
      <c r="Q466" s="363"/>
      <c r="R466" s="363"/>
      <c r="S466" s="380" t="str">
        <f t="shared" si="28"/>
        <v/>
      </c>
      <c r="T466" s="363"/>
      <c r="U466" s="49"/>
      <c r="V466" s="391"/>
      <c r="W466" s="434"/>
    </row>
    <row r="467" spans="3:23" ht="13.5" customHeight="1" x14ac:dyDescent="0.2">
      <c r="C467" s="383">
        <f t="shared" si="29"/>
        <v>455</v>
      </c>
      <c r="D467" s="60" t="str">
        <f t="shared" si="27"/>
        <v/>
      </c>
      <c r="E467" s="376"/>
      <c r="F467" s="511"/>
      <c r="G467" s="511"/>
      <c r="H467" s="511"/>
      <c r="I467" s="363"/>
      <c r="J467" s="363"/>
      <c r="K467" s="363"/>
      <c r="L467" s="431"/>
      <c r="M467" s="431"/>
      <c r="N467" s="423"/>
      <c r="O467" s="432"/>
      <c r="P467" s="432"/>
      <c r="Q467" s="363"/>
      <c r="R467" s="363"/>
      <c r="S467" s="380" t="str">
        <f t="shared" si="28"/>
        <v/>
      </c>
      <c r="T467" s="363"/>
      <c r="U467" s="49"/>
      <c r="V467" s="391"/>
      <c r="W467" s="434"/>
    </row>
    <row r="468" spans="3:23" ht="13.5" customHeight="1" x14ac:dyDescent="0.2">
      <c r="C468" s="383">
        <f t="shared" si="29"/>
        <v>456</v>
      </c>
      <c r="D468" s="60" t="str">
        <f t="shared" si="27"/>
        <v/>
      </c>
      <c r="E468" s="376"/>
      <c r="F468" s="511"/>
      <c r="G468" s="511"/>
      <c r="H468" s="511"/>
      <c r="I468" s="363"/>
      <c r="J468" s="363"/>
      <c r="K468" s="363"/>
      <c r="L468" s="431"/>
      <c r="M468" s="431"/>
      <c r="N468" s="423"/>
      <c r="O468" s="432"/>
      <c r="P468" s="432"/>
      <c r="Q468" s="363"/>
      <c r="R468" s="363"/>
      <c r="S468" s="380" t="str">
        <f t="shared" si="28"/>
        <v/>
      </c>
      <c r="T468" s="363"/>
      <c r="U468" s="49"/>
      <c r="V468" s="391"/>
      <c r="W468" s="434"/>
    </row>
    <row r="469" spans="3:23" ht="13.5" customHeight="1" x14ac:dyDescent="0.2">
      <c r="C469" s="383">
        <f t="shared" si="29"/>
        <v>457</v>
      </c>
      <c r="D469" s="60" t="str">
        <f t="shared" si="27"/>
        <v/>
      </c>
      <c r="E469" s="376"/>
      <c r="F469" s="511"/>
      <c r="G469" s="511"/>
      <c r="H469" s="511"/>
      <c r="I469" s="363"/>
      <c r="J469" s="363"/>
      <c r="K469" s="363"/>
      <c r="L469" s="431"/>
      <c r="M469" s="431"/>
      <c r="N469" s="423"/>
      <c r="O469" s="432"/>
      <c r="P469" s="432"/>
      <c r="Q469" s="363"/>
      <c r="R469" s="363"/>
      <c r="S469" s="380" t="str">
        <f t="shared" si="28"/>
        <v/>
      </c>
      <c r="T469" s="363"/>
      <c r="U469" s="49"/>
      <c r="V469" s="391"/>
      <c r="W469" s="434"/>
    </row>
    <row r="470" spans="3:23" ht="13.5" customHeight="1" x14ac:dyDescent="0.2">
      <c r="C470" s="383">
        <f t="shared" si="29"/>
        <v>458</v>
      </c>
      <c r="D470" s="60" t="str">
        <f t="shared" si="27"/>
        <v/>
      </c>
      <c r="E470" s="376"/>
      <c r="F470" s="511"/>
      <c r="G470" s="511"/>
      <c r="H470" s="511"/>
      <c r="I470" s="363"/>
      <c r="J470" s="363"/>
      <c r="K470" s="363"/>
      <c r="L470" s="431"/>
      <c r="M470" s="431"/>
      <c r="N470" s="423"/>
      <c r="O470" s="432"/>
      <c r="P470" s="432"/>
      <c r="Q470" s="363"/>
      <c r="R470" s="363"/>
      <c r="S470" s="380" t="str">
        <f t="shared" si="28"/>
        <v/>
      </c>
      <c r="T470" s="363"/>
      <c r="U470" s="49"/>
      <c r="V470" s="391"/>
      <c r="W470" s="434"/>
    </row>
    <row r="471" spans="3:23" ht="13.5" customHeight="1" x14ac:dyDescent="0.2">
      <c r="C471" s="383">
        <f t="shared" si="29"/>
        <v>459</v>
      </c>
      <c r="D471" s="60" t="str">
        <f t="shared" si="27"/>
        <v/>
      </c>
      <c r="E471" s="376"/>
      <c r="F471" s="511"/>
      <c r="G471" s="511"/>
      <c r="H471" s="511"/>
      <c r="I471" s="363"/>
      <c r="J471" s="363"/>
      <c r="K471" s="363"/>
      <c r="L471" s="431"/>
      <c r="M471" s="431"/>
      <c r="N471" s="423"/>
      <c r="O471" s="432"/>
      <c r="P471" s="432"/>
      <c r="Q471" s="363"/>
      <c r="R471" s="363"/>
      <c r="S471" s="380" t="str">
        <f t="shared" si="28"/>
        <v/>
      </c>
      <c r="T471" s="363"/>
      <c r="U471" s="49"/>
      <c r="V471" s="391"/>
      <c r="W471" s="434"/>
    </row>
    <row r="472" spans="3:23" ht="13.5" customHeight="1" x14ac:dyDescent="0.2">
      <c r="C472" s="383">
        <f t="shared" si="29"/>
        <v>460</v>
      </c>
      <c r="D472" s="60" t="str">
        <f t="shared" si="27"/>
        <v/>
      </c>
      <c r="E472" s="376"/>
      <c r="F472" s="511"/>
      <c r="G472" s="511"/>
      <c r="H472" s="511"/>
      <c r="I472" s="363"/>
      <c r="J472" s="363"/>
      <c r="K472" s="363"/>
      <c r="L472" s="431"/>
      <c r="M472" s="431"/>
      <c r="N472" s="423"/>
      <c r="O472" s="432"/>
      <c r="P472" s="432"/>
      <c r="Q472" s="363"/>
      <c r="R472" s="363"/>
      <c r="S472" s="380" t="str">
        <f t="shared" si="28"/>
        <v/>
      </c>
      <c r="T472" s="363"/>
      <c r="U472" s="49"/>
      <c r="V472" s="391"/>
      <c r="W472" s="434"/>
    </row>
    <row r="473" spans="3:23" ht="13.5" customHeight="1" x14ac:dyDescent="0.2">
      <c r="C473" s="383">
        <f t="shared" si="29"/>
        <v>461</v>
      </c>
      <c r="D473" s="60" t="str">
        <f t="shared" si="27"/>
        <v/>
      </c>
      <c r="E473" s="376"/>
      <c r="F473" s="511"/>
      <c r="G473" s="511"/>
      <c r="H473" s="511"/>
      <c r="I473" s="363"/>
      <c r="J473" s="363"/>
      <c r="K473" s="363"/>
      <c r="L473" s="431"/>
      <c r="M473" s="431"/>
      <c r="N473" s="423"/>
      <c r="O473" s="432"/>
      <c r="P473" s="432"/>
      <c r="Q473" s="363"/>
      <c r="R473" s="363"/>
      <c r="S473" s="380" t="str">
        <f t="shared" si="28"/>
        <v/>
      </c>
      <c r="T473" s="363"/>
      <c r="U473" s="49"/>
      <c r="V473" s="391"/>
      <c r="W473" s="434"/>
    </row>
    <row r="474" spans="3:23" ht="13.5" customHeight="1" x14ac:dyDescent="0.2">
      <c r="C474" s="383">
        <f t="shared" si="29"/>
        <v>462</v>
      </c>
      <c r="D474" s="60" t="str">
        <f t="shared" si="27"/>
        <v/>
      </c>
      <c r="E474" s="376"/>
      <c r="F474" s="511"/>
      <c r="G474" s="511"/>
      <c r="H474" s="511"/>
      <c r="I474" s="363"/>
      <c r="J474" s="363"/>
      <c r="K474" s="363"/>
      <c r="L474" s="431"/>
      <c r="M474" s="431"/>
      <c r="N474" s="423"/>
      <c r="O474" s="432"/>
      <c r="P474" s="432"/>
      <c r="Q474" s="363"/>
      <c r="R474" s="363"/>
      <c r="S474" s="380" t="str">
        <f t="shared" si="28"/>
        <v/>
      </c>
      <c r="T474" s="363"/>
      <c r="U474" s="49"/>
      <c r="V474" s="391"/>
      <c r="W474" s="434"/>
    </row>
    <row r="475" spans="3:23" ht="13.5" customHeight="1" x14ac:dyDescent="0.2">
      <c r="C475" s="383">
        <f t="shared" si="29"/>
        <v>463</v>
      </c>
      <c r="D475" s="60" t="str">
        <f t="shared" si="27"/>
        <v/>
      </c>
      <c r="E475" s="376"/>
      <c r="F475" s="511"/>
      <c r="G475" s="511"/>
      <c r="H475" s="511"/>
      <c r="I475" s="363"/>
      <c r="J475" s="363"/>
      <c r="K475" s="363"/>
      <c r="L475" s="431"/>
      <c r="M475" s="431"/>
      <c r="N475" s="423"/>
      <c r="O475" s="432"/>
      <c r="P475" s="432"/>
      <c r="Q475" s="363"/>
      <c r="R475" s="363"/>
      <c r="S475" s="380" t="str">
        <f t="shared" si="28"/>
        <v/>
      </c>
      <c r="T475" s="363"/>
      <c r="U475" s="49"/>
      <c r="V475" s="391"/>
      <c r="W475" s="434"/>
    </row>
    <row r="476" spans="3:23" ht="13.5" customHeight="1" x14ac:dyDescent="0.2">
      <c r="C476" s="383">
        <f t="shared" si="29"/>
        <v>464</v>
      </c>
      <c r="D476" s="60" t="str">
        <f t="shared" si="27"/>
        <v/>
      </c>
      <c r="E476" s="376"/>
      <c r="F476" s="511"/>
      <c r="G476" s="511"/>
      <c r="H476" s="511"/>
      <c r="I476" s="363"/>
      <c r="J476" s="363"/>
      <c r="K476" s="363"/>
      <c r="L476" s="431"/>
      <c r="M476" s="431"/>
      <c r="N476" s="423"/>
      <c r="O476" s="432"/>
      <c r="P476" s="432"/>
      <c r="Q476" s="363"/>
      <c r="R476" s="363"/>
      <c r="S476" s="380" t="str">
        <f t="shared" si="28"/>
        <v/>
      </c>
      <c r="T476" s="363"/>
      <c r="U476" s="49"/>
      <c r="V476" s="391"/>
      <c r="W476" s="434"/>
    </row>
    <row r="477" spans="3:23" ht="13.5" customHeight="1" x14ac:dyDescent="0.2">
      <c r="C477" s="383">
        <f t="shared" si="29"/>
        <v>465</v>
      </c>
      <c r="D477" s="60" t="str">
        <f t="shared" si="27"/>
        <v/>
      </c>
      <c r="E477" s="376"/>
      <c r="F477" s="511"/>
      <c r="G477" s="511"/>
      <c r="H477" s="511"/>
      <c r="I477" s="363"/>
      <c r="J477" s="363"/>
      <c r="K477" s="363"/>
      <c r="L477" s="431"/>
      <c r="M477" s="431"/>
      <c r="N477" s="423"/>
      <c r="O477" s="432"/>
      <c r="P477" s="432"/>
      <c r="Q477" s="363"/>
      <c r="R477" s="363"/>
      <c r="S477" s="380" t="str">
        <f t="shared" si="28"/>
        <v/>
      </c>
      <c r="T477" s="363"/>
      <c r="U477" s="49"/>
      <c r="V477" s="391"/>
      <c r="W477" s="434"/>
    </row>
    <row r="478" spans="3:23" ht="13.5" customHeight="1" x14ac:dyDescent="0.2">
      <c r="C478" s="383">
        <f t="shared" si="29"/>
        <v>466</v>
      </c>
      <c r="D478" s="60" t="str">
        <f t="shared" si="27"/>
        <v/>
      </c>
      <c r="E478" s="376"/>
      <c r="F478" s="511"/>
      <c r="G478" s="511"/>
      <c r="H478" s="511"/>
      <c r="I478" s="363"/>
      <c r="J478" s="363"/>
      <c r="K478" s="363"/>
      <c r="L478" s="431"/>
      <c r="M478" s="431"/>
      <c r="N478" s="423"/>
      <c r="O478" s="432"/>
      <c r="P478" s="432"/>
      <c r="Q478" s="363"/>
      <c r="R478" s="363"/>
      <c r="S478" s="380" t="str">
        <f t="shared" si="28"/>
        <v/>
      </c>
      <c r="T478" s="363"/>
      <c r="U478" s="49"/>
      <c r="V478" s="391"/>
      <c r="W478" s="434"/>
    </row>
    <row r="479" spans="3:23" ht="13.5" customHeight="1" x14ac:dyDescent="0.2">
      <c r="C479" s="383">
        <f t="shared" si="29"/>
        <v>467</v>
      </c>
      <c r="D479" s="60" t="str">
        <f t="shared" si="27"/>
        <v/>
      </c>
      <c r="E479" s="376"/>
      <c r="F479" s="511"/>
      <c r="G479" s="511"/>
      <c r="H479" s="511"/>
      <c r="I479" s="363"/>
      <c r="J479" s="363"/>
      <c r="K479" s="363"/>
      <c r="L479" s="431"/>
      <c r="M479" s="431"/>
      <c r="N479" s="423"/>
      <c r="O479" s="432"/>
      <c r="P479" s="432"/>
      <c r="Q479" s="363"/>
      <c r="R479" s="363"/>
      <c r="S479" s="380" t="str">
        <f t="shared" si="28"/>
        <v/>
      </c>
      <c r="T479" s="363"/>
      <c r="U479" s="49"/>
      <c r="V479" s="391"/>
      <c r="W479" s="434"/>
    </row>
    <row r="480" spans="3:23" ht="13.5" customHeight="1" x14ac:dyDescent="0.2">
      <c r="C480" s="383">
        <f t="shared" si="29"/>
        <v>468</v>
      </c>
      <c r="D480" s="60" t="str">
        <f t="shared" si="27"/>
        <v/>
      </c>
      <c r="E480" s="376"/>
      <c r="F480" s="511"/>
      <c r="G480" s="511"/>
      <c r="H480" s="511"/>
      <c r="I480" s="363"/>
      <c r="J480" s="363"/>
      <c r="K480" s="363"/>
      <c r="L480" s="431"/>
      <c r="M480" s="431"/>
      <c r="N480" s="423"/>
      <c r="O480" s="432"/>
      <c r="P480" s="432"/>
      <c r="Q480" s="363"/>
      <c r="R480" s="363"/>
      <c r="S480" s="380" t="str">
        <f t="shared" si="28"/>
        <v/>
      </c>
      <c r="T480" s="363"/>
      <c r="U480" s="49"/>
      <c r="V480" s="391"/>
      <c r="W480" s="434"/>
    </row>
    <row r="481" spans="3:23" ht="13.5" customHeight="1" x14ac:dyDescent="0.2">
      <c r="C481" s="383">
        <f t="shared" si="29"/>
        <v>469</v>
      </c>
      <c r="D481" s="60" t="str">
        <f t="shared" si="27"/>
        <v/>
      </c>
      <c r="E481" s="376"/>
      <c r="F481" s="511"/>
      <c r="G481" s="511"/>
      <c r="H481" s="511"/>
      <c r="I481" s="363"/>
      <c r="J481" s="363"/>
      <c r="K481" s="363"/>
      <c r="L481" s="431"/>
      <c r="M481" s="431"/>
      <c r="N481" s="423"/>
      <c r="O481" s="432"/>
      <c r="P481" s="432"/>
      <c r="Q481" s="363"/>
      <c r="R481" s="363"/>
      <c r="S481" s="380" t="str">
        <f t="shared" si="28"/>
        <v/>
      </c>
      <c r="T481" s="363"/>
      <c r="U481" s="49"/>
      <c r="V481" s="391"/>
      <c r="W481" s="434"/>
    </row>
    <row r="482" spans="3:23" ht="13.5" customHeight="1" x14ac:dyDescent="0.2">
      <c r="C482" s="383">
        <f t="shared" si="29"/>
        <v>470</v>
      </c>
      <c r="D482" s="60" t="str">
        <f t="shared" si="27"/>
        <v/>
      </c>
      <c r="E482" s="376"/>
      <c r="F482" s="511"/>
      <c r="G482" s="511"/>
      <c r="H482" s="511"/>
      <c r="I482" s="363"/>
      <c r="J482" s="363"/>
      <c r="K482" s="363"/>
      <c r="L482" s="431"/>
      <c r="M482" s="431"/>
      <c r="N482" s="423"/>
      <c r="O482" s="432"/>
      <c r="P482" s="432"/>
      <c r="Q482" s="363"/>
      <c r="R482" s="363"/>
      <c r="S482" s="380" t="str">
        <f t="shared" si="28"/>
        <v/>
      </c>
      <c r="T482" s="363"/>
      <c r="U482" s="49"/>
      <c r="V482" s="391"/>
      <c r="W482" s="434"/>
    </row>
    <row r="483" spans="3:23" ht="13.5" customHeight="1" x14ac:dyDescent="0.2">
      <c r="C483" s="383">
        <f t="shared" si="29"/>
        <v>471</v>
      </c>
      <c r="D483" s="60" t="str">
        <f t="shared" si="27"/>
        <v/>
      </c>
      <c r="E483" s="376"/>
      <c r="F483" s="511"/>
      <c r="G483" s="511"/>
      <c r="H483" s="511"/>
      <c r="I483" s="363"/>
      <c r="J483" s="363"/>
      <c r="K483" s="363"/>
      <c r="L483" s="431"/>
      <c r="M483" s="431"/>
      <c r="N483" s="423"/>
      <c r="O483" s="432"/>
      <c r="P483" s="432"/>
      <c r="Q483" s="363"/>
      <c r="R483" s="363"/>
      <c r="S483" s="380" t="str">
        <f t="shared" si="28"/>
        <v/>
      </c>
      <c r="T483" s="363"/>
      <c r="U483" s="49"/>
      <c r="V483" s="391"/>
      <c r="W483" s="434"/>
    </row>
    <row r="484" spans="3:23" ht="13.5" customHeight="1" x14ac:dyDescent="0.2">
      <c r="C484" s="383">
        <f t="shared" si="29"/>
        <v>472</v>
      </c>
      <c r="D484" s="60" t="str">
        <f t="shared" si="27"/>
        <v/>
      </c>
      <c r="E484" s="376"/>
      <c r="F484" s="511"/>
      <c r="G484" s="511"/>
      <c r="H484" s="511"/>
      <c r="I484" s="363"/>
      <c r="J484" s="363"/>
      <c r="K484" s="363"/>
      <c r="L484" s="431"/>
      <c r="M484" s="431"/>
      <c r="N484" s="423"/>
      <c r="O484" s="432"/>
      <c r="P484" s="432"/>
      <c r="Q484" s="363"/>
      <c r="R484" s="363"/>
      <c r="S484" s="380" t="str">
        <f t="shared" si="28"/>
        <v/>
      </c>
      <c r="T484" s="363"/>
      <c r="U484" s="49"/>
      <c r="V484" s="391"/>
      <c r="W484" s="434"/>
    </row>
    <row r="485" spans="3:23" ht="13.5" customHeight="1" x14ac:dyDescent="0.2">
      <c r="C485" s="383">
        <f t="shared" si="29"/>
        <v>473</v>
      </c>
      <c r="D485" s="60" t="str">
        <f t="shared" si="27"/>
        <v/>
      </c>
      <c r="E485" s="376"/>
      <c r="F485" s="511"/>
      <c r="G485" s="511"/>
      <c r="H485" s="511"/>
      <c r="I485" s="363"/>
      <c r="J485" s="363"/>
      <c r="K485" s="363"/>
      <c r="L485" s="431"/>
      <c r="M485" s="431"/>
      <c r="N485" s="423"/>
      <c r="O485" s="432"/>
      <c r="P485" s="432"/>
      <c r="Q485" s="363"/>
      <c r="R485" s="363"/>
      <c r="S485" s="380" t="str">
        <f t="shared" si="28"/>
        <v/>
      </c>
      <c r="T485" s="363"/>
      <c r="U485" s="49"/>
      <c r="V485" s="391"/>
      <c r="W485" s="434"/>
    </row>
    <row r="486" spans="3:23" ht="13.5" customHeight="1" x14ac:dyDescent="0.2">
      <c r="C486" s="383">
        <f t="shared" si="29"/>
        <v>474</v>
      </c>
      <c r="D486" s="60" t="str">
        <f t="shared" si="27"/>
        <v/>
      </c>
      <c r="E486" s="376"/>
      <c r="F486" s="511"/>
      <c r="G486" s="511"/>
      <c r="H486" s="511"/>
      <c r="I486" s="363"/>
      <c r="J486" s="363"/>
      <c r="K486" s="363"/>
      <c r="L486" s="431"/>
      <c r="M486" s="431"/>
      <c r="N486" s="423"/>
      <c r="O486" s="432"/>
      <c r="P486" s="432"/>
      <c r="Q486" s="363"/>
      <c r="R486" s="363"/>
      <c r="S486" s="380" t="str">
        <f t="shared" si="28"/>
        <v/>
      </c>
      <c r="T486" s="363"/>
      <c r="U486" s="49"/>
      <c r="V486" s="391"/>
      <c r="W486" s="434"/>
    </row>
    <row r="487" spans="3:23" ht="13.5" customHeight="1" x14ac:dyDescent="0.2">
      <c r="C487" s="383">
        <f t="shared" si="29"/>
        <v>475</v>
      </c>
      <c r="D487" s="60" t="str">
        <f t="shared" si="27"/>
        <v/>
      </c>
      <c r="E487" s="376"/>
      <c r="F487" s="511"/>
      <c r="G487" s="511"/>
      <c r="H487" s="511"/>
      <c r="I487" s="363"/>
      <c r="J487" s="363"/>
      <c r="K487" s="363"/>
      <c r="L487" s="431"/>
      <c r="M487" s="431"/>
      <c r="N487" s="423"/>
      <c r="O487" s="432"/>
      <c r="P487" s="432"/>
      <c r="Q487" s="363"/>
      <c r="R487" s="363"/>
      <c r="S487" s="380" t="str">
        <f t="shared" si="28"/>
        <v/>
      </c>
      <c r="T487" s="363"/>
      <c r="U487" s="49"/>
      <c r="V487" s="391"/>
      <c r="W487" s="434"/>
    </row>
    <row r="488" spans="3:23" ht="13.5" customHeight="1" x14ac:dyDescent="0.2">
      <c r="C488" s="383">
        <f t="shared" si="29"/>
        <v>476</v>
      </c>
      <c r="D488" s="60" t="str">
        <f t="shared" si="27"/>
        <v/>
      </c>
      <c r="E488" s="376"/>
      <c r="F488" s="511"/>
      <c r="G488" s="511"/>
      <c r="H488" s="511"/>
      <c r="I488" s="363"/>
      <c r="J488" s="363"/>
      <c r="K488" s="363"/>
      <c r="L488" s="431"/>
      <c r="M488" s="431"/>
      <c r="N488" s="423"/>
      <c r="O488" s="432"/>
      <c r="P488" s="432"/>
      <c r="Q488" s="363"/>
      <c r="R488" s="363"/>
      <c r="S488" s="380" t="str">
        <f t="shared" si="28"/>
        <v/>
      </c>
      <c r="T488" s="363"/>
      <c r="U488" s="49"/>
      <c r="V488" s="391"/>
      <c r="W488" s="434"/>
    </row>
    <row r="489" spans="3:23" ht="13.5" customHeight="1" x14ac:dyDescent="0.2">
      <c r="C489" s="383">
        <f t="shared" si="29"/>
        <v>477</v>
      </c>
      <c r="D489" s="60" t="str">
        <f t="shared" si="27"/>
        <v/>
      </c>
      <c r="E489" s="376"/>
      <c r="F489" s="511"/>
      <c r="G489" s="511"/>
      <c r="H489" s="511"/>
      <c r="I489" s="363"/>
      <c r="J489" s="363"/>
      <c r="K489" s="363"/>
      <c r="L489" s="431"/>
      <c r="M489" s="431"/>
      <c r="N489" s="423"/>
      <c r="O489" s="432"/>
      <c r="P489" s="432"/>
      <c r="Q489" s="363"/>
      <c r="R489" s="363"/>
      <c r="S489" s="380" t="str">
        <f t="shared" si="28"/>
        <v/>
      </c>
      <c r="T489" s="363"/>
      <c r="U489" s="49"/>
      <c r="V489" s="391"/>
      <c r="W489" s="434"/>
    </row>
    <row r="490" spans="3:23" ht="13.5" customHeight="1" x14ac:dyDescent="0.2">
      <c r="C490" s="383">
        <f t="shared" si="29"/>
        <v>478</v>
      </c>
      <c r="D490" s="60" t="str">
        <f t="shared" si="27"/>
        <v/>
      </c>
      <c r="E490" s="376"/>
      <c r="F490" s="511"/>
      <c r="G490" s="511"/>
      <c r="H490" s="511"/>
      <c r="I490" s="363"/>
      <c r="J490" s="363"/>
      <c r="K490" s="363"/>
      <c r="L490" s="431"/>
      <c r="M490" s="431"/>
      <c r="N490" s="423"/>
      <c r="O490" s="432"/>
      <c r="P490" s="432"/>
      <c r="Q490" s="363"/>
      <c r="R490" s="363"/>
      <c r="S490" s="380" t="str">
        <f t="shared" si="28"/>
        <v/>
      </c>
      <c r="T490" s="363"/>
      <c r="U490" s="49"/>
      <c r="V490" s="391"/>
      <c r="W490" s="434"/>
    </row>
    <row r="491" spans="3:23" ht="13.5" customHeight="1" x14ac:dyDescent="0.2">
      <c r="C491" s="383">
        <f t="shared" si="29"/>
        <v>479</v>
      </c>
      <c r="D491" s="60" t="str">
        <f t="shared" si="27"/>
        <v/>
      </c>
      <c r="E491" s="376"/>
      <c r="F491" s="511"/>
      <c r="G491" s="511"/>
      <c r="H491" s="511"/>
      <c r="I491" s="363"/>
      <c r="J491" s="363"/>
      <c r="K491" s="363"/>
      <c r="L491" s="431"/>
      <c r="M491" s="431"/>
      <c r="N491" s="423"/>
      <c r="O491" s="432"/>
      <c r="P491" s="432"/>
      <c r="Q491" s="363"/>
      <c r="R491" s="363"/>
      <c r="S491" s="380" t="str">
        <f t="shared" si="28"/>
        <v/>
      </c>
      <c r="T491" s="363"/>
      <c r="U491" s="49"/>
      <c r="V491" s="391"/>
      <c r="W491" s="434"/>
    </row>
    <row r="492" spans="3:23" ht="13.5" customHeight="1" x14ac:dyDescent="0.2">
      <c r="C492" s="383">
        <f t="shared" si="29"/>
        <v>480</v>
      </c>
      <c r="D492" s="60" t="str">
        <f t="shared" si="27"/>
        <v/>
      </c>
      <c r="E492" s="376"/>
      <c r="F492" s="511"/>
      <c r="G492" s="511"/>
      <c r="H492" s="511"/>
      <c r="I492" s="435"/>
      <c r="J492" s="435"/>
      <c r="K492" s="435"/>
      <c r="L492" s="431"/>
      <c r="M492" s="431"/>
      <c r="N492" s="423"/>
      <c r="O492" s="432"/>
      <c r="P492" s="432"/>
      <c r="Q492" s="363"/>
      <c r="R492" s="363"/>
      <c r="S492" s="380" t="str">
        <f t="shared" si="28"/>
        <v/>
      </c>
      <c r="T492" s="363"/>
      <c r="U492" s="49"/>
      <c r="V492" s="391"/>
      <c r="W492" s="434"/>
    </row>
    <row r="493" spans="3:23" ht="13.5" customHeight="1" x14ac:dyDescent="0.2">
      <c r="C493" s="383">
        <f>C492+1</f>
        <v>481</v>
      </c>
      <c r="D493" s="60" t="str">
        <f t="shared" si="27"/>
        <v/>
      </c>
      <c r="E493" s="376"/>
      <c r="F493" s="511"/>
      <c r="G493" s="511"/>
      <c r="H493" s="511"/>
      <c r="I493" s="363"/>
      <c r="J493" s="363"/>
      <c r="K493" s="363"/>
      <c r="L493" s="431"/>
      <c r="M493" s="431"/>
      <c r="N493" s="423"/>
      <c r="O493" s="432"/>
      <c r="P493" s="432"/>
      <c r="Q493" s="363"/>
      <c r="R493" s="363"/>
      <c r="S493" s="380" t="str">
        <f t="shared" si="28"/>
        <v/>
      </c>
      <c r="T493" s="363"/>
      <c r="U493" s="49"/>
      <c r="V493" s="391"/>
      <c r="W493" s="434"/>
    </row>
    <row r="494" spans="3:23" ht="13.5" customHeight="1" x14ac:dyDescent="0.2">
      <c r="C494" s="383">
        <f>C493+1</f>
        <v>482</v>
      </c>
      <c r="D494" s="60" t="str">
        <f t="shared" si="27"/>
        <v/>
      </c>
      <c r="E494" s="376"/>
      <c r="F494" s="511"/>
      <c r="G494" s="511"/>
      <c r="H494" s="511"/>
      <c r="I494" s="363"/>
      <c r="J494" s="363"/>
      <c r="K494" s="363"/>
      <c r="L494" s="431"/>
      <c r="M494" s="431"/>
      <c r="N494" s="423"/>
      <c r="O494" s="432"/>
      <c r="P494" s="432"/>
      <c r="Q494" s="363"/>
      <c r="R494" s="363"/>
      <c r="S494" s="380" t="str">
        <f t="shared" si="28"/>
        <v/>
      </c>
      <c r="T494" s="363"/>
      <c r="U494" s="49"/>
      <c r="V494" s="391"/>
      <c r="W494" s="434"/>
    </row>
    <row r="495" spans="3:23" ht="13.5" customHeight="1" x14ac:dyDescent="0.2">
      <c r="C495" s="383">
        <f>C494+1</f>
        <v>483</v>
      </c>
      <c r="D495" s="60" t="str">
        <f t="shared" si="27"/>
        <v/>
      </c>
      <c r="E495" s="376"/>
      <c r="F495" s="511"/>
      <c r="G495" s="511"/>
      <c r="H495" s="511"/>
      <c r="I495" s="363"/>
      <c r="J495" s="363"/>
      <c r="K495" s="363"/>
      <c r="L495" s="431"/>
      <c r="M495" s="431"/>
      <c r="N495" s="423"/>
      <c r="O495" s="432"/>
      <c r="P495" s="432"/>
      <c r="Q495" s="363"/>
      <c r="R495" s="363"/>
      <c r="S495" s="380" t="str">
        <f t="shared" si="28"/>
        <v/>
      </c>
      <c r="T495" s="363"/>
      <c r="U495" s="49"/>
      <c r="V495" s="391"/>
      <c r="W495" s="434"/>
    </row>
    <row r="496" spans="3:23" ht="13.5" customHeight="1" x14ac:dyDescent="0.2">
      <c r="C496" s="383">
        <f t="shared" ref="C496:C553" si="30">C495+1</f>
        <v>484</v>
      </c>
      <c r="D496" s="60" t="str">
        <f t="shared" si="27"/>
        <v/>
      </c>
      <c r="E496" s="376"/>
      <c r="F496" s="511"/>
      <c r="G496" s="511"/>
      <c r="H496" s="511"/>
      <c r="I496" s="363"/>
      <c r="J496" s="363"/>
      <c r="K496" s="363"/>
      <c r="L496" s="431"/>
      <c r="M496" s="431"/>
      <c r="N496" s="423"/>
      <c r="O496" s="432"/>
      <c r="P496" s="432"/>
      <c r="Q496" s="363"/>
      <c r="R496" s="363"/>
      <c r="S496" s="380" t="str">
        <f t="shared" si="28"/>
        <v/>
      </c>
      <c r="T496" s="363"/>
      <c r="U496" s="49"/>
      <c r="V496" s="391"/>
      <c r="W496" s="434"/>
    </row>
    <row r="497" spans="3:23" ht="13.5" customHeight="1" x14ac:dyDescent="0.2">
      <c r="C497" s="383">
        <f t="shared" si="30"/>
        <v>485</v>
      </c>
      <c r="D497" s="60" t="str">
        <f t="shared" si="27"/>
        <v/>
      </c>
      <c r="E497" s="376"/>
      <c r="F497" s="511"/>
      <c r="G497" s="511"/>
      <c r="H497" s="511"/>
      <c r="I497" s="363"/>
      <c r="J497" s="363"/>
      <c r="K497" s="363"/>
      <c r="L497" s="431"/>
      <c r="M497" s="431"/>
      <c r="N497" s="423"/>
      <c r="O497" s="432"/>
      <c r="P497" s="432"/>
      <c r="Q497" s="363"/>
      <c r="R497" s="363"/>
      <c r="S497" s="380" t="str">
        <f t="shared" si="28"/>
        <v/>
      </c>
      <c r="T497" s="363"/>
      <c r="U497" s="49"/>
      <c r="V497" s="391"/>
      <c r="W497" s="434"/>
    </row>
    <row r="498" spans="3:23" ht="13.5" customHeight="1" x14ac:dyDescent="0.2">
      <c r="C498" s="383">
        <f t="shared" si="30"/>
        <v>486</v>
      </c>
      <c r="D498" s="60" t="str">
        <f t="shared" si="27"/>
        <v/>
      </c>
      <c r="E498" s="376"/>
      <c r="F498" s="511"/>
      <c r="G498" s="511"/>
      <c r="H498" s="511"/>
      <c r="I498" s="363"/>
      <c r="J498" s="363"/>
      <c r="K498" s="363"/>
      <c r="L498" s="431"/>
      <c r="M498" s="431"/>
      <c r="N498" s="423"/>
      <c r="O498" s="432"/>
      <c r="P498" s="432"/>
      <c r="Q498" s="363"/>
      <c r="R498" s="363"/>
      <c r="S498" s="380" t="str">
        <f t="shared" si="28"/>
        <v/>
      </c>
      <c r="T498" s="363"/>
      <c r="U498" s="49"/>
      <c r="V498" s="391"/>
      <c r="W498" s="434"/>
    </row>
    <row r="499" spans="3:23" ht="13.5" customHeight="1" x14ac:dyDescent="0.2">
      <c r="C499" s="383">
        <f t="shared" si="30"/>
        <v>487</v>
      </c>
      <c r="D499" s="60" t="str">
        <f t="shared" si="27"/>
        <v/>
      </c>
      <c r="E499" s="376"/>
      <c r="F499" s="511"/>
      <c r="G499" s="511"/>
      <c r="H499" s="511"/>
      <c r="I499" s="363"/>
      <c r="J499" s="363"/>
      <c r="K499" s="363"/>
      <c r="L499" s="431"/>
      <c r="M499" s="431"/>
      <c r="N499" s="423"/>
      <c r="O499" s="432"/>
      <c r="P499" s="432"/>
      <c r="Q499" s="363"/>
      <c r="R499" s="363"/>
      <c r="S499" s="380" t="str">
        <f t="shared" si="28"/>
        <v/>
      </c>
      <c r="T499" s="363"/>
      <c r="U499" s="49"/>
      <c r="V499" s="391"/>
      <c r="W499" s="434"/>
    </row>
    <row r="500" spans="3:23" ht="13.5" customHeight="1" x14ac:dyDescent="0.2">
      <c r="C500" s="383">
        <f t="shared" si="30"/>
        <v>488</v>
      </c>
      <c r="D500" s="60" t="str">
        <f t="shared" si="27"/>
        <v/>
      </c>
      <c r="E500" s="376"/>
      <c r="F500" s="511"/>
      <c r="G500" s="511"/>
      <c r="H500" s="511"/>
      <c r="I500" s="363"/>
      <c r="J500" s="363"/>
      <c r="K500" s="363"/>
      <c r="L500" s="431"/>
      <c r="M500" s="431"/>
      <c r="N500" s="423"/>
      <c r="O500" s="432"/>
      <c r="P500" s="432"/>
      <c r="Q500" s="363"/>
      <c r="R500" s="363"/>
      <c r="S500" s="380" t="str">
        <f t="shared" si="28"/>
        <v/>
      </c>
      <c r="T500" s="363"/>
      <c r="U500" s="49"/>
      <c r="V500" s="391"/>
      <c r="W500" s="434"/>
    </row>
    <row r="501" spans="3:23" ht="13.5" customHeight="1" x14ac:dyDescent="0.2">
      <c r="C501" s="383">
        <f t="shared" si="30"/>
        <v>489</v>
      </c>
      <c r="D501" s="60" t="str">
        <f t="shared" si="27"/>
        <v/>
      </c>
      <c r="E501" s="376"/>
      <c r="F501" s="511"/>
      <c r="G501" s="511"/>
      <c r="H501" s="511"/>
      <c r="I501" s="363"/>
      <c r="J501" s="363"/>
      <c r="K501" s="363"/>
      <c r="L501" s="431"/>
      <c r="M501" s="431"/>
      <c r="N501" s="423"/>
      <c r="O501" s="432"/>
      <c r="P501" s="432"/>
      <c r="Q501" s="363"/>
      <c r="R501" s="363"/>
      <c r="S501" s="380" t="str">
        <f t="shared" si="28"/>
        <v/>
      </c>
      <c r="T501" s="363"/>
      <c r="U501" s="49"/>
      <c r="V501" s="391"/>
      <c r="W501" s="434"/>
    </row>
    <row r="502" spans="3:23" ht="13.5" customHeight="1" x14ac:dyDescent="0.2">
      <c r="C502" s="383">
        <f t="shared" si="30"/>
        <v>490</v>
      </c>
      <c r="D502" s="60" t="str">
        <f t="shared" si="27"/>
        <v/>
      </c>
      <c r="E502" s="376"/>
      <c r="F502" s="511"/>
      <c r="G502" s="511"/>
      <c r="H502" s="511"/>
      <c r="I502" s="363"/>
      <c r="J502" s="363"/>
      <c r="K502" s="363"/>
      <c r="L502" s="431"/>
      <c r="M502" s="431"/>
      <c r="N502" s="423"/>
      <c r="O502" s="432"/>
      <c r="P502" s="432"/>
      <c r="Q502" s="363"/>
      <c r="R502" s="363"/>
      <c r="S502" s="380" t="str">
        <f t="shared" si="28"/>
        <v/>
      </c>
      <c r="T502" s="363"/>
      <c r="U502" s="49"/>
      <c r="V502" s="391"/>
      <c r="W502" s="434"/>
    </row>
    <row r="503" spans="3:23" ht="13.5" customHeight="1" x14ac:dyDescent="0.2">
      <c r="C503" s="383">
        <f t="shared" si="30"/>
        <v>491</v>
      </c>
      <c r="D503" s="60" t="str">
        <f t="shared" si="27"/>
        <v/>
      </c>
      <c r="E503" s="376"/>
      <c r="F503" s="511"/>
      <c r="G503" s="511"/>
      <c r="H503" s="511"/>
      <c r="I503" s="363"/>
      <c r="J503" s="363"/>
      <c r="K503" s="363"/>
      <c r="L503" s="431"/>
      <c r="M503" s="431"/>
      <c r="N503" s="423"/>
      <c r="O503" s="432"/>
      <c r="P503" s="432"/>
      <c r="Q503" s="363"/>
      <c r="R503" s="363"/>
      <c r="S503" s="380" t="str">
        <f t="shared" si="28"/>
        <v/>
      </c>
      <c r="T503" s="363"/>
      <c r="U503" s="49"/>
      <c r="V503" s="391"/>
      <c r="W503" s="434"/>
    </row>
    <row r="504" spans="3:23" ht="13.5" customHeight="1" x14ac:dyDescent="0.2">
      <c r="C504" s="383">
        <f t="shared" si="30"/>
        <v>492</v>
      </c>
      <c r="D504" s="60" t="str">
        <f t="shared" si="27"/>
        <v/>
      </c>
      <c r="E504" s="376"/>
      <c r="F504" s="511"/>
      <c r="G504" s="511"/>
      <c r="H504" s="511"/>
      <c r="I504" s="363"/>
      <c r="J504" s="363"/>
      <c r="K504" s="363"/>
      <c r="L504" s="431"/>
      <c r="M504" s="431"/>
      <c r="N504" s="423"/>
      <c r="O504" s="432"/>
      <c r="P504" s="432"/>
      <c r="Q504" s="363"/>
      <c r="R504" s="363"/>
      <c r="S504" s="380" t="str">
        <f t="shared" si="28"/>
        <v/>
      </c>
      <c r="T504" s="363"/>
      <c r="U504" s="49"/>
      <c r="V504" s="391"/>
      <c r="W504" s="434"/>
    </row>
    <row r="505" spans="3:23" ht="13.5" customHeight="1" x14ac:dyDescent="0.2">
      <c r="C505" s="383">
        <f t="shared" si="30"/>
        <v>493</v>
      </c>
      <c r="D505" s="60" t="str">
        <f t="shared" si="27"/>
        <v/>
      </c>
      <c r="E505" s="376"/>
      <c r="F505" s="511"/>
      <c r="G505" s="511"/>
      <c r="H505" s="511"/>
      <c r="I505" s="363"/>
      <c r="J505" s="363"/>
      <c r="K505" s="363"/>
      <c r="L505" s="431"/>
      <c r="M505" s="431"/>
      <c r="N505" s="423"/>
      <c r="O505" s="432"/>
      <c r="P505" s="432"/>
      <c r="Q505" s="363"/>
      <c r="R505" s="363"/>
      <c r="S505" s="380" t="str">
        <f t="shared" si="28"/>
        <v/>
      </c>
      <c r="T505" s="363"/>
      <c r="U505" s="49"/>
      <c r="V505" s="391"/>
      <c r="W505" s="434"/>
    </row>
    <row r="506" spans="3:23" ht="13.5" customHeight="1" x14ac:dyDescent="0.2">
      <c r="C506" s="383">
        <f t="shared" si="30"/>
        <v>494</v>
      </c>
      <c r="D506" s="60" t="str">
        <f t="shared" si="27"/>
        <v/>
      </c>
      <c r="E506" s="376"/>
      <c r="F506" s="511"/>
      <c r="G506" s="511"/>
      <c r="H506" s="511"/>
      <c r="I506" s="363"/>
      <c r="J506" s="363"/>
      <c r="K506" s="363"/>
      <c r="L506" s="431"/>
      <c r="M506" s="431"/>
      <c r="N506" s="423"/>
      <c r="O506" s="432"/>
      <c r="P506" s="432"/>
      <c r="Q506" s="363"/>
      <c r="R506" s="363"/>
      <c r="S506" s="380" t="str">
        <f t="shared" si="28"/>
        <v/>
      </c>
      <c r="T506" s="363"/>
      <c r="U506" s="49"/>
      <c r="V506" s="391"/>
      <c r="W506" s="434"/>
    </row>
    <row r="507" spans="3:23" ht="13.5" customHeight="1" x14ac:dyDescent="0.2">
      <c r="C507" s="383">
        <f t="shared" si="30"/>
        <v>495</v>
      </c>
      <c r="D507" s="60" t="str">
        <f t="shared" si="27"/>
        <v/>
      </c>
      <c r="E507" s="376"/>
      <c r="F507" s="511"/>
      <c r="G507" s="511"/>
      <c r="H507" s="511"/>
      <c r="I507" s="363"/>
      <c r="J507" s="363"/>
      <c r="K507" s="363"/>
      <c r="L507" s="431"/>
      <c r="M507" s="431"/>
      <c r="N507" s="423"/>
      <c r="O507" s="432"/>
      <c r="P507" s="432"/>
      <c r="Q507" s="363"/>
      <c r="R507" s="363"/>
      <c r="S507" s="380" t="str">
        <f t="shared" si="28"/>
        <v/>
      </c>
      <c r="T507" s="363"/>
      <c r="U507" s="49"/>
      <c r="V507" s="391"/>
      <c r="W507" s="434"/>
    </row>
    <row r="508" spans="3:23" ht="13.5" customHeight="1" x14ac:dyDescent="0.2">
      <c r="C508" s="383">
        <f t="shared" si="30"/>
        <v>496</v>
      </c>
      <c r="D508" s="60" t="str">
        <f t="shared" si="27"/>
        <v/>
      </c>
      <c r="E508" s="376"/>
      <c r="F508" s="511"/>
      <c r="G508" s="511"/>
      <c r="H508" s="511"/>
      <c r="I508" s="363"/>
      <c r="J508" s="363"/>
      <c r="K508" s="363"/>
      <c r="L508" s="431"/>
      <c r="M508" s="431"/>
      <c r="N508" s="423"/>
      <c r="O508" s="432"/>
      <c r="P508" s="432"/>
      <c r="Q508" s="363"/>
      <c r="R508" s="363"/>
      <c r="S508" s="380" t="str">
        <f t="shared" si="28"/>
        <v/>
      </c>
      <c r="T508" s="363"/>
      <c r="U508" s="49"/>
      <c r="V508" s="391"/>
      <c r="W508" s="434"/>
    </row>
    <row r="509" spans="3:23" ht="13.5" customHeight="1" x14ac:dyDescent="0.2">
      <c r="C509" s="383">
        <f t="shared" si="30"/>
        <v>497</v>
      </c>
      <c r="D509" s="60" t="str">
        <f t="shared" si="27"/>
        <v/>
      </c>
      <c r="E509" s="376"/>
      <c r="F509" s="511"/>
      <c r="G509" s="511"/>
      <c r="H509" s="511"/>
      <c r="I509" s="363"/>
      <c r="J509" s="363"/>
      <c r="K509" s="363"/>
      <c r="L509" s="431"/>
      <c r="M509" s="431"/>
      <c r="N509" s="423"/>
      <c r="O509" s="432"/>
      <c r="P509" s="432"/>
      <c r="Q509" s="363"/>
      <c r="R509" s="363"/>
      <c r="S509" s="380" t="str">
        <f t="shared" si="28"/>
        <v/>
      </c>
      <c r="T509" s="363"/>
      <c r="U509" s="49"/>
      <c r="V509" s="391"/>
      <c r="W509" s="434"/>
    </row>
    <row r="510" spans="3:23" ht="13.5" customHeight="1" x14ac:dyDescent="0.2">
      <c r="C510" s="383">
        <f t="shared" si="30"/>
        <v>498</v>
      </c>
      <c r="D510" s="60" t="str">
        <f t="shared" si="27"/>
        <v/>
      </c>
      <c r="E510" s="376"/>
      <c r="F510" s="511"/>
      <c r="G510" s="511"/>
      <c r="H510" s="511"/>
      <c r="I510" s="363"/>
      <c r="J510" s="363"/>
      <c r="K510" s="363"/>
      <c r="L510" s="431"/>
      <c r="M510" s="431"/>
      <c r="N510" s="423"/>
      <c r="O510" s="432"/>
      <c r="P510" s="432"/>
      <c r="Q510" s="363"/>
      <c r="R510" s="363"/>
      <c r="S510" s="380" t="str">
        <f t="shared" si="28"/>
        <v/>
      </c>
      <c r="T510" s="363"/>
      <c r="U510" s="49"/>
      <c r="V510" s="391"/>
      <c r="W510" s="434"/>
    </row>
    <row r="511" spans="3:23" ht="13.5" customHeight="1" x14ac:dyDescent="0.2">
      <c r="C511" s="383">
        <f t="shared" si="30"/>
        <v>499</v>
      </c>
      <c r="D511" s="60" t="str">
        <f t="shared" si="27"/>
        <v/>
      </c>
      <c r="E511" s="376"/>
      <c r="F511" s="511"/>
      <c r="G511" s="511"/>
      <c r="H511" s="511"/>
      <c r="I511" s="363"/>
      <c r="J511" s="363"/>
      <c r="K511" s="363"/>
      <c r="L511" s="431"/>
      <c r="M511" s="431"/>
      <c r="N511" s="423"/>
      <c r="O511" s="432"/>
      <c r="P511" s="432"/>
      <c r="Q511" s="363"/>
      <c r="R511" s="363"/>
      <c r="S511" s="380" t="str">
        <f t="shared" si="28"/>
        <v/>
      </c>
      <c r="T511" s="363"/>
      <c r="U511" s="49"/>
      <c r="V511" s="391"/>
      <c r="W511" s="434"/>
    </row>
    <row r="512" spans="3:23" ht="13.5" customHeight="1" x14ac:dyDescent="0.2">
      <c r="C512" s="383">
        <f t="shared" si="30"/>
        <v>500</v>
      </c>
      <c r="D512" s="60" t="str">
        <f t="shared" si="27"/>
        <v/>
      </c>
      <c r="E512" s="376"/>
      <c r="F512" s="511"/>
      <c r="G512" s="511"/>
      <c r="H512" s="511"/>
      <c r="I512" s="363"/>
      <c r="J512" s="363"/>
      <c r="K512" s="363"/>
      <c r="L512" s="431"/>
      <c r="M512" s="431"/>
      <c r="N512" s="423"/>
      <c r="O512" s="432"/>
      <c r="P512" s="432"/>
      <c r="Q512" s="363"/>
      <c r="R512" s="363"/>
      <c r="S512" s="380" t="str">
        <f t="shared" si="28"/>
        <v/>
      </c>
      <c r="T512" s="363"/>
      <c r="U512" s="49"/>
      <c r="V512" s="391"/>
      <c r="W512" s="434"/>
    </row>
    <row r="513" spans="3:23" ht="13.5" customHeight="1" x14ac:dyDescent="0.2">
      <c r="C513" s="383">
        <f t="shared" si="30"/>
        <v>501</v>
      </c>
      <c r="D513" s="60" t="str">
        <f t="shared" si="27"/>
        <v/>
      </c>
      <c r="E513" s="376"/>
      <c r="F513" s="511"/>
      <c r="G513" s="511"/>
      <c r="H513" s="511"/>
      <c r="I513" s="363"/>
      <c r="J513" s="363"/>
      <c r="K513" s="363"/>
      <c r="L513" s="431"/>
      <c r="M513" s="431"/>
      <c r="N513" s="423"/>
      <c r="O513" s="432"/>
      <c r="P513" s="432"/>
      <c r="Q513" s="363"/>
      <c r="R513" s="363"/>
      <c r="S513" s="380" t="str">
        <f t="shared" si="28"/>
        <v/>
      </c>
      <c r="T513" s="363"/>
      <c r="U513" s="49"/>
      <c r="V513" s="391"/>
      <c r="W513" s="434"/>
    </row>
    <row r="514" spans="3:23" ht="13.5" customHeight="1" x14ac:dyDescent="0.2">
      <c r="C514" s="383">
        <f t="shared" si="30"/>
        <v>502</v>
      </c>
      <c r="D514" s="60" t="str">
        <f t="shared" si="27"/>
        <v/>
      </c>
      <c r="E514" s="376"/>
      <c r="F514" s="511"/>
      <c r="G514" s="511"/>
      <c r="H514" s="511"/>
      <c r="I514" s="363"/>
      <c r="J514" s="363"/>
      <c r="K514" s="363"/>
      <c r="L514" s="431"/>
      <c r="M514" s="431"/>
      <c r="N514" s="423"/>
      <c r="O514" s="432"/>
      <c r="P514" s="432"/>
      <c r="Q514" s="363"/>
      <c r="R514" s="363"/>
      <c r="S514" s="380" t="str">
        <f t="shared" si="28"/>
        <v/>
      </c>
      <c r="T514" s="363"/>
      <c r="U514" s="49"/>
      <c r="V514" s="391"/>
      <c r="W514" s="434"/>
    </row>
    <row r="515" spans="3:23" ht="13.5" customHeight="1" x14ac:dyDescent="0.2">
      <c r="C515" s="383">
        <f t="shared" si="30"/>
        <v>503</v>
      </c>
      <c r="D515" s="60" t="str">
        <f t="shared" si="27"/>
        <v/>
      </c>
      <c r="E515" s="376"/>
      <c r="F515" s="511"/>
      <c r="G515" s="511"/>
      <c r="H515" s="511"/>
      <c r="I515" s="363"/>
      <c r="J515" s="363"/>
      <c r="K515" s="363"/>
      <c r="L515" s="431"/>
      <c r="M515" s="431"/>
      <c r="N515" s="423"/>
      <c r="O515" s="432"/>
      <c r="P515" s="432"/>
      <c r="Q515" s="363"/>
      <c r="R515" s="363"/>
      <c r="S515" s="380" t="str">
        <f t="shared" si="28"/>
        <v/>
      </c>
      <c r="T515" s="363"/>
      <c r="U515" s="49"/>
      <c r="V515" s="391"/>
      <c r="W515" s="434"/>
    </row>
    <row r="516" spans="3:23" ht="13.5" customHeight="1" x14ac:dyDescent="0.2">
      <c r="C516" s="383">
        <f t="shared" si="30"/>
        <v>504</v>
      </c>
      <c r="D516" s="60" t="str">
        <f t="shared" si="27"/>
        <v/>
      </c>
      <c r="E516" s="376"/>
      <c r="F516" s="511"/>
      <c r="G516" s="511"/>
      <c r="H516" s="511"/>
      <c r="I516" s="363"/>
      <c r="J516" s="363"/>
      <c r="K516" s="363"/>
      <c r="L516" s="431"/>
      <c r="M516" s="431"/>
      <c r="N516" s="423"/>
      <c r="O516" s="432"/>
      <c r="P516" s="432"/>
      <c r="Q516" s="363"/>
      <c r="R516" s="363"/>
      <c r="S516" s="380" t="str">
        <f t="shared" si="28"/>
        <v/>
      </c>
      <c r="T516" s="363"/>
      <c r="U516" s="49"/>
      <c r="V516" s="391"/>
      <c r="W516" s="434"/>
    </row>
    <row r="517" spans="3:23" ht="13.5" customHeight="1" x14ac:dyDescent="0.2">
      <c r="C517" s="383">
        <f t="shared" si="30"/>
        <v>505</v>
      </c>
      <c r="D517" s="60" t="str">
        <f t="shared" si="27"/>
        <v/>
      </c>
      <c r="E517" s="376"/>
      <c r="F517" s="511"/>
      <c r="G517" s="511"/>
      <c r="H517" s="511"/>
      <c r="I517" s="363"/>
      <c r="J517" s="363"/>
      <c r="K517" s="363"/>
      <c r="L517" s="431"/>
      <c r="M517" s="431"/>
      <c r="N517" s="423"/>
      <c r="O517" s="432"/>
      <c r="P517" s="432"/>
      <c r="Q517" s="363"/>
      <c r="R517" s="363"/>
      <c r="S517" s="380" t="str">
        <f t="shared" si="28"/>
        <v/>
      </c>
      <c r="T517" s="363"/>
      <c r="U517" s="49"/>
      <c r="V517" s="391"/>
      <c r="W517" s="434"/>
    </row>
    <row r="518" spans="3:23" ht="13.5" customHeight="1" x14ac:dyDescent="0.2">
      <c r="C518" s="383">
        <f t="shared" si="30"/>
        <v>506</v>
      </c>
      <c r="D518" s="60" t="str">
        <f t="shared" si="27"/>
        <v/>
      </c>
      <c r="E518" s="376"/>
      <c r="F518" s="511"/>
      <c r="G518" s="511"/>
      <c r="H518" s="511"/>
      <c r="I518" s="363"/>
      <c r="J518" s="363"/>
      <c r="K518" s="363"/>
      <c r="L518" s="431"/>
      <c r="M518" s="431"/>
      <c r="N518" s="423"/>
      <c r="O518" s="432"/>
      <c r="P518" s="432"/>
      <c r="Q518" s="363"/>
      <c r="R518" s="363"/>
      <c r="S518" s="380" t="str">
        <f t="shared" si="28"/>
        <v/>
      </c>
      <c r="T518" s="363"/>
      <c r="U518" s="49"/>
      <c r="V518" s="391"/>
      <c r="W518" s="434"/>
    </row>
    <row r="519" spans="3:23" ht="13.5" customHeight="1" x14ac:dyDescent="0.2">
      <c r="C519" s="383">
        <f t="shared" si="30"/>
        <v>507</v>
      </c>
      <c r="D519" s="60" t="str">
        <f t="shared" si="27"/>
        <v/>
      </c>
      <c r="E519" s="376"/>
      <c r="F519" s="511"/>
      <c r="G519" s="511"/>
      <c r="H519" s="511"/>
      <c r="I519" s="363"/>
      <c r="J519" s="363"/>
      <c r="K519" s="363"/>
      <c r="L519" s="431"/>
      <c r="M519" s="431"/>
      <c r="N519" s="423"/>
      <c r="O519" s="432"/>
      <c r="P519" s="432"/>
      <c r="Q519" s="363"/>
      <c r="R519" s="363"/>
      <c r="S519" s="380" t="str">
        <f t="shared" si="28"/>
        <v/>
      </c>
      <c r="T519" s="363"/>
      <c r="U519" s="49"/>
      <c r="V519" s="391"/>
      <c r="W519" s="434"/>
    </row>
    <row r="520" spans="3:23" ht="13.5" customHeight="1" x14ac:dyDescent="0.2">
      <c r="C520" s="383">
        <f t="shared" si="30"/>
        <v>508</v>
      </c>
      <c r="D520" s="60" t="str">
        <f t="shared" si="27"/>
        <v/>
      </c>
      <c r="E520" s="376"/>
      <c r="F520" s="511"/>
      <c r="G520" s="511"/>
      <c r="H520" s="511"/>
      <c r="I520" s="363"/>
      <c r="J520" s="363"/>
      <c r="K520" s="363"/>
      <c r="L520" s="431"/>
      <c r="M520" s="431"/>
      <c r="N520" s="423"/>
      <c r="O520" s="432"/>
      <c r="P520" s="432"/>
      <c r="Q520" s="363"/>
      <c r="R520" s="363"/>
      <c r="S520" s="380" t="str">
        <f t="shared" si="28"/>
        <v/>
      </c>
      <c r="T520" s="363"/>
      <c r="U520" s="49"/>
      <c r="V520" s="391"/>
      <c r="W520" s="434"/>
    </row>
    <row r="521" spans="3:23" ht="13.5" customHeight="1" x14ac:dyDescent="0.2">
      <c r="C521" s="383">
        <f t="shared" si="30"/>
        <v>509</v>
      </c>
      <c r="D521" s="60" t="str">
        <f t="shared" si="27"/>
        <v/>
      </c>
      <c r="E521" s="376"/>
      <c r="F521" s="511"/>
      <c r="G521" s="511"/>
      <c r="H521" s="511"/>
      <c r="I521" s="363"/>
      <c r="J521" s="363"/>
      <c r="K521" s="363"/>
      <c r="L521" s="431"/>
      <c r="M521" s="431"/>
      <c r="N521" s="423"/>
      <c r="O521" s="432"/>
      <c r="P521" s="432"/>
      <c r="Q521" s="363"/>
      <c r="R521" s="363"/>
      <c r="S521" s="380" t="str">
        <f t="shared" si="28"/>
        <v/>
      </c>
      <c r="T521" s="363"/>
      <c r="U521" s="49"/>
      <c r="V521" s="391"/>
      <c r="W521" s="434"/>
    </row>
    <row r="522" spans="3:23" ht="13.5" customHeight="1" x14ac:dyDescent="0.2">
      <c r="C522" s="383">
        <f t="shared" si="30"/>
        <v>510</v>
      </c>
      <c r="D522" s="60" t="str">
        <f t="shared" si="27"/>
        <v/>
      </c>
      <c r="E522" s="376"/>
      <c r="F522" s="511"/>
      <c r="G522" s="511"/>
      <c r="H522" s="511"/>
      <c r="I522" s="435"/>
      <c r="J522" s="435"/>
      <c r="K522" s="435"/>
      <c r="L522" s="431"/>
      <c r="M522" s="431"/>
      <c r="N522" s="423"/>
      <c r="O522" s="432"/>
      <c r="P522" s="432"/>
      <c r="Q522" s="363"/>
      <c r="R522" s="363"/>
      <c r="S522" s="380" t="str">
        <f t="shared" si="28"/>
        <v/>
      </c>
      <c r="T522" s="363"/>
      <c r="U522" s="49"/>
      <c r="V522" s="391"/>
      <c r="W522" s="434"/>
    </row>
    <row r="523" spans="3:23" ht="13.5" customHeight="1" x14ac:dyDescent="0.2">
      <c r="C523" s="383">
        <f t="shared" si="30"/>
        <v>511</v>
      </c>
      <c r="D523" s="60" t="str">
        <f t="shared" si="27"/>
        <v/>
      </c>
      <c r="E523" s="376"/>
      <c r="F523" s="511"/>
      <c r="G523" s="511"/>
      <c r="H523" s="511"/>
      <c r="I523" s="363"/>
      <c r="J523" s="363"/>
      <c r="K523" s="363"/>
      <c r="L523" s="431"/>
      <c r="M523" s="431"/>
      <c r="N523" s="423"/>
      <c r="O523" s="432"/>
      <c r="P523" s="432"/>
      <c r="Q523" s="363"/>
      <c r="R523" s="363"/>
      <c r="S523" s="380" t="str">
        <f t="shared" si="28"/>
        <v/>
      </c>
      <c r="T523" s="363"/>
      <c r="U523" s="49"/>
      <c r="V523" s="391"/>
      <c r="W523" s="434"/>
    </row>
    <row r="524" spans="3:23" ht="13.5" customHeight="1" x14ac:dyDescent="0.2">
      <c r="C524" s="383">
        <f t="shared" si="30"/>
        <v>512</v>
      </c>
      <c r="D524" s="60" t="str">
        <f t="shared" si="27"/>
        <v/>
      </c>
      <c r="E524" s="376"/>
      <c r="F524" s="511"/>
      <c r="G524" s="511"/>
      <c r="H524" s="511"/>
      <c r="I524" s="363"/>
      <c r="J524" s="363"/>
      <c r="K524" s="363"/>
      <c r="L524" s="431"/>
      <c r="M524" s="431"/>
      <c r="N524" s="423"/>
      <c r="O524" s="432"/>
      <c r="P524" s="432"/>
      <c r="Q524" s="363"/>
      <c r="R524" s="363"/>
      <c r="S524" s="380" t="str">
        <f t="shared" si="28"/>
        <v/>
      </c>
      <c r="T524" s="363"/>
      <c r="U524" s="49"/>
      <c r="V524" s="391"/>
      <c r="W524" s="434"/>
    </row>
    <row r="525" spans="3:23" ht="13.5" customHeight="1" x14ac:dyDescent="0.2">
      <c r="C525" s="383">
        <f t="shared" si="30"/>
        <v>513</v>
      </c>
      <c r="D525" s="60" t="str">
        <f t="shared" ref="D525:D588" si="31">IF(E525="","",IF(OR(AND(E525&lt;=$Z$2,K525&lt;&gt;"○"),AND(E525&lt;=$AA$2,K525="○")),"○",""))</f>
        <v/>
      </c>
      <c r="E525" s="376"/>
      <c r="F525" s="511"/>
      <c r="G525" s="511"/>
      <c r="H525" s="511"/>
      <c r="I525" s="363"/>
      <c r="J525" s="363"/>
      <c r="K525" s="363"/>
      <c r="L525" s="431"/>
      <c r="M525" s="431"/>
      <c r="N525" s="423"/>
      <c r="O525" s="432"/>
      <c r="P525" s="432"/>
      <c r="Q525" s="363"/>
      <c r="R525" s="363"/>
      <c r="S525" s="380" t="str">
        <f t="shared" ref="S525:S588" si="32">IF(OR(N525="",N525=0),"",IF(OR(AND(I525="○",$O525&gt;Z$5),AND(J525="○",$O525&gt;AA$5),AND(I525="○",$P525&gt;Z$6),AND(J525="○",$P525&gt;AA$6),AND(K525="○",$P525&gt;AB$6),AND(Q525="○",R525="○")),"○",""))</f>
        <v/>
      </c>
      <c r="T525" s="363"/>
      <c r="U525" s="49"/>
      <c r="V525" s="391"/>
      <c r="W525" s="434"/>
    </row>
    <row r="526" spans="3:23" ht="13.5" customHeight="1" x14ac:dyDescent="0.2">
      <c r="C526" s="383">
        <f t="shared" si="30"/>
        <v>514</v>
      </c>
      <c r="D526" s="60" t="str">
        <f t="shared" si="31"/>
        <v/>
      </c>
      <c r="E526" s="376"/>
      <c r="F526" s="511"/>
      <c r="G526" s="511"/>
      <c r="H526" s="511"/>
      <c r="I526" s="363"/>
      <c r="J526" s="363"/>
      <c r="K526" s="363"/>
      <c r="L526" s="431"/>
      <c r="M526" s="431"/>
      <c r="N526" s="423"/>
      <c r="O526" s="432"/>
      <c r="P526" s="432"/>
      <c r="Q526" s="363"/>
      <c r="R526" s="363"/>
      <c r="S526" s="380" t="str">
        <f t="shared" si="32"/>
        <v/>
      </c>
      <c r="T526" s="363"/>
      <c r="U526" s="49"/>
      <c r="V526" s="391"/>
      <c r="W526" s="434"/>
    </row>
    <row r="527" spans="3:23" ht="13.5" customHeight="1" x14ac:dyDescent="0.2">
      <c r="C527" s="383">
        <f t="shared" si="30"/>
        <v>515</v>
      </c>
      <c r="D527" s="60" t="str">
        <f t="shared" si="31"/>
        <v/>
      </c>
      <c r="E527" s="376"/>
      <c r="F527" s="511"/>
      <c r="G527" s="511"/>
      <c r="H527" s="511"/>
      <c r="I527" s="363"/>
      <c r="J527" s="363"/>
      <c r="K527" s="363"/>
      <c r="L527" s="431"/>
      <c r="M527" s="431"/>
      <c r="N527" s="423"/>
      <c r="O527" s="432"/>
      <c r="P527" s="432"/>
      <c r="Q527" s="363"/>
      <c r="R527" s="363"/>
      <c r="S527" s="380" t="str">
        <f t="shared" si="32"/>
        <v/>
      </c>
      <c r="T527" s="363"/>
      <c r="U527" s="49"/>
      <c r="V527" s="391"/>
      <c r="W527" s="434"/>
    </row>
    <row r="528" spans="3:23" ht="13.5" customHeight="1" x14ac:dyDescent="0.2">
      <c r="C528" s="383">
        <f t="shared" si="30"/>
        <v>516</v>
      </c>
      <c r="D528" s="60" t="str">
        <f t="shared" si="31"/>
        <v/>
      </c>
      <c r="E528" s="376"/>
      <c r="F528" s="511"/>
      <c r="G528" s="511"/>
      <c r="H528" s="511"/>
      <c r="I528" s="363"/>
      <c r="J528" s="363"/>
      <c r="K528" s="363"/>
      <c r="L528" s="431"/>
      <c r="M528" s="431"/>
      <c r="N528" s="423"/>
      <c r="O528" s="432"/>
      <c r="P528" s="432"/>
      <c r="Q528" s="363"/>
      <c r="R528" s="363"/>
      <c r="S528" s="380" t="str">
        <f t="shared" si="32"/>
        <v/>
      </c>
      <c r="T528" s="363"/>
      <c r="U528" s="49"/>
      <c r="V528" s="391"/>
      <c r="W528" s="434"/>
    </row>
    <row r="529" spans="3:23" ht="13.5" customHeight="1" x14ac:dyDescent="0.2">
      <c r="C529" s="383">
        <f t="shared" si="30"/>
        <v>517</v>
      </c>
      <c r="D529" s="60" t="str">
        <f t="shared" si="31"/>
        <v/>
      </c>
      <c r="E529" s="376"/>
      <c r="F529" s="511"/>
      <c r="G529" s="511"/>
      <c r="H529" s="511"/>
      <c r="I529" s="363"/>
      <c r="J529" s="363"/>
      <c r="K529" s="363"/>
      <c r="L529" s="431"/>
      <c r="M529" s="431"/>
      <c r="N529" s="423"/>
      <c r="O529" s="432"/>
      <c r="P529" s="432"/>
      <c r="Q529" s="363"/>
      <c r="R529" s="363"/>
      <c r="S529" s="380" t="str">
        <f t="shared" si="32"/>
        <v/>
      </c>
      <c r="T529" s="363"/>
      <c r="U529" s="49"/>
      <c r="V529" s="391"/>
      <c r="W529" s="434"/>
    </row>
    <row r="530" spans="3:23" ht="13.5" customHeight="1" x14ac:dyDescent="0.2">
      <c r="C530" s="383">
        <f t="shared" si="30"/>
        <v>518</v>
      </c>
      <c r="D530" s="60" t="str">
        <f t="shared" si="31"/>
        <v/>
      </c>
      <c r="E530" s="376"/>
      <c r="F530" s="511"/>
      <c r="G530" s="511"/>
      <c r="H530" s="511"/>
      <c r="I530" s="363"/>
      <c r="J530" s="363"/>
      <c r="K530" s="363"/>
      <c r="L530" s="431"/>
      <c r="M530" s="431"/>
      <c r="N530" s="423"/>
      <c r="O530" s="432"/>
      <c r="P530" s="432"/>
      <c r="Q530" s="363"/>
      <c r="R530" s="363"/>
      <c r="S530" s="380" t="str">
        <f t="shared" si="32"/>
        <v/>
      </c>
      <c r="T530" s="363"/>
      <c r="U530" s="49"/>
      <c r="V530" s="391"/>
      <c r="W530" s="434"/>
    </row>
    <row r="531" spans="3:23" ht="13.5" customHeight="1" x14ac:dyDescent="0.2">
      <c r="C531" s="383">
        <f t="shared" si="30"/>
        <v>519</v>
      </c>
      <c r="D531" s="60" t="str">
        <f t="shared" si="31"/>
        <v/>
      </c>
      <c r="E531" s="376"/>
      <c r="F531" s="511"/>
      <c r="G531" s="511"/>
      <c r="H531" s="511"/>
      <c r="I531" s="363"/>
      <c r="J531" s="363"/>
      <c r="K531" s="363"/>
      <c r="L531" s="431"/>
      <c r="M531" s="431"/>
      <c r="N531" s="423"/>
      <c r="O531" s="432"/>
      <c r="P531" s="432"/>
      <c r="Q531" s="363"/>
      <c r="R531" s="363"/>
      <c r="S531" s="380" t="str">
        <f t="shared" si="32"/>
        <v/>
      </c>
      <c r="T531" s="363"/>
      <c r="U531" s="49"/>
      <c r="V531" s="391"/>
      <c r="W531" s="434"/>
    </row>
    <row r="532" spans="3:23" ht="13.5" customHeight="1" x14ac:dyDescent="0.2">
      <c r="C532" s="383">
        <f t="shared" si="30"/>
        <v>520</v>
      </c>
      <c r="D532" s="60" t="str">
        <f t="shared" si="31"/>
        <v/>
      </c>
      <c r="E532" s="376"/>
      <c r="F532" s="511"/>
      <c r="G532" s="511"/>
      <c r="H532" s="511"/>
      <c r="I532" s="363"/>
      <c r="J532" s="363"/>
      <c r="K532" s="363"/>
      <c r="L532" s="431"/>
      <c r="M532" s="431"/>
      <c r="N532" s="423"/>
      <c r="O532" s="432"/>
      <c r="P532" s="432"/>
      <c r="Q532" s="363"/>
      <c r="R532" s="363"/>
      <c r="S532" s="380" t="str">
        <f t="shared" si="32"/>
        <v/>
      </c>
      <c r="T532" s="363"/>
      <c r="U532" s="49"/>
      <c r="V532" s="391"/>
      <c r="W532" s="434"/>
    </row>
    <row r="533" spans="3:23" ht="13.5" customHeight="1" x14ac:dyDescent="0.2">
      <c r="C533" s="383">
        <f t="shared" si="30"/>
        <v>521</v>
      </c>
      <c r="D533" s="60" t="str">
        <f t="shared" si="31"/>
        <v/>
      </c>
      <c r="E533" s="376"/>
      <c r="F533" s="511"/>
      <c r="G533" s="511"/>
      <c r="H533" s="511"/>
      <c r="I533" s="363"/>
      <c r="J533" s="363"/>
      <c r="K533" s="363"/>
      <c r="L533" s="431"/>
      <c r="M533" s="431"/>
      <c r="N533" s="423"/>
      <c r="O533" s="432"/>
      <c r="P533" s="432"/>
      <c r="Q533" s="363"/>
      <c r="R533" s="363"/>
      <c r="S533" s="380" t="str">
        <f t="shared" si="32"/>
        <v/>
      </c>
      <c r="T533" s="363"/>
      <c r="U533" s="49"/>
      <c r="V533" s="391"/>
      <c r="W533" s="434"/>
    </row>
    <row r="534" spans="3:23" ht="13.5" customHeight="1" x14ac:dyDescent="0.2">
      <c r="C534" s="383">
        <f t="shared" si="30"/>
        <v>522</v>
      </c>
      <c r="D534" s="60" t="str">
        <f t="shared" si="31"/>
        <v/>
      </c>
      <c r="E534" s="376"/>
      <c r="F534" s="511"/>
      <c r="G534" s="511"/>
      <c r="H534" s="511"/>
      <c r="I534" s="363"/>
      <c r="J534" s="363"/>
      <c r="K534" s="363"/>
      <c r="L534" s="431"/>
      <c r="M534" s="431"/>
      <c r="N534" s="423"/>
      <c r="O534" s="432"/>
      <c r="P534" s="432"/>
      <c r="Q534" s="363"/>
      <c r="R534" s="363"/>
      <c r="S534" s="380" t="str">
        <f t="shared" si="32"/>
        <v/>
      </c>
      <c r="T534" s="363"/>
      <c r="U534" s="49"/>
      <c r="V534" s="391"/>
      <c r="W534" s="434"/>
    </row>
    <row r="535" spans="3:23" ht="13.5" customHeight="1" x14ac:dyDescent="0.2">
      <c r="C535" s="383">
        <f t="shared" si="30"/>
        <v>523</v>
      </c>
      <c r="D535" s="60" t="str">
        <f t="shared" si="31"/>
        <v/>
      </c>
      <c r="E535" s="376"/>
      <c r="F535" s="511"/>
      <c r="G535" s="511"/>
      <c r="H535" s="511"/>
      <c r="I535" s="363"/>
      <c r="J535" s="363"/>
      <c r="K535" s="363"/>
      <c r="L535" s="431"/>
      <c r="M535" s="431"/>
      <c r="N535" s="423"/>
      <c r="O535" s="432"/>
      <c r="P535" s="432"/>
      <c r="Q535" s="363"/>
      <c r="R535" s="363"/>
      <c r="S535" s="380" t="str">
        <f t="shared" si="32"/>
        <v/>
      </c>
      <c r="T535" s="363"/>
      <c r="U535" s="49"/>
      <c r="V535" s="391"/>
      <c r="W535" s="434"/>
    </row>
    <row r="536" spans="3:23" ht="13.5" customHeight="1" x14ac:dyDescent="0.2">
      <c r="C536" s="383">
        <f t="shared" si="30"/>
        <v>524</v>
      </c>
      <c r="D536" s="60" t="str">
        <f t="shared" si="31"/>
        <v/>
      </c>
      <c r="E536" s="376"/>
      <c r="F536" s="511"/>
      <c r="G536" s="511"/>
      <c r="H536" s="511"/>
      <c r="I536" s="363"/>
      <c r="J536" s="363"/>
      <c r="K536" s="363"/>
      <c r="L536" s="431"/>
      <c r="M536" s="431"/>
      <c r="N536" s="423"/>
      <c r="O536" s="432"/>
      <c r="P536" s="432"/>
      <c r="Q536" s="363"/>
      <c r="R536" s="363"/>
      <c r="S536" s="380" t="str">
        <f t="shared" si="32"/>
        <v/>
      </c>
      <c r="T536" s="363"/>
      <c r="U536" s="49"/>
      <c r="V536" s="391"/>
      <c r="W536" s="434"/>
    </row>
    <row r="537" spans="3:23" ht="13.5" customHeight="1" x14ac:dyDescent="0.2">
      <c r="C537" s="383">
        <f t="shared" si="30"/>
        <v>525</v>
      </c>
      <c r="D537" s="60" t="str">
        <f t="shared" si="31"/>
        <v/>
      </c>
      <c r="E537" s="376"/>
      <c r="F537" s="511"/>
      <c r="G537" s="511"/>
      <c r="H537" s="511"/>
      <c r="I537" s="363"/>
      <c r="J537" s="363"/>
      <c r="K537" s="363"/>
      <c r="L537" s="431"/>
      <c r="M537" s="431"/>
      <c r="N537" s="423"/>
      <c r="O537" s="432"/>
      <c r="P537" s="432"/>
      <c r="Q537" s="363"/>
      <c r="R537" s="363"/>
      <c r="S537" s="380" t="str">
        <f t="shared" si="32"/>
        <v/>
      </c>
      <c r="T537" s="363"/>
      <c r="U537" s="49"/>
      <c r="V537" s="391"/>
      <c r="W537" s="434"/>
    </row>
    <row r="538" spans="3:23" ht="13.5" customHeight="1" x14ac:dyDescent="0.2">
      <c r="C538" s="383">
        <f t="shared" si="30"/>
        <v>526</v>
      </c>
      <c r="D538" s="60" t="str">
        <f t="shared" si="31"/>
        <v/>
      </c>
      <c r="E538" s="376"/>
      <c r="F538" s="511"/>
      <c r="G538" s="511"/>
      <c r="H538" s="511"/>
      <c r="I538" s="363"/>
      <c r="J538" s="363"/>
      <c r="K538" s="363"/>
      <c r="L538" s="431"/>
      <c r="M538" s="431"/>
      <c r="N538" s="423"/>
      <c r="O538" s="432"/>
      <c r="P538" s="432"/>
      <c r="Q538" s="363"/>
      <c r="R538" s="363"/>
      <c r="S538" s="380" t="str">
        <f t="shared" si="32"/>
        <v/>
      </c>
      <c r="T538" s="363"/>
      <c r="U538" s="49"/>
      <c r="V538" s="391"/>
      <c r="W538" s="434"/>
    </row>
    <row r="539" spans="3:23" ht="13.5" customHeight="1" x14ac:dyDescent="0.2">
      <c r="C539" s="383">
        <f t="shared" si="30"/>
        <v>527</v>
      </c>
      <c r="D539" s="60" t="str">
        <f t="shared" si="31"/>
        <v/>
      </c>
      <c r="E539" s="376"/>
      <c r="F539" s="511"/>
      <c r="G539" s="511"/>
      <c r="H539" s="511"/>
      <c r="I539" s="363"/>
      <c r="J539" s="363"/>
      <c r="K539" s="363"/>
      <c r="L539" s="431"/>
      <c r="M539" s="431"/>
      <c r="N539" s="423"/>
      <c r="O539" s="432"/>
      <c r="P539" s="432"/>
      <c r="Q539" s="363"/>
      <c r="R539" s="363"/>
      <c r="S539" s="380" t="str">
        <f t="shared" si="32"/>
        <v/>
      </c>
      <c r="T539" s="363"/>
      <c r="U539" s="49"/>
      <c r="V539" s="391"/>
      <c r="W539" s="434"/>
    </row>
    <row r="540" spans="3:23" ht="13.5" customHeight="1" x14ac:dyDescent="0.2">
      <c r="C540" s="383">
        <f t="shared" si="30"/>
        <v>528</v>
      </c>
      <c r="D540" s="60" t="str">
        <f t="shared" si="31"/>
        <v/>
      </c>
      <c r="E540" s="376"/>
      <c r="F540" s="511"/>
      <c r="G540" s="511"/>
      <c r="H540" s="511"/>
      <c r="I540" s="363"/>
      <c r="J540" s="363"/>
      <c r="K540" s="363"/>
      <c r="L540" s="431"/>
      <c r="M540" s="431"/>
      <c r="N540" s="423"/>
      <c r="O540" s="432"/>
      <c r="P540" s="432"/>
      <c r="Q540" s="363"/>
      <c r="R540" s="363"/>
      <c r="S540" s="380" t="str">
        <f t="shared" si="32"/>
        <v/>
      </c>
      <c r="T540" s="363"/>
      <c r="U540" s="49"/>
      <c r="V540" s="391"/>
      <c r="W540" s="434"/>
    </row>
    <row r="541" spans="3:23" ht="13.5" customHeight="1" x14ac:dyDescent="0.2">
      <c r="C541" s="383">
        <f t="shared" si="30"/>
        <v>529</v>
      </c>
      <c r="D541" s="60" t="str">
        <f t="shared" si="31"/>
        <v/>
      </c>
      <c r="E541" s="376"/>
      <c r="F541" s="511"/>
      <c r="G541" s="511"/>
      <c r="H541" s="511"/>
      <c r="I541" s="363"/>
      <c r="J541" s="363"/>
      <c r="K541" s="363"/>
      <c r="L541" s="431"/>
      <c r="M541" s="431"/>
      <c r="N541" s="423"/>
      <c r="O541" s="432"/>
      <c r="P541" s="432"/>
      <c r="Q541" s="363"/>
      <c r="R541" s="363"/>
      <c r="S541" s="380" t="str">
        <f t="shared" si="32"/>
        <v/>
      </c>
      <c r="T541" s="363"/>
      <c r="U541" s="49"/>
      <c r="V541" s="391"/>
      <c r="W541" s="434"/>
    </row>
    <row r="542" spans="3:23" ht="13.5" customHeight="1" x14ac:dyDescent="0.2">
      <c r="C542" s="383">
        <f t="shared" si="30"/>
        <v>530</v>
      </c>
      <c r="D542" s="60" t="str">
        <f t="shared" si="31"/>
        <v/>
      </c>
      <c r="E542" s="376"/>
      <c r="F542" s="511"/>
      <c r="G542" s="511"/>
      <c r="H542" s="511"/>
      <c r="I542" s="363"/>
      <c r="J542" s="363"/>
      <c r="K542" s="363"/>
      <c r="L542" s="431"/>
      <c r="M542" s="431"/>
      <c r="N542" s="423"/>
      <c r="O542" s="432"/>
      <c r="P542" s="432"/>
      <c r="Q542" s="363"/>
      <c r="R542" s="363"/>
      <c r="S542" s="380" t="str">
        <f t="shared" si="32"/>
        <v/>
      </c>
      <c r="T542" s="363"/>
      <c r="U542" s="49"/>
      <c r="V542" s="391"/>
      <c r="W542" s="434"/>
    </row>
    <row r="543" spans="3:23" ht="13.5" customHeight="1" x14ac:dyDescent="0.2">
      <c r="C543" s="383">
        <f t="shared" si="30"/>
        <v>531</v>
      </c>
      <c r="D543" s="60" t="str">
        <f t="shared" si="31"/>
        <v/>
      </c>
      <c r="E543" s="376"/>
      <c r="F543" s="511"/>
      <c r="G543" s="511"/>
      <c r="H543" s="511"/>
      <c r="I543" s="363"/>
      <c r="J543" s="363"/>
      <c r="K543" s="363"/>
      <c r="L543" s="431"/>
      <c r="M543" s="431"/>
      <c r="N543" s="423"/>
      <c r="O543" s="432"/>
      <c r="P543" s="432"/>
      <c r="Q543" s="363"/>
      <c r="R543" s="363"/>
      <c r="S543" s="380" t="str">
        <f t="shared" si="32"/>
        <v/>
      </c>
      <c r="T543" s="363"/>
      <c r="U543" s="49"/>
      <c r="V543" s="391"/>
      <c r="W543" s="434"/>
    </row>
    <row r="544" spans="3:23" ht="13.5" customHeight="1" x14ac:dyDescent="0.2">
      <c r="C544" s="383">
        <f t="shared" si="30"/>
        <v>532</v>
      </c>
      <c r="D544" s="60" t="str">
        <f t="shared" si="31"/>
        <v/>
      </c>
      <c r="E544" s="376"/>
      <c r="F544" s="511"/>
      <c r="G544" s="511"/>
      <c r="H544" s="511"/>
      <c r="I544" s="363"/>
      <c r="J544" s="363"/>
      <c r="K544" s="363"/>
      <c r="L544" s="431"/>
      <c r="M544" s="431"/>
      <c r="N544" s="423"/>
      <c r="O544" s="432"/>
      <c r="P544" s="432"/>
      <c r="Q544" s="363"/>
      <c r="R544" s="363"/>
      <c r="S544" s="380" t="str">
        <f t="shared" si="32"/>
        <v/>
      </c>
      <c r="T544" s="363"/>
      <c r="U544" s="49"/>
      <c r="V544" s="391"/>
      <c r="W544" s="434"/>
    </row>
    <row r="545" spans="3:23" ht="13.5" customHeight="1" x14ac:dyDescent="0.2">
      <c r="C545" s="383">
        <f t="shared" si="30"/>
        <v>533</v>
      </c>
      <c r="D545" s="60" t="str">
        <f t="shared" si="31"/>
        <v/>
      </c>
      <c r="E545" s="376"/>
      <c r="F545" s="511"/>
      <c r="G545" s="511"/>
      <c r="H545" s="511"/>
      <c r="I545" s="363"/>
      <c r="J545" s="363"/>
      <c r="K545" s="363"/>
      <c r="L545" s="431"/>
      <c r="M545" s="431"/>
      <c r="N545" s="423"/>
      <c r="O545" s="432"/>
      <c r="P545" s="432"/>
      <c r="Q545" s="363"/>
      <c r="R545" s="363"/>
      <c r="S545" s="380" t="str">
        <f t="shared" si="32"/>
        <v/>
      </c>
      <c r="T545" s="363"/>
      <c r="U545" s="49"/>
      <c r="V545" s="391"/>
      <c r="W545" s="434"/>
    </row>
    <row r="546" spans="3:23" ht="13.5" customHeight="1" x14ac:dyDescent="0.2">
      <c r="C546" s="383">
        <f t="shared" si="30"/>
        <v>534</v>
      </c>
      <c r="D546" s="60" t="str">
        <f t="shared" si="31"/>
        <v/>
      </c>
      <c r="E546" s="376"/>
      <c r="F546" s="511"/>
      <c r="G546" s="511"/>
      <c r="H546" s="511"/>
      <c r="I546" s="363"/>
      <c r="J546" s="363"/>
      <c r="K546" s="363"/>
      <c r="L546" s="431"/>
      <c r="M546" s="431"/>
      <c r="N546" s="423"/>
      <c r="O546" s="432"/>
      <c r="P546" s="432"/>
      <c r="Q546" s="363"/>
      <c r="R546" s="363"/>
      <c r="S546" s="380" t="str">
        <f t="shared" si="32"/>
        <v/>
      </c>
      <c r="T546" s="363"/>
      <c r="U546" s="49"/>
      <c r="V546" s="391"/>
      <c r="W546" s="434"/>
    </row>
    <row r="547" spans="3:23" ht="13.5" customHeight="1" x14ac:dyDescent="0.2">
      <c r="C547" s="383">
        <f t="shared" si="30"/>
        <v>535</v>
      </c>
      <c r="D547" s="60" t="str">
        <f t="shared" si="31"/>
        <v/>
      </c>
      <c r="E547" s="376"/>
      <c r="F547" s="511"/>
      <c r="G547" s="511"/>
      <c r="H547" s="511"/>
      <c r="I547" s="363"/>
      <c r="J547" s="363"/>
      <c r="K547" s="363"/>
      <c r="L547" s="431"/>
      <c r="M547" s="431"/>
      <c r="N547" s="423"/>
      <c r="O547" s="432"/>
      <c r="P547" s="432"/>
      <c r="Q547" s="363"/>
      <c r="R547" s="363"/>
      <c r="S547" s="380" t="str">
        <f t="shared" si="32"/>
        <v/>
      </c>
      <c r="T547" s="363"/>
      <c r="U547" s="49"/>
      <c r="V547" s="391"/>
      <c r="W547" s="434"/>
    </row>
    <row r="548" spans="3:23" ht="13.5" customHeight="1" x14ac:dyDescent="0.2">
      <c r="C548" s="383">
        <f t="shared" si="30"/>
        <v>536</v>
      </c>
      <c r="D548" s="60" t="str">
        <f t="shared" si="31"/>
        <v/>
      </c>
      <c r="E548" s="376"/>
      <c r="F548" s="511"/>
      <c r="G548" s="511"/>
      <c r="H548" s="511"/>
      <c r="I548" s="363"/>
      <c r="J548" s="363"/>
      <c r="K548" s="363"/>
      <c r="L548" s="431"/>
      <c r="M548" s="431"/>
      <c r="N548" s="423"/>
      <c r="O548" s="432"/>
      <c r="P548" s="432"/>
      <c r="Q548" s="363"/>
      <c r="R548" s="363"/>
      <c r="S548" s="380" t="str">
        <f t="shared" si="32"/>
        <v/>
      </c>
      <c r="T548" s="363"/>
      <c r="U548" s="49"/>
      <c r="V548" s="391"/>
      <c r="W548" s="434"/>
    </row>
    <row r="549" spans="3:23" ht="13.5" customHeight="1" x14ac:dyDescent="0.2">
      <c r="C549" s="383">
        <f t="shared" si="30"/>
        <v>537</v>
      </c>
      <c r="D549" s="60" t="str">
        <f t="shared" si="31"/>
        <v/>
      </c>
      <c r="E549" s="376"/>
      <c r="F549" s="511"/>
      <c r="G549" s="511"/>
      <c r="H549" s="511"/>
      <c r="I549" s="363"/>
      <c r="J549" s="363"/>
      <c r="K549" s="363"/>
      <c r="L549" s="431"/>
      <c r="M549" s="431"/>
      <c r="N549" s="423"/>
      <c r="O549" s="432"/>
      <c r="P549" s="432"/>
      <c r="Q549" s="363"/>
      <c r="R549" s="363"/>
      <c r="S549" s="380" t="str">
        <f t="shared" si="32"/>
        <v/>
      </c>
      <c r="T549" s="363"/>
      <c r="U549" s="49"/>
      <c r="V549" s="391"/>
      <c r="W549" s="434"/>
    </row>
    <row r="550" spans="3:23" ht="13.5" customHeight="1" x14ac:dyDescent="0.2">
      <c r="C550" s="383">
        <f t="shared" si="30"/>
        <v>538</v>
      </c>
      <c r="D550" s="60" t="str">
        <f t="shared" si="31"/>
        <v/>
      </c>
      <c r="E550" s="376"/>
      <c r="F550" s="511"/>
      <c r="G550" s="511"/>
      <c r="H550" s="511"/>
      <c r="I550" s="363"/>
      <c r="J550" s="363"/>
      <c r="K550" s="363"/>
      <c r="L550" s="431"/>
      <c r="M550" s="431"/>
      <c r="N550" s="423"/>
      <c r="O550" s="432"/>
      <c r="P550" s="432"/>
      <c r="Q550" s="363"/>
      <c r="R550" s="363"/>
      <c r="S550" s="380" t="str">
        <f t="shared" si="32"/>
        <v/>
      </c>
      <c r="T550" s="363"/>
      <c r="U550" s="49"/>
      <c r="V550" s="391"/>
      <c r="W550" s="434"/>
    </row>
    <row r="551" spans="3:23" ht="13.5" customHeight="1" x14ac:dyDescent="0.2">
      <c r="C551" s="383">
        <f t="shared" si="30"/>
        <v>539</v>
      </c>
      <c r="D551" s="60" t="str">
        <f t="shared" si="31"/>
        <v/>
      </c>
      <c r="E551" s="376"/>
      <c r="F551" s="511"/>
      <c r="G551" s="511"/>
      <c r="H551" s="511"/>
      <c r="I551" s="363"/>
      <c r="J551" s="363"/>
      <c r="K551" s="363"/>
      <c r="L551" s="431"/>
      <c r="M551" s="431"/>
      <c r="N551" s="423"/>
      <c r="O551" s="432"/>
      <c r="P551" s="432"/>
      <c r="Q551" s="363"/>
      <c r="R551" s="363"/>
      <c r="S551" s="380" t="str">
        <f t="shared" si="32"/>
        <v/>
      </c>
      <c r="T551" s="363"/>
      <c r="U551" s="49"/>
      <c r="V551" s="391"/>
      <c r="W551" s="434"/>
    </row>
    <row r="552" spans="3:23" ht="13.5" customHeight="1" x14ac:dyDescent="0.2">
      <c r="C552" s="383">
        <f t="shared" si="30"/>
        <v>540</v>
      </c>
      <c r="D552" s="60" t="str">
        <f t="shared" si="31"/>
        <v/>
      </c>
      <c r="E552" s="376"/>
      <c r="F552" s="511"/>
      <c r="G552" s="511"/>
      <c r="H552" s="511"/>
      <c r="I552" s="435"/>
      <c r="J552" s="435"/>
      <c r="K552" s="435"/>
      <c r="L552" s="431"/>
      <c r="M552" s="431"/>
      <c r="N552" s="423"/>
      <c r="O552" s="432"/>
      <c r="P552" s="432"/>
      <c r="Q552" s="363"/>
      <c r="R552" s="363"/>
      <c r="S552" s="380" t="str">
        <f t="shared" si="32"/>
        <v/>
      </c>
      <c r="T552" s="363"/>
      <c r="U552" s="49"/>
      <c r="V552" s="391"/>
      <c r="W552" s="434"/>
    </row>
    <row r="553" spans="3:23" ht="13.5" customHeight="1" x14ac:dyDescent="0.2">
      <c r="C553" s="383">
        <f t="shared" si="30"/>
        <v>541</v>
      </c>
      <c r="D553" s="60" t="str">
        <f t="shared" si="31"/>
        <v/>
      </c>
      <c r="E553" s="376"/>
      <c r="F553" s="511"/>
      <c r="G553" s="511"/>
      <c r="H553" s="511"/>
      <c r="I553" s="363"/>
      <c r="J553" s="363"/>
      <c r="K553" s="363"/>
      <c r="L553" s="431"/>
      <c r="M553" s="431"/>
      <c r="N553" s="423"/>
      <c r="O553" s="432"/>
      <c r="P553" s="432"/>
      <c r="Q553" s="363"/>
      <c r="R553" s="363"/>
      <c r="S553" s="380" t="str">
        <f t="shared" si="32"/>
        <v/>
      </c>
      <c r="T553" s="363"/>
      <c r="U553" s="49"/>
      <c r="V553" s="391"/>
      <c r="W553" s="434"/>
    </row>
    <row r="554" spans="3:23" ht="13.5" customHeight="1" x14ac:dyDescent="0.2">
      <c r="C554" s="383">
        <f>C553+1</f>
        <v>542</v>
      </c>
      <c r="D554" s="60" t="str">
        <f t="shared" si="31"/>
        <v/>
      </c>
      <c r="E554" s="376"/>
      <c r="F554" s="511"/>
      <c r="G554" s="511"/>
      <c r="H554" s="511"/>
      <c r="I554" s="363"/>
      <c r="J554" s="363"/>
      <c r="K554" s="363"/>
      <c r="L554" s="431"/>
      <c r="M554" s="431"/>
      <c r="N554" s="423"/>
      <c r="O554" s="432"/>
      <c r="P554" s="432"/>
      <c r="Q554" s="363"/>
      <c r="R554" s="363"/>
      <c r="S554" s="380" t="str">
        <f t="shared" si="32"/>
        <v/>
      </c>
      <c r="T554" s="363"/>
      <c r="U554" s="49"/>
      <c r="V554" s="391"/>
      <c r="W554" s="434"/>
    </row>
    <row r="555" spans="3:23" ht="13.5" customHeight="1" x14ac:dyDescent="0.2">
      <c r="C555" s="383">
        <f>C554+1</f>
        <v>543</v>
      </c>
      <c r="D555" s="60" t="str">
        <f t="shared" si="31"/>
        <v/>
      </c>
      <c r="E555" s="376"/>
      <c r="F555" s="511"/>
      <c r="G555" s="511"/>
      <c r="H555" s="511"/>
      <c r="I555" s="363"/>
      <c r="J555" s="363"/>
      <c r="K555" s="363"/>
      <c r="L555" s="431"/>
      <c r="M555" s="431"/>
      <c r="N555" s="423"/>
      <c r="O555" s="432"/>
      <c r="P555" s="432"/>
      <c r="Q555" s="363"/>
      <c r="R555" s="363"/>
      <c r="S555" s="380" t="str">
        <f t="shared" si="32"/>
        <v/>
      </c>
      <c r="T555" s="363"/>
      <c r="U555" s="49"/>
      <c r="V555" s="391"/>
      <c r="W555" s="434"/>
    </row>
    <row r="556" spans="3:23" ht="13.5" customHeight="1" x14ac:dyDescent="0.2">
      <c r="C556" s="383">
        <f t="shared" ref="C556:C582" si="33">C555+1</f>
        <v>544</v>
      </c>
      <c r="D556" s="60" t="str">
        <f t="shared" si="31"/>
        <v/>
      </c>
      <c r="E556" s="376"/>
      <c r="F556" s="511"/>
      <c r="G556" s="511"/>
      <c r="H556" s="511"/>
      <c r="I556" s="363"/>
      <c r="J556" s="363"/>
      <c r="K556" s="363"/>
      <c r="L556" s="431"/>
      <c r="M556" s="431"/>
      <c r="N556" s="423"/>
      <c r="O556" s="432"/>
      <c r="P556" s="432"/>
      <c r="Q556" s="363"/>
      <c r="R556" s="363"/>
      <c r="S556" s="380" t="str">
        <f t="shared" si="32"/>
        <v/>
      </c>
      <c r="T556" s="363"/>
      <c r="U556" s="49"/>
      <c r="V556" s="391"/>
      <c r="W556" s="434"/>
    </row>
    <row r="557" spans="3:23" ht="13.5" customHeight="1" x14ac:dyDescent="0.2">
      <c r="C557" s="383">
        <f t="shared" si="33"/>
        <v>545</v>
      </c>
      <c r="D557" s="60" t="str">
        <f t="shared" si="31"/>
        <v/>
      </c>
      <c r="E557" s="376"/>
      <c r="F557" s="511"/>
      <c r="G557" s="511"/>
      <c r="H557" s="511"/>
      <c r="I557" s="363"/>
      <c r="J557" s="363"/>
      <c r="K557" s="363"/>
      <c r="L557" s="431"/>
      <c r="M557" s="431"/>
      <c r="N557" s="423"/>
      <c r="O557" s="432"/>
      <c r="P557" s="432"/>
      <c r="Q557" s="363"/>
      <c r="R557" s="363"/>
      <c r="S557" s="380" t="str">
        <f t="shared" si="32"/>
        <v/>
      </c>
      <c r="T557" s="363"/>
      <c r="U557" s="49"/>
      <c r="V557" s="391"/>
      <c r="W557" s="434"/>
    </row>
    <row r="558" spans="3:23" ht="13.5" customHeight="1" x14ac:dyDescent="0.2">
      <c r="C558" s="383">
        <f t="shared" si="33"/>
        <v>546</v>
      </c>
      <c r="D558" s="60" t="str">
        <f t="shared" si="31"/>
        <v/>
      </c>
      <c r="E558" s="376"/>
      <c r="F558" s="511"/>
      <c r="G558" s="511"/>
      <c r="H558" s="511"/>
      <c r="I558" s="363"/>
      <c r="J558" s="363"/>
      <c r="K558" s="363"/>
      <c r="L558" s="431"/>
      <c r="M558" s="431"/>
      <c r="N558" s="423"/>
      <c r="O558" s="432"/>
      <c r="P558" s="432"/>
      <c r="Q558" s="363"/>
      <c r="R558" s="363"/>
      <c r="S558" s="380" t="str">
        <f t="shared" si="32"/>
        <v/>
      </c>
      <c r="T558" s="363"/>
      <c r="U558" s="49"/>
      <c r="V558" s="391"/>
      <c r="W558" s="434"/>
    </row>
    <row r="559" spans="3:23" ht="13.5" customHeight="1" x14ac:dyDescent="0.2">
      <c r="C559" s="383">
        <f t="shared" si="33"/>
        <v>547</v>
      </c>
      <c r="D559" s="60" t="str">
        <f t="shared" si="31"/>
        <v/>
      </c>
      <c r="E559" s="376"/>
      <c r="F559" s="511"/>
      <c r="G559" s="511"/>
      <c r="H559" s="511"/>
      <c r="I559" s="363"/>
      <c r="J559" s="363"/>
      <c r="K559" s="363"/>
      <c r="L559" s="431"/>
      <c r="M559" s="431"/>
      <c r="N559" s="423"/>
      <c r="O559" s="432"/>
      <c r="P559" s="432"/>
      <c r="Q559" s="363"/>
      <c r="R559" s="363"/>
      <c r="S559" s="380" t="str">
        <f t="shared" si="32"/>
        <v/>
      </c>
      <c r="T559" s="363"/>
      <c r="U559" s="49"/>
      <c r="V559" s="391"/>
      <c r="W559" s="434"/>
    </row>
    <row r="560" spans="3:23" ht="13.5" customHeight="1" x14ac:dyDescent="0.2">
      <c r="C560" s="383">
        <f t="shared" si="33"/>
        <v>548</v>
      </c>
      <c r="D560" s="60" t="str">
        <f t="shared" si="31"/>
        <v/>
      </c>
      <c r="E560" s="376"/>
      <c r="F560" s="511"/>
      <c r="G560" s="511"/>
      <c r="H560" s="511"/>
      <c r="I560" s="363"/>
      <c r="J560" s="363"/>
      <c r="K560" s="363"/>
      <c r="L560" s="431"/>
      <c r="M560" s="431"/>
      <c r="N560" s="423"/>
      <c r="O560" s="432"/>
      <c r="P560" s="432"/>
      <c r="Q560" s="363"/>
      <c r="R560" s="363"/>
      <c r="S560" s="380" t="str">
        <f t="shared" si="32"/>
        <v/>
      </c>
      <c r="T560" s="363"/>
      <c r="U560" s="49"/>
      <c r="V560" s="391"/>
      <c r="W560" s="434"/>
    </row>
    <row r="561" spans="3:23" ht="13.5" customHeight="1" x14ac:dyDescent="0.2">
      <c r="C561" s="383">
        <f t="shared" si="33"/>
        <v>549</v>
      </c>
      <c r="D561" s="60" t="str">
        <f t="shared" si="31"/>
        <v/>
      </c>
      <c r="E561" s="376"/>
      <c r="F561" s="511"/>
      <c r="G561" s="511"/>
      <c r="H561" s="511"/>
      <c r="I561" s="363"/>
      <c r="J561" s="363"/>
      <c r="K561" s="363"/>
      <c r="L561" s="431"/>
      <c r="M561" s="431"/>
      <c r="N561" s="423"/>
      <c r="O561" s="432"/>
      <c r="P561" s="432"/>
      <c r="Q561" s="363"/>
      <c r="R561" s="363"/>
      <c r="S561" s="380" t="str">
        <f t="shared" si="32"/>
        <v/>
      </c>
      <c r="T561" s="363"/>
      <c r="U561" s="49"/>
      <c r="V561" s="391"/>
      <c r="W561" s="434"/>
    </row>
    <row r="562" spans="3:23" ht="13.5" customHeight="1" x14ac:dyDescent="0.2">
      <c r="C562" s="383">
        <f t="shared" si="33"/>
        <v>550</v>
      </c>
      <c r="D562" s="60" t="str">
        <f t="shared" si="31"/>
        <v/>
      </c>
      <c r="E562" s="376"/>
      <c r="F562" s="511"/>
      <c r="G562" s="511"/>
      <c r="H562" s="511"/>
      <c r="I562" s="363"/>
      <c r="J562" s="363"/>
      <c r="K562" s="363"/>
      <c r="L562" s="431"/>
      <c r="M562" s="431"/>
      <c r="N562" s="423"/>
      <c r="O562" s="432"/>
      <c r="P562" s="432"/>
      <c r="Q562" s="363"/>
      <c r="R562" s="363"/>
      <c r="S562" s="380" t="str">
        <f t="shared" si="32"/>
        <v/>
      </c>
      <c r="T562" s="363"/>
      <c r="U562" s="49"/>
      <c r="V562" s="391"/>
      <c r="W562" s="434"/>
    </row>
    <row r="563" spans="3:23" ht="13.5" customHeight="1" x14ac:dyDescent="0.2">
      <c r="C563" s="383">
        <f t="shared" si="33"/>
        <v>551</v>
      </c>
      <c r="D563" s="60" t="str">
        <f t="shared" si="31"/>
        <v/>
      </c>
      <c r="E563" s="376"/>
      <c r="F563" s="511"/>
      <c r="G563" s="511"/>
      <c r="H563" s="511"/>
      <c r="I563" s="363"/>
      <c r="J563" s="363"/>
      <c r="K563" s="363"/>
      <c r="L563" s="431"/>
      <c r="M563" s="431"/>
      <c r="N563" s="423"/>
      <c r="O563" s="432"/>
      <c r="P563" s="432"/>
      <c r="Q563" s="363"/>
      <c r="R563" s="363"/>
      <c r="S563" s="380" t="str">
        <f t="shared" si="32"/>
        <v/>
      </c>
      <c r="T563" s="363"/>
      <c r="U563" s="49"/>
      <c r="V563" s="391"/>
      <c r="W563" s="434"/>
    </row>
    <row r="564" spans="3:23" ht="13.5" customHeight="1" x14ac:dyDescent="0.2">
      <c r="C564" s="383">
        <f t="shared" si="33"/>
        <v>552</v>
      </c>
      <c r="D564" s="60" t="str">
        <f t="shared" si="31"/>
        <v/>
      </c>
      <c r="E564" s="376"/>
      <c r="F564" s="511"/>
      <c r="G564" s="511"/>
      <c r="H564" s="511"/>
      <c r="I564" s="363"/>
      <c r="J564" s="363"/>
      <c r="K564" s="363"/>
      <c r="L564" s="431"/>
      <c r="M564" s="431"/>
      <c r="N564" s="423"/>
      <c r="O564" s="432"/>
      <c r="P564" s="432"/>
      <c r="Q564" s="363"/>
      <c r="R564" s="363"/>
      <c r="S564" s="380" t="str">
        <f t="shared" si="32"/>
        <v/>
      </c>
      <c r="T564" s="363"/>
      <c r="U564" s="49"/>
      <c r="V564" s="391"/>
      <c r="W564" s="434"/>
    </row>
    <row r="565" spans="3:23" ht="13.5" customHeight="1" x14ac:dyDescent="0.2">
      <c r="C565" s="383">
        <f t="shared" si="33"/>
        <v>553</v>
      </c>
      <c r="D565" s="60" t="str">
        <f t="shared" si="31"/>
        <v/>
      </c>
      <c r="E565" s="376"/>
      <c r="F565" s="511"/>
      <c r="G565" s="511"/>
      <c r="H565" s="511"/>
      <c r="I565" s="363"/>
      <c r="J565" s="363"/>
      <c r="K565" s="363"/>
      <c r="L565" s="431"/>
      <c r="M565" s="431"/>
      <c r="N565" s="423"/>
      <c r="O565" s="432"/>
      <c r="P565" s="432"/>
      <c r="Q565" s="363"/>
      <c r="R565" s="363"/>
      <c r="S565" s="380" t="str">
        <f t="shared" si="32"/>
        <v/>
      </c>
      <c r="T565" s="363"/>
      <c r="U565" s="49"/>
      <c r="V565" s="391"/>
      <c r="W565" s="434"/>
    </row>
    <row r="566" spans="3:23" ht="13.5" customHeight="1" x14ac:dyDescent="0.2">
      <c r="C566" s="383">
        <f t="shared" si="33"/>
        <v>554</v>
      </c>
      <c r="D566" s="60" t="str">
        <f t="shared" si="31"/>
        <v/>
      </c>
      <c r="E566" s="376"/>
      <c r="F566" s="511"/>
      <c r="G566" s="511"/>
      <c r="H566" s="511"/>
      <c r="I566" s="363"/>
      <c r="J566" s="363"/>
      <c r="K566" s="363"/>
      <c r="L566" s="431"/>
      <c r="M566" s="431"/>
      <c r="N566" s="423"/>
      <c r="O566" s="432"/>
      <c r="P566" s="432"/>
      <c r="Q566" s="363"/>
      <c r="R566" s="363"/>
      <c r="S566" s="380" t="str">
        <f t="shared" si="32"/>
        <v/>
      </c>
      <c r="T566" s="363"/>
      <c r="U566" s="49"/>
      <c r="V566" s="391"/>
      <c r="W566" s="434"/>
    </row>
    <row r="567" spans="3:23" ht="13.5" customHeight="1" x14ac:dyDescent="0.2">
      <c r="C567" s="383">
        <f t="shared" si="33"/>
        <v>555</v>
      </c>
      <c r="D567" s="60" t="str">
        <f t="shared" si="31"/>
        <v/>
      </c>
      <c r="E567" s="376"/>
      <c r="F567" s="511"/>
      <c r="G567" s="511"/>
      <c r="H567" s="511"/>
      <c r="I567" s="363"/>
      <c r="J567" s="363"/>
      <c r="K567" s="363"/>
      <c r="L567" s="431"/>
      <c r="M567" s="431"/>
      <c r="N567" s="423"/>
      <c r="O567" s="432"/>
      <c r="P567" s="432"/>
      <c r="Q567" s="363"/>
      <c r="R567" s="363"/>
      <c r="S567" s="380" t="str">
        <f t="shared" si="32"/>
        <v/>
      </c>
      <c r="T567" s="363"/>
      <c r="U567" s="49"/>
      <c r="V567" s="391"/>
      <c r="W567" s="434"/>
    </row>
    <row r="568" spans="3:23" ht="13.5" customHeight="1" x14ac:dyDescent="0.2">
      <c r="C568" s="383">
        <f t="shared" si="33"/>
        <v>556</v>
      </c>
      <c r="D568" s="60" t="str">
        <f t="shared" si="31"/>
        <v/>
      </c>
      <c r="E568" s="376"/>
      <c r="F568" s="511"/>
      <c r="G568" s="511"/>
      <c r="H568" s="511"/>
      <c r="I568" s="363"/>
      <c r="J568" s="363"/>
      <c r="K568" s="363"/>
      <c r="L568" s="431"/>
      <c r="M568" s="431"/>
      <c r="N568" s="423"/>
      <c r="O568" s="432"/>
      <c r="P568" s="432"/>
      <c r="Q568" s="363"/>
      <c r="R568" s="363"/>
      <c r="S568" s="380" t="str">
        <f t="shared" si="32"/>
        <v/>
      </c>
      <c r="T568" s="363"/>
      <c r="U568" s="49"/>
      <c r="V568" s="391"/>
      <c r="W568" s="434"/>
    </row>
    <row r="569" spans="3:23" ht="13.5" customHeight="1" x14ac:dyDescent="0.2">
      <c r="C569" s="383">
        <f t="shared" si="33"/>
        <v>557</v>
      </c>
      <c r="D569" s="60" t="str">
        <f t="shared" si="31"/>
        <v/>
      </c>
      <c r="E569" s="376"/>
      <c r="F569" s="511"/>
      <c r="G569" s="511"/>
      <c r="H569" s="511"/>
      <c r="I569" s="363"/>
      <c r="J569" s="363"/>
      <c r="K569" s="363"/>
      <c r="L569" s="431"/>
      <c r="M569" s="431"/>
      <c r="N569" s="423"/>
      <c r="O569" s="432"/>
      <c r="P569" s="432"/>
      <c r="Q569" s="363"/>
      <c r="R569" s="363"/>
      <c r="S569" s="380" t="str">
        <f t="shared" si="32"/>
        <v/>
      </c>
      <c r="T569" s="363"/>
      <c r="U569" s="49"/>
      <c r="V569" s="391"/>
      <c r="W569" s="434"/>
    </row>
    <row r="570" spans="3:23" ht="13.5" customHeight="1" x14ac:dyDescent="0.2">
      <c r="C570" s="383">
        <f t="shared" si="33"/>
        <v>558</v>
      </c>
      <c r="D570" s="60" t="str">
        <f t="shared" si="31"/>
        <v/>
      </c>
      <c r="E570" s="376"/>
      <c r="F570" s="511"/>
      <c r="G570" s="511"/>
      <c r="H570" s="511"/>
      <c r="I570" s="363"/>
      <c r="J570" s="363"/>
      <c r="K570" s="363"/>
      <c r="L570" s="431"/>
      <c r="M570" s="431"/>
      <c r="N570" s="423"/>
      <c r="O570" s="432"/>
      <c r="P570" s="432"/>
      <c r="Q570" s="363"/>
      <c r="R570" s="363"/>
      <c r="S570" s="380" t="str">
        <f t="shared" si="32"/>
        <v/>
      </c>
      <c r="T570" s="363"/>
      <c r="U570" s="49"/>
      <c r="V570" s="391"/>
      <c r="W570" s="434"/>
    </row>
    <row r="571" spans="3:23" ht="13.5" customHeight="1" x14ac:dyDescent="0.2">
      <c r="C571" s="383">
        <f t="shared" si="33"/>
        <v>559</v>
      </c>
      <c r="D571" s="60" t="str">
        <f t="shared" si="31"/>
        <v/>
      </c>
      <c r="E571" s="376"/>
      <c r="F571" s="511"/>
      <c r="G571" s="511"/>
      <c r="H571" s="511"/>
      <c r="I571" s="363"/>
      <c r="J571" s="363"/>
      <c r="K571" s="363"/>
      <c r="L571" s="431"/>
      <c r="M571" s="431"/>
      <c r="N571" s="423"/>
      <c r="O571" s="432"/>
      <c r="P571" s="432"/>
      <c r="Q571" s="363"/>
      <c r="R571" s="363"/>
      <c r="S571" s="380" t="str">
        <f t="shared" si="32"/>
        <v/>
      </c>
      <c r="T571" s="363"/>
      <c r="U571" s="49"/>
      <c r="V571" s="391"/>
      <c r="W571" s="434"/>
    </row>
    <row r="572" spans="3:23" ht="13.5" customHeight="1" x14ac:dyDescent="0.2">
      <c r="C572" s="383">
        <f t="shared" si="33"/>
        <v>560</v>
      </c>
      <c r="D572" s="60" t="str">
        <f t="shared" si="31"/>
        <v/>
      </c>
      <c r="E572" s="376"/>
      <c r="F572" s="511"/>
      <c r="G572" s="511"/>
      <c r="H572" s="511"/>
      <c r="I572" s="363"/>
      <c r="J572" s="363"/>
      <c r="K572" s="363"/>
      <c r="L572" s="431"/>
      <c r="M572" s="431"/>
      <c r="N572" s="423"/>
      <c r="O572" s="432"/>
      <c r="P572" s="432"/>
      <c r="Q572" s="363"/>
      <c r="R572" s="363"/>
      <c r="S572" s="380" t="str">
        <f t="shared" si="32"/>
        <v/>
      </c>
      <c r="T572" s="363"/>
      <c r="U572" s="49"/>
      <c r="V572" s="391"/>
      <c r="W572" s="434"/>
    </row>
    <row r="573" spans="3:23" ht="13.5" customHeight="1" x14ac:dyDescent="0.2">
      <c r="C573" s="383">
        <f t="shared" si="33"/>
        <v>561</v>
      </c>
      <c r="D573" s="60" t="str">
        <f t="shared" si="31"/>
        <v/>
      </c>
      <c r="E573" s="376"/>
      <c r="F573" s="511"/>
      <c r="G573" s="511"/>
      <c r="H573" s="511"/>
      <c r="I573" s="363"/>
      <c r="J573" s="363"/>
      <c r="K573" s="363"/>
      <c r="L573" s="431"/>
      <c r="M573" s="431"/>
      <c r="N573" s="423"/>
      <c r="O573" s="432"/>
      <c r="P573" s="432"/>
      <c r="Q573" s="363"/>
      <c r="R573" s="363"/>
      <c r="S573" s="380" t="str">
        <f t="shared" si="32"/>
        <v/>
      </c>
      <c r="T573" s="363"/>
      <c r="U573" s="49"/>
      <c r="V573" s="391"/>
      <c r="W573" s="434"/>
    </row>
    <row r="574" spans="3:23" ht="13.5" customHeight="1" x14ac:dyDescent="0.2">
      <c r="C574" s="383">
        <f t="shared" si="33"/>
        <v>562</v>
      </c>
      <c r="D574" s="60" t="str">
        <f t="shared" si="31"/>
        <v/>
      </c>
      <c r="E574" s="376"/>
      <c r="F574" s="511"/>
      <c r="G574" s="511"/>
      <c r="H574" s="511"/>
      <c r="I574" s="363"/>
      <c r="J574" s="363"/>
      <c r="K574" s="363"/>
      <c r="L574" s="431"/>
      <c r="M574" s="431"/>
      <c r="N574" s="423"/>
      <c r="O574" s="432"/>
      <c r="P574" s="432"/>
      <c r="Q574" s="363"/>
      <c r="R574" s="363"/>
      <c r="S574" s="380" t="str">
        <f t="shared" si="32"/>
        <v/>
      </c>
      <c r="T574" s="363"/>
      <c r="U574" s="49"/>
      <c r="V574" s="391"/>
      <c r="W574" s="434"/>
    </row>
    <row r="575" spans="3:23" ht="13.5" customHeight="1" x14ac:dyDescent="0.2">
      <c r="C575" s="383">
        <f t="shared" si="33"/>
        <v>563</v>
      </c>
      <c r="D575" s="60" t="str">
        <f t="shared" si="31"/>
        <v/>
      </c>
      <c r="E575" s="376"/>
      <c r="F575" s="511"/>
      <c r="G575" s="511"/>
      <c r="H575" s="511"/>
      <c r="I575" s="363"/>
      <c r="J575" s="363"/>
      <c r="K575" s="363"/>
      <c r="L575" s="431"/>
      <c r="M575" s="431"/>
      <c r="N575" s="423"/>
      <c r="O575" s="432"/>
      <c r="P575" s="432"/>
      <c r="Q575" s="363"/>
      <c r="R575" s="363"/>
      <c r="S575" s="380" t="str">
        <f t="shared" si="32"/>
        <v/>
      </c>
      <c r="T575" s="363"/>
      <c r="U575" s="49"/>
      <c r="V575" s="391"/>
      <c r="W575" s="434"/>
    </row>
    <row r="576" spans="3:23" ht="13.5" customHeight="1" x14ac:dyDescent="0.2">
      <c r="C576" s="383">
        <f t="shared" si="33"/>
        <v>564</v>
      </c>
      <c r="D576" s="60" t="str">
        <f t="shared" si="31"/>
        <v/>
      </c>
      <c r="E576" s="376"/>
      <c r="F576" s="511"/>
      <c r="G576" s="511"/>
      <c r="H576" s="511"/>
      <c r="I576" s="363"/>
      <c r="J576" s="363"/>
      <c r="K576" s="363"/>
      <c r="L576" s="431"/>
      <c r="M576" s="431"/>
      <c r="N576" s="423"/>
      <c r="O576" s="432"/>
      <c r="P576" s="432"/>
      <c r="Q576" s="363"/>
      <c r="R576" s="363"/>
      <c r="S576" s="380" t="str">
        <f t="shared" si="32"/>
        <v/>
      </c>
      <c r="T576" s="363"/>
      <c r="U576" s="49"/>
      <c r="V576" s="391"/>
      <c r="W576" s="434"/>
    </row>
    <row r="577" spans="3:23" ht="13.5" customHeight="1" x14ac:dyDescent="0.2">
      <c r="C577" s="383">
        <f t="shared" si="33"/>
        <v>565</v>
      </c>
      <c r="D577" s="60" t="str">
        <f t="shared" si="31"/>
        <v/>
      </c>
      <c r="E577" s="376"/>
      <c r="F577" s="511"/>
      <c r="G577" s="511"/>
      <c r="H577" s="511"/>
      <c r="I577" s="363"/>
      <c r="J577" s="363"/>
      <c r="K577" s="363"/>
      <c r="L577" s="431"/>
      <c r="M577" s="431"/>
      <c r="N577" s="423"/>
      <c r="O577" s="432"/>
      <c r="P577" s="432"/>
      <c r="Q577" s="363"/>
      <c r="R577" s="363"/>
      <c r="S577" s="380" t="str">
        <f t="shared" si="32"/>
        <v/>
      </c>
      <c r="T577" s="363"/>
      <c r="U577" s="49"/>
      <c r="V577" s="391"/>
      <c r="W577" s="434"/>
    </row>
    <row r="578" spans="3:23" ht="13.5" customHeight="1" x14ac:dyDescent="0.2">
      <c r="C578" s="383">
        <f t="shared" si="33"/>
        <v>566</v>
      </c>
      <c r="D578" s="60" t="str">
        <f t="shared" si="31"/>
        <v/>
      </c>
      <c r="E578" s="376"/>
      <c r="F578" s="511"/>
      <c r="G578" s="511"/>
      <c r="H578" s="511"/>
      <c r="I578" s="363"/>
      <c r="J578" s="363"/>
      <c r="K578" s="363"/>
      <c r="L578" s="431"/>
      <c r="M578" s="431"/>
      <c r="N578" s="423"/>
      <c r="O578" s="432"/>
      <c r="P578" s="432"/>
      <c r="Q578" s="363"/>
      <c r="R578" s="363"/>
      <c r="S578" s="380" t="str">
        <f t="shared" si="32"/>
        <v/>
      </c>
      <c r="T578" s="363"/>
      <c r="U578" s="49"/>
      <c r="V578" s="391"/>
      <c r="W578" s="434"/>
    </row>
    <row r="579" spans="3:23" ht="13.5" customHeight="1" x14ac:dyDescent="0.2">
      <c r="C579" s="383">
        <f t="shared" si="33"/>
        <v>567</v>
      </c>
      <c r="D579" s="60" t="str">
        <f t="shared" si="31"/>
        <v/>
      </c>
      <c r="E579" s="376"/>
      <c r="F579" s="511"/>
      <c r="G579" s="511"/>
      <c r="H579" s="511"/>
      <c r="I579" s="363"/>
      <c r="J579" s="363"/>
      <c r="K579" s="363"/>
      <c r="L579" s="431"/>
      <c r="M579" s="431"/>
      <c r="N579" s="423"/>
      <c r="O579" s="432"/>
      <c r="P579" s="432"/>
      <c r="Q579" s="363"/>
      <c r="R579" s="363"/>
      <c r="S579" s="380" t="str">
        <f t="shared" si="32"/>
        <v/>
      </c>
      <c r="T579" s="363"/>
      <c r="U579" s="49"/>
      <c r="V579" s="391"/>
      <c r="W579" s="434"/>
    </row>
    <row r="580" spans="3:23" ht="13.5" customHeight="1" x14ac:dyDescent="0.2">
      <c r="C580" s="383">
        <f t="shared" si="33"/>
        <v>568</v>
      </c>
      <c r="D580" s="60" t="str">
        <f t="shared" si="31"/>
        <v/>
      </c>
      <c r="E580" s="376"/>
      <c r="F580" s="511"/>
      <c r="G580" s="511"/>
      <c r="H580" s="511"/>
      <c r="I580" s="363"/>
      <c r="J580" s="363"/>
      <c r="K580" s="363"/>
      <c r="L580" s="431"/>
      <c r="M580" s="431"/>
      <c r="N580" s="423"/>
      <c r="O580" s="432"/>
      <c r="P580" s="432"/>
      <c r="Q580" s="363"/>
      <c r="R580" s="363"/>
      <c r="S580" s="380" t="str">
        <f t="shared" si="32"/>
        <v/>
      </c>
      <c r="T580" s="363"/>
      <c r="U580" s="49"/>
      <c r="V580" s="391"/>
      <c r="W580" s="434"/>
    </row>
    <row r="581" spans="3:23" ht="13.5" customHeight="1" x14ac:dyDescent="0.2">
      <c r="C581" s="383">
        <f t="shared" si="33"/>
        <v>569</v>
      </c>
      <c r="D581" s="60" t="str">
        <f t="shared" si="31"/>
        <v/>
      </c>
      <c r="E581" s="376"/>
      <c r="F581" s="511"/>
      <c r="G581" s="511"/>
      <c r="H581" s="511"/>
      <c r="I581" s="363"/>
      <c r="J581" s="363"/>
      <c r="K581" s="363"/>
      <c r="L581" s="431"/>
      <c r="M581" s="431"/>
      <c r="N581" s="423"/>
      <c r="O581" s="432"/>
      <c r="P581" s="432"/>
      <c r="Q581" s="363"/>
      <c r="R581" s="363"/>
      <c r="S581" s="380" t="str">
        <f t="shared" si="32"/>
        <v/>
      </c>
      <c r="T581" s="363"/>
      <c r="U581" s="49"/>
      <c r="V581" s="391"/>
      <c r="W581" s="434"/>
    </row>
    <row r="582" spans="3:23" ht="13.5" customHeight="1" x14ac:dyDescent="0.2">
      <c r="C582" s="383">
        <f t="shared" si="33"/>
        <v>570</v>
      </c>
      <c r="D582" s="60" t="str">
        <f t="shared" si="31"/>
        <v/>
      </c>
      <c r="E582" s="376"/>
      <c r="F582" s="511"/>
      <c r="G582" s="511"/>
      <c r="H582" s="511"/>
      <c r="I582" s="435"/>
      <c r="J582" s="435"/>
      <c r="K582" s="435"/>
      <c r="L582" s="431"/>
      <c r="M582" s="431"/>
      <c r="N582" s="423"/>
      <c r="O582" s="432"/>
      <c r="P582" s="432"/>
      <c r="Q582" s="363"/>
      <c r="R582" s="363"/>
      <c r="S582" s="380" t="str">
        <f t="shared" si="32"/>
        <v/>
      </c>
      <c r="T582" s="363"/>
      <c r="U582" s="49"/>
      <c r="V582" s="391"/>
      <c r="W582" s="434"/>
    </row>
    <row r="583" spans="3:23" ht="13.5" customHeight="1" x14ac:dyDescent="0.2">
      <c r="C583" s="383">
        <f>C582+1</f>
        <v>571</v>
      </c>
      <c r="D583" s="60" t="str">
        <f t="shared" si="31"/>
        <v/>
      </c>
      <c r="E583" s="376"/>
      <c r="F583" s="511"/>
      <c r="G583" s="511"/>
      <c r="H583" s="511"/>
      <c r="I583" s="363"/>
      <c r="J583" s="363"/>
      <c r="K583" s="363"/>
      <c r="L583" s="431"/>
      <c r="M583" s="431"/>
      <c r="N583" s="423"/>
      <c r="O583" s="432"/>
      <c r="P583" s="432"/>
      <c r="Q583" s="363"/>
      <c r="R583" s="363"/>
      <c r="S583" s="380" t="str">
        <f t="shared" si="32"/>
        <v/>
      </c>
      <c r="T583" s="363"/>
      <c r="U583" s="49"/>
      <c r="V583" s="391"/>
      <c r="W583" s="434"/>
    </row>
    <row r="584" spans="3:23" ht="13.5" customHeight="1" x14ac:dyDescent="0.2">
      <c r="C584" s="383">
        <f>C583+1</f>
        <v>572</v>
      </c>
      <c r="D584" s="60" t="str">
        <f t="shared" si="31"/>
        <v/>
      </c>
      <c r="E584" s="376"/>
      <c r="F584" s="511"/>
      <c r="G584" s="511"/>
      <c r="H584" s="511"/>
      <c r="I584" s="363"/>
      <c r="J584" s="363"/>
      <c r="K584" s="363"/>
      <c r="L584" s="431"/>
      <c r="M584" s="431"/>
      <c r="N584" s="423"/>
      <c r="O584" s="432"/>
      <c r="P584" s="432"/>
      <c r="Q584" s="363"/>
      <c r="R584" s="363"/>
      <c r="S584" s="380" t="str">
        <f t="shared" si="32"/>
        <v/>
      </c>
      <c r="T584" s="363"/>
      <c r="U584" s="49"/>
      <c r="V584" s="391"/>
      <c r="W584" s="434"/>
    </row>
    <row r="585" spans="3:23" ht="13.5" customHeight="1" x14ac:dyDescent="0.2">
      <c r="C585" s="383">
        <f>C584+1</f>
        <v>573</v>
      </c>
      <c r="D585" s="60" t="str">
        <f t="shared" si="31"/>
        <v/>
      </c>
      <c r="E585" s="376"/>
      <c r="F585" s="511"/>
      <c r="G585" s="511"/>
      <c r="H585" s="511"/>
      <c r="I585" s="363"/>
      <c r="J585" s="363"/>
      <c r="K585" s="363"/>
      <c r="L585" s="431"/>
      <c r="M585" s="431"/>
      <c r="N585" s="423"/>
      <c r="O585" s="432"/>
      <c r="P585" s="432"/>
      <c r="Q585" s="363"/>
      <c r="R585" s="363"/>
      <c r="S585" s="380" t="str">
        <f t="shared" si="32"/>
        <v/>
      </c>
      <c r="T585" s="363"/>
      <c r="U585" s="49"/>
      <c r="V585" s="391"/>
      <c r="W585" s="434"/>
    </row>
    <row r="586" spans="3:23" ht="13.5" customHeight="1" x14ac:dyDescent="0.2">
      <c r="C586" s="383">
        <f t="shared" ref="C586:C643" si="34">C585+1</f>
        <v>574</v>
      </c>
      <c r="D586" s="60" t="str">
        <f t="shared" si="31"/>
        <v/>
      </c>
      <c r="E586" s="376"/>
      <c r="F586" s="511"/>
      <c r="G586" s="511"/>
      <c r="H586" s="511"/>
      <c r="I586" s="363"/>
      <c r="J586" s="363"/>
      <c r="K586" s="363"/>
      <c r="L586" s="431"/>
      <c r="M586" s="431"/>
      <c r="N586" s="423"/>
      <c r="O586" s="432"/>
      <c r="P586" s="432"/>
      <c r="Q586" s="363"/>
      <c r="R586" s="363"/>
      <c r="S586" s="380" t="str">
        <f t="shared" si="32"/>
        <v/>
      </c>
      <c r="T586" s="363"/>
      <c r="U586" s="49"/>
      <c r="V586" s="391"/>
      <c r="W586" s="434"/>
    </row>
    <row r="587" spans="3:23" ht="13.5" customHeight="1" x14ac:dyDescent="0.2">
      <c r="C587" s="383">
        <f t="shared" si="34"/>
        <v>575</v>
      </c>
      <c r="D587" s="60" t="str">
        <f t="shared" si="31"/>
        <v/>
      </c>
      <c r="E587" s="376"/>
      <c r="F587" s="511"/>
      <c r="G587" s="511"/>
      <c r="H587" s="511"/>
      <c r="I587" s="363"/>
      <c r="J587" s="363"/>
      <c r="K587" s="363"/>
      <c r="L587" s="431"/>
      <c r="M587" s="431"/>
      <c r="N587" s="423"/>
      <c r="O587" s="432"/>
      <c r="P587" s="432"/>
      <c r="Q587" s="363"/>
      <c r="R587" s="363"/>
      <c r="S587" s="380" t="str">
        <f t="shared" si="32"/>
        <v/>
      </c>
      <c r="T587" s="363"/>
      <c r="U587" s="49"/>
      <c r="V587" s="391"/>
      <c r="W587" s="434"/>
    </row>
    <row r="588" spans="3:23" ht="13.5" customHeight="1" x14ac:dyDescent="0.2">
      <c r="C588" s="383">
        <f t="shared" si="34"/>
        <v>576</v>
      </c>
      <c r="D588" s="60" t="str">
        <f t="shared" si="31"/>
        <v/>
      </c>
      <c r="E588" s="376"/>
      <c r="F588" s="511"/>
      <c r="G588" s="511"/>
      <c r="H588" s="511"/>
      <c r="I588" s="363"/>
      <c r="J588" s="363"/>
      <c r="K588" s="363"/>
      <c r="L588" s="431"/>
      <c r="M588" s="431"/>
      <c r="N588" s="423"/>
      <c r="O588" s="432"/>
      <c r="P588" s="432"/>
      <c r="Q588" s="363"/>
      <c r="R588" s="363"/>
      <c r="S588" s="380" t="str">
        <f t="shared" si="32"/>
        <v/>
      </c>
      <c r="T588" s="363"/>
      <c r="U588" s="49"/>
      <c r="V588" s="391"/>
      <c r="W588" s="434"/>
    </row>
    <row r="589" spans="3:23" ht="13.5" customHeight="1" x14ac:dyDescent="0.2">
      <c r="C589" s="383">
        <f t="shared" si="34"/>
        <v>577</v>
      </c>
      <c r="D589" s="60" t="str">
        <f t="shared" ref="D589:D652" si="35">IF(E589="","",IF(OR(AND(E589&lt;=$Z$2,K589&lt;&gt;"○"),AND(E589&lt;=$AA$2,K589="○")),"○",""))</f>
        <v/>
      </c>
      <c r="E589" s="376"/>
      <c r="F589" s="511"/>
      <c r="G589" s="511"/>
      <c r="H589" s="511"/>
      <c r="I589" s="363"/>
      <c r="J589" s="363"/>
      <c r="K589" s="363"/>
      <c r="L589" s="431"/>
      <c r="M589" s="431"/>
      <c r="N589" s="423"/>
      <c r="O589" s="432"/>
      <c r="P589" s="432"/>
      <c r="Q589" s="363"/>
      <c r="R589" s="363"/>
      <c r="S589" s="380" t="str">
        <f t="shared" ref="S589:S652" si="36">IF(OR(N589="",N589=0),"",IF(OR(AND(I589="○",$O589&gt;Z$5),AND(J589="○",$O589&gt;AA$5),AND(I589="○",$P589&gt;Z$6),AND(J589="○",$P589&gt;AA$6),AND(K589="○",$P589&gt;AB$6),AND(Q589="○",R589="○")),"○",""))</f>
        <v/>
      </c>
      <c r="T589" s="363"/>
      <c r="U589" s="49"/>
      <c r="V589" s="391"/>
      <c r="W589" s="434"/>
    </row>
    <row r="590" spans="3:23" ht="13.5" customHeight="1" x14ac:dyDescent="0.2">
      <c r="C590" s="383">
        <f t="shared" si="34"/>
        <v>578</v>
      </c>
      <c r="D590" s="60" t="str">
        <f t="shared" si="35"/>
        <v/>
      </c>
      <c r="E590" s="376"/>
      <c r="F590" s="511"/>
      <c r="G590" s="511"/>
      <c r="H590" s="511"/>
      <c r="I590" s="363"/>
      <c r="J590" s="363"/>
      <c r="K590" s="363"/>
      <c r="L590" s="431"/>
      <c r="M590" s="431"/>
      <c r="N590" s="423"/>
      <c r="O590" s="432"/>
      <c r="P590" s="432"/>
      <c r="Q590" s="363"/>
      <c r="R590" s="363"/>
      <c r="S590" s="380" t="str">
        <f t="shared" si="36"/>
        <v/>
      </c>
      <c r="T590" s="363"/>
      <c r="U590" s="49"/>
      <c r="V590" s="391"/>
      <c r="W590" s="434"/>
    </row>
    <row r="591" spans="3:23" ht="13.5" customHeight="1" x14ac:dyDescent="0.2">
      <c r="C591" s="383">
        <f t="shared" si="34"/>
        <v>579</v>
      </c>
      <c r="D591" s="60" t="str">
        <f t="shared" si="35"/>
        <v/>
      </c>
      <c r="E591" s="376"/>
      <c r="F591" s="511"/>
      <c r="G591" s="511"/>
      <c r="H591" s="511"/>
      <c r="I591" s="363"/>
      <c r="J591" s="363"/>
      <c r="K591" s="363"/>
      <c r="L591" s="431"/>
      <c r="M591" s="431"/>
      <c r="N591" s="423"/>
      <c r="O591" s="432"/>
      <c r="P591" s="432"/>
      <c r="Q591" s="363"/>
      <c r="R591" s="363"/>
      <c r="S591" s="380" t="str">
        <f t="shared" si="36"/>
        <v/>
      </c>
      <c r="T591" s="363"/>
      <c r="U591" s="49"/>
      <c r="V591" s="391"/>
      <c r="W591" s="434"/>
    </row>
    <row r="592" spans="3:23" ht="13.5" customHeight="1" x14ac:dyDescent="0.2">
      <c r="C592" s="383">
        <f t="shared" si="34"/>
        <v>580</v>
      </c>
      <c r="D592" s="60" t="str">
        <f t="shared" si="35"/>
        <v/>
      </c>
      <c r="E592" s="376"/>
      <c r="F592" s="511"/>
      <c r="G592" s="511"/>
      <c r="H592" s="511"/>
      <c r="I592" s="363"/>
      <c r="J592" s="363"/>
      <c r="K592" s="363"/>
      <c r="L592" s="431"/>
      <c r="M592" s="431"/>
      <c r="N592" s="423"/>
      <c r="O592" s="432"/>
      <c r="P592" s="432"/>
      <c r="Q592" s="363"/>
      <c r="R592" s="363"/>
      <c r="S592" s="380" t="str">
        <f t="shared" si="36"/>
        <v/>
      </c>
      <c r="T592" s="363"/>
      <c r="U592" s="49"/>
      <c r="V592" s="391"/>
      <c r="W592" s="434"/>
    </row>
    <row r="593" spans="3:23" ht="13.5" customHeight="1" x14ac:dyDescent="0.2">
      <c r="C593" s="383">
        <f t="shared" si="34"/>
        <v>581</v>
      </c>
      <c r="D593" s="60" t="str">
        <f t="shared" si="35"/>
        <v/>
      </c>
      <c r="E593" s="376"/>
      <c r="F593" s="511"/>
      <c r="G593" s="511"/>
      <c r="H593" s="511"/>
      <c r="I593" s="363"/>
      <c r="J593" s="363"/>
      <c r="K593" s="363"/>
      <c r="L593" s="431"/>
      <c r="M593" s="431"/>
      <c r="N593" s="423"/>
      <c r="O593" s="432"/>
      <c r="P593" s="432"/>
      <c r="Q593" s="363"/>
      <c r="R593" s="363"/>
      <c r="S593" s="380" t="str">
        <f t="shared" si="36"/>
        <v/>
      </c>
      <c r="T593" s="363"/>
      <c r="U593" s="49"/>
      <c r="V593" s="391"/>
      <c r="W593" s="434"/>
    </row>
    <row r="594" spans="3:23" ht="13.5" customHeight="1" x14ac:dyDescent="0.2">
      <c r="C594" s="383">
        <f t="shared" si="34"/>
        <v>582</v>
      </c>
      <c r="D594" s="60" t="str">
        <f t="shared" si="35"/>
        <v/>
      </c>
      <c r="E594" s="376"/>
      <c r="F594" s="511"/>
      <c r="G594" s="511"/>
      <c r="H594" s="511"/>
      <c r="I594" s="363"/>
      <c r="J594" s="363"/>
      <c r="K594" s="363"/>
      <c r="L594" s="431"/>
      <c r="M594" s="431"/>
      <c r="N594" s="423"/>
      <c r="O594" s="432"/>
      <c r="P594" s="432"/>
      <c r="Q594" s="363"/>
      <c r="R594" s="363"/>
      <c r="S594" s="380" t="str">
        <f t="shared" si="36"/>
        <v/>
      </c>
      <c r="T594" s="363"/>
      <c r="U594" s="49"/>
      <c r="V594" s="391"/>
      <c r="W594" s="434"/>
    </row>
    <row r="595" spans="3:23" ht="13.5" customHeight="1" x14ac:dyDescent="0.2">
      <c r="C595" s="383">
        <f t="shared" si="34"/>
        <v>583</v>
      </c>
      <c r="D595" s="60" t="str">
        <f t="shared" si="35"/>
        <v/>
      </c>
      <c r="E595" s="376"/>
      <c r="F595" s="511"/>
      <c r="G595" s="511"/>
      <c r="H595" s="511"/>
      <c r="I595" s="363"/>
      <c r="J595" s="363"/>
      <c r="K595" s="363"/>
      <c r="L595" s="431"/>
      <c r="M595" s="431"/>
      <c r="N595" s="423"/>
      <c r="O595" s="432"/>
      <c r="P595" s="432"/>
      <c r="Q595" s="363"/>
      <c r="R595" s="363"/>
      <c r="S595" s="380" t="str">
        <f t="shared" si="36"/>
        <v/>
      </c>
      <c r="T595" s="363"/>
      <c r="U595" s="49"/>
      <c r="V595" s="391"/>
      <c r="W595" s="434"/>
    </row>
    <row r="596" spans="3:23" ht="13.5" customHeight="1" x14ac:dyDescent="0.2">
      <c r="C596" s="383">
        <f t="shared" si="34"/>
        <v>584</v>
      </c>
      <c r="D596" s="60" t="str">
        <f t="shared" si="35"/>
        <v/>
      </c>
      <c r="E596" s="376"/>
      <c r="F596" s="511"/>
      <c r="G596" s="511"/>
      <c r="H596" s="511"/>
      <c r="I596" s="363"/>
      <c r="J596" s="363"/>
      <c r="K596" s="363"/>
      <c r="L596" s="431"/>
      <c r="M596" s="431"/>
      <c r="N596" s="423"/>
      <c r="O596" s="432"/>
      <c r="P596" s="432"/>
      <c r="Q596" s="363"/>
      <c r="R596" s="363"/>
      <c r="S596" s="380" t="str">
        <f t="shared" si="36"/>
        <v/>
      </c>
      <c r="T596" s="363"/>
      <c r="U596" s="49"/>
      <c r="V596" s="391"/>
      <c r="W596" s="434"/>
    </row>
    <row r="597" spans="3:23" ht="13.5" customHeight="1" x14ac:dyDescent="0.2">
      <c r="C597" s="383">
        <f t="shared" si="34"/>
        <v>585</v>
      </c>
      <c r="D597" s="60" t="str">
        <f t="shared" si="35"/>
        <v/>
      </c>
      <c r="E597" s="376"/>
      <c r="F597" s="511"/>
      <c r="G597" s="511"/>
      <c r="H597" s="511"/>
      <c r="I597" s="363"/>
      <c r="J597" s="363"/>
      <c r="K597" s="363"/>
      <c r="L597" s="431"/>
      <c r="M597" s="431"/>
      <c r="N597" s="423"/>
      <c r="O597" s="432"/>
      <c r="P597" s="432"/>
      <c r="Q597" s="363"/>
      <c r="R597" s="363"/>
      <c r="S597" s="380" t="str">
        <f t="shared" si="36"/>
        <v/>
      </c>
      <c r="T597" s="363"/>
      <c r="U597" s="49"/>
      <c r="V597" s="391"/>
      <c r="W597" s="434"/>
    </row>
    <row r="598" spans="3:23" ht="13.5" customHeight="1" x14ac:dyDescent="0.2">
      <c r="C598" s="383">
        <f t="shared" si="34"/>
        <v>586</v>
      </c>
      <c r="D598" s="60" t="str">
        <f t="shared" si="35"/>
        <v/>
      </c>
      <c r="E598" s="376"/>
      <c r="F598" s="511"/>
      <c r="G598" s="511"/>
      <c r="H598" s="511"/>
      <c r="I598" s="363"/>
      <c r="J598" s="363"/>
      <c r="K598" s="363"/>
      <c r="L598" s="431"/>
      <c r="M598" s="431"/>
      <c r="N598" s="423"/>
      <c r="O598" s="432"/>
      <c r="P598" s="432"/>
      <c r="Q598" s="363"/>
      <c r="R598" s="363"/>
      <c r="S598" s="380" t="str">
        <f t="shared" si="36"/>
        <v/>
      </c>
      <c r="T598" s="363"/>
      <c r="U598" s="49"/>
      <c r="V598" s="391"/>
      <c r="W598" s="434"/>
    </row>
    <row r="599" spans="3:23" ht="13.5" customHeight="1" x14ac:dyDescent="0.2">
      <c r="C599" s="383">
        <f t="shared" si="34"/>
        <v>587</v>
      </c>
      <c r="D599" s="60" t="str">
        <f t="shared" si="35"/>
        <v/>
      </c>
      <c r="E599" s="376"/>
      <c r="F599" s="511"/>
      <c r="G599" s="511"/>
      <c r="H599" s="511"/>
      <c r="I599" s="363"/>
      <c r="J599" s="363"/>
      <c r="K599" s="363"/>
      <c r="L599" s="431"/>
      <c r="M599" s="431"/>
      <c r="N599" s="423"/>
      <c r="O599" s="432"/>
      <c r="P599" s="432"/>
      <c r="Q599" s="363"/>
      <c r="R599" s="363"/>
      <c r="S599" s="380" t="str">
        <f t="shared" si="36"/>
        <v/>
      </c>
      <c r="T599" s="363"/>
      <c r="U599" s="49"/>
      <c r="V599" s="391"/>
      <c r="W599" s="434"/>
    </row>
    <row r="600" spans="3:23" ht="13.5" customHeight="1" x14ac:dyDescent="0.2">
      <c r="C600" s="383">
        <f t="shared" si="34"/>
        <v>588</v>
      </c>
      <c r="D600" s="60" t="str">
        <f t="shared" si="35"/>
        <v/>
      </c>
      <c r="E600" s="376"/>
      <c r="F600" s="511"/>
      <c r="G600" s="511"/>
      <c r="H600" s="511"/>
      <c r="I600" s="363"/>
      <c r="J600" s="363"/>
      <c r="K600" s="363"/>
      <c r="L600" s="431"/>
      <c r="M600" s="431"/>
      <c r="N600" s="423"/>
      <c r="O600" s="432"/>
      <c r="P600" s="432"/>
      <c r="Q600" s="363"/>
      <c r="R600" s="363"/>
      <c r="S600" s="380" t="str">
        <f t="shared" si="36"/>
        <v/>
      </c>
      <c r="T600" s="363"/>
      <c r="U600" s="49"/>
      <c r="V600" s="391"/>
      <c r="W600" s="434"/>
    </row>
    <row r="601" spans="3:23" ht="13.5" customHeight="1" x14ac:dyDescent="0.2">
      <c r="C601" s="383">
        <f t="shared" si="34"/>
        <v>589</v>
      </c>
      <c r="D601" s="60" t="str">
        <f t="shared" si="35"/>
        <v/>
      </c>
      <c r="E601" s="376"/>
      <c r="F601" s="511"/>
      <c r="G601" s="511"/>
      <c r="H601" s="511"/>
      <c r="I601" s="363"/>
      <c r="J601" s="363"/>
      <c r="K601" s="363"/>
      <c r="L601" s="431"/>
      <c r="M601" s="431"/>
      <c r="N601" s="423"/>
      <c r="O601" s="432"/>
      <c r="P601" s="432"/>
      <c r="Q601" s="363"/>
      <c r="R601" s="363"/>
      <c r="S601" s="380" t="str">
        <f t="shared" si="36"/>
        <v/>
      </c>
      <c r="T601" s="363"/>
      <c r="U601" s="49"/>
      <c r="V601" s="391"/>
      <c r="W601" s="434"/>
    </row>
    <row r="602" spans="3:23" ht="13.5" customHeight="1" x14ac:dyDescent="0.2">
      <c r="C602" s="383">
        <f t="shared" si="34"/>
        <v>590</v>
      </c>
      <c r="D602" s="60" t="str">
        <f t="shared" si="35"/>
        <v/>
      </c>
      <c r="E602" s="376"/>
      <c r="F602" s="511"/>
      <c r="G602" s="511"/>
      <c r="H602" s="511"/>
      <c r="I602" s="363"/>
      <c r="J602" s="363"/>
      <c r="K602" s="363"/>
      <c r="L602" s="431"/>
      <c r="M602" s="431"/>
      <c r="N602" s="423"/>
      <c r="O602" s="432"/>
      <c r="P602" s="432"/>
      <c r="Q602" s="363"/>
      <c r="R602" s="363"/>
      <c r="S602" s="380" t="str">
        <f t="shared" si="36"/>
        <v/>
      </c>
      <c r="T602" s="363"/>
      <c r="U602" s="49"/>
      <c r="V602" s="391"/>
      <c r="W602" s="434"/>
    </row>
    <row r="603" spans="3:23" ht="13.5" customHeight="1" x14ac:dyDescent="0.2">
      <c r="C603" s="383">
        <f t="shared" si="34"/>
        <v>591</v>
      </c>
      <c r="D603" s="60" t="str">
        <f t="shared" si="35"/>
        <v/>
      </c>
      <c r="E603" s="376"/>
      <c r="F603" s="511"/>
      <c r="G603" s="511"/>
      <c r="H603" s="511"/>
      <c r="I603" s="363"/>
      <c r="J603" s="363"/>
      <c r="K603" s="363"/>
      <c r="L603" s="431"/>
      <c r="M603" s="431"/>
      <c r="N603" s="423"/>
      <c r="O603" s="432"/>
      <c r="P603" s="432"/>
      <c r="Q603" s="363"/>
      <c r="R603" s="363"/>
      <c r="S603" s="380" t="str">
        <f t="shared" si="36"/>
        <v/>
      </c>
      <c r="T603" s="363"/>
      <c r="U603" s="49"/>
      <c r="V603" s="391"/>
      <c r="W603" s="434"/>
    </row>
    <row r="604" spans="3:23" ht="13.5" customHeight="1" x14ac:dyDescent="0.2">
      <c r="C604" s="383">
        <f t="shared" si="34"/>
        <v>592</v>
      </c>
      <c r="D604" s="60" t="str">
        <f t="shared" si="35"/>
        <v/>
      </c>
      <c r="E604" s="376"/>
      <c r="F604" s="511"/>
      <c r="G604" s="511"/>
      <c r="H604" s="511"/>
      <c r="I604" s="363"/>
      <c r="J604" s="363"/>
      <c r="K604" s="363"/>
      <c r="L604" s="431"/>
      <c r="M604" s="431"/>
      <c r="N604" s="423"/>
      <c r="O604" s="432"/>
      <c r="P604" s="432"/>
      <c r="Q604" s="363"/>
      <c r="R604" s="363"/>
      <c r="S604" s="380" t="str">
        <f t="shared" si="36"/>
        <v/>
      </c>
      <c r="T604" s="363"/>
      <c r="U604" s="49"/>
      <c r="V604" s="391"/>
      <c r="W604" s="434"/>
    </row>
    <row r="605" spans="3:23" ht="13.5" customHeight="1" x14ac:dyDescent="0.2">
      <c r="C605" s="383">
        <f t="shared" si="34"/>
        <v>593</v>
      </c>
      <c r="D605" s="60" t="str">
        <f t="shared" si="35"/>
        <v/>
      </c>
      <c r="E605" s="376"/>
      <c r="F605" s="511"/>
      <c r="G605" s="511"/>
      <c r="H605" s="511"/>
      <c r="I605" s="363"/>
      <c r="J605" s="363"/>
      <c r="K605" s="363"/>
      <c r="L605" s="431"/>
      <c r="M605" s="431"/>
      <c r="N605" s="423"/>
      <c r="O605" s="432"/>
      <c r="P605" s="432"/>
      <c r="Q605" s="363"/>
      <c r="R605" s="363"/>
      <c r="S605" s="380" t="str">
        <f t="shared" si="36"/>
        <v/>
      </c>
      <c r="T605" s="363"/>
      <c r="U605" s="49"/>
      <c r="V605" s="391"/>
      <c r="W605" s="434"/>
    </row>
    <row r="606" spans="3:23" ht="13.5" customHeight="1" x14ac:dyDescent="0.2">
      <c r="C606" s="383">
        <f t="shared" si="34"/>
        <v>594</v>
      </c>
      <c r="D606" s="60" t="str">
        <f t="shared" si="35"/>
        <v/>
      </c>
      <c r="E606" s="376"/>
      <c r="F606" s="511"/>
      <c r="G606" s="511"/>
      <c r="H606" s="511"/>
      <c r="I606" s="363"/>
      <c r="J606" s="363"/>
      <c r="K606" s="363"/>
      <c r="L606" s="431"/>
      <c r="M606" s="431"/>
      <c r="N606" s="423"/>
      <c r="O606" s="432"/>
      <c r="P606" s="432"/>
      <c r="Q606" s="363"/>
      <c r="R606" s="363"/>
      <c r="S606" s="380" t="str">
        <f t="shared" si="36"/>
        <v/>
      </c>
      <c r="T606" s="363"/>
      <c r="U606" s="49"/>
      <c r="V606" s="391"/>
      <c r="W606" s="434"/>
    </row>
    <row r="607" spans="3:23" ht="13.5" customHeight="1" x14ac:dyDescent="0.2">
      <c r="C607" s="383">
        <f t="shared" si="34"/>
        <v>595</v>
      </c>
      <c r="D607" s="60" t="str">
        <f t="shared" si="35"/>
        <v/>
      </c>
      <c r="E607" s="376"/>
      <c r="F607" s="511"/>
      <c r="G607" s="511"/>
      <c r="H607" s="511"/>
      <c r="I607" s="363"/>
      <c r="J607" s="363"/>
      <c r="K607" s="363"/>
      <c r="L607" s="431"/>
      <c r="M607" s="431"/>
      <c r="N607" s="423"/>
      <c r="O607" s="432"/>
      <c r="P607" s="432"/>
      <c r="Q607" s="363"/>
      <c r="R607" s="363"/>
      <c r="S607" s="380" t="str">
        <f t="shared" si="36"/>
        <v/>
      </c>
      <c r="T607" s="363"/>
      <c r="U607" s="49"/>
      <c r="V607" s="391"/>
      <c r="W607" s="434"/>
    </row>
    <row r="608" spans="3:23" ht="13.5" customHeight="1" x14ac:dyDescent="0.2">
      <c r="C608" s="383">
        <f t="shared" si="34"/>
        <v>596</v>
      </c>
      <c r="D608" s="60" t="str">
        <f t="shared" si="35"/>
        <v/>
      </c>
      <c r="E608" s="376"/>
      <c r="F608" s="511"/>
      <c r="G608" s="511"/>
      <c r="H608" s="511"/>
      <c r="I608" s="363"/>
      <c r="J608" s="363"/>
      <c r="K608" s="363"/>
      <c r="L608" s="431"/>
      <c r="M608" s="431"/>
      <c r="N608" s="423"/>
      <c r="O608" s="432"/>
      <c r="P608" s="432"/>
      <c r="Q608" s="363"/>
      <c r="R608" s="363"/>
      <c r="S608" s="380" t="str">
        <f t="shared" si="36"/>
        <v/>
      </c>
      <c r="T608" s="363"/>
      <c r="U608" s="49"/>
      <c r="V608" s="391"/>
      <c r="W608" s="434"/>
    </row>
    <row r="609" spans="3:23" ht="13.5" customHeight="1" x14ac:dyDescent="0.2">
      <c r="C609" s="383">
        <f t="shared" si="34"/>
        <v>597</v>
      </c>
      <c r="D609" s="60" t="str">
        <f t="shared" si="35"/>
        <v/>
      </c>
      <c r="E609" s="376"/>
      <c r="F609" s="511"/>
      <c r="G609" s="511"/>
      <c r="H609" s="511"/>
      <c r="I609" s="363"/>
      <c r="J609" s="363"/>
      <c r="K609" s="363"/>
      <c r="L609" s="431"/>
      <c r="M609" s="431"/>
      <c r="N609" s="423"/>
      <c r="O609" s="432"/>
      <c r="P609" s="432"/>
      <c r="Q609" s="363"/>
      <c r="R609" s="363"/>
      <c r="S609" s="380" t="str">
        <f t="shared" si="36"/>
        <v/>
      </c>
      <c r="T609" s="363"/>
      <c r="U609" s="49"/>
      <c r="V609" s="391"/>
      <c r="W609" s="434"/>
    </row>
    <row r="610" spans="3:23" ht="13.5" customHeight="1" x14ac:dyDescent="0.2">
      <c r="C610" s="383">
        <f t="shared" si="34"/>
        <v>598</v>
      </c>
      <c r="D610" s="60" t="str">
        <f t="shared" si="35"/>
        <v/>
      </c>
      <c r="E610" s="376"/>
      <c r="F610" s="511"/>
      <c r="G610" s="511"/>
      <c r="H610" s="511"/>
      <c r="I610" s="363"/>
      <c r="J610" s="363"/>
      <c r="K610" s="363"/>
      <c r="L610" s="431"/>
      <c r="M610" s="431"/>
      <c r="N610" s="423"/>
      <c r="O610" s="432"/>
      <c r="P610" s="432"/>
      <c r="Q610" s="363"/>
      <c r="R610" s="363"/>
      <c r="S610" s="380" t="str">
        <f t="shared" si="36"/>
        <v/>
      </c>
      <c r="T610" s="363"/>
      <c r="U610" s="49"/>
      <c r="V610" s="391"/>
      <c r="W610" s="434"/>
    </row>
    <row r="611" spans="3:23" ht="13.5" customHeight="1" x14ac:dyDescent="0.2">
      <c r="C611" s="383">
        <f t="shared" si="34"/>
        <v>599</v>
      </c>
      <c r="D611" s="60" t="str">
        <f t="shared" si="35"/>
        <v/>
      </c>
      <c r="E611" s="376"/>
      <c r="F611" s="511"/>
      <c r="G611" s="511"/>
      <c r="H611" s="511"/>
      <c r="I611" s="363"/>
      <c r="J611" s="363"/>
      <c r="K611" s="363"/>
      <c r="L611" s="431"/>
      <c r="M611" s="431"/>
      <c r="N611" s="423"/>
      <c r="O611" s="432"/>
      <c r="P611" s="432"/>
      <c r="Q611" s="363"/>
      <c r="R611" s="363"/>
      <c r="S611" s="380" t="str">
        <f t="shared" si="36"/>
        <v/>
      </c>
      <c r="T611" s="363"/>
      <c r="U611" s="49"/>
      <c r="V611" s="391"/>
      <c r="W611" s="434"/>
    </row>
    <row r="612" spans="3:23" ht="13.5" customHeight="1" x14ac:dyDescent="0.2">
      <c r="C612" s="383">
        <f t="shared" si="34"/>
        <v>600</v>
      </c>
      <c r="D612" s="60" t="str">
        <f t="shared" si="35"/>
        <v/>
      </c>
      <c r="E612" s="376"/>
      <c r="F612" s="511"/>
      <c r="G612" s="511"/>
      <c r="H612" s="511"/>
      <c r="I612" s="435"/>
      <c r="J612" s="435"/>
      <c r="K612" s="435"/>
      <c r="L612" s="431"/>
      <c r="M612" s="431"/>
      <c r="N612" s="423"/>
      <c r="O612" s="432"/>
      <c r="P612" s="432"/>
      <c r="Q612" s="363"/>
      <c r="R612" s="363"/>
      <c r="S612" s="380" t="str">
        <f t="shared" si="36"/>
        <v/>
      </c>
      <c r="T612" s="363"/>
      <c r="U612" s="49"/>
      <c r="V612" s="391"/>
      <c r="W612" s="434"/>
    </row>
    <row r="613" spans="3:23" ht="13.5" customHeight="1" x14ac:dyDescent="0.2">
      <c r="C613" s="383">
        <f t="shared" si="34"/>
        <v>601</v>
      </c>
      <c r="D613" s="60" t="str">
        <f t="shared" si="35"/>
        <v/>
      </c>
      <c r="E613" s="376"/>
      <c r="F613" s="511"/>
      <c r="G613" s="511"/>
      <c r="H613" s="511"/>
      <c r="I613" s="363"/>
      <c r="J613" s="363"/>
      <c r="K613" s="363"/>
      <c r="L613" s="431"/>
      <c r="M613" s="431"/>
      <c r="N613" s="423"/>
      <c r="O613" s="432"/>
      <c r="P613" s="432"/>
      <c r="Q613" s="363"/>
      <c r="R613" s="363"/>
      <c r="S613" s="380" t="str">
        <f t="shared" si="36"/>
        <v/>
      </c>
      <c r="T613" s="363"/>
      <c r="U613" s="49"/>
      <c r="V613" s="391"/>
      <c r="W613" s="434"/>
    </row>
    <row r="614" spans="3:23" ht="13.5" customHeight="1" x14ac:dyDescent="0.2">
      <c r="C614" s="383">
        <f t="shared" si="34"/>
        <v>602</v>
      </c>
      <c r="D614" s="60" t="str">
        <f t="shared" si="35"/>
        <v/>
      </c>
      <c r="E614" s="376"/>
      <c r="F614" s="511"/>
      <c r="G614" s="511"/>
      <c r="H614" s="511"/>
      <c r="I614" s="363"/>
      <c r="J614" s="363"/>
      <c r="K614" s="363"/>
      <c r="L614" s="431"/>
      <c r="M614" s="431"/>
      <c r="N614" s="423"/>
      <c r="O614" s="432"/>
      <c r="P614" s="432"/>
      <c r="Q614" s="363"/>
      <c r="R614" s="363"/>
      <c r="S614" s="380" t="str">
        <f t="shared" si="36"/>
        <v/>
      </c>
      <c r="T614" s="363"/>
      <c r="U614" s="49"/>
      <c r="V614" s="391"/>
      <c r="W614" s="434"/>
    </row>
    <row r="615" spans="3:23" ht="13.5" customHeight="1" x14ac:dyDescent="0.2">
      <c r="C615" s="383">
        <f t="shared" si="34"/>
        <v>603</v>
      </c>
      <c r="D615" s="60" t="str">
        <f t="shared" si="35"/>
        <v/>
      </c>
      <c r="E615" s="376"/>
      <c r="F615" s="511"/>
      <c r="G615" s="511"/>
      <c r="H615" s="511"/>
      <c r="I615" s="363"/>
      <c r="J615" s="363"/>
      <c r="K615" s="363"/>
      <c r="L615" s="431"/>
      <c r="M615" s="431"/>
      <c r="N615" s="423"/>
      <c r="O615" s="432"/>
      <c r="P615" s="432"/>
      <c r="Q615" s="363"/>
      <c r="R615" s="363"/>
      <c r="S615" s="380" t="str">
        <f t="shared" si="36"/>
        <v/>
      </c>
      <c r="T615" s="363"/>
      <c r="U615" s="49"/>
      <c r="V615" s="391"/>
      <c r="W615" s="434"/>
    </row>
    <row r="616" spans="3:23" ht="13.5" customHeight="1" x14ac:dyDescent="0.2">
      <c r="C616" s="383">
        <f t="shared" si="34"/>
        <v>604</v>
      </c>
      <c r="D616" s="60" t="str">
        <f t="shared" si="35"/>
        <v/>
      </c>
      <c r="E616" s="376"/>
      <c r="F616" s="511"/>
      <c r="G616" s="511"/>
      <c r="H616" s="511"/>
      <c r="I616" s="363"/>
      <c r="J616" s="363"/>
      <c r="K616" s="363"/>
      <c r="L616" s="431"/>
      <c r="M616" s="431"/>
      <c r="N616" s="423"/>
      <c r="O616" s="432"/>
      <c r="P616" s="432"/>
      <c r="Q616" s="363"/>
      <c r="R616" s="363"/>
      <c r="S616" s="380" t="str">
        <f t="shared" si="36"/>
        <v/>
      </c>
      <c r="T616" s="363"/>
      <c r="U616" s="49"/>
      <c r="V616" s="391"/>
      <c r="W616" s="434"/>
    </row>
    <row r="617" spans="3:23" ht="13.5" customHeight="1" x14ac:dyDescent="0.2">
      <c r="C617" s="383">
        <f t="shared" si="34"/>
        <v>605</v>
      </c>
      <c r="D617" s="60" t="str">
        <f t="shared" si="35"/>
        <v/>
      </c>
      <c r="E617" s="376"/>
      <c r="F617" s="511"/>
      <c r="G617" s="511"/>
      <c r="H617" s="511"/>
      <c r="I617" s="363"/>
      <c r="J617" s="363"/>
      <c r="K617" s="363"/>
      <c r="L617" s="431"/>
      <c r="M617" s="431"/>
      <c r="N617" s="423"/>
      <c r="O617" s="432"/>
      <c r="P617" s="432"/>
      <c r="Q617" s="363"/>
      <c r="R617" s="363"/>
      <c r="S617" s="380" t="str">
        <f t="shared" si="36"/>
        <v/>
      </c>
      <c r="T617" s="363"/>
      <c r="U617" s="49"/>
      <c r="V617" s="391"/>
      <c r="W617" s="434"/>
    </row>
    <row r="618" spans="3:23" ht="13.5" customHeight="1" x14ac:dyDescent="0.2">
      <c r="C618" s="383">
        <f t="shared" si="34"/>
        <v>606</v>
      </c>
      <c r="D618" s="60" t="str">
        <f t="shared" si="35"/>
        <v/>
      </c>
      <c r="E618" s="376"/>
      <c r="F618" s="511"/>
      <c r="G618" s="511"/>
      <c r="H618" s="511"/>
      <c r="I618" s="363"/>
      <c r="J618" s="363"/>
      <c r="K618" s="363"/>
      <c r="L618" s="431"/>
      <c r="M618" s="431"/>
      <c r="N618" s="423"/>
      <c r="O618" s="432"/>
      <c r="P618" s="432"/>
      <c r="Q618" s="363"/>
      <c r="R618" s="363"/>
      <c r="S618" s="380" t="str">
        <f t="shared" si="36"/>
        <v/>
      </c>
      <c r="T618" s="363"/>
      <c r="U618" s="49"/>
      <c r="V618" s="391"/>
      <c r="W618" s="434"/>
    </row>
    <row r="619" spans="3:23" ht="13.5" customHeight="1" x14ac:dyDescent="0.2">
      <c r="C619" s="383">
        <f t="shared" si="34"/>
        <v>607</v>
      </c>
      <c r="D619" s="60" t="str">
        <f t="shared" si="35"/>
        <v/>
      </c>
      <c r="E619" s="376"/>
      <c r="F619" s="511"/>
      <c r="G619" s="511"/>
      <c r="H619" s="511"/>
      <c r="I619" s="363"/>
      <c r="J619" s="363"/>
      <c r="K619" s="363"/>
      <c r="L619" s="431"/>
      <c r="M619" s="431"/>
      <c r="N619" s="423"/>
      <c r="O619" s="432"/>
      <c r="P619" s="432"/>
      <c r="Q619" s="363"/>
      <c r="R619" s="363"/>
      <c r="S619" s="380" t="str">
        <f t="shared" si="36"/>
        <v/>
      </c>
      <c r="T619" s="363"/>
      <c r="U619" s="49"/>
      <c r="V619" s="391"/>
      <c r="W619" s="434"/>
    </row>
    <row r="620" spans="3:23" ht="13.5" customHeight="1" x14ac:dyDescent="0.2">
      <c r="C620" s="383">
        <f t="shared" si="34"/>
        <v>608</v>
      </c>
      <c r="D620" s="60" t="str">
        <f t="shared" si="35"/>
        <v/>
      </c>
      <c r="E620" s="376"/>
      <c r="F620" s="511"/>
      <c r="G620" s="511"/>
      <c r="H620" s="511"/>
      <c r="I620" s="363"/>
      <c r="J620" s="363"/>
      <c r="K620" s="363"/>
      <c r="L620" s="431"/>
      <c r="M620" s="431"/>
      <c r="N620" s="423"/>
      <c r="O620" s="432"/>
      <c r="P620" s="432"/>
      <c r="Q620" s="363"/>
      <c r="R620" s="363"/>
      <c r="S620" s="380" t="str">
        <f t="shared" si="36"/>
        <v/>
      </c>
      <c r="T620" s="363"/>
      <c r="U620" s="49"/>
      <c r="V620" s="391"/>
      <c r="W620" s="434"/>
    </row>
    <row r="621" spans="3:23" ht="13.5" customHeight="1" x14ac:dyDescent="0.2">
      <c r="C621" s="383">
        <f t="shared" si="34"/>
        <v>609</v>
      </c>
      <c r="D621" s="60" t="str">
        <f t="shared" si="35"/>
        <v/>
      </c>
      <c r="E621" s="376"/>
      <c r="F621" s="511"/>
      <c r="G621" s="511"/>
      <c r="H621" s="511"/>
      <c r="I621" s="363"/>
      <c r="J621" s="363"/>
      <c r="K621" s="363"/>
      <c r="L621" s="431"/>
      <c r="M621" s="431"/>
      <c r="N621" s="423"/>
      <c r="O621" s="432"/>
      <c r="P621" s="432"/>
      <c r="Q621" s="363"/>
      <c r="R621" s="363"/>
      <c r="S621" s="380" t="str">
        <f t="shared" si="36"/>
        <v/>
      </c>
      <c r="T621" s="363"/>
      <c r="U621" s="49"/>
      <c r="V621" s="391"/>
      <c r="W621" s="434"/>
    </row>
    <row r="622" spans="3:23" ht="13.5" customHeight="1" x14ac:dyDescent="0.2">
      <c r="C622" s="383">
        <f t="shared" si="34"/>
        <v>610</v>
      </c>
      <c r="D622" s="60" t="str">
        <f t="shared" si="35"/>
        <v/>
      </c>
      <c r="E622" s="376"/>
      <c r="F622" s="511"/>
      <c r="G622" s="511"/>
      <c r="H622" s="511"/>
      <c r="I622" s="363"/>
      <c r="J622" s="363"/>
      <c r="K622" s="363"/>
      <c r="L622" s="431"/>
      <c r="M622" s="431"/>
      <c r="N622" s="423"/>
      <c r="O622" s="432"/>
      <c r="P622" s="432"/>
      <c r="Q622" s="363"/>
      <c r="R622" s="363"/>
      <c r="S622" s="380" t="str">
        <f t="shared" si="36"/>
        <v/>
      </c>
      <c r="T622" s="363"/>
      <c r="U622" s="49"/>
      <c r="V622" s="391"/>
      <c r="W622" s="434"/>
    </row>
    <row r="623" spans="3:23" ht="13.5" customHeight="1" x14ac:dyDescent="0.2">
      <c r="C623" s="383">
        <f t="shared" si="34"/>
        <v>611</v>
      </c>
      <c r="D623" s="60" t="str">
        <f t="shared" si="35"/>
        <v/>
      </c>
      <c r="E623" s="376"/>
      <c r="F623" s="511"/>
      <c r="G623" s="511"/>
      <c r="H623" s="511"/>
      <c r="I623" s="363"/>
      <c r="J623" s="363"/>
      <c r="K623" s="363"/>
      <c r="L623" s="431"/>
      <c r="M623" s="431"/>
      <c r="N623" s="423"/>
      <c r="O623" s="432"/>
      <c r="P623" s="432"/>
      <c r="Q623" s="363"/>
      <c r="R623" s="363"/>
      <c r="S623" s="380" t="str">
        <f t="shared" si="36"/>
        <v/>
      </c>
      <c r="T623" s="363"/>
      <c r="U623" s="49"/>
      <c r="V623" s="391"/>
      <c r="W623" s="434"/>
    </row>
    <row r="624" spans="3:23" ht="13.5" customHeight="1" x14ac:dyDescent="0.2">
      <c r="C624" s="383">
        <f t="shared" si="34"/>
        <v>612</v>
      </c>
      <c r="D624" s="60" t="str">
        <f t="shared" si="35"/>
        <v/>
      </c>
      <c r="E624" s="376"/>
      <c r="F624" s="511"/>
      <c r="G624" s="511"/>
      <c r="H624" s="511"/>
      <c r="I624" s="363"/>
      <c r="J624" s="363"/>
      <c r="K624" s="363"/>
      <c r="L624" s="431"/>
      <c r="M624" s="431"/>
      <c r="N624" s="423"/>
      <c r="O624" s="432"/>
      <c r="P624" s="432"/>
      <c r="Q624" s="363"/>
      <c r="R624" s="363"/>
      <c r="S624" s="380" t="str">
        <f t="shared" si="36"/>
        <v/>
      </c>
      <c r="T624" s="363"/>
      <c r="U624" s="49"/>
      <c r="V624" s="391"/>
      <c r="W624" s="434"/>
    </row>
    <row r="625" spans="3:23" ht="13.5" customHeight="1" x14ac:dyDescent="0.2">
      <c r="C625" s="383">
        <f t="shared" si="34"/>
        <v>613</v>
      </c>
      <c r="D625" s="60" t="str">
        <f t="shared" si="35"/>
        <v/>
      </c>
      <c r="E625" s="376"/>
      <c r="F625" s="511"/>
      <c r="G625" s="511"/>
      <c r="H625" s="511"/>
      <c r="I625" s="363"/>
      <c r="J625" s="363"/>
      <c r="K625" s="363"/>
      <c r="L625" s="431"/>
      <c r="M625" s="431"/>
      <c r="N625" s="423"/>
      <c r="O625" s="432"/>
      <c r="P625" s="432"/>
      <c r="Q625" s="363"/>
      <c r="R625" s="363"/>
      <c r="S625" s="380" t="str">
        <f t="shared" si="36"/>
        <v/>
      </c>
      <c r="T625" s="363"/>
      <c r="U625" s="49"/>
      <c r="V625" s="391"/>
      <c r="W625" s="434"/>
    </row>
    <row r="626" spans="3:23" ht="13.5" customHeight="1" x14ac:dyDescent="0.2">
      <c r="C626" s="383">
        <f t="shared" si="34"/>
        <v>614</v>
      </c>
      <c r="D626" s="60" t="str">
        <f t="shared" si="35"/>
        <v/>
      </c>
      <c r="E626" s="376"/>
      <c r="F626" s="511"/>
      <c r="G626" s="511"/>
      <c r="H626" s="511"/>
      <c r="I626" s="363"/>
      <c r="J626" s="363"/>
      <c r="K626" s="363"/>
      <c r="L626" s="431"/>
      <c r="M626" s="431"/>
      <c r="N626" s="423"/>
      <c r="O626" s="432"/>
      <c r="P626" s="432"/>
      <c r="Q626" s="363"/>
      <c r="R626" s="363"/>
      <c r="S626" s="380" t="str">
        <f t="shared" si="36"/>
        <v/>
      </c>
      <c r="T626" s="363"/>
      <c r="U626" s="49"/>
      <c r="V626" s="391"/>
      <c r="W626" s="434"/>
    </row>
    <row r="627" spans="3:23" ht="13.5" customHeight="1" x14ac:dyDescent="0.2">
      <c r="C627" s="383">
        <f t="shared" si="34"/>
        <v>615</v>
      </c>
      <c r="D627" s="60" t="str">
        <f t="shared" si="35"/>
        <v/>
      </c>
      <c r="E627" s="376"/>
      <c r="F627" s="511"/>
      <c r="G627" s="511"/>
      <c r="H627" s="511"/>
      <c r="I627" s="363"/>
      <c r="J627" s="363"/>
      <c r="K627" s="363"/>
      <c r="L627" s="431"/>
      <c r="M627" s="431"/>
      <c r="N627" s="423"/>
      <c r="O627" s="432"/>
      <c r="P627" s="432"/>
      <c r="Q627" s="363"/>
      <c r="R627" s="363"/>
      <c r="S627" s="380" t="str">
        <f t="shared" si="36"/>
        <v/>
      </c>
      <c r="T627" s="363"/>
      <c r="U627" s="49"/>
      <c r="V627" s="391"/>
      <c r="W627" s="434"/>
    </row>
    <row r="628" spans="3:23" ht="13.5" customHeight="1" x14ac:dyDescent="0.2">
      <c r="C628" s="383">
        <f t="shared" si="34"/>
        <v>616</v>
      </c>
      <c r="D628" s="60" t="str">
        <f t="shared" si="35"/>
        <v/>
      </c>
      <c r="E628" s="376"/>
      <c r="F628" s="511"/>
      <c r="G628" s="511"/>
      <c r="H628" s="511"/>
      <c r="I628" s="363"/>
      <c r="J628" s="363"/>
      <c r="K628" s="363"/>
      <c r="L628" s="431"/>
      <c r="M628" s="431"/>
      <c r="N628" s="423"/>
      <c r="O628" s="432"/>
      <c r="P628" s="432"/>
      <c r="Q628" s="363"/>
      <c r="R628" s="363"/>
      <c r="S628" s="380" t="str">
        <f t="shared" si="36"/>
        <v/>
      </c>
      <c r="T628" s="363"/>
      <c r="U628" s="49"/>
      <c r="V628" s="391"/>
      <c r="W628" s="434"/>
    </row>
    <row r="629" spans="3:23" ht="13.5" customHeight="1" x14ac:dyDescent="0.2">
      <c r="C629" s="383">
        <f t="shared" si="34"/>
        <v>617</v>
      </c>
      <c r="D629" s="60" t="str">
        <f t="shared" si="35"/>
        <v/>
      </c>
      <c r="E629" s="376"/>
      <c r="F629" s="511"/>
      <c r="G629" s="511"/>
      <c r="H629" s="511"/>
      <c r="I629" s="363"/>
      <c r="J629" s="363"/>
      <c r="K629" s="363"/>
      <c r="L629" s="431"/>
      <c r="M629" s="431"/>
      <c r="N629" s="423"/>
      <c r="O629" s="432"/>
      <c r="P629" s="432"/>
      <c r="Q629" s="363"/>
      <c r="R629" s="363"/>
      <c r="S629" s="380" t="str">
        <f t="shared" si="36"/>
        <v/>
      </c>
      <c r="T629" s="363"/>
      <c r="U629" s="49"/>
      <c r="V629" s="391"/>
      <c r="W629" s="434"/>
    </row>
    <row r="630" spans="3:23" ht="13.5" customHeight="1" x14ac:dyDescent="0.2">
      <c r="C630" s="383">
        <f t="shared" si="34"/>
        <v>618</v>
      </c>
      <c r="D630" s="60" t="str">
        <f t="shared" si="35"/>
        <v/>
      </c>
      <c r="E630" s="376"/>
      <c r="F630" s="511"/>
      <c r="G630" s="511"/>
      <c r="H630" s="511"/>
      <c r="I630" s="363"/>
      <c r="J630" s="363"/>
      <c r="K630" s="363"/>
      <c r="L630" s="431"/>
      <c r="M630" s="431"/>
      <c r="N630" s="423"/>
      <c r="O630" s="432"/>
      <c r="P630" s="432"/>
      <c r="Q630" s="363"/>
      <c r="R630" s="363"/>
      <c r="S630" s="380" t="str">
        <f t="shared" si="36"/>
        <v/>
      </c>
      <c r="T630" s="363"/>
      <c r="U630" s="49"/>
      <c r="V630" s="391"/>
      <c r="W630" s="434"/>
    </row>
    <row r="631" spans="3:23" ht="13.5" customHeight="1" x14ac:dyDescent="0.2">
      <c r="C631" s="383">
        <f t="shared" si="34"/>
        <v>619</v>
      </c>
      <c r="D631" s="60" t="str">
        <f t="shared" si="35"/>
        <v/>
      </c>
      <c r="E631" s="376"/>
      <c r="F631" s="511"/>
      <c r="G631" s="511"/>
      <c r="H631" s="511"/>
      <c r="I631" s="363"/>
      <c r="J631" s="363"/>
      <c r="K631" s="363"/>
      <c r="L631" s="431"/>
      <c r="M631" s="431"/>
      <c r="N631" s="423"/>
      <c r="O631" s="432"/>
      <c r="P631" s="432"/>
      <c r="Q631" s="363"/>
      <c r="R631" s="363"/>
      <c r="S631" s="380" t="str">
        <f t="shared" si="36"/>
        <v/>
      </c>
      <c r="T631" s="363"/>
      <c r="U631" s="49"/>
      <c r="V631" s="391"/>
      <c r="W631" s="434"/>
    </row>
    <row r="632" spans="3:23" ht="13.5" customHeight="1" x14ac:dyDescent="0.2">
      <c r="C632" s="383">
        <f t="shared" si="34"/>
        <v>620</v>
      </c>
      <c r="D632" s="60" t="str">
        <f t="shared" si="35"/>
        <v/>
      </c>
      <c r="E632" s="376"/>
      <c r="F632" s="511"/>
      <c r="G632" s="511"/>
      <c r="H632" s="511"/>
      <c r="I632" s="363"/>
      <c r="J632" s="363"/>
      <c r="K632" s="363"/>
      <c r="L632" s="431"/>
      <c r="M632" s="431"/>
      <c r="N632" s="423"/>
      <c r="O632" s="432"/>
      <c r="P632" s="432"/>
      <c r="Q632" s="363"/>
      <c r="R632" s="363"/>
      <c r="S632" s="380" t="str">
        <f t="shared" si="36"/>
        <v/>
      </c>
      <c r="T632" s="363"/>
      <c r="U632" s="49"/>
      <c r="V632" s="391"/>
      <c r="W632" s="434"/>
    </row>
    <row r="633" spans="3:23" ht="13.5" customHeight="1" x14ac:dyDescent="0.2">
      <c r="C633" s="383">
        <f t="shared" si="34"/>
        <v>621</v>
      </c>
      <c r="D633" s="60" t="str">
        <f t="shared" si="35"/>
        <v/>
      </c>
      <c r="E633" s="376"/>
      <c r="F633" s="511"/>
      <c r="G633" s="511"/>
      <c r="H633" s="511"/>
      <c r="I633" s="363"/>
      <c r="J633" s="363"/>
      <c r="K633" s="363"/>
      <c r="L633" s="431"/>
      <c r="M633" s="431"/>
      <c r="N633" s="423"/>
      <c r="O633" s="432"/>
      <c r="P633" s="432"/>
      <c r="Q633" s="363"/>
      <c r="R633" s="363"/>
      <c r="S633" s="380" t="str">
        <f t="shared" si="36"/>
        <v/>
      </c>
      <c r="T633" s="363"/>
      <c r="U633" s="49"/>
      <c r="V633" s="391"/>
      <c r="W633" s="434"/>
    </row>
    <row r="634" spans="3:23" ht="13.5" customHeight="1" x14ac:dyDescent="0.2">
      <c r="C634" s="383">
        <f t="shared" si="34"/>
        <v>622</v>
      </c>
      <c r="D634" s="60" t="str">
        <f t="shared" si="35"/>
        <v/>
      </c>
      <c r="E634" s="376"/>
      <c r="F634" s="511"/>
      <c r="G634" s="511"/>
      <c r="H634" s="511"/>
      <c r="I634" s="363"/>
      <c r="J634" s="363"/>
      <c r="K634" s="363"/>
      <c r="L634" s="431"/>
      <c r="M634" s="431"/>
      <c r="N634" s="423"/>
      <c r="O634" s="432"/>
      <c r="P634" s="432"/>
      <c r="Q634" s="363"/>
      <c r="R634" s="363"/>
      <c r="S634" s="380" t="str">
        <f t="shared" si="36"/>
        <v/>
      </c>
      <c r="T634" s="363"/>
      <c r="U634" s="49"/>
      <c r="V634" s="391"/>
      <c r="W634" s="434"/>
    </row>
    <row r="635" spans="3:23" ht="13.5" customHeight="1" x14ac:dyDescent="0.2">
      <c r="C635" s="383">
        <f t="shared" si="34"/>
        <v>623</v>
      </c>
      <c r="D635" s="60" t="str">
        <f t="shared" si="35"/>
        <v/>
      </c>
      <c r="E635" s="376"/>
      <c r="F635" s="511"/>
      <c r="G635" s="511"/>
      <c r="H635" s="511"/>
      <c r="I635" s="363"/>
      <c r="J635" s="363"/>
      <c r="K635" s="363"/>
      <c r="L635" s="431"/>
      <c r="M635" s="431"/>
      <c r="N635" s="423"/>
      <c r="O635" s="432"/>
      <c r="P635" s="432"/>
      <c r="Q635" s="363"/>
      <c r="R635" s="363"/>
      <c r="S635" s="380" t="str">
        <f t="shared" si="36"/>
        <v/>
      </c>
      <c r="T635" s="363"/>
      <c r="U635" s="49"/>
      <c r="V635" s="391"/>
      <c r="W635" s="434"/>
    </row>
    <row r="636" spans="3:23" ht="13.5" customHeight="1" x14ac:dyDescent="0.2">
      <c r="C636" s="383">
        <f t="shared" si="34"/>
        <v>624</v>
      </c>
      <c r="D636" s="60" t="str">
        <f t="shared" si="35"/>
        <v/>
      </c>
      <c r="E636" s="376"/>
      <c r="F636" s="511"/>
      <c r="G636" s="511"/>
      <c r="H636" s="511"/>
      <c r="I636" s="363"/>
      <c r="J636" s="363"/>
      <c r="K636" s="363"/>
      <c r="L636" s="431"/>
      <c r="M636" s="431"/>
      <c r="N636" s="423"/>
      <c r="O636" s="432"/>
      <c r="P636" s="432"/>
      <c r="Q636" s="363"/>
      <c r="R636" s="363"/>
      <c r="S636" s="380" t="str">
        <f t="shared" si="36"/>
        <v/>
      </c>
      <c r="T636" s="363"/>
      <c r="U636" s="49"/>
      <c r="V636" s="391"/>
      <c r="W636" s="434"/>
    </row>
    <row r="637" spans="3:23" ht="13.5" customHeight="1" x14ac:dyDescent="0.2">
      <c r="C637" s="383">
        <f t="shared" si="34"/>
        <v>625</v>
      </c>
      <c r="D637" s="60" t="str">
        <f t="shared" si="35"/>
        <v/>
      </c>
      <c r="E637" s="376"/>
      <c r="F637" s="511"/>
      <c r="G637" s="511"/>
      <c r="H637" s="511"/>
      <c r="I637" s="363"/>
      <c r="J637" s="363"/>
      <c r="K637" s="363"/>
      <c r="L637" s="431"/>
      <c r="M637" s="431"/>
      <c r="N637" s="423"/>
      <c r="O637" s="432"/>
      <c r="P637" s="432"/>
      <c r="Q637" s="363"/>
      <c r="R637" s="363"/>
      <c r="S637" s="380" t="str">
        <f t="shared" si="36"/>
        <v/>
      </c>
      <c r="T637" s="363"/>
      <c r="U637" s="49"/>
      <c r="V637" s="391"/>
      <c r="W637" s="434"/>
    </row>
    <row r="638" spans="3:23" ht="13.5" customHeight="1" x14ac:dyDescent="0.2">
      <c r="C638" s="383">
        <f t="shared" si="34"/>
        <v>626</v>
      </c>
      <c r="D638" s="60" t="str">
        <f t="shared" si="35"/>
        <v/>
      </c>
      <c r="E638" s="376"/>
      <c r="F638" s="511"/>
      <c r="G638" s="511"/>
      <c r="H638" s="511"/>
      <c r="I638" s="363"/>
      <c r="J638" s="363"/>
      <c r="K638" s="363"/>
      <c r="L638" s="431"/>
      <c r="M638" s="431"/>
      <c r="N638" s="423"/>
      <c r="O638" s="432"/>
      <c r="P638" s="432"/>
      <c r="Q638" s="363"/>
      <c r="R638" s="363"/>
      <c r="S638" s="380" t="str">
        <f t="shared" si="36"/>
        <v/>
      </c>
      <c r="T638" s="363"/>
      <c r="U638" s="49"/>
      <c r="V638" s="391"/>
      <c r="W638" s="434"/>
    </row>
    <row r="639" spans="3:23" ht="13.5" customHeight="1" x14ac:dyDescent="0.2">
      <c r="C639" s="383">
        <f t="shared" si="34"/>
        <v>627</v>
      </c>
      <c r="D639" s="60" t="str">
        <f t="shared" si="35"/>
        <v/>
      </c>
      <c r="E639" s="376"/>
      <c r="F639" s="511"/>
      <c r="G639" s="511"/>
      <c r="H639" s="511"/>
      <c r="I639" s="363"/>
      <c r="J639" s="363"/>
      <c r="K639" s="363"/>
      <c r="L639" s="431"/>
      <c r="M639" s="431"/>
      <c r="N639" s="423"/>
      <c r="O639" s="432"/>
      <c r="P639" s="432"/>
      <c r="Q639" s="363"/>
      <c r="R639" s="363"/>
      <c r="S639" s="380" t="str">
        <f t="shared" si="36"/>
        <v/>
      </c>
      <c r="T639" s="363"/>
      <c r="U639" s="49"/>
      <c r="V639" s="391"/>
      <c r="W639" s="434"/>
    </row>
    <row r="640" spans="3:23" ht="13.5" customHeight="1" x14ac:dyDescent="0.2">
      <c r="C640" s="383">
        <f t="shared" si="34"/>
        <v>628</v>
      </c>
      <c r="D640" s="60" t="str">
        <f t="shared" si="35"/>
        <v/>
      </c>
      <c r="E640" s="376"/>
      <c r="F640" s="511"/>
      <c r="G640" s="511"/>
      <c r="H640" s="511"/>
      <c r="I640" s="363"/>
      <c r="J640" s="363"/>
      <c r="K640" s="363"/>
      <c r="L640" s="431"/>
      <c r="M640" s="431"/>
      <c r="N640" s="423"/>
      <c r="O640" s="432"/>
      <c r="P640" s="432"/>
      <c r="Q640" s="363"/>
      <c r="R640" s="363"/>
      <c r="S640" s="380" t="str">
        <f t="shared" si="36"/>
        <v/>
      </c>
      <c r="T640" s="363"/>
      <c r="U640" s="49"/>
      <c r="V640" s="391"/>
      <c r="W640" s="434"/>
    </row>
    <row r="641" spans="3:23" ht="13.5" customHeight="1" x14ac:dyDescent="0.2">
      <c r="C641" s="383">
        <f t="shared" si="34"/>
        <v>629</v>
      </c>
      <c r="D641" s="60" t="str">
        <f t="shared" si="35"/>
        <v/>
      </c>
      <c r="E641" s="376"/>
      <c r="F641" s="511"/>
      <c r="G641" s="511"/>
      <c r="H641" s="511"/>
      <c r="I641" s="363"/>
      <c r="J641" s="363"/>
      <c r="K641" s="363"/>
      <c r="L641" s="431"/>
      <c r="M641" s="431"/>
      <c r="N641" s="423"/>
      <c r="O641" s="432"/>
      <c r="P641" s="432"/>
      <c r="Q641" s="363"/>
      <c r="R641" s="363"/>
      <c r="S641" s="380" t="str">
        <f t="shared" si="36"/>
        <v/>
      </c>
      <c r="T641" s="363"/>
      <c r="U641" s="49"/>
      <c r="V641" s="391"/>
      <c r="W641" s="434"/>
    </row>
    <row r="642" spans="3:23" ht="13.5" customHeight="1" x14ac:dyDescent="0.2">
      <c r="C642" s="383">
        <f t="shared" si="34"/>
        <v>630</v>
      </c>
      <c r="D642" s="60" t="str">
        <f t="shared" si="35"/>
        <v/>
      </c>
      <c r="E642" s="376"/>
      <c r="F642" s="511"/>
      <c r="G642" s="511"/>
      <c r="H642" s="511"/>
      <c r="I642" s="435"/>
      <c r="J642" s="435"/>
      <c r="K642" s="435"/>
      <c r="L642" s="431"/>
      <c r="M642" s="431"/>
      <c r="N642" s="423"/>
      <c r="O642" s="432"/>
      <c r="P642" s="432"/>
      <c r="Q642" s="363"/>
      <c r="R642" s="363"/>
      <c r="S642" s="380" t="str">
        <f t="shared" si="36"/>
        <v/>
      </c>
      <c r="T642" s="363"/>
      <c r="U642" s="49"/>
      <c r="V642" s="391"/>
      <c r="W642" s="434"/>
    </row>
    <row r="643" spans="3:23" ht="13.5" customHeight="1" x14ac:dyDescent="0.2">
      <c r="C643" s="383">
        <f t="shared" si="34"/>
        <v>631</v>
      </c>
      <c r="D643" s="60" t="str">
        <f t="shared" si="35"/>
        <v/>
      </c>
      <c r="E643" s="376"/>
      <c r="F643" s="511"/>
      <c r="G643" s="511"/>
      <c r="H643" s="511"/>
      <c r="I643" s="363"/>
      <c r="J643" s="363"/>
      <c r="K643" s="363"/>
      <c r="L643" s="431"/>
      <c r="M643" s="431"/>
      <c r="N643" s="423"/>
      <c r="O643" s="432"/>
      <c r="P643" s="432"/>
      <c r="Q643" s="363"/>
      <c r="R643" s="363"/>
      <c r="S643" s="380" t="str">
        <f t="shared" si="36"/>
        <v/>
      </c>
      <c r="T643" s="363"/>
      <c r="U643" s="49"/>
      <c r="V643" s="391"/>
      <c r="W643" s="434"/>
    </row>
    <row r="644" spans="3:23" ht="13.5" customHeight="1" x14ac:dyDescent="0.2">
      <c r="C644" s="383">
        <f>C643+1</f>
        <v>632</v>
      </c>
      <c r="D644" s="60" t="str">
        <f t="shared" si="35"/>
        <v/>
      </c>
      <c r="E644" s="376"/>
      <c r="F644" s="511"/>
      <c r="G644" s="511"/>
      <c r="H644" s="511"/>
      <c r="I644" s="363"/>
      <c r="J644" s="363"/>
      <c r="K644" s="363"/>
      <c r="L644" s="431"/>
      <c r="M644" s="431"/>
      <c r="N644" s="423"/>
      <c r="O644" s="432"/>
      <c r="P644" s="432"/>
      <c r="Q644" s="363"/>
      <c r="R644" s="363"/>
      <c r="S644" s="380" t="str">
        <f t="shared" si="36"/>
        <v/>
      </c>
      <c r="T644" s="363"/>
      <c r="U644" s="49"/>
      <c r="V644" s="391"/>
      <c r="W644" s="434"/>
    </row>
    <row r="645" spans="3:23" ht="13.5" customHeight="1" x14ac:dyDescent="0.2">
      <c r="C645" s="383">
        <f>C644+1</f>
        <v>633</v>
      </c>
      <c r="D645" s="60" t="str">
        <f t="shared" si="35"/>
        <v/>
      </c>
      <c r="E645" s="376"/>
      <c r="F645" s="511"/>
      <c r="G645" s="511"/>
      <c r="H645" s="511"/>
      <c r="I645" s="363"/>
      <c r="J645" s="363"/>
      <c r="K645" s="363"/>
      <c r="L645" s="431"/>
      <c r="M645" s="431"/>
      <c r="N645" s="423"/>
      <c r="O645" s="432"/>
      <c r="P645" s="432"/>
      <c r="Q645" s="363"/>
      <c r="R645" s="363"/>
      <c r="S645" s="380" t="str">
        <f t="shared" si="36"/>
        <v/>
      </c>
      <c r="T645" s="363"/>
      <c r="U645" s="49"/>
      <c r="V645" s="391"/>
      <c r="W645" s="434"/>
    </row>
    <row r="646" spans="3:23" ht="13.5" customHeight="1" x14ac:dyDescent="0.2">
      <c r="C646" s="383">
        <f t="shared" ref="C646:C672" si="37">C645+1</f>
        <v>634</v>
      </c>
      <c r="D646" s="60" t="str">
        <f t="shared" si="35"/>
        <v/>
      </c>
      <c r="E646" s="376"/>
      <c r="F646" s="511"/>
      <c r="G646" s="511"/>
      <c r="H646" s="511"/>
      <c r="I646" s="363"/>
      <c r="J646" s="363"/>
      <c r="K646" s="363"/>
      <c r="L646" s="431"/>
      <c r="M646" s="431"/>
      <c r="N646" s="423"/>
      <c r="O646" s="432"/>
      <c r="P646" s="432"/>
      <c r="Q646" s="363"/>
      <c r="R646" s="363"/>
      <c r="S646" s="380" t="str">
        <f t="shared" si="36"/>
        <v/>
      </c>
      <c r="T646" s="363"/>
      <c r="U646" s="49"/>
      <c r="V646" s="391"/>
      <c r="W646" s="434"/>
    </row>
    <row r="647" spans="3:23" ht="13.5" customHeight="1" x14ac:dyDescent="0.2">
      <c r="C647" s="383">
        <f t="shared" si="37"/>
        <v>635</v>
      </c>
      <c r="D647" s="60" t="str">
        <f t="shared" si="35"/>
        <v/>
      </c>
      <c r="E647" s="376"/>
      <c r="F647" s="511"/>
      <c r="G647" s="511"/>
      <c r="H647" s="511"/>
      <c r="I647" s="363"/>
      <c r="J647" s="363"/>
      <c r="K647" s="363"/>
      <c r="L647" s="431"/>
      <c r="M647" s="431"/>
      <c r="N647" s="423"/>
      <c r="O647" s="432"/>
      <c r="P647" s="432"/>
      <c r="Q647" s="363"/>
      <c r="R647" s="363"/>
      <c r="S647" s="380" t="str">
        <f t="shared" si="36"/>
        <v/>
      </c>
      <c r="T647" s="363"/>
      <c r="U647" s="49"/>
      <c r="V647" s="391"/>
      <c r="W647" s="434"/>
    </row>
    <row r="648" spans="3:23" ht="13.5" customHeight="1" x14ac:dyDescent="0.2">
      <c r="C648" s="383">
        <f t="shared" si="37"/>
        <v>636</v>
      </c>
      <c r="D648" s="60" t="str">
        <f t="shared" si="35"/>
        <v/>
      </c>
      <c r="E648" s="376"/>
      <c r="F648" s="511"/>
      <c r="G648" s="511"/>
      <c r="H648" s="511"/>
      <c r="I648" s="363"/>
      <c r="J648" s="363"/>
      <c r="K648" s="363"/>
      <c r="L648" s="431"/>
      <c r="M648" s="431"/>
      <c r="N648" s="423"/>
      <c r="O648" s="432"/>
      <c r="P648" s="432"/>
      <c r="Q648" s="363"/>
      <c r="R648" s="363"/>
      <c r="S648" s="380" t="str">
        <f t="shared" si="36"/>
        <v/>
      </c>
      <c r="T648" s="363"/>
      <c r="U648" s="49"/>
      <c r="V648" s="391"/>
      <c r="W648" s="434"/>
    </row>
    <row r="649" spans="3:23" ht="13.5" customHeight="1" x14ac:dyDescent="0.2">
      <c r="C649" s="383">
        <f t="shared" si="37"/>
        <v>637</v>
      </c>
      <c r="D649" s="60" t="str">
        <f t="shared" si="35"/>
        <v/>
      </c>
      <c r="E649" s="376"/>
      <c r="F649" s="511"/>
      <c r="G649" s="511"/>
      <c r="H649" s="511"/>
      <c r="I649" s="363"/>
      <c r="J649" s="363"/>
      <c r="K649" s="363"/>
      <c r="L649" s="431"/>
      <c r="M649" s="431"/>
      <c r="N649" s="423"/>
      <c r="O649" s="432"/>
      <c r="P649" s="432"/>
      <c r="Q649" s="363"/>
      <c r="R649" s="363"/>
      <c r="S649" s="380" t="str">
        <f t="shared" si="36"/>
        <v/>
      </c>
      <c r="T649" s="363"/>
      <c r="U649" s="49"/>
      <c r="V649" s="391"/>
      <c r="W649" s="434"/>
    </row>
    <row r="650" spans="3:23" ht="13.5" customHeight="1" x14ac:dyDescent="0.2">
      <c r="C650" s="383">
        <f t="shared" si="37"/>
        <v>638</v>
      </c>
      <c r="D650" s="60" t="str">
        <f t="shared" si="35"/>
        <v/>
      </c>
      <c r="E650" s="376"/>
      <c r="F650" s="511"/>
      <c r="G650" s="511"/>
      <c r="H650" s="511"/>
      <c r="I650" s="363"/>
      <c r="J650" s="363"/>
      <c r="K650" s="363"/>
      <c r="L650" s="431"/>
      <c r="M650" s="431"/>
      <c r="N650" s="423"/>
      <c r="O650" s="432"/>
      <c r="P650" s="432"/>
      <c r="Q650" s="363"/>
      <c r="R650" s="363"/>
      <c r="S650" s="380" t="str">
        <f t="shared" si="36"/>
        <v/>
      </c>
      <c r="T650" s="363"/>
      <c r="U650" s="49"/>
      <c r="V650" s="391"/>
      <c r="W650" s="434"/>
    </row>
    <row r="651" spans="3:23" ht="13.5" customHeight="1" x14ac:dyDescent="0.2">
      <c r="C651" s="383">
        <f t="shared" si="37"/>
        <v>639</v>
      </c>
      <c r="D651" s="60" t="str">
        <f t="shared" si="35"/>
        <v/>
      </c>
      <c r="E651" s="376"/>
      <c r="F651" s="511"/>
      <c r="G651" s="511"/>
      <c r="H651" s="511"/>
      <c r="I651" s="363"/>
      <c r="J651" s="363"/>
      <c r="K651" s="363"/>
      <c r="L651" s="431"/>
      <c r="M651" s="431"/>
      <c r="N651" s="423"/>
      <c r="O651" s="432"/>
      <c r="P651" s="432"/>
      <c r="Q651" s="363"/>
      <c r="R651" s="363"/>
      <c r="S651" s="380" t="str">
        <f t="shared" si="36"/>
        <v/>
      </c>
      <c r="T651" s="363"/>
      <c r="U651" s="49"/>
      <c r="V651" s="391"/>
      <c r="W651" s="434"/>
    </row>
    <row r="652" spans="3:23" ht="13.5" customHeight="1" x14ac:dyDescent="0.2">
      <c r="C652" s="383">
        <f t="shared" si="37"/>
        <v>640</v>
      </c>
      <c r="D652" s="60" t="str">
        <f t="shared" si="35"/>
        <v/>
      </c>
      <c r="E652" s="376"/>
      <c r="F652" s="511"/>
      <c r="G652" s="511"/>
      <c r="H652" s="511"/>
      <c r="I652" s="363"/>
      <c r="J652" s="363"/>
      <c r="K652" s="363"/>
      <c r="L652" s="431"/>
      <c r="M652" s="431"/>
      <c r="N652" s="423"/>
      <c r="O652" s="432"/>
      <c r="P652" s="432"/>
      <c r="Q652" s="363"/>
      <c r="R652" s="363"/>
      <c r="S652" s="380" t="str">
        <f t="shared" si="36"/>
        <v/>
      </c>
      <c r="T652" s="363"/>
      <c r="U652" s="49"/>
      <c r="V652" s="391"/>
      <c r="W652" s="434"/>
    </row>
    <row r="653" spans="3:23" ht="13.5" customHeight="1" x14ac:dyDescent="0.2">
      <c r="C653" s="383">
        <f t="shared" si="37"/>
        <v>641</v>
      </c>
      <c r="D653" s="60" t="str">
        <f t="shared" ref="D653:D716" si="38">IF(E653="","",IF(OR(AND(E653&lt;=$Z$2,K653&lt;&gt;"○"),AND(E653&lt;=$AA$2,K653="○")),"○",""))</f>
        <v/>
      </c>
      <c r="E653" s="376"/>
      <c r="F653" s="511"/>
      <c r="G653" s="511"/>
      <c r="H653" s="511"/>
      <c r="I653" s="363"/>
      <c r="J653" s="363"/>
      <c r="K653" s="363"/>
      <c r="L653" s="431"/>
      <c r="M653" s="431"/>
      <c r="N653" s="423"/>
      <c r="O653" s="432"/>
      <c r="P653" s="432"/>
      <c r="Q653" s="363"/>
      <c r="R653" s="363"/>
      <c r="S653" s="380" t="str">
        <f t="shared" ref="S653:S716" si="39">IF(OR(N653="",N653=0),"",IF(OR(AND(I653="○",$O653&gt;Z$5),AND(J653="○",$O653&gt;AA$5),AND(I653="○",$P653&gt;Z$6),AND(J653="○",$P653&gt;AA$6),AND(K653="○",$P653&gt;AB$6),AND(Q653="○",R653="○")),"○",""))</f>
        <v/>
      </c>
      <c r="T653" s="363"/>
      <c r="U653" s="49"/>
      <c r="V653" s="391"/>
      <c r="W653" s="434"/>
    </row>
    <row r="654" spans="3:23" ht="13.5" customHeight="1" x14ac:dyDescent="0.2">
      <c r="C654" s="383">
        <f t="shared" si="37"/>
        <v>642</v>
      </c>
      <c r="D654" s="60" t="str">
        <f t="shared" si="38"/>
        <v/>
      </c>
      <c r="E654" s="376"/>
      <c r="F654" s="511"/>
      <c r="G654" s="511"/>
      <c r="H654" s="511"/>
      <c r="I654" s="363"/>
      <c r="J654" s="363"/>
      <c r="K654" s="363"/>
      <c r="L654" s="431"/>
      <c r="M654" s="431"/>
      <c r="N654" s="423"/>
      <c r="O654" s="432"/>
      <c r="P654" s="432"/>
      <c r="Q654" s="363"/>
      <c r="R654" s="363"/>
      <c r="S654" s="380" t="str">
        <f t="shared" si="39"/>
        <v/>
      </c>
      <c r="T654" s="363"/>
      <c r="U654" s="49"/>
      <c r="V654" s="391"/>
      <c r="W654" s="434"/>
    </row>
    <row r="655" spans="3:23" ht="13.5" customHeight="1" x14ac:dyDescent="0.2">
      <c r="C655" s="383">
        <f t="shared" si="37"/>
        <v>643</v>
      </c>
      <c r="D655" s="60" t="str">
        <f t="shared" si="38"/>
        <v/>
      </c>
      <c r="E655" s="376"/>
      <c r="F655" s="511"/>
      <c r="G655" s="511"/>
      <c r="H655" s="511"/>
      <c r="I655" s="363"/>
      <c r="J655" s="363"/>
      <c r="K655" s="363"/>
      <c r="L655" s="431"/>
      <c r="M655" s="431"/>
      <c r="N655" s="423"/>
      <c r="O655" s="432"/>
      <c r="P655" s="432"/>
      <c r="Q655" s="363"/>
      <c r="R655" s="363"/>
      <c r="S655" s="380" t="str">
        <f t="shared" si="39"/>
        <v/>
      </c>
      <c r="T655" s="363"/>
      <c r="U655" s="49"/>
      <c r="V655" s="391"/>
      <c r="W655" s="434"/>
    </row>
    <row r="656" spans="3:23" ht="13.5" customHeight="1" x14ac:dyDescent="0.2">
      <c r="C656" s="383">
        <f t="shared" si="37"/>
        <v>644</v>
      </c>
      <c r="D656" s="60" t="str">
        <f t="shared" si="38"/>
        <v/>
      </c>
      <c r="E656" s="376"/>
      <c r="F656" s="511"/>
      <c r="G656" s="511"/>
      <c r="H656" s="511"/>
      <c r="I656" s="363"/>
      <c r="J656" s="363"/>
      <c r="K656" s="363"/>
      <c r="L656" s="431"/>
      <c r="M656" s="431"/>
      <c r="N656" s="423"/>
      <c r="O656" s="432"/>
      <c r="P656" s="432"/>
      <c r="Q656" s="363"/>
      <c r="R656" s="363"/>
      <c r="S656" s="380" t="str">
        <f t="shared" si="39"/>
        <v/>
      </c>
      <c r="T656" s="363"/>
      <c r="U656" s="49"/>
      <c r="V656" s="391"/>
      <c r="W656" s="434"/>
    </row>
    <row r="657" spans="3:23" ht="13.5" customHeight="1" x14ac:dyDescent="0.2">
      <c r="C657" s="383">
        <f t="shared" si="37"/>
        <v>645</v>
      </c>
      <c r="D657" s="60" t="str">
        <f t="shared" si="38"/>
        <v/>
      </c>
      <c r="E657" s="376"/>
      <c r="F657" s="511"/>
      <c r="G657" s="511"/>
      <c r="H657" s="511"/>
      <c r="I657" s="363"/>
      <c r="J657" s="363"/>
      <c r="K657" s="363"/>
      <c r="L657" s="431"/>
      <c r="M657" s="431"/>
      <c r="N657" s="423"/>
      <c r="O657" s="432"/>
      <c r="P657" s="432"/>
      <c r="Q657" s="363"/>
      <c r="R657" s="363"/>
      <c r="S657" s="380" t="str">
        <f t="shared" si="39"/>
        <v/>
      </c>
      <c r="T657" s="363"/>
      <c r="U657" s="49"/>
      <c r="V657" s="391"/>
      <c r="W657" s="434"/>
    </row>
    <row r="658" spans="3:23" ht="13.5" customHeight="1" x14ac:dyDescent="0.2">
      <c r="C658" s="383">
        <f t="shared" si="37"/>
        <v>646</v>
      </c>
      <c r="D658" s="60" t="str">
        <f t="shared" si="38"/>
        <v/>
      </c>
      <c r="E658" s="376"/>
      <c r="F658" s="511"/>
      <c r="G658" s="511"/>
      <c r="H658" s="511"/>
      <c r="I658" s="363"/>
      <c r="J658" s="363"/>
      <c r="K658" s="363"/>
      <c r="L658" s="431"/>
      <c r="M658" s="431"/>
      <c r="N658" s="423"/>
      <c r="O658" s="432"/>
      <c r="P658" s="432"/>
      <c r="Q658" s="363"/>
      <c r="R658" s="363"/>
      <c r="S658" s="380" t="str">
        <f t="shared" si="39"/>
        <v/>
      </c>
      <c r="T658" s="363"/>
      <c r="U658" s="49"/>
      <c r="V658" s="391"/>
      <c r="W658" s="434"/>
    </row>
    <row r="659" spans="3:23" ht="13.5" customHeight="1" x14ac:dyDescent="0.2">
      <c r="C659" s="383">
        <f t="shared" si="37"/>
        <v>647</v>
      </c>
      <c r="D659" s="60" t="str">
        <f t="shared" si="38"/>
        <v/>
      </c>
      <c r="E659" s="376"/>
      <c r="F659" s="511"/>
      <c r="G659" s="511"/>
      <c r="H659" s="511"/>
      <c r="I659" s="363"/>
      <c r="J659" s="363"/>
      <c r="K659" s="363"/>
      <c r="L659" s="431"/>
      <c r="M659" s="431"/>
      <c r="N659" s="423"/>
      <c r="O659" s="432"/>
      <c r="P659" s="432"/>
      <c r="Q659" s="363"/>
      <c r="R659" s="363"/>
      <c r="S659" s="380" t="str">
        <f t="shared" si="39"/>
        <v/>
      </c>
      <c r="T659" s="363"/>
      <c r="U659" s="49"/>
      <c r="V659" s="391"/>
      <c r="W659" s="434"/>
    </row>
    <row r="660" spans="3:23" ht="13.5" customHeight="1" x14ac:dyDescent="0.2">
      <c r="C660" s="383">
        <f t="shared" si="37"/>
        <v>648</v>
      </c>
      <c r="D660" s="60" t="str">
        <f t="shared" si="38"/>
        <v/>
      </c>
      <c r="E660" s="376"/>
      <c r="F660" s="511"/>
      <c r="G660" s="511"/>
      <c r="H660" s="511"/>
      <c r="I660" s="363"/>
      <c r="J660" s="363"/>
      <c r="K660" s="363"/>
      <c r="L660" s="431"/>
      <c r="M660" s="431"/>
      <c r="N660" s="423"/>
      <c r="O660" s="432"/>
      <c r="P660" s="432"/>
      <c r="Q660" s="363"/>
      <c r="R660" s="363"/>
      <c r="S660" s="380" t="str">
        <f t="shared" si="39"/>
        <v/>
      </c>
      <c r="T660" s="363"/>
      <c r="U660" s="49"/>
      <c r="V660" s="391"/>
      <c r="W660" s="434"/>
    </row>
    <row r="661" spans="3:23" ht="13.5" customHeight="1" x14ac:dyDescent="0.2">
      <c r="C661" s="383">
        <f t="shared" si="37"/>
        <v>649</v>
      </c>
      <c r="D661" s="60" t="str">
        <f t="shared" si="38"/>
        <v/>
      </c>
      <c r="E661" s="376"/>
      <c r="F661" s="511"/>
      <c r="G661" s="511"/>
      <c r="H661" s="511"/>
      <c r="I661" s="363"/>
      <c r="J661" s="363"/>
      <c r="K661" s="363"/>
      <c r="L661" s="431"/>
      <c r="M661" s="431"/>
      <c r="N661" s="423"/>
      <c r="O661" s="432"/>
      <c r="P661" s="432"/>
      <c r="Q661" s="363"/>
      <c r="R661" s="363"/>
      <c r="S661" s="380" t="str">
        <f t="shared" si="39"/>
        <v/>
      </c>
      <c r="T661" s="363"/>
      <c r="U661" s="49"/>
      <c r="V661" s="391"/>
      <c r="W661" s="434"/>
    </row>
    <row r="662" spans="3:23" ht="13.5" customHeight="1" x14ac:dyDescent="0.2">
      <c r="C662" s="383">
        <f t="shared" si="37"/>
        <v>650</v>
      </c>
      <c r="D662" s="60" t="str">
        <f t="shared" si="38"/>
        <v/>
      </c>
      <c r="E662" s="376"/>
      <c r="F662" s="511"/>
      <c r="G662" s="511"/>
      <c r="H662" s="511"/>
      <c r="I662" s="363"/>
      <c r="J662" s="363"/>
      <c r="K662" s="363"/>
      <c r="L662" s="431"/>
      <c r="M662" s="431"/>
      <c r="N662" s="423"/>
      <c r="O662" s="432"/>
      <c r="P662" s="432"/>
      <c r="Q662" s="363"/>
      <c r="R662" s="363"/>
      <c r="S662" s="380" t="str">
        <f t="shared" si="39"/>
        <v/>
      </c>
      <c r="T662" s="363"/>
      <c r="U662" s="49"/>
      <c r="V662" s="391"/>
      <c r="W662" s="434"/>
    </row>
    <row r="663" spans="3:23" ht="13.5" customHeight="1" x14ac:dyDescent="0.2">
      <c r="C663" s="383">
        <f t="shared" si="37"/>
        <v>651</v>
      </c>
      <c r="D663" s="60" t="str">
        <f t="shared" si="38"/>
        <v/>
      </c>
      <c r="E663" s="376"/>
      <c r="F663" s="511"/>
      <c r="G663" s="511"/>
      <c r="H663" s="511"/>
      <c r="I663" s="363"/>
      <c r="J663" s="363"/>
      <c r="K663" s="363"/>
      <c r="L663" s="431"/>
      <c r="M663" s="431"/>
      <c r="N663" s="423"/>
      <c r="O663" s="432"/>
      <c r="P663" s="432"/>
      <c r="Q663" s="363"/>
      <c r="R663" s="363"/>
      <c r="S663" s="380" t="str">
        <f t="shared" si="39"/>
        <v/>
      </c>
      <c r="T663" s="363"/>
      <c r="U663" s="49"/>
      <c r="V663" s="391"/>
      <c r="W663" s="434"/>
    </row>
    <row r="664" spans="3:23" ht="13.5" customHeight="1" x14ac:dyDescent="0.2">
      <c r="C664" s="383">
        <f t="shared" si="37"/>
        <v>652</v>
      </c>
      <c r="D664" s="60" t="str">
        <f t="shared" si="38"/>
        <v/>
      </c>
      <c r="E664" s="376"/>
      <c r="F664" s="511"/>
      <c r="G664" s="511"/>
      <c r="H664" s="511"/>
      <c r="I664" s="363"/>
      <c r="J664" s="363"/>
      <c r="K664" s="363"/>
      <c r="L664" s="431"/>
      <c r="M664" s="431"/>
      <c r="N664" s="423"/>
      <c r="O664" s="432"/>
      <c r="P664" s="432"/>
      <c r="Q664" s="363"/>
      <c r="R664" s="363"/>
      <c r="S664" s="380" t="str">
        <f t="shared" si="39"/>
        <v/>
      </c>
      <c r="T664" s="363"/>
      <c r="U664" s="49"/>
      <c r="V664" s="391"/>
      <c r="W664" s="434"/>
    </row>
    <row r="665" spans="3:23" ht="13.5" customHeight="1" x14ac:dyDescent="0.2">
      <c r="C665" s="383">
        <f t="shared" si="37"/>
        <v>653</v>
      </c>
      <c r="D665" s="60" t="str">
        <f t="shared" si="38"/>
        <v/>
      </c>
      <c r="E665" s="376"/>
      <c r="F665" s="511"/>
      <c r="G665" s="511"/>
      <c r="H665" s="511"/>
      <c r="I665" s="363"/>
      <c r="J665" s="363"/>
      <c r="K665" s="363"/>
      <c r="L665" s="431"/>
      <c r="M665" s="431"/>
      <c r="N665" s="423"/>
      <c r="O665" s="432"/>
      <c r="P665" s="432"/>
      <c r="Q665" s="363"/>
      <c r="R665" s="363"/>
      <c r="S665" s="380" t="str">
        <f t="shared" si="39"/>
        <v/>
      </c>
      <c r="T665" s="363"/>
      <c r="U665" s="49"/>
      <c r="V665" s="391"/>
      <c r="W665" s="434"/>
    </row>
    <row r="666" spans="3:23" ht="13.5" customHeight="1" x14ac:dyDescent="0.2">
      <c r="C666" s="383">
        <f t="shared" si="37"/>
        <v>654</v>
      </c>
      <c r="D666" s="60" t="str">
        <f t="shared" si="38"/>
        <v/>
      </c>
      <c r="E666" s="376"/>
      <c r="F666" s="511"/>
      <c r="G666" s="511"/>
      <c r="H666" s="511"/>
      <c r="I666" s="363"/>
      <c r="J666" s="363"/>
      <c r="K666" s="363"/>
      <c r="L666" s="431"/>
      <c r="M666" s="431"/>
      <c r="N666" s="423"/>
      <c r="O666" s="432"/>
      <c r="P666" s="432"/>
      <c r="Q666" s="363"/>
      <c r="R666" s="363"/>
      <c r="S666" s="380" t="str">
        <f t="shared" si="39"/>
        <v/>
      </c>
      <c r="T666" s="363"/>
      <c r="U666" s="49"/>
      <c r="V666" s="391"/>
      <c r="W666" s="434"/>
    </row>
    <row r="667" spans="3:23" ht="13.5" customHeight="1" x14ac:dyDescent="0.2">
      <c r="C667" s="383">
        <f t="shared" si="37"/>
        <v>655</v>
      </c>
      <c r="D667" s="60" t="str">
        <f t="shared" si="38"/>
        <v/>
      </c>
      <c r="E667" s="376"/>
      <c r="F667" s="511"/>
      <c r="G667" s="511"/>
      <c r="H667" s="511"/>
      <c r="I667" s="363"/>
      <c r="J667" s="363"/>
      <c r="K667" s="363"/>
      <c r="L667" s="431"/>
      <c r="M667" s="431"/>
      <c r="N667" s="423"/>
      <c r="O667" s="432"/>
      <c r="P667" s="432"/>
      <c r="Q667" s="363"/>
      <c r="R667" s="363"/>
      <c r="S667" s="380" t="str">
        <f t="shared" si="39"/>
        <v/>
      </c>
      <c r="T667" s="363"/>
      <c r="U667" s="49"/>
      <c r="V667" s="391"/>
      <c r="W667" s="434"/>
    </row>
    <row r="668" spans="3:23" ht="13.5" customHeight="1" x14ac:dyDescent="0.2">
      <c r="C668" s="383">
        <f t="shared" si="37"/>
        <v>656</v>
      </c>
      <c r="D668" s="60" t="str">
        <f t="shared" si="38"/>
        <v/>
      </c>
      <c r="E668" s="376"/>
      <c r="F668" s="511"/>
      <c r="G668" s="511"/>
      <c r="H668" s="511"/>
      <c r="I668" s="363"/>
      <c r="J668" s="363"/>
      <c r="K668" s="363"/>
      <c r="L668" s="431"/>
      <c r="M668" s="431"/>
      <c r="N668" s="423"/>
      <c r="O668" s="432"/>
      <c r="P668" s="432"/>
      <c r="Q668" s="363"/>
      <c r="R668" s="363"/>
      <c r="S668" s="380" t="str">
        <f t="shared" si="39"/>
        <v/>
      </c>
      <c r="T668" s="363"/>
      <c r="U668" s="49"/>
      <c r="V668" s="391"/>
      <c r="W668" s="434"/>
    </row>
    <row r="669" spans="3:23" ht="13.5" customHeight="1" x14ac:dyDescent="0.2">
      <c r="C669" s="383">
        <f t="shared" si="37"/>
        <v>657</v>
      </c>
      <c r="D669" s="60" t="str">
        <f t="shared" si="38"/>
        <v/>
      </c>
      <c r="E669" s="376"/>
      <c r="F669" s="511"/>
      <c r="G669" s="511"/>
      <c r="H669" s="511"/>
      <c r="I669" s="363"/>
      <c r="J669" s="363"/>
      <c r="K669" s="363"/>
      <c r="L669" s="431"/>
      <c r="M669" s="431"/>
      <c r="N669" s="423"/>
      <c r="O669" s="432"/>
      <c r="P669" s="432"/>
      <c r="Q669" s="363"/>
      <c r="R669" s="363"/>
      <c r="S669" s="380" t="str">
        <f t="shared" si="39"/>
        <v/>
      </c>
      <c r="T669" s="363"/>
      <c r="U669" s="49"/>
      <c r="V669" s="391"/>
      <c r="W669" s="434"/>
    </row>
    <row r="670" spans="3:23" ht="13.5" customHeight="1" x14ac:dyDescent="0.2">
      <c r="C670" s="383">
        <f t="shared" si="37"/>
        <v>658</v>
      </c>
      <c r="D670" s="60" t="str">
        <f t="shared" si="38"/>
        <v/>
      </c>
      <c r="E670" s="376"/>
      <c r="F670" s="511"/>
      <c r="G670" s="511"/>
      <c r="H670" s="511"/>
      <c r="I670" s="363"/>
      <c r="J670" s="363"/>
      <c r="K670" s="363"/>
      <c r="L670" s="431"/>
      <c r="M670" s="431"/>
      <c r="N670" s="423"/>
      <c r="O670" s="432"/>
      <c r="P670" s="432"/>
      <c r="Q670" s="363"/>
      <c r="R670" s="363"/>
      <c r="S670" s="380" t="str">
        <f t="shared" si="39"/>
        <v/>
      </c>
      <c r="T670" s="363"/>
      <c r="U670" s="49"/>
      <c r="V670" s="391"/>
      <c r="W670" s="434"/>
    </row>
    <row r="671" spans="3:23" ht="13.5" customHeight="1" x14ac:dyDescent="0.2">
      <c r="C671" s="383">
        <f t="shared" si="37"/>
        <v>659</v>
      </c>
      <c r="D671" s="60" t="str">
        <f t="shared" si="38"/>
        <v/>
      </c>
      <c r="E671" s="376"/>
      <c r="F671" s="511"/>
      <c r="G671" s="511"/>
      <c r="H671" s="511"/>
      <c r="I671" s="363"/>
      <c r="J671" s="363"/>
      <c r="K671" s="363"/>
      <c r="L671" s="431"/>
      <c r="M671" s="431"/>
      <c r="N671" s="423"/>
      <c r="O671" s="432"/>
      <c r="P671" s="432"/>
      <c r="Q671" s="363"/>
      <c r="R671" s="363"/>
      <c r="S671" s="380" t="str">
        <f t="shared" si="39"/>
        <v/>
      </c>
      <c r="T671" s="363"/>
      <c r="U671" s="49"/>
      <c r="V671" s="391"/>
      <c r="W671" s="434"/>
    </row>
    <row r="672" spans="3:23" ht="13.5" customHeight="1" x14ac:dyDescent="0.2">
      <c r="C672" s="383">
        <f t="shared" si="37"/>
        <v>660</v>
      </c>
      <c r="D672" s="60" t="str">
        <f t="shared" si="38"/>
        <v/>
      </c>
      <c r="E672" s="376"/>
      <c r="F672" s="511"/>
      <c r="G672" s="511"/>
      <c r="H672" s="511"/>
      <c r="I672" s="435"/>
      <c r="J672" s="435"/>
      <c r="K672" s="435"/>
      <c r="L672" s="431"/>
      <c r="M672" s="431"/>
      <c r="N672" s="423"/>
      <c r="O672" s="432"/>
      <c r="P672" s="432"/>
      <c r="Q672" s="363"/>
      <c r="R672" s="363"/>
      <c r="S672" s="380" t="str">
        <f t="shared" si="39"/>
        <v/>
      </c>
      <c r="T672" s="363"/>
      <c r="U672" s="49"/>
      <c r="V672" s="391"/>
      <c r="W672" s="434"/>
    </row>
    <row r="673" spans="3:23" ht="13.5" customHeight="1" x14ac:dyDescent="0.2">
      <c r="C673" s="383">
        <f>C672+1</f>
        <v>661</v>
      </c>
      <c r="D673" s="60" t="str">
        <f t="shared" si="38"/>
        <v/>
      </c>
      <c r="E673" s="376"/>
      <c r="F673" s="511"/>
      <c r="G673" s="511"/>
      <c r="H673" s="511"/>
      <c r="I673" s="363"/>
      <c r="J673" s="363"/>
      <c r="K673" s="363"/>
      <c r="L673" s="431"/>
      <c r="M673" s="431"/>
      <c r="N673" s="423"/>
      <c r="O673" s="432"/>
      <c r="P673" s="432"/>
      <c r="Q673" s="363"/>
      <c r="R673" s="363"/>
      <c r="S673" s="380" t="str">
        <f t="shared" si="39"/>
        <v/>
      </c>
      <c r="T673" s="363"/>
      <c r="U673" s="49"/>
      <c r="V673" s="391"/>
      <c r="W673" s="434"/>
    </row>
    <row r="674" spans="3:23" ht="13.5" customHeight="1" x14ac:dyDescent="0.2">
      <c r="C674" s="383">
        <f>C673+1</f>
        <v>662</v>
      </c>
      <c r="D674" s="60" t="str">
        <f t="shared" si="38"/>
        <v/>
      </c>
      <c r="E674" s="376"/>
      <c r="F674" s="511"/>
      <c r="G674" s="511"/>
      <c r="H674" s="511"/>
      <c r="I674" s="363"/>
      <c r="J674" s="363"/>
      <c r="K674" s="363"/>
      <c r="L674" s="431"/>
      <c r="M674" s="431"/>
      <c r="N674" s="423"/>
      <c r="O674" s="432"/>
      <c r="P674" s="432"/>
      <c r="Q674" s="363"/>
      <c r="R674" s="363"/>
      <c r="S674" s="380" t="str">
        <f t="shared" si="39"/>
        <v/>
      </c>
      <c r="T674" s="363"/>
      <c r="U674" s="49"/>
      <c r="V674" s="391"/>
      <c r="W674" s="434"/>
    </row>
    <row r="675" spans="3:23" ht="13.5" customHeight="1" x14ac:dyDescent="0.2">
      <c r="C675" s="383">
        <f>C674+1</f>
        <v>663</v>
      </c>
      <c r="D675" s="60" t="str">
        <f t="shared" si="38"/>
        <v/>
      </c>
      <c r="E675" s="376"/>
      <c r="F675" s="511"/>
      <c r="G675" s="511"/>
      <c r="H675" s="511"/>
      <c r="I675" s="363"/>
      <c r="J675" s="363"/>
      <c r="K675" s="363"/>
      <c r="L675" s="431"/>
      <c r="M675" s="431"/>
      <c r="N675" s="423"/>
      <c r="O675" s="432"/>
      <c r="P675" s="432"/>
      <c r="Q675" s="363"/>
      <c r="R675" s="363"/>
      <c r="S675" s="380" t="str">
        <f t="shared" si="39"/>
        <v/>
      </c>
      <c r="T675" s="363"/>
      <c r="U675" s="49"/>
      <c r="V675" s="391"/>
      <c r="W675" s="434"/>
    </row>
    <row r="676" spans="3:23" ht="13.5" customHeight="1" x14ac:dyDescent="0.2">
      <c r="C676" s="383">
        <f t="shared" ref="C676:C733" si="40">C675+1</f>
        <v>664</v>
      </c>
      <c r="D676" s="60" t="str">
        <f t="shared" si="38"/>
        <v/>
      </c>
      <c r="E676" s="376"/>
      <c r="F676" s="511"/>
      <c r="G676" s="511"/>
      <c r="H676" s="511"/>
      <c r="I676" s="363"/>
      <c r="J676" s="363"/>
      <c r="K676" s="363"/>
      <c r="L676" s="431"/>
      <c r="M676" s="431"/>
      <c r="N676" s="423"/>
      <c r="O676" s="432"/>
      <c r="P676" s="432"/>
      <c r="Q676" s="363"/>
      <c r="R676" s="363"/>
      <c r="S676" s="380" t="str">
        <f t="shared" si="39"/>
        <v/>
      </c>
      <c r="T676" s="363"/>
      <c r="U676" s="49"/>
      <c r="V676" s="391"/>
      <c r="W676" s="434"/>
    </row>
    <row r="677" spans="3:23" ht="13.5" customHeight="1" x14ac:dyDescent="0.2">
      <c r="C677" s="383">
        <f t="shared" si="40"/>
        <v>665</v>
      </c>
      <c r="D677" s="60" t="str">
        <f t="shared" si="38"/>
        <v/>
      </c>
      <c r="E677" s="376"/>
      <c r="F677" s="511"/>
      <c r="G677" s="511"/>
      <c r="H677" s="511"/>
      <c r="I677" s="363"/>
      <c r="J677" s="363"/>
      <c r="K677" s="363"/>
      <c r="L677" s="431"/>
      <c r="M677" s="431"/>
      <c r="N677" s="423"/>
      <c r="O677" s="432"/>
      <c r="P677" s="432"/>
      <c r="Q677" s="363"/>
      <c r="R677" s="363"/>
      <c r="S677" s="380" t="str">
        <f t="shared" si="39"/>
        <v/>
      </c>
      <c r="T677" s="363"/>
      <c r="U677" s="49"/>
      <c r="V677" s="391"/>
      <c r="W677" s="434"/>
    </row>
    <row r="678" spans="3:23" ht="13.5" customHeight="1" x14ac:dyDescent="0.2">
      <c r="C678" s="383">
        <f t="shared" si="40"/>
        <v>666</v>
      </c>
      <c r="D678" s="60" t="str">
        <f t="shared" si="38"/>
        <v/>
      </c>
      <c r="E678" s="376"/>
      <c r="F678" s="511"/>
      <c r="G678" s="511"/>
      <c r="H678" s="511"/>
      <c r="I678" s="363"/>
      <c r="J678" s="363"/>
      <c r="K678" s="363"/>
      <c r="L678" s="431"/>
      <c r="M678" s="431"/>
      <c r="N678" s="423"/>
      <c r="O678" s="432"/>
      <c r="P678" s="432"/>
      <c r="Q678" s="363"/>
      <c r="R678" s="363"/>
      <c r="S678" s="380" t="str">
        <f t="shared" si="39"/>
        <v/>
      </c>
      <c r="T678" s="363"/>
      <c r="U678" s="49"/>
      <c r="V678" s="391"/>
      <c r="W678" s="434"/>
    </row>
    <row r="679" spans="3:23" ht="13.5" customHeight="1" x14ac:dyDescent="0.2">
      <c r="C679" s="383">
        <f t="shared" si="40"/>
        <v>667</v>
      </c>
      <c r="D679" s="60" t="str">
        <f t="shared" si="38"/>
        <v/>
      </c>
      <c r="E679" s="376"/>
      <c r="F679" s="511"/>
      <c r="G679" s="511"/>
      <c r="H679" s="511"/>
      <c r="I679" s="363"/>
      <c r="J679" s="363"/>
      <c r="K679" s="363"/>
      <c r="L679" s="431"/>
      <c r="M679" s="431"/>
      <c r="N679" s="423"/>
      <c r="O679" s="432"/>
      <c r="P679" s="432"/>
      <c r="Q679" s="363"/>
      <c r="R679" s="363"/>
      <c r="S679" s="380" t="str">
        <f t="shared" si="39"/>
        <v/>
      </c>
      <c r="T679" s="363"/>
      <c r="U679" s="49"/>
      <c r="V679" s="391"/>
      <c r="W679" s="434"/>
    </row>
    <row r="680" spans="3:23" ht="13.5" customHeight="1" x14ac:dyDescent="0.2">
      <c r="C680" s="383">
        <f t="shared" si="40"/>
        <v>668</v>
      </c>
      <c r="D680" s="60" t="str">
        <f t="shared" si="38"/>
        <v/>
      </c>
      <c r="E680" s="376"/>
      <c r="F680" s="511"/>
      <c r="G680" s="511"/>
      <c r="H680" s="511"/>
      <c r="I680" s="363"/>
      <c r="J680" s="363"/>
      <c r="K680" s="363"/>
      <c r="L680" s="431"/>
      <c r="M680" s="431"/>
      <c r="N680" s="423"/>
      <c r="O680" s="432"/>
      <c r="P680" s="432"/>
      <c r="Q680" s="363"/>
      <c r="R680" s="363"/>
      <c r="S680" s="380" t="str">
        <f t="shared" si="39"/>
        <v/>
      </c>
      <c r="T680" s="363"/>
      <c r="U680" s="49"/>
      <c r="V680" s="391"/>
      <c r="W680" s="434"/>
    </row>
    <row r="681" spans="3:23" ht="13.5" customHeight="1" x14ac:dyDescent="0.2">
      <c r="C681" s="383">
        <f t="shared" si="40"/>
        <v>669</v>
      </c>
      <c r="D681" s="60" t="str">
        <f t="shared" si="38"/>
        <v/>
      </c>
      <c r="E681" s="376"/>
      <c r="F681" s="511"/>
      <c r="G681" s="511"/>
      <c r="H681" s="511"/>
      <c r="I681" s="363"/>
      <c r="J681" s="363"/>
      <c r="K681" s="363"/>
      <c r="L681" s="431"/>
      <c r="M681" s="431"/>
      <c r="N681" s="423"/>
      <c r="O681" s="432"/>
      <c r="P681" s="432"/>
      <c r="Q681" s="363"/>
      <c r="R681" s="363"/>
      <c r="S681" s="380" t="str">
        <f t="shared" si="39"/>
        <v/>
      </c>
      <c r="T681" s="363"/>
      <c r="U681" s="49"/>
      <c r="V681" s="391"/>
      <c r="W681" s="434"/>
    </row>
    <row r="682" spans="3:23" ht="13.5" customHeight="1" x14ac:dyDescent="0.2">
      <c r="C682" s="383">
        <f t="shared" si="40"/>
        <v>670</v>
      </c>
      <c r="D682" s="60" t="str">
        <f t="shared" si="38"/>
        <v/>
      </c>
      <c r="E682" s="376"/>
      <c r="F682" s="511"/>
      <c r="G682" s="511"/>
      <c r="H682" s="511"/>
      <c r="I682" s="363"/>
      <c r="J682" s="363"/>
      <c r="K682" s="363"/>
      <c r="L682" s="431"/>
      <c r="M682" s="431"/>
      <c r="N682" s="423"/>
      <c r="O682" s="432"/>
      <c r="P682" s="432"/>
      <c r="Q682" s="363"/>
      <c r="R682" s="363"/>
      <c r="S682" s="380" t="str">
        <f t="shared" si="39"/>
        <v/>
      </c>
      <c r="T682" s="363"/>
      <c r="U682" s="49"/>
      <c r="V682" s="391"/>
      <c r="W682" s="434"/>
    </row>
    <row r="683" spans="3:23" ht="13.5" customHeight="1" x14ac:dyDescent="0.2">
      <c r="C683" s="383">
        <f t="shared" si="40"/>
        <v>671</v>
      </c>
      <c r="D683" s="60" t="str">
        <f t="shared" si="38"/>
        <v/>
      </c>
      <c r="E683" s="376"/>
      <c r="F683" s="511"/>
      <c r="G683" s="511"/>
      <c r="H683" s="511"/>
      <c r="I683" s="363"/>
      <c r="J683" s="363"/>
      <c r="K683" s="363"/>
      <c r="L683" s="431"/>
      <c r="M683" s="431"/>
      <c r="N683" s="423"/>
      <c r="O683" s="432"/>
      <c r="P683" s="432"/>
      <c r="Q683" s="363"/>
      <c r="R683" s="363"/>
      <c r="S683" s="380" t="str">
        <f t="shared" si="39"/>
        <v/>
      </c>
      <c r="T683" s="363"/>
      <c r="U683" s="49"/>
      <c r="V683" s="391"/>
      <c r="W683" s="434"/>
    </row>
    <row r="684" spans="3:23" ht="13.5" customHeight="1" x14ac:dyDescent="0.2">
      <c r="C684" s="383">
        <f t="shared" si="40"/>
        <v>672</v>
      </c>
      <c r="D684" s="60" t="str">
        <f t="shared" si="38"/>
        <v/>
      </c>
      <c r="E684" s="376"/>
      <c r="F684" s="511"/>
      <c r="G684" s="511"/>
      <c r="H684" s="511"/>
      <c r="I684" s="363"/>
      <c r="J684" s="363"/>
      <c r="K684" s="363"/>
      <c r="L684" s="431"/>
      <c r="M684" s="431"/>
      <c r="N684" s="423"/>
      <c r="O684" s="432"/>
      <c r="P684" s="432"/>
      <c r="Q684" s="363"/>
      <c r="R684" s="363"/>
      <c r="S684" s="380" t="str">
        <f t="shared" si="39"/>
        <v/>
      </c>
      <c r="T684" s="363"/>
      <c r="U684" s="49"/>
      <c r="V684" s="391"/>
      <c r="W684" s="434"/>
    </row>
    <row r="685" spans="3:23" ht="13.5" customHeight="1" x14ac:dyDescent="0.2">
      <c r="C685" s="383">
        <f t="shared" si="40"/>
        <v>673</v>
      </c>
      <c r="D685" s="60" t="str">
        <f t="shared" si="38"/>
        <v/>
      </c>
      <c r="E685" s="376"/>
      <c r="F685" s="511"/>
      <c r="G685" s="511"/>
      <c r="H685" s="511"/>
      <c r="I685" s="363"/>
      <c r="J685" s="363"/>
      <c r="K685" s="363"/>
      <c r="L685" s="431"/>
      <c r="M685" s="431"/>
      <c r="N685" s="423"/>
      <c r="O685" s="432"/>
      <c r="P685" s="432"/>
      <c r="Q685" s="363"/>
      <c r="R685" s="363"/>
      <c r="S685" s="380" t="str">
        <f t="shared" si="39"/>
        <v/>
      </c>
      <c r="T685" s="363"/>
      <c r="U685" s="49"/>
      <c r="V685" s="391"/>
      <c r="W685" s="434"/>
    </row>
    <row r="686" spans="3:23" ht="13.5" customHeight="1" x14ac:dyDescent="0.2">
      <c r="C686" s="383">
        <f t="shared" si="40"/>
        <v>674</v>
      </c>
      <c r="D686" s="60" t="str">
        <f t="shared" si="38"/>
        <v/>
      </c>
      <c r="E686" s="376"/>
      <c r="F686" s="511"/>
      <c r="G686" s="511"/>
      <c r="H686" s="511"/>
      <c r="I686" s="363"/>
      <c r="J686" s="363"/>
      <c r="K686" s="363"/>
      <c r="L686" s="431"/>
      <c r="M686" s="431"/>
      <c r="N686" s="423"/>
      <c r="O686" s="432"/>
      <c r="P686" s="432"/>
      <c r="Q686" s="363"/>
      <c r="R686" s="363"/>
      <c r="S686" s="380" t="str">
        <f t="shared" si="39"/>
        <v/>
      </c>
      <c r="T686" s="363"/>
      <c r="U686" s="49"/>
      <c r="V686" s="391"/>
      <c r="W686" s="434"/>
    </row>
    <row r="687" spans="3:23" ht="13.5" customHeight="1" x14ac:dyDescent="0.2">
      <c r="C687" s="383">
        <f t="shared" si="40"/>
        <v>675</v>
      </c>
      <c r="D687" s="60" t="str">
        <f t="shared" si="38"/>
        <v/>
      </c>
      <c r="E687" s="376"/>
      <c r="F687" s="511"/>
      <c r="G687" s="511"/>
      <c r="H687" s="511"/>
      <c r="I687" s="363"/>
      <c r="J687" s="363"/>
      <c r="K687" s="363"/>
      <c r="L687" s="431"/>
      <c r="M687" s="431"/>
      <c r="N687" s="423"/>
      <c r="O687" s="432"/>
      <c r="P687" s="432"/>
      <c r="Q687" s="363"/>
      <c r="R687" s="363"/>
      <c r="S687" s="380" t="str">
        <f t="shared" si="39"/>
        <v/>
      </c>
      <c r="T687" s="363"/>
      <c r="U687" s="49"/>
      <c r="V687" s="391"/>
      <c r="W687" s="434"/>
    </row>
    <row r="688" spans="3:23" ht="13.5" customHeight="1" x14ac:dyDescent="0.2">
      <c r="C688" s="383">
        <f t="shared" si="40"/>
        <v>676</v>
      </c>
      <c r="D688" s="60" t="str">
        <f t="shared" si="38"/>
        <v/>
      </c>
      <c r="E688" s="376"/>
      <c r="F688" s="511"/>
      <c r="G688" s="511"/>
      <c r="H688" s="511"/>
      <c r="I688" s="363"/>
      <c r="J688" s="363"/>
      <c r="K688" s="363"/>
      <c r="L688" s="431"/>
      <c r="M688" s="431"/>
      <c r="N688" s="423"/>
      <c r="O688" s="432"/>
      <c r="P688" s="432"/>
      <c r="Q688" s="363"/>
      <c r="R688" s="363"/>
      <c r="S688" s="380" t="str">
        <f t="shared" si="39"/>
        <v/>
      </c>
      <c r="T688" s="363"/>
      <c r="U688" s="49"/>
      <c r="V688" s="391"/>
      <c r="W688" s="434"/>
    </row>
    <row r="689" spans="3:23" ht="13.5" customHeight="1" x14ac:dyDescent="0.2">
      <c r="C689" s="383">
        <f t="shared" si="40"/>
        <v>677</v>
      </c>
      <c r="D689" s="60" t="str">
        <f t="shared" si="38"/>
        <v/>
      </c>
      <c r="E689" s="376"/>
      <c r="F689" s="511"/>
      <c r="G689" s="511"/>
      <c r="H689" s="511"/>
      <c r="I689" s="363"/>
      <c r="J689" s="363"/>
      <c r="K689" s="363"/>
      <c r="L689" s="431"/>
      <c r="M689" s="431"/>
      <c r="N689" s="423"/>
      <c r="O689" s="432"/>
      <c r="P689" s="432"/>
      <c r="Q689" s="363"/>
      <c r="R689" s="363"/>
      <c r="S689" s="380" t="str">
        <f t="shared" si="39"/>
        <v/>
      </c>
      <c r="T689" s="363"/>
      <c r="U689" s="49"/>
      <c r="V689" s="391"/>
      <c r="W689" s="434"/>
    </row>
    <row r="690" spans="3:23" ht="13.5" customHeight="1" x14ac:dyDescent="0.2">
      <c r="C690" s="383">
        <f t="shared" si="40"/>
        <v>678</v>
      </c>
      <c r="D690" s="60" t="str">
        <f t="shared" si="38"/>
        <v/>
      </c>
      <c r="E690" s="376"/>
      <c r="F690" s="511"/>
      <c r="G690" s="511"/>
      <c r="H690" s="511"/>
      <c r="I690" s="363"/>
      <c r="J690" s="363"/>
      <c r="K690" s="363"/>
      <c r="L690" s="431"/>
      <c r="M690" s="431"/>
      <c r="N690" s="423"/>
      <c r="O690" s="432"/>
      <c r="P690" s="432"/>
      <c r="Q690" s="363"/>
      <c r="R690" s="363"/>
      <c r="S690" s="380" t="str">
        <f t="shared" si="39"/>
        <v/>
      </c>
      <c r="T690" s="363"/>
      <c r="U690" s="49"/>
      <c r="V690" s="391"/>
      <c r="W690" s="434"/>
    </row>
    <row r="691" spans="3:23" ht="13.5" customHeight="1" x14ac:dyDescent="0.2">
      <c r="C691" s="383">
        <f t="shared" si="40"/>
        <v>679</v>
      </c>
      <c r="D691" s="60" t="str">
        <f t="shared" si="38"/>
        <v/>
      </c>
      <c r="E691" s="376"/>
      <c r="F691" s="511"/>
      <c r="G691" s="511"/>
      <c r="H691" s="511"/>
      <c r="I691" s="363"/>
      <c r="J691" s="363"/>
      <c r="K691" s="363"/>
      <c r="L691" s="431"/>
      <c r="M691" s="431"/>
      <c r="N691" s="423"/>
      <c r="O691" s="432"/>
      <c r="P691" s="432"/>
      <c r="Q691" s="363"/>
      <c r="R691" s="363"/>
      <c r="S691" s="380" t="str">
        <f t="shared" si="39"/>
        <v/>
      </c>
      <c r="T691" s="363"/>
      <c r="U691" s="49"/>
      <c r="V691" s="391"/>
      <c r="W691" s="434"/>
    </row>
    <row r="692" spans="3:23" ht="13.5" customHeight="1" x14ac:dyDescent="0.2">
      <c r="C692" s="383">
        <f t="shared" si="40"/>
        <v>680</v>
      </c>
      <c r="D692" s="60" t="str">
        <f t="shared" si="38"/>
        <v/>
      </c>
      <c r="E692" s="376"/>
      <c r="F692" s="511"/>
      <c r="G692" s="511"/>
      <c r="H692" s="511"/>
      <c r="I692" s="363"/>
      <c r="J692" s="363"/>
      <c r="K692" s="363"/>
      <c r="L692" s="431"/>
      <c r="M692" s="431"/>
      <c r="N692" s="423"/>
      <c r="O692" s="432"/>
      <c r="P692" s="432"/>
      <c r="Q692" s="363"/>
      <c r="R692" s="363"/>
      <c r="S692" s="380" t="str">
        <f t="shared" si="39"/>
        <v/>
      </c>
      <c r="T692" s="363"/>
      <c r="U692" s="49"/>
      <c r="V692" s="391"/>
      <c r="W692" s="434"/>
    </row>
    <row r="693" spans="3:23" ht="13.5" customHeight="1" x14ac:dyDescent="0.2">
      <c r="C693" s="383">
        <f t="shared" si="40"/>
        <v>681</v>
      </c>
      <c r="D693" s="60" t="str">
        <f t="shared" si="38"/>
        <v/>
      </c>
      <c r="E693" s="376"/>
      <c r="F693" s="511"/>
      <c r="G693" s="511"/>
      <c r="H693" s="511"/>
      <c r="I693" s="363"/>
      <c r="J693" s="363"/>
      <c r="K693" s="363"/>
      <c r="L693" s="431"/>
      <c r="M693" s="431"/>
      <c r="N693" s="423"/>
      <c r="O693" s="432"/>
      <c r="P693" s="432"/>
      <c r="Q693" s="363"/>
      <c r="R693" s="363"/>
      <c r="S693" s="380" t="str">
        <f t="shared" si="39"/>
        <v/>
      </c>
      <c r="T693" s="363"/>
      <c r="U693" s="49"/>
      <c r="V693" s="391"/>
      <c r="W693" s="434"/>
    </row>
    <row r="694" spans="3:23" ht="13.5" customHeight="1" x14ac:dyDescent="0.2">
      <c r="C694" s="383">
        <f t="shared" si="40"/>
        <v>682</v>
      </c>
      <c r="D694" s="60" t="str">
        <f t="shared" si="38"/>
        <v/>
      </c>
      <c r="E694" s="376"/>
      <c r="F694" s="511"/>
      <c r="G694" s="511"/>
      <c r="H694" s="511"/>
      <c r="I694" s="363"/>
      <c r="J694" s="363"/>
      <c r="K694" s="363"/>
      <c r="L694" s="431"/>
      <c r="M694" s="431"/>
      <c r="N694" s="423"/>
      <c r="O694" s="432"/>
      <c r="P694" s="432"/>
      <c r="Q694" s="363"/>
      <c r="R694" s="363"/>
      <c r="S694" s="380" t="str">
        <f t="shared" si="39"/>
        <v/>
      </c>
      <c r="T694" s="363"/>
      <c r="U694" s="49"/>
      <c r="V694" s="391"/>
      <c r="W694" s="434"/>
    </row>
    <row r="695" spans="3:23" ht="13.5" customHeight="1" x14ac:dyDescent="0.2">
      <c r="C695" s="383">
        <f t="shared" si="40"/>
        <v>683</v>
      </c>
      <c r="D695" s="60" t="str">
        <f t="shared" si="38"/>
        <v/>
      </c>
      <c r="E695" s="376"/>
      <c r="F695" s="511"/>
      <c r="G695" s="511"/>
      <c r="H695" s="511"/>
      <c r="I695" s="363"/>
      <c r="J695" s="363"/>
      <c r="K695" s="363"/>
      <c r="L695" s="431"/>
      <c r="M695" s="431"/>
      <c r="N695" s="423"/>
      <c r="O695" s="432"/>
      <c r="P695" s="432"/>
      <c r="Q695" s="363"/>
      <c r="R695" s="363"/>
      <c r="S695" s="380" t="str">
        <f t="shared" si="39"/>
        <v/>
      </c>
      <c r="T695" s="363"/>
      <c r="U695" s="49"/>
      <c r="V695" s="391"/>
      <c r="W695" s="434"/>
    </row>
    <row r="696" spans="3:23" ht="13.5" customHeight="1" x14ac:dyDescent="0.2">
      <c r="C696" s="383">
        <f t="shared" si="40"/>
        <v>684</v>
      </c>
      <c r="D696" s="60" t="str">
        <f t="shared" si="38"/>
        <v/>
      </c>
      <c r="E696" s="376"/>
      <c r="F696" s="511"/>
      <c r="G696" s="511"/>
      <c r="H696" s="511"/>
      <c r="I696" s="363"/>
      <c r="J696" s="363"/>
      <c r="K696" s="363"/>
      <c r="L696" s="431"/>
      <c r="M696" s="431"/>
      <c r="N696" s="423"/>
      <c r="O696" s="432"/>
      <c r="P696" s="432"/>
      <c r="Q696" s="363"/>
      <c r="R696" s="363"/>
      <c r="S696" s="380" t="str">
        <f t="shared" si="39"/>
        <v/>
      </c>
      <c r="T696" s="363"/>
      <c r="U696" s="49"/>
      <c r="V696" s="391"/>
      <c r="W696" s="434"/>
    </row>
    <row r="697" spans="3:23" ht="13.5" customHeight="1" x14ac:dyDescent="0.2">
      <c r="C697" s="383">
        <f t="shared" si="40"/>
        <v>685</v>
      </c>
      <c r="D697" s="60" t="str">
        <f t="shared" si="38"/>
        <v/>
      </c>
      <c r="E697" s="376"/>
      <c r="F697" s="511"/>
      <c r="G697" s="511"/>
      <c r="H697" s="511"/>
      <c r="I697" s="363"/>
      <c r="J697" s="363"/>
      <c r="K697" s="363"/>
      <c r="L697" s="431"/>
      <c r="M697" s="431"/>
      <c r="N697" s="423"/>
      <c r="O697" s="432"/>
      <c r="P697" s="432"/>
      <c r="Q697" s="363"/>
      <c r="R697" s="363"/>
      <c r="S697" s="380" t="str">
        <f t="shared" si="39"/>
        <v/>
      </c>
      <c r="T697" s="363"/>
      <c r="U697" s="49"/>
      <c r="V697" s="391"/>
      <c r="W697" s="434"/>
    </row>
    <row r="698" spans="3:23" ht="13.5" customHeight="1" x14ac:dyDescent="0.2">
      <c r="C698" s="383">
        <f t="shared" si="40"/>
        <v>686</v>
      </c>
      <c r="D698" s="60" t="str">
        <f t="shared" si="38"/>
        <v/>
      </c>
      <c r="E698" s="376"/>
      <c r="F698" s="511"/>
      <c r="G698" s="511"/>
      <c r="H698" s="511"/>
      <c r="I698" s="363"/>
      <c r="J698" s="363"/>
      <c r="K698" s="363"/>
      <c r="L698" s="431"/>
      <c r="M698" s="431"/>
      <c r="N698" s="423"/>
      <c r="O698" s="432"/>
      <c r="P698" s="432"/>
      <c r="Q698" s="363"/>
      <c r="R698" s="363"/>
      <c r="S698" s="380" t="str">
        <f t="shared" si="39"/>
        <v/>
      </c>
      <c r="T698" s="363"/>
      <c r="U698" s="49"/>
      <c r="V698" s="391"/>
      <c r="W698" s="434"/>
    </row>
    <row r="699" spans="3:23" ht="13.5" customHeight="1" x14ac:dyDescent="0.2">
      <c r="C699" s="383">
        <f t="shared" si="40"/>
        <v>687</v>
      </c>
      <c r="D699" s="60" t="str">
        <f t="shared" si="38"/>
        <v/>
      </c>
      <c r="E699" s="376"/>
      <c r="F699" s="511"/>
      <c r="G699" s="511"/>
      <c r="H699" s="511"/>
      <c r="I699" s="363"/>
      <c r="J699" s="363"/>
      <c r="K699" s="363"/>
      <c r="L699" s="431"/>
      <c r="M699" s="431"/>
      <c r="N699" s="423"/>
      <c r="O699" s="432"/>
      <c r="P699" s="432"/>
      <c r="Q699" s="363"/>
      <c r="R699" s="363"/>
      <c r="S699" s="380" t="str">
        <f t="shared" si="39"/>
        <v/>
      </c>
      <c r="T699" s="363"/>
      <c r="U699" s="49"/>
      <c r="V699" s="391"/>
      <c r="W699" s="434"/>
    </row>
    <row r="700" spans="3:23" ht="13.5" customHeight="1" x14ac:dyDescent="0.2">
      <c r="C700" s="383">
        <f t="shared" si="40"/>
        <v>688</v>
      </c>
      <c r="D700" s="60" t="str">
        <f t="shared" si="38"/>
        <v/>
      </c>
      <c r="E700" s="376"/>
      <c r="F700" s="511"/>
      <c r="G700" s="511"/>
      <c r="H700" s="511"/>
      <c r="I700" s="363"/>
      <c r="J700" s="363"/>
      <c r="K700" s="363"/>
      <c r="L700" s="431"/>
      <c r="M700" s="431"/>
      <c r="N700" s="423"/>
      <c r="O700" s="432"/>
      <c r="P700" s="432"/>
      <c r="Q700" s="363"/>
      <c r="R700" s="363"/>
      <c r="S700" s="380" t="str">
        <f t="shared" si="39"/>
        <v/>
      </c>
      <c r="T700" s="363"/>
      <c r="U700" s="49"/>
      <c r="V700" s="391"/>
      <c r="W700" s="434"/>
    </row>
    <row r="701" spans="3:23" ht="13.5" customHeight="1" x14ac:dyDescent="0.2">
      <c r="C701" s="383">
        <f t="shared" si="40"/>
        <v>689</v>
      </c>
      <c r="D701" s="60" t="str">
        <f t="shared" si="38"/>
        <v/>
      </c>
      <c r="E701" s="376"/>
      <c r="F701" s="511"/>
      <c r="G701" s="511"/>
      <c r="H701" s="511"/>
      <c r="I701" s="363"/>
      <c r="J701" s="363"/>
      <c r="K701" s="363"/>
      <c r="L701" s="431"/>
      <c r="M701" s="431"/>
      <c r="N701" s="423"/>
      <c r="O701" s="432"/>
      <c r="P701" s="432"/>
      <c r="Q701" s="363"/>
      <c r="R701" s="363"/>
      <c r="S701" s="380" t="str">
        <f t="shared" si="39"/>
        <v/>
      </c>
      <c r="T701" s="363"/>
      <c r="U701" s="49"/>
      <c r="V701" s="391"/>
      <c r="W701" s="434"/>
    </row>
    <row r="702" spans="3:23" ht="13.5" customHeight="1" x14ac:dyDescent="0.2">
      <c r="C702" s="383">
        <f t="shared" si="40"/>
        <v>690</v>
      </c>
      <c r="D702" s="60" t="str">
        <f t="shared" si="38"/>
        <v/>
      </c>
      <c r="E702" s="376"/>
      <c r="F702" s="511"/>
      <c r="G702" s="511"/>
      <c r="H702" s="511"/>
      <c r="I702" s="435"/>
      <c r="J702" s="435"/>
      <c r="K702" s="435"/>
      <c r="L702" s="431"/>
      <c r="M702" s="431"/>
      <c r="N702" s="423"/>
      <c r="O702" s="432"/>
      <c r="P702" s="432"/>
      <c r="Q702" s="363"/>
      <c r="R702" s="363"/>
      <c r="S702" s="380" t="str">
        <f t="shared" si="39"/>
        <v/>
      </c>
      <c r="T702" s="363"/>
      <c r="U702" s="49"/>
      <c r="V702" s="391"/>
      <c r="W702" s="434"/>
    </row>
    <row r="703" spans="3:23" ht="13.5" customHeight="1" x14ac:dyDescent="0.2">
      <c r="C703" s="383">
        <f t="shared" si="40"/>
        <v>691</v>
      </c>
      <c r="D703" s="60" t="str">
        <f t="shared" si="38"/>
        <v/>
      </c>
      <c r="E703" s="376"/>
      <c r="F703" s="511"/>
      <c r="G703" s="511"/>
      <c r="H703" s="511"/>
      <c r="I703" s="363"/>
      <c r="J703" s="363"/>
      <c r="K703" s="363"/>
      <c r="L703" s="431"/>
      <c r="M703" s="431"/>
      <c r="N703" s="423"/>
      <c r="O703" s="432"/>
      <c r="P703" s="432"/>
      <c r="Q703" s="363"/>
      <c r="R703" s="363"/>
      <c r="S703" s="380" t="str">
        <f t="shared" si="39"/>
        <v/>
      </c>
      <c r="T703" s="363"/>
      <c r="U703" s="49"/>
      <c r="V703" s="391"/>
      <c r="W703" s="434"/>
    </row>
    <row r="704" spans="3:23" ht="13.5" customHeight="1" x14ac:dyDescent="0.2">
      <c r="C704" s="383">
        <f t="shared" si="40"/>
        <v>692</v>
      </c>
      <c r="D704" s="60" t="str">
        <f t="shared" si="38"/>
        <v/>
      </c>
      <c r="E704" s="376"/>
      <c r="F704" s="511"/>
      <c r="G704" s="511"/>
      <c r="H704" s="511"/>
      <c r="I704" s="363"/>
      <c r="J704" s="363"/>
      <c r="K704" s="363"/>
      <c r="L704" s="431"/>
      <c r="M704" s="431"/>
      <c r="N704" s="423"/>
      <c r="O704" s="432"/>
      <c r="P704" s="432"/>
      <c r="Q704" s="363"/>
      <c r="R704" s="363"/>
      <c r="S704" s="380" t="str">
        <f t="shared" si="39"/>
        <v/>
      </c>
      <c r="T704" s="363"/>
      <c r="U704" s="49"/>
      <c r="V704" s="391"/>
      <c r="W704" s="434"/>
    </row>
    <row r="705" spans="3:23" ht="13.5" customHeight="1" x14ac:dyDescent="0.2">
      <c r="C705" s="383">
        <f t="shared" si="40"/>
        <v>693</v>
      </c>
      <c r="D705" s="60" t="str">
        <f t="shared" si="38"/>
        <v/>
      </c>
      <c r="E705" s="376"/>
      <c r="F705" s="511"/>
      <c r="G705" s="511"/>
      <c r="H705" s="511"/>
      <c r="I705" s="363"/>
      <c r="J705" s="363"/>
      <c r="K705" s="363"/>
      <c r="L705" s="431"/>
      <c r="M705" s="431"/>
      <c r="N705" s="423"/>
      <c r="O705" s="432"/>
      <c r="P705" s="432"/>
      <c r="Q705" s="363"/>
      <c r="R705" s="363"/>
      <c r="S705" s="380" t="str">
        <f t="shared" si="39"/>
        <v/>
      </c>
      <c r="T705" s="363"/>
      <c r="U705" s="49"/>
      <c r="V705" s="391"/>
      <c r="W705" s="434"/>
    </row>
    <row r="706" spans="3:23" ht="13.5" customHeight="1" x14ac:dyDescent="0.2">
      <c r="C706" s="383">
        <f t="shared" si="40"/>
        <v>694</v>
      </c>
      <c r="D706" s="60" t="str">
        <f t="shared" si="38"/>
        <v/>
      </c>
      <c r="E706" s="376"/>
      <c r="F706" s="511"/>
      <c r="G706" s="511"/>
      <c r="H706" s="511"/>
      <c r="I706" s="363"/>
      <c r="J706" s="363"/>
      <c r="K706" s="363"/>
      <c r="L706" s="431"/>
      <c r="M706" s="431"/>
      <c r="N706" s="423"/>
      <c r="O706" s="432"/>
      <c r="P706" s="432"/>
      <c r="Q706" s="363"/>
      <c r="R706" s="363"/>
      <c r="S706" s="380" t="str">
        <f t="shared" si="39"/>
        <v/>
      </c>
      <c r="T706" s="363"/>
      <c r="U706" s="49"/>
      <c r="V706" s="391"/>
      <c r="W706" s="434"/>
    </row>
    <row r="707" spans="3:23" ht="13.5" customHeight="1" x14ac:dyDescent="0.2">
      <c r="C707" s="383">
        <f t="shared" si="40"/>
        <v>695</v>
      </c>
      <c r="D707" s="60" t="str">
        <f t="shared" si="38"/>
        <v/>
      </c>
      <c r="E707" s="376"/>
      <c r="F707" s="511"/>
      <c r="G707" s="511"/>
      <c r="H707" s="511"/>
      <c r="I707" s="363"/>
      <c r="J707" s="363"/>
      <c r="K707" s="363"/>
      <c r="L707" s="431"/>
      <c r="M707" s="431"/>
      <c r="N707" s="423"/>
      <c r="O707" s="432"/>
      <c r="P707" s="432"/>
      <c r="Q707" s="363"/>
      <c r="R707" s="363"/>
      <c r="S707" s="380" t="str">
        <f t="shared" si="39"/>
        <v/>
      </c>
      <c r="T707" s="363"/>
      <c r="U707" s="49"/>
      <c r="V707" s="391"/>
      <c r="W707" s="434"/>
    </row>
    <row r="708" spans="3:23" ht="13.5" customHeight="1" x14ac:dyDescent="0.2">
      <c r="C708" s="383">
        <f t="shared" si="40"/>
        <v>696</v>
      </c>
      <c r="D708" s="60" t="str">
        <f t="shared" si="38"/>
        <v/>
      </c>
      <c r="E708" s="376"/>
      <c r="F708" s="511"/>
      <c r="G708" s="511"/>
      <c r="H708" s="511"/>
      <c r="I708" s="363"/>
      <c r="J708" s="363"/>
      <c r="K708" s="363"/>
      <c r="L708" s="431"/>
      <c r="M708" s="431"/>
      <c r="N708" s="423"/>
      <c r="O708" s="432"/>
      <c r="P708" s="432"/>
      <c r="Q708" s="363"/>
      <c r="R708" s="363"/>
      <c r="S708" s="380" t="str">
        <f t="shared" si="39"/>
        <v/>
      </c>
      <c r="T708" s="363"/>
      <c r="U708" s="49"/>
      <c r="V708" s="391"/>
      <c r="W708" s="434"/>
    </row>
    <row r="709" spans="3:23" ht="13.5" customHeight="1" x14ac:dyDescent="0.2">
      <c r="C709" s="383">
        <f t="shared" si="40"/>
        <v>697</v>
      </c>
      <c r="D709" s="60" t="str">
        <f t="shared" si="38"/>
        <v/>
      </c>
      <c r="E709" s="376"/>
      <c r="F709" s="511"/>
      <c r="G709" s="511"/>
      <c r="H709" s="511"/>
      <c r="I709" s="363"/>
      <c r="J709" s="363"/>
      <c r="K709" s="363"/>
      <c r="L709" s="431"/>
      <c r="M709" s="431"/>
      <c r="N709" s="423"/>
      <c r="O709" s="432"/>
      <c r="P709" s="432"/>
      <c r="Q709" s="363"/>
      <c r="R709" s="363"/>
      <c r="S709" s="380" t="str">
        <f t="shared" si="39"/>
        <v/>
      </c>
      <c r="T709" s="363"/>
      <c r="U709" s="49"/>
      <c r="V709" s="391"/>
      <c r="W709" s="434"/>
    </row>
    <row r="710" spans="3:23" ht="13.5" customHeight="1" x14ac:dyDescent="0.2">
      <c r="C710" s="383">
        <f t="shared" si="40"/>
        <v>698</v>
      </c>
      <c r="D710" s="60" t="str">
        <f t="shared" si="38"/>
        <v/>
      </c>
      <c r="E710" s="376"/>
      <c r="F710" s="511"/>
      <c r="G710" s="511"/>
      <c r="H710" s="511"/>
      <c r="I710" s="363"/>
      <c r="J710" s="363"/>
      <c r="K710" s="363"/>
      <c r="L710" s="431"/>
      <c r="M710" s="431"/>
      <c r="N710" s="423"/>
      <c r="O710" s="432"/>
      <c r="P710" s="432"/>
      <c r="Q710" s="363"/>
      <c r="R710" s="363"/>
      <c r="S710" s="380" t="str">
        <f t="shared" si="39"/>
        <v/>
      </c>
      <c r="T710" s="363"/>
      <c r="U710" s="49"/>
      <c r="V710" s="391"/>
      <c r="W710" s="434"/>
    </row>
    <row r="711" spans="3:23" ht="13.5" customHeight="1" x14ac:dyDescent="0.2">
      <c r="C711" s="383">
        <f t="shared" si="40"/>
        <v>699</v>
      </c>
      <c r="D711" s="60" t="str">
        <f t="shared" si="38"/>
        <v/>
      </c>
      <c r="E711" s="376"/>
      <c r="F711" s="511"/>
      <c r="G711" s="511"/>
      <c r="H711" s="511"/>
      <c r="I711" s="363"/>
      <c r="J711" s="363"/>
      <c r="K711" s="363"/>
      <c r="L711" s="431"/>
      <c r="M711" s="431"/>
      <c r="N711" s="423"/>
      <c r="O711" s="432"/>
      <c r="P711" s="432"/>
      <c r="Q711" s="363"/>
      <c r="R711" s="363"/>
      <c r="S711" s="380" t="str">
        <f t="shared" si="39"/>
        <v/>
      </c>
      <c r="T711" s="363"/>
      <c r="U711" s="49"/>
      <c r="V711" s="391"/>
      <c r="W711" s="434"/>
    </row>
    <row r="712" spans="3:23" ht="13.5" customHeight="1" x14ac:dyDescent="0.2">
      <c r="C712" s="383">
        <f t="shared" si="40"/>
        <v>700</v>
      </c>
      <c r="D712" s="60" t="str">
        <f t="shared" si="38"/>
        <v/>
      </c>
      <c r="E712" s="376"/>
      <c r="F712" s="511"/>
      <c r="G712" s="511"/>
      <c r="H712" s="511"/>
      <c r="I712" s="363"/>
      <c r="J712" s="363"/>
      <c r="K712" s="363"/>
      <c r="L712" s="431"/>
      <c r="M712" s="431"/>
      <c r="N712" s="423"/>
      <c r="O712" s="432"/>
      <c r="P712" s="432"/>
      <c r="Q712" s="363"/>
      <c r="R712" s="363"/>
      <c r="S712" s="380" t="str">
        <f t="shared" si="39"/>
        <v/>
      </c>
      <c r="T712" s="363"/>
      <c r="U712" s="49"/>
      <c r="V712" s="391"/>
      <c r="W712" s="434"/>
    </row>
    <row r="713" spans="3:23" ht="13.5" customHeight="1" x14ac:dyDescent="0.2">
      <c r="C713" s="383">
        <f t="shared" si="40"/>
        <v>701</v>
      </c>
      <c r="D713" s="60" t="str">
        <f t="shared" si="38"/>
        <v/>
      </c>
      <c r="E713" s="376"/>
      <c r="F713" s="511"/>
      <c r="G713" s="511"/>
      <c r="H713" s="511"/>
      <c r="I713" s="363"/>
      <c r="J713" s="363"/>
      <c r="K713" s="363"/>
      <c r="L713" s="431"/>
      <c r="M713" s="431"/>
      <c r="N713" s="423"/>
      <c r="O713" s="432"/>
      <c r="P713" s="432"/>
      <c r="Q713" s="363"/>
      <c r="R713" s="363"/>
      <c r="S713" s="380" t="str">
        <f t="shared" si="39"/>
        <v/>
      </c>
      <c r="T713" s="363"/>
      <c r="U713" s="49"/>
      <c r="V713" s="391"/>
      <c r="W713" s="434"/>
    </row>
    <row r="714" spans="3:23" ht="13.5" customHeight="1" x14ac:dyDescent="0.2">
      <c r="C714" s="383">
        <f t="shared" si="40"/>
        <v>702</v>
      </c>
      <c r="D714" s="60" t="str">
        <f t="shared" si="38"/>
        <v/>
      </c>
      <c r="E714" s="376"/>
      <c r="F714" s="511"/>
      <c r="G714" s="511"/>
      <c r="H714" s="511"/>
      <c r="I714" s="363"/>
      <c r="J714" s="363"/>
      <c r="K714" s="363"/>
      <c r="L714" s="431"/>
      <c r="M714" s="431"/>
      <c r="N714" s="423"/>
      <c r="O714" s="432"/>
      <c r="P714" s="432"/>
      <c r="Q714" s="363"/>
      <c r="R714" s="363"/>
      <c r="S714" s="380" t="str">
        <f t="shared" si="39"/>
        <v/>
      </c>
      <c r="T714" s="363"/>
      <c r="U714" s="49"/>
      <c r="V714" s="391"/>
      <c r="W714" s="434"/>
    </row>
    <row r="715" spans="3:23" ht="13.5" customHeight="1" x14ac:dyDescent="0.2">
      <c r="C715" s="383">
        <f t="shared" si="40"/>
        <v>703</v>
      </c>
      <c r="D715" s="60" t="str">
        <f t="shared" si="38"/>
        <v/>
      </c>
      <c r="E715" s="376"/>
      <c r="F715" s="511"/>
      <c r="G715" s="511"/>
      <c r="H715" s="511"/>
      <c r="I715" s="363"/>
      <c r="J715" s="363"/>
      <c r="K715" s="363"/>
      <c r="L715" s="431"/>
      <c r="M715" s="431"/>
      <c r="N715" s="423"/>
      <c r="O715" s="432"/>
      <c r="P715" s="432"/>
      <c r="Q715" s="363"/>
      <c r="R715" s="363"/>
      <c r="S715" s="380" t="str">
        <f t="shared" si="39"/>
        <v/>
      </c>
      <c r="T715" s="363"/>
      <c r="U715" s="49"/>
      <c r="V715" s="391"/>
      <c r="W715" s="434"/>
    </row>
    <row r="716" spans="3:23" ht="13.5" customHeight="1" x14ac:dyDescent="0.2">
      <c r="C716" s="383">
        <f t="shared" si="40"/>
        <v>704</v>
      </c>
      <c r="D716" s="60" t="str">
        <f t="shared" si="38"/>
        <v/>
      </c>
      <c r="E716" s="376"/>
      <c r="F716" s="511"/>
      <c r="G716" s="511"/>
      <c r="H716" s="511"/>
      <c r="I716" s="363"/>
      <c r="J716" s="363"/>
      <c r="K716" s="363"/>
      <c r="L716" s="431"/>
      <c r="M716" s="431"/>
      <c r="N716" s="423"/>
      <c r="O716" s="432"/>
      <c r="P716" s="432"/>
      <c r="Q716" s="363"/>
      <c r="R716" s="363"/>
      <c r="S716" s="380" t="str">
        <f t="shared" si="39"/>
        <v/>
      </c>
      <c r="T716" s="363"/>
      <c r="U716" s="49"/>
      <c r="V716" s="391"/>
      <c r="W716" s="434"/>
    </row>
    <row r="717" spans="3:23" ht="13.5" customHeight="1" x14ac:dyDescent="0.2">
      <c r="C717" s="383">
        <f t="shared" si="40"/>
        <v>705</v>
      </c>
      <c r="D717" s="60" t="str">
        <f t="shared" ref="D717:D780" si="41">IF(E717="","",IF(OR(AND(E717&lt;=$Z$2,K717&lt;&gt;"○"),AND(E717&lt;=$AA$2,K717="○")),"○",""))</f>
        <v/>
      </c>
      <c r="E717" s="376"/>
      <c r="F717" s="511"/>
      <c r="G717" s="511"/>
      <c r="H717" s="511"/>
      <c r="I717" s="363"/>
      <c r="J717" s="363"/>
      <c r="K717" s="363"/>
      <c r="L717" s="431"/>
      <c r="M717" s="431"/>
      <c r="N717" s="423"/>
      <c r="O717" s="432"/>
      <c r="P717" s="432"/>
      <c r="Q717" s="363"/>
      <c r="R717" s="363"/>
      <c r="S717" s="380" t="str">
        <f t="shared" ref="S717:S780" si="42">IF(OR(N717="",N717=0),"",IF(OR(AND(I717="○",$O717&gt;Z$5),AND(J717="○",$O717&gt;AA$5),AND(I717="○",$P717&gt;Z$6),AND(J717="○",$P717&gt;AA$6),AND(K717="○",$P717&gt;AB$6),AND(Q717="○",R717="○")),"○",""))</f>
        <v/>
      </c>
      <c r="T717" s="363"/>
      <c r="U717" s="49"/>
      <c r="V717" s="391"/>
      <c r="W717" s="434"/>
    </row>
    <row r="718" spans="3:23" ht="13.5" customHeight="1" x14ac:dyDescent="0.2">
      <c r="C718" s="383">
        <f t="shared" si="40"/>
        <v>706</v>
      </c>
      <c r="D718" s="60" t="str">
        <f t="shared" si="41"/>
        <v/>
      </c>
      <c r="E718" s="376"/>
      <c r="F718" s="511"/>
      <c r="G718" s="511"/>
      <c r="H718" s="511"/>
      <c r="I718" s="363"/>
      <c r="J718" s="363"/>
      <c r="K718" s="363"/>
      <c r="L718" s="431"/>
      <c r="M718" s="431"/>
      <c r="N718" s="423"/>
      <c r="O718" s="432"/>
      <c r="P718" s="432"/>
      <c r="Q718" s="363"/>
      <c r="R718" s="363"/>
      <c r="S718" s="380" t="str">
        <f t="shared" si="42"/>
        <v/>
      </c>
      <c r="T718" s="363"/>
      <c r="U718" s="49"/>
      <c r="V718" s="391"/>
      <c r="W718" s="434"/>
    </row>
    <row r="719" spans="3:23" ht="13.5" customHeight="1" x14ac:dyDescent="0.2">
      <c r="C719" s="383">
        <f t="shared" si="40"/>
        <v>707</v>
      </c>
      <c r="D719" s="60" t="str">
        <f t="shared" si="41"/>
        <v/>
      </c>
      <c r="E719" s="376"/>
      <c r="F719" s="511"/>
      <c r="G719" s="511"/>
      <c r="H719" s="511"/>
      <c r="I719" s="363"/>
      <c r="J719" s="363"/>
      <c r="K719" s="363"/>
      <c r="L719" s="431"/>
      <c r="M719" s="431"/>
      <c r="N719" s="423"/>
      <c r="O719" s="432"/>
      <c r="P719" s="432"/>
      <c r="Q719" s="363"/>
      <c r="R719" s="363"/>
      <c r="S719" s="380" t="str">
        <f t="shared" si="42"/>
        <v/>
      </c>
      <c r="T719" s="363"/>
      <c r="U719" s="49"/>
      <c r="V719" s="391"/>
      <c r="W719" s="434"/>
    </row>
    <row r="720" spans="3:23" ht="13.5" customHeight="1" x14ac:dyDescent="0.2">
      <c r="C720" s="383">
        <f t="shared" si="40"/>
        <v>708</v>
      </c>
      <c r="D720" s="60" t="str">
        <f t="shared" si="41"/>
        <v/>
      </c>
      <c r="E720" s="376"/>
      <c r="F720" s="511"/>
      <c r="G720" s="511"/>
      <c r="H720" s="511"/>
      <c r="I720" s="363"/>
      <c r="J720" s="363"/>
      <c r="K720" s="363"/>
      <c r="L720" s="431"/>
      <c r="M720" s="431"/>
      <c r="N720" s="423"/>
      <c r="O720" s="432"/>
      <c r="P720" s="432"/>
      <c r="Q720" s="363"/>
      <c r="R720" s="363"/>
      <c r="S720" s="380" t="str">
        <f t="shared" si="42"/>
        <v/>
      </c>
      <c r="T720" s="363"/>
      <c r="U720" s="49"/>
      <c r="V720" s="391"/>
      <c r="W720" s="434"/>
    </row>
    <row r="721" spans="3:23" ht="13.5" customHeight="1" x14ac:dyDescent="0.2">
      <c r="C721" s="383">
        <f t="shared" si="40"/>
        <v>709</v>
      </c>
      <c r="D721" s="60" t="str">
        <f t="shared" si="41"/>
        <v/>
      </c>
      <c r="E721" s="376"/>
      <c r="F721" s="511"/>
      <c r="G721" s="511"/>
      <c r="H721" s="511"/>
      <c r="I721" s="363"/>
      <c r="J721" s="363"/>
      <c r="K721" s="363"/>
      <c r="L721" s="431"/>
      <c r="M721" s="431"/>
      <c r="N721" s="423"/>
      <c r="O721" s="432"/>
      <c r="P721" s="432"/>
      <c r="Q721" s="363"/>
      <c r="R721" s="363"/>
      <c r="S721" s="380" t="str">
        <f t="shared" si="42"/>
        <v/>
      </c>
      <c r="T721" s="363"/>
      <c r="U721" s="49"/>
      <c r="V721" s="391"/>
      <c r="W721" s="434"/>
    </row>
    <row r="722" spans="3:23" ht="13.5" customHeight="1" x14ac:dyDescent="0.2">
      <c r="C722" s="383">
        <f t="shared" si="40"/>
        <v>710</v>
      </c>
      <c r="D722" s="60" t="str">
        <f t="shared" si="41"/>
        <v/>
      </c>
      <c r="E722" s="376"/>
      <c r="F722" s="511"/>
      <c r="G722" s="511"/>
      <c r="H722" s="511"/>
      <c r="I722" s="363"/>
      <c r="J722" s="363"/>
      <c r="K722" s="363"/>
      <c r="L722" s="431"/>
      <c r="M722" s="431"/>
      <c r="N722" s="423"/>
      <c r="O722" s="432"/>
      <c r="P722" s="432"/>
      <c r="Q722" s="363"/>
      <c r="R722" s="363"/>
      <c r="S722" s="380" t="str">
        <f t="shared" si="42"/>
        <v/>
      </c>
      <c r="T722" s="363"/>
      <c r="U722" s="49"/>
      <c r="V722" s="391"/>
      <c r="W722" s="434"/>
    </row>
    <row r="723" spans="3:23" ht="13.5" customHeight="1" x14ac:dyDescent="0.2">
      <c r="C723" s="383">
        <f t="shared" si="40"/>
        <v>711</v>
      </c>
      <c r="D723" s="60" t="str">
        <f t="shared" si="41"/>
        <v/>
      </c>
      <c r="E723" s="376"/>
      <c r="F723" s="511"/>
      <c r="G723" s="511"/>
      <c r="H723" s="511"/>
      <c r="I723" s="363"/>
      <c r="J723" s="363"/>
      <c r="K723" s="363"/>
      <c r="L723" s="431"/>
      <c r="M723" s="431"/>
      <c r="N723" s="423"/>
      <c r="O723" s="432"/>
      <c r="P723" s="432"/>
      <c r="Q723" s="363"/>
      <c r="R723" s="363"/>
      <c r="S723" s="380" t="str">
        <f t="shared" si="42"/>
        <v/>
      </c>
      <c r="T723" s="363"/>
      <c r="U723" s="49"/>
      <c r="V723" s="391"/>
      <c r="W723" s="434"/>
    </row>
    <row r="724" spans="3:23" ht="13.5" customHeight="1" x14ac:dyDescent="0.2">
      <c r="C724" s="383">
        <f t="shared" si="40"/>
        <v>712</v>
      </c>
      <c r="D724" s="60" t="str">
        <f t="shared" si="41"/>
        <v/>
      </c>
      <c r="E724" s="376"/>
      <c r="F724" s="511"/>
      <c r="G724" s="511"/>
      <c r="H724" s="511"/>
      <c r="I724" s="363"/>
      <c r="J724" s="363"/>
      <c r="K724" s="363"/>
      <c r="L724" s="431"/>
      <c r="M724" s="431"/>
      <c r="N724" s="423"/>
      <c r="O724" s="432"/>
      <c r="P724" s="432"/>
      <c r="Q724" s="363"/>
      <c r="R724" s="363"/>
      <c r="S724" s="380" t="str">
        <f t="shared" si="42"/>
        <v/>
      </c>
      <c r="T724" s="363"/>
      <c r="U724" s="49"/>
      <c r="V724" s="391"/>
      <c r="W724" s="434"/>
    </row>
    <row r="725" spans="3:23" ht="13.5" customHeight="1" x14ac:dyDescent="0.2">
      <c r="C725" s="383">
        <f t="shared" si="40"/>
        <v>713</v>
      </c>
      <c r="D725" s="60" t="str">
        <f t="shared" si="41"/>
        <v/>
      </c>
      <c r="E725" s="376"/>
      <c r="F725" s="511"/>
      <c r="G725" s="511"/>
      <c r="H725" s="511"/>
      <c r="I725" s="363"/>
      <c r="J725" s="363"/>
      <c r="K725" s="363"/>
      <c r="L725" s="431"/>
      <c r="M725" s="431"/>
      <c r="N725" s="423"/>
      <c r="O725" s="432"/>
      <c r="P725" s="432"/>
      <c r="Q725" s="363"/>
      <c r="R725" s="363"/>
      <c r="S725" s="380" t="str">
        <f t="shared" si="42"/>
        <v/>
      </c>
      <c r="T725" s="363"/>
      <c r="U725" s="49"/>
      <c r="V725" s="391"/>
      <c r="W725" s="434"/>
    </row>
    <row r="726" spans="3:23" ht="13.5" customHeight="1" x14ac:dyDescent="0.2">
      <c r="C726" s="383">
        <f t="shared" si="40"/>
        <v>714</v>
      </c>
      <c r="D726" s="60" t="str">
        <f t="shared" si="41"/>
        <v/>
      </c>
      <c r="E726" s="376"/>
      <c r="F726" s="511"/>
      <c r="G726" s="511"/>
      <c r="H726" s="511"/>
      <c r="I726" s="363"/>
      <c r="J726" s="363"/>
      <c r="K726" s="363"/>
      <c r="L726" s="431"/>
      <c r="M726" s="431"/>
      <c r="N726" s="423"/>
      <c r="O726" s="432"/>
      <c r="P726" s="432"/>
      <c r="Q726" s="363"/>
      <c r="R726" s="363"/>
      <c r="S726" s="380" t="str">
        <f t="shared" si="42"/>
        <v/>
      </c>
      <c r="T726" s="363"/>
      <c r="U726" s="49"/>
      <c r="V726" s="391"/>
      <c r="W726" s="434"/>
    </row>
    <row r="727" spans="3:23" ht="13.5" customHeight="1" x14ac:dyDescent="0.2">
      <c r="C727" s="383">
        <f t="shared" si="40"/>
        <v>715</v>
      </c>
      <c r="D727" s="60" t="str">
        <f t="shared" si="41"/>
        <v/>
      </c>
      <c r="E727" s="376"/>
      <c r="F727" s="511"/>
      <c r="G727" s="511"/>
      <c r="H727" s="511"/>
      <c r="I727" s="363"/>
      <c r="J727" s="363"/>
      <c r="K727" s="363"/>
      <c r="L727" s="431"/>
      <c r="M727" s="431"/>
      <c r="N727" s="423"/>
      <c r="O727" s="432"/>
      <c r="P727" s="432"/>
      <c r="Q727" s="363"/>
      <c r="R727" s="363"/>
      <c r="S727" s="380" t="str">
        <f t="shared" si="42"/>
        <v/>
      </c>
      <c r="T727" s="363"/>
      <c r="U727" s="49"/>
      <c r="V727" s="391"/>
      <c r="W727" s="434"/>
    </row>
    <row r="728" spans="3:23" ht="13.5" customHeight="1" x14ac:dyDescent="0.2">
      <c r="C728" s="383">
        <f t="shared" si="40"/>
        <v>716</v>
      </c>
      <c r="D728" s="60" t="str">
        <f t="shared" si="41"/>
        <v/>
      </c>
      <c r="E728" s="376"/>
      <c r="F728" s="511"/>
      <c r="G728" s="511"/>
      <c r="H728" s="511"/>
      <c r="I728" s="363"/>
      <c r="J728" s="363"/>
      <c r="K728" s="363"/>
      <c r="L728" s="431"/>
      <c r="M728" s="431"/>
      <c r="N728" s="423"/>
      <c r="O728" s="432"/>
      <c r="P728" s="432"/>
      <c r="Q728" s="363"/>
      <c r="R728" s="363"/>
      <c r="S728" s="380" t="str">
        <f t="shared" si="42"/>
        <v/>
      </c>
      <c r="T728" s="363"/>
      <c r="U728" s="49"/>
      <c r="V728" s="391"/>
      <c r="W728" s="434"/>
    </row>
    <row r="729" spans="3:23" ht="13.5" customHeight="1" x14ac:dyDescent="0.2">
      <c r="C729" s="383">
        <f t="shared" si="40"/>
        <v>717</v>
      </c>
      <c r="D729" s="60" t="str">
        <f t="shared" si="41"/>
        <v/>
      </c>
      <c r="E729" s="376"/>
      <c r="F729" s="511"/>
      <c r="G729" s="511"/>
      <c r="H729" s="511"/>
      <c r="I729" s="363"/>
      <c r="J729" s="363"/>
      <c r="K729" s="363"/>
      <c r="L729" s="431"/>
      <c r="M729" s="431"/>
      <c r="N729" s="423"/>
      <c r="O729" s="432"/>
      <c r="P729" s="432"/>
      <c r="Q729" s="363"/>
      <c r="R729" s="363"/>
      <c r="S729" s="380" t="str">
        <f t="shared" si="42"/>
        <v/>
      </c>
      <c r="T729" s="363"/>
      <c r="U729" s="49"/>
      <c r="V729" s="391"/>
      <c r="W729" s="434"/>
    </row>
    <row r="730" spans="3:23" ht="13.5" customHeight="1" x14ac:dyDescent="0.2">
      <c r="C730" s="383">
        <f t="shared" si="40"/>
        <v>718</v>
      </c>
      <c r="D730" s="60" t="str">
        <f t="shared" si="41"/>
        <v/>
      </c>
      <c r="E730" s="376"/>
      <c r="F730" s="511"/>
      <c r="G730" s="511"/>
      <c r="H730" s="511"/>
      <c r="I730" s="363"/>
      <c r="J730" s="363"/>
      <c r="K730" s="363"/>
      <c r="L730" s="431"/>
      <c r="M730" s="431"/>
      <c r="N730" s="423"/>
      <c r="O730" s="432"/>
      <c r="P730" s="432"/>
      <c r="Q730" s="363"/>
      <c r="R730" s="363"/>
      <c r="S730" s="380" t="str">
        <f t="shared" si="42"/>
        <v/>
      </c>
      <c r="T730" s="363"/>
      <c r="U730" s="49"/>
      <c r="V730" s="391"/>
      <c r="W730" s="434"/>
    </row>
    <row r="731" spans="3:23" ht="13.5" customHeight="1" x14ac:dyDescent="0.2">
      <c r="C731" s="383">
        <f t="shared" si="40"/>
        <v>719</v>
      </c>
      <c r="D731" s="60" t="str">
        <f t="shared" si="41"/>
        <v/>
      </c>
      <c r="E731" s="376"/>
      <c r="F731" s="511"/>
      <c r="G731" s="511"/>
      <c r="H731" s="511"/>
      <c r="I731" s="363"/>
      <c r="J731" s="363"/>
      <c r="K731" s="363"/>
      <c r="L731" s="431"/>
      <c r="M731" s="431"/>
      <c r="N731" s="423"/>
      <c r="O731" s="432"/>
      <c r="P731" s="432"/>
      <c r="Q731" s="363"/>
      <c r="R731" s="363"/>
      <c r="S731" s="380" t="str">
        <f t="shared" si="42"/>
        <v/>
      </c>
      <c r="T731" s="363"/>
      <c r="U731" s="49"/>
      <c r="V731" s="391"/>
      <c r="W731" s="434"/>
    </row>
    <row r="732" spans="3:23" ht="13.5" customHeight="1" x14ac:dyDescent="0.2">
      <c r="C732" s="383">
        <f t="shared" si="40"/>
        <v>720</v>
      </c>
      <c r="D732" s="60" t="str">
        <f t="shared" si="41"/>
        <v/>
      </c>
      <c r="E732" s="376"/>
      <c r="F732" s="511"/>
      <c r="G732" s="511"/>
      <c r="H732" s="511"/>
      <c r="I732" s="435"/>
      <c r="J732" s="435"/>
      <c r="K732" s="435"/>
      <c r="L732" s="431"/>
      <c r="M732" s="431"/>
      <c r="N732" s="423"/>
      <c r="O732" s="432"/>
      <c r="P732" s="432"/>
      <c r="Q732" s="363"/>
      <c r="R732" s="363"/>
      <c r="S732" s="380" t="str">
        <f t="shared" si="42"/>
        <v/>
      </c>
      <c r="T732" s="363"/>
      <c r="U732" s="49"/>
      <c r="V732" s="391"/>
      <c r="W732" s="434"/>
    </row>
    <row r="733" spans="3:23" ht="13.5" customHeight="1" x14ac:dyDescent="0.2">
      <c r="C733" s="383">
        <f t="shared" si="40"/>
        <v>721</v>
      </c>
      <c r="D733" s="60" t="str">
        <f t="shared" si="41"/>
        <v/>
      </c>
      <c r="E733" s="376"/>
      <c r="F733" s="511"/>
      <c r="G733" s="511"/>
      <c r="H733" s="511"/>
      <c r="I733" s="363"/>
      <c r="J733" s="363"/>
      <c r="K733" s="363"/>
      <c r="L733" s="431"/>
      <c r="M733" s="431"/>
      <c r="N733" s="423"/>
      <c r="O733" s="432"/>
      <c r="P733" s="432"/>
      <c r="Q733" s="363"/>
      <c r="R733" s="363"/>
      <c r="S733" s="380" t="str">
        <f t="shared" si="42"/>
        <v/>
      </c>
      <c r="T733" s="363"/>
      <c r="U733" s="49"/>
      <c r="V733" s="391"/>
      <c r="W733" s="434"/>
    </row>
    <row r="734" spans="3:23" ht="13.5" customHeight="1" x14ac:dyDescent="0.2">
      <c r="C734" s="383">
        <f>C733+1</f>
        <v>722</v>
      </c>
      <c r="D734" s="60" t="str">
        <f t="shared" si="41"/>
        <v/>
      </c>
      <c r="E734" s="376"/>
      <c r="F734" s="511"/>
      <c r="G734" s="511"/>
      <c r="H734" s="511"/>
      <c r="I734" s="363"/>
      <c r="J734" s="363"/>
      <c r="K734" s="363"/>
      <c r="L734" s="431"/>
      <c r="M734" s="431"/>
      <c r="N734" s="423"/>
      <c r="O734" s="432"/>
      <c r="P734" s="432"/>
      <c r="Q734" s="363"/>
      <c r="R734" s="363"/>
      <c r="S734" s="380" t="str">
        <f t="shared" si="42"/>
        <v/>
      </c>
      <c r="T734" s="363"/>
      <c r="U734" s="49"/>
      <c r="V734" s="391"/>
      <c r="W734" s="434"/>
    </row>
    <row r="735" spans="3:23" ht="13.5" customHeight="1" x14ac:dyDescent="0.2">
      <c r="C735" s="383">
        <f>C734+1</f>
        <v>723</v>
      </c>
      <c r="D735" s="60" t="str">
        <f t="shared" si="41"/>
        <v/>
      </c>
      <c r="E735" s="376"/>
      <c r="F735" s="511"/>
      <c r="G735" s="511"/>
      <c r="H735" s="511"/>
      <c r="I735" s="363"/>
      <c r="J735" s="363"/>
      <c r="K735" s="363"/>
      <c r="L735" s="431"/>
      <c r="M735" s="431"/>
      <c r="N735" s="423"/>
      <c r="O735" s="432"/>
      <c r="P735" s="432"/>
      <c r="Q735" s="363"/>
      <c r="R735" s="363"/>
      <c r="S735" s="380" t="str">
        <f t="shared" si="42"/>
        <v/>
      </c>
      <c r="T735" s="363"/>
      <c r="U735" s="49"/>
      <c r="V735" s="391"/>
      <c r="W735" s="434"/>
    </row>
    <row r="736" spans="3:23" ht="13.5" customHeight="1" x14ac:dyDescent="0.2">
      <c r="C736" s="383">
        <f t="shared" ref="C736:C762" si="43">C735+1</f>
        <v>724</v>
      </c>
      <c r="D736" s="60" t="str">
        <f t="shared" si="41"/>
        <v/>
      </c>
      <c r="E736" s="376"/>
      <c r="F736" s="511"/>
      <c r="G736" s="511"/>
      <c r="H736" s="511"/>
      <c r="I736" s="363"/>
      <c r="J736" s="363"/>
      <c r="K736" s="363"/>
      <c r="L736" s="431"/>
      <c r="M736" s="431"/>
      <c r="N736" s="423"/>
      <c r="O736" s="432"/>
      <c r="P736" s="432"/>
      <c r="Q736" s="363"/>
      <c r="R736" s="363"/>
      <c r="S736" s="380" t="str">
        <f t="shared" si="42"/>
        <v/>
      </c>
      <c r="T736" s="363"/>
      <c r="U736" s="49"/>
      <c r="V736" s="391"/>
      <c r="W736" s="434"/>
    </row>
    <row r="737" spans="3:23" ht="13.5" customHeight="1" x14ac:dyDescent="0.2">
      <c r="C737" s="383">
        <f t="shared" si="43"/>
        <v>725</v>
      </c>
      <c r="D737" s="60" t="str">
        <f t="shared" si="41"/>
        <v/>
      </c>
      <c r="E737" s="376"/>
      <c r="F737" s="511"/>
      <c r="G737" s="511"/>
      <c r="H737" s="511"/>
      <c r="I737" s="363"/>
      <c r="J737" s="363"/>
      <c r="K737" s="363"/>
      <c r="L737" s="431"/>
      <c r="M737" s="431"/>
      <c r="N737" s="423"/>
      <c r="O737" s="432"/>
      <c r="P737" s="432"/>
      <c r="Q737" s="363"/>
      <c r="R737" s="363"/>
      <c r="S737" s="380" t="str">
        <f t="shared" si="42"/>
        <v/>
      </c>
      <c r="T737" s="363"/>
      <c r="U737" s="49"/>
      <c r="V737" s="391"/>
      <c r="W737" s="434"/>
    </row>
    <row r="738" spans="3:23" ht="13.5" customHeight="1" x14ac:dyDescent="0.2">
      <c r="C738" s="383">
        <f t="shared" si="43"/>
        <v>726</v>
      </c>
      <c r="D738" s="60" t="str">
        <f t="shared" si="41"/>
        <v/>
      </c>
      <c r="E738" s="376"/>
      <c r="F738" s="511"/>
      <c r="G738" s="511"/>
      <c r="H738" s="511"/>
      <c r="I738" s="363"/>
      <c r="J738" s="363"/>
      <c r="K738" s="363"/>
      <c r="L738" s="431"/>
      <c r="M738" s="431"/>
      <c r="N738" s="423"/>
      <c r="O738" s="432"/>
      <c r="P738" s="432"/>
      <c r="Q738" s="363"/>
      <c r="R738" s="363"/>
      <c r="S738" s="380" t="str">
        <f t="shared" si="42"/>
        <v/>
      </c>
      <c r="T738" s="363"/>
      <c r="U738" s="49"/>
      <c r="V738" s="391"/>
      <c r="W738" s="434"/>
    </row>
    <row r="739" spans="3:23" ht="13.5" customHeight="1" x14ac:dyDescent="0.2">
      <c r="C739" s="383">
        <f t="shared" si="43"/>
        <v>727</v>
      </c>
      <c r="D739" s="60" t="str">
        <f t="shared" si="41"/>
        <v/>
      </c>
      <c r="E739" s="376"/>
      <c r="F739" s="511"/>
      <c r="G739" s="511"/>
      <c r="H739" s="511"/>
      <c r="I739" s="363"/>
      <c r="J739" s="363"/>
      <c r="K739" s="363"/>
      <c r="L739" s="431"/>
      <c r="M739" s="431"/>
      <c r="N739" s="423"/>
      <c r="O739" s="432"/>
      <c r="P739" s="432"/>
      <c r="Q739" s="363"/>
      <c r="R739" s="363"/>
      <c r="S739" s="380" t="str">
        <f t="shared" si="42"/>
        <v/>
      </c>
      <c r="T739" s="363"/>
      <c r="U739" s="49"/>
      <c r="V739" s="391"/>
      <c r="W739" s="434"/>
    </row>
    <row r="740" spans="3:23" ht="13.5" customHeight="1" x14ac:dyDescent="0.2">
      <c r="C740" s="383">
        <f t="shared" si="43"/>
        <v>728</v>
      </c>
      <c r="D740" s="60" t="str">
        <f t="shared" si="41"/>
        <v/>
      </c>
      <c r="E740" s="376"/>
      <c r="F740" s="511"/>
      <c r="G740" s="511"/>
      <c r="H740" s="511"/>
      <c r="I740" s="363"/>
      <c r="J740" s="363"/>
      <c r="K740" s="363"/>
      <c r="L740" s="431"/>
      <c r="M740" s="431"/>
      <c r="N740" s="423"/>
      <c r="O740" s="432"/>
      <c r="P740" s="432"/>
      <c r="Q740" s="363"/>
      <c r="R740" s="363"/>
      <c r="S740" s="380" t="str">
        <f t="shared" si="42"/>
        <v/>
      </c>
      <c r="T740" s="363"/>
      <c r="U740" s="49"/>
      <c r="V740" s="391"/>
      <c r="W740" s="434"/>
    </row>
    <row r="741" spans="3:23" ht="13.5" customHeight="1" x14ac:dyDescent="0.2">
      <c r="C741" s="383">
        <f t="shared" si="43"/>
        <v>729</v>
      </c>
      <c r="D741" s="60" t="str">
        <f t="shared" si="41"/>
        <v/>
      </c>
      <c r="E741" s="376"/>
      <c r="F741" s="511"/>
      <c r="G741" s="511"/>
      <c r="H741" s="511"/>
      <c r="I741" s="363"/>
      <c r="J741" s="363"/>
      <c r="K741" s="363"/>
      <c r="L741" s="431"/>
      <c r="M741" s="431"/>
      <c r="N741" s="423"/>
      <c r="O741" s="432"/>
      <c r="P741" s="432"/>
      <c r="Q741" s="363"/>
      <c r="R741" s="363"/>
      <c r="S741" s="380" t="str">
        <f t="shared" si="42"/>
        <v/>
      </c>
      <c r="T741" s="363"/>
      <c r="U741" s="49"/>
      <c r="V741" s="391"/>
      <c r="W741" s="434"/>
    </row>
    <row r="742" spans="3:23" ht="13.5" customHeight="1" x14ac:dyDescent="0.2">
      <c r="C742" s="383">
        <f t="shared" si="43"/>
        <v>730</v>
      </c>
      <c r="D742" s="60" t="str">
        <f t="shared" si="41"/>
        <v/>
      </c>
      <c r="E742" s="376"/>
      <c r="F742" s="511"/>
      <c r="G742" s="511"/>
      <c r="H742" s="511"/>
      <c r="I742" s="363"/>
      <c r="J742" s="363"/>
      <c r="K742" s="363"/>
      <c r="L742" s="431"/>
      <c r="M742" s="431"/>
      <c r="N742" s="423"/>
      <c r="O742" s="432"/>
      <c r="P742" s="432"/>
      <c r="Q742" s="363"/>
      <c r="R742" s="363"/>
      <c r="S742" s="380" t="str">
        <f t="shared" si="42"/>
        <v/>
      </c>
      <c r="T742" s="363"/>
      <c r="U742" s="49"/>
      <c r="V742" s="391"/>
      <c r="W742" s="434"/>
    </row>
    <row r="743" spans="3:23" ht="13.5" customHeight="1" x14ac:dyDescent="0.2">
      <c r="C743" s="383">
        <f t="shared" si="43"/>
        <v>731</v>
      </c>
      <c r="D743" s="60" t="str">
        <f t="shared" si="41"/>
        <v/>
      </c>
      <c r="E743" s="376"/>
      <c r="F743" s="511"/>
      <c r="G743" s="511"/>
      <c r="H743" s="511"/>
      <c r="I743" s="363"/>
      <c r="J743" s="363"/>
      <c r="K743" s="363"/>
      <c r="L743" s="431"/>
      <c r="M743" s="431"/>
      <c r="N743" s="423"/>
      <c r="O743" s="432"/>
      <c r="P743" s="432"/>
      <c r="Q743" s="363"/>
      <c r="R743" s="363"/>
      <c r="S743" s="380" t="str">
        <f t="shared" si="42"/>
        <v/>
      </c>
      <c r="T743" s="363"/>
      <c r="U743" s="49"/>
      <c r="V743" s="391"/>
      <c r="W743" s="434"/>
    </row>
    <row r="744" spans="3:23" ht="13.5" customHeight="1" x14ac:dyDescent="0.2">
      <c r="C744" s="383">
        <f t="shared" si="43"/>
        <v>732</v>
      </c>
      <c r="D744" s="60" t="str">
        <f t="shared" si="41"/>
        <v/>
      </c>
      <c r="E744" s="376"/>
      <c r="F744" s="511"/>
      <c r="G744" s="511"/>
      <c r="H744" s="511"/>
      <c r="I744" s="363"/>
      <c r="J744" s="363"/>
      <c r="K744" s="363"/>
      <c r="L744" s="431"/>
      <c r="M744" s="431"/>
      <c r="N744" s="423"/>
      <c r="O744" s="432"/>
      <c r="P744" s="432"/>
      <c r="Q744" s="363"/>
      <c r="R744" s="363"/>
      <c r="S744" s="380" t="str">
        <f t="shared" si="42"/>
        <v/>
      </c>
      <c r="T744" s="363"/>
      <c r="U744" s="49"/>
      <c r="V744" s="391"/>
      <c r="W744" s="434"/>
    </row>
    <row r="745" spans="3:23" ht="13.5" customHeight="1" x14ac:dyDescent="0.2">
      <c r="C745" s="383">
        <f t="shared" si="43"/>
        <v>733</v>
      </c>
      <c r="D745" s="60" t="str">
        <f t="shared" si="41"/>
        <v/>
      </c>
      <c r="E745" s="376"/>
      <c r="F745" s="511"/>
      <c r="G745" s="511"/>
      <c r="H745" s="511"/>
      <c r="I745" s="363"/>
      <c r="J745" s="363"/>
      <c r="K745" s="363"/>
      <c r="L745" s="431"/>
      <c r="M745" s="431"/>
      <c r="N745" s="423"/>
      <c r="O745" s="432"/>
      <c r="P745" s="432"/>
      <c r="Q745" s="363"/>
      <c r="R745" s="363"/>
      <c r="S745" s="380" t="str">
        <f t="shared" si="42"/>
        <v/>
      </c>
      <c r="T745" s="363"/>
      <c r="U745" s="49"/>
      <c r="V745" s="391"/>
      <c r="W745" s="434"/>
    </row>
    <row r="746" spans="3:23" ht="13.5" customHeight="1" x14ac:dyDescent="0.2">
      <c r="C746" s="383">
        <f t="shared" si="43"/>
        <v>734</v>
      </c>
      <c r="D746" s="60" t="str">
        <f t="shared" si="41"/>
        <v/>
      </c>
      <c r="E746" s="376"/>
      <c r="F746" s="511"/>
      <c r="G746" s="511"/>
      <c r="H746" s="511"/>
      <c r="I746" s="363"/>
      <c r="J746" s="363"/>
      <c r="K746" s="363"/>
      <c r="L746" s="431"/>
      <c r="M746" s="431"/>
      <c r="N746" s="423"/>
      <c r="O746" s="432"/>
      <c r="P746" s="432"/>
      <c r="Q746" s="363"/>
      <c r="R746" s="363"/>
      <c r="S746" s="380" t="str">
        <f t="shared" si="42"/>
        <v/>
      </c>
      <c r="T746" s="363"/>
      <c r="U746" s="49"/>
      <c r="V746" s="391"/>
      <c r="W746" s="434"/>
    </row>
    <row r="747" spans="3:23" ht="13.5" customHeight="1" x14ac:dyDescent="0.2">
      <c r="C747" s="383">
        <f t="shared" si="43"/>
        <v>735</v>
      </c>
      <c r="D747" s="60" t="str">
        <f t="shared" si="41"/>
        <v/>
      </c>
      <c r="E747" s="376"/>
      <c r="F747" s="511"/>
      <c r="G747" s="511"/>
      <c r="H747" s="511"/>
      <c r="I747" s="363"/>
      <c r="J747" s="363"/>
      <c r="K747" s="363"/>
      <c r="L747" s="431"/>
      <c r="M747" s="431"/>
      <c r="N747" s="423"/>
      <c r="O747" s="432"/>
      <c r="P747" s="432"/>
      <c r="Q747" s="363"/>
      <c r="R747" s="363"/>
      <c r="S747" s="380" t="str">
        <f t="shared" si="42"/>
        <v/>
      </c>
      <c r="T747" s="363"/>
      <c r="U747" s="49"/>
      <c r="V747" s="391"/>
      <c r="W747" s="434"/>
    </row>
    <row r="748" spans="3:23" ht="13.5" customHeight="1" x14ac:dyDescent="0.2">
      <c r="C748" s="383">
        <f t="shared" si="43"/>
        <v>736</v>
      </c>
      <c r="D748" s="60" t="str">
        <f t="shared" si="41"/>
        <v/>
      </c>
      <c r="E748" s="376"/>
      <c r="F748" s="511"/>
      <c r="G748" s="511"/>
      <c r="H748" s="511"/>
      <c r="I748" s="363"/>
      <c r="J748" s="363"/>
      <c r="K748" s="363"/>
      <c r="L748" s="431"/>
      <c r="M748" s="431"/>
      <c r="N748" s="423"/>
      <c r="O748" s="432"/>
      <c r="P748" s="432"/>
      <c r="Q748" s="363"/>
      <c r="R748" s="363"/>
      <c r="S748" s="380" t="str">
        <f t="shared" si="42"/>
        <v/>
      </c>
      <c r="T748" s="363"/>
      <c r="U748" s="49"/>
      <c r="V748" s="391"/>
      <c r="W748" s="434"/>
    </row>
    <row r="749" spans="3:23" ht="13.5" customHeight="1" x14ac:dyDescent="0.2">
      <c r="C749" s="383">
        <f t="shared" si="43"/>
        <v>737</v>
      </c>
      <c r="D749" s="60" t="str">
        <f t="shared" si="41"/>
        <v/>
      </c>
      <c r="E749" s="376"/>
      <c r="F749" s="511"/>
      <c r="G749" s="511"/>
      <c r="H749" s="511"/>
      <c r="I749" s="363"/>
      <c r="J749" s="363"/>
      <c r="K749" s="363"/>
      <c r="L749" s="431"/>
      <c r="M749" s="431"/>
      <c r="N749" s="423"/>
      <c r="O749" s="432"/>
      <c r="P749" s="432"/>
      <c r="Q749" s="363"/>
      <c r="R749" s="363"/>
      <c r="S749" s="380" t="str">
        <f t="shared" si="42"/>
        <v/>
      </c>
      <c r="T749" s="363"/>
      <c r="U749" s="49"/>
      <c r="V749" s="391"/>
      <c r="W749" s="434"/>
    </row>
    <row r="750" spans="3:23" ht="13.5" customHeight="1" x14ac:dyDescent="0.2">
      <c r="C750" s="383">
        <f t="shared" si="43"/>
        <v>738</v>
      </c>
      <c r="D750" s="60" t="str">
        <f t="shared" si="41"/>
        <v/>
      </c>
      <c r="E750" s="376"/>
      <c r="F750" s="511"/>
      <c r="G750" s="511"/>
      <c r="H750" s="511"/>
      <c r="I750" s="363"/>
      <c r="J750" s="363"/>
      <c r="K750" s="363"/>
      <c r="L750" s="431"/>
      <c r="M750" s="431"/>
      <c r="N750" s="423"/>
      <c r="O750" s="432"/>
      <c r="P750" s="432"/>
      <c r="Q750" s="363"/>
      <c r="R750" s="363"/>
      <c r="S750" s="380" t="str">
        <f t="shared" si="42"/>
        <v/>
      </c>
      <c r="T750" s="363"/>
      <c r="U750" s="49"/>
      <c r="V750" s="391"/>
      <c r="W750" s="434"/>
    </row>
    <row r="751" spans="3:23" ht="13.5" customHeight="1" x14ac:dyDescent="0.2">
      <c r="C751" s="383">
        <f t="shared" si="43"/>
        <v>739</v>
      </c>
      <c r="D751" s="60" t="str">
        <f t="shared" si="41"/>
        <v/>
      </c>
      <c r="E751" s="376"/>
      <c r="F751" s="511"/>
      <c r="G751" s="511"/>
      <c r="H751" s="511"/>
      <c r="I751" s="363"/>
      <c r="J751" s="363"/>
      <c r="K751" s="363"/>
      <c r="L751" s="431"/>
      <c r="M751" s="431"/>
      <c r="N751" s="423"/>
      <c r="O751" s="432"/>
      <c r="P751" s="432"/>
      <c r="Q751" s="363"/>
      <c r="R751" s="363"/>
      <c r="S751" s="380" t="str">
        <f t="shared" si="42"/>
        <v/>
      </c>
      <c r="T751" s="363"/>
      <c r="U751" s="49"/>
      <c r="V751" s="391"/>
      <c r="W751" s="434"/>
    </row>
    <row r="752" spans="3:23" ht="13.5" customHeight="1" x14ac:dyDescent="0.2">
      <c r="C752" s="383">
        <f t="shared" si="43"/>
        <v>740</v>
      </c>
      <c r="D752" s="60" t="str">
        <f t="shared" si="41"/>
        <v/>
      </c>
      <c r="E752" s="376"/>
      <c r="F752" s="511"/>
      <c r="G752" s="511"/>
      <c r="H752" s="511"/>
      <c r="I752" s="363"/>
      <c r="J752" s="363"/>
      <c r="K752" s="363"/>
      <c r="L752" s="431"/>
      <c r="M752" s="431"/>
      <c r="N752" s="423"/>
      <c r="O752" s="432"/>
      <c r="P752" s="432"/>
      <c r="Q752" s="363"/>
      <c r="R752" s="363"/>
      <c r="S752" s="380" t="str">
        <f t="shared" si="42"/>
        <v/>
      </c>
      <c r="T752" s="363"/>
      <c r="U752" s="49"/>
      <c r="V752" s="391"/>
      <c r="W752" s="434"/>
    </row>
    <row r="753" spans="3:23" ht="13.5" customHeight="1" x14ac:dyDescent="0.2">
      <c r="C753" s="383">
        <f t="shared" si="43"/>
        <v>741</v>
      </c>
      <c r="D753" s="60" t="str">
        <f t="shared" si="41"/>
        <v/>
      </c>
      <c r="E753" s="376"/>
      <c r="F753" s="511"/>
      <c r="G753" s="511"/>
      <c r="H753" s="511"/>
      <c r="I753" s="363"/>
      <c r="J753" s="363"/>
      <c r="K753" s="363"/>
      <c r="L753" s="431"/>
      <c r="M753" s="431"/>
      <c r="N753" s="423"/>
      <c r="O753" s="432"/>
      <c r="P753" s="432"/>
      <c r="Q753" s="363"/>
      <c r="R753" s="363"/>
      <c r="S753" s="380" t="str">
        <f t="shared" si="42"/>
        <v/>
      </c>
      <c r="T753" s="363"/>
      <c r="U753" s="49"/>
      <c r="V753" s="391"/>
      <c r="W753" s="434"/>
    </row>
    <row r="754" spans="3:23" ht="13.5" customHeight="1" x14ac:dyDescent="0.2">
      <c r="C754" s="383">
        <f t="shared" si="43"/>
        <v>742</v>
      </c>
      <c r="D754" s="60" t="str">
        <f t="shared" si="41"/>
        <v/>
      </c>
      <c r="E754" s="376"/>
      <c r="F754" s="511"/>
      <c r="G754" s="511"/>
      <c r="H754" s="511"/>
      <c r="I754" s="363"/>
      <c r="J754" s="363"/>
      <c r="K754" s="363"/>
      <c r="L754" s="431"/>
      <c r="M754" s="431"/>
      <c r="N754" s="423"/>
      <c r="O754" s="432"/>
      <c r="P754" s="432"/>
      <c r="Q754" s="363"/>
      <c r="R754" s="363"/>
      <c r="S754" s="380" t="str">
        <f t="shared" si="42"/>
        <v/>
      </c>
      <c r="T754" s="363"/>
      <c r="U754" s="49"/>
      <c r="V754" s="391"/>
      <c r="W754" s="434"/>
    </row>
    <row r="755" spans="3:23" ht="13.5" customHeight="1" x14ac:dyDescent="0.2">
      <c r="C755" s="383">
        <f t="shared" si="43"/>
        <v>743</v>
      </c>
      <c r="D755" s="60" t="str">
        <f t="shared" si="41"/>
        <v/>
      </c>
      <c r="E755" s="376"/>
      <c r="F755" s="511"/>
      <c r="G755" s="511"/>
      <c r="H755" s="511"/>
      <c r="I755" s="363"/>
      <c r="J755" s="363"/>
      <c r="K755" s="363"/>
      <c r="L755" s="431"/>
      <c r="M755" s="431"/>
      <c r="N755" s="423"/>
      <c r="O755" s="432"/>
      <c r="P755" s="432"/>
      <c r="Q755" s="363"/>
      <c r="R755" s="363"/>
      <c r="S755" s="380" t="str">
        <f t="shared" si="42"/>
        <v/>
      </c>
      <c r="T755" s="363"/>
      <c r="U755" s="49"/>
      <c r="V755" s="391"/>
      <c r="W755" s="434"/>
    </row>
    <row r="756" spans="3:23" ht="13.5" customHeight="1" x14ac:dyDescent="0.2">
      <c r="C756" s="383">
        <f t="shared" si="43"/>
        <v>744</v>
      </c>
      <c r="D756" s="60" t="str">
        <f t="shared" si="41"/>
        <v/>
      </c>
      <c r="E756" s="376"/>
      <c r="F756" s="511"/>
      <c r="G756" s="511"/>
      <c r="H756" s="511"/>
      <c r="I756" s="363"/>
      <c r="J756" s="363"/>
      <c r="K756" s="363"/>
      <c r="L756" s="431"/>
      <c r="M756" s="431"/>
      <c r="N756" s="423"/>
      <c r="O756" s="432"/>
      <c r="P756" s="432"/>
      <c r="Q756" s="363"/>
      <c r="R756" s="363"/>
      <c r="S756" s="380" t="str">
        <f t="shared" si="42"/>
        <v/>
      </c>
      <c r="T756" s="363"/>
      <c r="U756" s="49"/>
      <c r="V756" s="391"/>
      <c r="W756" s="434"/>
    </row>
    <row r="757" spans="3:23" ht="13.5" customHeight="1" x14ac:dyDescent="0.2">
      <c r="C757" s="383">
        <f t="shared" si="43"/>
        <v>745</v>
      </c>
      <c r="D757" s="60" t="str">
        <f t="shared" si="41"/>
        <v/>
      </c>
      <c r="E757" s="376"/>
      <c r="F757" s="511"/>
      <c r="G757" s="511"/>
      <c r="H757" s="511"/>
      <c r="I757" s="363"/>
      <c r="J757" s="363"/>
      <c r="K757" s="363"/>
      <c r="L757" s="431"/>
      <c r="M757" s="431"/>
      <c r="N757" s="423"/>
      <c r="O757" s="432"/>
      <c r="P757" s="432"/>
      <c r="Q757" s="363"/>
      <c r="R757" s="363"/>
      <c r="S757" s="380" t="str">
        <f t="shared" si="42"/>
        <v/>
      </c>
      <c r="T757" s="363"/>
      <c r="U757" s="49"/>
      <c r="V757" s="391"/>
      <c r="W757" s="434"/>
    </row>
    <row r="758" spans="3:23" ht="13.5" customHeight="1" x14ac:dyDescent="0.2">
      <c r="C758" s="383">
        <f t="shared" si="43"/>
        <v>746</v>
      </c>
      <c r="D758" s="60" t="str">
        <f t="shared" si="41"/>
        <v/>
      </c>
      <c r="E758" s="376"/>
      <c r="F758" s="511"/>
      <c r="G758" s="511"/>
      <c r="H758" s="511"/>
      <c r="I758" s="363"/>
      <c r="J758" s="363"/>
      <c r="K758" s="363"/>
      <c r="L758" s="431"/>
      <c r="M758" s="431"/>
      <c r="N758" s="423"/>
      <c r="O758" s="432"/>
      <c r="P758" s="432"/>
      <c r="Q758" s="363"/>
      <c r="R758" s="363"/>
      <c r="S758" s="380" t="str">
        <f t="shared" si="42"/>
        <v/>
      </c>
      <c r="T758" s="363"/>
      <c r="U758" s="49"/>
      <c r="V758" s="391"/>
      <c r="W758" s="434"/>
    </row>
    <row r="759" spans="3:23" ht="13.5" customHeight="1" x14ac:dyDescent="0.2">
      <c r="C759" s="383">
        <f t="shared" si="43"/>
        <v>747</v>
      </c>
      <c r="D759" s="60" t="str">
        <f t="shared" si="41"/>
        <v/>
      </c>
      <c r="E759" s="376"/>
      <c r="F759" s="511"/>
      <c r="G759" s="511"/>
      <c r="H759" s="511"/>
      <c r="I759" s="363"/>
      <c r="J759" s="363"/>
      <c r="K759" s="363"/>
      <c r="L759" s="431"/>
      <c r="M759" s="431"/>
      <c r="N759" s="423"/>
      <c r="O759" s="432"/>
      <c r="P759" s="432"/>
      <c r="Q759" s="363"/>
      <c r="R759" s="363"/>
      <c r="S759" s="380" t="str">
        <f t="shared" si="42"/>
        <v/>
      </c>
      <c r="T759" s="363"/>
      <c r="U759" s="49"/>
      <c r="V759" s="391"/>
      <c r="W759" s="434"/>
    </row>
    <row r="760" spans="3:23" ht="13.5" customHeight="1" x14ac:dyDescent="0.2">
      <c r="C760" s="383">
        <f t="shared" si="43"/>
        <v>748</v>
      </c>
      <c r="D760" s="60" t="str">
        <f t="shared" si="41"/>
        <v/>
      </c>
      <c r="E760" s="376"/>
      <c r="F760" s="511"/>
      <c r="G760" s="511"/>
      <c r="H760" s="511"/>
      <c r="I760" s="363"/>
      <c r="J760" s="363"/>
      <c r="K760" s="363"/>
      <c r="L760" s="431"/>
      <c r="M760" s="431"/>
      <c r="N760" s="423"/>
      <c r="O760" s="432"/>
      <c r="P760" s="432"/>
      <c r="Q760" s="363"/>
      <c r="R760" s="363"/>
      <c r="S760" s="380" t="str">
        <f t="shared" si="42"/>
        <v/>
      </c>
      <c r="T760" s="363"/>
      <c r="U760" s="49"/>
      <c r="V760" s="391"/>
      <c r="W760" s="434"/>
    </row>
    <row r="761" spans="3:23" ht="13.5" customHeight="1" x14ac:dyDescent="0.2">
      <c r="C761" s="383">
        <f t="shared" si="43"/>
        <v>749</v>
      </c>
      <c r="D761" s="60" t="str">
        <f t="shared" si="41"/>
        <v/>
      </c>
      <c r="E761" s="376"/>
      <c r="F761" s="511"/>
      <c r="G761" s="511"/>
      <c r="H761" s="511"/>
      <c r="I761" s="363"/>
      <c r="J761" s="363"/>
      <c r="K761" s="363"/>
      <c r="L761" s="431"/>
      <c r="M761" s="431"/>
      <c r="N761" s="423"/>
      <c r="O761" s="432"/>
      <c r="P761" s="432"/>
      <c r="Q761" s="363"/>
      <c r="R761" s="363"/>
      <c r="S761" s="380" t="str">
        <f t="shared" si="42"/>
        <v/>
      </c>
      <c r="T761" s="363"/>
      <c r="U761" s="49"/>
      <c r="V761" s="391"/>
      <c r="W761" s="434"/>
    </row>
    <row r="762" spans="3:23" ht="13.5" customHeight="1" x14ac:dyDescent="0.2">
      <c r="C762" s="383">
        <f t="shared" si="43"/>
        <v>750</v>
      </c>
      <c r="D762" s="60" t="str">
        <f t="shared" si="41"/>
        <v/>
      </c>
      <c r="E762" s="376"/>
      <c r="F762" s="511"/>
      <c r="G762" s="511"/>
      <c r="H762" s="511"/>
      <c r="I762" s="435"/>
      <c r="J762" s="435"/>
      <c r="K762" s="435"/>
      <c r="L762" s="431"/>
      <c r="M762" s="431"/>
      <c r="N762" s="423"/>
      <c r="O762" s="432"/>
      <c r="P762" s="432"/>
      <c r="Q762" s="363"/>
      <c r="R762" s="363"/>
      <c r="S762" s="380" t="str">
        <f t="shared" si="42"/>
        <v/>
      </c>
      <c r="T762" s="363"/>
      <c r="U762" s="49"/>
      <c r="V762" s="391"/>
      <c r="W762" s="434"/>
    </row>
    <row r="763" spans="3:23" ht="13.5" customHeight="1" x14ac:dyDescent="0.2">
      <c r="C763" s="383">
        <f>C762+1</f>
        <v>751</v>
      </c>
      <c r="D763" s="60" t="str">
        <f t="shared" si="41"/>
        <v/>
      </c>
      <c r="E763" s="376"/>
      <c r="F763" s="511"/>
      <c r="G763" s="511"/>
      <c r="H763" s="511"/>
      <c r="I763" s="363"/>
      <c r="J763" s="363"/>
      <c r="K763" s="363"/>
      <c r="L763" s="431"/>
      <c r="M763" s="431"/>
      <c r="N763" s="423"/>
      <c r="O763" s="432"/>
      <c r="P763" s="432"/>
      <c r="Q763" s="363"/>
      <c r="R763" s="363"/>
      <c r="S763" s="380" t="str">
        <f t="shared" si="42"/>
        <v/>
      </c>
      <c r="T763" s="363"/>
      <c r="U763" s="49"/>
      <c r="V763" s="391"/>
      <c r="W763" s="434"/>
    </row>
    <row r="764" spans="3:23" ht="13.5" customHeight="1" x14ac:dyDescent="0.2">
      <c r="C764" s="383">
        <f>C763+1</f>
        <v>752</v>
      </c>
      <c r="D764" s="60" t="str">
        <f t="shared" si="41"/>
        <v/>
      </c>
      <c r="E764" s="376"/>
      <c r="F764" s="511"/>
      <c r="G764" s="511"/>
      <c r="H764" s="511"/>
      <c r="I764" s="363"/>
      <c r="J764" s="363"/>
      <c r="K764" s="363"/>
      <c r="L764" s="431"/>
      <c r="M764" s="431"/>
      <c r="N764" s="423"/>
      <c r="O764" s="432"/>
      <c r="P764" s="432"/>
      <c r="Q764" s="363"/>
      <c r="R764" s="363"/>
      <c r="S764" s="380" t="str">
        <f t="shared" si="42"/>
        <v/>
      </c>
      <c r="T764" s="363"/>
      <c r="U764" s="49"/>
      <c r="V764" s="391"/>
      <c r="W764" s="434"/>
    </row>
    <row r="765" spans="3:23" ht="13.5" customHeight="1" x14ac:dyDescent="0.2">
      <c r="C765" s="383">
        <f>C764+1</f>
        <v>753</v>
      </c>
      <c r="D765" s="60" t="str">
        <f t="shared" si="41"/>
        <v/>
      </c>
      <c r="E765" s="376"/>
      <c r="F765" s="511"/>
      <c r="G765" s="511"/>
      <c r="H765" s="511"/>
      <c r="I765" s="363"/>
      <c r="J765" s="363"/>
      <c r="K765" s="363"/>
      <c r="L765" s="431"/>
      <c r="M765" s="431"/>
      <c r="N765" s="423"/>
      <c r="O765" s="432"/>
      <c r="P765" s="432"/>
      <c r="Q765" s="363"/>
      <c r="R765" s="363"/>
      <c r="S765" s="380" t="str">
        <f t="shared" si="42"/>
        <v/>
      </c>
      <c r="T765" s="363"/>
      <c r="U765" s="49"/>
      <c r="V765" s="391"/>
      <c r="W765" s="434"/>
    </row>
    <row r="766" spans="3:23" ht="13.5" customHeight="1" x14ac:dyDescent="0.2">
      <c r="C766" s="383">
        <f t="shared" ref="C766:C823" si="44">C765+1</f>
        <v>754</v>
      </c>
      <c r="D766" s="60" t="str">
        <f t="shared" si="41"/>
        <v/>
      </c>
      <c r="E766" s="376"/>
      <c r="F766" s="511"/>
      <c r="G766" s="511"/>
      <c r="H766" s="511"/>
      <c r="I766" s="363"/>
      <c r="J766" s="363"/>
      <c r="K766" s="363"/>
      <c r="L766" s="431"/>
      <c r="M766" s="431"/>
      <c r="N766" s="423"/>
      <c r="O766" s="432"/>
      <c r="P766" s="432"/>
      <c r="Q766" s="363"/>
      <c r="R766" s="363"/>
      <c r="S766" s="380" t="str">
        <f t="shared" si="42"/>
        <v/>
      </c>
      <c r="T766" s="363"/>
      <c r="U766" s="49"/>
      <c r="V766" s="391"/>
      <c r="W766" s="434"/>
    </row>
    <row r="767" spans="3:23" ht="13.5" customHeight="1" x14ac:dyDescent="0.2">
      <c r="C767" s="383">
        <f t="shared" si="44"/>
        <v>755</v>
      </c>
      <c r="D767" s="60" t="str">
        <f t="shared" si="41"/>
        <v/>
      </c>
      <c r="E767" s="376"/>
      <c r="F767" s="511"/>
      <c r="G767" s="511"/>
      <c r="H767" s="511"/>
      <c r="I767" s="363"/>
      <c r="J767" s="363"/>
      <c r="K767" s="363"/>
      <c r="L767" s="431"/>
      <c r="M767" s="431"/>
      <c r="N767" s="423"/>
      <c r="O767" s="432"/>
      <c r="P767" s="432"/>
      <c r="Q767" s="363"/>
      <c r="R767" s="363"/>
      <c r="S767" s="380" t="str">
        <f t="shared" si="42"/>
        <v/>
      </c>
      <c r="T767" s="363"/>
      <c r="U767" s="49"/>
      <c r="V767" s="391"/>
      <c r="W767" s="434"/>
    </row>
    <row r="768" spans="3:23" ht="13.5" customHeight="1" x14ac:dyDescent="0.2">
      <c r="C768" s="383">
        <f t="shared" si="44"/>
        <v>756</v>
      </c>
      <c r="D768" s="60" t="str">
        <f t="shared" si="41"/>
        <v/>
      </c>
      <c r="E768" s="376"/>
      <c r="F768" s="511"/>
      <c r="G768" s="511"/>
      <c r="H768" s="511"/>
      <c r="I768" s="363"/>
      <c r="J768" s="363"/>
      <c r="K768" s="363"/>
      <c r="L768" s="431"/>
      <c r="M768" s="431"/>
      <c r="N768" s="423"/>
      <c r="O768" s="432"/>
      <c r="P768" s="432"/>
      <c r="Q768" s="363"/>
      <c r="R768" s="363"/>
      <c r="S768" s="380" t="str">
        <f t="shared" si="42"/>
        <v/>
      </c>
      <c r="T768" s="363"/>
      <c r="U768" s="49"/>
      <c r="V768" s="391"/>
      <c r="W768" s="434"/>
    </row>
    <row r="769" spans="3:23" ht="13.5" customHeight="1" x14ac:dyDescent="0.2">
      <c r="C769" s="383">
        <f t="shared" si="44"/>
        <v>757</v>
      </c>
      <c r="D769" s="60" t="str">
        <f t="shared" si="41"/>
        <v/>
      </c>
      <c r="E769" s="376"/>
      <c r="F769" s="511"/>
      <c r="G769" s="511"/>
      <c r="H769" s="511"/>
      <c r="I769" s="363"/>
      <c r="J769" s="363"/>
      <c r="K769" s="363"/>
      <c r="L769" s="431"/>
      <c r="M769" s="431"/>
      <c r="N769" s="423"/>
      <c r="O769" s="432"/>
      <c r="P769" s="432"/>
      <c r="Q769" s="363"/>
      <c r="R769" s="363"/>
      <c r="S769" s="380" t="str">
        <f t="shared" si="42"/>
        <v/>
      </c>
      <c r="T769" s="363"/>
      <c r="U769" s="49"/>
      <c r="V769" s="391"/>
      <c r="W769" s="434"/>
    </row>
    <row r="770" spans="3:23" ht="13.5" customHeight="1" x14ac:dyDescent="0.2">
      <c r="C770" s="383">
        <f t="shared" si="44"/>
        <v>758</v>
      </c>
      <c r="D770" s="60" t="str">
        <f t="shared" si="41"/>
        <v/>
      </c>
      <c r="E770" s="376"/>
      <c r="F770" s="511"/>
      <c r="G770" s="511"/>
      <c r="H770" s="511"/>
      <c r="I770" s="363"/>
      <c r="J770" s="363"/>
      <c r="K770" s="363"/>
      <c r="L770" s="431"/>
      <c r="M770" s="431"/>
      <c r="N770" s="423"/>
      <c r="O770" s="432"/>
      <c r="P770" s="432"/>
      <c r="Q770" s="363"/>
      <c r="R770" s="363"/>
      <c r="S770" s="380" t="str">
        <f t="shared" si="42"/>
        <v/>
      </c>
      <c r="T770" s="363"/>
      <c r="U770" s="49"/>
      <c r="V770" s="391"/>
      <c r="W770" s="434"/>
    </row>
    <row r="771" spans="3:23" ht="13.5" customHeight="1" x14ac:dyDescent="0.2">
      <c r="C771" s="383">
        <f t="shared" si="44"/>
        <v>759</v>
      </c>
      <c r="D771" s="60" t="str">
        <f t="shared" si="41"/>
        <v/>
      </c>
      <c r="E771" s="376"/>
      <c r="F771" s="511"/>
      <c r="G771" s="511"/>
      <c r="H771" s="511"/>
      <c r="I771" s="363"/>
      <c r="J771" s="363"/>
      <c r="K771" s="363"/>
      <c r="L771" s="431"/>
      <c r="M771" s="431"/>
      <c r="N771" s="423"/>
      <c r="O771" s="432"/>
      <c r="P771" s="432"/>
      <c r="Q771" s="363"/>
      <c r="R771" s="363"/>
      <c r="S771" s="380" t="str">
        <f t="shared" si="42"/>
        <v/>
      </c>
      <c r="T771" s="363"/>
      <c r="U771" s="49"/>
      <c r="V771" s="391"/>
      <c r="W771" s="434"/>
    </row>
    <row r="772" spans="3:23" ht="13.5" customHeight="1" x14ac:dyDescent="0.2">
      <c r="C772" s="383">
        <f t="shared" si="44"/>
        <v>760</v>
      </c>
      <c r="D772" s="60" t="str">
        <f t="shared" si="41"/>
        <v/>
      </c>
      <c r="E772" s="376"/>
      <c r="F772" s="511"/>
      <c r="G772" s="511"/>
      <c r="H772" s="511"/>
      <c r="I772" s="363"/>
      <c r="J772" s="363"/>
      <c r="K772" s="363"/>
      <c r="L772" s="431"/>
      <c r="M772" s="431"/>
      <c r="N772" s="423"/>
      <c r="O772" s="432"/>
      <c r="P772" s="432"/>
      <c r="Q772" s="363"/>
      <c r="R772" s="363"/>
      <c r="S772" s="380" t="str">
        <f t="shared" si="42"/>
        <v/>
      </c>
      <c r="T772" s="363"/>
      <c r="U772" s="49"/>
      <c r="V772" s="391"/>
      <c r="W772" s="434"/>
    </row>
    <row r="773" spans="3:23" ht="13.5" customHeight="1" x14ac:dyDescent="0.2">
      <c r="C773" s="383">
        <f t="shared" si="44"/>
        <v>761</v>
      </c>
      <c r="D773" s="60" t="str">
        <f t="shared" si="41"/>
        <v/>
      </c>
      <c r="E773" s="376"/>
      <c r="F773" s="511"/>
      <c r="G773" s="511"/>
      <c r="H773" s="511"/>
      <c r="I773" s="363"/>
      <c r="J773" s="363"/>
      <c r="K773" s="363"/>
      <c r="L773" s="431"/>
      <c r="M773" s="431"/>
      <c r="N773" s="423"/>
      <c r="O773" s="432"/>
      <c r="P773" s="432"/>
      <c r="Q773" s="363"/>
      <c r="R773" s="363"/>
      <c r="S773" s="380" t="str">
        <f t="shared" si="42"/>
        <v/>
      </c>
      <c r="T773" s="363"/>
      <c r="U773" s="49"/>
      <c r="V773" s="391"/>
      <c r="W773" s="434"/>
    </row>
    <row r="774" spans="3:23" ht="13.5" customHeight="1" x14ac:dyDescent="0.2">
      <c r="C774" s="383">
        <f t="shared" si="44"/>
        <v>762</v>
      </c>
      <c r="D774" s="60" t="str">
        <f t="shared" si="41"/>
        <v/>
      </c>
      <c r="E774" s="376"/>
      <c r="F774" s="511"/>
      <c r="G774" s="511"/>
      <c r="H774" s="511"/>
      <c r="I774" s="363"/>
      <c r="J774" s="363"/>
      <c r="K774" s="363"/>
      <c r="L774" s="431"/>
      <c r="M774" s="431"/>
      <c r="N774" s="423"/>
      <c r="O774" s="432"/>
      <c r="P774" s="432"/>
      <c r="Q774" s="363"/>
      <c r="R774" s="363"/>
      <c r="S774" s="380" t="str">
        <f t="shared" si="42"/>
        <v/>
      </c>
      <c r="T774" s="363"/>
      <c r="U774" s="49"/>
      <c r="V774" s="391"/>
      <c r="W774" s="434"/>
    </row>
    <row r="775" spans="3:23" ht="13.5" customHeight="1" x14ac:dyDescent="0.2">
      <c r="C775" s="383">
        <f t="shared" si="44"/>
        <v>763</v>
      </c>
      <c r="D775" s="60" t="str">
        <f t="shared" si="41"/>
        <v/>
      </c>
      <c r="E775" s="376"/>
      <c r="F775" s="511"/>
      <c r="G775" s="511"/>
      <c r="H775" s="511"/>
      <c r="I775" s="363"/>
      <c r="J775" s="363"/>
      <c r="K775" s="363"/>
      <c r="L775" s="431"/>
      <c r="M775" s="431"/>
      <c r="N775" s="423"/>
      <c r="O775" s="432"/>
      <c r="P775" s="432"/>
      <c r="Q775" s="363"/>
      <c r="R775" s="363"/>
      <c r="S775" s="380" t="str">
        <f t="shared" si="42"/>
        <v/>
      </c>
      <c r="T775" s="363"/>
      <c r="U775" s="49"/>
      <c r="V775" s="391"/>
      <c r="W775" s="434"/>
    </row>
    <row r="776" spans="3:23" ht="13.5" customHeight="1" x14ac:dyDescent="0.2">
      <c r="C776" s="383">
        <f t="shared" si="44"/>
        <v>764</v>
      </c>
      <c r="D776" s="60" t="str">
        <f t="shared" si="41"/>
        <v/>
      </c>
      <c r="E776" s="376"/>
      <c r="F776" s="511"/>
      <c r="G776" s="511"/>
      <c r="H776" s="511"/>
      <c r="I776" s="363"/>
      <c r="J776" s="363"/>
      <c r="K776" s="363"/>
      <c r="L776" s="431"/>
      <c r="M776" s="431"/>
      <c r="N776" s="423"/>
      <c r="O776" s="432"/>
      <c r="P776" s="432"/>
      <c r="Q776" s="363"/>
      <c r="R776" s="363"/>
      <c r="S776" s="380" t="str">
        <f t="shared" si="42"/>
        <v/>
      </c>
      <c r="T776" s="363"/>
      <c r="U776" s="49"/>
      <c r="V776" s="391"/>
      <c r="W776" s="434"/>
    </row>
    <row r="777" spans="3:23" ht="13.5" customHeight="1" x14ac:dyDescent="0.2">
      <c r="C777" s="383">
        <f t="shared" si="44"/>
        <v>765</v>
      </c>
      <c r="D777" s="60" t="str">
        <f t="shared" si="41"/>
        <v/>
      </c>
      <c r="E777" s="376"/>
      <c r="F777" s="511"/>
      <c r="G777" s="511"/>
      <c r="H777" s="511"/>
      <c r="I777" s="363"/>
      <c r="J777" s="363"/>
      <c r="K777" s="363"/>
      <c r="L777" s="431"/>
      <c r="M777" s="431"/>
      <c r="N777" s="423"/>
      <c r="O777" s="432"/>
      <c r="P777" s="432"/>
      <c r="Q777" s="363"/>
      <c r="R777" s="363"/>
      <c r="S777" s="380" t="str">
        <f t="shared" si="42"/>
        <v/>
      </c>
      <c r="T777" s="363"/>
      <c r="U777" s="49"/>
      <c r="V777" s="391"/>
      <c r="W777" s="434"/>
    </row>
    <row r="778" spans="3:23" ht="13.5" customHeight="1" x14ac:dyDescent="0.2">
      <c r="C778" s="383">
        <f t="shared" si="44"/>
        <v>766</v>
      </c>
      <c r="D778" s="60" t="str">
        <f t="shared" si="41"/>
        <v/>
      </c>
      <c r="E778" s="376"/>
      <c r="F778" s="511"/>
      <c r="G778" s="511"/>
      <c r="H778" s="511"/>
      <c r="I778" s="363"/>
      <c r="J778" s="363"/>
      <c r="K778" s="363"/>
      <c r="L778" s="431"/>
      <c r="M778" s="431"/>
      <c r="N778" s="423"/>
      <c r="O778" s="432"/>
      <c r="P778" s="432"/>
      <c r="Q778" s="363"/>
      <c r="R778" s="363"/>
      <c r="S778" s="380" t="str">
        <f t="shared" si="42"/>
        <v/>
      </c>
      <c r="T778" s="363"/>
      <c r="U778" s="49"/>
      <c r="V778" s="391"/>
      <c r="W778" s="434"/>
    </row>
    <row r="779" spans="3:23" ht="13.5" customHeight="1" x14ac:dyDescent="0.2">
      <c r="C779" s="383">
        <f t="shared" si="44"/>
        <v>767</v>
      </c>
      <c r="D779" s="60" t="str">
        <f t="shared" si="41"/>
        <v/>
      </c>
      <c r="E779" s="376"/>
      <c r="F779" s="511"/>
      <c r="G779" s="511"/>
      <c r="H779" s="511"/>
      <c r="I779" s="363"/>
      <c r="J779" s="363"/>
      <c r="K779" s="363"/>
      <c r="L779" s="431"/>
      <c r="M779" s="431"/>
      <c r="N779" s="423"/>
      <c r="O779" s="432"/>
      <c r="P779" s="432"/>
      <c r="Q779" s="363"/>
      <c r="R779" s="363"/>
      <c r="S779" s="380" t="str">
        <f t="shared" si="42"/>
        <v/>
      </c>
      <c r="T779" s="363"/>
      <c r="U779" s="49"/>
      <c r="V779" s="391"/>
      <c r="W779" s="434"/>
    </row>
    <row r="780" spans="3:23" ht="13.5" customHeight="1" x14ac:dyDescent="0.2">
      <c r="C780" s="383">
        <f t="shared" si="44"/>
        <v>768</v>
      </c>
      <c r="D780" s="60" t="str">
        <f t="shared" si="41"/>
        <v/>
      </c>
      <c r="E780" s="376"/>
      <c r="F780" s="511"/>
      <c r="G780" s="511"/>
      <c r="H780" s="511"/>
      <c r="I780" s="363"/>
      <c r="J780" s="363"/>
      <c r="K780" s="363"/>
      <c r="L780" s="431"/>
      <c r="M780" s="431"/>
      <c r="N780" s="423"/>
      <c r="O780" s="432"/>
      <c r="P780" s="432"/>
      <c r="Q780" s="363"/>
      <c r="R780" s="363"/>
      <c r="S780" s="380" t="str">
        <f t="shared" si="42"/>
        <v/>
      </c>
      <c r="T780" s="363"/>
      <c r="U780" s="49"/>
      <c r="V780" s="391"/>
      <c r="W780" s="434"/>
    </row>
    <row r="781" spans="3:23" ht="13.5" customHeight="1" x14ac:dyDescent="0.2">
      <c r="C781" s="383">
        <f t="shared" si="44"/>
        <v>769</v>
      </c>
      <c r="D781" s="60" t="str">
        <f t="shared" ref="D781:D844" si="45">IF(E781="","",IF(OR(AND(E781&lt;=$Z$2,K781&lt;&gt;"○"),AND(E781&lt;=$AA$2,K781="○")),"○",""))</f>
        <v/>
      </c>
      <c r="E781" s="376"/>
      <c r="F781" s="511"/>
      <c r="G781" s="511"/>
      <c r="H781" s="511"/>
      <c r="I781" s="363"/>
      <c r="J781" s="363"/>
      <c r="K781" s="363"/>
      <c r="L781" s="431"/>
      <c r="M781" s="431"/>
      <c r="N781" s="423"/>
      <c r="O781" s="432"/>
      <c r="P781" s="432"/>
      <c r="Q781" s="363"/>
      <c r="R781" s="363"/>
      <c r="S781" s="380" t="str">
        <f t="shared" ref="S781:S844" si="46">IF(OR(N781="",N781=0),"",IF(OR(AND(I781="○",$O781&gt;Z$5),AND(J781="○",$O781&gt;AA$5),AND(I781="○",$P781&gt;Z$6),AND(J781="○",$P781&gt;AA$6),AND(K781="○",$P781&gt;AB$6),AND(Q781="○",R781="○")),"○",""))</f>
        <v/>
      </c>
      <c r="T781" s="363"/>
      <c r="U781" s="49"/>
      <c r="V781" s="391"/>
      <c r="W781" s="434"/>
    </row>
    <row r="782" spans="3:23" ht="13.5" customHeight="1" x14ac:dyDescent="0.2">
      <c r="C782" s="383">
        <f t="shared" si="44"/>
        <v>770</v>
      </c>
      <c r="D782" s="60" t="str">
        <f t="shared" si="45"/>
        <v/>
      </c>
      <c r="E782" s="376"/>
      <c r="F782" s="511"/>
      <c r="G782" s="511"/>
      <c r="H782" s="511"/>
      <c r="I782" s="363"/>
      <c r="J782" s="363"/>
      <c r="K782" s="363"/>
      <c r="L782" s="431"/>
      <c r="M782" s="431"/>
      <c r="N782" s="423"/>
      <c r="O782" s="432"/>
      <c r="P782" s="432"/>
      <c r="Q782" s="363"/>
      <c r="R782" s="363"/>
      <c r="S782" s="380" t="str">
        <f t="shared" si="46"/>
        <v/>
      </c>
      <c r="T782" s="363"/>
      <c r="U782" s="49"/>
      <c r="V782" s="391"/>
      <c r="W782" s="434"/>
    </row>
    <row r="783" spans="3:23" ht="13.5" customHeight="1" x14ac:dyDescent="0.2">
      <c r="C783" s="383">
        <f t="shared" si="44"/>
        <v>771</v>
      </c>
      <c r="D783" s="60" t="str">
        <f t="shared" si="45"/>
        <v/>
      </c>
      <c r="E783" s="376"/>
      <c r="F783" s="511"/>
      <c r="G783" s="511"/>
      <c r="H783" s="511"/>
      <c r="I783" s="363"/>
      <c r="J783" s="363"/>
      <c r="K783" s="363"/>
      <c r="L783" s="431"/>
      <c r="M783" s="431"/>
      <c r="N783" s="423"/>
      <c r="O783" s="432"/>
      <c r="P783" s="432"/>
      <c r="Q783" s="363"/>
      <c r="R783" s="363"/>
      <c r="S783" s="380" t="str">
        <f t="shared" si="46"/>
        <v/>
      </c>
      <c r="T783" s="363"/>
      <c r="U783" s="49"/>
      <c r="V783" s="391"/>
      <c r="W783" s="434"/>
    </row>
    <row r="784" spans="3:23" ht="13.5" customHeight="1" x14ac:dyDescent="0.2">
      <c r="C784" s="383">
        <f t="shared" si="44"/>
        <v>772</v>
      </c>
      <c r="D784" s="60" t="str">
        <f t="shared" si="45"/>
        <v/>
      </c>
      <c r="E784" s="376"/>
      <c r="F784" s="511"/>
      <c r="G784" s="511"/>
      <c r="H784" s="511"/>
      <c r="I784" s="363"/>
      <c r="J784" s="363"/>
      <c r="K784" s="363"/>
      <c r="L784" s="431"/>
      <c r="M784" s="431"/>
      <c r="N784" s="423"/>
      <c r="O784" s="432"/>
      <c r="P784" s="432"/>
      <c r="Q784" s="363"/>
      <c r="R784" s="363"/>
      <c r="S784" s="380" t="str">
        <f t="shared" si="46"/>
        <v/>
      </c>
      <c r="T784" s="363"/>
      <c r="U784" s="49"/>
      <c r="V784" s="391"/>
      <c r="W784" s="434"/>
    </row>
    <row r="785" spans="3:23" ht="13.5" customHeight="1" x14ac:dyDescent="0.2">
      <c r="C785" s="383">
        <f t="shared" si="44"/>
        <v>773</v>
      </c>
      <c r="D785" s="60" t="str">
        <f t="shared" si="45"/>
        <v/>
      </c>
      <c r="E785" s="376"/>
      <c r="F785" s="511"/>
      <c r="G785" s="511"/>
      <c r="H785" s="511"/>
      <c r="I785" s="363"/>
      <c r="J785" s="363"/>
      <c r="K785" s="363"/>
      <c r="L785" s="431"/>
      <c r="M785" s="431"/>
      <c r="N785" s="423"/>
      <c r="O785" s="432"/>
      <c r="P785" s="432"/>
      <c r="Q785" s="363"/>
      <c r="R785" s="363"/>
      <c r="S785" s="380" t="str">
        <f t="shared" si="46"/>
        <v/>
      </c>
      <c r="T785" s="363"/>
      <c r="U785" s="49"/>
      <c r="V785" s="391"/>
      <c r="W785" s="434"/>
    </row>
    <row r="786" spans="3:23" ht="13.5" customHeight="1" x14ac:dyDescent="0.2">
      <c r="C786" s="383">
        <f t="shared" si="44"/>
        <v>774</v>
      </c>
      <c r="D786" s="60" t="str">
        <f t="shared" si="45"/>
        <v/>
      </c>
      <c r="E786" s="376"/>
      <c r="F786" s="511"/>
      <c r="G786" s="511"/>
      <c r="H786" s="511"/>
      <c r="I786" s="363"/>
      <c r="J786" s="363"/>
      <c r="K786" s="363"/>
      <c r="L786" s="431"/>
      <c r="M786" s="431"/>
      <c r="N786" s="423"/>
      <c r="O786" s="432"/>
      <c r="P786" s="432"/>
      <c r="Q786" s="363"/>
      <c r="R786" s="363"/>
      <c r="S786" s="380" t="str">
        <f t="shared" si="46"/>
        <v/>
      </c>
      <c r="T786" s="363"/>
      <c r="U786" s="49"/>
      <c r="V786" s="391"/>
      <c r="W786" s="434"/>
    </row>
    <row r="787" spans="3:23" ht="13.5" customHeight="1" x14ac:dyDescent="0.2">
      <c r="C787" s="383">
        <f t="shared" si="44"/>
        <v>775</v>
      </c>
      <c r="D787" s="60" t="str">
        <f t="shared" si="45"/>
        <v/>
      </c>
      <c r="E787" s="376"/>
      <c r="F787" s="511"/>
      <c r="G787" s="511"/>
      <c r="H787" s="511"/>
      <c r="I787" s="363"/>
      <c r="J787" s="363"/>
      <c r="K787" s="363"/>
      <c r="L787" s="431"/>
      <c r="M787" s="431"/>
      <c r="N787" s="423"/>
      <c r="O787" s="432"/>
      <c r="P787" s="432"/>
      <c r="Q787" s="363"/>
      <c r="R787" s="363"/>
      <c r="S787" s="380" t="str">
        <f t="shared" si="46"/>
        <v/>
      </c>
      <c r="T787" s="363"/>
      <c r="U787" s="49"/>
      <c r="V787" s="391"/>
      <c r="W787" s="434"/>
    </row>
    <row r="788" spans="3:23" ht="13.5" customHeight="1" x14ac:dyDescent="0.2">
      <c r="C788" s="383">
        <f t="shared" si="44"/>
        <v>776</v>
      </c>
      <c r="D788" s="60" t="str">
        <f t="shared" si="45"/>
        <v/>
      </c>
      <c r="E788" s="376"/>
      <c r="F788" s="511"/>
      <c r="G788" s="511"/>
      <c r="H788" s="511"/>
      <c r="I788" s="363"/>
      <c r="J788" s="363"/>
      <c r="K788" s="363"/>
      <c r="L788" s="431"/>
      <c r="M788" s="431"/>
      <c r="N788" s="423"/>
      <c r="O788" s="432"/>
      <c r="P788" s="432"/>
      <c r="Q788" s="363"/>
      <c r="R788" s="363"/>
      <c r="S788" s="380" t="str">
        <f t="shared" si="46"/>
        <v/>
      </c>
      <c r="T788" s="363"/>
      <c r="U788" s="49"/>
      <c r="V788" s="391"/>
      <c r="W788" s="434"/>
    </row>
    <row r="789" spans="3:23" ht="13.5" customHeight="1" x14ac:dyDescent="0.2">
      <c r="C789" s="383">
        <f t="shared" si="44"/>
        <v>777</v>
      </c>
      <c r="D789" s="60" t="str">
        <f t="shared" si="45"/>
        <v/>
      </c>
      <c r="E789" s="376"/>
      <c r="F789" s="511"/>
      <c r="G789" s="511"/>
      <c r="H789" s="511"/>
      <c r="I789" s="363"/>
      <c r="J789" s="363"/>
      <c r="K789" s="363"/>
      <c r="L789" s="431"/>
      <c r="M789" s="431"/>
      <c r="N789" s="423"/>
      <c r="O789" s="432"/>
      <c r="P789" s="432"/>
      <c r="Q789" s="363"/>
      <c r="R789" s="363"/>
      <c r="S789" s="380" t="str">
        <f t="shared" si="46"/>
        <v/>
      </c>
      <c r="T789" s="363"/>
      <c r="U789" s="49"/>
      <c r="V789" s="391"/>
      <c r="W789" s="434"/>
    </row>
    <row r="790" spans="3:23" ht="13.5" customHeight="1" x14ac:dyDescent="0.2">
      <c r="C790" s="383">
        <f t="shared" si="44"/>
        <v>778</v>
      </c>
      <c r="D790" s="60" t="str">
        <f t="shared" si="45"/>
        <v/>
      </c>
      <c r="E790" s="376"/>
      <c r="F790" s="511"/>
      <c r="G790" s="511"/>
      <c r="H790" s="511"/>
      <c r="I790" s="363"/>
      <c r="J790" s="363"/>
      <c r="K790" s="363"/>
      <c r="L790" s="431"/>
      <c r="M790" s="431"/>
      <c r="N790" s="423"/>
      <c r="O790" s="432"/>
      <c r="P790" s="432"/>
      <c r="Q790" s="363"/>
      <c r="R790" s="363"/>
      <c r="S790" s="380" t="str">
        <f t="shared" si="46"/>
        <v/>
      </c>
      <c r="T790" s="363"/>
      <c r="U790" s="49"/>
      <c r="V790" s="391"/>
      <c r="W790" s="434"/>
    </row>
    <row r="791" spans="3:23" ht="13.5" customHeight="1" x14ac:dyDescent="0.2">
      <c r="C791" s="383">
        <f t="shared" si="44"/>
        <v>779</v>
      </c>
      <c r="D791" s="60" t="str">
        <f t="shared" si="45"/>
        <v/>
      </c>
      <c r="E791" s="376"/>
      <c r="F791" s="511"/>
      <c r="G791" s="511"/>
      <c r="H791" s="511"/>
      <c r="I791" s="363"/>
      <c r="J791" s="363"/>
      <c r="K791" s="363"/>
      <c r="L791" s="431"/>
      <c r="M791" s="431"/>
      <c r="N791" s="423"/>
      <c r="O791" s="432"/>
      <c r="P791" s="432"/>
      <c r="Q791" s="363"/>
      <c r="R791" s="363"/>
      <c r="S791" s="380" t="str">
        <f t="shared" si="46"/>
        <v/>
      </c>
      <c r="T791" s="363"/>
      <c r="U791" s="49"/>
      <c r="V791" s="391"/>
      <c r="W791" s="434"/>
    </row>
    <row r="792" spans="3:23" ht="13.5" customHeight="1" x14ac:dyDescent="0.2">
      <c r="C792" s="383">
        <f t="shared" si="44"/>
        <v>780</v>
      </c>
      <c r="D792" s="60" t="str">
        <f t="shared" si="45"/>
        <v/>
      </c>
      <c r="E792" s="376"/>
      <c r="F792" s="511"/>
      <c r="G792" s="511"/>
      <c r="H792" s="511"/>
      <c r="I792" s="435"/>
      <c r="J792" s="435"/>
      <c r="K792" s="435"/>
      <c r="L792" s="431"/>
      <c r="M792" s="431"/>
      <c r="N792" s="423"/>
      <c r="O792" s="432"/>
      <c r="P792" s="432"/>
      <c r="Q792" s="363"/>
      <c r="R792" s="363"/>
      <c r="S792" s="380" t="str">
        <f t="shared" si="46"/>
        <v/>
      </c>
      <c r="T792" s="363"/>
      <c r="U792" s="49"/>
      <c r="V792" s="391"/>
      <c r="W792" s="434"/>
    </row>
    <row r="793" spans="3:23" ht="13.5" customHeight="1" x14ac:dyDescent="0.2">
      <c r="C793" s="383">
        <f t="shared" si="44"/>
        <v>781</v>
      </c>
      <c r="D793" s="60" t="str">
        <f t="shared" si="45"/>
        <v/>
      </c>
      <c r="E793" s="376"/>
      <c r="F793" s="511"/>
      <c r="G793" s="511"/>
      <c r="H793" s="511"/>
      <c r="I793" s="363"/>
      <c r="J793" s="363"/>
      <c r="K793" s="363"/>
      <c r="L793" s="431"/>
      <c r="M793" s="431"/>
      <c r="N793" s="423"/>
      <c r="O793" s="432"/>
      <c r="P793" s="432"/>
      <c r="Q793" s="363"/>
      <c r="R793" s="363"/>
      <c r="S793" s="380" t="str">
        <f t="shared" si="46"/>
        <v/>
      </c>
      <c r="T793" s="363"/>
      <c r="U793" s="49"/>
      <c r="V793" s="391"/>
      <c r="W793" s="434"/>
    </row>
    <row r="794" spans="3:23" ht="13.5" customHeight="1" x14ac:dyDescent="0.2">
      <c r="C794" s="383">
        <f t="shared" si="44"/>
        <v>782</v>
      </c>
      <c r="D794" s="60" t="str">
        <f t="shared" si="45"/>
        <v/>
      </c>
      <c r="E794" s="376"/>
      <c r="F794" s="511"/>
      <c r="G794" s="511"/>
      <c r="H794" s="511"/>
      <c r="I794" s="363"/>
      <c r="J794" s="363"/>
      <c r="K794" s="363"/>
      <c r="L794" s="431"/>
      <c r="M794" s="431"/>
      <c r="N794" s="423"/>
      <c r="O794" s="432"/>
      <c r="P794" s="432"/>
      <c r="Q794" s="363"/>
      <c r="R794" s="363"/>
      <c r="S794" s="380" t="str">
        <f t="shared" si="46"/>
        <v/>
      </c>
      <c r="T794" s="363"/>
      <c r="U794" s="49"/>
      <c r="V794" s="391"/>
      <c r="W794" s="434"/>
    </row>
    <row r="795" spans="3:23" ht="13.5" customHeight="1" x14ac:dyDescent="0.2">
      <c r="C795" s="383">
        <f t="shared" si="44"/>
        <v>783</v>
      </c>
      <c r="D795" s="60" t="str">
        <f t="shared" si="45"/>
        <v/>
      </c>
      <c r="E795" s="376"/>
      <c r="F795" s="511"/>
      <c r="G795" s="511"/>
      <c r="H795" s="511"/>
      <c r="I795" s="363"/>
      <c r="J795" s="363"/>
      <c r="K795" s="363"/>
      <c r="L795" s="431"/>
      <c r="M795" s="431"/>
      <c r="N795" s="423"/>
      <c r="O795" s="432"/>
      <c r="P795" s="432"/>
      <c r="Q795" s="363"/>
      <c r="R795" s="363"/>
      <c r="S795" s="380" t="str">
        <f t="shared" si="46"/>
        <v/>
      </c>
      <c r="T795" s="363"/>
      <c r="U795" s="49"/>
      <c r="V795" s="391"/>
      <c r="W795" s="434"/>
    </row>
    <row r="796" spans="3:23" ht="13.5" customHeight="1" x14ac:dyDescent="0.2">
      <c r="C796" s="383">
        <f t="shared" si="44"/>
        <v>784</v>
      </c>
      <c r="D796" s="60" t="str">
        <f t="shared" si="45"/>
        <v/>
      </c>
      <c r="E796" s="376"/>
      <c r="F796" s="511"/>
      <c r="G796" s="511"/>
      <c r="H796" s="511"/>
      <c r="I796" s="363"/>
      <c r="J796" s="363"/>
      <c r="K796" s="363"/>
      <c r="L796" s="431"/>
      <c r="M796" s="431"/>
      <c r="N796" s="423"/>
      <c r="O796" s="432"/>
      <c r="P796" s="432"/>
      <c r="Q796" s="363"/>
      <c r="R796" s="363"/>
      <c r="S796" s="380" t="str">
        <f t="shared" si="46"/>
        <v/>
      </c>
      <c r="T796" s="363"/>
      <c r="U796" s="49"/>
      <c r="V796" s="391"/>
      <c r="W796" s="434"/>
    </row>
    <row r="797" spans="3:23" ht="13.5" customHeight="1" x14ac:dyDescent="0.2">
      <c r="C797" s="383">
        <f t="shared" si="44"/>
        <v>785</v>
      </c>
      <c r="D797" s="60" t="str">
        <f t="shared" si="45"/>
        <v/>
      </c>
      <c r="E797" s="376"/>
      <c r="F797" s="511"/>
      <c r="G797" s="511"/>
      <c r="H797" s="511"/>
      <c r="I797" s="363"/>
      <c r="J797" s="363"/>
      <c r="K797" s="363"/>
      <c r="L797" s="431"/>
      <c r="M797" s="431"/>
      <c r="N797" s="423"/>
      <c r="O797" s="432"/>
      <c r="P797" s="432"/>
      <c r="Q797" s="363"/>
      <c r="R797" s="363"/>
      <c r="S797" s="380" t="str">
        <f t="shared" si="46"/>
        <v/>
      </c>
      <c r="T797" s="363"/>
      <c r="U797" s="49"/>
      <c r="V797" s="391"/>
      <c r="W797" s="434"/>
    </row>
    <row r="798" spans="3:23" ht="13.5" customHeight="1" x14ac:dyDescent="0.2">
      <c r="C798" s="383">
        <f t="shared" si="44"/>
        <v>786</v>
      </c>
      <c r="D798" s="60" t="str">
        <f t="shared" si="45"/>
        <v/>
      </c>
      <c r="E798" s="376"/>
      <c r="F798" s="511"/>
      <c r="G798" s="511"/>
      <c r="H798" s="511"/>
      <c r="I798" s="363"/>
      <c r="J798" s="363"/>
      <c r="K798" s="363"/>
      <c r="L798" s="431"/>
      <c r="M798" s="431"/>
      <c r="N798" s="423"/>
      <c r="O798" s="432"/>
      <c r="P798" s="432"/>
      <c r="Q798" s="363"/>
      <c r="R798" s="363"/>
      <c r="S798" s="380" t="str">
        <f t="shared" si="46"/>
        <v/>
      </c>
      <c r="T798" s="363"/>
      <c r="U798" s="49"/>
      <c r="V798" s="391"/>
      <c r="W798" s="434"/>
    </row>
    <row r="799" spans="3:23" ht="13.5" customHeight="1" x14ac:dyDescent="0.2">
      <c r="C799" s="383">
        <f t="shared" si="44"/>
        <v>787</v>
      </c>
      <c r="D799" s="60" t="str">
        <f t="shared" si="45"/>
        <v/>
      </c>
      <c r="E799" s="376"/>
      <c r="F799" s="511"/>
      <c r="G799" s="511"/>
      <c r="H799" s="511"/>
      <c r="I799" s="363"/>
      <c r="J799" s="363"/>
      <c r="K799" s="363"/>
      <c r="L799" s="431"/>
      <c r="M799" s="431"/>
      <c r="N799" s="423"/>
      <c r="O799" s="432"/>
      <c r="P799" s="432"/>
      <c r="Q799" s="363"/>
      <c r="R799" s="363"/>
      <c r="S799" s="380" t="str">
        <f t="shared" si="46"/>
        <v/>
      </c>
      <c r="T799" s="363"/>
      <c r="U799" s="49"/>
      <c r="V799" s="391"/>
      <c r="W799" s="434"/>
    </row>
    <row r="800" spans="3:23" ht="13.5" customHeight="1" x14ac:dyDescent="0.2">
      <c r="C800" s="383">
        <f t="shared" si="44"/>
        <v>788</v>
      </c>
      <c r="D800" s="60" t="str">
        <f t="shared" si="45"/>
        <v/>
      </c>
      <c r="E800" s="376"/>
      <c r="F800" s="511"/>
      <c r="G800" s="511"/>
      <c r="H800" s="511"/>
      <c r="I800" s="363"/>
      <c r="J800" s="363"/>
      <c r="K800" s="363"/>
      <c r="L800" s="431"/>
      <c r="M800" s="431"/>
      <c r="N800" s="423"/>
      <c r="O800" s="432"/>
      <c r="P800" s="432"/>
      <c r="Q800" s="363"/>
      <c r="R800" s="363"/>
      <c r="S800" s="380" t="str">
        <f t="shared" si="46"/>
        <v/>
      </c>
      <c r="T800" s="363"/>
      <c r="U800" s="49"/>
      <c r="V800" s="391"/>
      <c r="W800" s="434"/>
    </row>
    <row r="801" spans="3:23" ht="13.5" customHeight="1" x14ac:dyDescent="0.2">
      <c r="C801" s="383">
        <f t="shared" si="44"/>
        <v>789</v>
      </c>
      <c r="D801" s="60" t="str">
        <f t="shared" si="45"/>
        <v/>
      </c>
      <c r="E801" s="376"/>
      <c r="F801" s="511"/>
      <c r="G801" s="511"/>
      <c r="H801" s="511"/>
      <c r="I801" s="363"/>
      <c r="J801" s="363"/>
      <c r="K801" s="363"/>
      <c r="L801" s="431"/>
      <c r="M801" s="431"/>
      <c r="N801" s="423"/>
      <c r="O801" s="432"/>
      <c r="P801" s="432"/>
      <c r="Q801" s="363"/>
      <c r="R801" s="363"/>
      <c r="S801" s="380" t="str">
        <f t="shared" si="46"/>
        <v/>
      </c>
      <c r="T801" s="363"/>
      <c r="U801" s="49"/>
      <c r="V801" s="391"/>
      <c r="W801" s="434"/>
    </row>
    <row r="802" spans="3:23" ht="13.5" customHeight="1" x14ac:dyDescent="0.2">
      <c r="C802" s="383">
        <f t="shared" si="44"/>
        <v>790</v>
      </c>
      <c r="D802" s="60" t="str">
        <f t="shared" si="45"/>
        <v/>
      </c>
      <c r="E802" s="376"/>
      <c r="F802" s="511"/>
      <c r="G802" s="511"/>
      <c r="H802" s="511"/>
      <c r="I802" s="363"/>
      <c r="J802" s="363"/>
      <c r="K802" s="363"/>
      <c r="L802" s="431"/>
      <c r="M802" s="431"/>
      <c r="N802" s="423"/>
      <c r="O802" s="432"/>
      <c r="P802" s="432"/>
      <c r="Q802" s="363"/>
      <c r="R802" s="363"/>
      <c r="S802" s="380" t="str">
        <f t="shared" si="46"/>
        <v/>
      </c>
      <c r="T802" s="363"/>
      <c r="U802" s="49"/>
      <c r="V802" s="391"/>
      <c r="W802" s="434"/>
    </row>
    <row r="803" spans="3:23" ht="13.5" customHeight="1" x14ac:dyDescent="0.2">
      <c r="C803" s="383">
        <f t="shared" si="44"/>
        <v>791</v>
      </c>
      <c r="D803" s="60" t="str">
        <f t="shared" si="45"/>
        <v/>
      </c>
      <c r="E803" s="376"/>
      <c r="F803" s="511"/>
      <c r="G803" s="511"/>
      <c r="H803" s="511"/>
      <c r="I803" s="363"/>
      <c r="J803" s="363"/>
      <c r="K803" s="363"/>
      <c r="L803" s="431"/>
      <c r="M803" s="431"/>
      <c r="N803" s="423"/>
      <c r="O803" s="432"/>
      <c r="P803" s="432"/>
      <c r="Q803" s="363"/>
      <c r="R803" s="363"/>
      <c r="S803" s="380" t="str">
        <f t="shared" si="46"/>
        <v/>
      </c>
      <c r="T803" s="363"/>
      <c r="U803" s="49"/>
      <c r="V803" s="391"/>
      <c r="W803" s="434"/>
    </row>
    <row r="804" spans="3:23" ht="13.5" customHeight="1" x14ac:dyDescent="0.2">
      <c r="C804" s="383">
        <f t="shared" si="44"/>
        <v>792</v>
      </c>
      <c r="D804" s="60" t="str">
        <f t="shared" si="45"/>
        <v/>
      </c>
      <c r="E804" s="376"/>
      <c r="F804" s="511"/>
      <c r="G804" s="511"/>
      <c r="H804" s="511"/>
      <c r="I804" s="363"/>
      <c r="J804" s="363"/>
      <c r="K804" s="363"/>
      <c r="L804" s="431"/>
      <c r="M804" s="431"/>
      <c r="N804" s="423"/>
      <c r="O804" s="432"/>
      <c r="P804" s="432"/>
      <c r="Q804" s="363"/>
      <c r="R804" s="363"/>
      <c r="S804" s="380" t="str">
        <f t="shared" si="46"/>
        <v/>
      </c>
      <c r="T804" s="363"/>
      <c r="U804" s="49"/>
      <c r="V804" s="391"/>
      <c r="W804" s="434"/>
    </row>
    <row r="805" spans="3:23" ht="13.5" customHeight="1" x14ac:dyDescent="0.2">
      <c r="C805" s="383">
        <f t="shared" si="44"/>
        <v>793</v>
      </c>
      <c r="D805" s="60" t="str">
        <f t="shared" si="45"/>
        <v/>
      </c>
      <c r="E805" s="376"/>
      <c r="F805" s="511"/>
      <c r="G805" s="511"/>
      <c r="H805" s="511"/>
      <c r="I805" s="363"/>
      <c r="J805" s="363"/>
      <c r="K805" s="363"/>
      <c r="L805" s="431"/>
      <c r="M805" s="431"/>
      <c r="N805" s="423"/>
      <c r="O805" s="432"/>
      <c r="P805" s="432"/>
      <c r="Q805" s="363"/>
      <c r="R805" s="363"/>
      <c r="S805" s="380" t="str">
        <f t="shared" si="46"/>
        <v/>
      </c>
      <c r="T805" s="363"/>
      <c r="U805" s="49"/>
      <c r="V805" s="391"/>
      <c r="W805" s="434"/>
    </row>
    <row r="806" spans="3:23" ht="13.5" customHeight="1" x14ac:dyDescent="0.2">
      <c r="C806" s="383">
        <f t="shared" si="44"/>
        <v>794</v>
      </c>
      <c r="D806" s="60" t="str">
        <f t="shared" si="45"/>
        <v/>
      </c>
      <c r="E806" s="376"/>
      <c r="F806" s="511"/>
      <c r="G806" s="511"/>
      <c r="H806" s="511"/>
      <c r="I806" s="363"/>
      <c r="J806" s="363"/>
      <c r="K806" s="363"/>
      <c r="L806" s="431"/>
      <c r="M806" s="431"/>
      <c r="N806" s="423"/>
      <c r="O806" s="432"/>
      <c r="P806" s="432"/>
      <c r="Q806" s="363"/>
      <c r="R806" s="363"/>
      <c r="S806" s="380" t="str">
        <f t="shared" si="46"/>
        <v/>
      </c>
      <c r="T806" s="363"/>
      <c r="U806" s="49"/>
      <c r="V806" s="391"/>
      <c r="W806" s="434"/>
    </row>
    <row r="807" spans="3:23" ht="13.5" customHeight="1" x14ac:dyDescent="0.2">
      <c r="C807" s="383">
        <f t="shared" si="44"/>
        <v>795</v>
      </c>
      <c r="D807" s="60" t="str">
        <f t="shared" si="45"/>
        <v/>
      </c>
      <c r="E807" s="376"/>
      <c r="F807" s="511"/>
      <c r="G807" s="511"/>
      <c r="H807" s="511"/>
      <c r="I807" s="363"/>
      <c r="J807" s="363"/>
      <c r="K807" s="363"/>
      <c r="L807" s="431"/>
      <c r="M807" s="431"/>
      <c r="N807" s="423"/>
      <c r="O807" s="432"/>
      <c r="P807" s="432"/>
      <c r="Q807" s="363"/>
      <c r="R807" s="363"/>
      <c r="S807" s="380" t="str">
        <f t="shared" si="46"/>
        <v/>
      </c>
      <c r="T807" s="363"/>
      <c r="U807" s="49"/>
      <c r="V807" s="391"/>
      <c r="W807" s="434"/>
    </row>
    <row r="808" spans="3:23" ht="13.5" customHeight="1" x14ac:dyDescent="0.2">
      <c r="C808" s="383">
        <f t="shared" si="44"/>
        <v>796</v>
      </c>
      <c r="D808" s="60" t="str">
        <f t="shared" si="45"/>
        <v/>
      </c>
      <c r="E808" s="376"/>
      <c r="F808" s="511"/>
      <c r="G808" s="511"/>
      <c r="H808" s="511"/>
      <c r="I808" s="363"/>
      <c r="J808" s="363"/>
      <c r="K808" s="363"/>
      <c r="L808" s="431"/>
      <c r="M808" s="431"/>
      <c r="N808" s="423"/>
      <c r="O808" s="432"/>
      <c r="P808" s="432"/>
      <c r="Q808" s="363"/>
      <c r="R808" s="363"/>
      <c r="S808" s="380" t="str">
        <f t="shared" si="46"/>
        <v/>
      </c>
      <c r="T808" s="363"/>
      <c r="U808" s="49"/>
      <c r="V808" s="391"/>
      <c r="W808" s="434"/>
    </row>
    <row r="809" spans="3:23" ht="13.5" customHeight="1" x14ac:dyDescent="0.2">
      <c r="C809" s="383">
        <f t="shared" si="44"/>
        <v>797</v>
      </c>
      <c r="D809" s="60" t="str">
        <f t="shared" si="45"/>
        <v/>
      </c>
      <c r="E809" s="376"/>
      <c r="F809" s="511"/>
      <c r="G809" s="511"/>
      <c r="H809" s="511"/>
      <c r="I809" s="363"/>
      <c r="J809" s="363"/>
      <c r="K809" s="363"/>
      <c r="L809" s="431"/>
      <c r="M809" s="431"/>
      <c r="N809" s="423"/>
      <c r="O809" s="432"/>
      <c r="P809" s="432"/>
      <c r="Q809" s="363"/>
      <c r="R809" s="363"/>
      <c r="S809" s="380" t="str">
        <f t="shared" si="46"/>
        <v/>
      </c>
      <c r="T809" s="363"/>
      <c r="U809" s="49"/>
      <c r="V809" s="391"/>
      <c r="W809" s="434"/>
    </row>
    <row r="810" spans="3:23" ht="13.5" customHeight="1" x14ac:dyDescent="0.2">
      <c r="C810" s="383">
        <f t="shared" si="44"/>
        <v>798</v>
      </c>
      <c r="D810" s="60" t="str">
        <f t="shared" si="45"/>
        <v/>
      </c>
      <c r="E810" s="376"/>
      <c r="F810" s="511"/>
      <c r="G810" s="511"/>
      <c r="H810" s="511"/>
      <c r="I810" s="363"/>
      <c r="J810" s="363"/>
      <c r="K810" s="363"/>
      <c r="L810" s="431"/>
      <c r="M810" s="431"/>
      <c r="N810" s="423"/>
      <c r="O810" s="432"/>
      <c r="P810" s="432"/>
      <c r="Q810" s="363"/>
      <c r="R810" s="363"/>
      <c r="S810" s="380" t="str">
        <f t="shared" si="46"/>
        <v/>
      </c>
      <c r="T810" s="363"/>
      <c r="U810" s="49"/>
      <c r="V810" s="391"/>
      <c r="W810" s="434"/>
    </row>
    <row r="811" spans="3:23" ht="13.5" customHeight="1" x14ac:dyDescent="0.2">
      <c r="C811" s="383">
        <f t="shared" si="44"/>
        <v>799</v>
      </c>
      <c r="D811" s="60" t="str">
        <f t="shared" si="45"/>
        <v/>
      </c>
      <c r="E811" s="376"/>
      <c r="F811" s="511"/>
      <c r="G811" s="511"/>
      <c r="H811" s="511"/>
      <c r="I811" s="363"/>
      <c r="J811" s="363"/>
      <c r="K811" s="363"/>
      <c r="L811" s="431"/>
      <c r="M811" s="431"/>
      <c r="N811" s="423"/>
      <c r="O811" s="432"/>
      <c r="P811" s="432"/>
      <c r="Q811" s="363"/>
      <c r="R811" s="363"/>
      <c r="S811" s="380" t="str">
        <f t="shared" si="46"/>
        <v/>
      </c>
      <c r="T811" s="363"/>
      <c r="U811" s="49"/>
      <c r="V811" s="391"/>
      <c r="W811" s="434"/>
    </row>
    <row r="812" spans="3:23" ht="13.5" customHeight="1" x14ac:dyDescent="0.2">
      <c r="C812" s="383">
        <f t="shared" si="44"/>
        <v>800</v>
      </c>
      <c r="D812" s="60" t="str">
        <f t="shared" si="45"/>
        <v/>
      </c>
      <c r="E812" s="376"/>
      <c r="F812" s="511"/>
      <c r="G812" s="511"/>
      <c r="H812" s="511"/>
      <c r="I812" s="363"/>
      <c r="J812" s="363"/>
      <c r="K812" s="363"/>
      <c r="L812" s="431"/>
      <c r="M812" s="431"/>
      <c r="N812" s="423"/>
      <c r="O812" s="432"/>
      <c r="P812" s="432"/>
      <c r="Q812" s="363"/>
      <c r="R812" s="363"/>
      <c r="S812" s="380" t="str">
        <f t="shared" si="46"/>
        <v/>
      </c>
      <c r="T812" s="363"/>
      <c r="U812" s="49"/>
      <c r="V812" s="391"/>
      <c r="W812" s="434"/>
    </row>
    <row r="813" spans="3:23" ht="13.5" customHeight="1" x14ac:dyDescent="0.2">
      <c r="C813" s="383">
        <f t="shared" si="44"/>
        <v>801</v>
      </c>
      <c r="D813" s="60" t="str">
        <f t="shared" si="45"/>
        <v/>
      </c>
      <c r="E813" s="376"/>
      <c r="F813" s="511"/>
      <c r="G813" s="511"/>
      <c r="H813" s="511"/>
      <c r="I813" s="363"/>
      <c r="J813" s="363"/>
      <c r="K813" s="363"/>
      <c r="L813" s="431"/>
      <c r="M813" s="431"/>
      <c r="N813" s="423"/>
      <c r="O813" s="432"/>
      <c r="P813" s="432"/>
      <c r="Q813" s="363"/>
      <c r="R813" s="363"/>
      <c r="S813" s="380" t="str">
        <f t="shared" si="46"/>
        <v/>
      </c>
      <c r="T813" s="363"/>
      <c r="U813" s="49"/>
      <c r="V813" s="391"/>
      <c r="W813" s="434"/>
    </row>
    <row r="814" spans="3:23" ht="13.5" customHeight="1" x14ac:dyDescent="0.2">
      <c r="C814" s="383">
        <f t="shared" si="44"/>
        <v>802</v>
      </c>
      <c r="D814" s="60" t="str">
        <f t="shared" si="45"/>
        <v/>
      </c>
      <c r="E814" s="376"/>
      <c r="F814" s="511"/>
      <c r="G814" s="511"/>
      <c r="H814" s="511"/>
      <c r="I814" s="363"/>
      <c r="J814" s="363"/>
      <c r="K814" s="363"/>
      <c r="L814" s="431"/>
      <c r="M814" s="431"/>
      <c r="N814" s="423"/>
      <c r="O814" s="432"/>
      <c r="P814" s="432"/>
      <c r="Q814" s="363"/>
      <c r="R814" s="363"/>
      <c r="S814" s="380" t="str">
        <f t="shared" si="46"/>
        <v/>
      </c>
      <c r="T814" s="363"/>
      <c r="U814" s="49"/>
      <c r="V814" s="391"/>
      <c r="W814" s="434"/>
    </row>
    <row r="815" spans="3:23" ht="13.5" customHeight="1" x14ac:dyDescent="0.2">
      <c r="C815" s="383">
        <f t="shared" si="44"/>
        <v>803</v>
      </c>
      <c r="D815" s="60" t="str">
        <f t="shared" si="45"/>
        <v/>
      </c>
      <c r="E815" s="376"/>
      <c r="F815" s="511"/>
      <c r="G815" s="511"/>
      <c r="H815" s="511"/>
      <c r="I815" s="363"/>
      <c r="J815" s="363"/>
      <c r="K815" s="363"/>
      <c r="L815" s="431"/>
      <c r="M815" s="431"/>
      <c r="N815" s="423"/>
      <c r="O815" s="432"/>
      <c r="P815" s="432"/>
      <c r="Q815" s="363"/>
      <c r="R815" s="363"/>
      <c r="S815" s="380" t="str">
        <f t="shared" si="46"/>
        <v/>
      </c>
      <c r="T815" s="363"/>
      <c r="U815" s="49"/>
      <c r="V815" s="391"/>
      <c r="W815" s="434"/>
    </row>
    <row r="816" spans="3:23" ht="13.5" customHeight="1" x14ac:dyDescent="0.2">
      <c r="C816" s="383">
        <f t="shared" si="44"/>
        <v>804</v>
      </c>
      <c r="D816" s="60" t="str">
        <f t="shared" si="45"/>
        <v/>
      </c>
      <c r="E816" s="376"/>
      <c r="F816" s="511"/>
      <c r="G816" s="511"/>
      <c r="H816" s="511"/>
      <c r="I816" s="363"/>
      <c r="J816" s="363"/>
      <c r="K816" s="363"/>
      <c r="L816" s="431"/>
      <c r="M816" s="431"/>
      <c r="N816" s="423"/>
      <c r="O816" s="432"/>
      <c r="P816" s="432"/>
      <c r="Q816" s="363"/>
      <c r="R816" s="363"/>
      <c r="S816" s="380" t="str">
        <f t="shared" si="46"/>
        <v/>
      </c>
      <c r="T816" s="363"/>
      <c r="U816" s="49"/>
      <c r="V816" s="391"/>
      <c r="W816" s="434"/>
    </row>
    <row r="817" spans="3:23" ht="13.5" customHeight="1" x14ac:dyDescent="0.2">
      <c r="C817" s="383">
        <f t="shared" si="44"/>
        <v>805</v>
      </c>
      <c r="D817" s="60" t="str">
        <f t="shared" si="45"/>
        <v/>
      </c>
      <c r="E817" s="376"/>
      <c r="F817" s="511"/>
      <c r="G817" s="511"/>
      <c r="H817" s="511"/>
      <c r="I817" s="363"/>
      <c r="J817" s="363"/>
      <c r="K817" s="363"/>
      <c r="L817" s="431"/>
      <c r="M817" s="431"/>
      <c r="N817" s="423"/>
      <c r="O817" s="432"/>
      <c r="P817" s="432"/>
      <c r="Q817" s="363"/>
      <c r="R817" s="363"/>
      <c r="S817" s="380" t="str">
        <f t="shared" si="46"/>
        <v/>
      </c>
      <c r="T817" s="363"/>
      <c r="U817" s="49"/>
      <c r="V817" s="391"/>
      <c r="W817" s="434"/>
    </row>
    <row r="818" spans="3:23" ht="13.5" customHeight="1" x14ac:dyDescent="0.2">
      <c r="C818" s="383">
        <f t="shared" si="44"/>
        <v>806</v>
      </c>
      <c r="D818" s="60" t="str">
        <f t="shared" si="45"/>
        <v/>
      </c>
      <c r="E818" s="376"/>
      <c r="F818" s="511"/>
      <c r="G818" s="511"/>
      <c r="H818" s="511"/>
      <c r="I818" s="363"/>
      <c r="J818" s="363"/>
      <c r="K818" s="363"/>
      <c r="L818" s="431"/>
      <c r="M818" s="431"/>
      <c r="N818" s="423"/>
      <c r="O818" s="432"/>
      <c r="P818" s="432"/>
      <c r="Q818" s="363"/>
      <c r="R818" s="363"/>
      <c r="S818" s="380" t="str">
        <f t="shared" si="46"/>
        <v/>
      </c>
      <c r="T818" s="363"/>
      <c r="U818" s="49"/>
      <c r="V818" s="391"/>
      <c r="W818" s="434"/>
    </row>
    <row r="819" spans="3:23" ht="13.5" customHeight="1" x14ac:dyDescent="0.2">
      <c r="C819" s="383">
        <f t="shared" si="44"/>
        <v>807</v>
      </c>
      <c r="D819" s="60" t="str">
        <f t="shared" si="45"/>
        <v/>
      </c>
      <c r="E819" s="376"/>
      <c r="F819" s="511"/>
      <c r="G819" s="511"/>
      <c r="H819" s="511"/>
      <c r="I819" s="363"/>
      <c r="J819" s="363"/>
      <c r="K819" s="363"/>
      <c r="L819" s="431"/>
      <c r="M819" s="431"/>
      <c r="N819" s="423"/>
      <c r="O819" s="432"/>
      <c r="P819" s="432"/>
      <c r="Q819" s="363"/>
      <c r="R819" s="363"/>
      <c r="S819" s="380" t="str">
        <f t="shared" si="46"/>
        <v/>
      </c>
      <c r="T819" s="363"/>
      <c r="U819" s="49"/>
      <c r="V819" s="391"/>
      <c r="W819" s="434"/>
    </row>
    <row r="820" spans="3:23" ht="13.5" customHeight="1" x14ac:dyDescent="0.2">
      <c r="C820" s="383">
        <f t="shared" si="44"/>
        <v>808</v>
      </c>
      <c r="D820" s="60" t="str">
        <f t="shared" si="45"/>
        <v/>
      </c>
      <c r="E820" s="376"/>
      <c r="F820" s="511"/>
      <c r="G820" s="511"/>
      <c r="H820" s="511"/>
      <c r="I820" s="363"/>
      <c r="J820" s="363"/>
      <c r="K820" s="363"/>
      <c r="L820" s="431"/>
      <c r="M820" s="431"/>
      <c r="N820" s="423"/>
      <c r="O820" s="432"/>
      <c r="P820" s="432"/>
      <c r="Q820" s="363"/>
      <c r="R820" s="363"/>
      <c r="S820" s="380" t="str">
        <f t="shared" si="46"/>
        <v/>
      </c>
      <c r="T820" s="363"/>
      <c r="U820" s="49"/>
      <c r="V820" s="391"/>
      <c r="W820" s="434"/>
    </row>
    <row r="821" spans="3:23" ht="13.5" customHeight="1" x14ac:dyDescent="0.2">
      <c r="C821" s="383">
        <f t="shared" si="44"/>
        <v>809</v>
      </c>
      <c r="D821" s="60" t="str">
        <f t="shared" si="45"/>
        <v/>
      </c>
      <c r="E821" s="376"/>
      <c r="F821" s="511"/>
      <c r="G821" s="511"/>
      <c r="H821" s="511"/>
      <c r="I821" s="363"/>
      <c r="J821" s="363"/>
      <c r="K821" s="363"/>
      <c r="L821" s="431"/>
      <c r="M821" s="431"/>
      <c r="N821" s="423"/>
      <c r="O821" s="432"/>
      <c r="P821" s="432"/>
      <c r="Q821" s="363"/>
      <c r="R821" s="363"/>
      <c r="S821" s="380" t="str">
        <f t="shared" si="46"/>
        <v/>
      </c>
      <c r="T821" s="363"/>
      <c r="U821" s="49"/>
      <c r="V821" s="391"/>
      <c r="W821" s="434"/>
    </row>
    <row r="822" spans="3:23" ht="13.5" customHeight="1" x14ac:dyDescent="0.2">
      <c r="C822" s="383">
        <f t="shared" si="44"/>
        <v>810</v>
      </c>
      <c r="D822" s="60" t="str">
        <f t="shared" si="45"/>
        <v/>
      </c>
      <c r="E822" s="376"/>
      <c r="F822" s="511"/>
      <c r="G822" s="511"/>
      <c r="H822" s="511"/>
      <c r="I822" s="435"/>
      <c r="J822" s="435"/>
      <c r="K822" s="435"/>
      <c r="L822" s="431"/>
      <c r="M822" s="431"/>
      <c r="N822" s="423"/>
      <c r="O822" s="432"/>
      <c r="P822" s="432"/>
      <c r="Q822" s="363"/>
      <c r="R822" s="363"/>
      <c r="S822" s="380" t="str">
        <f t="shared" si="46"/>
        <v/>
      </c>
      <c r="T822" s="363"/>
      <c r="U822" s="49"/>
      <c r="V822" s="391"/>
      <c r="W822" s="434"/>
    </row>
    <row r="823" spans="3:23" ht="13.5" customHeight="1" x14ac:dyDescent="0.2">
      <c r="C823" s="383">
        <f t="shared" si="44"/>
        <v>811</v>
      </c>
      <c r="D823" s="60" t="str">
        <f t="shared" si="45"/>
        <v/>
      </c>
      <c r="E823" s="376"/>
      <c r="F823" s="511"/>
      <c r="G823" s="511"/>
      <c r="H823" s="511"/>
      <c r="I823" s="363"/>
      <c r="J823" s="363"/>
      <c r="K823" s="363"/>
      <c r="L823" s="431"/>
      <c r="M823" s="431"/>
      <c r="N823" s="423"/>
      <c r="O823" s="432"/>
      <c r="P823" s="432"/>
      <c r="Q823" s="363"/>
      <c r="R823" s="363"/>
      <c r="S823" s="380" t="str">
        <f t="shared" si="46"/>
        <v/>
      </c>
      <c r="T823" s="363"/>
      <c r="U823" s="49"/>
      <c r="V823" s="391"/>
      <c r="W823" s="434"/>
    </row>
    <row r="824" spans="3:23" ht="13.5" customHeight="1" x14ac:dyDescent="0.2">
      <c r="C824" s="383">
        <f>C823+1</f>
        <v>812</v>
      </c>
      <c r="D824" s="60" t="str">
        <f t="shared" si="45"/>
        <v/>
      </c>
      <c r="E824" s="376"/>
      <c r="F824" s="511"/>
      <c r="G824" s="511"/>
      <c r="H824" s="511"/>
      <c r="I824" s="363"/>
      <c r="J824" s="363"/>
      <c r="K824" s="363"/>
      <c r="L824" s="431"/>
      <c r="M824" s="431"/>
      <c r="N824" s="423"/>
      <c r="O824" s="432"/>
      <c r="P824" s="432"/>
      <c r="Q824" s="363"/>
      <c r="R824" s="363"/>
      <c r="S824" s="380" t="str">
        <f t="shared" si="46"/>
        <v/>
      </c>
      <c r="T824" s="363"/>
      <c r="U824" s="49"/>
      <c r="V824" s="391"/>
      <c r="W824" s="434"/>
    </row>
    <row r="825" spans="3:23" ht="13.5" customHeight="1" x14ac:dyDescent="0.2">
      <c r="C825" s="383">
        <f>C824+1</f>
        <v>813</v>
      </c>
      <c r="D825" s="60" t="str">
        <f t="shared" si="45"/>
        <v/>
      </c>
      <c r="E825" s="376"/>
      <c r="F825" s="511"/>
      <c r="G825" s="511"/>
      <c r="H825" s="511"/>
      <c r="I825" s="363"/>
      <c r="J825" s="363"/>
      <c r="K825" s="363"/>
      <c r="L825" s="431"/>
      <c r="M825" s="431"/>
      <c r="N825" s="423"/>
      <c r="O825" s="432"/>
      <c r="P825" s="432"/>
      <c r="Q825" s="363"/>
      <c r="R825" s="363"/>
      <c r="S825" s="380" t="str">
        <f t="shared" si="46"/>
        <v/>
      </c>
      <c r="T825" s="363"/>
      <c r="U825" s="49"/>
      <c r="V825" s="391"/>
      <c r="W825" s="434"/>
    </row>
    <row r="826" spans="3:23" ht="13.5" customHeight="1" x14ac:dyDescent="0.2">
      <c r="C826" s="383">
        <f t="shared" ref="C826:C852" si="47">C825+1</f>
        <v>814</v>
      </c>
      <c r="D826" s="60" t="str">
        <f t="shared" si="45"/>
        <v/>
      </c>
      <c r="E826" s="376"/>
      <c r="F826" s="511"/>
      <c r="G826" s="511"/>
      <c r="H826" s="511"/>
      <c r="I826" s="363"/>
      <c r="J826" s="363"/>
      <c r="K826" s="363"/>
      <c r="L826" s="431"/>
      <c r="M826" s="431"/>
      <c r="N826" s="423"/>
      <c r="O826" s="432"/>
      <c r="P826" s="432"/>
      <c r="Q826" s="363"/>
      <c r="R826" s="363"/>
      <c r="S826" s="380" t="str">
        <f t="shared" si="46"/>
        <v/>
      </c>
      <c r="T826" s="363"/>
      <c r="U826" s="49"/>
      <c r="V826" s="391"/>
      <c r="W826" s="434"/>
    </row>
    <row r="827" spans="3:23" ht="13.5" customHeight="1" x14ac:dyDescent="0.2">
      <c r="C827" s="383">
        <f t="shared" si="47"/>
        <v>815</v>
      </c>
      <c r="D827" s="60" t="str">
        <f t="shared" si="45"/>
        <v/>
      </c>
      <c r="E827" s="376"/>
      <c r="F827" s="511"/>
      <c r="G827" s="511"/>
      <c r="H827" s="511"/>
      <c r="I827" s="363"/>
      <c r="J827" s="363"/>
      <c r="K827" s="363"/>
      <c r="L827" s="431"/>
      <c r="M827" s="431"/>
      <c r="N827" s="423"/>
      <c r="O827" s="432"/>
      <c r="P827" s="432"/>
      <c r="Q827" s="363"/>
      <c r="R827" s="363"/>
      <c r="S827" s="380" t="str">
        <f t="shared" si="46"/>
        <v/>
      </c>
      <c r="T827" s="363"/>
      <c r="U827" s="49"/>
      <c r="V827" s="391"/>
      <c r="W827" s="434"/>
    </row>
    <row r="828" spans="3:23" ht="13.5" customHeight="1" x14ac:dyDescent="0.2">
      <c r="C828" s="383">
        <f t="shared" si="47"/>
        <v>816</v>
      </c>
      <c r="D828" s="60" t="str">
        <f t="shared" si="45"/>
        <v/>
      </c>
      <c r="E828" s="376"/>
      <c r="F828" s="511"/>
      <c r="G828" s="511"/>
      <c r="H828" s="511"/>
      <c r="I828" s="363"/>
      <c r="J828" s="363"/>
      <c r="K828" s="363"/>
      <c r="L828" s="431"/>
      <c r="M828" s="431"/>
      <c r="N828" s="423"/>
      <c r="O828" s="432"/>
      <c r="P828" s="432"/>
      <c r="Q828" s="363"/>
      <c r="R828" s="363"/>
      <c r="S828" s="380" t="str">
        <f t="shared" si="46"/>
        <v/>
      </c>
      <c r="T828" s="363"/>
      <c r="U828" s="49"/>
      <c r="V828" s="391"/>
      <c r="W828" s="434"/>
    </row>
    <row r="829" spans="3:23" ht="13.5" customHeight="1" x14ac:dyDescent="0.2">
      <c r="C829" s="383">
        <f t="shared" si="47"/>
        <v>817</v>
      </c>
      <c r="D829" s="60" t="str">
        <f t="shared" si="45"/>
        <v/>
      </c>
      <c r="E829" s="376"/>
      <c r="F829" s="511"/>
      <c r="G829" s="511"/>
      <c r="H829" s="511"/>
      <c r="I829" s="363"/>
      <c r="J829" s="363"/>
      <c r="K829" s="363"/>
      <c r="L829" s="431"/>
      <c r="M829" s="431"/>
      <c r="N829" s="423"/>
      <c r="O829" s="432"/>
      <c r="P829" s="432"/>
      <c r="Q829" s="363"/>
      <c r="R829" s="363"/>
      <c r="S829" s="380" t="str">
        <f t="shared" si="46"/>
        <v/>
      </c>
      <c r="T829" s="363"/>
      <c r="U829" s="49"/>
      <c r="V829" s="391"/>
      <c r="W829" s="434"/>
    </row>
    <row r="830" spans="3:23" ht="13.5" customHeight="1" x14ac:dyDescent="0.2">
      <c r="C830" s="383">
        <f t="shared" si="47"/>
        <v>818</v>
      </c>
      <c r="D830" s="60" t="str">
        <f t="shared" si="45"/>
        <v/>
      </c>
      <c r="E830" s="376"/>
      <c r="F830" s="511"/>
      <c r="G830" s="511"/>
      <c r="H830" s="511"/>
      <c r="I830" s="363"/>
      <c r="J830" s="363"/>
      <c r="K830" s="363"/>
      <c r="L830" s="431"/>
      <c r="M830" s="431"/>
      <c r="N830" s="423"/>
      <c r="O830" s="432"/>
      <c r="P830" s="432"/>
      <c r="Q830" s="363"/>
      <c r="R830" s="363"/>
      <c r="S830" s="380" t="str">
        <f t="shared" si="46"/>
        <v/>
      </c>
      <c r="T830" s="363"/>
      <c r="U830" s="49"/>
      <c r="V830" s="391"/>
      <c r="W830" s="434"/>
    </row>
    <row r="831" spans="3:23" ht="13.5" customHeight="1" x14ac:dyDescent="0.2">
      <c r="C831" s="383">
        <f t="shared" si="47"/>
        <v>819</v>
      </c>
      <c r="D831" s="60" t="str">
        <f t="shared" si="45"/>
        <v/>
      </c>
      <c r="E831" s="376"/>
      <c r="F831" s="511"/>
      <c r="G831" s="511"/>
      <c r="H831" s="511"/>
      <c r="I831" s="363"/>
      <c r="J831" s="363"/>
      <c r="K831" s="363"/>
      <c r="L831" s="431"/>
      <c r="M831" s="431"/>
      <c r="N831" s="423"/>
      <c r="O831" s="432"/>
      <c r="P831" s="432"/>
      <c r="Q831" s="363"/>
      <c r="R831" s="363"/>
      <c r="S831" s="380" t="str">
        <f t="shared" si="46"/>
        <v/>
      </c>
      <c r="T831" s="363"/>
      <c r="U831" s="49"/>
      <c r="V831" s="391"/>
      <c r="W831" s="434"/>
    </row>
    <row r="832" spans="3:23" ht="13.5" customHeight="1" x14ac:dyDescent="0.2">
      <c r="C832" s="383">
        <f t="shared" si="47"/>
        <v>820</v>
      </c>
      <c r="D832" s="60" t="str">
        <f t="shared" si="45"/>
        <v/>
      </c>
      <c r="E832" s="376"/>
      <c r="F832" s="511"/>
      <c r="G832" s="511"/>
      <c r="H832" s="511"/>
      <c r="I832" s="363"/>
      <c r="J832" s="363"/>
      <c r="K832" s="363"/>
      <c r="L832" s="431"/>
      <c r="M832" s="431"/>
      <c r="N832" s="423"/>
      <c r="O832" s="432"/>
      <c r="P832" s="432"/>
      <c r="Q832" s="363"/>
      <c r="R832" s="363"/>
      <c r="S832" s="380" t="str">
        <f t="shared" si="46"/>
        <v/>
      </c>
      <c r="T832" s="363"/>
      <c r="U832" s="49"/>
      <c r="V832" s="391"/>
      <c r="W832" s="434"/>
    </row>
    <row r="833" spans="3:23" ht="13.5" customHeight="1" x14ac:dyDescent="0.2">
      <c r="C833" s="383">
        <f t="shared" si="47"/>
        <v>821</v>
      </c>
      <c r="D833" s="60" t="str">
        <f t="shared" si="45"/>
        <v/>
      </c>
      <c r="E833" s="376"/>
      <c r="F833" s="511"/>
      <c r="G833" s="511"/>
      <c r="H833" s="511"/>
      <c r="I833" s="363"/>
      <c r="J833" s="363"/>
      <c r="K833" s="363"/>
      <c r="L833" s="431"/>
      <c r="M833" s="431"/>
      <c r="N833" s="423"/>
      <c r="O833" s="432"/>
      <c r="P833" s="432"/>
      <c r="Q833" s="363"/>
      <c r="R833" s="363"/>
      <c r="S833" s="380" t="str">
        <f t="shared" si="46"/>
        <v/>
      </c>
      <c r="T833" s="363"/>
      <c r="U833" s="49"/>
      <c r="V833" s="391"/>
      <c r="W833" s="434"/>
    </row>
    <row r="834" spans="3:23" ht="13.5" customHeight="1" x14ac:dyDescent="0.2">
      <c r="C834" s="383">
        <f t="shared" si="47"/>
        <v>822</v>
      </c>
      <c r="D834" s="60" t="str">
        <f t="shared" si="45"/>
        <v/>
      </c>
      <c r="E834" s="376"/>
      <c r="F834" s="511"/>
      <c r="G834" s="511"/>
      <c r="H834" s="511"/>
      <c r="I834" s="363"/>
      <c r="J834" s="363"/>
      <c r="K834" s="363"/>
      <c r="L834" s="431"/>
      <c r="M834" s="431"/>
      <c r="N834" s="423"/>
      <c r="O834" s="432"/>
      <c r="P834" s="432"/>
      <c r="Q834" s="363"/>
      <c r="R834" s="363"/>
      <c r="S834" s="380" t="str">
        <f t="shared" si="46"/>
        <v/>
      </c>
      <c r="T834" s="363"/>
      <c r="U834" s="49"/>
      <c r="V834" s="391"/>
      <c r="W834" s="434"/>
    </row>
    <row r="835" spans="3:23" ht="13.5" customHeight="1" x14ac:dyDescent="0.2">
      <c r="C835" s="383">
        <f t="shared" si="47"/>
        <v>823</v>
      </c>
      <c r="D835" s="60" t="str">
        <f t="shared" si="45"/>
        <v/>
      </c>
      <c r="E835" s="376"/>
      <c r="F835" s="511"/>
      <c r="G835" s="511"/>
      <c r="H835" s="511"/>
      <c r="I835" s="363"/>
      <c r="J835" s="363"/>
      <c r="K835" s="363"/>
      <c r="L835" s="431"/>
      <c r="M835" s="431"/>
      <c r="N835" s="423"/>
      <c r="O835" s="432"/>
      <c r="P835" s="432"/>
      <c r="Q835" s="363"/>
      <c r="R835" s="363"/>
      <c r="S835" s="380" t="str">
        <f t="shared" si="46"/>
        <v/>
      </c>
      <c r="T835" s="363"/>
      <c r="U835" s="49"/>
      <c r="V835" s="391"/>
      <c r="W835" s="434"/>
    </row>
    <row r="836" spans="3:23" ht="13.5" customHeight="1" x14ac:dyDescent="0.2">
      <c r="C836" s="383">
        <f t="shared" si="47"/>
        <v>824</v>
      </c>
      <c r="D836" s="60" t="str">
        <f t="shared" si="45"/>
        <v/>
      </c>
      <c r="E836" s="376"/>
      <c r="F836" s="511"/>
      <c r="G836" s="511"/>
      <c r="H836" s="511"/>
      <c r="I836" s="363"/>
      <c r="J836" s="363"/>
      <c r="K836" s="363"/>
      <c r="L836" s="431"/>
      <c r="M836" s="431"/>
      <c r="N836" s="423"/>
      <c r="O836" s="432"/>
      <c r="P836" s="432"/>
      <c r="Q836" s="363"/>
      <c r="R836" s="363"/>
      <c r="S836" s="380" t="str">
        <f t="shared" si="46"/>
        <v/>
      </c>
      <c r="T836" s="363"/>
      <c r="U836" s="49"/>
      <c r="V836" s="391"/>
      <c r="W836" s="434"/>
    </row>
    <row r="837" spans="3:23" ht="13.5" customHeight="1" x14ac:dyDescent="0.2">
      <c r="C837" s="383">
        <f t="shared" si="47"/>
        <v>825</v>
      </c>
      <c r="D837" s="60" t="str">
        <f t="shared" si="45"/>
        <v/>
      </c>
      <c r="E837" s="376"/>
      <c r="F837" s="511"/>
      <c r="G837" s="511"/>
      <c r="H837" s="511"/>
      <c r="I837" s="363"/>
      <c r="J837" s="363"/>
      <c r="K837" s="363"/>
      <c r="L837" s="431"/>
      <c r="M837" s="431"/>
      <c r="N837" s="423"/>
      <c r="O837" s="432"/>
      <c r="P837" s="432"/>
      <c r="Q837" s="363"/>
      <c r="R837" s="363"/>
      <c r="S837" s="380" t="str">
        <f t="shared" si="46"/>
        <v/>
      </c>
      <c r="T837" s="363"/>
      <c r="U837" s="49"/>
      <c r="V837" s="391"/>
      <c r="W837" s="434"/>
    </row>
    <row r="838" spans="3:23" ht="13.5" customHeight="1" x14ac:dyDescent="0.2">
      <c r="C838" s="383">
        <f t="shared" si="47"/>
        <v>826</v>
      </c>
      <c r="D838" s="60" t="str">
        <f t="shared" si="45"/>
        <v/>
      </c>
      <c r="E838" s="376"/>
      <c r="F838" s="511"/>
      <c r="G838" s="511"/>
      <c r="H838" s="511"/>
      <c r="I838" s="363"/>
      <c r="J838" s="363"/>
      <c r="K838" s="363"/>
      <c r="L838" s="431"/>
      <c r="M838" s="431"/>
      <c r="N838" s="423"/>
      <c r="O838" s="432"/>
      <c r="P838" s="432"/>
      <c r="Q838" s="363"/>
      <c r="R838" s="363"/>
      <c r="S838" s="380" t="str">
        <f t="shared" si="46"/>
        <v/>
      </c>
      <c r="T838" s="363"/>
      <c r="U838" s="49"/>
      <c r="V838" s="391"/>
      <c r="W838" s="434"/>
    </row>
    <row r="839" spans="3:23" ht="13.5" customHeight="1" x14ac:dyDescent="0.2">
      <c r="C839" s="383">
        <f t="shared" si="47"/>
        <v>827</v>
      </c>
      <c r="D839" s="60" t="str">
        <f t="shared" si="45"/>
        <v/>
      </c>
      <c r="E839" s="376"/>
      <c r="F839" s="511"/>
      <c r="G839" s="511"/>
      <c r="H839" s="511"/>
      <c r="I839" s="363"/>
      <c r="J839" s="363"/>
      <c r="K839" s="363"/>
      <c r="L839" s="431"/>
      <c r="M839" s="431"/>
      <c r="N839" s="423"/>
      <c r="O839" s="432"/>
      <c r="P839" s="432"/>
      <c r="Q839" s="363"/>
      <c r="R839" s="363"/>
      <c r="S839" s="380" t="str">
        <f t="shared" si="46"/>
        <v/>
      </c>
      <c r="T839" s="363"/>
      <c r="U839" s="49"/>
      <c r="V839" s="391"/>
      <c r="W839" s="434"/>
    </row>
    <row r="840" spans="3:23" ht="13.5" customHeight="1" x14ac:dyDescent="0.2">
      <c r="C840" s="383">
        <f t="shared" si="47"/>
        <v>828</v>
      </c>
      <c r="D840" s="60" t="str">
        <f t="shared" si="45"/>
        <v/>
      </c>
      <c r="E840" s="376"/>
      <c r="F840" s="511"/>
      <c r="G840" s="511"/>
      <c r="H840" s="511"/>
      <c r="I840" s="363"/>
      <c r="J840" s="363"/>
      <c r="K840" s="363"/>
      <c r="L840" s="431"/>
      <c r="M840" s="431"/>
      <c r="N840" s="423"/>
      <c r="O840" s="432"/>
      <c r="P840" s="432"/>
      <c r="Q840" s="363"/>
      <c r="R840" s="363"/>
      <c r="S840" s="380" t="str">
        <f t="shared" si="46"/>
        <v/>
      </c>
      <c r="T840" s="363"/>
      <c r="U840" s="49"/>
      <c r="V840" s="391"/>
      <c r="W840" s="434"/>
    </row>
    <row r="841" spans="3:23" ht="13.5" customHeight="1" x14ac:dyDescent="0.2">
      <c r="C841" s="383">
        <f t="shared" si="47"/>
        <v>829</v>
      </c>
      <c r="D841" s="60" t="str">
        <f t="shared" si="45"/>
        <v/>
      </c>
      <c r="E841" s="376"/>
      <c r="F841" s="511"/>
      <c r="G841" s="511"/>
      <c r="H841" s="511"/>
      <c r="I841" s="363"/>
      <c r="J841" s="363"/>
      <c r="K841" s="363"/>
      <c r="L841" s="431"/>
      <c r="M841" s="431"/>
      <c r="N841" s="423"/>
      <c r="O841" s="432"/>
      <c r="P841" s="432"/>
      <c r="Q841" s="363"/>
      <c r="R841" s="363"/>
      <c r="S841" s="380" t="str">
        <f t="shared" si="46"/>
        <v/>
      </c>
      <c r="T841" s="363"/>
      <c r="U841" s="49"/>
      <c r="V841" s="391"/>
      <c r="W841" s="434"/>
    </row>
    <row r="842" spans="3:23" ht="13.5" customHeight="1" x14ac:dyDescent="0.2">
      <c r="C842" s="383">
        <f t="shared" si="47"/>
        <v>830</v>
      </c>
      <c r="D842" s="60" t="str">
        <f t="shared" si="45"/>
        <v/>
      </c>
      <c r="E842" s="376"/>
      <c r="F842" s="511"/>
      <c r="G842" s="511"/>
      <c r="H842" s="511"/>
      <c r="I842" s="363"/>
      <c r="J842" s="363"/>
      <c r="K842" s="363"/>
      <c r="L842" s="431"/>
      <c r="M842" s="431"/>
      <c r="N842" s="423"/>
      <c r="O842" s="432"/>
      <c r="P842" s="432"/>
      <c r="Q842" s="363"/>
      <c r="R842" s="363"/>
      <c r="S842" s="380" t="str">
        <f t="shared" si="46"/>
        <v/>
      </c>
      <c r="T842" s="363"/>
      <c r="U842" s="49"/>
      <c r="V842" s="391"/>
      <c r="W842" s="434"/>
    </row>
    <row r="843" spans="3:23" ht="13.5" customHeight="1" x14ac:dyDescent="0.2">
      <c r="C843" s="383">
        <f t="shared" si="47"/>
        <v>831</v>
      </c>
      <c r="D843" s="60" t="str">
        <f t="shared" si="45"/>
        <v/>
      </c>
      <c r="E843" s="376"/>
      <c r="F843" s="511"/>
      <c r="G843" s="511"/>
      <c r="H843" s="511"/>
      <c r="I843" s="363"/>
      <c r="J843" s="363"/>
      <c r="K843" s="363"/>
      <c r="L843" s="431"/>
      <c r="M843" s="431"/>
      <c r="N843" s="423"/>
      <c r="O843" s="432"/>
      <c r="P843" s="432"/>
      <c r="Q843" s="363"/>
      <c r="R843" s="363"/>
      <c r="S843" s="380" t="str">
        <f t="shared" si="46"/>
        <v/>
      </c>
      <c r="T843" s="363"/>
      <c r="U843" s="49"/>
      <c r="V843" s="391"/>
      <c r="W843" s="434"/>
    </row>
    <row r="844" spans="3:23" ht="13.5" customHeight="1" x14ac:dyDescent="0.2">
      <c r="C844" s="383">
        <f t="shared" si="47"/>
        <v>832</v>
      </c>
      <c r="D844" s="60" t="str">
        <f t="shared" si="45"/>
        <v/>
      </c>
      <c r="E844" s="376"/>
      <c r="F844" s="511"/>
      <c r="G844" s="511"/>
      <c r="H844" s="511"/>
      <c r="I844" s="363"/>
      <c r="J844" s="363"/>
      <c r="K844" s="363"/>
      <c r="L844" s="431"/>
      <c r="M844" s="431"/>
      <c r="N844" s="423"/>
      <c r="O844" s="432"/>
      <c r="P844" s="432"/>
      <c r="Q844" s="363"/>
      <c r="R844" s="363"/>
      <c r="S844" s="380" t="str">
        <f t="shared" si="46"/>
        <v/>
      </c>
      <c r="T844" s="363"/>
      <c r="U844" s="49"/>
      <c r="V844" s="391"/>
      <c r="W844" s="434"/>
    </row>
    <row r="845" spans="3:23" ht="13.5" customHeight="1" x14ac:dyDescent="0.2">
      <c r="C845" s="383">
        <f t="shared" si="47"/>
        <v>833</v>
      </c>
      <c r="D845" s="60" t="str">
        <f t="shared" ref="D845:D908" si="48">IF(E845="","",IF(OR(AND(E845&lt;=$Z$2,K845&lt;&gt;"○"),AND(E845&lt;=$AA$2,K845="○")),"○",""))</f>
        <v/>
      </c>
      <c r="E845" s="376"/>
      <c r="F845" s="511"/>
      <c r="G845" s="511"/>
      <c r="H845" s="511"/>
      <c r="I845" s="363"/>
      <c r="J845" s="363"/>
      <c r="K845" s="363"/>
      <c r="L845" s="431"/>
      <c r="M845" s="431"/>
      <c r="N845" s="423"/>
      <c r="O845" s="432"/>
      <c r="P845" s="432"/>
      <c r="Q845" s="363"/>
      <c r="R845" s="363"/>
      <c r="S845" s="380" t="str">
        <f t="shared" ref="S845:S908" si="49">IF(OR(N845="",N845=0),"",IF(OR(AND(I845="○",$O845&gt;Z$5),AND(J845="○",$O845&gt;AA$5),AND(I845="○",$P845&gt;Z$6),AND(J845="○",$P845&gt;AA$6),AND(K845="○",$P845&gt;AB$6),AND(Q845="○",R845="○")),"○",""))</f>
        <v/>
      </c>
      <c r="T845" s="363"/>
      <c r="U845" s="49"/>
      <c r="V845" s="391"/>
      <c r="W845" s="434"/>
    </row>
    <row r="846" spans="3:23" ht="13.5" customHeight="1" x14ac:dyDescent="0.2">
      <c r="C846" s="383">
        <f t="shared" si="47"/>
        <v>834</v>
      </c>
      <c r="D846" s="60" t="str">
        <f t="shared" si="48"/>
        <v/>
      </c>
      <c r="E846" s="376"/>
      <c r="F846" s="511"/>
      <c r="G846" s="511"/>
      <c r="H846" s="511"/>
      <c r="I846" s="363"/>
      <c r="J846" s="363"/>
      <c r="K846" s="363"/>
      <c r="L846" s="431"/>
      <c r="M846" s="431"/>
      <c r="N846" s="423"/>
      <c r="O846" s="432"/>
      <c r="P846" s="432"/>
      <c r="Q846" s="363"/>
      <c r="R846" s="363"/>
      <c r="S846" s="380" t="str">
        <f t="shared" si="49"/>
        <v/>
      </c>
      <c r="T846" s="363"/>
      <c r="U846" s="49"/>
      <c r="V846" s="391"/>
      <c r="W846" s="434"/>
    </row>
    <row r="847" spans="3:23" ht="13.5" customHeight="1" x14ac:dyDescent="0.2">
      <c r="C847" s="383">
        <f t="shared" si="47"/>
        <v>835</v>
      </c>
      <c r="D847" s="60" t="str">
        <f t="shared" si="48"/>
        <v/>
      </c>
      <c r="E847" s="376"/>
      <c r="F847" s="511"/>
      <c r="G847" s="511"/>
      <c r="H847" s="511"/>
      <c r="I847" s="363"/>
      <c r="J847" s="363"/>
      <c r="K847" s="363"/>
      <c r="L847" s="431"/>
      <c r="M847" s="431"/>
      <c r="N847" s="423"/>
      <c r="O847" s="432"/>
      <c r="P847" s="432"/>
      <c r="Q847" s="363"/>
      <c r="R847" s="363"/>
      <c r="S847" s="380" t="str">
        <f t="shared" si="49"/>
        <v/>
      </c>
      <c r="T847" s="363"/>
      <c r="U847" s="49"/>
      <c r="V847" s="391"/>
      <c r="W847" s="434"/>
    </row>
    <row r="848" spans="3:23" ht="13.5" customHeight="1" x14ac:dyDescent="0.2">
      <c r="C848" s="383">
        <f t="shared" si="47"/>
        <v>836</v>
      </c>
      <c r="D848" s="60" t="str">
        <f t="shared" si="48"/>
        <v/>
      </c>
      <c r="E848" s="376"/>
      <c r="F848" s="511"/>
      <c r="G848" s="511"/>
      <c r="H848" s="511"/>
      <c r="I848" s="363"/>
      <c r="J848" s="363"/>
      <c r="K848" s="363"/>
      <c r="L848" s="431"/>
      <c r="M848" s="431"/>
      <c r="N848" s="423"/>
      <c r="O848" s="432"/>
      <c r="P848" s="432"/>
      <c r="Q848" s="363"/>
      <c r="R848" s="363"/>
      <c r="S848" s="380" t="str">
        <f t="shared" si="49"/>
        <v/>
      </c>
      <c r="T848" s="363"/>
      <c r="U848" s="49"/>
      <c r="V848" s="391"/>
      <c r="W848" s="434"/>
    </row>
    <row r="849" spans="3:23" ht="13.5" customHeight="1" x14ac:dyDescent="0.2">
      <c r="C849" s="383">
        <f t="shared" si="47"/>
        <v>837</v>
      </c>
      <c r="D849" s="60" t="str">
        <f t="shared" si="48"/>
        <v/>
      </c>
      <c r="E849" s="376"/>
      <c r="F849" s="511"/>
      <c r="G849" s="511"/>
      <c r="H849" s="511"/>
      <c r="I849" s="363"/>
      <c r="J849" s="363"/>
      <c r="K849" s="363"/>
      <c r="L849" s="431"/>
      <c r="M849" s="431"/>
      <c r="N849" s="423"/>
      <c r="O849" s="432"/>
      <c r="P849" s="432"/>
      <c r="Q849" s="363"/>
      <c r="R849" s="363"/>
      <c r="S849" s="380" t="str">
        <f t="shared" si="49"/>
        <v/>
      </c>
      <c r="T849" s="363"/>
      <c r="U849" s="49"/>
      <c r="V849" s="391"/>
      <c r="W849" s="434"/>
    </row>
    <row r="850" spans="3:23" ht="13.5" customHeight="1" x14ac:dyDescent="0.2">
      <c r="C850" s="383">
        <f t="shared" si="47"/>
        <v>838</v>
      </c>
      <c r="D850" s="60" t="str">
        <f t="shared" si="48"/>
        <v/>
      </c>
      <c r="E850" s="376"/>
      <c r="F850" s="511"/>
      <c r="G850" s="511"/>
      <c r="H850" s="511"/>
      <c r="I850" s="363"/>
      <c r="J850" s="363"/>
      <c r="K850" s="363"/>
      <c r="L850" s="431"/>
      <c r="M850" s="431"/>
      <c r="N850" s="423"/>
      <c r="O850" s="432"/>
      <c r="P850" s="432"/>
      <c r="Q850" s="363"/>
      <c r="R850" s="363"/>
      <c r="S850" s="380" t="str">
        <f t="shared" si="49"/>
        <v/>
      </c>
      <c r="T850" s="363"/>
      <c r="U850" s="49"/>
      <c r="V850" s="391"/>
      <c r="W850" s="434"/>
    </row>
    <row r="851" spans="3:23" ht="13.5" customHeight="1" x14ac:dyDescent="0.2">
      <c r="C851" s="383">
        <f t="shared" si="47"/>
        <v>839</v>
      </c>
      <c r="D851" s="60" t="str">
        <f t="shared" si="48"/>
        <v/>
      </c>
      <c r="E851" s="376"/>
      <c r="F851" s="511"/>
      <c r="G851" s="511"/>
      <c r="H851" s="511"/>
      <c r="I851" s="363"/>
      <c r="J851" s="363"/>
      <c r="K851" s="363"/>
      <c r="L851" s="431"/>
      <c r="M851" s="431"/>
      <c r="N851" s="423"/>
      <c r="O851" s="432"/>
      <c r="P851" s="432"/>
      <c r="Q851" s="363"/>
      <c r="R851" s="363"/>
      <c r="S851" s="380" t="str">
        <f t="shared" si="49"/>
        <v/>
      </c>
      <c r="T851" s="363"/>
      <c r="U851" s="49"/>
      <c r="V851" s="391"/>
      <c r="W851" s="434"/>
    </row>
    <row r="852" spans="3:23" ht="13.5" customHeight="1" x14ac:dyDescent="0.2">
      <c r="C852" s="383">
        <f t="shared" si="47"/>
        <v>840</v>
      </c>
      <c r="D852" s="60" t="str">
        <f t="shared" si="48"/>
        <v/>
      </c>
      <c r="E852" s="376"/>
      <c r="F852" s="511"/>
      <c r="G852" s="511"/>
      <c r="H852" s="511"/>
      <c r="I852" s="435"/>
      <c r="J852" s="435"/>
      <c r="K852" s="435"/>
      <c r="L852" s="431"/>
      <c r="M852" s="431"/>
      <c r="N852" s="423"/>
      <c r="O852" s="432"/>
      <c r="P852" s="432"/>
      <c r="Q852" s="363"/>
      <c r="R852" s="363"/>
      <c r="S852" s="380" t="str">
        <f t="shared" si="49"/>
        <v/>
      </c>
      <c r="T852" s="363"/>
      <c r="U852" s="49"/>
      <c r="V852" s="391"/>
      <c r="W852" s="434"/>
    </row>
    <row r="853" spans="3:23" ht="13.5" customHeight="1" x14ac:dyDescent="0.2">
      <c r="C853" s="383">
        <f>C852+1</f>
        <v>841</v>
      </c>
      <c r="D853" s="60" t="str">
        <f t="shared" si="48"/>
        <v/>
      </c>
      <c r="E853" s="376"/>
      <c r="F853" s="511"/>
      <c r="G853" s="511"/>
      <c r="H853" s="511"/>
      <c r="I853" s="363"/>
      <c r="J853" s="363"/>
      <c r="K853" s="363"/>
      <c r="L853" s="431"/>
      <c r="M853" s="431"/>
      <c r="N853" s="423"/>
      <c r="O853" s="432"/>
      <c r="P853" s="432"/>
      <c r="Q853" s="363"/>
      <c r="R853" s="363"/>
      <c r="S853" s="380" t="str">
        <f t="shared" si="49"/>
        <v/>
      </c>
      <c r="T853" s="363"/>
      <c r="U853" s="49"/>
      <c r="V853" s="391"/>
      <c r="W853" s="434"/>
    </row>
    <row r="854" spans="3:23" ht="13.5" customHeight="1" x14ac:dyDescent="0.2">
      <c r="C854" s="383">
        <f>C853+1</f>
        <v>842</v>
      </c>
      <c r="D854" s="60" t="str">
        <f t="shared" si="48"/>
        <v/>
      </c>
      <c r="E854" s="376"/>
      <c r="F854" s="511"/>
      <c r="G854" s="511"/>
      <c r="H854" s="511"/>
      <c r="I854" s="363"/>
      <c r="J854" s="363"/>
      <c r="K854" s="363"/>
      <c r="L854" s="431"/>
      <c r="M854" s="431"/>
      <c r="N854" s="423"/>
      <c r="O854" s="432"/>
      <c r="P854" s="432"/>
      <c r="Q854" s="363"/>
      <c r="R854" s="363"/>
      <c r="S854" s="380" t="str">
        <f t="shared" si="49"/>
        <v/>
      </c>
      <c r="T854" s="363"/>
      <c r="U854" s="49"/>
      <c r="V854" s="391"/>
      <c r="W854" s="434"/>
    </row>
    <row r="855" spans="3:23" ht="13.5" customHeight="1" x14ac:dyDescent="0.2">
      <c r="C855" s="383">
        <f>C854+1</f>
        <v>843</v>
      </c>
      <c r="D855" s="60" t="str">
        <f t="shared" si="48"/>
        <v/>
      </c>
      <c r="E855" s="376"/>
      <c r="F855" s="511"/>
      <c r="G855" s="511"/>
      <c r="H855" s="511"/>
      <c r="I855" s="363"/>
      <c r="J855" s="363"/>
      <c r="K855" s="363"/>
      <c r="L855" s="431"/>
      <c r="M855" s="431"/>
      <c r="N855" s="423"/>
      <c r="O855" s="432"/>
      <c r="P855" s="432"/>
      <c r="Q855" s="363"/>
      <c r="R855" s="363"/>
      <c r="S855" s="380" t="str">
        <f t="shared" si="49"/>
        <v/>
      </c>
      <c r="T855" s="363"/>
      <c r="U855" s="49"/>
      <c r="V855" s="391"/>
      <c r="W855" s="434"/>
    </row>
    <row r="856" spans="3:23" ht="13.5" customHeight="1" x14ac:dyDescent="0.2">
      <c r="C856" s="383">
        <f t="shared" ref="C856:C912" si="50">C855+1</f>
        <v>844</v>
      </c>
      <c r="D856" s="60" t="str">
        <f t="shared" si="48"/>
        <v/>
      </c>
      <c r="E856" s="376"/>
      <c r="F856" s="511"/>
      <c r="G856" s="511"/>
      <c r="H856" s="511"/>
      <c r="I856" s="363"/>
      <c r="J856" s="363"/>
      <c r="K856" s="363"/>
      <c r="L856" s="431"/>
      <c r="M856" s="431"/>
      <c r="N856" s="423"/>
      <c r="O856" s="432"/>
      <c r="P856" s="432"/>
      <c r="Q856" s="363"/>
      <c r="R856" s="363"/>
      <c r="S856" s="380" t="str">
        <f t="shared" si="49"/>
        <v/>
      </c>
      <c r="T856" s="363"/>
      <c r="U856" s="49"/>
      <c r="V856" s="391"/>
      <c r="W856" s="434"/>
    </row>
    <row r="857" spans="3:23" ht="13.5" customHeight="1" x14ac:dyDescent="0.2">
      <c r="C857" s="383">
        <f t="shared" si="50"/>
        <v>845</v>
      </c>
      <c r="D857" s="60" t="str">
        <f t="shared" si="48"/>
        <v/>
      </c>
      <c r="E857" s="376"/>
      <c r="F857" s="511"/>
      <c r="G857" s="511"/>
      <c r="H857" s="511"/>
      <c r="I857" s="363"/>
      <c r="J857" s="363"/>
      <c r="K857" s="363"/>
      <c r="L857" s="431"/>
      <c r="M857" s="431"/>
      <c r="N857" s="423"/>
      <c r="O857" s="432"/>
      <c r="P857" s="432"/>
      <c r="Q857" s="363"/>
      <c r="R857" s="363"/>
      <c r="S857" s="380" t="str">
        <f t="shared" si="49"/>
        <v/>
      </c>
      <c r="T857" s="363"/>
      <c r="U857" s="49"/>
      <c r="V857" s="391"/>
      <c r="W857" s="434"/>
    </row>
    <row r="858" spans="3:23" ht="13.5" customHeight="1" x14ac:dyDescent="0.2">
      <c r="C858" s="383">
        <f t="shared" si="50"/>
        <v>846</v>
      </c>
      <c r="D858" s="60" t="str">
        <f t="shared" si="48"/>
        <v/>
      </c>
      <c r="E858" s="376"/>
      <c r="F858" s="511"/>
      <c r="G858" s="511"/>
      <c r="H858" s="511"/>
      <c r="I858" s="363"/>
      <c r="J858" s="363"/>
      <c r="K858" s="363"/>
      <c r="L858" s="431"/>
      <c r="M858" s="431"/>
      <c r="N858" s="423"/>
      <c r="O858" s="432"/>
      <c r="P858" s="432"/>
      <c r="Q858" s="363"/>
      <c r="R858" s="363"/>
      <c r="S858" s="380" t="str">
        <f t="shared" si="49"/>
        <v/>
      </c>
      <c r="T858" s="363"/>
      <c r="U858" s="49"/>
      <c r="V858" s="391"/>
      <c r="W858" s="434"/>
    </row>
    <row r="859" spans="3:23" ht="13.5" customHeight="1" x14ac:dyDescent="0.2">
      <c r="C859" s="383">
        <f t="shared" si="50"/>
        <v>847</v>
      </c>
      <c r="D859" s="60" t="str">
        <f t="shared" si="48"/>
        <v/>
      </c>
      <c r="E859" s="376"/>
      <c r="F859" s="511"/>
      <c r="G859" s="511"/>
      <c r="H859" s="511"/>
      <c r="I859" s="363"/>
      <c r="J859" s="363"/>
      <c r="K859" s="363"/>
      <c r="L859" s="431"/>
      <c r="M859" s="431"/>
      <c r="N859" s="423"/>
      <c r="O859" s="432"/>
      <c r="P859" s="432"/>
      <c r="Q859" s="363"/>
      <c r="R859" s="363"/>
      <c r="S859" s="380" t="str">
        <f t="shared" si="49"/>
        <v/>
      </c>
      <c r="T859" s="363"/>
      <c r="U859" s="49"/>
      <c r="V859" s="391"/>
      <c r="W859" s="434"/>
    </row>
    <row r="860" spans="3:23" ht="13.5" customHeight="1" x14ac:dyDescent="0.2">
      <c r="C860" s="383">
        <f t="shared" si="50"/>
        <v>848</v>
      </c>
      <c r="D860" s="60" t="str">
        <f t="shared" si="48"/>
        <v/>
      </c>
      <c r="E860" s="376"/>
      <c r="F860" s="511"/>
      <c r="G860" s="511"/>
      <c r="H860" s="511"/>
      <c r="I860" s="363"/>
      <c r="J860" s="363"/>
      <c r="K860" s="363"/>
      <c r="L860" s="431"/>
      <c r="M860" s="431"/>
      <c r="N860" s="423"/>
      <c r="O860" s="432"/>
      <c r="P860" s="432"/>
      <c r="Q860" s="363"/>
      <c r="R860" s="363"/>
      <c r="S860" s="380" t="str">
        <f t="shared" si="49"/>
        <v/>
      </c>
      <c r="T860" s="363"/>
      <c r="U860" s="49"/>
      <c r="V860" s="391"/>
      <c r="W860" s="434"/>
    </row>
    <row r="861" spans="3:23" ht="13.5" customHeight="1" x14ac:dyDescent="0.2">
      <c r="C861" s="383">
        <f t="shared" si="50"/>
        <v>849</v>
      </c>
      <c r="D861" s="60" t="str">
        <f t="shared" si="48"/>
        <v/>
      </c>
      <c r="E861" s="376"/>
      <c r="F861" s="511"/>
      <c r="G861" s="511"/>
      <c r="H861" s="511"/>
      <c r="I861" s="363"/>
      <c r="J861" s="363"/>
      <c r="K861" s="363"/>
      <c r="L861" s="431"/>
      <c r="M861" s="431"/>
      <c r="N861" s="423"/>
      <c r="O861" s="432"/>
      <c r="P861" s="432"/>
      <c r="Q861" s="363"/>
      <c r="R861" s="363"/>
      <c r="S861" s="380" t="str">
        <f t="shared" si="49"/>
        <v/>
      </c>
      <c r="T861" s="363"/>
      <c r="U861" s="49"/>
      <c r="V861" s="391"/>
      <c r="W861" s="434"/>
    </row>
    <row r="862" spans="3:23" ht="13.5" customHeight="1" x14ac:dyDescent="0.2">
      <c r="C862" s="383">
        <f t="shared" si="50"/>
        <v>850</v>
      </c>
      <c r="D862" s="60" t="str">
        <f t="shared" si="48"/>
        <v/>
      </c>
      <c r="E862" s="376"/>
      <c r="F862" s="511"/>
      <c r="G862" s="511"/>
      <c r="H862" s="511"/>
      <c r="I862" s="363"/>
      <c r="J862" s="363"/>
      <c r="K862" s="363"/>
      <c r="L862" s="431"/>
      <c r="M862" s="431"/>
      <c r="N862" s="423"/>
      <c r="O862" s="432"/>
      <c r="P862" s="432"/>
      <c r="Q862" s="363"/>
      <c r="R862" s="363"/>
      <c r="S862" s="380" t="str">
        <f t="shared" si="49"/>
        <v/>
      </c>
      <c r="T862" s="363"/>
      <c r="U862" s="49"/>
      <c r="V862" s="391"/>
      <c r="W862" s="434"/>
    </row>
    <row r="863" spans="3:23" ht="13.5" customHeight="1" x14ac:dyDescent="0.2">
      <c r="C863" s="383">
        <f t="shared" si="50"/>
        <v>851</v>
      </c>
      <c r="D863" s="60" t="str">
        <f t="shared" si="48"/>
        <v/>
      </c>
      <c r="E863" s="376"/>
      <c r="F863" s="511"/>
      <c r="G863" s="511"/>
      <c r="H863" s="511"/>
      <c r="I863" s="363"/>
      <c r="J863" s="363"/>
      <c r="K863" s="363"/>
      <c r="L863" s="431"/>
      <c r="M863" s="431"/>
      <c r="N863" s="423"/>
      <c r="O863" s="432"/>
      <c r="P863" s="432"/>
      <c r="Q863" s="363"/>
      <c r="R863" s="363"/>
      <c r="S863" s="380" t="str">
        <f t="shared" si="49"/>
        <v/>
      </c>
      <c r="T863" s="363"/>
      <c r="U863" s="49"/>
      <c r="V863" s="391"/>
      <c r="W863" s="434"/>
    </row>
    <row r="864" spans="3:23" ht="13.5" customHeight="1" x14ac:dyDescent="0.2">
      <c r="C864" s="383">
        <f t="shared" si="50"/>
        <v>852</v>
      </c>
      <c r="D864" s="60" t="str">
        <f t="shared" si="48"/>
        <v/>
      </c>
      <c r="E864" s="376"/>
      <c r="F864" s="511"/>
      <c r="G864" s="511"/>
      <c r="H864" s="511"/>
      <c r="I864" s="363"/>
      <c r="J864" s="363"/>
      <c r="K864" s="363"/>
      <c r="L864" s="431"/>
      <c r="M864" s="431"/>
      <c r="N864" s="423"/>
      <c r="O864" s="432"/>
      <c r="P864" s="432"/>
      <c r="Q864" s="363"/>
      <c r="R864" s="363"/>
      <c r="S864" s="380" t="str">
        <f t="shared" si="49"/>
        <v/>
      </c>
      <c r="T864" s="363"/>
      <c r="U864" s="49"/>
      <c r="V864" s="391"/>
      <c r="W864" s="434"/>
    </row>
    <row r="865" spans="3:23" ht="13.5" customHeight="1" x14ac:dyDescent="0.2">
      <c r="C865" s="383">
        <f t="shared" si="50"/>
        <v>853</v>
      </c>
      <c r="D865" s="60" t="str">
        <f t="shared" si="48"/>
        <v/>
      </c>
      <c r="E865" s="376"/>
      <c r="F865" s="511"/>
      <c r="G865" s="511"/>
      <c r="H865" s="511"/>
      <c r="I865" s="363"/>
      <c r="J865" s="363"/>
      <c r="K865" s="363"/>
      <c r="L865" s="431"/>
      <c r="M865" s="431"/>
      <c r="N865" s="423"/>
      <c r="O865" s="432"/>
      <c r="P865" s="432"/>
      <c r="Q865" s="363"/>
      <c r="R865" s="363"/>
      <c r="S865" s="380" t="str">
        <f t="shared" si="49"/>
        <v/>
      </c>
      <c r="T865" s="363"/>
      <c r="U865" s="49"/>
      <c r="V865" s="391"/>
      <c r="W865" s="434"/>
    </row>
    <row r="866" spans="3:23" ht="13.5" customHeight="1" x14ac:dyDescent="0.2">
      <c r="C866" s="383">
        <f t="shared" si="50"/>
        <v>854</v>
      </c>
      <c r="D866" s="60" t="str">
        <f t="shared" si="48"/>
        <v/>
      </c>
      <c r="E866" s="376"/>
      <c r="F866" s="511"/>
      <c r="G866" s="511"/>
      <c r="H866" s="511"/>
      <c r="I866" s="363"/>
      <c r="J866" s="363"/>
      <c r="K866" s="363"/>
      <c r="L866" s="431"/>
      <c r="M866" s="431"/>
      <c r="N866" s="423"/>
      <c r="O866" s="432"/>
      <c r="P866" s="432"/>
      <c r="Q866" s="363"/>
      <c r="R866" s="363"/>
      <c r="S866" s="380" t="str">
        <f t="shared" si="49"/>
        <v/>
      </c>
      <c r="T866" s="363"/>
      <c r="U866" s="49"/>
      <c r="V866" s="391"/>
      <c r="W866" s="434"/>
    </row>
    <row r="867" spans="3:23" ht="13.5" customHeight="1" x14ac:dyDescent="0.2">
      <c r="C867" s="383">
        <f t="shared" si="50"/>
        <v>855</v>
      </c>
      <c r="D867" s="60" t="str">
        <f t="shared" si="48"/>
        <v/>
      </c>
      <c r="E867" s="376"/>
      <c r="F867" s="511"/>
      <c r="G867" s="511"/>
      <c r="H867" s="511"/>
      <c r="I867" s="363"/>
      <c r="J867" s="363"/>
      <c r="K867" s="363"/>
      <c r="L867" s="431"/>
      <c r="M867" s="431"/>
      <c r="N867" s="423"/>
      <c r="O867" s="432"/>
      <c r="P867" s="432"/>
      <c r="Q867" s="363"/>
      <c r="R867" s="363"/>
      <c r="S867" s="380" t="str">
        <f t="shared" si="49"/>
        <v/>
      </c>
      <c r="T867" s="363"/>
      <c r="U867" s="49"/>
      <c r="V867" s="391"/>
      <c r="W867" s="434"/>
    </row>
    <row r="868" spans="3:23" ht="13.5" customHeight="1" x14ac:dyDescent="0.2">
      <c r="C868" s="383">
        <f t="shared" si="50"/>
        <v>856</v>
      </c>
      <c r="D868" s="60" t="str">
        <f t="shared" si="48"/>
        <v/>
      </c>
      <c r="E868" s="376"/>
      <c r="F868" s="511"/>
      <c r="G868" s="511"/>
      <c r="H868" s="511"/>
      <c r="I868" s="363"/>
      <c r="J868" s="363"/>
      <c r="K868" s="363"/>
      <c r="L868" s="431"/>
      <c r="M868" s="431"/>
      <c r="N868" s="423"/>
      <c r="O868" s="432"/>
      <c r="P868" s="432"/>
      <c r="Q868" s="363"/>
      <c r="R868" s="363"/>
      <c r="S868" s="380" t="str">
        <f t="shared" si="49"/>
        <v/>
      </c>
      <c r="T868" s="363"/>
      <c r="U868" s="49"/>
      <c r="V868" s="391"/>
      <c r="W868" s="434"/>
    </row>
    <row r="869" spans="3:23" ht="13.5" customHeight="1" x14ac:dyDescent="0.2">
      <c r="C869" s="383">
        <f t="shared" si="50"/>
        <v>857</v>
      </c>
      <c r="D869" s="60" t="str">
        <f t="shared" si="48"/>
        <v/>
      </c>
      <c r="E869" s="376"/>
      <c r="F869" s="511"/>
      <c r="G869" s="511"/>
      <c r="H869" s="511"/>
      <c r="I869" s="363"/>
      <c r="J869" s="363"/>
      <c r="K869" s="363"/>
      <c r="L869" s="431"/>
      <c r="M869" s="431"/>
      <c r="N869" s="423"/>
      <c r="O869" s="432"/>
      <c r="P869" s="432"/>
      <c r="Q869" s="363"/>
      <c r="R869" s="363"/>
      <c r="S869" s="380" t="str">
        <f t="shared" si="49"/>
        <v/>
      </c>
      <c r="T869" s="363"/>
      <c r="U869" s="49"/>
      <c r="V869" s="391"/>
      <c r="W869" s="434"/>
    </row>
    <row r="870" spans="3:23" ht="13.5" customHeight="1" x14ac:dyDescent="0.2">
      <c r="C870" s="383">
        <f t="shared" si="50"/>
        <v>858</v>
      </c>
      <c r="D870" s="60" t="str">
        <f t="shared" si="48"/>
        <v/>
      </c>
      <c r="E870" s="376"/>
      <c r="F870" s="511"/>
      <c r="G870" s="511"/>
      <c r="H870" s="511"/>
      <c r="I870" s="363"/>
      <c r="J870" s="363"/>
      <c r="K870" s="363"/>
      <c r="L870" s="431"/>
      <c r="M870" s="431"/>
      <c r="N870" s="423"/>
      <c r="O870" s="432"/>
      <c r="P870" s="432"/>
      <c r="Q870" s="363"/>
      <c r="R870" s="363"/>
      <c r="S870" s="380" t="str">
        <f t="shared" si="49"/>
        <v/>
      </c>
      <c r="T870" s="363"/>
      <c r="U870" s="49"/>
      <c r="V870" s="391"/>
      <c r="W870" s="434"/>
    </row>
    <row r="871" spans="3:23" ht="13.5" customHeight="1" x14ac:dyDescent="0.2">
      <c r="C871" s="383">
        <f t="shared" si="50"/>
        <v>859</v>
      </c>
      <c r="D871" s="60" t="str">
        <f t="shared" si="48"/>
        <v/>
      </c>
      <c r="E871" s="376"/>
      <c r="F871" s="511"/>
      <c r="G871" s="511"/>
      <c r="H871" s="511"/>
      <c r="I871" s="363"/>
      <c r="J871" s="363"/>
      <c r="K871" s="363"/>
      <c r="L871" s="431"/>
      <c r="M871" s="431"/>
      <c r="N871" s="423"/>
      <c r="O871" s="432"/>
      <c r="P871" s="432"/>
      <c r="Q871" s="363"/>
      <c r="R871" s="363"/>
      <c r="S871" s="380" t="str">
        <f t="shared" si="49"/>
        <v/>
      </c>
      <c r="T871" s="363"/>
      <c r="U871" s="49"/>
      <c r="V871" s="391"/>
      <c r="W871" s="434"/>
    </row>
    <row r="872" spans="3:23" ht="13.5" customHeight="1" x14ac:dyDescent="0.2">
      <c r="C872" s="383">
        <f t="shared" si="50"/>
        <v>860</v>
      </c>
      <c r="D872" s="60" t="str">
        <f t="shared" si="48"/>
        <v/>
      </c>
      <c r="E872" s="376"/>
      <c r="F872" s="511"/>
      <c r="G872" s="511"/>
      <c r="H872" s="511"/>
      <c r="I872" s="363"/>
      <c r="J872" s="363"/>
      <c r="K872" s="363"/>
      <c r="L872" s="431"/>
      <c r="M872" s="431"/>
      <c r="N872" s="423"/>
      <c r="O872" s="432"/>
      <c r="P872" s="432"/>
      <c r="Q872" s="363"/>
      <c r="R872" s="363"/>
      <c r="S872" s="380" t="str">
        <f t="shared" si="49"/>
        <v/>
      </c>
      <c r="T872" s="363"/>
      <c r="U872" s="49"/>
      <c r="V872" s="391"/>
      <c r="W872" s="434"/>
    </row>
    <row r="873" spans="3:23" ht="13.5" customHeight="1" x14ac:dyDescent="0.2">
      <c r="C873" s="383">
        <f t="shared" si="50"/>
        <v>861</v>
      </c>
      <c r="D873" s="60" t="str">
        <f t="shared" si="48"/>
        <v/>
      </c>
      <c r="E873" s="376"/>
      <c r="F873" s="511"/>
      <c r="G873" s="511"/>
      <c r="H873" s="511"/>
      <c r="I873" s="363"/>
      <c r="J873" s="363"/>
      <c r="K873" s="363"/>
      <c r="L873" s="431"/>
      <c r="M873" s="431"/>
      <c r="N873" s="423"/>
      <c r="O873" s="432"/>
      <c r="P873" s="432"/>
      <c r="Q873" s="363"/>
      <c r="R873" s="363"/>
      <c r="S873" s="380" t="str">
        <f t="shared" si="49"/>
        <v/>
      </c>
      <c r="T873" s="363"/>
      <c r="U873" s="49"/>
      <c r="V873" s="391"/>
      <c r="W873" s="434"/>
    </row>
    <row r="874" spans="3:23" ht="13.5" customHeight="1" x14ac:dyDescent="0.2">
      <c r="C874" s="383">
        <f t="shared" si="50"/>
        <v>862</v>
      </c>
      <c r="D874" s="60" t="str">
        <f t="shared" si="48"/>
        <v/>
      </c>
      <c r="E874" s="376"/>
      <c r="F874" s="511"/>
      <c r="G874" s="511"/>
      <c r="H874" s="511"/>
      <c r="I874" s="363"/>
      <c r="J874" s="363"/>
      <c r="K874" s="363"/>
      <c r="L874" s="431"/>
      <c r="M874" s="431"/>
      <c r="N874" s="423"/>
      <c r="O874" s="432"/>
      <c r="P874" s="432"/>
      <c r="Q874" s="363"/>
      <c r="R874" s="363"/>
      <c r="S874" s="380" t="str">
        <f t="shared" si="49"/>
        <v/>
      </c>
      <c r="T874" s="363"/>
      <c r="U874" s="49"/>
      <c r="V874" s="391"/>
      <c r="W874" s="434"/>
    </row>
    <row r="875" spans="3:23" ht="13.5" customHeight="1" x14ac:dyDescent="0.2">
      <c r="C875" s="383">
        <f t="shared" si="50"/>
        <v>863</v>
      </c>
      <c r="D875" s="60" t="str">
        <f t="shared" si="48"/>
        <v/>
      </c>
      <c r="E875" s="376"/>
      <c r="F875" s="511"/>
      <c r="G875" s="511"/>
      <c r="H875" s="511"/>
      <c r="I875" s="363"/>
      <c r="J875" s="363"/>
      <c r="K875" s="363"/>
      <c r="L875" s="431"/>
      <c r="M875" s="431"/>
      <c r="N875" s="423"/>
      <c r="O875" s="432"/>
      <c r="P875" s="432"/>
      <c r="Q875" s="363"/>
      <c r="R875" s="363"/>
      <c r="S875" s="380" t="str">
        <f t="shared" si="49"/>
        <v/>
      </c>
      <c r="T875" s="363"/>
      <c r="U875" s="49"/>
      <c r="V875" s="391"/>
      <c r="W875" s="434"/>
    </row>
    <row r="876" spans="3:23" ht="13.5" customHeight="1" x14ac:dyDescent="0.2">
      <c r="C876" s="383">
        <f t="shared" si="50"/>
        <v>864</v>
      </c>
      <c r="D876" s="60" t="str">
        <f t="shared" si="48"/>
        <v/>
      </c>
      <c r="E876" s="376"/>
      <c r="F876" s="511"/>
      <c r="G876" s="511"/>
      <c r="H876" s="511"/>
      <c r="I876" s="363"/>
      <c r="J876" s="363"/>
      <c r="K876" s="363"/>
      <c r="L876" s="431"/>
      <c r="M876" s="431"/>
      <c r="N876" s="423"/>
      <c r="O876" s="432"/>
      <c r="P876" s="432"/>
      <c r="Q876" s="363"/>
      <c r="R876" s="363"/>
      <c r="S876" s="380" t="str">
        <f t="shared" si="49"/>
        <v/>
      </c>
      <c r="T876" s="363"/>
      <c r="U876" s="49"/>
      <c r="V876" s="391"/>
      <c r="W876" s="434"/>
    </row>
    <row r="877" spans="3:23" ht="13.5" customHeight="1" x14ac:dyDescent="0.2">
      <c r="C877" s="383">
        <f t="shared" si="50"/>
        <v>865</v>
      </c>
      <c r="D877" s="60" t="str">
        <f t="shared" si="48"/>
        <v/>
      </c>
      <c r="E877" s="376"/>
      <c r="F877" s="511"/>
      <c r="G877" s="511"/>
      <c r="H877" s="511"/>
      <c r="I877" s="363"/>
      <c r="J877" s="363"/>
      <c r="K877" s="363"/>
      <c r="L877" s="431"/>
      <c r="M877" s="431"/>
      <c r="N877" s="423"/>
      <c r="O877" s="432"/>
      <c r="P877" s="432"/>
      <c r="Q877" s="363"/>
      <c r="R877" s="363"/>
      <c r="S877" s="380" t="str">
        <f t="shared" si="49"/>
        <v/>
      </c>
      <c r="T877" s="363"/>
      <c r="U877" s="49"/>
      <c r="V877" s="391"/>
      <c r="W877" s="434"/>
    </row>
    <row r="878" spans="3:23" ht="13.5" customHeight="1" x14ac:dyDescent="0.2">
      <c r="C878" s="383">
        <f t="shared" si="50"/>
        <v>866</v>
      </c>
      <c r="D878" s="60" t="str">
        <f t="shared" si="48"/>
        <v/>
      </c>
      <c r="E878" s="376"/>
      <c r="F878" s="511"/>
      <c r="G878" s="511"/>
      <c r="H878" s="511"/>
      <c r="I878" s="363"/>
      <c r="J878" s="363"/>
      <c r="K878" s="363"/>
      <c r="L878" s="431"/>
      <c r="M878" s="431"/>
      <c r="N878" s="423"/>
      <c r="O878" s="432"/>
      <c r="P878" s="432"/>
      <c r="Q878" s="363"/>
      <c r="R878" s="363"/>
      <c r="S878" s="380" t="str">
        <f t="shared" si="49"/>
        <v/>
      </c>
      <c r="T878" s="363"/>
      <c r="U878" s="49"/>
      <c r="V878" s="391"/>
      <c r="W878" s="434"/>
    </row>
    <row r="879" spans="3:23" ht="13.5" customHeight="1" x14ac:dyDescent="0.2">
      <c r="C879" s="383">
        <f t="shared" si="50"/>
        <v>867</v>
      </c>
      <c r="D879" s="60" t="str">
        <f t="shared" si="48"/>
        <v/>
      </c>
      <c r="E879" s="376"/>
      <c r="F879" s="511"/>
      <c r="G879" s="511"/>
      <c r="H879" s="511"/>
      <c r="I879" s="363"/>
      <c r="J879" s="363"/>
      <c r="K879" s="363"/>
      <c r="L879" s="431"/>
      <c r="M879" s="431"/>
      <c r="N879" s="423"/>
      <c r="O879" s="432"/>
      <c r="P879" s="432"/>
      <c r="Q879" s="363"/>
      <c r="R879" s="363"/>
      <c r="S879" s="380" t="str">
        <f t="shared" si="49"/>
        <v/>
      </c>
      <c r="T879" s="363"/>
      <c r="U879" s="49"/>
      <c r="V879" s="391"/>
      <c r="W879" s="434"/>
    </row>
    <row r="880" spans="3:23" ht="13.5" customHeight="1" x14ac:dyDescent="0.2">
      <c r="C880" s="383">
        <f t="shared" si="50"/>
        <v>868</v>
      </c>
      <c r="D880" s="60" t="str">
        <f t="shared" si="48"/>
        <v/>
      </c>
      <c r="E880" s="376"/>
      <c r="F880" s="511"/>
      <c r="G880" s="511"/>
      <c r="H880" s="511"/>
      <c r="I880" s="363"/>
      <c r="J880" s="363"/>
      <c r="K880" s="363"/>
      <c r="L880" s="431"/>
      <c r="M880" s="431"/>
      <c r="N880" s="423"/>
      <c r="O880" s="432"/>
      <c r="P880" s="432"/>
      <c r="Q880" s="363"/>
      <c r="R880" s="363"/>
      <c r="S880" s="380" t="str">
        <f t="shared" si="49"/>
        <v/>
      </c>
      <c r="T880" s="363"/>
      <c r="U880" s="49"/>
      <c r="V880" s="391"/>
      <c r="W880" s="434"/>
    </row>
    <row r="881" spans="3:23" ht="13.5" customHeight="1" x14ac:dyDescent="0.2">
      <c r="C881" s="383">
        <f t="shared" si="50"/>
        <v>869</v>
      </c>
      <c r="D881" s="60" t="str">
        <f t="shared" si="48"/>
        <v/>
      </c>
      <c r="E881" s="376"/>
      <c r="F881" s="511"/>
      <c r="G881" s="511"/>
      <c r="H881" s="511"/>
      <c r="I881" s="363"/>
      <c r="J881" s="363"/>
      <c r="K881" s="363"/>
      <c r="L881" s="431"/>
      <c r="M881" s="431"/>
      <c r="N881" s="423"/>
      <c r="O881" s="432"/>
      <c r="P881" s="432"/>
      <c r="Q881" s="363"/>
      <c r="R881" s="363"/>
      <c r="S881" s="380" t="str">
        <f t="shared" si="49"/>
        <v/>
      </c>
      <c r="T881" s="363"/>
      <c r="U881" s="49"/>
      <c r="V881" s="391"/>
      <c r="W881" s="434"/>
    </row>
    <row r="882" spans="3:23" ht="13.5" customHeight="1" x14ac:dyDescent="0.2">
      <c r="C882" s="383">
        <f t="shared" si="50"/>
        <v>870</v>
      </c>
      <c r="D882" s="60" t="str">
        <f t="shared" si="48"/>
        <v/>
      </c>
      <c r="E882" s="376"/>
      <c r="F882" s="511"/>
      <c r="G882" s="511"/>
      <c r="H882" s="511"/>
      <c r="I882" s="435"/>
      <c r="J882" s="435"/>
      <c r="K882" s="435"/>
      <c r="L882" s="431"/>
      <c r="M882" s="431"/>
      <c r="N882" s="423"/>
      <c r="O882" s="432"/>
      <c r="P882" s="432"/>
      <c r="Q882" s="363"/>
      <c r="R882" s="363"/>
      <c r="S882" s="380" t="str">
        <f t="shared" si="49"/>
        <v/>
      </c>
      <c r="T882" s="363"/>
      <c r="U882" s="49"/>
      <c r="V882" s="391"/>
      <c r="W882" s="434"/>
    </row>
    <row r="883" spans="3:23" ht="13.5" customHeight="1" x14ac:dyDescent="0.2">
      <c r="C883" s="383">
        <f t="shared" si="50"/>
        <v>871</v>
      </c>
      <c r="D883" s="60" t="str">
        <f t="shared" si="48"/>
        <v/>
      </c>
      <c r="E883" s="376"/>
      <c r="F883" s="511"/>
      <c r="G883" s="511"/>
      <c r="H883" s="511"/>
      <c r="I883" s="363"/>
      <c r="J883" s="363"/>
      <c r="K883" s="363"/>
      <c r="L883" s="431"/>
      <c r="M883" s="431"/>
      <c r="N883" s="423"/>
      <c r="O883" s="432"/>
      <c r="P883" s="432"/>
      <c r="Q883" s="363"/>
      <c r="R883" s="363"/>
      <c r="S883" s="380" t="str">
        <f t="shared" si="49"/>
        <v/>
      </c>
      <c r="T883" s="363"/>
      <c r="U883" s="49"/>
      <c r="V883" s="391"/>
      <c r="W883" s="434"/>
    </row>
    <row r="884" spans="3:23" ht="13.5" customHeight="1" x14ac:dyDescent="0.2">
      <c r="C884" s="383">
        <f t="shared" si="50"/>
        <v>872</v>
      </c>
      <c r="D884" s="60" t="str">
        <f t="shared" si="48"/>
        <v/>
      </c>
      <c r="E884" s="376"/>
      <c r="F884" s="511"/>
      <c r="G884" s="511"/>
      <c r="H884" s="511"/>
      <c r="I884" s="363"/>
      <c r="J884" s="363"/>
      <c r="K884" s="363"/>
      <c r="L884" s="431"/>
      <c r="M884" s="431"/>
      <c r="N884" s="423"/>
      <c r="O884" s="432"/>
      <c r="P884" s="432"/>
      <c r="Q884" s="363"/>
      <c r="R884" s="363"/>
      <c r="S884" s="380" t="str">
        <f t="shared" si="49"/>
        <v/>
      </c>
      <c r="T884" s="363"/>
      <c r="U884" s="49"/>
      <c r="V884" s="391"/>
      <c r="W884" s="434"/>
    </row>
    <row r="885" spans="3:23" ht="13.5" customHeight="1" x14ac:dyDescent="0.2">
      <c r="C885" s="383">
        <f t="shared" si="50"/>
        <v>873</v>
      </c>
      <c r="D885" s="60" t="str">
        <f t="shared" si="48"/>
        <v/>
      </c>
      <c r="E885" s="376"/>
      <c r="F885" s="511"/>
      <c r="G885" s="511"/>
      <c r="H885" s="511"/>
      <c r="I885" s="363"/>
      <c r="J885" s="363"/>
      <c r="K885" s="363"/>
      <c r="L885" s="431"/>
      <c r="M885" s="431"/>
      <c r="N885" s="423"/>
      <c r="O885" s="432"/>
      <c r="P885" s="432"/>
      <c r="Q885" s="363"/>
      <c r="R885" s="363"/>
      <c r="S885" s="380" t="str">
        <f t="shared" si="49"/>
        <v/>
      </c>
      <c r="T885" s="363"/>
      <c r="U885" s="49"/>
      <c r="V885" s="391"/>
      <c r="W885" s="434"/>
    </row>
    <row r="886" spans="3:23" ht="13.5" customHeight="1" x14ac:dyDescent="0.2">
      <c r="C886" s="383">
        <f t="shared" si="50"/>
        <v>874</v>
      </c>
      <c r="D886" s="60" t="str">
        <f t="shared" si="48"/>
        <v/>
      </c>
      <c r="E886" s="376"/>
      <c r="F886" s="511"/>
      <c r="G886" s="511"/>
      <c r="H886" s="511"/>
      <c r="I886" s="363"/>
      <c r="J886" s="363"/>
      <c r="K886" s="363"/>
      <c r="L886" s="431"/>
      <c r="M886" s="431"/>
      <c r="N886" s="423"/>
      <c r="O886" s="432"/>
      <c r="P886" s="432"/>
      <c r="Q886" s="363"/>
      <c r="R886" s="363"/>
      <c r="S886" s="380" t="str">
        <f t="shared" si="49"/>
        <v/>
      </c>
      <c r="T886" s="363"/>
      <c r="U886" s="49"/>
      <c r="V886" s="391"/>
      <c r="W886" s="434"/>
    </row>
    <row r="887" spans="3:23" ht="13.5" customHeight="1" x14ac:dyDescent="0.2">
      <c r="C887" s="383">
        <f t="shared" si="50"/>
        <v>875</v>
      </c>
      <c r="D887" s="60" t="str">
        <f t="shared" si="48"/>
        <v/>
      </c>
      <c r="E887" s="376"/>
      <c r="F887" s="511"/>
      <c r="G887" s="511"/>
      <c r="H887" s="511"/>
      <c r="I887" s="363"/>
      <c r="J887" s="363"/>
      <c r="K887" s="363"/>
      <c r="L887" s="431"/>
      <c r="M887" s="431"/>
      <c r="N887" s="423"/>
      <c r="O887" s="432"/>
      <c r="P887" s="432"/>
      <c r="Q887" s="363"/>
      <c r="R887" s="363"/>
      <c r="S887" s="380" t="str">
        <f t="shared" si="49"/>
        <v/>
      </c>
      <c r="T887" s="363"/>
      <c r="U887" s="49"/>
      <c r="V887" s="391"/>
      <c r="W887" s="434"/>
    </row>
    <row r="888" spans="3:23" ht="13.5" customHeight="1" x14ac:dyDescent="0.2">
      <c r="C888" s="383">
        <f t="shared" si="50"/>
        <v>876</v>
      </c>
      <c r="D888" s="60" t="str">
        <f t="shared" si="48"/>
        <v/>
      </c>
      <c r="E888" s="376"/>
      <c r="F888" s="511"/>
      <c r="G888" s="511"/>
      <c r="H888" s="511"/>
      <c r="I888" s="363"/>
      <c r="J888" s="363"/>
      <c r="K888" s="363"/>
      <c r="L888" s="431"/>
      <c r="M888" s="431"/>
      <c r="N888" s="423"/>
      <c r="O888" s="432"/>
      <c r="P888" s="432"/>
      <c r="Q888" s="363"/>
      <c r="R888" s="363"/>
      <c r="S888" s="380" t="str">
        <f t="shared" si="49"/>
        <v/>
      </c>
      <c r="T888" s="363"/>
      <c r="U888" s="49"/>
      <c r="V888" s="391"/>
      <c r="W888" s="434"/>
    </row>
    <row r="889" spans="3:23" ht="13.5" customHeight="1" x14ac:dyDescent="0.2">
      <c r="C889" s="383">
        <f t="shared" si="50"/>
        <v>877</v>
      </c>
      <c r="D889" s="60" t="str">
        <f t="shared" si="48"/>
        <v/>
      </c>
      <c r="E889" s="376"/>
      <c r="F889" s="511"/>
      <c r="G889" s="511"/>
      <c r="H889" s="511"/>
      <c r="I889" s="363"/>
      <c r="J889" s="363"/>
      <c r="K889" s="363"/>
      <c r="L889" s="431"/>
      <c r="M889" s="431"/>
      <c r="N889" s="423"/>
      <c r="O889" s="432"/>
      <c r="P889" s="432"/>
      <c r="Q889" s="363"/>
      <c r="R889" s="363"/>
      <c r="S889" s="380" t="str">
        <f t="shared" si="49"/>
        <v/>
      </c>
      <c r="T889" s="363"/>
      <c r="U889" s="49"/>
      <c r="V889" s="391"/>
      <c r="W889" s="434"/>
    </row>
    <row r="890" spans="3:23" ht="13.5" customHeight="1" x14ac:dyDescent="0.2">
      <c r="C890" s="383">
        <f t="shared" si="50"/>
        <v>878</v>
      </c>
      <c r="D890" s="60" t="str">
        <f t="shared" si="48"/>
        <v/>
      </c>
      <c r="E890" s="376"/>
      <c r="F890" s="511"/>
      <c r="G890" s="511"/>
      <c r="H890" s="511"/>
      <c r="I890" s="363"/>
      <c r="J890" s="363"/>
      <c r="K890" s="363"/>
      <c r="L890" s="431"/>
      <c r="M890" s="431"/>
      <c r="N890" s="423"/>
      <c r="O890" s="432"/>
      <c r="P890" s="432"/>
      <c r="Q890" s="363"/>
      <c r="R890" s="363"/>
      <c r="S890" s="380" t="str">
        <f t="shared" si="49"/>
        <v/>
      </c>
      <c r="T890" s="363"/>
      <c r="U890" s="49"/>
      <c r="V890" s="391"/>
      <c r="W890" s="434"/>
    </row>
    <row r="891" spans="3:23" ht="13.5" customHeight="1" x14ac:dyDescent="0.2">
      <c r="C891" s="383">
        <f t="shared" si="50"/>
        <v>879</v>
      </c>
      <c r="D891" s="60" t="str">
        <f t="shared" si="48"/>
        <v/>
      </c>
      <c r="E891" s="376"/>
      <c r="F891" s="511"/>
      <c r="G891" s="511"/>
      <c r="H891" s="511"/>
      <c r="I891" s="363"/>
      <c r="J891" s="363"/>
      <c r="K891" s="363"/>
      <c r="L891" s="431"/>
      <c r="M891" s="431"/>
      <c r="N891" s="423"/>
      <c r="O891" s="432"/>
      <c r="P891" s="432"/>
      <c r="Q891" s="363"/>
      <c r="R891" s="363"/>
      <c r="S891" s="380" t="str">
        <f t="shared" si="49"/>
        <v/>
      </c>
      <c r="T891" s="363"/>
      <c r="U891" s="49"/>
      <c r="V891" s="391"/>
      <c r="W891" s="434"/>
    </row>
    <row r="892" spans="3:23" ht="13.5" customHeight="1" x14ac:dyDescent="0.2">
      <c r="C892" s="383">
        <f t="shared" si="50"/>
        <v>880</v>
      </c>
      <c r="D892" s="60" t="str">
        <f t="shared" si="48"/>
        <v/>
      </c>
      <c r="E892" s="376"/>
      <c r="F892" s="511"/>
      <c r="G892" s="511"/>
      <c r="H892" s="511"/>
      <c r="I892" s="363"/>
      <c r="J892" s="363"/>
      <c r="K892" s="363"/>
      <c r="L892" s="431"/>
      <c r="M892" s="431"/>
      <c r="N892" s="423"/>
      <c r="O892" s="432"/>
      <c r="P892" s="432"/>
      <c r="Q892" s="363"/>
      <c r="R892" s="363"/>
      <c r="S892" s="380" t="str">
        <f t="shared" si="49"/>
        <v/>
      </c>
      <c r="T892" s="363"/>
      <c r="U892" s="49"/>
      <c r="V892" s="391"/>
      <c r="W892" s="434"/>
    </row>
    <row r="893" spans="3:23" ht="13.5" customHeight="1" x14ac:dyDescent="0.2">
      <c r="C893" s="383">
        <f t="shared" si="50"/>
        <v>881</v>
      </c>
      <c r="D893" s="60" t="str">
        <f t="shared" si="48"/>
        <v/>
      </c>
      <c r="E893" s="376"/>
      <c r="F893" s="511"/>
      <c r="G893" s="511"/>
      <c r="H893" s="511"/>
      <c r="I893" s="363"/>
      <c r="J893" s="363"/>
      <c r="K893" s="363"/>
      <c r="L893" s="431"/>
      <c r="M893" s="431"/>
      <c r="N893" s="423"/>
      <c r="O893" s="432"/>
      <c r="P893" s="432"/>
      <c r="Q893" s="363"/>
      <c r="R893" s="363"/>
      <c r="S893" s="380" t="str">
        <f t="shared" si="49"/>
        <v/>
      </c>
      <c r="T893" s="363"/>
      <c r="U893" s="49"/>
      <c r="V893" s="391"/>
      <c r="W893" s="434"/>
    </row>
    <row r="894" spans="3:23" ht="13.5" customHeight="1" x14ac:dyDescent="0.2">
      <c r="C894" s="383">
        <f t="shared" si="50"/>
        <v>882</v>
      </c>
      <c r="D894" s="60" t="str">
        <f t="shared" si="48"/>
        <v/>
      </c>
      <c r="E894" s="376"/>
      <c r="F894" s="511"/>
      <c r="G894" s="511"/>
      <c r="H894" s="511"/>
      <c r="I894" s="363"/>
      <c r="J894" s="363"/>
      <c r="K894" s="363"/>
      <c r="L894" s="431"/>
      <c r="M894" s="431"/>
      <c r="N894" s="423"/>
      <c r="O894" s="432"/>
      <c r="P894" s="432"/>
      <c r="Q894" s="363"/>
      <c r="R894" s="363"/>
      <c r="S894" s="380" t="str">
        <f t="shared" si="49"/>
        <v/>
      </c>
      <c r="T894" s="363"/>
      <c r="U894" s="49"/>
      <c r="V894" s="391"/>
      <c r="W894" s="434"/>
    </row>
    <row r="895" spans="3:23" ht="13.5" customHeight="1" x14ac:dyDescent="0.2">
      <c r="C895" s="383">
        <f t="shared" si="50"/>
        <v>883</v>
      </c>
      <c r="D895" s="60" t="str">
        <f t="shared" si="48"/>
        <v/>
      </c>
      <c r="E895" s="376"/>
      <c r="F895" s="511"/>
      <c r="G895" s="511"/>
      <c r="H895" s="511"/>
      <c r="I895" s="363"/>
      <c r="J895" s="363"/>
      <c r="K895" s="363"/>
      <c r="L895" s="431"/>
      <c r="M895" s="431"/>
      <c r="N895" s="423"/>
      <c r="O895" s="432"/>
      <c r="P895" s="432"/>
      <c r="Q895" s="363"/>
      <c r="R895" s="363"/>
      <c r="S895" s="380" t="str">
        <f t="shared" si="49"/>
        <v/>
      </c>
      <c r="T895" s="363"/>
      <c r="U895" s="49"/>
      <c r="V895" s="391"/>
      <c r="W895" s="434"/>
    </row>
    <row r="896" spans="3:23" ht="13.5" customHeight="1" x14ac:dyDescent="0.2">
      <c r="C896" s="383">
        <f t="shared" si="50"/>
        <v>884</v>
      </c>
      <c r="D896" s="60" t="str">
        <f t="shared" si="48"/>
        <v/>
      </c>
      <c r="E896" s="376"/>
      <c r="F896" s="511"/>
      <c r="G896" s="511"/>
      <c r="H896" s="511"/>
      <c r="I896" s="363"/>
      <c r="J896" s="363"/>
      <c r="K896" s="363"/>
      <c r="L896" s="431"/>
      <c r="M896" s="431"/>
      <c r="N896" s="423"/>
      <c r="O896" s="432"/>
      <c r="P896" s="432"/>
      <c r="Q896" s="363"/>
      <c r="R896" s="363"/>
      <c r="S896" s="380" t="str">
        <f t="shared" si="49"/>
        <v/>
      </c>
      <c r="T896" s="363"/>
      <c r="U896" s="49"/>
      <c r="V896" s="391"/>
      <c r="W896" s="434"/>
    </row>
    <row r="897" spans="3:23" ht="13.5" customHeight="1" x14ac:dyDescent="0.2">
      <c r="C897" s="383">
        <f t="shared" si="50"/>
        <v>885</v>
      </c>
      <c r="D897" s="60" t="str">
        <f t="shared" si="48"/>
        <v/>
      </c>
      <c r="E897" s="376"/>
      <c r="F897" s="511"/>
      <c r="G897" s="511"/>
      <c r="H897" s="511"/>
      <c r="I897" s="363"/>
      <c r="J897" s="363"/>
      <c r="K897" s="363"/>
      <c r="L897" s="431"/>
      <c r="M897" s="431"/>
      <c r="N897" s="423"/>
      <c r="O897" s="432"/>
      <c r="P897" s="432"/>
      <c r="Q897" s="363"/>
      <c r="R897" s="363"/>
      <c r="S897" s="380" t="str">
        <f t="shared" si="49"/>
        <v/>
      </c>
      <c r="T897" s="363"/>
      <c r="U897" s="49"/>
      <c r="V897" s="391"/>
      <c r="W897" s="434"/>
    </row>
    <row r="898" spans="3:23" ht="13.5" customHeight="1" x14ac:dyDescent="0.2">
      <c r="C898" s="383">
        <f t="shared" si="50"/>
        <v>886</v>
      </c>
      <c r="D898" s="60" t="str">
        <f t="shared" si="48"/>
        <v/>
      </c>
      <c r="E898" s="376"/>
      <c r="F898" s="511"/>
      <c r="G898" s="511"/>
      <c r="H898" s="511"/>
      <c r="I898" s="363"/>
      <c r="J898" s="363"/>
      <c r="K898" s="363"/>
      <c r="L898" s="431"/>
      <c r="M898" s="431"/>
      <c r="N898" s="423"/>
      <c r="O898" s="432"/>
      <c r="P898" s="432"/>
      <c r="Q898" s="363"/>
      <c r="R898" s="363"/>
      <c r="S898" s="380" t="str">
        <f t="shared" si="49"/>
        <v/>
      </c>
      <c r="T898" s="363"/>
      <c r="U898" s="49"/>
      <c r="V898" s="391"/>
      <c r="W898" s="434"/>
    </row>
    <row r="899" spans="3:23" ht="13.5" customHeight="1" x14ac:dyDescent="0.2">
      <c r="C899" s="383">
        <f t="shared" si="50"/>
        <v>887</v>
      </c>
      <c r="D899" s="60" t="str">
        <f t="shared" si="48"/>
        <v/>
      </c>
      <c r="E899" s="376"/>
      <c r="F899" s="511"/>
      <c r="G899" s="511"/>
      <c r="H899" s="511"/>
      <c r="I899" s="363"/>
      <c r="J899" s="363"/>
      <c r="K899" s="363"/>
      <c r="L899" s="431"/>
      <c r="M899" s="431"/>
      <c r="N899" s="423"/>
      <c r="O899" s="432"/>
      <c r="P899" s="432"/>
      <c r="Q899" s="363"/>
      <c r="R899" s="363"/>
      <c r="S899" s="380" t="str">
        <f t="shared" si="49"/>
        <v/>
      </c>
      <c r="T899" s="363"/>
      <c r="U899" s="49"/>
      <c r="V899" s="391"/>
      <c r="W899" s="434"/>
    </row>
    <row r="900" spans="3:23" ht="13.5" customHeight="1" x14ac:dyDescent="0.2">
      <c r="C900" s="383">
        <f t="shared" si="50"/>
        <v>888</v>
      </c>
      <c r="D900" s="60" t="str">
        <f t="shared" si="48"/>
        <v/>
      </c>
      <c r="E900" s="376"/>
      <c r="F900" s="511"/>
      <c r="G900" s="511"/>
      <c r="H900" s="511"/>
      <c r="I900" s="363"/>
      <c r="J900" s="363"/>
      <c r="K900" s="363"/>
      <c r="L900" s="431"/>
      <c r="M900" s="431"/>
      <c r="N900" s="423"/>
      <c r="O900" s="432"/>
      <c r="P900" s="432"/>
      <c r="Q900" s="363"/>
      <c r="R900" s="363"/>
      <c r="S900" s="380" t="str">
        <f t="shared" si="49"/>
        <v/>
      </c>
      <c r="T900" s="363"/>
      <c r="U900" s="49"/>
      <c r="V900" s="391"/>
      <c r="W900" s="434"/>
    </row>
    <row r="901" spans="3:23" ht="13.5" customHeight="1" x14ac:dyDescent="0.2">
      <c r="C901" s="383">
        <f t="shared" si="50"/>
        <v>889</v>
      </c>
      <c r="D901" s="60" t="str">
        <f t="shared" si="48"/>
        <v/>
      </c>
      <c r="E901" s="376"/>
      <c r="F901" s="511"/>
      <c r="G901" s="511"/>
      <c r="H901" s="511"/>
      <c r="I901" s="363"/>
      <c r="J901" s="363"/>
      <c r="K901" s="363"/>
      <c r="L901" s="431"/>
      <c r="M901" s="431"/>
      <c r="N901" s="423"/>
      <c r="O901" s="432"/>
      <c r="P901" s="432"/>
      <c r="Q901" s="363"/>
      <c r="R901" s="363"/>
      <c r="S901" s="380" t="str">
        <f t="shared" si="49"/>
        <v/>
      </c>
      <c r="T901" s="363"/>
      <c r="U901" s="49"/>
      <c r="V901" s="391"/>
      <c r="W901" s="434"/>
    </row>
    <row r="902" spans="3:23" ht="13.5" customHeight="1" x14ac:dyDescent="0.2">
      <c r="C902" s="383">
        <f t="shared" si="50"/>
        <v>890</v>
      </c>
      <c r="D902" s="60" t="str">
        <f t="shared" si="48"/>
        <v/>
      </c>
      <c r="E902" s="376"/>
      <c r="F902" s="511"/>
      <c r="G902" s="511"/>
      <c r="H902" s="511"/>
      <c r="I902" s="363"/>
      <c r="J902" s="363"/>
      <c r="K902" s="363"/>
      <c r="L902" s="431"/>
      <c r="M902" s="431"/>
      <c r="N902" s="423"/>
      <c r="O902" s="432"/>
      <c r="P902" s="432"/>
      <c r="Q902" s="363"/>
      <c r="R902" s="363"/>
      <c r="S902" s="380" t="str">
        <f t="shared" si="49"/>
        <v/>
      </c>
      <c r="T902" s="363"/>
      <c r="U902" s="49"/>
      <c r="V902" s="391"/>
      <c r="W902" s="434"/>
    </row>
    <row r="903" spans="3:23" ht="13.5" customHeight="1" x14ac:dyDescent="0.2">
      <c r="C903" s="383">
        <f t="shared" si="50"/>
        <v>891</v>
      </c>
      <c r="D903" s="60" t="str">
        <f t="shared" si="48"/>
        <v/>
      </c>
      <c r="E903" s="376"/>
      <c r="F903" s="511"/>
      <c r="G903" s="511"/>
      <c r="H903" s="511"/>
      <c r="I903" s="363"/>
      <c r="J903" s="363"/>
      <c r="K903" s="363"/>
      <c r="L903" s="431"/>
      <c r="M903" s="431"/>
      <c r="N903" s="423"/>
      <c r="O903" s="432"/>
      <c r="P903" s="432"/>
      <c r="Q903" s="363"/>
      <c r="R903" s="363"/>
      <c r="S903" s="380" t="str">
        <f t="shared" si="49"/>
        <v/>
      </c>
      <c r="T903" s="363"/>
      <c r="U903" s="49"/>
      <c r="V903" s="391"/>
      <c r="W903" s="434"/>
    </row>
    <row r="904" spans="3:23" ht="13.5" customHeight="1" x14ac:dyDescent="0.2">
      <c r="C904" s="383">
        <f t="shared" si="50"/>
        <v>892</v>
      </c>
      <c r="D904" s="60" t="str">
        <f t="shared" si="48"/>
        <v/>
      </c>
      <c r="E904" s="376"/>
      <c r="F904" s="511"/>
      <c r="G904" s="511"/>
      <c r="H904" s="511"/>
      <c r="I904" s="363"/>
      <c r="J904" s="363"/>
      <c r="K904" s="363"/>
      <c r="L904" s="431"/>
      <c r="M904" s="431"/>
      <c r="N904" s="423"/>
      <c r="O904" s="432"/>
      <c r="P904" s="432"/>
      <c r="Q904" s="363"/>
      <c r="R904" s="363"/>
      <c r="S904" s="380" t="str">
        <f t="shared" si="49"/>
        <v/>
      </c>
      <c r="T904" s="363"/>
      <c r="U904" s="49"/>
      <c r="V904" s="391"/>
      <c r="W904" s="434"/>
    </row>
    <row r="905" spans="3:23" ht="13.5" customHeight="1" x14ac:dyDescent="0.2">
      <c r="C905" s="383">
        <f t="shared" si="50"/>
        <v>893</v>
      </c>
      <c r="D905" s="60" t="str">
        <f t="shared" si="48"/>
        <v/>
      </c>
      <c r="E905" s="376"/>
      <c r="F905" s="511"/>
      <c r="G905" s="511"/>
      <c r="H905" s="511"/>
      <c r="I905" s="363"/>
      <c r="J905" s="363"/>
      <c r="K905" s="363"/>
      <c r="L905" s="431"/>
      <c r="M905" s="431"/>
      <c r="N905" s="423"/>
      <c r="O905" s="432"/>
      <c r="P905" s="432"/>
      <c r="Q905" s="363"/>
      <c r="R905" s="363"/>
      <c r="S905" s="380" t="str">
        <f t="shared" si="49"/>
        <v/>
      </c>
      <c r="T905" s="363"/>
      <c r="U905" s="49"/>
      <c r="V905" s="391"/>
      <c r="W905" s="434"/>
    </row>
    <row r="906" spans="3:23" ht="13.5" customHeight="1" x14ac:dyDescent="0.2">
      <c r="C906" s="383">
        <f t="shared" si="50"/>
        <v>894</v>
      </c>
      <c r="D906" s="60" t="str">
        <f t="shared" si="48"/>
        <v/>
      </c>
      <c r="E906" s="376"/>
      <c r="F906" s="511"/>
      <c r="G906" s="511"/>
      <c r="H906" s="511"/>
      <c r="I906" s="363"/>
      <c r="J906" s="363"/>
      <c r="K906" s="363"/>
      <c r="L906" s="431"/>
      <c r="M906" s="431"/>
      <c r="N906" s="423"/>
      <c r="O906" s="432"/>
      <c r="P906" s="432"/>
      <c r="Q906" s="363"/>
      <c r="R906" s="363"/>
      <c r="S906" s="380" t="str">
        <f t="shared" si="49"/>
        <v/>
      </c>
      <c r="T906" s="363"/>
      <c r="U906" s="49"/>
      <c r="V906" s="391"/>
      <c r="W906" s="434"/>
    </row>
    <row r="907" spans="3:23" ht="13.5" customHeight="1" x14ac:dyDescent="0.2">
      <c r="C907" s="383">
        <f t="shared" si="50"/>
        <v>895</v>
      </c>
      <c r="D907" s="60" t="str">
        <f t="shared" si="48"/>
        <v/>
      </c>
      <c r="E907" s="376"/>
      <c r="F907" s="511"/>
      <c r="G907" s="511"/>
      <c r="H907" s="511"/>
      <c r="I907" s="363"/>
      <c r="J907" s="363"/>
      <c r="K907" s="363"/>
      <c r="L907" s="431"/>
      <c r="M907" s="431"/>
      <c r="N907" s="423"/>
      <c r="O907" s="432"/>
      <c r="P907" s="432"/>
      <c r="Q907" s="363"/>
      <c r="R907" s="363"/>
      <c r="S907" s="380" t="str">
        <f t="shared" si="49"/>
        <v/>
      </c>
      <c r="T907" s="363"/>
      <c r="U907" s="49"/>
      <c r="V907" s="391"/>
      <c r="W907" s="434"/>
    </row>
    <row r="908" spans="3:23" ht="13.5" customHeight="1" x14ac:dyDescent="0.2">
      <c r="C908" s="383">
        <f t="shared" si="50"/>
        <v>896</v>
      </c>
      <c r="D908" s="60" t="str">
        <f t="shared" si="48"/>
        <v/>
      </c>
      <c r="E908" s="376"/>
      <c r="F908" s="511"/>
      <c r="G908" s="511"/>
      <c r="H908" s="511"/>
      <c r="I908" s="363"/>
      <c r="J908" s="363"/>
      <c r="K908" s="363"/>
      <c r="L908" s="431"/>
      <c r="M908" s="431"/>
      <c r="N908" s="423"/>
      <c r="O908" s="432"/>
      <c r="P908" s="432"/>
      <c r="Q908" s="363"/>
      <c r="R908" s="363"/>
      <c r="S908" s="380" t="str">
        <f t="shared" si="49"/>
        <v/>
      </c>
      <c r="T908" s="363"/>
      <c r="U908" s="49"/>
      <c r="V908" s="391"/>
      <c r="W908" s="434"/>
    </row>
    <row r="909" spans="3:23" ht="13.5" customHeight="1" x14ac:dyDescent="0.2">
      <c r="C909" s="383">
        <f t="shared" si="50"/>
        <v>897</v>
      </c>
      <c r="D909" s="60" t="str">
        <f>IF(E909="","",IF(OR(AND(E909&lt;=$Z$2,K909&lt;&gt;"○"),AND(E909&lt;=$AA$2,K909="○")),"○",""))</f>
        <v/>
      </c>
      <c r="E909" s="376"/>
      <c r="F909" s="511"/>
      <c r="G909" s="511"/>
      <c r="H909" s="511"/>
      <c r="I909" s="363"/>
      <c r="J909" s="363"/>
      <c r="K909" s="363"/>
      <c r="L909" s="431"/>
      <c r="M909" s="431"/>
      <c r="N909" s="423"/>
      <c r="O909" s="432"/>
      <c r="P909" s="432"/>
      <c r="Q909" s="363"/>
      <c r="R909" s="363"/>
      <c r="S909" s="380" t="str">
        <f>IF(OR(N909="",N909=0),"",IF(OR(AND(I909="○",$O909&gt;Z$5),AND(J909="○",$O909&gt;AA$5),AND(I909="○",$P909&gt;Z$6),AND(J909="○",$P909&gt;AA$6),AND(K909="○",$P909&gt;AB$6),AND(Q909="○",R909="○")),"○",""))</f>
        <v/>
      </c>
      <c r="T909" s="363"/>
      <c r="U909" s="49"/>
      <c r="V909" s="391"/>
      <c r="W909" s="434"/>
    </row>
    <row r="910" spans="3:23" ht="13.5" customHeight="1" x14ac:dyDescent="0.2">
      <c r="C910" s="383">
        <f t="shared" si="50"/>
        <v>898</v>
      </c>
      <c r="D910" s="60" t="str">
        <f>IF(E910="","",IF(OR(AND(E910&lt;=$Z$2,K910&lt;&gt;"○"),AND(E910&lt;=$AA$2,K910="○")),"○",""))</f>
        <v/>
      </c>
      <c r="E910" s="376"/>
      <c r="F910" s="511"/>
      <c r="G910" s="511"/>
      <c r="H910" s="511"/>
      <c r="I910" s="363"/>
      <c r="J910" s="363"/>
      <c r="K910" s="363"/>
      <c r="L910" s="431"/>
      <c r="M910" s="431"/>
      <c r="N910" s="423"/>
      <c r="O910" s="432"/>
      <c r="P910" s="432"/>
      <c r="Q910" s="363"/>
      <c r="R910" s="363"/>
      <c r="S910" s="380" t="str">
        <f>IF(OR(N910="",N910=0),"",IF(OR(AND(I910="○",$O910&gt;Z$5),AND(J910="○",$O910&gt;AA$5),AND(I910="○",$P910&gt;Z$6),AND(J910="○",$P910&gt;AA$6),AND(K910="○",$P910&gt;AB$6),AND(Q910="○",R910="○")),"○",""))</f>
        <v/>
      </c>
      <c r="T910" s="363"/>
      <c r="U910" s="49"/>
      <c r="V910" s="391"/>
      <c r="W910" s="434"/>
    </row>
    <row r="911" spans="3:23" ht="13.5" customHeight="1" x14ac:dyDescent="0.2">
      <c r="C911" s="383">
        <f t="shared" si="50"/>
        <v>899</v>
      </c>
      <c r="D911" s="60" t="str">
        <f>IF(E911="","",IF(OR(AND(E911&lt;=$Z$2,K911&lt;&gt;"○"),AND(E911&lt;=$AA$2,K911="○")),"○",""))</f>
        <v/>
      </c>
      <c r="E911" s="376"/>
      <c r="F911" s="511"/>
      <c r="G911" s="511"/>
      <c r="H911" s="511"/>
      <c r="I911" s="363"/>
      <c r="J911" s="363"/>
      <c r="K911" s="363"/>
      <c r="L911" s="431"/>
      <c r="M911" s="431"/>
      <c r="N911" s="423"/>
      <c r="O911" s="432"/>
      <c r="P911" s="432"/>
      <c r="Q911" s="363"/>
      <c r="R911" s="363"/>
      <c r="S911" s="380" t="str">
        <f>IF(OR(N911="",N911=0),"",IF(OR(AND(I911="○",$O911&gt;Z$5),AND(J911="○",$O911&gt;AA$5),AND(I911="○",$P911&gt;Z$6),AND(J911="○",$P911&gt;AA$6),AND(K911="○",$P911&gt;AB$6),AND(Q911="○",R911="○")),"○",""))</f>
        <v/>
      </c>
      <c r="T911" s="363"/>
      <c r="U911" s="49"/>
      <c r="V911" s="391"/>
      <c r="W911" s="434"/>
    </row>
    <row r="912" spans="3:23" ht="13.5" customHeight="1" x14ac:dyDescent="0.2">
      <c r="C912" s="383">
        <f t="shared" si="50"/>
        <v>900</v>
      </c>
      <c r="D912" s="60" t="str">
        <f>IF(E912="","",IF(OR(AND(E912&lt;=$Z$2,K912&lt;&gt;"○"),AND(E912&lt;=$AA$2,K912="○")),"○",""))</f>
        <v/>
      </c>
      <c r="E912" s="376"/>
      <c r="F912" s="511"/>
      <c r="G912" s="511"/>
      <c r="H912" s="511"/>
      <c r="I912" s="435"/>
      <c r="J912" s="435"/>
      <c r="K912" s="435"/>
      <c r="L912" s="431"/>
      <c r="M912" s="431"/>
      <c r="N912" s="423"/>
      <c r="O912" s="432"/>
      <c r="P912" s="432"/>
      <c r="Q912" s="363"/>
      <c r="R912" s="363"/>
      <c r="S912" s="380" t="str">
        <f>IF(OR(N912="",N912=0),"",IF(OR(AND(I912="○",$O912&gt;Z$5),AND(J912="○",$O912&gt;AA$5),AND(I912="○",$P912&gt;Z$6),AND(J912="○",$P912&gt;AA$6),AND(K912="○",$P912&gt;AB$6),AND(Q912="○",R912="○")),"○",""))</f>
        <v/>
      </c>
      <c r="T912" s="363"/>
      <c r="U912" s="49"/>
      <c r="V912" s="391"/>
      <c r="W912" s="434"/>
    </row>
    <row r="913" spans="2:23" s="33" customFormat="1" ht="13.5" customHeight="1" x14ac:dyDescent="0.2">
      <c r="B913" s="137"/>
      <c r="C913" s="386"/>
      <c r="D913" s="386"/>
      <c r="E913" s="387"/>
      <c r="F913" s="386"/>
      <c r="G913" s="386"/>
      <c r="H913" s="386"/>
      <c r="I913" s="387"/>
      <c r="J913" s="387"/>
      <c r="K913" s="387"/>
      <c r="L913" s="436"/>
      <c r="M913" s="436"/>
      <c r="N913" s="437"/>
      <c r="O913" s="388"/>
      <c r="P913" s="388"/>
      <c r="Q913" s="388"/>
      <c r="R913" s="388"/>
      <c r="S913" s="388"/>
      <c r="T913" s="388"/>
      <c r="U913" s="49"/>
      <c r="V913" s="391"/>
      <c r="W913" s="434"/>
    </row>
  </sheetData>
  <sheetProtection password="DE0B" sheet="1" selectLockedCells="1"/>
  <mergeCells count="19">
    <mergeCell ref="C10:F12"/>
    <mergeCell ref="I6:I7"/>
    <mergeCell ref="I5:K5"/>
    <mergeCell ref="M5:M7"/>
    <mergeCell ref="N5:N7"/>
    <mergeCell ref="C5:C7"/>
    <mergeCell ref="E5:E7"/>
    <mergeCell ref="F5:F7"/>
    <mergeCell ref="D5:D7"/>
    <mergeCell ref="O5:S5"/>
    <mergeCell ref="C9:G9"/>
    <mergeCell ref="T5:T7"/>
    <mergeCell ref="Q6:R6"/>
    <mergeCell ref="G5:G7"/>
    <mergeCell ref="H5:H7"/>
    <mergeCell ref="L5:L7"/>
    <mergeCell ref="K6:K7"/>
    <mergeCell ref="J6:J7"/>
    <mergeCell ref="S6:S7"/>
  </mergeCells>
  <phoneticPr fontId="3"/>
  <conditionalFormatting sqref="R13:R912">
    <cfRule type="expression" dxfId="121" priority="34" stopIfTrue="1">
      <formula>AND($L13="",R13="○")</formula>
    </cfRule>
    <cfRule type="expression" dxfId="120" priority="35" stopIfTrue="1">
      <formula>AND(OR(O13&lt;&gt;"",P13&lt;&gt;""),R13="○")</formula>
    </cfRule>
  </conditionalFormatting>
  <conditionalFormatting sqref="Q13:Q912">
    <cfRule type="expression" dxfId="119" priority="37" stopIfTrue="1">
      <formula>AND($L13="",Q13="○")</formula>
    </cfRule>
    <cfRule type="expression" dxfId="118" priority="38" stopIfTrue="1">
      <formula>AND(OR(O13&lt;&gt;"",P13&lt;&gt;""),Q13="○")</formula>
    </cfRule>
  </conditionalFormatting>
  <conditionalFormatting sqref="S13:S912">
    <cfRule type="expression" dxfId="117" priority="7" stopIfTrue="1">
      <formula>AND(D13="○",S13="")</formula>
    </cfRule>
  </conditionalFormatting>
  <conditionalFormatting sqref="T13:T912">
    <cfRule type="expression" dxfId="116" priority="4" stopIfTrue="1">
      <formula>AND(D13="○",T13="")</formula>
    </cfRule>
    <cfRule type="expression" dxfId="115" priority="5" stopIfTrue="1">
      <formula>AND($L13="",T13="○")</formula>
    </cfRule>
  </conditionalFormatting>
  <conditionalFormatting sqref="I13:I912">
    <cfRule type="expression" dxfId="114" priority="3" stopIfTrue="1">
      <formula>AND(I13="○",OR(J13="○",K13="○"))</formula>
    </cfRule>
  </conditionalFormatting>
  <conditionalFormatting sqref="J13:J912">
    <cfRule type="expression" dxfId="113" priority="2" stopIfTrue="1">
      <formula>AND(J13="○",OR(I13="○",K13="○"))</formula>
    </cfRule>
  </conditionalFormatting>
  <conditionalFormatting sqref="K13:K912">
    <cfRule type="expression" dxfId="112" priority="1" stopIfTrue="1">
      <formula>AND(K13="○",OR(I13="○",J13="○"))</formula>
    </cfRule>
  </conditionalFormatting>
  <dataValidations count="2">
    <dataValidation type="list" allowBlank="1" showInputMessage="1" showErrorMessage="1" sqref="T13:T912 Q13:R912 I13:K912" xr:uid="{00000000-0002-0000-0700-000000000000}">
      <formula1>$X$1:$X$2</formula1>
    </dataValidation>
    <dataValidation type="list" allowBlank="1" showInputMessage="1" showErrorMessage="1" sqref="H13:H912" xr:uid="{00000000-0002-0000-0700-000001000000}">
      <formula1>$AA$3:$AZ$3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rowBreaks count="1" manualBreakCount="1">
    <brk id="882" max="3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F1003"/>
  <sheetViews>
    <sheetView showGridLines="0" zoomScaleNormal="100" zoomScaleSheetLayoutView="100" workbookViewId="0">
      <pane ySplit="12" topLeftCell="A13" activePane="bottomLeft" state="frozen"/>
      <selection activeCell="R43" sqref="R43"/>
      <selection pane="bottomLeft" activeCell="E13" sqref="E13"/>
    </sheetView>
  </sheetViews>
  <sheetFormatPr defaultColWidth="0" defaultRowHeight="13.2" zeroHeight="1" x14ac:dyDescent="0.2"/>
  <cols>
    <col min="1" max="1" width="2.109375" style="31" customWidth="1"/>
    <col min="2" max="2" width="2.6640625" style="31" customWidth="1"/>
    <col min="3" max="3" width="3.6640625" style="31" customWidth="1"/>
    <col min="4" max="5" width="4.6640625" style="31" customWidth="1"/>
    <col min="6" max="6" width="11.6640625" style="31" customWidth="1"/>
    <col min="7" max="7" width="20.6640625" style="31" customWidth="1"/>
    <col min="8" max="8" width="13.21875" style="31" customWidth="1"/>
    <col min="9" max="9" width="8.109375" style="31" customWidth="1"/>
    <col min="10" max="10" width="6.109375" style="31" customWidth="1"/>
    <col min="11" max="14" width="8.109375" style="31" customWidth="1"/>
    <col min="15" max="15" width="2.6640625" style="33" customWidth="1"/>
    <col min="16" max="16" width="2.6640625" style="31" customWidth="1"/>
    <col min="17" max="17" width="8.77734375" style="32" hidden="1" customWidth="1"/>
    <col min="18" max="233" width="8.77734375" style="31" hidden="1" customWidth="1"/>
    <col min="234" max="234" width="2.109375" style="31" hidden="1" customWidth="1"/>
    <col min="235" max="235" width="2.6640625" style="31" hidden="1" customWidth="1"/>
    <col min="236" max="236" width="3.6640625" style="31" hidden="1" customWidth="1"/>
    <col min="237" max="237" width="4.6640625" style="31" hidden="1" customWidth="1"/>
    <col min="238" max="238" width="6.6640625" style="31" hidden="1" customWidth="1"/>
    <col min="239" max="239" width="13.6640625" style="31" hidden="1" customWidth="1"/>
    <col min="240" max="240" width="5.6640625" style="31" hidden="1" customWidth="1"/>
    <col min="241" max="16384" width="0" style="31" hidden="1"/>
  </cols>
  <sheetData>
    <row r="1" spans="2:37" ht="13.5" hidden="1" customHeight="1" x14ac:dyDescent="0.2">
      <c r="B1" s="23"/>
      <c r="C1" s="1"/>
      <c r="D1" s="1"/>
      <c r="E1" s="43"/>
      <c r="F1" s="1"/>
      <c r="G1" s="1"/>
      <c r="H1" s="1"/>
      <c r="I1" s="528">
        <f>IF($I$10=0,0,I11/$I$10)</f>
        <v>0.24298570672313391</v>
      </c>
      <c r="J1" s="1"/>
      <c r="K1" s="528">
        <f>IF($I$10=0,0,K12/$I$10)</f>
        <v>0.24298570672313391</v>
      </c>
      <c r="L1" s="528">
        <f>IF($I$10=0,0,L12/$I$10)</f>
        <v>0.24298570672313391</v>
      </c>
      <c r="M1" s="528">
        <f>IF($I$10=0,0,M12/$I$10)</f>
        <v>0</v>
      </c>
      <c r="N1" s="528">
        <f>IF($I$10=0,0,N12/$I$10)</f>
        <v>0</v>
      </c>
      <c r="O1" s="87"/>
      <c r="P1" s="1"/>
      <c r="Q1" s="32" t="s">
        <v>47</v>
      </c>
      <c r="R1" s="31" t="s">
        <v>326</v>
      </c>
    </row>
    <row r="2" spans="2:37" s="32" customFormat="1" x14ac:dyDescent="0.2">
      <c r="B2" s="8"/>
      <c r="C2" s="8"/>
      <c r="D2" s="8"/>
      <c r="E2" s="8"/>
      <c r="F2" s="328"/>
      <c r="G2" s="328"/>
      <c r="H2" s="328"/>
      <c r="I2" s="328"/>
      <c r="J2" s="328"/>
      <c r="K2" s="8"/>
      <c r="L2" s="8"/>
      <c r="M2" s="8"/>
      <c r="N2" s="8"/>
      <c r="O2" s="94"/>
      <c r="P2" s="16"/>
      <c r="Q2" s="1"/>
      <c r="R2" s="1" t="s">
        <v>69</v>
      </c>
      <c r="S2" s="6">
        <f>点検表!$AR$4</f>
        <v>2000</v>
      </c>
    </row>
    <row r="3" spans="2:37" ht="13.5" customHeight="1" x14ac:dyDescent="0.2">
      <c r="B3" s="8"/>
      <c r="C3" s="8" t="s">
        <v>1103</v>
      </c>
      <c r="D3" s="8"/>
      <c r="E3" s="8"/>
      <c r="F3" s="328"/>
      <c r="G3" s="328"/>
      <c r="H3" s="328"/>
      <c r="I3" s="328"/>
      <c r="J3" s="328"/>
      <c r="K3" s="8"/>
      <c r="L3" s="8"/>
      <c r="M3" s="8"/>
      <c r="N3" s="8"/>
      <c r="O3" s="94"/>
      <c r="P3" s="16"/>
      <c r="Q3" s="187" t="s">
        <v>155</v>
      </c>
      <c r="R3" s="187" t="s">
        <v>153</v>
      </c>
      <c r="S3" s="187" t="s">
        <v>203</v>
      </c>
      <c r="T3" s="187" t="s">
        <v>243</v>
      </c>
      <c r="U3" s="187" t="s">
        <v>156</v>
      </c>
      <c r="V3" s="187" t="s">
        <v>157</v>
      </c>
      <c r="W3" s="187" t="s">
        <v>158</v>
      </c>
      <c r="X3" s="187" t="s">
        <v>1059</v>
      </c>
      <c r="Y3" s="187" t="s">
        <v>36</v>
      </c>
      <c r="Z3" s="33"/>
      <c r="AA3" s="33"/>
    </row>
    <row r="4" spans="2:37" x14ac:dyDescent="0.2">
      <c r="B4" s="32"/>
      <c r="C4" s="8"/>
      <c r="D4" s="8"/>
      <c r="E4" s="32"/>
      <c r="F4" s="393"/>
      <c r="G4" s="393"/>
      <c r="H4" s="393"/>
      <c r="I4" s="393"/>
      <c r="J4" s="438"/>
      <c r="K4" s="32"/>
      <c r="L4" s="32"/>
      <c r="M4" s="32"/>
      <c r="N4" s="32"/>
      <c r="O4" s="137"/>
      <c r="P4" s="16"/>
      <c r="R4" s="1">
        <f>COUNTIF($E$13:$E$1002,R5)</f>
        <v>8</v>
      </c>
      <c r="S4" s="1">
        <f>COUNTIF($E$13:$E$1002,S5)</f>
        <v>1</v>
      </c>
      <c r="T4" s="1">
        <f>COUNTIF($E$13:$E$1002,T5)</f>
        <v>22</v>
      </c>
      <c r="U4" s="1">
        <f t="shared" ref="U4:AK4" si="0">COUNTIF($E$13:$E$1002,U5)</f>
        <v>4</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row>
    <row r="5" spans="2:37" ht="15" customHeight="1" x14ac:dyDescent="0.2">
      <c r="B5" s="32"/>
      <c r="C5" s="1044" t="s">
        <v>330</v>
      </c>
      <c r="D5" s="1030" t="s">
        <v>740</v>
      </c>
      <c r="E5" s="1030" t="s">
        <v>331</v>
      </c>
      <c r="F5" s="1030" t="s">
        <v>332</v>
      </c>
      <c r="G5" s="1044" t="s">
        <v>355</v>
      </c>
      <c r="H5" s="1044" t="s">
        <v>663</v>
      </c>
      <c r="I5" s="1030" t="s">
        <v>201</v>
      </c>
      <c r="J5" s="1062" t="s">
        <v>298</v>
      </c>
      <c r="K5" s="1050" t="s">
        <v>669</v>
      </c>
      <c r="L5" s="1050"/>
      <c r="M5" s="1050"/>
      <c r="N5" s="1055"/>
      <c r="O5" s="168"/>
      <c r="P5" s="369"/>
      <c r="Q5" s="6">
        <f ca="1">IF($I$10=0,"",OFFSET(R5,0,MATCH(MAX(R6:AK6),R6:AK6,0)-1,1,1))</f>
        <v>2010</v>
      </c>
      <c r="R5" s="1">
        <f>MIN($E$13:$E$1002)</f>
        <v>1995</v>
      </c>
      <c r="S5" s="1">
        <f>IF(ISERROR(SMALL($E$13:$E$1002,SUM($R4:R4)+1)),0,SMALL($E$13:$E$1002,SUM($R4:R4)+1))</f>
        <v>2000</v>
      </c>
      <c r="T5" s="1">
        <f>IF(ISERROR(SMALL($E$13:$E$1002,SUM($R4:S4)+1)),0,SMALL($E$13:$E$1002,SUM($R4:S4)+1))</f>
        <v>2010</v>
      </c>
      <c r="U5" s="1">
        <f>IF(ISERROR(SMALL($E$13:$E$1002,SUM($R4:T4)+1)),0,SMALL($E$13:$E$1002,SUM($R4:T4)+1))</f>
        <v>2014</v>
      </c>
      <c r="V5" s="1">
        <f>IF(ISERROR(SMALL($E$13:$E$1002,SUM($R4:U4)+1)),0,SMALL($E$13:$E$1002,SUM($R4:U4)+1))</f>
        <v>0</v>
      </c>
      <c r="W5" s="1">
        <f>IF(ISERROR(SMALL($E$13:$E$1002,SUM($R4:V4)+1)),0,SMALL($E$13:$E$1002,SUM($R4:V4)+1))</f>
        <v>0</v>
      </c>
      <c r="X5" s="1">
        <f>IF(ISERROR(SMALL($E$13:$E$1002,SUM($R4:W4)+1)),0,SMALL($E$13:$E$1002,SUM($R4:W4)+1))</f>
        <v>0</v>
      </c>
      <c r="Y5" s="1">
        <f>IF(ISERROR(SMALL($E$13:$E$1002,SUM($R4:X4)+1)),0,SMALL($E$13:$E$1002,SUM($R4:X4)+1))</f>
        <v>0</v>
      </c>
      <c r="Z5" s="1">
        <f>IF(ISERROR(SMALL($E$13:$E$1002,SUM($R4:Y4)+1)),0,SMALL($E$13:$E$1002,SUM($R4:Y4)+1))</f>
        <v>0</v>
      </c>
      <c r="AA5" s="1">
        <f>IF(ISERROR(SMALL($E$13:$E$1002,SUM($R4:Z4)+1)),0,SMALL($E$13:$E$1002,SUM($R4:Z4)+1))</f>
        <v>0</v>
      </c>
      <c r="AB5" s="1">
        <f>IF(ISERROR(SMALL($E$13:$E$1002,SUM($R4:AA4)+1)),0,SMALL($E$13:$E$1002,SUM($R4:AA4)+1))</f>
        <v>0</v>
      </c>
      <c r="AC5" s="1">
        <f>IF(ISERROR(SMALL($E$13:$E$1002,SUM($R4:AB4)+1)),0,SMALL($E$13:$E$1002,SUM($R4:AB4)+1))</f>
        <v>0</v>
      </c>
      <c r="AD5" s="1">
        <f>IF(ISERROR(SMALL($E$13:$E$1002,SUM($R4:AC4)+1)),0,SMALL($E$13:$E$1002,SUM($R4:AC4)+1))</f>
        <v>0</v>
      </c>
      <c r="AE5" s="1">
        <f>IF(ISERROR(SMALL($E$13:$E$1002,SUM($R4:AD4)+1)),0,SMALL($E$13:$E$1002,SUM($R4:AD4)+1))</f>
        <v>0</v>
      </c>
      <c r="AF5" s="1">
        <f>IF(ISERROR(SMALL($E$13:$E$1002,SUM($R4:AE4)+1)),0,SMALL($E$13:$E$1002,SUM($R4:AE4)+1))</f>
        <v>0</v>
      </c>
      <c r="AG5" s="1">
        <f>IF(ISERROR(SMALL($E$13:$E$1002,SUM($R4:AF4)+1)),0,SMALL($E$13:$E$1002,SUM($R4:AF4)+1))</f>
        <v>0</v>
      </c>
      <c r="AH5" s="1">
        <f>IF(ISERROR(SMALL($E$13:$E$1002,SUM($R4:AG4)+1)),0,SMALL($E$13:$E$1002,SUM($R4:AG4)+1))</f>
        <v>0</v>
      </c>
      <c r="AI5" s="1">
        <f>IF(ISERROR(SMALL($E$13:$E$1002,SUM($R4:AH4)+1)),0,SMALL($E$13:$E$1002,SUM($R4:AH4)+1))</f>
        <v>0</v>
      </c>
      <c r="AJ5" s="1">
        <f>IF(ISERROR(SMALL($E$13:$E$1002,SUM($R4:AI4)+1)),0,SMALL($E$13:$E$1002,SUM($R4:AI4)+1))</f>
        <v>0</v>
      </c>
      <c r="AK5" s="1">
        <f>IF(ISERROR(SMALL($E$13:$E$1002,SUM($R4:AJ4)+1)),0,SMALL($E$13:$E$1002,SUM($R4:AJ4)+1))</f>
        <v>0</v>
      </c>
    </row>
    <row r="6" spans="2:37" ht="15" customHeight="1" x14ac:dyDescent="0.2">
      <c r="B6" s="32"/>
      <c r="C6" s="1045"/>
      <c r="D6" s="1031"/>
      <c r="E6" s="1031"/>
      <c r="F6" s="1045"/>
      <c r="G6" s="1045"/>
      <c r="H6" s="1045"/>
      <c r="I6" s="1031"/>
      <c r="J6" s="1063"/>
      <c r="K6" s="1065" t="s">
        <v>151</v>
      </c>
      <c r="L6" s="1057" t="s">
        <v>406</v>
      </c>
      <c r="M6" s="1030" t="s">
        <v>364</v>
      </c>
      <c r="N6" s="1030" t="s">
        <v>372</v>
      </c>
      <c r="O6" s="439"/>
      <c r="P6" s="440"/>
      <c r="Q6" s="8"/>
      <c r="R6" s="1">
        <f t="array" ref="R6">SUM(IF($E13:$E1002=R5,$I13:$I1002*$J13:$J1002,0))</f>
        <v>42.2</v>
      </c>
      <c r="S6" s="1">
        <f t="array" ref="S6">SUM(IF($E13:$E1002=S5,$I13:$I1002*$J13:$J1002,0))</f>
        <v>3.7</v>
      </c>
      <c r="T6" s="1">
        <f t="array" ref="T6">SUM(IF($E13:$E1002=T5,$I13:$I1002*$J13:$J1002,0))</f>
        <v>121</v>
      </c>
      <c r="U6" s="1">
        <f t="array" ref="U6">SUM(IF($E13:$E1002=U5,$I13:$I1002*$J13:$J1002,0))</f>
        <v>22</v>
      </c>
      <c r="V6" s="1">
        <f t="array" ref="V6">SUM(IF($E13:$E1002=V5,$I13:$I1002*$J13:$J1002,0))</f>
        <v>0</v>
      </c>
      <c r="W6" s="1">
        <f t="array" ref="W6">SUM(IF($E13:$E1002=W5,$I13:$I1002*$J13:$J1002,0))</f>
        <v>0</v>
      </c>
      <c r="X6" s="1">
        <f t="array" ref="X6">SUM(IF($E13:$E1002=X5,$I13:$I1002*$J13:$J1002,0))</f>
        <v>0</v>
      </c>
      <c r="Y6" s="1">
        <f t="array" ref="Y6">SUM(IF($E13:$E1002=Y5,$I13:$I1002*$J13:$J1002,0))</f>
        <v>0</v>
      </c>
      <c r="Z6" s="1">
        <f t="array" ref="Z6">SUM(IF($E13:$E1002=Z5,$I13:$I1002*$J13:$J1002,0))</f>
        <v>0</v>
      </c>
      <c r="AA6" s="1">
        <f t="array" ref="AA6">SUM(IF($E13:$E1002=AA5,$I13:$I1002*$J13:$J1002,0))</f>
        <v>0</v>
      </c>
      <c r="AB6" s="1">
        <f t="array" ref="AB6">SUM(IF($E13:$E1002=AB5,$I13:$I1002*$J13:$J1002,0))</f>
        <v>0</v>
      </c>
      <c r="AC6" s="1">
        <f t="array" ref="AC6">SUM(IF($E13:$E1002=AC5,$I13:$I1002*$J13:$J1002,0))</f>
        <v>0</v>
      </c>
      <c r="AD6" s="1">
        <f t="array" ref="AD6">SUM(IF($E13:$E1002=AD5,$I13:$I1002*$J13:$J1002,0))</f>
        <v>0</v>
      </c>
      <c r="AE6" s="1">
        <f t="array" ref="AE6">SUM(IF($E13:$E1002=AE5,$I13:$I1002*$J13:$J1002,0))</f>
        <v>0</v>
      </c>
      <c r="AF6" s="1">
        <f t="array" ref="AF6">SUM(IF($E13:$E1002=AF5,$I13:$I1002*$J13:$J1002,0))</f>
        <v>0</v>
      </c>
      <c r="AG6" s="1">
        <f t="array" ref="AG6">SUM(IF($E13:$E1002=AG5,$I13:$I1002*$J13:$J1002,0))</f>
        <v>0</v>
      </c>
      <c r="AH6" s="1">
        <f t="array" ref="AH6">SUM(IF($E13:$E1002=AH5,$I13:$I1002*$J13:$J1002,0))</f>
        <v>0</v>
      </c>
      <c r="AI6" s="1">
        <f t="array" ref="AI6">SUM(IF($E13:$E1002=AI5,$I13:$I1002*$J13:$J1002,0))</f>
        <v>0</v>
      </c>
      <c r="AJ6" s="1">
        <f t="array" ref="AJ6">SUM(IF($E13:$E1002=AJ5,$I13:$I1002*$J13:$J1002,0))</f>
        <v>0</v>
      </c>
      <c r="AK6" s="1">
        <f t="array" ref="AK6">SUM(IF($E13:$E1002=AK5,$I13:$I1002*$J13:$J1002,0))</f>
        <v>0</v>
      </c>
    </row>
    <row r="7" spans="2:37" ht="60" customHeight="1" x14ac:dyDescent="0.2">
      <c r="B7" s="32"/>
      <c r="C7" s="1045"/>
      <c r="D7" s="1032"/>
      <c r="E7" s="1031"/>
      <c r="F7" s="1045"/>
      <c r="G7" s="1045"/>
      <c r="H7" s="1045"/>
      <c r="I7" s="1032"/>
      <c r="J7" s="1064"/>
      <c r="K7" s="1066"/>
      <c r="L7" s="1057"/>
      <c r="M7" s="1032"/>
      <c r="N7" s="1031"/>
      <c r="O7" s="439"/>
      <c r="P7" s="440"/>
      <c r="Q7" s="441"/>
      <c r="R7" s="14"/>
    </row>
    <row r="8" spans="2:37" ht="2.1" customHeight="1" x14ac:dyDescent="0.2">
      <c r="B8" s="32"/>
      <c r="C8" s="345"/>
      <c r="D8" s="345"/>
      <c r="E8" s="17"/>
      <c r="F8" s="345"/>
      <c r="G8" s="345"/>
      <c r="H8" s="345"/>
      <c r="I8" s="17"/>
      <c r="J8" s="462"/>
      <c r="K8" s="17"/>
      <c r="L8" s="17"/>
      <c r="M8" s="17"/>
      <c r="N8" s="17"/>
      <c r="O8" s="349"/>
      <c r="P8" s="440"/>
      <c r="Q8" s="347"/>
      <c r="R8" s="14"/>
    </row>
    <row r="9" spans="2:37" ht="15" customHeight="1" x14ac:dyDescent="0.2">
      <c r="B9" s="32"/>
      <c r="C9" s="1052" t="s">
        <v>344</v>
      </c>
      <c r="D9" s="1053"/>
      <c r="E9" s="1053"/>
      <c r="F9" s="1053"/>
      <c r="G9" s="1061"/>
      <c r="H9" s="345" t="s">
        <v>301</v>
      </c>
      <c r="I9" s="345" t="s">
        <v>301</v>
      </c>
      <c r="J9" s="345" t="s">
        <v>301</v>
      </c>
      <c r="K9" s="488">
        <f>IF($I$10=0,"   －",K$10/$I$10)</f>
        <v>0.26204340921122288</v>
      </c>
      <c r="L9" s="488">
        <f>IF($I$10=0,"   －",L$10/$I$10)</f>
        <v>0</v>
      </c>
      <c r="M9" s="488">
        <f>IF($I$10=0,"   －",M$10/$I$10)</f>
        <v>0.73795659078877718</v>
      </c>
      <c r="N9" s="488">
        <f>IF($I$10=0,"   －",N$10/$I$10)</f>
        <v>0</v>
      </c>
      <c r="O9" s="370"/>
      <c r="P9" s="358"/>
      <c r="Q9" s="406"/>
      <c r="R9" s="32"/>
    </row>
    <row r="10" spans="2:37" ht="15" customHeight="1" x14ac:dyDescent="0.2">
      <c r="B10" s="32"/>
      <c r="C10" s="1035" t="s">
        <v>346</v>
      </c>
      <c r="D10" s="1036"/>
      <c r="E10" s="1036"/>
      <c r="F10" s="1037"/>
      <c r="G10" s="345" t="s">
        <v>236</v>
      </c>
      <c r="H10" s="345" t="s">
        <v>301</v>
      </c>
      <c r="I10" s="373">
        <f>SUMPRODUCT(I13:I1002,$J13:$J1002)</f>
        <v>188.9</v>
      </c>
      <c r="J10" s="467">
        <f>SUM(J13:J1002)</f>
        <v>35</v>
      </c>
      <c r="K10" s="373">
        <f t="array" ref="K10">SUM(IF(K13:K1002="○",$I13:$I1002*$J13:$J1002,0))</f>
        <v>49.5</v>
      </c>
      <c r="L10" s="373">
        <f t="array" ref="L10">SUM(IF(L13:L1002="○",$I13:$I1002*$J13:$J1002,0))</f>
        <v>0</v>
      </c>
      <c r="M10" s="373">
        <f t="array" ref="M10">SUM(IF(M13:M1002="○",$I13:$I1002*$J13:$J1002,0))</f>
        <v>139.4</v>
      </c>
      <c r="N10" s="373">
        <f t="array" ref="N10">SUM(IF(N13:N1002="○",$I13:$I1002*$J13:$J1002,0))</f>
        <v>0</v>
      </c>
      <c r="O10" s="442"/>
      <c r="P10" s="443"/>
      <c r="Q10" s="406"/>
      <c r="R10" s="32"/>
    </row>
    <row r="11" spans="2:37" ht="15" customHeight="1" x14ac:dyDescent="0.2">
      <c r="B11" s="32"/>
      <c r="C11" s="1038"/>
      <c r="D11" s="1039"/>
      <c r="E11" s="1039"/>
      <c r="F11" s="1040"/>
      <c r="G11" s="17" t="s">
        <v>743</v>
      </c>
      <c r="H11" s="345" t="s">
        <v>301</v>
      </c>
      <c r="I11" s="373">
        <f t="array" ref="I11">SUM(IF($D13:$D1002="○",$I13:$I1002*$J13:$J1002,0))</f>
        <v>45.9</v>
      </c>
      <c r="J11" s="467">
        <f>SUMIF($D13:$D1002,"○",J13:J1002)</f>
        <v>9</v>
      </c>
      <c r="K11" s="345" t="s">
        <v>301</v>
      </c>
      <c r="L11" s="345" t="s">
        <v>301</v>
      </c>
      <c r="M11" s="345" t="s">
        <v>301</v>
      </c>
      <c r="N11" s="345" t="s">
        <v>301</v>
      </c>
      <c r="O11" s="370"/>
      <c r="P11" s="358"/>
      <c r="Q11" s="406"/>
      <c r="R11" s="32"/>
    </row>
    <row r="12" spans="2:37" ht="15" customHeight="1" x14ac:dyDescent="0.2">
      <c r="B12" s="32"/>
      <c r="C12" s="1041"/>
      <c r="D12" s="1042"/>
      <c r="E12" s="1042"/>
      <c r="F12" s="1043"/>
      <c r="G12" s="17" t="s">
        <v>747</v>
      </c>
      <c r="H12" s="345" t="s">
        <v>301</v>
      </c>
      <c r="I12" s="345" t="s">
        <v>301</v>
      </c>
      <c r="J12" s="345" t="s">
        <v>301</v>
      </c>
      <c r="K12" s="373">
        <f t="array" ref="K12">SUM(IF(($D13:$D1002="○")*(K13:K1002=""),$I13:$I1002*$J13:$J1002,0))</f>
        <v>45.9</v>
      </c>
      <c r="L12" s="373">
        <f t="array" ref="L12">SUM(IF(($D13:$D1002="○")*(L13:L1002=""),$I13:$I1002*$J13:$J1002,0))</f>
        <v>45.9</v>
      </c>
      <c r="M12" s="373">
        <f t="array" ref="M12">SUM(IF(($D13:$D1002="○")*(L13:L1002="")*(M13:M1002=""),$I13:$I1002*$J13:$J1002,0))</f>
        <v>0</v>
      </c>
      <c r="N12" s="373">
        <f t="array" ref="N12">SUM(IF(($D13:$D1002="○")*(L13:L1002="")*(M13:M1002="")*(N13:N1002=""),$I13:$I1002*$J13:$J1002,0))</f>
        <v>0</v>
      </c>
      <c r="O12" s="370"/>
      <c r="P12" s="358"/>
      <c r="Q12" s="406"/>
      <c r="R12" s="32"/>
    </row>
    <row r="13" spans="2:37" ht="13.5" customHeight="1" x14ac:dyDescent="0.2">
      <c r="B13" s="32"/>
      <c r="C13" s="375">
        <v>1</v>
      </c>
      <c r="D13" s="60" t="str">
        <f t="shared" ref="D13:D76" si="1">IF(E13="","",IF(E13&lt;=$S$2,"○",""))</f>
        <v>○</v>
      </c>
      <c r="E13" s="489">
        <v>2000</v>
      </c>
      <c r="F13" s="510" t="s">
        <v>500</v>
      </c>
      <c r="G13" s="510" t="s">
        <v>501</v>
      </c>
      <c r="H13" s="662"/>
      <c r="I13" s="463">
        <v>3.7</v>
      </c>
      <c r="J13" s="481">
        <v>1</v>
      </c>
      <c r="K13" s="399"/>
      <c r="L13" s="399"/>
      <c r="M13" s="399" t="s">
        <v>349</v>
      </c>
      <c r="N13" s="399"/>
      <c r="O13" s="381"/>
      <c r="P13" s="382"/>
      <c r="Q13" s="444"/>
      <c r="R13" s="32"/>
    </row>
    <row r="14" spans="2:37" ht="13.5" customHeight="1" x14ac:dyDescent="0.2">
      <c r="B14" s="32"/>
      <c r="C14" s="383">
        <f>C13+1</f>
        <v>2</v>
      </c>
      <c r="D14" s="60" t="str">
        <f t="shared" si="1"/>
        <v>○</v>
      </c>
      <c r="E14" s="376">
        <v>1995</v>
      </c>
      <c r="F14" s="511" t="s">
        <v>502</v>
      </c>
      <c r="G14" s="511" t="s">
        <v>503</v>
      </c>
      <c r="H14" s="662"/>
      <c r="I14" s="431">
        <v>3.7</v>
      </c>
      <c r="J14" s="19">
        <v>1</v>
      </c>
      <c r="K14" s="402"/>
      <c r="L14" s="363"/>
      <c r="M14" s="363" t="s">
        <v>349</v>
      </c>
      <c r="N14" s="399"/>
      <c r="O14" s="381"/>
      <c r="P14" s="382"/>
      <c r="Q14" s="444"/>
      <c r="R14" s="32"/>
    </row>
    <row r="15" spans="2:37" ht="13.5" customHeight="1" x14ac:dyDescent="0.2">
      <c r="B15" s="32"/>
      <c r="C15" s="383">
        <f>C14+1</f>
        <v>3</v>
      </c>
      <c r="D15" s="60" t="str">
        <f t="shared" si="1"/>
        <v>○</v>
      </c>
      <c r="E15" s="376">
        <v>1995</v>
      </c>
      <c r="F15" s="511" t="s">
        <v>504</v>
      </c>
      <c r="G15" s="511" t="s">
        <v>505</v>
      </c>
      <c r="H15" s="662"/>
      <c r="I15" s="431">
        <v>5.5</v>
      </c>
      <c r="J15" s="19">
        <v>1</v>
      </c>
      <c r="K15" s="402"/>
      <c r="L15" s="363"/>
      <c r="M15" s="363" t="s">
        <v>349</v>
      </c>
      <c r="N15" s="399"/>
      <c r="O15" s="381"/>
      <c r="P15" s="382"/>
      <c r="Q15" s="444"/>
      <c r="R15" s="32"/>
    </row>
    <row r="16" spans="2:37" ht="13.5" customHeight="1" x14ac:dyDescent="0.2">
      <c r="B16" s="32"/>
      <c r="C16" s="383">
        <f t="shared" ref="C16:C41" si="2">C15+1</f>
        <v>4</v>
      </c>
      <c r="D16" s="60" t="str">
        <f t="shared" si="1"/>
        <v>○</v>
      </c>
      <c r="E16" s="376">
        <v>1995</v>
      </c>
      <c r="F16" s="511" t="s">
        <v>506</v>
      </c>
      <c r="G16" s="511" t="s">
        <v>507</v>
      </c>
      <c r="H16" s="662"/>
      <c r="I16" s="431">
        <v>5.5</v>
      </c>
      <c r="J16" s="19">
        <v>1</v>
      </c>
      <c r="K16" s="402"/>
      <c r="L16" s="363"/>
      <c r="M16" s="363" t="s">
        <v>349</v>
      </c>
      <c r="N16" s="363"/>
      <c r="O16" s="381"/>
      <c r="P16" s="382"/>
      <c r="Q16" s="444"/>
      <c r="R16" s="32"/>
    </row>
    <row r="17" spans="2:18" ht="13.5" customHeight="1" x14ac:dyDescent="0.2">
      <c r="B17" s="32"/>
      <c r="C17" s="383">
        <f t="shared" si="2"/>
        <v>5</v>
      </c>
      <c r="D17" s="60" t="str">
        <f t="shared" si="1"/>
        <v>○</v>
      </c>
      <c r="E17" s="376">
        <v>1995</v>
      </c>
      <c r="F17" s="511" t="s">
        <v>508</v>
      </c>
      <c r="G17" s="511" t="s">
        <v>509</v>
      </c>
      <c r="H17" s="662"/>
      <c r="I17" s="431">
        <v>5.5</v>
      </c>
      <c r="J17" s="19">
        <v>1</v>
      </c>
      <c r="K17" s="402"/>
      <c r="L17" s="363"/>
      <c r="M17" s="363" t="s">
        <v>349</v>
      </c>
      <c r="N17" s="363"/>
      <c r="O17" s="381"/>
      <c r="P17" s="382"/>
      <c r="Q17" s="444"/>
      <c r="R17" s="32"/>
    </row>
    <row r="18" spans="2:18" ht="13.5" customHeight="1" x14ac:dyDescent="0.2">
      <c r="B18" s="32"/>
      <c r="C18" s="383">
        <f t="shared" si="2"/>
        <v>6</v>
      </c>
      <c r="D18" s="60" t="str">
        <f t="shared" si="1"/>
        <v>○</v>
      </c>
      <c r="E18" s="376">
        <v>1995</v>
      </c>
      <c r="F18" s="511" t="s">
        <v>510</v>
      </c>
      <c r="G18" s="511" t="s">
        <v>511</v>
      </c>
      <c r="H18" s="662"/>
      <c r="I18" s="431">
        <v>5.5</v>
      </c>
      <c r="J18" s="19">
        <v>1</v>
      </c>
      <c r="K18" s="402"/>
      <c r="L18" s="363"/>
      <c r="M18" s="363" t="s">
        <v>349</v>
      </c>
      <c r="N18" s="363"/>
      <c r="O18" s="381"/>
      <c r="P18" s="382"/>
      <c r="Q18" s="444"/>
      <c r="R18" s="32"/>
    </row>
    <row r="19" spans="2:18" ht="13.5" customHeight="1" x14ac:dyDescent="0.2">
      <c r="B19" s="32"/>
      <c r="C19" s="383">
        <f t="shared" si="2"/>
        <v>7</v>
      </c>
      <c r="D19" s="60" t="str">
        <f t="shared" si="1"/>
        <v>○</v>
      </c>
      <c r="E19" s="376">
        <v>1995</v>
      </c>
      <c r="F19" s="511" t="s">
        <v>512</v>
      </c>
      <c r="G19" s="511" t="s">
        <v>513</v>
      </c>
      <c r="H19" s="662"/>
      <c r="I19" s="431">
        <v>5.5</v>
      </c>
      <c r="J19" s="19">
        <v>1</v>
      </c>
      <c r="K19" s="402"/>
      <c r="L19" s="363"/>
      <c r="M19" s="363" t="s">
        <v>349</v>
      </c>
      <c r="N19" s="363"/>
      <c r="O19" s="381"/>
      <c r="P19" s="382"/>
      <c r="Q19" s="444"/>
      <c r="R19" s="32"/>
    </row>
    <row r="20" spans="2:18" ht="13.5" customHeight="1" x14ac:dyDescent="0.2">
      <c r="B20" s="32"/>
      <c r="C20" s="383">
        <f t="shared" si="2"/>
        <v>8</v>
      </c>
      <c r="D20" s="60" t="str">
        <f t="shared" si="1"/>
        <v>○</v>
      </c>
      <c r="E20" s="376">
        <v>1995</v>
      </c>
      <c r="F20" s="511" t="s">
        <v>514</v>
      </c>
      <c r="G20" s="511" t="s">
        <v>515</v>
      </c>
      <c r="H20" s="662"/>
      <c r="I20" s="431">
        <v>5.5</v>
      </c>
      <c r="J20" s="19">
        <v>1</v>
      </c>
      <c r="K20" s="402"/>
      <c r="L20" s="363"/>
      <c r="M20" s="363" t="s">
        <v>349</v>
      </c>
      <c r="N20" s="363"/>
      <c r="O20" s="381"/>
      <c r="P20" s="382"/>
      <c r="Q20" s="444"/>
      <c r="R20" s="32"/>
    </row>
    <row r="21" spans="2:18" ht="13.5" customHeight="1" x14ac:dyDescent="0.2">
      <c r="B21" s="32"/>
      <c r="C21" s="383">
        <f t="shared" si="2"/>
        <v>9</v>
      </c>
      <c r="D21" s="60" t="str">
        <f t="shared" si="1"/>
        <v>○</v>
      </c>
      <c r="E21" s="376">
        <v>1995</v>
      </c>
      <c r="F21" s="511" t="s">
        <v>516</v>
      </c>
      <c r="G21" s="511" t="s">
        <v>517</v>
      </c>
      <c r="H21" s="662"/>
      <c r="I21" s="431">
        <v>5.5</v>
      </c>
      <c r="J21" s="19">
        <v>1</v>
      </c>
      <c r="K21" s="402"/>
      <c r="L21" s="363"/>
      <c r="M21" s="363" t="s">
        <v>349</v>
      </c>
      <c r="N21" s="363"/>
      <c r="O21" s="381"/>
      <c r="P21" s="382"/>
      <c r="Q21" s="444"/>
      <c r="R21" s="32"/>
    </row>
    <row r="22" spans="2:18" ht="13.5" customHeight="1" x14ac:dyDescent="0.2">
      <c r="B22" s="32"/>
      <c r="C22" s="383">
        <f t="shared" si="2"/>
        <v>10</v>
      </c>
      <c r="D22" s="60" t="str">
        <f t="shared" si="1"/>
        <v/>
      </c>
      <c r="E22" s="376">
        <v>2010</v>
      </c>
      <c r="F22" s="511" t="s">
        <v>518</v>
      </c>
      <c r="G22" s="511" t="s">
        <v>519</v>
      </c>
      <c r="H22" s="662"/>
      <c r="I22" s="431">
        <v>5.5</v>
      </c>
      <c r="J22" s="19">
        <v>1</v>
      </c>
      <c r="K22" s="402"/>
      <c r="L22" s="363"/>
      <c r="M22" s="363" t="s">
        <v>349</v>
      </c>
      <c r="N22" s="363"/>
      <c r="O22" s="381"/>
      <c r="P22" s="382"/>
      <c r="Q22" s="444"/>
      <c r="R22" s="32"/>
    </row>
    <row r="23" spans="2:18" ht="13.5" customHeight="1" x14ac:dyDescent="0.2">
      <c r="B23" s="32"/>
      <c r="C23" s="383">
        <f t="shared" si="2"/>
        <v>11</v>
      </c>
      <c r="D23" s="60" t="str">
        <f t="shared" si="1"/>
        <v/>
      </c>
      <c r="E23" s="376">
        <v>2010</v>
      </c>
      <c r="F23" s="511" t="s">
        <v>520</v>
      </c>
      <c r="G23" s="511" t="s">
        <v>521</v>
      </c>
      <c r="H23" s="662"/>
      <c r="I23" s="431">
        <v>5.5</v>
      </c>
      <c r="J23" s="19">
        <v>1</v>
      </c>
      <c r="K23" s="402"/>
      <c r="L23" s="363"/>
      <c r="M23" s="363" t="s">
        <v>349</v>
      </c>
      <c r="N23" s="363"/>
      <c r="O23" s="381"/>
      <c r="P23" s="382"/>
      <c r="Q23" s="444"/>
      <c r="R23" s="32"/>
    </row>
    <row r="24" spans="2:18" ht="13.5" customHeight="1" x14ac:dyDescent="0.2">
      <c r="B24" s="32"/>
      <c r="C24" s="383">
        <f t="shared" si="2"/>
        <v>12</v>
      </c>
      <c r="D24" s="60" t="str">
        <f t="shared" si="1"/>
        <v/>
      </c>
      <c r="E24" s="376">
        <v>2010</v>
      </c>
      <c r="F24" s="511" t="s">
        <v>522</v>
      </c>
      <c r="G24" s="511" t="s">
        <v>523</v>
      </c>
      <c r="H24" s="662"/>
      <c r="I24" s="431">
        <v>5.5</v>
      </c>
      <c r="J24" s="19">
        <v>1</v>
      </c>
      <c r="K24" s="402"/>
      <c r="L24" s="363"/>
      <c r="M24" s="363" t="s">
        <v>349</v>
      </c>
      <c r="N24" s="363"/>
      <c r="O24" s="381"/>
      <c r="P24" s="382"/>
      <c r="Q24" s="444"/>
      <c r="R24" s="32"/>
    </row>
    <row r="25" spans="2:18" ht="13.5" customHeight="1" x14ac:dyDescent="0.2">
      <c r="B25" s="32"/>
      <c r="C25" s="383">
        <f t="shared" si="2"/>
        <v>13</v>
      </c>
      <c r="D25" s="60" t="str">
        <f t="shared" si="1"/>
        <v/>
      </c>
      <c r="E25" s="376">
        <v>2010</v>
      </c>
      <c r="F25" s="511" t="s">
        <v>524</v>
      </c>
      <c r="G25" s="511" t="s">
        <v>525</v>
      </c>
      <c r="H25" s="662"/>
      <c r="I25" s="431">
        <v>5.5</v>
      </c>
      <c r="J25" s="19">
        <v>1</v>
      </c>
      <c r="K25" s="402"/>
      <c r="L25" s="363"/>
      <c r="M25" s="363" t="s">
        <v>349</v>
      </c>
      <c r="N25" s="363"/>
      <c r="O25" s="381"/>
      <c r="P25" s="382"/>
      <c r="Q25" s="444"/>
      <c r="R25" s="32"/>
    </row>
    <row r="26" spans="2:18" ht="13.5" customHeight="1" x14ac:dyDescent="0.2">
      <c r="B26" s="32"/>
      <c r="C26" s="383">
        <f t="shared" si="2"/>
        <v>14</v>
      </c>
      <c r="D26" s="60" t="str">
        <f t="shared" si="1"/>
        <v/>
      </c>
      <c r="E26" s="376">
        <v>2010</v>
      </c>
      <c r="F26" s="511" t="s">
        <v>526</v>
      </c>
      <c r="G26" s="511" t="s">
        <v>527</v>
      </c>
      <c r="H26" s="662"/>
      <c r="I26" s="431">
        <v>5.5</v>
      </c>
      <c r="J26" s="19">
        <v>1</v>
      </c>
      <c r="K26" s="402"/>
      <c r="L26" s="363"/>
      <c r="M26" s="363" t="s">
        <v>349</v>
      </c>
      <c r="N26" s="363"/>
      <c r="O26" s="381"/>
      <c r="P26" s="382"/>
      <c r="Q26" s="444"/>
      <c r="R26" s="32"/>
    </row>
    <row r="27" spans="2:18" ht="13.5" customHeight="1" x14ac:dyDescent="0.2">
      <c r="B27" s="32"/>
      <c r="C27" s="383">
        <f t="shared" si="2"/>
        <v>15</v>
      </c>
      <c r="D27" s="60" t="str">
        <f t="shared" si="1"/>
        <v/>
      </c>
      <c r="E27" s="376">
        <v>2010</v>
      </c>
      <c r="F27" s="511" t="s">
        <v>528</v>
      </c>
      <c r="G27" s="511" t="s">
        <v>529</v>
      </c>
      <c r="H27" s="662"/>
      <c r="I27" s="431">
        <v>5.5</v>
      </c>
      <c r="J27" s="19">
        <v>1</v>
      </c>
      <c r="K27" s="402"/>
      <c r="L27" s="363"/>
      <c r="M27" s="363" t="s">
        <v>349</v>
      </c>
      <c r="N27" s="363"/>
      <c r="O27" s="381"/>
      <c r="P27" s="382"/>
      <c r="Q27" s="444"/>
      <c r="R27" s="32"/>
    </row>
    <row r="28" spans="2:18" ht="13.5" customHeight="1" x14ac:dyDescent="0.2">
      <c r="B28" s="32"/>
      <c r="C28" s="383">
        <f t="shared" si="2"/>
        <v>16</v>
      </c>
      <c r="D28" s="60" t="str">
        <f t="shared" si="1"/>
        <v/>
      </c>
      <c r="E28" s="376">
        <v>2010</v>
      </c>
      <c r="F28" s="511" t="s">
        <v>530</v>
      </c>
      <c r="G28" s="511" t="s">
        <v>531</v>
      </c>
      <c r="H28" s="662"/>
      <c r="I28" s="431">
        <v>5.5</v>
      </c>
      <c r="J28" s="19">
        <v>1</v>
      </c>
      <c r="K28" s="402"/>
      <c r="L28" s="363"/>
      <c r="M28" s="363" t="s">
        <v>349</v>
      </c>
      <c r="N28" s="363"/>
      <c r="O28" s="381"/>
      <c r="P28" s="382"/>
      <c r="Q28" s="444"/>
      <c r="R28" s="32"/>
    </row>
    <row r="29" spans="2:18" ht="13.5" customHeight="1" x14ac:dyDescent="0.2">
      <c r="B29" s="32"/>
      <c r="C29" s="383">
        <f t="shared" si="2"/>
        <v>17</v>
      </c>
      <c r="D29" s="60" t="str">
        <f t="shared" si="1"/>
        <v/>
      </c>
      <c r="E29" s="376">
        <v>2010</v>
      </c>
      <c r="F29" s="511" t="s">
        <v>532</v>
      </c>
      <c r="G29" s="511" t="s">
        <v>533</v>
      </c>
      <c r="H29" s="662"/>
      <c r="I29" s="431">
        <v>5.5</v>
      </c>
      <c r="J29" s="19">
        <v>1</v>
      </c>
      <c r="K29" s="402"/>
      <c r="L29" s="363"/>
      <c r="M29" s="363" t="s">
        <v>349</v>
      </c>
      <c r="N29" s="363"/>
      <c r="O29" s="381"/>
      <c r="P29" s="382"/>
      <c r="Q29" s="444"/>
      <c r="R29" s="32"/>
    </row>
    <row r="30" spans="2:18" ht="13.5" customHeight="1" x14ac:dyDescent="0.2">
      <c r="B30" s="32"/>
      <c r="C30" s="383">
        <f t="shared" si="2"/>
        <v>18</v>
      </c>
      <c r="D30" s="60" t="str">
        <f t="shared" si="1"/>
        <v/>
      </c>
      <c r="E30" s="376">
        <v>2010</v>
      </c>
      <c r="F30" s="511" t="s">
        <v>534</v>
      </c>
      <c r="G30" s="511" t="s">
        <v>535</v>
      </c>
      <c r="H30" s="662"/>
      <c r="I30" s="431">
        <v>5.5</v>
      </c>
      <c r="J30" s="19">
        <v>1</v>
      </c>
      <c r="K30" s="402"/>
      <c r="L30" s="363"/>
      <c r="M30" s="363" t="s">
        <v>349</v>
      </c>
      <c r="N30" s="363"/>
      <c r="O30" s="381"/>
      <c r="P30" s="382"/>
      <c r="Q30" s="444"/>
      <c r="R30" s="32"/>
    </row>
    <row r="31" spans="2:18" ht="13.5" customHeight="1" x14ac:dyDescent="0.2">
      <c r="B31" s="32"/>
      <c r="C31" s="383">
        <f t="shared" si="2"/>
        <v>19</v>
      </c>
      <c r="D31" s="60" t="str">
        <f t="shared" si="1"/>
        <v/>
      </c>
      <c r="E31" s="376">
        <v>2010</v>
      </c>
      <c r="F31" s="511" t="s">
        <v>536</v>
      </c>
      <c r="G31" s="511" t="s">
        <v>537</v>
      </c>
      <c r="H31" s="662"/>
      <c r="I31" s="431">
        <v>5.5</v>
      </c>
      <c r="J31" s="19">
        <v>1</v>
      </c>
      <c r="K31" s="402"/>
      <c r="L31" s="363"/>
      <c r="M31" s="363" t="s">
        <v>349</v>
      </c>
      <c r="N31" s="363"/>
      <c r="O31" s="381"/>
      <c r="P31" s="382"/>
      <c r="Q31" s="444"/>
      <c r="R31" s="32"/>
    </row>
    <row r="32" spans="2:18" ht="13.5" customHeight="1" x14ac:dyDescent="0.2">
      <c r="B32" s="32"/>
      <c r="C32" s="383">
        <f t="shared" si="2"/>
        <v>20</v>
      </c>
      <c r="D32" s="60" t="str">
        <f t="shared" si="1"/>
        <v/>
      </c>
      <c r="E32" s="376">
        <v>2010</v>
      </c>
      <c r="F32" s="510" t="s">
        <v>538</v>
      </c>
      <c r="G32" s="510" t="s">
        <v>539</v>
      </c>
      <c r="H32" s="662"/>
      <c r="I32" s="431">
        <v>5.5</v>
      </c>
      <c r="J32" s="19">
        <v>1</v>
      </c>
      <c r="K32" s="402"/>
      <c r="L32" s="363"/>
      <c r="M32" s="363" t="s">
        <v>349</v>
      </c>
      <c r="N32" s="363"/>
      <c r="O32" s="381"/>
      <c r="P32" s="382"/>
      <c r="Q32" s="444"/>
      <c r="R32" s="32"/>
    </row>
    <row r="33" spans="2:18" ht="13.5" customHeight="1" x14ac:dyDescent="0.2">
      <c r="B33" s="32"/>
      <c r="C33" s="383">
        <f t="shared" si="2"/>
        <v>21</v>
      </c>
      <c r="D33" s="60" t="str">
        <f t="shared" si="1"/>
        <v/>
      </c>
      <c r="E33" s="376">
        <v>2010</v>
      </c>
      <c r="F33" s="510" t="s">
        <v>538</v>
      </c>
      <c r="G33" s="510" t="s">
        <v>540</v>
      </c>
      <c r="H33" s="662"/>
      <c r="I33" s="431">
        <v>5.5</v>
      </c>
      <c r="J33" s="19">
        <v>1</v>
      </c>
      <c r="K33" s="402"/>
      <c r="L33" s="363"/>
      <c r="M33" s="363" t="s">
        <v>349</v>
      </c>
      <c r="N33" s="363"/>
      <c r="O33" s="381"/>
      <c r="P33" s="382"/>
      <c r="Q33" s="444"/>
      <c r="R33" s="32"/>
    </row>
    <row r="34" spans="2:18" ht="13.5" customHeight="1" x14ac:dyDescent="0.2">
      <c r="B34" s="32"/>
      <c r="C34" s="383">
        <f t="shared" si="2"/>
        <v>22</v>
      </c>
      <c r="D34" s="60" t="str">
        <f t="shared" si="1"/>
        <v/>
      </c>
      <c r="E34" s="376">
        <v>2010</v>
      </c>
      <c r="F34" s="511" t="s">
        <v>541</v>
      </c>
      <c r="G34" s="511" t="s">
        <v>542</v>
      </c>
      <c r="H34" s="662"/>
      <c r="I34" s="431">
        <v>5.5</v>
      </c>
      <c r="J34" s="19">
        <v>1</v>
      </c>
      <c r="K34" s="402"/>
      <c r="L34" s="363"/>
      <c r="M34" s="363" t="s">
        <v>349</v>
      </c>
      <c r="N34" s="363"/>
      <c r="O34" s="381"/>
      <c r="P34" s="382"/>
      <c r="Q34" s="444"/>
      <c r="R34" s="32"/>
    </row>
    <row r="35" spans="2:18" ht="13.5" customHeight="1" x14ac:dyDescent="0.2">
      <c r="B35" s="32"/>
      <c r="C35" s="383">
        <f t="shared" si="2"/>
        <v>23</v>
      </c>
      <c r="D35" s="60" t="str">
        <f t="shared" si="1"/>
        <v/>
      </c>
      <c r="E35" s="376">
        <v>2010</v>
      </c>
      <c r="F35" s="511" t="s">
        <v>543</v>
      </c>
      <c r="G35" s="511" t="s">
        <v>544</v>
      </c>
      <c r="H35" s="662"/>
      <c r="I35" s="431">
        <v>5.5</v>
      </c>
      <c r="J35" s="19">
        <v>1</v>
      </c>
      <c r="K35" s="402" t="s">
        <v>349</v>
      </c>
      <c r="L35" s="363"/>
      <c r="M35" s="363"/>
      <c r="N35" s="363"/>
      <c r="O35" s="381"/>
      <c r="P35" s="382"/>
      <c r="Q35" s="444"/>
      <c r="R35" s="32"/>
    </row>
    <row r="36" spans="2:18" ht="13.5" customHeight="1" x14ac:dyDescent="0.2">
      <c r="B36" s="32"/>
      <c r="C36" s="383">
        <f t="shared" si="2"/>
        <v>24</v>
      </c>
      <c r="D36" s="60" t="str">
        <f t="shared" si="1"/>
        <v/>
      </c>
      <c r="E36" s="376">
        <v>2010</v>
      </c>
      <c r="F36" s="511" t="s">
        <v>545</v>
      </c>
      <c r="G36" s="511" t="s">
        <v>546</v>
      </c>
      <c r="H36" s="662"/>
      <c r="I36" s="431">
        <v>5.5</v>
      </c>
      <c r="J36" s="19">
        <v>1</v>
      </c>
      <c r="K36" s="402" t="s">
        <v>349</v>
      </c>
      <c r="L36" s="363"/>
      <c r="M36" s="363"/>
      <c r="N36" s="363"/>
      <c r="O36" s="381"/>
      <c r="P36" s="382"/>
      <c r="Q36" s="444"/>
      <c r="R36" s="32"/>
    </row>
    <row r="37" spans="2:18" ht="13.5" customHeight="1" x14ac:dyDescent="0.2">
      <c r="B37" s="32"/>
      <c r="C37" s="383">
        <f t="shared" si="2"/>
        <v>25</v>
      </c>
      <c r="D37" s="60" t="str">
        <f t="shared" si="1"/>
        <v/>
      </c>
      <c r="E37" s="376">
        <v>2010</v>
      </c>
      <c r="F37" s="511" t="s">
        <v>547</v>
      </c>
      <c r="G37" s="511" t="s">
        <v>548</v>
      </c>
      <c r="H37" s="662"/>
      <c r="I37" s="431">
        <v>5.5</v>
      </c>
      <c r="J37" s="19">
        <v>1</v>
      </c>
      <c r="K37" s="402" t="s">
        <v>349</v>
      </c>
      <c r="L37" s="363"/>
      <c r="M37" s="363"/>
      <c r="N37" s="363"/>
      <c r="O37" s="381"/>
      <c r="P37" s="382"/>
      <c r="Q37" s="444"/>
      <c r="R37" s="32"/>
    </row>
    <row r="38" spans="2:18" ht="13.5" customHeight="1" x14ac:dyDescent="0.2">
      <c r="B38" s="32"/>
      <c r="C38" s="383">
        <f t="shared" si="2"/>
        <v>26</v>
      </c>
      <c r="D38" s="60" t="str">
        <f t="shared" si="1"/>
        <v/>
      </c>
      <c r="E38" s="376">
        <v>2010</v>
      </c>
      <c r="F38" s="511" t="s">
        <v>549</v>
      </c>
      <c r="G38" s="511" t="s">
        <v>550</v>
      </c>
      <c r="H38" s="662"/>
      <c r="I38" s="431">
        <v>5.5</v>
      </c>
      <c r="J38" s="19">
        <v>1</v>
      </c>
      <c r="K38" s="402" t="s">
        <v>349</v>
      </c>
      <c r="L38" s="363"/>
      <c r="M38" s="363"/>
      <c r="N38" s="363"/>
      <c r="O38" s="381"/>
      <c r="P38" s="382"/>
      <c r="Q38" s="444"/>
      <c r="R38" s="32"/>
    </row>
    <row r="39" spans="2:18" ht="13.5" customHeight="1" x14ac:dyDescent="0.2">
      <c r="B39" s="32"/>
      <c r="C39" s="383">
        <f t="shared" si="2"/>
        <v>27</v>
      </c>
      <c r="D39" s="60" t="str">
        <f t="shared" si="1"/>
        <v/>
      </c>
      <c r="E39" s="376">
        <v>2010</v>
      </c>
      <c r="F39" s="511" t="s">
        <v>551</v>
      </c>
      <c r="G39" s="511" t="s">
        <v>552</v>
      </c>
      <c r="H39" s="662"/>
      <c r="I39" s="431">
        <v>5.5</v>
      </c>
      <c r="J39" s="19">
        <v>1</v>
      </c>
      <c r="K39" s="402" t="s">
        <v>349</v>
      </c>
      <c r="L39" s="363"/>
      <c r="M39" s="363"/>
      <c r="N39" s="363"/>
      <c r="O39" s="381"/>
      <c r="P39" s="382"/>
      <c r="Q39" s="444"/>
      <c r="R39" s="32"/>
    </row>
    <row r="40" spans="2:18" ht="13.5" customHeight="1" x14ac:dyDescent="0.2">
      <c r="B40" s="32"/>
      <c r="C40" s="383">
        <f t="shared" si="2"/>
        <v>28</v>
      </c>
      <c r="D40" s="60" t="str">
        <f t="shared" si="1"/>
        <v/>
      </c>
      <c r="E40" s="376">
        <v>2010</v>
      </c>
      <c r="F40" s="511" t="s">
        <v>553</v>
      </c>
      <c r="G40" s="511" t="s">
        <v>554</v>
      </c>
      <c r="H40" s="662"/>
      <c r="I40" s="431">
        <v>5.5</v>
      </c>
      <c r="J40" s="19">
        <v>1</v>
      </c>
      <c r="K40" s="402" t="s">
        <v>349</v>
      </c>
      <c r="L40" s="363"/>
      <c r="M40" s="363"/>
      <c r="N40" s="363"/>
      <c r="O40" s="381"/>
      <c r="P40" s="382"/>
      <c r="Q40" s="444"/>
      <c r="R40" s="32"/>
    </row>
    <row r="41" spans="2:18" ht="13.5" customHeight="1" x14ac:dyDescent="0.2">
      <c r="B41" s="32"/>
      <c r="C41" s="383">
        <f t="shared" si="2"/>
        <v>29</v>
      </c>
      <c r="D41" s="60" t="str">
        <f t="shared" si="1"/>
        <v/>
      </c>
      <c r="E41" s="376">
        <v>2010</v>
      </c>
      <c r="F41" s="511" t="s">
        <v>555</v>
      </c>
      <c r="G41" s="511" t="s">
        <v>556</v>
      </c>
      <c r="H41" s="662"/>
      <c r="I41" s="431">
        <v>5.5</v>
      </c>
      <c r="J41" s="19">
        <v>1</v>
      </c>
      <c r="K41" s="402" t="s">
        <v>349</v>
      </c>
      <c r="L41" s="363"/>
      <c r="M41" s="363"/>
      <c r="N41" s="363"/>
      <c r="O41" s="381"/>
      <c r="P41" s="382"/>
      <c r="Q41" s="444"/>
      <c r="R41" s="32"/>
    </row>
    <row r="42" spans="2:18" ht="13.5" customHeight="1" x14ac:dyDescent="0.2">
      <c r="B42" s="32"/>
      <c r="C42" s="383">
        <f>C41+1</f>
        <v>30</v>
      </c>
      <c r="D42" s="60" t="str">
        <f t="shared" si="1"/>
        <v/>
      </c>
      <c r="E42" s="376">
        <v>2010</v>
      </c>
      <c r="F42" s="511" t="s">
        <v>557</v>
      </c>
      <c r="G42" s="511" t="s">
        <v>558</v>
      </c>
      <c r="H42" s="662"/>
      <c r="I42" s="431">
        <v>5.5</v>
      </c>
      <c r="J42" s="19">
        <v>1</v>
      </c>
      <c r="K42" s="402" t="s">
        <v>349</v>
      </c>
      <c r="L42" s="363"/>
      <c r="M42" s="363"/>
      <c r="N42" s="363"/>
      <c r="O42" s="381"/>
      <c r="P42" s="382"/>
      <c r="Q42" s="444"/>
      <c r="R42" s="32"/>
    </row>
    <row r="43" spans="2:18" ht="13.5" customHeight="1" x14ac:dyDescent="0.2">
      <c r="B43" s="32"/>
      <c r="C43" s="383">
        <f>C42+1</f>
        <v>31</v>
      </c>
      <c r="D43" s="60" t="str">
        <f t="shared" si="1"/>
        <v/>
      </c>
      <c r="E43" s="376">
        <v>2010</v>
      </c>
      <c r="F43" s="511" t="s">
        <v>559</v>
      </c>
      <c r="G43" s="511" t="s">
        <v>560</v>
      </c>
      <c r="H43" s="662"/>
      <c r="I43" s="431">
        <v>5.5</v>
      </c>
      <c r="J43" s="19">
        <v>1</v>
      </c>
      <c r="K43" s="402" t="s">
        <v>349</v>
      </c>
      <c r="L43" s="363"/>
      <c r="M43" s="363"/>
      <c r="N43" s="363"/>
      <c r="O43" s="381"/>
      <c r="P43" s="382"/>
      <c r="Q43" s="444"/>
      <c r="R43" s="32"/>
    </row>
    <row r="44" spans="2:18" ht="13.5" customHeight="1" x14ac:dyDescent="0.2">
      <c r="B44" s="32"/>
      <c r="C44" s="383">
        <f>C43+1</f>
        <v>32</v>
      </c>
      <c r="D44" s="60" t="str">
        <f t="shared" si="1"/>
        <v/>
      </c>
      <c r="E44" s="376">
        <v>2014</v>
      </c>
      <c r="F44" s="511" t="s">
        <v>561</v>
      </c>
      <c r="G44" s="511" t="s">
        <v>562</v>
      </c>
      <c r="H44" s="662"/>
      <c r="I44" s="431">
        <v>5.5</v>
      </c>
      <c r="J44" s="19">
        <v>1</v>
      </c>
      <c r="K44" s="402"/>
      <c r="L44" s="363"/>
      <c r="M44" s="363" t="s">
        <v>349</v>
      </c>
      <c r="N44" s="363"/>
      <c r="O44" s="381"/>
      <c r="P44" s="382"/>
      <c r="Q44" s="444"/>
      <c r="R44" s="32"/>
    </row>
    <row r="45" spans="2:18" ht="13.5" customHeight="1" x14ac:dyDescent="0.2">
      <c r="B45" s="32"/>
      <c r="C45" s="383">
        <f>C44+1</f>
        <v>33</v>
      </c>
      <c r="D45" s="60" t="str">
        <f t="shared" si="1"/>
        <v/>
      </c>
      <c r="E45" s="376">
        <v>2014</v>
      </c>
      <c r="F45" s="511" t="s">
        <v>563</v>
      </c>
      <c r="G45" s="511" t="s">
        <v>564</v>
      </c>
      <c r="H45" s="662"/>
      <c r="I45" s="431">
        <v>5.5</v>
      </c>
      <c r="J45" s="19">
        <v>1</v>
      </c>
      <c r="K45" s="402"/>
      <c r="L45" s="363"/>
      <c r="M45" s="363" t="s">
        <v>349</v>
      </c>
      <c r="N45" s="363"/>
      <c r="O45" s="381"/>
      <c r="P45" s="382"/>
      <c r="Q45" s="444"/>
      <c r="R45" s="32"/>
    </row>
    <row r="46" spans="2:18" ht="13.5" customHeight="1" x14ac:dyDescent="0.2">
      <c r="B46" s="32"/>
      <c r="C46" s="383">
        <f t="shared" ref="C46:C71" si="3">C45+1</f>
        <v>34</v>
      </c>
      <c r="D46" s="60" t="str">
        <f t="shared" si="1"/>
        <v/>
      </c>
      <c r="E46" s="376">
        <v>2014</v>
      </c>
      <c r="F46" s="511" t="s">
        <v>565</v>
      </c>
      <c r="G46" s="511" t="s">
        <v>566</v>
      </c>
      <c r="H46" s="662"/>
      <c r="I46" s="431">
        <v>5.5</v>
      </c>
      <c r="J46" s="19">
        <v>1</v>
      </c>
      <c r="K46" s="402"/>
      <c r="L46" s="363"/>
      <c r="M46" s="363" t="s">
        <v>349</v>
      </c>
      <c r="N46" s="363"/>
      <c r="O46" s="381"/>
      <c r="P46" s="382"/>
      <c r="Q46" s="444"/>
      <c r="R46" s="32"/>
    </row>
    <row r="47" spans="2:18" ht="13.5" customHeight="1" x14ac:dyDescent="0.2">
      <c r="B47" s="32"/>
      <c r="C47" s="383">
        <f t="shared" si="3"/>
        <v>35</v>
      </c>
      <c r="D47" s="60" t="str">
        <f t="shared" si="1"/>
        <v/>
      </c>
      <c r="E47" s="376">
        <v>2014</v>
      </c>
      <c r="F47" s="511" t="s">
        <v>567</v>
      </c>
      <c r="G47" s="511" t="s">
        <v>568</v>
      </c>
      <c r="H47" s="662"/>
      <c r="I47" s="431">
        <v>5.5</v>
      </c>
      <c r="J47" s="19">
        <v>1</v>
      </c>
      <c r="K47" s="402"/>
      <c r="L47" s="363"/>
      <c r="M47" s="363" t="s">
        <v>349</v>
      </c>
      <c r="N47" s="363"/>
      <c r="O47" s="381"/>
      <c r="P47" s="382"/>
      <c r="Q47" s="444"/>
      <c r="R47" s="32"/>
    </row>
    <row r="48" spans="2:18" ht="13.5" customHeight="1" x14ac:dyDescent="0.2">
      <c r="B48" s="32"/>
      <c r="C48" s="383">
        <f t="shared" si="3"/>
        <v>36</v>
      </c>
      <c r="D48" s="60" t="str">
        <f t="shared" si="1"/>
        <v/>
      </c>
      <c r="E48" s="376"/>
      <c r="F48" s="511"/>
      <c r="G48" s="511"/>
      <c r="H48" s="662"/>
      <c r="I48" s="431"/>
      <c r="J48" s="19"/>
      <c r="K48" s="402"/>
      <c r="L48" s="363"/>
      <c r="M48" s="363"/>
      <c r="N48" s="363"/>
      <c r="O48" s="381"/>
      <c r="P48" s="382"/>
      <c r="Q48" s="444"/>
      <c r="R48" s="32"/>
    </row>
    <row r="49" spans="2:18" ht="13.5" customHeight="1" x14ac:dyDescent="0.2">
      <c r="B49" s="32"/>
      <c r="C49" s="383">
        <f t="shared" si="3"/>
        <v>37</v>
      </c>
      <c r="D49" s="60" t="str">
        <f t="shared" si="1"/>
        <v/>
      </c>
      <c r="E49" s="376"/>
      <c r="F49" s="511"/>
      <c r="G49" s="511"/>
      <c r="H49" s="662"/>
      <c r="I49" s="431"/>
      <c r="J49" s="19"/>
      <c r="K49" s="402"/>
      <c r="L49" s="363"/>
      <c r="M49" s="363"/>
      <c r="N49" s="363"/>
      <c r="O49" s="381"/>
      <c r="P49" s="382"/>
      <c r="Q49" s="444"/>
      <c r="R49" s="32"/>
    </row>
    <row r="50" spans="2:18" ht="13.5" customHeight="1" x14ac:dyDescent="0.2">
      <c r="B50" s="32"/>
      <c r="C50" s="383">
        <f t="shared" si="3"/>
        <v>38</v>
      </c>
      <c r="D50" s="60" t="str">
        <f t="shared" si="1"/>
        <v/>
      </c>
      <c r="E50" s="376"/>
      <c r="F50" s="511"/>
      <c r="G50" s="511"/>
      <c r="H50" s="662"/>
      <c r="I50" s="431"/>
      <c r="J50" s="19"/>
      <c r="K50" s="402"/>
      <c r="L50" s="363"/>
      <c r="M50" s="363"/>
      <c r="N50" s="363"/>
      <c r="O50" s="381"/>
      <c r="P50" s="382"/>
      <c r="Q50" s="444"/>
      <c r="R50" s="32"/>
    </row>
    <row r="51" spans="2:18" ht="13.5" customHeight="1" x14ac:dyDescent="0.2">
      <c r="B51" s="32"/>
      <c r="C51" s="383">
        <f t="shared" si="3"/>
        <v>39</v>
      </c>
      <c r="D51" s="60" t="str">
        <f t="shared" si="1"/>
        <v/>
      </c>
      <c r="E51" s="376"/>
      <c r="F51" s="511"/>
      <c r="G51" s="511"/>
      <c r="H51" s="662"/>
      <c r="I51" s="431"/>
      <c r="J51" s="19"/>
      <c r="K51" s="402"/>
      <c r="L51" s="363"/>
      <c r="M51" s="363"/>
      <c r="N51" s="363"/>
      <c r="O51" s="381"/>
      <c r="P51" s="382"/>
      <c r="Q51" s="444"/>
      <c r="R51" s="32"/>
    </row>
    <row r="52" spans="2:18" ht="13.5" customHeight="1" x14ac:dyDescent="0.2">
      <c r="B52" s="32"/>
      <c r="C52" s="383">
        <f t="shared" si="3"/>
        <v>40</v>
      </c>
      <c r="D52" s="60" t="str">
        <f t="shared" si="1"/>
        <v/>
      </c>
      <c r="E52" s="376"/>
      <c r="F52" s="511"/>
      <c r="G52" s="511"/>
      <c r="H52" s="662"/>
      <c r="I52" s="431"/>
      <c r="J52" s="19"/>
      <c r="K52" s="402"/>
      <c r="L52" s="363"/>
      <c r="M52" s="363"/>
      <c r="N52" s="363"/>
      <c r="O52" s="381"/>
      <c r="P52" s="382"/>
      <c r="Q52" s="444"/>
      <c r="R52" s="32"/>
    </row>
    <row r="53" spans="2:18" ht="13.5" customHeight="1" x14ac:dyDescent="0.2">
      <c r="B53" s="32"/>
      <c r="C53" s="383">
        <f t="shared" si="3"/>
        <v>41</v>
      </c>
      <c r="D53" s="60" t="str">
        <f t="shared" si="1"/>
        <v/>
      </c>
      <c r="E53" s="376"/>
      <c r="F53" s="511"/>
      <c r="G53" s="511"/>
      <c r="H53" s="662"/>
      <c r="I53" s="431"/>
      <c r="J53" s="19"/>
      <c r="K53" s="402"/>
      <c r="L53" s="363"/>
      <c r="M53" s="363"/>
      <c r="N53" s="363"/>
      <c r="O53" s="381"/>
      <c r="P53" s="382"/>
      <c r="Q53" s="444"/>
      <c r="R53" s="32"/>
    </row>
    <row r="54" spans="2:18" ht="13.5" customHeight="1" x14ac:dyDescent="0.2">
      <c r="B54" s="32"/>
      <c r="C54" s="383">
        <f t="shared" si="3"/>
        <v>42</v>
      </c>
      <c r="D54" s="60" t="str">
        <f t="shared" si="1"/>
        <v/>
      </c>
      <c r="E54" s="376"/>
      <c r="F54" s="511"/>
      <c r="G54" s="511"/>
      <c r="H54" s="662"/>
      <c r="I54" s="431"/>
      <c r="J54" s="19"/>
      <c r="K54" s="402"/>
      <c r="L54" s="363"/>
      <c r="M54" s="363"/>
      <c r="N54" s="363"/>
      <c r="O54" s="381"/>
      <c r="P54" s="382"/>
      <c r="Q54" s="444"/>
      <c r="R54" s="32"/>
    </row>
    <row r="55" spans="2:18" ht="13.5" customHeight="1" x14ac:dyDescent="0.2">
      <c r="B55" s="32"/>
      <c r="C55" s="383">
        <f t="shared" si="3"/>
        <v>43</v>
      </c>
      <c r="D55" s="60" t="str">
        <f t="shared" si="1"/>
        <v/>
      </c>
      <c r="E55" s="376"/>
      <c r="F55" s="511"/>
      <c r="G55" s="511"/>
      <c r="H55" s="662"/>
      <c r="I55" s="431"/>
      <c r="J55" s="19"/>
      <c r="K55" s="402"/>
      <c r="L55" s="363"/>
      <c r="M55" s="363"/>
      <c r="N55" s="363"/>
      <c r="O55" s="381"/>
      <c r="P55" s="382"/>
      <c r="Q55" s="444"/>
      <c r="R55" s="32"/>
    </row>
    <row r="56" spans="2:18" ht="13.5" customHeight="1" x14ac:dyDescent="0.2">
      <c r="B56" s="32"/>
      <c r="C56" s="383">
        <f t="shared" si="3"/>
        <v>44</v>
      </c>
      <c r="D56" s="60" t="str">
        <f t="shared" si="1"/>
        <v/>
      </c>
      <c r="E56" s="376"/>
      <c r="F56" s="511"/>
      <c r="G56" s="511"/>
      <c r="H56" s="662"/>
      <c r="I56" s="431"/>
      <c r="J56" s="19"/>
      <c r="K56" s="402"/>
      <c r="L56" s="363"/>
      <c r="M56" s="363"/>
      <c r="N56" s="363"/>
      <c r="O56" s="381"/>
      <c r="P56" s="382"/>
      <c r="Q56" s="444"/>
      <c r="R56" s="32"/>
    </row>
    <row r="57" spans="2:18" ht="13.5" customHeight="1" x14ac:dyDescent="0.2">
      <c r="B57" s="32"/>
      <c r="C57" s="383">
        <f t="shared" si="3"/>
        <v>45</v>
      </c>
      <c r="D57" s="60" t="str">
        <f t="shared" si="1"/>
        <v/>
      </c>
      <c r="E57" s="376"/>
      <c r="F57" s="511"/>
      <c r="G57" s="511"/>
      <c r="H57" s="662"/>
      <c r="I57" s="431"/>
      <c r="J57" s="19"/>
      <c r="K57" s="402"/>
      <c r="L57" s="363"/>
      <c r="M57" s="363"/>
      <c r="N57" s="363"/>
      <c r="O57" s="381"/>
      <c r="P57" s="382"/>
      <c r="Q57" s="444"/>
      <c r="R57" s="32"/>
    </row>
    <row r="58" spans="2:18" ht="13.5" customHeight="1" x14ac:dyDescent="0.2">
      <c r="B58" s="32"/>
      <c r="C58" s="383">
        <f t="shared" si="3"/>
        <v>46</v>
      </c>
      <c r="D58" s="60" t="str">
        <f t="shared" si="1"/>
        <v/>
      </c>
      <c r="E58" s="376"/>
      <c r="F58" s="511"/>
      <c r="G58" s="511"/>
      <c r="H58" s="662"/>
      <c r="I58" s="431"/>
      <c r="J58" s="19"/>
      <c r="K58" s="402"/>
      <c r="L58" s="363"/>
      <c r="M58" s="363"/>
      <c r="N58" s="363"/>
      <c r="O58" s="381"/>
      <c r="P58" s="382"/>
      <c r="Q58" s="444"/>
      <c r="R58" s="32"/>
    </row>
    <row r="59" spans="2:18" ht="13.5" customHeight="1" x14ac:dyDescent="0.2">
      <c r="B59" s="32"/>
      <c r="C59" s="383">
        <f t="shared" si="3"/>
        <v>47</v>
      </c>
      <c r="D59" s="60" t="str">
        <f t="shared" si="1"/>
        <v/>
      </c>
      <c r="E59" s="376"/>
      <c r="F59" s="511"/>
      <c r="G59" s="511"/>
      <c r="H59" s="662"/>
      <c r="I59" s="431"/>
      <c r="J59" s="19"/>
      <c r="K59" s="402"/>
      <c r="L59" s="363"/>
      <c r="M59" s="363"/>
      <c r="N59" s="363"/>
      <c r="O59" s="381"/>
      <c r="P59" s="382"/>
      <c r="Q59" s="444"/>
      <c r="R59" s="32"/>
    </row>
    <row r="60" spans="2:18" ht="13.5" customHeight="1" x14ac:dyDescent="0.2">
      <c r="B60" s="32"/>
      <c r="C60" s="383">
        <f t="shared" si="3"/>
        <v>48</v>
      </c>
      <c r="D60" s="60" t="str">
        <f t="shared" si="1"/>
        <v/>
      </c>
      <c r="E60" s="376"/>
      <c r="F60" s="511"/>
      <c r="G60" s="511"/>
      <c r="H60" s="662"/>
      <c r="I60" s="431"/>
      <c r="J60" s="19"/>
      <c r="K60" s="402"/>
      <c r="L60" s="363"/>
      <c r="M60" s="363"/>
      <c r="N60" s="363"/>
      <c r="O60" s="381"/>
      <c r="P60" s="382"/>
      <c r="Q60" s="444"/>
      <c r="R60" s="32"/>
    </row>
    <row r="61" spans="2:18" ht="13.5" customHeight="1" x14ac:dyDescent="0.2">
      <c r="B61" s="32"/>
      <c r="C61" s="383">
        <f t="shared" si="3"/>
        <v>49</v>
      </c>
      <c r="D61" s="60" t="str">
        <f t="shared" si="1"/>
        <v/>
      </c>
      <c r="E61" s="376"/>
      <c r="F61" s="511"/>
      <c r="G61" s="511"/>
      <c r="H61" s="662"/>
      <c r="I61" s="431"/>
      <c r="J61" s="19"/>
      <c r="K61" s="402"/>
      <c r="L61" s="363"/>
      <c r="M61" s="363"/>
      <c r="N61" s="363"/>
      <c r="O61" s="381"/>
      <c r="P61" s="382"/>
      <c r="Q61" s="444"/>
      <c r="R61" s="32"/>
    </row>
    <row r="62" spans="2:18" ht="13.5" customHeight="1" x14ac:dyDescent="0.2">
      <c r="B62" s="32"/>
      <c r="C62" s="383">
        <f t="shared" si="3"/>
        <v>50</v>
      </c>
      <c r="D62" s="60" t="str">
        <f t="shared" si="1"/>
        <v/>
      </c>
      <c r="E62" s="376"/>
      <c r="F62" s="511"/>
      <c r="G62" s="511"/>
      <c r="H62" s="662"/>
      <c r="I62" s="431"/>
      <c r="J62" s="19"/>
      <c r="K62" s="402"/>
      <c r="L62" s="363"/>
      <c r="M62" s="363"/>
      <c r="N62" s="363"/>
      <c r="O62" s="381"/>
      <c r="P62" s="382"/>
      <c r="Q62" s="444"/>
      <c r="R62" s="32"/>
    </row>
    <row r="63" spans="2:18" ht="13.5" customHeight="1" x14ac:dyDescent="0.2">
      <c r="B63" s="32"/>
      <c r="C63" s="383">
        <f t="shared" si="3"/>
        <v>51</v>
      </c>
      <c r="D63" s="60" t="str">
        <f t="shared" si="1"/>
        <v/>
      </c>
      <c r="E63" s="376"/>
      <c r="F63" s="511"/>
      <c r="G63" s="511"/>
      <c r="H63" s="662"/>
      <c r="I63" s="431"/>
      <c r="J63" s="19"/>
      <c r="K63" s="402"/>
      <c r="L63" s="363"/>
      <c r="M63" s="363"/>
      <c r="N63" s="363"/>
      <c r="O63" s="381"/>
      <c r="P63" s="382"/>
      <c r="Q63" s="444"/>
      <c r="R63" s="32"/>
    </row>
    <row r="64" spans="2:18" ht="13.5" customHeight="1" x14ac:dyDescent="0.2">
      <c r="B64" s="32"/>
      <c r="C64" s="383">
        <f t="shared" si="3"/>
        <v>52</v>
      </c>
      <c r="D64" s="60" t="str">
        <f t="shared" si="1"/>
        <v/>
      </c>
      <c r="E64" s="376"/>
      <c r="F64" s="511"/>
      <c r="G64" s="511"/>
      <c r="H64" s="662"/>
      <c r="I64" s="431"/>
      <c r="J64" s="19"/>
      <c r="K64" s="402"/>
      <c r="L64" s="363"/>
      <c r="M64" s="363"/>
      <c r="N64" s="363"/>
      <c r="O64" s="381"/>
      <c r="P64" s="382"/>
      <c r="Q64" s="444"/>
      <c r="R64" s="32"/>
    </row>
    <row r="65" spans="2:18" ht="13.5" customHeight="1" x14ac:dyDescent="0.2">
      <c r="B65" s="32"/>
      <c r="C65" s="383">
        <f t="shared" si="3"/>
        <v>53</v>
      </c>
      <c r="D65" s="60" t="str">
        <f t="shared" si="1"/>
        <v/>
      </c>
      <c r="E65" s="376"/>
      <c r="F65" s="511"/>
      <c r="G65" s="511"/>
      <c r="H65" s="662"/>
      <c r="I65" s="431"/>
      <c r="J65" s="19"/>
      <c r="K65" s="402"/>
      <c r="L65" s="363"/>
      <c r="M65" s="363"/>
      <c r="N65" s="363"/>
      <c r="O65" s="381"/>
      <c r="P65" s="382"/>
      <c r="Q65" s="444"/>
      <c r="R65" s="32"/>
    </row>
    <row r="66" spans="2:18" ht="13.5" customHeight="1" x14ac:dyDescent="0.2">
      <c r="B66" s="32"/>
      <c r="C66" s="383">
        <f t="shared" si="3"/>
        <v>54</v>
      </c>
      <c r="D66" s="60" t="str">
        <f t="shared" si="1"/>
        <v/>
      </c>
      <c r="E66" s="376"/>
      <c r="F66" s="511"/>
      <c r="G66" s="511"/>
      <c r="H66" s="662"/>
      <c r="I66" s="431"/>
      <c r="J66" s="19"/>
      <c r="K66" s="402"/>
      <c r="L66" s="363"/>
      <c r="M66" s="363"/>
      <c r="N66" s="363"/>
      <c r="O66" s="381"/>
      <c r="P66" s="382"/>
      <c r="Q66" s="444"/>
      <c r="R66" s="32"/>
    </row>
    <row r="67" spans="2:18" ht="13.5" customHeight="1" x14ac:dyDescent="0.2">
      <c r="B67" s="32"/>
      <c r="C67" s="383">
        <f t="shared" si="3"/>
        <v>55</v>
      </c>
      <c r="D67" s="60" t="str">
        <f t="shared" si="1"/>
        <v/>
      </c>
      <c r="E67" s="376"/>
      <c r="F67" s="511"/>
      <c r="G67" s="511"/>
      <c r="H67" s="662"/>
      <c r="I67" s="431"/>
      <c r="J67" s="19"/>
      <c r="K67" s="402"/>
      <c r="L67" s="363"/>
      <c r="M67" s="363"/>
      <c r="N67" s="363"/>
      <c r="O67" s="381"/>
      <c r="P67" s="382"/>
      <c r="Q67" s="444"/>
      <c r="R67" s="32"/>
    </row>
    <row r="68" spans="2:18" ht="13.5" customHeight="1" x14ac:dyDescent="0.2">
      <c r="B68" s="32"/>
      <c r="C68" s="383">
        <f t="shared" si="3"/>
        <v>56</v>
      </c>
      <c r="D68" s="60" t="str">
        <f t="shared" si="1"/>
        <v/>
      </c>
      <c r="E68" s="376"/>
      <c r="F68" s="511"/>
      <c r="G68" s="511"/>
      <c r="H68" s="662"/>
      <c r="I68" s="431"/>
      <c r="J68" s="19"/>
      <c r="K68" s="402"/>
      <c r="L68" s="363"/>
      <c r="M68" s="363"/>
      <c r="N68" s="363"/>
      <c r="O68" s="381"/>
      <c r="P68" s="382"/>
      <c r="Q68" s="444"/>
      <c r="R68" s="32"/>
    </row>
    <row r="69" spans="2:18" ht="13.5" customHeight="1" x14ac:dyDescent="0.2">
      <c r="B69" s="32"/>
      <c r="C69" s="383">
        <f t="shared" si="3"/>
        <v>57</v>
      </c>
      <c r="D69" s="60" t="str">
        <f t="shared" si="1"/>
        <v/>
      </c>
      <c r="E69" s="376"/>
      <c r="F69" s="511"/>
      <c r="G69" s="511"/>
      <c r="H69" s="662"/>
      <c r="I69" s="431"/>
      <c r="J69" s="19"/>
      <c r="K69" s="402"/>
      <c r="L69" s="363"/>
      <c r="M69" s="363"/>
      <c r="N69" s="363"/>
      <c r="O69" s="381"/>
      <c r="P69" s="382"/>
      <c r="Q69" s="444"/>
      <c r="R69" s="32"/>
    </row>
    <row r="70" spans="2:18" ht="13.5" customHeight="1" x14ac:dyDescent="0.2">
      <c r="B70" s="32"/>
      <c r="C70" s="383">
        <f t="shared" si="3"/>
        <v>58</v>
      </c>
      <c r="D70" s="60" t="str">
        <f t="shared" si="1"/>
        <v/>
      </c>
      <c r="E70" s="376"/>
      <c r="F70" s="511"/>
      <c r="G70" s="511"/>
      <c r="H70" s="662"/>
      <c r="I70" s="431"/>
      <c r="J70" s="19"/>
      <c r="K70" s="402"/>
      <c r="L70" s="363"/>
      <c r="M70" s="363"/>
      <c r="N70" s="363"/>
      <c r="O70" s="381"/>
      <c r="P70" s="382"/>
      <c r="Q70" s="444"/>
      <c r="R70" s="32"/>
    </row>
    <row r="71" spans="2:18" ht="13.5" customHeight="1" x14ac:dyDescent="0.2">
      <c r="B71" s="32"/>
      <c r="C71" s="383">
        <f t="shared" si="3"/>
        <v>59</v>
      </c>
      <c r="D71" s="60" t="str">
        <f t="shared" si="1"/>
        <v/>
      </c>
      <c r="E71" s="376"/>
      <c r="F71" s="511"/>
      <c r="G71" s="511"/>
      <c r="H71" s="662"/>
      <c r="I71" s="431"/>
      <c r="J71" s="19"/>
      <c r="K71" s="402"/>
      <c r="L71" s="363"/>
      <c r="M71" s="363"/>
      <c r="N71" s="363"/>
      <c r="O71" s="381"/>
      <c r="P71" s="382"/>
      <c r="Q71" s="444"/>
      <c r="R71" s="32"/>
    </row>
    <row r="72" spans="2:18" ht="13.5" customHeight="1" x14ac:dyDescent="0.2">
      <c r="B72" s="32"/>
      <c r="C72" s="383">
        <f>C71+1</f>
        <v>60</v>
      </c>
      <c r="D72" s="60" t="str">
        <f t="shared" si="1"/>
        <v/>
      </c>
      <c r="E72" s="376"/>
      <c r="F72" s="511"/>
      <c r="G72" s="511"/>
      <c r="H72" s="662"/>
      <c r="I72" s="431"/>
      <c r="J72" s="19"/>
      <c r="K72" s="402"/>
      <c r="L72" s="363"/>
      <c r="M72" s="363"/>
      <c r="N72" s="363"/>
      <c r="O72" s="381"/>
      <c r="P72" s="382"/>
      <c r="Q72" s="444"/>
      <c r="R72" s="32"/>
    </row>
    <row r="73" spans="2:18" ht="13.5" customHeight="1" x14ac:dyDescent="0.2">
      <c r="B73" s="32"/>
      <c r="C73" s="383">
        <f>C72+1</f>
        <v>61</v>
      </c>
      <c r="D73" s="60" t="str">
        <f t="shared" si="1"/>
        <v/>
      </c>
      <c r="E73" s="376"/>
      <c r="F73" s="511"/>
      <c r="G73" s="511"/>
      <c r="H73" s="662"/>
      <c r="I73" s="431"/>
      <c r="J73" s="19"/>
      <c r="K73" s="402"/>
      <c r="L73" s="363"/>
      <c r="M73" s="363"/>
      <c r="N73" s="363"/>
      <c r="O73" s="381"/>
      <c r="P73" s="382"/>
      <c r="Q73" s="444"/>
      <c r="R73" s="32"/>
    </row>
    <row r="74" spans="2:18" ht="13.5" customHeight="1" x14ac:dyDescent="0.2">
      <c r="B74" s="32"/>
      <c r="C74" s="383">
        <f>C73+1</f>
        <v>62</v>
      </c>
      <c r="D74" s="60" t="str">
        <f t="shared" si="1"/>
        <v/>
      </c>
      <c r="E74" s="376"/>
      <c r="F74" s="511"/>
      <c r="G74" s="511"/>
      <c r="H74" s="662"/>
      <c r="I74" s="431"/>
      <c r="J74" s="19"/>
      <c r="K74" s="402"/>
      <c r="L74" s="363"/>
      <c r="M74" s="363"/>
      <c r="N74" s="363"/>
      <c r="O74" s="381"/>
      <c r="P74" s="382"/>
      <c r="Q74" s="444"/>
      <c r="R74" s="32"/>
    </row>
    <row r="75" spans="2:18" ht="13.5" customHeight="1" x14ac:dyDescent="0.2">
      <c r="B75" s="32"/>
      <c r="C75" s="383">
        <f>C74+1</f>
        <v>63</v>
      </c>
      <c r="D75" s="60" t="str">
        <f t="shared" si="1"/>
        <v/>
      </c>
      <c r="E75" s="376"/>
      <c r="F75" s="511"/>
      <c r="G75" s="511"/>
      <c r="H75" s="662"/>
      <c r="I75" s="431"/>
      <c r="J75" s="19"/>
      <c r="K75" s="402"/>
      <c r="L75" s="363"/>
      <c r="M75" s="363"/>
      <c r="N75" s="363"/>
      <c r="O75" s="381"/>
      <c r="P75" s="382"/>
      <c r="Q75" s="444"/>
      <c r="R75" s="32"/>
    </row>
    <row r="76" spans="2:18" ht="13.5" customHeight="1" x14ac:dyDescent="0.2">
      <c r="B76" s="32"/>
      <c r="C76" s="383">
        <f t="shared" ref="C76:C101" si="4">C75+1</f>
        <v>64</v>
      </c>
      <c r="D76" s="60" t="str">
        <f t="shared" si="1"/>
        <v/>
      </c>
      <c r="E76" s="376"/>
      <c r="F76" s="511"/>
      <c r="G76" s="511"/>
      <c r="H76" s="662"/>
      <c r="I76" s="431"/>
      <c r="J76" s="19"/>
      <c r="K76" s="402"/>
      <c r="L76" s="363"/>
      <c r="M76" s="363"/>
      <c r="N76" s="363"/>
      <c r="O76" s="381"/>
      <c r="P76" s="382"/>
      <c r="Q76" s="444"/>
      <c r="R76" s="32"/>
    </row>
    <row r="77" spans="2:18" ht="13.5" customHeight="1" x14ac:dyDescent="0.2">
      <c r="B77" s="32"/>
      <c r="C77" s="383">
        <f t="shared" si="4"/>
        <v>65</v>
      </c>
      <c r="D77" s="60" t="str">
        <f t="shared" ref="D77:D140" si="5">IF(E77="","",IF(E77&lt;=$S$2,"○",""))</f>
        <v/>
      </c>
      <c r="E77" s="376"/>
      <c r="F77" s="511"/>
      <c r="G77" s="511"/>
      <c r="H77" s="662"/>
      <c r="I77" s="431"/>
      <c r="J77" s="19"/>
      <c r="K77" s="402"/>
      <c r="L77" s="363"/>
      <c r="M77" s="363"/>
      <c r="N77" s="363"/>
      <c r="O77" s="381"/>
      <c r="P77" s="382"/>
      <c r="Q77" s="444"/>
      <c r="R77" s="32"/>
    </row>
    <row r="78" spans="2:18" ht="13.5" customHeight="1" x14ac:dyDescent="0.2">
      <c r="B78" s="32"/>
      <c r="C78" s="383">
        <f t="shared" si="4"/>
        <v>66</v>
      </c>
      <c r="D78" s="60" t="str">
        <f t="shared" si="5"/>
        <v/>
      </c>
      <c r="E78" s="376"/>
      <c r="F78" s="511"/>
      <c r="G78" s="511"/>
      <c r="H78" s="662"/>
      <c r="I78" s="431"/>
      <c r="J78" s="19"/>
      <c r="K78" s="402"/>
      <c r="L78" s="363"/>
      <c r="M78" s="363"/>
      <c r="N78" s="363"/>
      <c r="O78" s="381"/>
      <c r="P78" s="382"/>
      <c r="Q78" s="444"/>
      <c r="R78" s="32"/>
    </row>
    <row r="79" spans="2:18" ht="13.5" customHeight="1" x14ac:dyDescent="0.2">
      <c r="B79" s="32"/>
      <c r="C79" s="383">
        <f t="shared" si="4"/>
        <v>67</v>
      </c>
      <c r="D79" s="60" t="str">
        <f t="shared" si="5"/>
        <v/>
      </c>
      <c r="E79" s="376"/>
      <c r="F79" s="511"/>
      <c r="G79" s="511"/>
      <c r="H79" s="662"/>
      <c r="I79" s="431"/>
      <c r="J79" s="19"/>
      <c r="K79" s="402"/>
      <c r="L79" s="363"/>
      <c r="M79" s="363"/>
      <c r="N79" s="363"/>
      <c r="O79" s="381"/>
      <c r="P79" s="382"/>
      <c r="Q79" s="444"/>
      <c r="R79" s="32"/>
    </row>
    <row r="80" spans="2:18" ht="13.5" customHeight="1" x14ac:dyDescent="0.2">
      <c r="B80" s="32"/>
      <c r="C80" s="383">
        <f t="shared" si="4"/>
        <v>68</v>
      </c>
      <c r="D80" s="60" t="str">
        <f t="shared" si="5"/>
        <v/>
      </c>
      <c r="E80" s="376"/>
      <c r="F80" s="511"/>
      <c r="G80" s="511"/>
      <c r="H80" s="662"/>
      <c r="I80" s="431"/>
      <c r="J80" s="19"/>
      <c r="K80" s="402"/>
      <c r="L80" s="363"/>
      <c r="M80" s="363"/>
      <c r="N80" s="363"/>
      <c r="O80" s="381"/>
      <c r="P80" s="382"/>
      <c r="Q80" s="444"/>
      <c r="R80" s="32"/>
    </row>
    <row r="81" spans="2:18" ht="13.5" customHeight="1" x14ac:dyDescent="0.2">
      <c r="B81" s="32"/>
      <c r="C81" s="383">
        <f t="shared" si="4"/>
        <v>69</v>
      </c>
      <c r="D81" s="60" t="str">
        <f t="shared" si="5"/>
        <v/>
      </c>
      <c r="E81" s="376"/>
      <c r="F81" s="511"/>
      <c r="G81" s="511"/>
      <c r="H81" s="662"/>
      <c r="I81" s="431"/>
      <c r="J81" s="19"/>
      <c r="K81" s="402"/>
      <c r="L81" s="363"/>
      <c r="M81" s="363"/>
      <c r="N81" s="363"/>
      <c r="O81" s="381"/>
      <c r="P81" s="382"/>
      <c r="Q81" s="444"/>
      <c r="R81" s="32"/>
    </row>
    <row r="82" spans="2:18" ht="13.5" customHeight="1" x14ac:dyDescent="0.2">
      <c r="B82" s="32"/>
      <c r="C82" s="383">
        <f t="shared" si="4"/>
        <v>70</v>
      </c>
      <c r="D82" s="60" t="str">
        <f t="shared" si="5"/>
        <v/>
      </c>
      <c r="E82" s="376"/>
      <c r="F82" s="511"/>
      <c r="G82" s="511"/>
      <c r="H82" s="662"/>
      <c r="I82" s="431"/>
      <c r="J82" s="19"/>
      <c r="K82" s="402"/>
      <c r="L82" s="363"/>
      <c r="M82" s="363"/>
      <c r="N82" s="363"/>
      <c r="O82" s="381"/>
      <c r="P82" s="382"/>
      <c r="Q82" s="444"/>
      <c r="R82" s="32"/>
    </row>
    <row r="83" spans="2:18" ht="13.5" customHeight="1" x14ac:dyDescent="0.2">
      <c r="B83" s="32"/>
      <c r="C83" s="383">
        <f t="shared" si="4"/>
        <v>71</v>
      </c>
      <c r="D83" s="60" t="str">
        <f t="shared" si="5"/>
        <v/>
      </c>
      <c r="E83" s="376"/>
      <c r="F83" s="511"/>
      <c r="G83" s="511"/>
      <c r="H83" s="662"/>
      <c r="I83" s="431"/>
      <c r="J83" s="19"/>
      <c r="K83" s="402"/>
      <c r="L83" s="363"/>
      <c r="M83" s="363"/>
      <c r="N83" s="363"/>
      <c r="O83" s="381"/>
      <c r="P83" s="382"/>
      <c r="Q83" s="444"/>
      <c r="R83" s="32"/>
    </row>
    <row r="84" spans="2:18" ht="13.5" customHeight="1" x14ac:dyDescent="0.2">
      <c r="B84" s="32"/>
      <c r="C84" s="383">
        <f t="shared" si="4"/>
        <v>72</v>
      </c>
      <c r="D84" s="60" t="str">
        <f t="shared" si="5"/>
        <v/>
      </c>
      <c r="E84" s="376"/>
      <c r="F84" s="511"/>
      <c r="G84" s="511"/>
      <c r="H84" s="662"/>
      <c r="I84" s="431"/>
      <c r="J84" s="19"/>
      <c r="K84" s="402"/>
      <c r="L84" s="363"/>
      <c r="M84" s="363"/>
      <c r="N84" s="363"/>
      <c r="O84" s="381"/>
      <c r="P84" s="382"/>
      <c r="Q84" s="444"/>
      <c r="R84" s="32"/>
    </row>
    <row r="85" spans="2:18" ht="13.5" customHeight="1" x14ac:dyDescent="0.2">
      <c r="B85" s="32"/>
      <c r="C85" s="383">
        <f t="shared" si="4"/>
        <v>73</v>
      </c>
      <c r="D85" s="60" t="str">
        <f t="shared" si="5"/>
        <v/>
      </c>
      <c r="E85" s="376"/>
      <c r="F85" s="511"/>
      <c r="G85" s="511"/>
      <c r="H85" s="662"/>
      <c r="I85" s="431"/>
      <c r="J85" s="19"/>
      <c r="K85" s="402"/>
      <c r="L85" s="363"/>
      <c r="M85" s="363"/>
      <c r="N85" s="363"/>
      <c r="O85" s="381"/>
      <c r="P85" s="382"/>
      <c r="Q85" s="444"/>
      <c r="R85" s="32"/>
    </row>
    <row r="86" spans="2:18" ht="13.5" customHeight="1" x14ac:dyDescent="0.2">
      <c r="B86" s="32"/>
      <c r="C86" s="383">
        <f t="shared" si="4"/>
        <v>74</v>
      </c>
      <c r="D86" s="60" t="str">
        <f t="shared" si="5"/>
        <v/>
      </c>
      <c r="E86" s="376"/>
      <c r="F86" s="511"/>
      <c r="G86" s="511"/>
      <c r="H86" s="662"/>
      <c r="I86" s="431"/>
      <c r="J86" s="19"/>
      <c r="K86" s="402"/>
      <c r="L86" s="363"/>
      <c r="M86" s="363"/>
      <c r="N86" s="363"/>
      <c r="O86" s="381"/>
      <c r="P86" s="382"/>
      <c r="Q86" s="444"/>
      <c r="R86" s="32"/>
    </row>
    <row r="87" spans="2:18" ht="13.5" customHeight="1" x14ac:dyDescent="0.2">
      <c r="B87" s="32"/>
      <c r="C87" s="383">
        <f t="shared" si="4"/>
        <v>75</v>
      </c>
      <c r="D87" s="60" t="str">
        <f t="shared" si="5"/>
        <v/>
      </c>
      <c r="E87" s="376"/>
      <c r="F87" s="511"/>
      <c r="G87" s="511"/>
      <c r="H87" s="662"/>
      <c r="I87" s="431"/>
      <c r="J87" s="19"/>
      <c r="K87" s="402"/>
      <c r="L87" s="363"/>
      <c r="M87" s="363"/>
      <c r="N87" s="363"/>
      <c r="O87" s="381"/>
      <c r="P87" s="382"/>
      <c r="Q87" s="444"/>
      <c r="R87" s="32"/>
    </row>
    <row r="88" spans="2:18" ht="13.5" customHeight="1" x14ac:dyDescent="0.2">
      <c r="B88" s="32"/>
      <c r="C88" s="383">
        <f t="shared" si="4"/>
        <v>76</v>
      </c>
      <c r="D88" s="60" t="str">
        <f t="shared" si="5"/>
        <v/>
      </c>
      <c r="E88" s="376"/>
      <c r="F88" s="511"/>
      <c r="G88" s="511"/>
      <c r="H88" s="662"/>
      <c r="I88" s="431"/>
      <c r="J88" s="19"/>
      <c r="K88" s="402"/>
      <c r="L88" s="363"/>
      <c r="M88" s="363"/>
      <c r="N88" s="363"/>
      <c r="O88" s="381"/>
      <c r="P88" s="382"/>
      <c r="Q88" s="444"/>
      <c r="R88" s="32"/>
    </row>
    <row r="89" spans="2:18" ht="13.5" customHeight="1" x14ac:dyDescent="0.2">
      <c r="B89" s="32"/>
      <c r="C89" s="383">
        <f t="shared" si="4"/>
        <v>77</v>
      </c>
      <c r="D89" s="60" t="str">
        <f t="shared" si="5"/>
        <v/>
      </c>
      <c r="E89" s="376"/>
      <c r="F89" s="511"/>
      <c r="G89" s="511"/>
      <c r="H89" s="662"/>
      <c r="I89" s="431"/>
      <c r="J89" s="19"/>
      <c r="K89" s="402"/>
      <c r="L89" s="363"/>
      <c r="M89" s="363"/>
      <c r="N89" s="363"/>
      <c r="O89" s="381"/>
      <c r="P89" s="382"/>
      <c r="Q89" s="444"/>
      <c r="R89" s="32"/>
    </row>
    <row r="90" spans="2:18" ht="13.5" customHeight="1" x14ac:dyDescent="0.2">
      <c r="B90" s="32"/>
      <c r="C90" s="383">
        <f t="shared" si="4"/>
        <v>78</v>
      </c>
      <c r="D90" s="60" t="str">
        <f t="shared" si="5"/>
        <v/>
      </c>
      <c r="E90" s="376"/>
      <c r="F90" s="511"/>
      <c r="G90" s="511"/>
      <c r="H90" s="662"/>
      <c r="I90" s="431"/>
      <c r="J90" s="19"/>
      <c r="K90" s="402"/>
      <c r="L90" s="363"/>
      <c r="M90" s="363"/>
      <c r="N90" s="363"/>
      <c r="O90" s="381"/>
      <c r="P90" s="382"/>
      <c r="Q90" s="444"/>
      <c r="R90" s="32"/>
    </row>
    <row r="91" spans="2:18" ht="13.5" customHeight="1" x14ac:dyDescent="0.2">
      <c r="B91" s="32"/>
      <c r="C91" s="383">
        <f t="shared" si="4"/>
        <v>79</v>
      </c>
      <c r="D91" s="60" t="str">
        <f t="shared" si="5"/>
        <v/>
      </c>
      <c r="E91" s="376"/>
      <c r="F91" s="511"/>
      <c r="G91" s="511"/>
      <c r="H91" s="662"/>
      <c r="I91" s="431"/>
      <c r="J91" s="19"/>
      <c r="K91" s="402"/>
      <c r="L91" s="363"/>
      <c r="M91" s="363"/>
      <c r="N91" s="363"/>
      <c r="O91" s="381"/>
      <c r="P91" s="382"/>
      <c r="Q91" s="444"/>
      <c r="R91" s="32"/>
    </row>
    <row r="92" spans="2:18" ht="13.5" customHeight="1" x14ac:dyDescent="0.2">
      <c r="B92" s="32"/>
      <c r="C92" s="383">
        <f t="shared" si="4"/>
        <v>80</v>
      </c>
      <c r="D92" s="60" t="str">
        <f t="shared" si="5"/>
        <v/>
      </c>
      <c r="E92" s="376"/>
      <c r="F92" s="511"/>
      <c r="G92" s="511"/>
      <c r="H92" s="662"/>
      <c r="I92" s="431"/>
      <c r="J92" s="19"/>
      <c r="K92" s="402"/>
      <c r="L92" s="363"/>
      <c r="M92" s="363"/>
      <c r="N92" s="363"/>
      <c r="O92" s="381"/>
      <c r="P92" s="382"/>
      <c r="Q92" s="444"/>
      <c r="R92" s="32"/>
    </row>
    <row r="93" spans="2:18" ht="13.5" customHeight="1" x14ac:dyDescent="0.2">
      <c r="B93" s="32"/>
      <c r="C93" s="383">
        <f t="shared" si="4"/>
        <v>81</v>
      </c>
      <c r="D93" s="60" t="str">
        <f t="shared" si="5"/>
        <v/>
      </c>
      <c r="E93" s="376"/>
      <c r="F93" s="511"/>
      <c r="G93" s="511"/>
      <c r="H93" s="662"/>
      <c r="I93" s="431"/>
      <c r="J93" s="19"/>
      <c r="K93" s="402"/>
      <c r="L93" s="363"/>
      <c r="M93" s="363"/>
      <c r="N93" s="363"/>
      <c r="O93" s="381"/>
      <c r="P93" s="382"/>
      <c r="Q93" s="444"/>
      <c r="R93" s="32"/>
    </row>
    <row r="94" spans="2:18" ht="13.5" customHeight="1" x14ac:dyDescent="0.2">
      <c r="B94" s="32"/>
      <c r="C94" s="383">
        <f t="shared" si="4"/>
        <v>82</v>
      </c>
      <c r="D94" s="60" t="str">
        <f t="shared" si="5"/>
        <v/>
      </c>
      <c r="E94" s="376"/>
      <c r="F94" s="511"/>
      <c r="G94" s="511"/>
      <c r="H94" s="662"/>
      <c r="I94" s="431"/>
      <c r="J94" s="19"/>
      <c r="K94" s="402"/>
      <c r="L94" s="363"/>
      <c r="M94" s="363"/>
      <c r="N94" s="363"/>
      <c r="O94" s="381"/>
      <c r="P94" s="382"/>
      <c r="Q94" s="444"/>
      <c r="R94" s="32"/>
    </row>
    <row r="95" spans="2:18" ht="13.5" customHeight="1" x14ac:dyDescent="0.2">
      <c r="B95" s="32"/>
      <c r="C95" s="383">
        <f t="shared" si="4"/>
        <v>83</v>
      </c>
      <c r="D95" s="60" t="str">
        <f t="shared" si="5"/>
        <v/>
      </c>
      <c r="E95" s="376"/>
      <c r="F95" s="511"/>
      <c r="G95" s="511"/>
      <c r="H95" s="662"/>
      <c r="I95" s="431"/>
      <c r="J95" s="19"/>
      <c r="K95" s="402"/>
      <c r="L95" s="363"/>
      <c r="M95" s="363"/>
      <c r="N95" s="363"/>
      <c r="O95" s="381"/>
      <c r="P95" s="382"/>
      <c r="Q95" s="444"/>
      <c r="R95" s="32"/>
    </row>
    <row r="96" spans="2:18" ht="13.5" customHeight="1" x14ac:dyDescent="0.2">
      <c r="B96" s="32"/>
      <c r="C96" s="383">
        <f t="shared" si="4"/>
        <v>84</v>
      </c>
      <c r="D96" s="60" t="str">
        <f t="shared" si="5"/>
        <v/>
      </c>
      <c r="E96" s="376"/>
      <c r="F96" s="511"/>
      <c r="G96" s="511"/>
      <c r="H96" s="662"/>
      <c r="I96" s="431"/>
      <c r="J96" s="19"/>
      <c r="K96" s="402"/>
      <c r="L96" s="363"/>
      <c r="M96" s="363"/>
      <c r="N96" s="363"/>
      <c r="O96" s="381"/>
      <c r="P96" s="382"/>
      <c r="Q96" s="444"/>
      <c r="R96" s="32"/>
    </row>
    <row r="97" spans="2:18" ht="13.5" customHeight="1" x14ac:dyDescent="0.2">
      <c r="B97" s="32"/>
      <c r="C97" s="383">
        <f t="shared" si="4"/>
        <v>85</v>
      </c>
      <c r="D97" s="60" t="str">
        <f t="shared" si="5"/>
        <v/>
      </c>
      <c r="E97" s="376"/>
      <c r="F97" s="511"/>
      <c r="G97" s="511"/>
      <c r="H97" s="662"/>
      <c r="I97" s="431"/>
      <c r="J97" s="19"/>
      <c r="K97" s="402"/>
      <c r="L97" s="363"/>
      <c r="M97" s="363"/>
      <c r="N97" s="363"/>
      <c r="O97" s="381"/>
      <c r="P97" s="382"/>
      <c r="Q97" s="444"/>
      <c r="R97" s="32"/>
    </row>
    <row r="98" spans="2:18" ht="13.5" customHeight="1" x14ac:dyDescent="0.2">
      <c r="B98" s="32"/>
      <c r="C98" s="383">
        <f t="shared" si="4"/>
        <v>86</v>
      </c>
      <c r="D98" s="60" t="str">
        <f t="shared" si="5"/>
        <v/>
      </c>
      <c r="E98" s="376"/>
      <c r="F98" s="511"/>
      <c r="G98" s="511"/>
      <c r="H98" s="662"/>
      <c r="I98" s="431"/>
      <c r="J98" s="19"/>
      <c r="K98" s="402"/>
      <c r="L98" s="363"/>
      <c r="M98" s="363"/>
      <c r="N98" s="363"/>
      <c r="O98" s="381"/>
      <c r="P98" s="382"/>
      <c r="Q98" s="444"/>
      <c r="R98" s="32"/>
    </row>
    <row r="99" spans="2:18" ht="13.5" customHeight="1" x14ac:dyDescent="0.2">
      <c r="B99" s="32"/>
      <c r="C99" s="383">
        <f t="shared" si="4"/>
        <v>87</v>
      </c>
      <c r="D99" s="60" t="str">
        <f t="shared" si="5"/>
        <v/>
      </c>
      <c r="E99" s="376"/>
      <c r="F99" s="511"/>
      <c r="G99" s="511"/>
      <c r="H99" s="662"/>
      <c r="I99" s="431"/>
      <c r="J99" s="19"/>
      <c r="K99" s="402"/>
      <c r="L99" s="363"/>
      <c r="M99" s="363"/>
      <c r="N99" s="363"/>
      <c r="O99" s="381"/>
      <c r="P99" s="382"/>
      <c r="Q99" s="444"/>
      <c r="R99" s="32"/>
    </row>
    <row r="100" spans="2:18" ht="13.5" customHeight="1" x14ac:dyDescent="0.2">
      <c r="B100" s="32"/>
      <c r="C100" s="383">
        <f t="shared" si="4"/>
        <v>88</v>
      </c>
      <c r="D100" s="60" t="str">
        <f t="shared" si="5"/>
        <v/>
      </c>
      <c r="E100" s="376"/>
      <c r="F100" s="511"/>
      <c r="G100" s="511"/>
      <c r="H100" s="662"/>
      <c r="I100" s="431"/>
      <c r="J100" s="19"/>
      <c r="K100" s="402"/>
      <c r="L100" s="363"/>
      <c r="M100" s="363"/>
      <c r="N100" s="363"/>
      <c r="O100" s="381"/>
      <c r="P100" s="382"/>
      <c r="Q100" s="444"/>
      <c r="R100" s="32"/>
    </row>
    <row r="101" spans="2:18" ht="13.5" customHeight="1" x14ac:dyDescent="0.2">
      <c r="B101" s="32"/>
      <c r="C101" s="383">
        <f t="shared" si="4"/>
        <v>89</v>
      </c>
      <c r="D101" s="60" t="str">
        <f t="shared" si="5"/>
        <v/>
      </c>
      <c r="E101" s="376"/>
      <c r="F101" s="511"/>
      <c r="G101" s="511"/>
      <c r="H101" s="662"/>
      <c r="I101" s="431"/>
      <c r="J101" s="19"/>
      <c r="K101" s="402"/>
      <c r="L101" s="363"/>
      <c r="M101" s="363"/>
      <c r="N101" s="363"/>
      <c r="O101" s="381"/>
      <c r="P101" s="382"/>
      <c r="Q101" s="444"/>
      <c r="R101" s="32"/>
    </row>
    <row r="102" spans="2:18" ht="13.5" customHeight="1" x14ac:dyDescent="0.2">
      <c r="B102" s="32"/>
      <c r="C102" s="383">
        <f>C101+1</f>
        <v>90</v>
      </c>
      <c r="D102" s="60" t="str">
        <f t="shared" si="5"/>
        <v/>
      </c>
      <c r="E102" s="376"/>
      <c r="F102" s="511"/>
      <c r="G102" s="511"/>
      <c r="H102" s="662"/>
      <c r="I102" s="431"/>
      <c r="J102" s="19"/>
      <c r="K102" s="402"/>
      <c r="L102" s="363"/>
      <c r="M102" s="363"/>
      <c r="N102" s="363"/>
      <c r="O102" s="381"/>
      <c r="P102" s="382"/>
      <c r="Q102" s="444"/>
      <c r="R102" s="32"/>
    </row>
    <row r="103" spans="2:18" ht="13.5" customHeight="1" x14ac:dyDescent="0.2">
      <c r="B103" s="32"/>
      <c r="C103" s="383">
        <f>C102+1</f>
        <v>91</v>
      </c>
      <c r="D103" s="60" t="str">
        <f t="shared" si="5"/>
        <v/>
      </c>
      <c r="E103" s="376"/>
      <c r="F103" s="511"/>
      <c r="G103" s="511"/>
      <c r="H103" s="662"/>
      <c r="I103" s="431"/>
      <c r="J103" s="19"/>
      <c r="K103" s="402"/>
      <c r="L103" s="363"/>
      <c r="M103" s="363"/>
      <c r="N103" s="363"/>
      <c r="O103" s="381"/>
      <c r="P103" s="382"/>
      <c r="Q103" s="444"/>
      <c r="R103" s="32"/>
    </row>
    <row r="104" spans="2:18" ht="13.5" customHeight="1" x14ac:dyDescent="0.2">
      <c r="B104" s="32"/>
      <c r="C104" s="383">
        <f>C103+1</f>
        <v>92</v>
      </c>
      <c r="D104" s="60" t="str">
        <f t="shared" si="5"/>
        <v/>
      </c>
      <c r="E104" s="376"/>
      <c r="F104" s="511"/>
      <c r="G104" s="511"/>
      <c r="H104" s="662"/>
      <c r="I104" s="431"/>
      <c r="J104" s="19"/>
      <c r="K104" s="402"/>
      <c r="L104" s="363"/>
      <c r="M104" s="363"/>
      <c r="N104" s="363"/>
      <c r="O104" s="381"/>
      <c r="P104" s="382"/>
      <c r="Q104" s="444"/>
      <c r="R104" s="32"/>
    </row>
    <row r="105" spans="2:18" ht="13.5" customHeight="1" x14ac:dyDescent="0.2">
      <c r="B105" s="32"/>
      <c r="C105" s="383">
        <f>C104+1</f>
        <v>93</v>
      </c>
      <c r="D105" s="60" t="str">
        <f t="shared" si="5"/>
        <v/>
      </c>
      <c r="E105" s="376"/>
      <c r="F105" s="511"/>
      <c r="G105" s="511"/>
      <c r="H105" s="662"/>
      <c r="I105" s="431"/>
      <c r="J105" s="19"/>
      <c r="K105" s="402"/>
      <c r="L105" s="363"/>
      <c r="M105" s="363"/>
      <c r="N105" s="363"/>
      <c r="O105" s="381"/>
      <c r="P105" s="382"/>
      <c r="Q105" s="444"/>
      <c r="R105" s="32"/>
    </row>
    <row r="106" spans="2:18" ht="13.5" customHeight="1" x14ac:dyDescent="0.2">
      <c r="B106" s="32"/>
      <c r="C106" s="383">
        <f t="shared" ref="C106:C169" si="6">C105+1</f>
        <v>94</v>
      </c>
      <c r="D106" s="60" t="str">
        <f t="shared" si="5"/>
        <v/>
      </c>
      <c r="E106" s="376"/>
      <c r="F106" s="511"/>
      <c r="G106" s="511"/>
      <c r="H106" s="662"/>
      <c r="I106" s="431"/>
      <c r="J106" s="19"/>
      <c r="K106" s="402"/>
      <c r="L106" s="363"/>
      <c r="M106" s="363"/>
      <c r="N106" s="363"/>
      <c r="O106" s="381"/>
      <c r="P106" s="382"/>
      <c r="Q106" s="444"/>
      <c r="R106" s="32"/>
    </row>
    <row r="107" spans="2:18" ht="13.5" customHeight="1" x14ac:dyDescent="0.2">
      <c r="B107" s="32"/>
      <c r="C107" s="383">
        <f t="shared" si="6"/>
        <v>95</v>
      </c>
      <c r="D107" s="60" t="str">
        <f t="shared" si="5"/>
        <v/>
      </c>
      <c r="E107" s="376"/>
      <c r="F107" s="511"/>
      <c r="G107" s="511"/>
      <c r="H107" s="662"/>
      <c r="I107" s="431"/>
      <c r="J107" s="19"/>
      <c r="K107" s="402"/>
      <c r="L107" s="363"/>
      <c r="M107" s="363"/>
      <c r="N107" s="363"/>
      <c r="O107" s="381"/>
      <c r="P107" s="382"/>
      <c r="Q107" s="444"/>
      <c r="R107" s="32"/>
    </row>
    <row r="108" spans="2:18" ht="13.5" customHeight="1" x14ac:dyDescent="0.2">
      <c r="B108" s="32"/>
      <c r="C108" s="383">
        <f t="shared" si="6"/>
        <v>96</v>
      </c>
      <c r="D108" s="60" t="str">
        <f t="shared" si="5"/>
        <v/>
      </c>
      <c r="E108" s="376"/>
      <c r="F108" s="511"/>
      <c r="G108" s="511"/>
      <c r="H108" s="662"/>
      <c r="I108" s="431"/>
      <c r="J108" s="19"/>
      <c r="K108" s="402"/>
      <c r="L108" s="363"/>
      <c r="M108" s="363"/>
      <c r="N108" s="363"/>
      <c r="O108" s="381"/>
      <c r="P108" s="382"/>
      <c r="Q108" s="444"/>
      <c r="R108" s="32"/>
    </row>
    <row r="109" spans="2:18" ht="13.5" customHeight="1" x14ac:dyDescent="0.2">
      <c r="B109" s="32"/>
      <c r="C109" s="383">
        <f t="shared" si="6"/>
        <v>97</v>
      </c>
      <c r="D109" s="60" t="str">
        <f t="shared" si="5"/>
        <v/>
      </c>
      <c r="E109" s="376"/>
      <c r="F109" s="511"/>
      <c r="G109" s="511"/>
      <c r="H109" s="662"/>
      <c r="I109" s="431"/>
      <c r="J109" s="19"/>
      <c r="K109" s="402"/>
      <c r="L109" s="363"/>
      <c r="M109" s="363"/>
      <c r="N109" s="363"/>
      <c r="O109" s="381"/>
      <c r="P109" s="382"/>
      <c r="Q109" s="444"/>
      <c r="R109" s="32"/>
    </row>
    <row r="110" spans="2:18" ht="13.5" customHeight="1" x14ac:dyDescent="0.2">
      <c r="B110" s="32"/>
      <c r="C110" s="383">
        <f t="shared" si="6"/>
        <v>98</v>
      </c>
      <c r="D110" s="60" t="str">
        <f t="shared" si="5"/>
        <v/>
      </c>
      <c r="E110" s="376"/>
      <c r="F110" s="511"/>
      <c r="G110" s="511"/>
      <c r="H110" s="662"/>
      <c r="I110" s="431"/>
      <c r="J110" s="19"/>
      <c r="K110" s="402"/>
      <c r="L110" s="363"/>
      <c r="M110" s="363"/>
      <c r="N110" s="363"/>
      <c r="O110" s="381"/>
      <c r="P110" s="382"/>
      <c r="Q110" s="444"/>
      <c r="R110" s="32"/>
    </row>
    <row r="111" spans="2:18" ht="13.5" customHeight="1" x14ac:dyDescent="0.2">
      <c r="B111" s="32"/>
      <c r="C111" s="383">
        <f t="shared" si="6"/>
        <v>99</v>
      </c>
      <c r="D111" s="60" t="str">
        <f t="shared" si="5"/>
        <v/>
      </c>
      <c r="E111" s="376"/>
      <c r="F111" s="511"/>
      <c r="G111" s="511"/>
      <c r="H111" s="662"/>
      <c r="I111" s="431"/>
      <c r="J111" s="19"/>
      <c r="K111" s="402"/>
      <c r="L111" s="363"/>
      <c r="M111" s="363"/>
      <c r="N111" s="363"/>
      <c r="O111" s="381"/>
      <c r="P111" s="382"/>
      <c r="Q111" s="444"/>
      <c r="R111" s="32"/>
    </row>
    <row r="112" spans="2:18" ht="13.5" customHeight="1" x14ac:dyDescent="0.2">
      <c r="B112" s="32"/>
      <c r="C112" s="383">
        <f t="shared" si="6"/>
        <v>100</v>
      </c>
      <c r="D112" s="60" t="str">
        <f t="shared" si="5"/>
        <v/>
      </c>
      <c r="E112" s="376"/>
      <c r="F112" s="511"/>
      <c r="G112" s="511"/>
      <c r="H112" s="662"/>
      <c r="I112" s="431"/>
      <c r="J112" s="19"/>
      <c r="K112" s="402"/>
      <c r="L112" s="363"/>
      <c r="M112" s="363"/>
      <c r="N112" s="363"/>
      <c r="O112" s="381"/>
      <c r="P112" s="382"/>
      <c r="Q112" s="444"/>
      <c r="R112" s="32"/>
    </row>
    <row r="113" spans="2:18" ht="13.5" customHeight="1" x14ac:dyDescent="0.2">
      <c r="B113" s="32"/>
      <c r="C113" s="383">
        <f t="shared" si="6"/>
        <v>101</v>
      </c>
      <c r="D113" s="60" t="str">
        <f t="shared" si="5"/>
        <v/>
      </c>
      <c r="E113" s="376"/>
      <c r="F113" s="511"/>
      <c r="G113" s="511"/>
      <c r="H113" s="662"/>
      <c r="I113" s="431"/>
      <c r="J113" s="19"/>
      <c r="K113" s="402"/>
      <c r="L113" s="363"/>
      <c r="M113" s="363"/>
      <c r="N113" s="363"/>
      <c r="O113" s="381"/>
      <c r="P113" s="382"/>
      <c r="Q113" s="444"/>
      <c r="R113" s="32"/>
    </row>
    <row r="114" spans="2:18" ht="13.5" customHeight="1" x14ac:dyDescent="0.2">
      <c r="B114" s="32"/>
      <c r="C114" s="383">
        <f t="shared" si="6"/>
        <v>102</v>
      </c>
      <c r="D114" s="60" t="str">
        <f t="shared" si="5"/>
        <v/>
      </c>
      <c r="E114" s="376"/>
      <c r="F114" s="511"/>
      <c r="G114" s="511"/>
      <c r="H114" s="662"/>
      <c r="I114" s="431"/>
      <c r="J114" s="19"/>
      <c r="K114" s="402"/>
      <c r="L114" s="363"/>
      <c r="M114" s="363"/>
      <c r="N114" s="363"/>
      <c r="O114" s="381"/>
      <c r="P114" s="382"/>
      <c r="Q114" s="444"/>
      <c r="R114" s="32"/>
    </row>
    <row r="115" spans="2:18" ht="13.5" customHeight="1" x14ac:dyDescent="0.2">
      <c r="B115" s="32"/>
      <c r="C115" s="383">
        <f t="shared" si="6"/>
        <v>103</v>
      </c>
      <c r="D115" s="60" t="str">
        <f t="shared" si="5"/>
        <v/>
      </c>
      <c r="E115" s="376"/>
      <c r="F115" s="511"/>
      <c r="G115" s="511"/>
      <c r="H115" s="662"/>
      <c r="I115" s="431"/>
      <c r="J115" s="19"/>
      <c r="K115" s="402"/>
      <c r="L115" s="363"/>
      <c r="M115" s="363"/>
      <c r="N115" s="363"/>
      <c r="O115" s="381"/>
      <c r="P115" s="382"/>
      <c r="Q115" s="444"/>
      <c r="R115" s="32"/>
    </row>
    <row r="116" spans="2:18" ht="13.5" customHeight="1" x14ac:dyDescent="0.2">
      <c r="B116" s="32"/>
      <c r="C116" s="383">
        <f t="shared" si="6"/>
        <v>104</v>
      </c>
      <c r="D116" s="60" t="str">
        <f t="shared" si="5"/>
        <v/>
      </c>
      <c r="E116" s="376"/>
      <c r="F116" s="511"/>
      <c r="G116" s="511"/>
      <c r="H116" s="662"/>
      <c r="I116" s="431"/>
      <c r="J116" s="19"/>
      <c r="K116" s="402"/>
      <c r="L116" s="363"/>
      <c r="M116" s="363"/>
      <c r="N116" s="363"/>
      <c r="O116" s="381"/>
      <c r="P116" s="382"/>
      <c r="Q116" s="444"/>
      <c r="R116" s="32"/>
    </row>
    <row r="117" spans="2:18" ht="13.5" customHeight="1" x14ac:dyDescent="0.2">
      <c r="B117" s="32"/>
      <c r="C117" s="383">
        <f t="shared" si="6"/>
        <v>105</v>
      </c>
      <c r="D117" s="60" t="str">
        <f t="shared" si="5"/>
        <v/>
      </c>
      <c r="E117" s="376"/>
      <c r="F117" s="511"/>
      <c r="G117" s="511"/>
      <c r="H117" s="662"/>
      <c r="I117" s="431"/>
      <c r="J117" s="19"/>
      <c r="K117" s="402"/>
      <c r="L117" s="363"/>
      <c r="M117" s="363"/>
      <c r="N117" s="363"/>
      <c r="O117" s="381"/>
      <c r="P117" s="382"/>
      <c r="Q117" s="444"/>
      <c r="R117" s="32"/>
    </row>
    <row r="118" spans="2:18" ht="13.5" customHeight="1" x14ac:dyDescent="0.2">
      <c r="B118" s="32"/>
      <c r="C118" s="383">
        <f t="shared" si="6"/>
        <v>106</v>
      </c>
      <c r="D118" s="60" t="str">
        <f t="shared" si="5"/>
        <v/>
      </c>
      <c r="E118" s="376"/>
      <c r="F118" s="511"/>
      <c r="G118" s="511"/>
      <c r="H118" s="662"/>
      <c r="I118" s="431"/>
      <c r="J118" s="19"/>
      <c r="K118" s="402"/>
      <c r="L118" s="363"/>
      <c r="M118" s="363"/>
      <c r="N118" s="363"/>
      <c r="O118" s="381"/>
      <c r="P118" s="382"/>
      <c r="Q118" s="444"/>
      <c r="R118" s="32"/>
    </row>
    <row r="119" spans="2:18" ht="13.5" customHeight="1" x14ac:dyDescent="0.2">
      <c r="B119" s="32"/>
      <c r="C119" s="383">
        <f t="shared" si="6"/>
        <v>107</v>
      </c>
      <c r="D119" s="60" t="str">
        <f t="shared" si="5"/>
        <v/>
      </c>
      <c r="E119" s="376"/>
      <c r="F119" s="511"/>
      <c r="G119" s="511"/>
      <c r="H119" s="662"/>
      <c r="I119" s="431"/>
      <c r="J119" s="19"/>
      <c r="K119" s="402"/>
      <c r="L119" s="363"/>
      <c r="M119" s="363"/>
      <c r="N119" s="363"/>
      <c r="O119" s="381"/>
      <c r="P119" s="382"/>
      <c r="Q119" s="444"/>
      <c r="R119" s="32"/>
    </row>
    <row r="120" spans="2:18" ht="13.5" customHeight="1" x14ac:dyDescent="0.2">
      <c r="B120" s="32"/>
      <c r="C120" s="383">
        <f t="shared" si="6"/>
        <v>108</v>
      </c>
      <c r="D120" s="60" t="str">
        <f t="shared" si="5"/>
        <v/>
      </c>
      <c r="E120" s="376"/>
      <c r="F120" s="511"/>
      <c r="G120" s="511"/>
      <c r="H120" s="662"/>
      <c r="I120" s="431"/>
      <c r="J120" s="19"/>
      <c r="K120" s="402"/>
      <c r="L120" s="363"/>
      <c r="M120" s="363"/>
      <c r="N120" s="363"/>
      <c r="O120" s="381"/>
      <c r="P120" s="382"/>
      <c r="Q120" s="444"/>
      <c r="R120" s="32"/>
    </row>
    <row r="121" spans="2:18" ht="13.5" customHeight="1" x14ac:dyDescent="0.2">
      <c r="B121" s="32"/>
      <c r="C121" s="383">
        <f t="shared" si="6"/>
        <v>109</v>
      </c>
      <c r="D121" s="60" t="str">
        <f t="shared" si="5"/>
        <v/>
      </c>
      <c r="E121" s="376"/>
      <c r="F121" s="511"/>
      <c r="G121" s="511"/>
      <c r="H121" s="662"/>
      <c r="I121" s="431"/>
      <c r="J121" s="19"/>
      <c r="K121" s="402"/>
      <c r="L121" s="363"/>
      <c r="M121" s="363"/>
      <c r="N121" s="363"/>
      <c r="O121" s="381"/>
      <c r="P121" s="382"/>
      <c r="Q121" s="444"/>
      <c r="R121" s="32"/>
    </row>
    <row r="122" spans="2:18" ht="13.5" customHeight="1" x14ac:dyDescent="0.2">
      <c r="B122" s="32"/>
      <c r="C122" s="383">
        <f t="shared" si="6"/>
        <v>110</v>
      </c>
      <c r="D122" s="60" t="str">
        <f t="shared" si="5"/>
        <v/>
      </c>
      <c r="E122" s="376"/>
      <c r="F122" s="511"/>
      <c r="G122" s="511"/>
      <c r="H122" s="662"/>
      <c r="I122" s="431"/>
      <c r="J122" s="19"/>
      <c r="K122" s="402"/>
      <c r="L122" s="363"/>
      <c r="M122" s="363"/>
      <c r="N122" s="363"/>
      <c r="O122" s="381"/>
      <c r="P122" s="382"/>
      <c r="Q122" s="444"/>
      <c r="R122" s="32"/>
    </row>
    <row r="123" spans="2:18" ht="13.5" customHeight="1" x14ac:dyDescent="0.2">
      <c r="B123" s="32"/>
      <c r="C123" s="383">
        <f t="shared" si="6"/>
        <v>111</v>
      </c>
      <c r="D123" s="60" t="str">
        <f t="shared" si="5"/>
        <v/>
      </c>
      <c r="E123" s="376"/>
      <c r="F123" s="511"/>
      <c r="G123" s="511"/>
      <c r="H123" s="662"/>
      <c r="I123" s="431"/>
      <c r="J123" s="19"/>
      <c r="K123" s="402"/>
      <c r="L123" s="363"/>
      <c r="M123" s="363"/>
      <c r="N123" s="363"/>
      <c r="O123" s="381"/>
      <c r="P123" s="382"/>
      <c r="Q123" s="444"/>
      <c r="R123" s="32"/>
    </row>
    <row r="124" spans="2:18" ht="13.5" customHeight="1" x14ac:dyDescent="0.2">
      <c r="B124" s="32"/>
      <c r="C124" s="383">
        <f t="shared" si="6"/>
        <v>112</v>
      </c>
      <c r="D124" s="60" t="str">
        <f t="shared" si="5"/>
        <v/>
      </c>
      <c r="E124" s="376"/>
      <c r="F124" s="511"/>
      <c r="G124" s="511"/>
      <c r="H124" s="662"/>
      <c r="I124" s="431"/>
      <c r="J124" s="19"/>
      <c r="K124" s="402"/>
      <c r="L124" s="363"/>
      <c r="M124" s="363"/>
      <c r="N124" s="363"/>
      <c r="O124" s="381"/>
      <c r="P124" s="382"/>
      <c r="Q124" s="444"/>
      <c r="R124" s="32"/>
    </row>
    <row r="125" spans="2:18" ht="13.5" customHeight="1" x14ac:dyDescent="0.2">
      <c r="B125" s="32"/>
      <c r="C125" s="383">
        <f t="shared" si="6"/>
        <v>113</v>
      </c>
      <c r="D125" s="60" t="str">
        <f t="shared" si="5"/>
        <v/>
      </c>
      <c r="E125" s="376"/>
      <c r="F125" s="511"/>
      <c r="G125" s="511"/>
      <c r="H125" s="662"/>
      <c r="I125" s="431"/>
      <c r="J125" s="19"/>
      <c r="K125" s="402"/>
      <c r="L125" s="363"/>
      <c r="M125" s="363"/>
      <c r="N125" s="363"/>
      <c r="O125" s="381"/>
      <c r="P125" s="382"/>
      <c r="Q125" s="444"/>
      <c r="R125" s="32"/>
    </row>
    <row r="126" spans="2:18" ht="13.5" customHeight="1" x14ac:dyDescent="0.2">
      <c r="B126" s="32"/>
      <c r="C126" s="383">
        <f t="shared" si="6"/>
        <v>114</v>
      </c>
      <c r="D126" s="60" t="str">
        <f t="shared" si="5"/>
        <v/>
      </c>
      <c r="E126" s="376"/>
      <c r="F126" s="511"/>
      <c r="G126" s="511"/>
      <c r="H126" s="662"/>
      <c r="I126" s="431"/>
      <c r="J126" s="19"/>
      <c r="K126" s="402"/>
      <c r="L126" s="363"/>
      <c r="M126" s="363"/>
      <c r="N126" s="363"/>
      <c r="O126" s="381"/>
      <c r="P126" s="382"/>
      <c r="Q126" s="444"/>
      <c r="R126" s="32"/>
    </row>
    <row r="127" spans="2:18" ht="13.5" customHeight="1" x14ac:dyDescent="0.2">
      <c r="B127" s="32"/>
      <c r="C127" s="383">
        <f t="shared" si="6"/>
        <v>115</v>
      </c>
      <c r="D127" s="60" t="str">
        <f t="shared" si="5"/>
        <v/>
      </c>
      <c r="E127" s="376"/>
      <c r="F127" s="511"/>
      <c r="G127" s="511"/>
      <c r="H127" s="662"/>
      <c r="I127" s="431"/>
      <c r="J127" s="19"/>
      <c r="K127" s="402"/>
      <c r="L127" s="363"/>
      <c r="M127" s="363"/>
      <c r="N127" s="363"/>
      <c r="O127" s="381"/>
      <c r="P127" s="382"/>
      <c r="Q127" s="444"/>
      <c r="R127" s="32"/>
    </row>
    <row r="128" spans="2:18" ht="13.5" customHeight="1" x14ac:dyDescent="0.2">
      <c r="B128" s="32"/>
      <c r="C128" s="383">
        <f t="shared" si="6"/>
        <v>116</v>
      </c>
      <c r="D128" s="60" t="str">
        <f t="shared" si="5"/>
        <v/>
      </c>
      <c r="E128" s="376"/>
      <c r="F128" s="511"/>
      <c r="G128" s="511"/>
      <c r="H128" s="662"/>
      <c r="I128" s="431"/>
      <c r="J128" s="19"/>
      <c r="K128" s="402"/>
      <c r="L128" s="363"/>
      <c r="M128" s="363"/>
      <c r="N128" s="363"/>
      <c r="O128" s="381"/>
      <c r="P128" s="382"/>
      <c r="Q128" s="444"/>
      <c r="R128" s="32"/>
    </row>
    <row r="129" spans="2:18" ht="13.5" customHeight="1" x14ac:dyDescent="0.2">
      <c r="B129" s="32"/>
      <c r="C129" s="383">
        <f t="shared" si="6"/>
        <v>117</v>
      </c>
      <c r="D129" s="60" t="str">
        <f t="shared" si="5"/>
        <v/>
      </c>
      <c r="E129" s="376"/>
      <c r="F129" s="511"/>
      <c r="G129" s="511"/>
      <c r="H129" s="662"/>
      <c r="I129" s="431"/>
      <c r="J129" s="19"/>
      <c r="K129" s="402"/>
      <c r="L129" s="363"/>
      <c r="M129" s="363"/>
      <c r="N129" s="363"/>
      <c r="O129" s="381"/>
      <c r="P129" s="382"/>
      <c r="Q129" s="444"/>
      <c r="R129" s="32"/>
    </row>
    <row r="130" spans="2:18" ht="13.5" customHeight="1" x14ac:dyDescent="0.2">
      <c r="B130" s="32"/>
      <c r="C130" s="383">
        <f t="shared" si="6"/>
        <v>118</v>
      </c>
      <c r="D130" s="60" t="str">
        <f t="shared" si="5"/>
        <v/>
      </c>
      <c r="E130" s="376"/>
      <c r="F130" s="511"/>
      <c r="G130" s="511"/>
      <c r="H130" s="662"/>
      <c r="I130" s="431"/>
      <c r="J130" s="19"/>
      <c r="K130" s="402"/>
      <c r="L130" s="363"/>
      <c r="M130" s="363"/>
      <c r="N130" s="363"/>
      <c r="O130" s="381"/>
      <c r="P130" s="382"/>
      <c r="Q130" s="444"/>
      <c r="R130" s="32"/>
    </row>
    <row r="131" spans="2:18" ht="13.5" customHeight="1" x14ac:dyDescent="0.2">
      <c r="B131" s="32"/>
      <c r="C131" s="383">
        <f t="shared" si="6"/>
        <v>119</v>
      </c>
      <c r="D131" s="60" t="str">
        <f t="shared" si="5"/>
        <v/>
      </c>
      <c r="E131" s="376"/>
      <c r="F131" s="511"/>
      <c r="G131" s="511"/>
      <c r="H131" s="662"/>
      <c r="I131" s="431"/>
      <c r="J131" s="19"/>
      <c r="K131" s="402"/>
      <c r="L131" s="363"/>
      <c r="M131" s="363"/>
      <c r="N131" s="363"/>
      <c r="O131" s="381"/>
      <c r="P131" s="382"/>
      <c r="Q131" s="444"/>
      <c r="R131" s="32"/>
    </row>
    <row r="132" spans="2:18" ht="13.5" customHeight="1" x14ac:dyDescent="0.2">
      <c r="B132" s="32"/>
      <c r="C132" s="383">
        <f t="shared" si="6"/>
        <v>120</v>
      </c>
      <c r="D132" s="60" t="str">
        <f t="shared" si="5"/>
        <v/>
      </c>
      <c r="E132" s="376"/>
      <c r="F132" s="511"/>
      <c r="G132" s="511"/>
      <c r="H132" s="662"/>
      <c r="I132" s="431"/>
      <c r="J132" s="19"/>
      <c r="K132" s="402"/>
      <c r="L132" s="363"/>
      <c r="M132" s="363"/>
      <c r="N132" s="363"/>
      <c r="O132" s="381"/>
      <c r="P132" s="382"/>
      <c r="Q132" s="444"/>
      <c r="R132" s="32"/>
    </row>
    <row r="133" spans="2:18" ht="13.5" customHeight="1" x14ac:dyDescent="0.2">
      <c r="B133" s="32"/>
      <c r="C133" s="383">
        <f t="shared" si="6"/>
        <v>121</v>
      </c>
      <c r="D133" s="60" t="str">
        <f t="shared" si="5"/>
        <v/>
      </c>
      <c r="E133" s="376"/>
      <c r="F133" s="511"/>
      <c r="G133" s="511"/>
      <c r="H133" s="662"/>
      <c r="I133" s="431"/>
      <c r="J133" s="19"/>
      <c r="K133" s="402"/>
      <c r="L133" s="363"/>
      <c r="M133" s="363"/>
      <c r="N133" s="363"/>
      <c r="O133" s="381"/>
      <c r="P133" s="382"/>
      <c r="Q133" s="444"/>
      <c r="R133" s="32"/>
    </row>
    <row r="134" spans="2:18" ht="13.5" customHeight="1" x14ac:dyDescent="0.2">
      <c r="B134" s="32"/>
      <c r="C134" s="383">
        <f t="shared" si="6"/>
        <v>122</v>
      </c>
      <c r="D134" s="60" t="str">
        <f t="shared" si="5"/>
        <v/>
      </c>
      <c r="E134" s="376"/>
      <c r="F134" s="511"/>
      <c r="G134" s="511"/>
      <c r="H134" s="662"/>
      <c r="I134" s="431"/>
      <c r="J134" s="19"/>
      <c r="K134" s="402"/>
      <c r="L134" s="363"/>
      <c r="M134" s="363"/>
      <c r="N134" s="363"/>
      <c r="O134" s="381"/>
      <c r="P134" s="382"/>
      <c r="Q134" s="444"/>
      <c r="R134" s="32"/>
    </row>
    <row r="135" spans="2:18" ht="13.5" customHeight="1" x14ac:dyDescent="0.2">
      <c r="B135" s="32"/>
      <c r="C135" s="383">
        <f t="shared" si="6"/>
        <v>123</v>
      </c>
      <c r="D135" s="60" t="str">
        <f t="shared" si="5"/>
        <v/>
      </c>
      <c r="E135" s="376"/>
      <c r="F135" s="511"/>
      <c r="G135" s="511"/>
      <c r="H135" s="662"/>
      <c r="I135" s="431"/>
      <c r="J135" s="19"/>
      <c r="K135" s="402"/>
      <c r="L135" s="363"/>
      <c r="M135" s="363"/>
      <c r="N135" s="363"/>
      <c r="O135" s="381"/>
      <c r="P135" s="382"/>
      <c r="Q135" s="444"/>
      <c r="R135" s="32"/>
    </row>
    <row r="136" spans="2:18" ht="13.5" customHeight="1" x14ac:dyDescent="0.2">
      <c r="B136" s="32"/>
      <c r="C136" s="383">
        <f t="shared" si="6"/>
        <v>124</v>
      </c>
      <c r="D136" s="60" t="str">
        <f t="shared" si="5"/>
        <v/>
      </c>
      <c r="E136" s="376"/>
      <c r="F136" s="511"/>
      <c r="G136" s="511"/>
      <c r="H136" s="662"/>
      <c r="I136" s="431"/>
      <c r="J136" s="19"/>
      <c r="K136" s="402"/>
      <c r="L136" s="363"/>
      <c r="M136" s="363"/>
      <c r="N136" s="363"/>
      <c r="O136" s="381"/>
      <c r="P136" s="382"/>
      <c r="Q136" s="444"/>
      <c r="R136" s="32"/>
    </row>
    <row r="137" spans="2:18" ht="13.5" customHeight="1" x14ac:dyDescent="0.2">
      <c r="B137" s="32"/>
      <c r="C137" s="383">
        <f t="shared" si="6"/>
        <v>125</v>
      </c>
      <c r="D137" s="60" t="str">
        <f t="shared" si="5"/>
        <v/>
      </c>
      <c r="E137" s="376"/>
      <c r="F137" s="511"/>
      <c r="G137" s="511"/>
      <c r="H137" s="662"/>
      <c r="I137" s="431"/>
      <c r="J137" s="19"/>
      <c r="K137" s="402"/>
      <c r="L137" s="363"/>
      <c r="M137" s="363"/>
      <c r="N137" s="363"/>
      <c r="O137" s="381"/>
      <c r="P137" s="382"/>
      <c r="Q137" s="444"/>
      <c r="R137" s="32"/>
    </row>
    <row r="138" spans="2:18" ht="13.5" customHeight="1" x14ac:dyDescent="0.2">
      <c r="B138" s="32"/>
      <c r="C138" s="383">
        <f t="shared" si="6"/>
        <v>126</v>
      </c>
      <c r="D138" s="60" t="str">
        <f t="shared" si="5"/>
        <v/>
      </c>
      <c r="E138" s="376"/>
      <c r="F138" s="511"/>
      <c r="G138" s="511"/>
      <c r="H138" s="662"/>
      <c r="I138" s="431"/>
      <c r="J138" s="19"/>
      <c r="K138" s="402"/>
      <c r="L138" s="363"/>
      <c r="M138" s="363"/>
      <c r="N138" s="363"/>
      <c r="O138" s="381"/>
      <c r="P138" s="382"/>
      <c r="Q138" s="444"/>
      <c r="R138" s="32"/>
    </row>
    <row r="139" spans="2:18" ht="13.5" customHeight="1" x14ac:dyDescent="0.2">
      <c r="B139" s="32"/>
      <c r="C139" s="383">
        <f t="shared" si="6"/>
        <v>127</v>
      </c>
      <c r="D139" s="60" t="str">
        <f t="shared" si="5"/>
        <v/>
      </c>
      <c r="E139" s="376"/>
      <c r="F139" s="511"/>
      <c r="G139" s="511"/>
      <c r="H139" s="662"/>
      <c r="I139" s="431"/>
      <c r="J139" s="19"/>
      <c r="K139" s="402"/>
      <c r="L139" s="363"/>
      <c r="M139" s="363"/>
      <c r="N139" s="363"/>
      <c r="O139" s="381"/>
      <c r="P139" s="382"/>
      <c r="Q139" s="444"/>
      <c r="R139" s="32"/>
    </row>
    <row r="140" spans="2:18" ht="13.5" customHeight="1" x14ac:dyDescent="0.2">
      <c r="B140" s="32"/>
      <c r="C140" s="383">
        <f t="shared" si="6"/>
        <v>128</v>
      </c>
      <c r="D140" s="60" t="str">
        <f t="shared" si="5"/>
        <v/>
      </c>
      <c r="E140" s="376"/>
      <c r="F140" s="511"/>
      <c r="G140" s="511"/>
      <c r="H140" s="662"/>
      <c r="I140" s="431"/>
      <c r="J140" s="19"/>
      <c r="K140" s="402"/>
      <c r="L140" s="363"/>
      <c r="M140" s="363"/>
      <c r="N140" s="363"/>
      <c r="O140" s="381"/>
      <c r="P140" s="382"/>
      <c r="Q140" s="444"/>
      <c r="R140" s="32"/>
    </row>
    <row r="141" spans="2:18" ht="13.5" customHeight="1" x14ac:dyDescent="0.2">
      <c r="B141" s="32"/>
      <c r="C141" s="383">
        <f t="shared" si="6"/>
        <v>129</v>
      </c>
      <c r="D141" s="60" t="str">
        <f t="shared" ref="D141:D204" si="7">IF(E141="","",IF(E141&lt;=$S$2,"○",""))</f>
        <v/>
      </c>
      <c r="E141" s="376"/>
      <c r="F141" s="511"/>
      <c r="G141" s="511"/>
      <c r="H141" s="662"/>
      <c r="I141" s="431"/>
      <c r="J141" s="19"/>
      <c r="K141" s="402"/>
      <c r="L141" s="363"/>
      <c r="M141" s="363"/>
      <c r="N141" s="363"/>
      <c r="O141" s="381"/>
      <c r="P141" s="382"/>
      <c r="Q141" s="444"/>
      <c r="R141" s="32"/>
    </row>
    <row r="142" spans="2:18" ht="13.5" customHeight="1" x14ac:dyDescent="0.2">
      <c r="B142" s="32"/>
      <c r="C142" s="383">
        <f t="shared" si="6"/>
        <v>130</v>
      </c>
      <c r="D142" s="60" t="str">
        <f t="shared" si="7"/>
        <v/>
      </c>
      <c r="E142" s="376"/>
      <c r="F142" s="511"/>
      <c r="G142" s="511"/>
      <c r="H142" s="662"/>
      <c r="I142" s="431"/>
      <c r="J142" s="19"/>
      <c r="K142" s="402"/>
      <c r="L142" s="363"/>
      <c r="M142" s="363"/>
      <c r="N142" s="363"/>
      <c r="O142" s="381"/>
      <c r="P142" s="382"/>
      <c r="Q142" s="444"/>
      <c r="R142" s="32"/>
    </row>
    <row r="143" spans="2:18" ht="13.5" customHeight="1" x14ac:dyDescent="0.2">
      <c r="B143" s="32"/>
      <c r="C143" s="383">
        <f t="shared" si="6"/>
        <v>131</v>
      </c>
      <c r="D143" s="60" t="str">
        <f t="shared" si="7"/>
        <v/>
      </c>
      <c r="E143" s="376"/>
      <c r="F143" s="511"/>
      <c r="G143" s="511"/>
      <c r="H143" s="662"/>
      <c r="I143" s="431"/>
      <c r="J143" s="19"/>
      <c r="K143" s="402"/>
      <c r="L143" s="363"/>
      <c r="M143" s="363"/>
      <c r="N143" s="363"/>
      <c r="O143" s="381"/>
      <c r="P143" s="382"/>
      <c r="Q143" s="444"/>
      <c r="R143" s="32"/>
    </row>
    <row r="144" spans="2:18" ht="13.5" customHeight="1" x14ac:dyDescent="0.2">
      <c r="B144" s="32"/>
      <c r="C144" s="383">
        <f t="shared" si="6"/>
        <v>132</v>
      </c>
      <c r="D144" s="60" t="str">
        <f t="shared" si="7"/>
        <v/>
      </c>
      <c r="E144" s="376"/>
      <c r="F144" s="511"/>
      <c r="G144" s="511"/>
      <c r="H144" s="662"/>
      <c r="I144" s="431"/>
      <c r="J144" s="19"/>
      <c r="K144" s="402"/>
      <c r="L144" s="363"/>
      <c r="M144" s="363"/>
      <c r="N144" s="363"/>
      <c r="O144" s="381"/>
      <c r="P144" s="382"/>
      <c r="Q144" s="444"/>
      <c r="R144" s="32"/>
    </row>
    <row r="145" spans="2:18" ht="13.5" customHeight="1" x14ac:dyDescent="0.2">
      <c r="B145" s="32"/>
      <c r="C145" s="383">
        <f t="shared" si="6"/>
        <v>133</v>
      </c>
      <c r="D145" s="60" t="str">
        <f t="shared" si="7"/>
        <v/>
      </c>
      <c r="E145" s="376"/>
      <c r="F145" s="511"/>
      <c r="G145" s="511"/>
      <c r="H145" s="662"/>
      <c r="I145" s="431"/>
      <c r="J145" s="19"/>
      <c r="K145" s="402"/>
      <c r="L145" s="363"/>
      <c r="M145" s="363"/>
      <c r="N145" s="363"/>
      <c r="O145" s="381"/>
      <c r="P145" s="382"/>
      <c r="Q145" s="444"/>
      <c r="R145" s="32"/>
    </row>
    <row r="146" spans="2:18" ht="13.5" customHeight="1" x14ac:dyDescent="0.2">
      <c r="B146" s="32"/>
      <c r="C146" s="383">
        <f t="shared" si="6"/>
        <v>134</v>
      </c>
      <c r="D146" s="60" t="str">
        <f t="shared" si="7"/>
        <v/>
      </c>
      <c r="E146" s="376"/>
      <c r="F146" s="511"/>
      <c r="G146" s="511"/>
      <c r="H146" s="662"/>
      <c r="I146" s="431"/>
      <c r="J146" s="19"/>
      <c r="K146" s="402"/>
      <c r="L146" s="363"/>
      <c r="M146" s="363"/>
      <c r="N146" s="363"/>
      <c r="O146" s="381"/>
      <c r="P146" s="382"/>
      <c r="Q146" s="444"/>
      <c r="R146" s="32"/>
    </row>
    <row r="147" spans="2:18" ht="13.5" customHeight="1" x14ac:dyDescent="0.2">
      <c r="B147" s="32"/>
      <c r="C147" s="383">
        <f t="shared" si="6"/>
        <v>135</v>
      </c>
      <c r="D147" s="60" t="str">
        <f t="shared" si="7"/>
        <v/>
      </c>
      <c r="E147" s="376"/>
      <c r="F147" s="511"/>
      <c r="G147" s="511"/>
      <c r="H147" s="662"/>
      <c r="I147" s="431"/>
      <c r="J147" s="19"/>
      <c r="K147" s="402"/>
      <c r="L147" s="363"/>
      <c r="M147" s="363"/>
      <c r="N147" s="363"/>
      <c r="O147" s="381"/>
      <c r="P147" s="382"/>
      <c r="Q147" s="444"/>
      <c r="R147" s="32"/>
    </row>
    <row r="148" spans="2:18" ht="13.5" customHeight="1" x14ac:dyDescent="0.2">
      <c r="B148" s="32"/>
      <c r="C148" s="383">
        <f t="shared" si="6"/>
        <v>136</v>
      </c>
      <c r="D148" s="60" t="str">
        <f t="shared" si="7"/>
        <v/>
      </c>
      <c r="E148" s="376"/>
      <c r="F148" s="511"/>
      <c r="G148" s="511"/>
      <c r="H148" s="662"/>
      <c r="I148" s="431"/>
      <c r="J148" s="19"/>
      <c r="K148" s="402"/>
      <c r="L148" s="363"/>
      <c r="M148" s="363"/>
      <c r="N148" s="363"/>
      <c r="O148" s="381"/>
      <c r="P148" s="382"/>
      <c r="Q148" s="444"/>
      <c r="R148" s="32"/>
    </row>
    <row r="149" spans="2:18" ht="13.5" customHeight="1" x14ac:dyDescent="0.2">
      <c r="B149" s="32"/>
      <c r="C149" s="383">
        <f t="shared" si="6"/>
        <v>137</v>
      </c>
      <c r="D149" s="60" t="str">
        <f t="shared" si="7"/>
        <v/>
      </c>
      <c r="E149" s="376"/>
      <c r="F149" s="511"/>
      <c r="G149" s="511"/>
      <c r="H149" s="662"/>
      <c r="I149" s="431"/>
      <c r="J149" s="19"/>
      <c r="K149" s="402"/>
      <c r="L149" s="363"/>
      <c r="M149" s="363"/>
      <c r="N149" s="363"/>
      <c r="O149" s="381"/>
      <c r="P149" s="382"/>
      <c r="Q149" s="444"/>
      <c r="R149" s="32"/>
    </row>
    <row r="150" spans="2:18" ht="13.5" customHeight="1" x14ac:dyDescent="0.2">
      <c r="B150" s="32"/>
      <c r="C150" s="383">
        <f t="shared" si="6"/>
        <v>138</v>
      </c>
      <c r="D150" s="60" t="str">
        <f t="shared" si="7"/>
        <v/>
      </c>
      <c r="E150" s="376"/>
      <c r="F150" s="511"/>
      <c r="G150" s="511"/>
      <c r="H150" s="662"/>
      <c r="I150" s="431"/>
      <c r="J150" s="19"/>
      <c r="K150" s="402"/>
      <c r="L150" s="363"/>
      <c r="M150" s="363"/>
      <c r="N150" s="363"/>
      <c r="O150" s="381"/>
      <c r="P150" s="382"/>
      <c r="Q150" s="444"/>
      <c r="R150" s="32"/>
    </row>
    <row r="151" spans="2:18" ht="13.5" customHeight="1" x14ac:dyDescent="0.2">
      <c r="B151" s="32"/>
      <c r="C151" s="383">
        <f t="shared" si="6"/>
        <v>139</v>
      </c>
      <c r="D151" s="60" t="str">
        <f t="shared" si="7"/>
        <v/>
      </c>
      <c r="E151" s="376"/>
      <c r="F151" s="511"/>
      <c r="G151" s="511"/>
      <c r="H151" s="662"/>
      <c r="I151" s="431"/>
      <c r="J151" s="19"/>
      <c r="K151" s="402"/>
      <c r="L151" s="363"/>
      <c r="M151" s="363"/>
      <c r="N151" s="363"/>
      <c r="O151" s="381"/>
      <c r="P151" s="382"/>
      <c r="Q151" s="444"/>
      <c r="R151" s="32"/>
    </row>
    <row r="152" spans="2:18" ht="13.5" customHeight="1" x14ac:dyDescent="0.2">
      <c r="B152" s="32"/>
      <c r="C152" s="383">
        <f t="shared" si="6"/>
        <v>140</v>
      </c>
      <c r="D152" s="60" t="str">
        <f t="shared" si="7"/>
        <v/>
      </c>
      <c r="E152" s="376"/>
      <c r="F152" s="511"/>
      <c r="G152" s="511"/>
      <c r="H152" s="662"/>
      <c r="I152" s="431"/>
      <c r="J152" s="19"/>
      <c r="K152" s="402"/>
      <c r="L152" s="363"/>
      <c r="M152" s="363"/>
      <c r="N152" s="363"/>
      <c r="O152" s="381"/>
      <c r="P152" s="382"/>
      <c r="Q152" s="444"/>
      <c r="R152" s="32"/>
    </row>
    <row r="153" spans="2:18" ht="13.5" customHeight="1" x14ac:dyDescent="0.2">
      <c r="B153" s="32"/>
      <c r="C153" s="383">
        <f t="shared" si="6"/>
        <v>141</v>
      </c>
      <c r="D153" s="60" t="str">
        <f t="shared" si="7"/>
        <v/>
      </c>
      <c r="E153" s="376"/>
      <c r="F153" s="511"/>
      <c r="G153" s="511"/>
      <c r="H153" s="662"/>
      <c r="I153" s="431"/>
      <c r="J153" s="19"/>
      <c r="K153" s="402"/>
      <c r="L153" s="363"/>
      <c r="M153" s="363"/>
      <c r="N153" s="363"/>
      <c r="O153" s="381"/>
      <c r="P153" s="382"/>
      <c r="Q153" s="444"/>
      <c r="R153" s="32"/>
    </row>
    <row r="154" spans="2:18" ht="13.5" customHeight="1" x14ac:dyDescent="0.2">
      <c r="B154" s="32"/>
      <c r="C154" s="383">
        <f t="shared" si="6"/>
        <v>142</v>
      </c>
      <c r="D154" s="60" t="str">
        <f t="shared" si="7"/>
        <v/>
      </c>
      <c r="E154" s="376"/>
      <c r="F154" s="511"/>
      <c r="G154" s="511"/>
      <c r="H154" s="662"/>
      <c r="I154" s="431"/>
      <c r="J154" s="19"/>
      <c r="K154" s="402"/>
      <c r="L154" s="363"/>
      <c r="M154" s="363"/>
      <c r="N154" s="363"/>
      <c r="O154" s="381"/>
      <c r="P154" s="382"/>
      <c r="Q154" s="444"/>
      <c r="R154" s="32"/>
    </row>
    <row r="155" spans="2:18" ht="13.5" customHeight="1" x14ac:dyDescent="0.2">
      <c r="B155" s="32"/>
      <c r="C155" s="383">
        <f t="shared" si="6"/>
        <v>143</v>
      </c>
      <c r="D155" s="60" t="str">
        <f t="shared" si="7"/>
        <v/>
      </c>
      <c r="E155" s="376"/>
      <c r="F155" s="511"/>
      <c r="G155" s="511"/>
      <c r="H155" s="662"/>
      <c r="I155" s="431"/>
      <c r="J155" s="19"/>
      <c r="K155" s="402"/>
      <c r="L155" s="363"/>
      <c r="M155" s="363"/>
      <c r="N155" s="363"/>
      <c r="O155" s="381"/>
      <c r="P155" s="382"/>
      <c r="Q155" s="444"/>
      <c r="R155" s="32"/>
    </row>
    <row r="156" spans="2:18" ht="13.5" customHeight="1" x14ac:dyDescent="0.2">
      <c r="B156" s="32"/>
      <c r="C156" s="383">
        <f t="shared" si="6"/>
        <v>144</v>
      </c>
      <c r="D156" s="60" t="str">
        <f t="shared" si="7"/>
        <v/>
      </c>
      <c r="E156" s="376"/>
      <c r="F156" s="511"/>
      <c r="G156" s="511"/>
      <c r="H156" s="662"/>
      <c r="I156" s="431"/>
      <c r="J156" s="19"/>
      <c r="K156" s="402"/>
      <c r="L156" s="363"/>
      <c r="M156" s="363"/>
      <c r="N156" s="363"/>
      <c r="O156" s="381"/>
      <c r="P156" s="382"/>
      <c r="Q156" s="444"/>
      <c r="R156" s="32"/>
    </row>
    <row r="157" spans="2:18" ht="13.5" customHeight="1" x14ac:dyDescent="0.2">
      <c r="B157" s="32"/>
      <c r="C157" s="383">
        <f t="shared" si="6"/>
        <v>145</v>
      </c>
      <c r="D157" s="60" t="str">
        <f t="shared" si="7"/>
        <v/>
      </c>
      <c r="E157" s="376"/>
      <c r="F157" s="511"/>
      <c r="G157" s="511"/>
      <c r="H157" s="662"/>
      <c r="I157" s="431"/>
      <c r="J157" s="19"/>
      <c r="K157" s="402"/>
      <c r="L157" s="363"/>
      <c r="M157" s="363"/>
      <c r="N157" s="363"/>
      <c r="O157" s="381"/>
      <c r="P157" s="382"/>
      <c r="Q157" s="444"/>
      <c r="R157" s="32"/>
    </row>
    <row r="158" spans="2:18" ht="13.5" customHeight="1" x14ac:dyDescent="0.2">
      <c r="B158" s="32"/>
      <c r="C158" s="383">
        <f t="shared" si="6"/>
        <v>146</v>
      </c>
      <c r="D158" s="60" t="str">
        <f t="shared" si="7"/>
        <v/>
      </c>
      <c r="E158" s="376"/>
      <c r="F158" s="511"/>
      <c r="G158" s="511"/>
      <c r="H158" s="662"/>
      <c r="I158" s="431"/>
      <c r="J158" s="19"/>
      <c r="K158" s="402"/>
      <c r="L158" s="363"/>
      <c r="M158" s="363"/>
      <c r="N158" s="363"/>
      <c r="O158" s="381"/>
      <c r="P158" s="382"/>
      <c r="Q158" s="444"/>
      <c r="R158" s="32"/>
    </row>
    <row r="159" spans="2:18" ht="13.5" customHeight="1" x14ac:dyDescent="0.2">
      <c r="B159" s="32"/>
      <c r="C159" s="383">
        <f t="shared" si="6"/>
        <v>147</v>
      </c>
      <c r="D159" s="60" t="str">
        <f t="shared" si="7"/>
        <v/>
      </c>
      <c r="E159" s="376"/>
      <c r="F159" s="511"/>
      <c r="G159" s="511"/>
      <c r="H159" s="662"/>
      <c r="I159" s="431"/>
      <c r="J159" s="19"/>
      <c r="K159" s="402"/>
      <c r="L159" s="363"/>
      <c r="M159" s="363"/>
      <c r="N159" s="363"/>
      <c r="O159" s="381"/>
      <c r="P159" s="382"/>
      <c r="Q159" s="444"/>
      <c r="R159" s="32"/>
    </row>
    <row r="160" spans="2:18" ht="13.5" customHeight="1" x14ac:dyDescent="0.2">
      <c r="B160" s="32"/>
      <c r="C160" s="383">
        <f t="shared" si="6"/>
        <v>148</v>
      </c>
      <c r="D160" s="60" t="str">
        <f t="shared" si="7"/>
        <v/>
      </c>
      <c r="E160" s="376"/>
      <c r="F160" s="511"/>
      <c r="G160" s="511"/>
      <c r="H160" s="662"/>
      <c r="I160" s="431"/>
      <c r="J160" s="19"/>
      <c r="K160" s="402"/>
      <c r="L160" s="363"/>
      <c r="M160" s="363"/>
      <c r="N160" s="363"/>
      <c r="O160" s="381"/>
      <c r="P160" s="382"/>
      <c r="Q160" s="444"/>
      <c r="R160" s="32"/>
    </row>
    <row r="161" spans="2:18" ht="13.5" customHeight="1" x14ac:dyDescent="0.2">
      <c r="B161" s="32"/>
      <c r="C161" s="383">
        <f t="shared" si="6"/>
        <v>149</v>
      </c>
      <c r="D161" s="60" t="str">
        <f t="shared" si="7"/>
        <v/>
      </c>
      <c r="E161" s="376"/>
      <c r="F161" s="511"/>
      <c r="G161" s="511"/>
      <c r="H161" s="662"/>
      <c r="I161" s="431"/>
      <c r="J161" s="19"/>
      <c r="K161" s="402"/>
      <c r="L161" s="363"/>
      <c r="M161" s="363"/>
      <c r="N161" s="363"/>
      <c r="O161" s="381"/>
      <c r="P161" s="382"/>
      <c r="Q161" s="444"/>
      <c r="R161" s="32"/>
    </row>
    <row r="162" spans="2:18" ht="13.5" customHeight="1" x14ac:dyDescent="0.2">
      <c r="B162" s="32"/>
      <c r="C162" s="383">
        <f>C161+1</f>
        <v>150</v>
      </c>
      <c r="D162" s="60" t="str">
        <f t="shared" si="7"/>
        <v/>
      </c>
      <c r="E162" s="376"/>
      <c r="F162" s="511"/>
      <c r="G162" s="511"/>
      <c r="H162" s="662"/>
      <c r="I162" s="431"/>
      <c r="J162" s="19"/>
      <c r="K162" s="402"/>
      <c r="L162" s="363"/>
      <c r="M162" s="363"/>
      <c r="N162" s="363"/>
      <c r="O162" s="381"/>
      <c r="P162" s="382"/>
      <c r="Q162" s="444"/>
      <c r="R162" s="32"/>
    </row>
    <row r="163" spans="2:18" ht="13.5" customHeight="1" x14ac:dyDescent="0.2">
      <c r="B163" s="32"/>
      <c r="C163" s="383">
        <f>C162+1</f>
        <v>151</v>
      </c>
      <c r="D163" s="60" t="str">
        <f t="shared" si="7"/>
        <v/>
      </c>
      <c r="E163" s="376"/>
      <c r="F163" s="511"/>
      <c r="G163" s="511"/>
      <c r="H163" s="662"/>
      <c r="I163" s="431"/>
      <c r="J163" s="19"/>
      <c r="K163" s="402"/>
      <c r="L163" s="363"/>
      <c r="M163" s="363"/>
      <c r="N163" s="363"/>
      <c r="O163" s="381"/>
      <c r="P163" s="382"/>
      <c r="Q163" s="444"/>
      <c r="R163" s="32"/>
    </row>
    <row r="164" spans="2:18" ht="13.5" customHeight="1" x14ac:dyDescent="0.2">
      <c r="B164" s="32"/>
      <c r="C164" s="383">
        <f>C163+1</f>
        <v>152</v>
      </c>
      <c r="D164" s="60" t="str">
        <f t="shared" si="7"/>
        <v/>
      </c>
      <c r="E164" s="376"/>
      <c r="F164" s="511"/>
      <c r="G164" s="511"/>
      <c r="H164" s="662"/>
      <c r="I164" s="431"/>
      <c r="J164" s="19"/>
      <c r="K164" s="402"/>
      <c r="L164" s="363"/>
      <c r="M164" s="363"/>
      <c r="N164" s="363"/>
      <c r="O164" s="381"/>
      <c r="P164" s="382"/>
      <c r="Q164" s="444"/>
      <c r="R164" s="32"/>
    </row>
    <row r="165" spans="2:18" ht="13.5" customHeight="1" x14ac:dyDescent="0.2">
      <c r="B165" s="32"/>
      <c r="C165" s="383">
        <f>C164+1</f>
        <v>153</v>
      </c>
      <c r="D165" s="60" t="str">
        <f t="shared" si="7"/>
        <v/>
      </c>
      <c r="E165" s="376"/>
      <c r="F165" s="511"/>
      <c r="G165" s="511"/>
      <c r="H165" s="662"/>
      <c r="I165" s="431"/>
      <c r="J165" s="19"/>
      <c r="K165" s="402"/>
      <c r="L165" s="363"/>
      <c r="M165" s="363"/>
      <c r="N165" s="363"/>
      <c r="O165" s="381"/>
      <c r="P165" s="382"/>
      <c r="Q165" s="444"/>
      <c r="R165" s="32"/>
    </row>
    <row r="166" spans="2:18" ht="13.5" customHeight="1" x14ac:dyDescent="0.2">
      <c r="B166" s="32"/>
      <c r="C166" s="383">
        <f t="shared" si="6"/>
        <v>154</v>
      </c>
      <c r="D166" s="60" t="str">
        <f t="shared" si="7"/>
        <v/>
      </c>
      <c r="E166" s="376"/>
      <c r="F166" s="511"/>
      <c r="G166" s="511"/>
      <c r="H166" s="662"/>
      <c r="I166" s="431"/>
      <c r="J166" s="19"/>
      <c r="K166" s="402"/>
      <c r="L166" s="363"/>
      <c r="M166" s="363"/>
      <c r="N166" s="363"/>
      <c r="O166" s="381"/>
      <c r="P166" s="382"/>
      <c r="Q166" s="444"/>
      <c r="R166" s="32"/>
    </row>
    <row r="167" spans="2:18" ht="13.5" customHeight="1" x14ac:dyDescent="0.2">
      <c r="B167" s="32"/>
      <c r="C167" s="383">
        <f t="shared" si="6"/>
        <v>155</v>
      </c>
      <c r="D167" s="60" t="str">
        <f t="shared" si="7"/>
        <v/>
      </c>
      <c r="E167" s="376"/>
      <c r="F167" s="511"/>
      <c r="G167" s="511"/>
      <c r="H167" s="662"/>
      <c r="I167" s="431"/>
      <c r="J167" s="19"/>
      <c r="K167" s="402"/>
      <c r="L167" s="363"/>
      <c r="M167" s="363"/>
      <c r="N167" s="363"/>
      <c r="O167" s="381"/>
      <c r="P167" s="382"/>
      <c r="Q167" s="444"/>
      <c r="R167" s="32"/>
    </row>
    <row r="168" spans="2:18" ht="13.5" customHeight="1" x14ac:dyDescent="0.2">
      <c r="B168" s="32"/>
      <c r="C168" s="383">
        <f t="shared" si="6"/>
        <v>156</v>
      </c>
      <c r="D168" s="60" t="str">
        <f t="shared" si="7"/>
        <v/>
      </c>
      <c r="E168" s="376"/>
      <c r="F168" s="511"/>
      <c r="G168" s="511"/>
      <c r="H168" s="662"/>
      <c r="I168" s="431"/>
      <c r="J168" s="19"/>
      <c r="K168" s="402"/>
      <c r="L168" s="363"/>
      <c r="M168" s="363"/>
      <c r="N168" s="363"/>
      <c r="O168" s="381"/>
      <c r="P168" s="382"/>
      <c r="Q168" s="444"/>
      <c r="R168" s="32"/>
    </row>
    <row r="169" spans="2:18" ht="13.5" customHeight="1" x14ac:dyDescent="0.2">
      <c r="B169" s="32"/>
      <c r="C169" s="383">
        <f t="shared" si="6"/>
        <v>157</v>
      </c>
      <c r="D169" s="60" t="str">
        <f t="shared" si="7"/>
        <v/>
      </c>
      <c r="E169" s="376"/>
      <c r="F169" s="511"/>
      <c r="G169" s="511"/>
      <c r="H169" s="662"/>
      <c r="I169" s="431"/>
      <c r="J169" s="19"/>
      <c r="K169" s="402"/>
      <c r="L169" s="363"/>
      <c r="M169" s="363"/>
      <c r="N169" s="363"/>
      <c r="O169" s="381"/>
      <c r="P169" s="382"/>
      <c r="Q169" s="444"/>
      <c r="R169" s="32"/>
    </row>
    <row r="170" spans="2:18" ht="13.5" customHeight="1" x14ac:dyDescent="0.2">
      <c r="B170" s="32"/>
      <c r="C170" s="383">
        <f t="shared" ref="C170:C193" si="8">C169+1</f>
        <v>158</v>
      </c>
      <c r="D170" s="60" t="str">
        <f t="shared" si="7"/>
        <v/>
      </c>
      <c r="E170" s="376"/>
      <c r="F170" s="511"/>
      <c r="G170" s="511"/>
      <c r="H170" s="662"/>
      <c r="I170" s="431"/>
      <c r="J170" s="19"/>
      <c r="K170" s="402"/>
      <c r="L170" s="363"/>
      <c r="M170" s="363"/>
      <c r="N170" s="363"/>
      <c r="O170" s="381"/>
      <c r="P170" s="382"/>
      <c r="Q170" s="444"/>
      <c r="R170" s="32"/>
    </row>
    <row r="171" spans="2:18" ht="13.5" customHeight="1" x14ac:dyDescent="0.2">
      <c r="B171" s="32"/>
      <c r="C171" s="383">
        <f t="shared" si="8"/>
        <v>159</v>
      </c>
      <c r="D171" s="60" t="str">
        <f t="shared" si="7"/>
        <v/>
      </c>
      <c r="E171" s="376"/>
      <c r="F171" s="511"/>
      <c r="G171" s="511"/>
      <c r="H171" s="662"/>
      <c r="I171" s="431"/>
      <c r="J171" s="19"/>
      <c r="K171" s="402"/>
      <c r="L171" s="363"/>
      <c r="M171" s="363"/>
      <c r="N171" s="363"/>
      <c r="O171" s="381"/>
      <c r="P171" s="382"/>
      <c r="Q171" s="444"/>
      <c r="R171" s="32"/>
    </row>
    <row r="172" spans="2:18" ht="13.5" customHeight="1" x14ac:dyDescent="0.2">
      <c r="B172" s="32"/>
      <c r="C172" s="383">
        <f t="shared" si="8"/>
        <v>160</v>
      </c>
      <c r="D172" s="60" t="str">
        <f t="shared" si="7"/>
        <v/>
      </c>
      <c r="E172" s="376"/>
      <c r="F172" s="511"/>
      <c r="G172" s="511"/>
      <c r="H172" s="662"/>
      <c r="I172" s="431"/>
      <c r="J172" s="19"/>
      <c r="K172" s="402"/>
      <c r="L172" s="363"/>
      <c r="M172" s="363"/>
      <c r="N172" s="363"/>
      <c r="O172" s="381"/>
      <c r="P172" s="382"/>
      <c r="Q172" s="444"/>
      <c r="R172" s="32"/>
    </row>
    <row r="173" spans="2:18" ht="13.5" customHeight="1" x14ac:dyDescent="0.2">
      <c r="B173" s="32"/>
      <c r="C173" s="383">
        <f t="shared" si="8"/>
        <v>161</v>
      </c>
      <c r="D173" s="60" t="str">
        <f t="shared" si="7"/>
        <v/>
      </c>
      <c r="E173" s="376"/>
      <c r="F173" s="511"/>
      <c r="G173" s="511"/>
      <c r="H173" s="662"/>
      <c r="I173" s="431"/>
      <c r="J173" s="19"/>
      <c r="K173" s="402"/>
      <c r="L173" s="363"/>
      <c r="M173" s="363"/>
      <c r="N173" s="363"/>
      <c r="O173" s="381"/>
      <c r="P173" s="382"/>
      <c r="Q173" s="444"/>
      <c r="R173" s="32"/>
    </row>
    <row r="174" spans="2:18" ht="13.5" customHeight="1" x14ac:dyDescent="0.2">
      <c r="B174" s="32"/>
      <c r="C174" s="383">
        <f t="shared" si="8"/>
        <v>162</v>
      </c>
      <c r="D174" s="60" t="str">
        <f t="shared" si="7"/>
        <v/>
      </c>
      <c r="E174" s="376"/>
      <c r="F174" s="511"/>
      <c r="G174" s="511"/>
      <c r="H174" s="662"/>
      <c r="I174" s="431"/>
      <c r="J174" s="19"/>
      <c r="K174" s="402"/>
      <c r="L174" s="363"/>
      <c r="M174" s="363"/>
      <c r="N174" s="363"/>
      <c r="O174" s="381"/>
      <c r="P174" s="382"/>
      <c r="Q174" s="444"/>
      <c r="R174" s="32"/>
    </row>
    <row r="175" spans="2:18" ht="13.5" customHeight="1" x14ac:dyDescent="0.2">
      <c r="B175" s="32"/>
      <c r="C175" s="383">
        <f t="shared" si="8"/>
        <v>163</v>
      </c>
      <c r="D175" s="60" t="str">
        <f t="shared" si="7"/>
        <v/>
      </c>
      <c r="E175" s="376"/>
      <c r="F175" s="511"/>
      <c r="G175" s="511"/>
      <c r="H175" s="662"/>
      <c r="I175" s="431"/>
      <c r="J175" s="19"/>
      <c r="K175" s="402"/>
      <c r="L175" s="363"/>
      <c r="M175" s="363"/>
      <c r="N175" s="363"/>
      <c r="O175" s="381"/>
      <c r="P175" s="382"/>
      <c r="Q175" s="444"/>
      <c r="R175" s="32"/>
    </row>
    <row r="176" spans="2:18" ht="13.5" customHeight="1" x14ac:dyDescent="0.2">
      <c r="B176" s="32"/>
      <c r="C176" s="383">
        <f t="shared" si="8"/>
        <v>164</v>
      </c>
      <c r="D176" s="60" t="str">
        <f t="shared" si="7"/>
        <v/>
      </c>
      <c r="E176" s="376"/>
      <c r="F176" s="511"/>
      <c r="G176" s="511"/>
      <c r="H176" s="662"/>
      <c r="I176" s="431"/>
      <c r="J176" s="19"/>
      <c r="K176" s="402"/>
      <c r="L176" s="363"/>
      <c r="M176" s="363"/>
      <c r="N176" s="363"/>
      <c r="O176" s="381"/>
      <c r="P176" s="382"/>
      <c r="Q176" s="444"/>
      <c r="R176" s="32"/>
    </row>
    <row r="177" spans="2:18" ht="13.5" customHeight="1" x14ac:dyDescent="0.2">
      <c r="B177" s="32"/>
      <c r="C177" s="383">
        <f t="shared" si="8"/>
        <v>165</v>
      </c>
      <c r="D177" s="60" t="str">
        <f t="shared" si="7"/>
        <v/>
      </c>
      <c r="E177" s="376"/>
      <c r="F177" s="511"/>
      <c r="G177" s="511"/>
      <c r="H177" s="662"/>
      <c r="I177" s="431"/>
      <c r="J177" s="19"/>
      <c r="K177" s="402"/>
      <c r="L177" s="363"/>
      <c r="M177" s="363"/>
      <c r="N177" s="363"/>
      <c r="O177" s="381"/>
      <c r="P177" s="382"/>
      <c r="Q177" s="444"/>
      <c r="R177" s="32"/>
    </row>
    <row r="178" spans="2:18" ht="13.5" customHeight="1" x14ac:dyDescent="0.2">
      <c r="B178" s="32"/>
      <c r="C178" s="383">
        <f t="shared" si="8"/>
        <v>166</v>
      </c>
      <c r="D178" s="60" t="str">
        <f t="shared" si="7"/>
        <v/>
      </c>
      <c r="E178" s="376"/>
      <c r="F178" s="511"/>
      <c r="G178" s="511"/>
      <c r="H178" s="662"/>
      <c r="I178" s="431"/>
      <c r="J178" s="19"/>
      <c r="K178" s="402"/>
      <c r="L178" s="363"/>
      <c r="M178" s="363"/>
      <c r="N178" s="363"/>
      <c r="O178" s="381"/>
      <c r="P178" s="382"/>
      <c r="Q178" s="444"/>
      <c r="R178" s="32"/>
    </row>
    <row r="179" spans="2:18" ht="13.5" customHeight="1" x14ac:dyDescent="0.2">
      <c r="B179" s="32"/>
      <c r="C179" s="383">
        <f t="shared" si="8"/>
        <v>167</v>
      </c>
      <c r="D179" s="60" t="str">
        <f t="shared" si="7"/>
        <v/>
      </c>
      <c r="E179" s="376"/>
      <c r="F179" s="511"/>
      <c r="G179" s="511"/>
      <c r="H179" s="662"/>
      <c r="I179" s="431"/>
      <c r="J179" s="19"/>
      <c r="K179" s="402"/>
      <c r="L179" s="363"/>
      <c r="M179" s="363"/>
      <c r="N179" s="363"/>
      <c r="O179" s="381"/>
      <c r="P179" s="382"/>
      <c r="Q179" s="444"/>
      <c r="R179" s="32"/>
    </row>
    <row r="180" spans="2:18" ht="13.5" customHeight="1" x14ac:dyDescent="0.2">
      <c r="B180" s="32"/>
      <c r="C180" s="383">
        <f t="shared" si="8"/>
        <v>168</v>
      </c>
      <c r="D180" s="60" t="str">
        <f t="shared" si="7"/>
        <v/>
      </c>
      <c r="E180" s="376"/>
      <c r="F180" s="511"/>
      <c r="G180" s="511"/>
      <c r="H180" s="662"/>
      <c r="I180" s="431"/>
      <c r="J180" s="19"/>
      <c r="K180" s="402"/>
      <c r="L180" s="363"/>
      <c r="M180" s="363"/>
      <c r="N180" s="363"/>
      <c r="O180" s="381"/>
      <c r="P180" s="382"/>
      <c r="Q180" s="444"/>
      <c r="R180" s="32"/>
    </row>
    <row r="181" spans="2:18" ht="13.5" customHeight="1" x14ac:dyDescent="0.2">
      <c r="B181" s="32"/>
      <c r="C181" s="383">
        <f t="shared" si="8"/>
        <v>169</v>
      </c>
      <c r="D181" s="60" t="str">
        <f t="shared" si="7"/>
        <v/>
      </c>
      <c r="E181" s="376"/>
      <c r="F181" s="511"/>
      <c r="G181" s="511"/>
      <c r="H181" s="662"/>
      <c r="I181" s="431"/>
      <c r="J181" s="19"/>
      <c r="K181" s="402"/>
      <c r="L181" s="363"/>
      <c r="M181" s="363"/>
      <c r="N181" s="363"/>
      <c r="O181" s="381"/>
      <c r="P181" s="382"/>
      <c r="Q181" s="444"/>
      <c r="R181" s="32"/>
    </row>
    <row r="182" spans="2:18" ht="13.5" customHeight="1" x14ac:dyDescent="0.2">
      <c r="B182" s="32"/>
      <c r="C182" s="383">
        <f t="shared" si="8"/>
        <v>170</v>
      </c>
      <c r="D182" s="60" t="str">
        <f t="shared" si="7"/>
        <v/>
      </c>
      <c r="E182" s="376"/>
      <c r="F182" s="511"/>
      <c r="G182" s="511"/>
      <c r="H182" s="662"/>
      <c r="I182" s="431"/>
      <c r="J182" s="19"/>
      <c r="K182" s="402"/>
      <c r="L182" s="363"/>
      <c r="M182" s="363"/>
      <c r="N182" s="363"/>
      <c r="O182" s="381"/>
      <c r="P182" s="382"/>
      <c r="Q182" s="444"/>
      <c r="R182" s="32"/>
    </row>
    <row r="183" spans="2:18" ht="13.5" customHeight="1" x14ac:dyDescent="0.2">
      <c r="B183" s="32"/>
      <c r="C183" s="383">
        <f t="shared" si="8"/>
        <v>171</v>
      </c>
      <c r="D183" s="60" t="str">
        <f t="shared" si="7"/>
        <v/>
      </c>
      <c r="E183" s="376"/>
      <c r="F183" s="511"/>
      <c r="G183" s="511"/>
      <c r="H183" s="662"/>
      <c r="I183" s="431"/>
      <c r="J183" s="19"/>
      <c r="K183" s="402"/>
      <c r="L183" s="363"/>
      <c r="M183" s="363"/>
      <c r="N183" s="363"/>
      <c r="O183" s="381"/>
      <c r="P183" s="382"/>
      <c r="Q183" s="444"/>
      <c r="R183" s="32"/>
    </row>
    <row r="184" spans="2:18" ht="13.5" customHeight="1" x14ac:dyDescent="0.2">
      <c r="B184" s="32"/>
      <c r="C184" s="383">
        <f t="shared" si="8"/>
        <v>172</v>
      </c>
      <c r="D184" s="60" t="str">
        <f t="shared" si="7"/>
        <v/>
      </c>
      <c r="E184" s="376"/>
      <c r="F184" s="511"/>
      <c r="G184" s="511"/>
      <c r="H184" s="662"/>
      <c r="I184" s="431"/>
      <c r="J184" s="19"/>
      <c r="K184" s="402"/>
      <c r="L184" s="363"/>
      <c r="M184" s="363"/>
      <c r="N184" s="363"/>
      <c r="O184" s="381"/>
      <c r="P184" s="382"/>
      <c r="Q184" s="444"/>
      <c r="R184" s="32"/>
    </row>
    <row r="185" spans="2:18" ht="13.5" customHeight="1" x14ac:dyDescent="0.2">
      <c r="B185" s="32"/>
      <c r="C185" s="383">
        <f t="shared" si="8"/>
        <v>173</v>
      </c>
      <c r="D185" s="60" t="str">
        <f t="shared" si="7"/>
        <v/>
      </c>
      <c r="E185" s="376"/>
      <c r="F185" s="511"/>
      <c r="G185" s="511"/>
      <c r="H185" s="662"/>
      <c r="I185" s="431"/>
      <c r="J185" s="19"/>
      <c r="K185" s="402"/>
      <c r="L185" s="363"/>
      <c r="M185" s="363"/>
      <c r="N185" s="363"/>
      <c r="O185" s="381"/>
      <c r="P185" s="382"/>
      <c r="Q185" s="444"/>
      <c r="R185" s="32"/>
    </row>
    <row r="186" spans="2:18" ht="13.5" customHeight="1" x14ac:dyDescent="0.2">
      <c r="B186" s="32"/>
      <c r="C186" s="383">
        <f t="shared" si="8"/>
        <v>174</v>
      </c>
      <c r="D186" s="60" t="str">
        <f t="shared" si="7"/>
        <v/>
      </c>
      <c r="E186" s="376"/>
      <c r="F186" s="511"/>
      <c r="G186" s="511"/>
      <c r="H186" s="662"/>
      <c r="I186" s="431"/>
      <c r="J186" s="19"/>
      <c r="K186" s="402"/>
      <c r="L186" s="363"/>
      <c r="M186" s="363"/>
      <c r="N186" s="363"/>
      <c r="O186" s="381"/>
      <c r="P186" s="382"/>
      <c r="Q186" s="444"/>
      <c r="R186" s="32"/>
    </row>
    <row r="187" spans="2:18" ht="13.5" customHeight="1" x14ac:dyDescent="0.2">
      <c r="B187" s="32"/>
      <c r="C187" s="383">
        <f t="shared" si="8"/>
        <v>175</v>
      </c>
      <c r="D187" s="60" t="str">
        <f t="shared" si="7"/>
        <v/>
      </c>
      <c r="E187" s="376"/>
      <c r="F187" s="511"/>
      <c r="G187" s="511"/>
      <c r="H187" s="662"/>
      <c r="I187" s="431"/>
      <c r="J187" s="19"/>
      <c r="K187" s="402"/>
      <c r="L187" s="363"/>
      <c r="M187" s="363"/>
      <c r="N187" s="363"/>
      <c r="O187" s="381"/>
      <c r="P187" s="382"/>
      <c r="Q187" s="444"/>
      <c r="R187" s="32"/>
    </row>
    <row r="188" spans="2:18" ht="13.5" customHeight="1" x14ac:dyDescent="0.2">
      <c r="B188" s="32"/>
      <c r="C188" s="383">
        <f t="shared" si="8"/>
        <v>176</v>
      </c>
      <c r="D188" s="60" t="str">
        <f t="shared" si="7"/>
        <v/>
      </c>
      <c r="E188" s="376"/>
      <c r="F188" s="511"/>
      <c r="G188" s="511"/>
      <c r="H188" s="662"/>
      <c r="I188" s="431"/>
      <c r="J188" s="19"/>
      <c r="K188" s="402"/>
      <c r="L188" s="363"/>
      <c r="M188" s="363"/>
      <c r="N188" s="363"/>
      <c r="O188" s="381"/>
      <c r="P188" s="382"/>
      <c r="Q188" s="444"/>
      <c r="R188" s="32"/>
    </row>
    <row r="189" spans="2:18" ht="13.5" customHeight="1" x14ac:dyDescent="0.2">
      <c r="B189" s="32"/>
      <c r="C189" s="383">
        <f t="shared" si="8"/>
        <v>177</v>
      </c>
      <c r="D189" s="60" t="str">
        <f t="shared" si="7"/>
        <v/>
      </c>
      <c r="E189" s="376"/>
      <c r="F189" s="511"/>
      <c r="G189" s="511"/>
      <c r="H189" s="662"/>
      <c r="I189" s="431"/>
      <c r="J189" s="19"/>
      <c r="K189" s="402"/>
      <c r="L189" s="363"/>
      <c r="M189" s="363"/>
      <c r="N189" s="363"/>
      <c r="O189" s="381"/>
      <c r="P189" s="382"/>
      <c r="Q189" s="444"/>
      <c r="R189" s="32"/>
    </row>
    <row r="190" spans="2:18" ht="13.5" customHeight="1" x14ac:dyDescent="0.2">
      <c r="B190" s="32"/>
      <c r="C190" s="383">
        <f t="shared" si="8"/>
        <v>178</v>
      </c>
      <c r="D190" s="60" t="str">
        <f t="shared" si="7"/>
        <v/>
      </c>
      <c r="E190" s="376"/>
      <c r="F190" s="511"/>
      <c r="G190" s="511"/>
      <c r="H190" s="662"/>
      <c r="I190" s="431"/>
      <c r="J190" s="19"/>
      <c r="K190" s="402"/>
      <c r="L190" s="363"/>
      <c r="M190" s="363"/>
      <c r="N190" s="363"/>
      <c r="O190" s="381"/>
      <c r="P190" s="382"/>
      <c r="Q190" s="444"/>
      <c r="R190" s="32"/>
    </row>
    <row r="191" spans="2:18" ht="13.5" customHeight="1" x14ac:dyDescent="0.2">
      <c r="B191" s="32"/>
      <c r="C191" s="383">
        <f t="shared" si="8"/>
        <v>179</v>
      </c>
      <c r="D191" s="60" t="str">
        <f t="shared" si="7"/>
        <v/>
      </c>
      <c r="E191" s="376"/>
      <c r="F191" s="511"/>
      <c r="G191" s="511"/>
      <c r="H191" s="662"/>
      <c r="I191" s="431"/>
      <c r="J191" s="19"/>
      <c r="K191" s="402"/>
      <c r="L191" s="363"/>
      <c r="M191" s="363"/>
      <c r="N191" s="363"/>
      <c r="O191" s="381"/>
      <c r="P191" s="382"/>
      <c r="Q191" s="444"/>
      <c r="R191" s="32"/>
    </row>
    <row r="192" spans="2:18" ht="13.5" customHeight="1" x14ac:dyDescent="0.2">
      <c r="B192" s="32"/>
      <c r="C192" s="383">
        <f t="shared" si="8"/>
        <v>180</v>
      </c>
      <c r="D192" s="60" t="str">
        <f t="shared" si="7"/>
        <v/>
      </c>
      <c r="E192" s="376"/>
      <c r="F192" s="511"/>
      <c r="G192" s="511"/>
      <c r="H192" s="662"/>
      <c r="I192" s="431"/>
      <c r="J192" s="19"/>
      <c r="K192" s="402"/>
      <c r="L192" s="363"/>
      <c r="M192" s="363"/>
      <c r="N192" s="363"/>
      <c r="O192" s="381"/>
      <c r="P192" s="382"/>
      <c r="Q192" s="444"/>
      <c r="R192" s="32"/>
    </row>
    <row r="193" spans="2:18" ht="13.5" customHeight="1" x14ac:dyDescent="0.2">
      <c r="B193" s="32"/>
      <c r="C193" s="383">
        <f t="shared" si="8"/>
        <v>181</v>
      </c>
      <c r="D193" s="60" t="str">
        <f t="shared" si="7"/>
        <v/>
      </c>
      <c r="E193" s="376"/>
      <c r="F193" s="511"/>
      <c r="G193" s="511"/>
      <c r="H193" s="662"/>
      <c r="I193" s="431"/>
      <c r="J193" s="19"/>
      <c r="K193" s="402"/>
      <c r="L193" s="363"/>
      <c r="M193" s="363"/>
      <c r="N193" s="363"/>
      <c r="O193" s="381"/>
      <c r="P193" s="382"/>
      <c r="Q193" s="444"/>
      <c r="R193" s="32"/>
    </row>
    <row r="194" spans="2:18" ht="13.5" customHeight="1" x14ac:dyDescent="0.2">
      <c r="B194" s="32"/>
      <c r="C194" s="383">
        <f>C193+1</f>
        <v>182</v>
      </c>
      <c r="D194" s="60" t="str">
        <f t="shared" si="7"/>
        <v/>
      </c>
      <c r="E194" s="376"/>
      <c r="F194" s="511"/>
      <c r="G194" s="511"/>
      <c r="H194" s="662"/>
      <c r="I194" s="431"/>
      <c r="J194" s="19"/>
      <c r="K194" s="402"/>
      <c r="L194" s="363"/>
      <c r="M194" s="363"/>
      <c r="N194" s="363"/>
      <c r="O194" s="381"/>
      <c r="P194" s="382"/>
      <c r="Q194" s="444"/>
      <c r="R194" s="32"/>
    </row>
    <row r="195" spans="2:18" ht="13.5" customHeight="1" x14ac:dyDescent="0.2">
      <c r="B195" s="32"/>
      <c r="C195" s="383">
        <f>C194+1</f>
        <v>183</v>
      </c>
      <c r="D195" s="60" t="str">
        <f t="shared" si="7"/>
        <v/>
      </c>
      <c r="E195" s="376"/>
      <c r="F195" s="511"/>
      <c r="G195" s="511"/>
      <c r="H195" s="662"/>
      <c r="I195" s="431"/>
      <c r="J195" s="19"/>
      <c r="K195" s="402"/>
      <c r="L195" s="363"/>
      <c r="M195" s="363"/>
      <c r="N195" s="363"/>
      <c r="O195" s="381"/>
      <c r="P195" s="382"/>
      <c r="Q195" s="444"/>
      <c r="R195" s="32"/>
    </row>
    <row r="196" spans="2:18" ht="13.5" customHeight="1" x14ac:dyDescent="0.2">
      <c r="B196" s="32"/>
      <c r="C196" s="383">
        <f t="shared" ref="C196:C259" si="9">C195+1</f>
        <v>184</v>
      </c>
      <c r="D196" s="60" t="str">
        <f t="shared" si="7"/>
        <v/>
      </c>
      <c r="E196" s="376"/>
      <c r="F196" s="511"/>
      <c r="G196" s="511"/>
      <c r="H196" s="662"/>
      <c r="I196" s="431"/>
      <c r="J196" s="19"/>
      <c r="K196" s="402"/>
      <c r="L196" s="363"/>
      <c r="M196" s="363"/>
      <c r="N196" s="363"/>
      <c r="O196" s="381"/>
      <c r="P196" s="382"/>
      <c r="Q196" s="444"/>
      <c r="R196" s="32"/>
    </row>
    <row r="197" spans="2:18" ht="13.5" customHeight="1" x14ac:dyDescent="0.2">
      <c r="B197" s="32"/>
      <c r="C197" s="383">
        <f t="shared" si="9"/>
        <v>185</v>
      </c>
      <c r="D197" s="60" t="str">
        <f t="shared" si="7"/>
        <v/>
      </c>
      <c r="E197" s="376"/>
      <c r="F197" s="511"/>
      <c r="G197" s="511"/>
      <c r="H197" s="662"/>
      <c r="I197" s="431"/>
      <c r="J197" s="19"/>
      <c r="K197" s="402"/>
      <c r="L197" s="363"/>
      <c r="M197" s="363"/>
      <c r="N197" s="363"/>
      <c r="O197" s="381"/>
      <c r="P197" s="382"/>
      <c r="Q197" s="444"/>
      <c r="R197" s="32"/>
    </row>
    <row r="198" spans="2:18" ht="13.5" customHeight="1" x14ac:dyDescent="0.2">
      <c r="B198" s="32"/>
      <c r="C198" s="383">
        <f t="shared" si="9"/>
        <v>186</v>
      </c>
      <c r="D198" s="60" t="str">
        <f t="shared" si="7"/>
        <v/>
      </c>
      <c r="E198" s="376"/>
      <c r="F198" s="511"/>
      <c r="G198" s="511"/>
      <c r="H198" s="662"/>
      <c r="I198" s="431"/>
      <c r="J198" s="19"/>
      <c r="K198" s="402"/>
      <c r="L198" s="363"/>
      <c r="M198" s="363"/>
      <c r="N198" s="363"/>
      <c r="O198" s="381"/>
      <c r="P198" s="382"/>
      <c r="Q198" s="444"/>
      <c r="R198" s="32"/>
    </row>
    <row r="199" spans="2:18" ht="13.5" customHeight="1" x14ac:dyDescent="0.2">
      <c r="B199" s="32"/>
      <c r="C199" s="383">
        <f t="shared" si="9"/>
        <v>187</v>
      </c>
      <c r="D199" s="60" t="str">
        <f t="shared" si="7"/>
        <v/>
      </c>
      <c r="E199" s="376"/>
      <c r="F199" s="511"/>
      <c r="G199" s="511"/>
      <c r="H199" s="662"/>
      <c r="I199" s="431"/>
      <c r="J199" s="19"/>
      <c r="K199" s="402"/>
      <c r="L199" s="363"/>
      <c r="M199" s="363"/>
      <c r="N199" s="363"/>
      <c r="O199" s="381"/>
      <c r="P199" s="382"/>
      <c r="Q199" s="444"/>
      <c r="R199" s="32"/>
    </row>
    <row r="200" spans="2:18" ht="13.5" customHeight="1" x14ac:dyDescent="0.2">
      <c r="B200" s="32"/>
      <c r="C200" s="383">
        <f t="shared" si="9"/>
        <v>188</v>
      </c>
      <c r="D200" s="60" t="str">
        <f t="shared" si="7"/>
        <v/>
      </c>
      <c r="E200" s="376"/>
      <c r="F200" s="511"/>
      <c r="G200" s="511"/>
      <c r="H200" s="662"/>
      <c r="I200" s="431"/>
      <c r="J200" s="19"/>
      <c r="K200" s="402"/>
      <c r="L200" s="363"/>
      <c r="M200" s="363"/>
      <c r="N200" s="363"/>
      <c r="O200" s="381"/>
      <c r="P200" s="382"/>
      <c r="Q200" s="444"/>
      <c r="R200" s="32"/>
    </row>
    <row r="201" spans="2:18" ht="13.5" customHeight="1" x14ac:dyDescent="0.2">
      <c r="B201" s="32"/>
      <c r="C201" s="383">
        <f t="shared" si="9"/>
        <v>189</v>
      </c>
      <c r="D201" s="60" t="str">
        <f t="shared" si="7"/>
        <v/>
      </c>
      <c r="E201" s="376"/>
      <c r="F201" s="511"/>
      <c r="G201" s="511"/>
      <c r="H201" s="662"/>
      <c r="I201" s="431"/>
      <c r="J201" s="19"/>
      <c r="K201" s="402"/>
      <c r="L201" s="363"/>
      <c r="M201" s="363"/>
      <c r="N201" s="363"/>
      <c r="O201" s="381"/>
      <c r="P201" s="382"/>
      <c r="Q201" s="444"/>
      <c r="R201" s="32"/>
    </row>
    <row r="202" spans="2:18" ht="13.5" customHeight="1" x14ac:dyDescent="0.2">
      <c r="B202" s="32"/>
      <c r="C202" s="383">
        <f t="shared" si="9"/>
        <v>190</v>
      </c>
      <c r="D202" s="60" t="str">
        <f t="shared" si="7"/>
        <v/>
      </c>
      <c r="E202" s="376"/>
      <c r="F202" s="511"/>
      <c r="G202" s="511"/>
      <c r="H202" s="662"/>
      <c r="I202" s="431"/>
      <c r="J202" s="19"/>
      <c r="K202" s="402"/>
      <c r="L202" s="363"/>
      <c r="M202" s="363"/>
      <c r="N202" s="363"/>
      <c r="O202" s="381"/>
      <c r="P202" s="382"/>
      <c r="Q202" s="444"/>
      <c r="R202" s="32"/>
    </row>
    <row r="203" spans="2:18" ht="13.5" customHeight="1" x14ac:dyDescent="0.2">
      <c r="B203" s="32"/>
      <c r="C203" s="383">
        <f t="shared" si="9"/>
        <v>191</v>
      </c>
      <c r="D203" s="60" t="str">
        <f t="shared" si="7"/>
        <v/>
      </c>
      <c r="E203" s="376"/>
      <c r="F203" s="511"/>
      <c r="G203" s="511"/>
      <c r="H203" s="662"/>
      <c r="I203" s="431"/>
      <c r="J203" s="19"/>
      <c r="K203" s="402"/>
      <c r="L203" s="363"/>
      <c r="M203" s="363"/>
      <c r="N203" s="363"/>
      <c r="O203" s="381"/>
      <c r="P203" s="382"/>
      <c r="Q203" s="444"/>
      <c r="R203" s="32"/>
    </row>
    <row r="204" spans="2:18" ht="13.5" customHeight="1" x14ac:dyDescent="0.2">
      <c r="B204" s="32"/>
      <c r="C204" s="383">
        <f t="shared" si="9"/>
        <v>192</v>
      </c>
      <c r="D204" s="60" t="str">
        <f t="shared" si="7"/>
        <v/>
      </c>
      <c r="E204" s="376"/>
      <c r="F204" s="511"/>
      <c r="G204" s="511"/>
      <c r="H204" s="662"/>
      <c r="I204" s="431"/>
      <c r="J204" s="19"/>
      <c r="K204" s="402"/>
      <c r="L204" s="363"/>
      <c r="M204" s="363"/>
      <c r="N204" s="363"/>
      <c r="O204" s="381"/>
      <c r="P204" s="382"/>
      <c r="Q204" s="444"/>
      <c r="R204" s="32"/>
    </row>
    <row r="205" spans="2:18" ht="13.5" customHeight="1" x14ac:dyDescent="0.2">
      <c r="B205" s="32"/>
      <c r="C205" s="383">
        <f t="shared" si="9"/>
        <v>193</v>
      </c>
      <c r="D205" s="60" t="str">
        <f t="shared" ref="D205:D268" si="10">IF(E205="","",IF(E205&lt;=$S$2,"○",""))</f>
        <v/>
      </c>
      <c r="E205" s="376"/>
      <c r="F205" s="511"/>
      <c r="G205" s="511"/>
      <c r="H205" s="662"/>
      <c r="I205" s="431"/>
      <c r="J205" s="19"/>
      <c r="K205" s="402"/>
      <c r="L205" s="363"/>
      <c r="M205" s="363"/>
      <c r="N205" s="363"/>
      <c r="O205" s="381"/>
      <c r="P205" s="382"/>
      <c r="Q205" s="444"/>
      <c r="R205" s="32"/>
    </row>
    <row r="206" spans="2:18" ht="13.5" customHeight="1" x14ac:dyDescent="0.2">
      <c r="B206" s="32"/>
      <c r="C206" s="383">
        <f t="shared" si="9"/>
        <v>194</v>
      </c>
      <c r="D206" s="60" t="str">
        <f t="shared" si="10"/>
        <v/>
      </c>
      <c r="E206" s="376"/>
      <c r="F206" s="511"/>
      <c r="G206" s="511"/>
      <c r="H206" s="662"/>
      <c r="I206" s="431"/>
      <c r="J206" s="19"/>
      <c r="K206" s="402"/>
      <c r="L206" s="363"/>
      <c r="M206" s="363"/>
      <c r="N206" s="363"/>
      <c r="O206" s="381"/>
      <c r="P206" s="382"/>
      <c r="Q206" s="444"/>
      <c r="R206" s="32"/>
    </row>
    <row r="207" spans="2:18" ht="13.5" customHeight="1" x14ac:dyDescent="0.2">
      <c r="B207" s="32"/>
      <c r="C207" s="383">
        <f t="shared" si="9"/>
        <v>195</v>
      </c>
      <c r="D207" s="60" t="str">
        <f t="shared" si="10"/>
        <v/>
      </c>
      <c r="E207" s="376"/>
      <c r="F207" s="511"/>
      <c r="G207" s="511"/>
      <c r="H207" s="662"/>
      <c r="I207" s="431"/>
      <c r="J207" s="19"/>
      <c r="K207" s="402"/>
      <c r="L207" s="363"/>
      <c r="M207" s="363"/>
      <c r="N207" s="363"/>
      <c r="O207" s="381"/>
      <c r="P207" s="382"/>
      <c r="Q207" s="444"/>
      <c r="R207" s="32"/>
    </row>
    <row r="208" spans="2:18" ht="13.5" customHeight="1" x14ac:dyDescent="0.2">
      <c r="B208" s="32"/>
      <c r="C208" s="383">
        <f t="shared" si="9"/>
        <v>196</v>
      </c>
      <c r="D208" s="60" t="str">
        <f t="shared" si="10"/>
        <v/>
      </c>
      <c r="E208" s="376"/>
      <c r="F208" s="511"/>
      <c r="G208" s="511"/>
      <c r="H208" s="662"/>
      <c r="I208" s="431"/>
      <c r="J208" s="19"/>
      <c r="K208" s="402"/>
      <c r="L208" s="363"/>
      <c r="M208" s="363"/>
      <c r="N208" s="363"/>
      <c r="O208" s="381"/>
      <c r="P208" s="382"/>
      <c r="Q208" s="444"/>
      <c r="R208" s="32"/>
    </row>
    <row r="209" spans="2:18" ht="13.5" customHeight="1" x14ac:dyDescent="0.2">
      <c r="B209" s="32"/>
      <c r="C209" s="383">
        <f t="shared" si="9"/>
        <v>197</v>
      </c>
      <c r="D209" s="60" t="str">
        <f t="shared" si="10"/>
        <v/>
      </c>
      <c r="E209" s="376"/>
      <c r="F209" s="511"/>
      <c r="G209" s="511"/>
      <c r="H209" s="662"/>
      <c r="I209" s="431"/>
      <c r="J209" s="19"/>
      <c r="K209" s="402"/>
      <c r="L209" s="363"/>
      <c r="M209" s="363"/>
      <c r="N209" s="363"/>
      <c r="O209" s="381"/>
      <c r="P209" s="382"/>
      <c r="Q209" s="444"/>
      <c r="R209" s="32"/>
    </row>
    <row r="210" spans="2:18" ht="13.5" customHeight="1" x14ac:dyDescent="0.2">
      <c r="B210" s="32"/>
      <c r="C210" s="383">
        <f t="shared" si="9"/>
        <v>198</v>
      </c>
      <c r="D210" s="60" t="str">
        <f t="shared" si="10"/>
        <v/>
      </c>
      <c r="E210" s="376"/>
      <c r="F210" s="511"/>
      <c r="G210" s="511"/>
      <c r="H210" s="662"/>
      <c r="I210" s="431"/>
      <c r="J210" s="19"/>
      <c r="K210" s="402"/>
      <c r="L210" s="363"/>
      <c r="M210" s="363"/>
      <c r="N210" s="363"/>
      <c r="O210" s="381"/>
      <c r="P210" s="382"/>
      <c r="Q210" s="444"/>
      <c r="R210" s="32"/>
    </row>
    <row r="211" spans="2:18" ht="13.5" customHeight="1" x14ac:dyDescent="0.2">
      <c r="B211" s="32"/>
      <c r="C211" s="383">
        <f t="shared" si="9"/>
        <v>199</v>
      </c>
      <c r="D211" s="60" t="str">
        <f t="shared" si="10"/>
        <v/>
      </c>
      <c r="E211" s="376"/>
      <c r="F211" s="511"/>
      <c r="G211" s="511"/>
      <c r="H211" s="662"/>
      <c r="I211" s="431"/>
      <c r="J211" s="19"/>
      <c r="K211" s="402"/>
      <c r="L211" s="363"/>
      <c r="M211" s="363"/>
      <c r="N211" s="363"/>
      <c r="O211" s="381"/>
      <c r="P211" s="382"/>
      <c r="Q211" s="444"/>
      <c r="R211" s="32"/>
    </row>
    <row r="212" spans="2:18" ht="13.5" customHeight="1" x14ac:dyDescent="0.2">
      <c r="B212" s="32"/>
      <c r="C212" s="383">
        <f t="shared" si="9"/>
        <v>200</v>
      </c>
      <c r="D212" s="60" t="str">
        <f t="shared" si="10"/>
        <v/>
      </c>
      <c r="E212" s="376"/>
      <c r="F212" s="511"/>
      <c r="G212" s="511"/>
      <c r="H212" s="662"/>
      <c r="I212" s="431"/>
      <c r="J212" s="19"/>
      <c r="K212" s="402"/>
      <c r="L212" s="363"/>
      <c r="M212" s="363"/>
      <c r="N212" s="363"/>
      <c r="O212" s="381"/>
      <c r="P212" s="382"/>
      <c r="Q212" s="444"/>
      <c r="R212" s="32"/>
    </row>
    <row r="213" spans="2:18" ht="13.5" customHeight="1" x14ac:dyDescent="0.2">
      <c r="B213" s="32"/>
      <c r="C213" s="383">
        <f t="shared" si="9"/>
        <v>201</v>
      </c>
      <c r="D213" s="60" t="str">
        <f t="shared" si="10"/>
        <v/>
      </c>
      <c r="E213" s="376"/>
      <c r="F213" s="511"/>
      <c r="G213" s="511"/>
      <c r="H213" s="662"/>
      <c r="I213" s="431"/>
      <c r="J213" s="19"/>
      <c r="K213" s="402"/>
      <c r="L213" s="363"/>
      <c r="M213" s="363"/>
      <c r="N213" s="363"/>
      <c r="O213" s="381"/>
      <c r="P213" s="382"/>
      <c r="Q213" s="444"/>
      <c r="R213" s="32"/>
    </row>
    <row r="214" spans="2:18" ht="13.5" customHeight="1" x14ac:dyDescent="0.2">
      <c r="B214" s="32"/>
      <c r="C214" s="383">
        <f t="shared" si="9"/>
        <v>202</v>
      </c>
      <c r="D214" s="60" t="str">
        <f t="shared" si="10"/>
        <v/>
      </c>
      <c r="E214" s="376"/>
      <c r="F214" s="511"/>
      <c r="G214" s="511"/>
      <c r="H214" s="662"/>
      <c r="I214" s="431"/>
      <c r="J214" s="19"/>
      <c r="K214" s="402"/>
      <c r="L214" s="363"/>
      <c r="M214" s="363"/>
      <c r="N214" s="363"/>
      <c r="O214" s="381"/>
      <c r="P214" s="382"/>
      <c r="Q214" s="444"/>
      <c r="R214" s="32"/>
    </row>
    <row r="215" spans="2:18" ht="13.5" customHeight="1" x14ac:dyDescent="0.2">
      <c r="B215" s="32"/>
      <c r="C215" s="383">
        <f t="shared" si="9"/>
        <v>203</v>
      </c>
      <c r="D215" s="60" t="str">
        <f t="shared" si="10"/>
        <v/>
      </c>
      <c r="E215" s="376"/>
      <c r="F215" s="511"/>
      <c r="G215" s="511"/>
      <c r="H215" s="662"/>
      <c r="I215" s="431"/>
      <c r="J215" s="19"/>
      <c r="K215" s="402"/>
      <c r="L215" s="363"/>
      <c r="M215" s="363"/>
      <c r="N215" s="363"/>
      <c r="O215" s="381"/>
      <c r="P215" s="382"/>
      <c r="Q215" s="444"/>
      <c r="R215" s="32"/>
    </row>
    <row r="216" spans="2:18" ht="13.5" customHeight="1" x14ac:dyDescent="0.2">
      <c r="B216" s="32"/>
      <c r="C216" s="383">
        <f t="shared" si="9"/>
        <v>204</v>
      </c>
      <c r="D216" s="60" t="str">
        <f t="shared" si="10"/>
        <v/>
      </c>
      <c r="E216" s="376"/>
      <c r="F216" s="511"/>
      <c r="G216" s="511"/>
      <c r="H216" s="662"/>
      <c r="I216" s="431"/>
      <c r="J216" s="19"/>
      <c r="K216" s="402"/>
      <c r="L216" s="363"/>
      <c r="M216" s="363"/>
      <c r="N216" s="363"/>
      <c r="O216" s="381"/>
      <c r="P216" s="382"/>
      <c r="Q216" s="444"/>
      <c r="R216" s="32"/>
    </row>
    <row r="217" spans="2:18" ht="13.5" customHeight="1" x14ac:dyDescent="0.2">
      <c r="B217" s="32"/>
      <c r="C217" s="383">
        <f t="shared" si="9"/>
        <v>205</v>
      </c>
      <c r="D217" s="60" t="str">
        <f t="shared" si="10"/>
        <v/>
      </c>
      <c r="E217" s="376"/>
      <c r="F217" s="511"/>
      <c r="G217" s="511"/>
      <c r="H217" s="662"/>
      <c r="I217" s="431"/>
      <c r="J217" s="19"/>
      <c r="K217" s="402"/>
      <c r="L217" s="363"/>
      <c r="M217" s="363"/>
      <c r="N217" s="363"/>
      <c r="O217" s="381"/>
      <c r="P217" s="382"/>
      <c r="Q217" s="444"/>
      <c r="R217" s="32"/>
    </row>
    <row r="218" spans="2:18" ht="13.5" customHeight="1" x14ac:dyDescent="0.2">
      <c r="B218" s="32"/>
      <c r="C218" s="383">
        <f t="shared" si="9"/>
        <v>206</v>
      </c>
      <c r="D218" s="60" t="str">
        <f t="shared" si="10"/>
        <v/>
      </c>
      <c r="E218" s="376"/>
      <c r="F218" s="511"/>
      <c r="G218" s="511"/>
      <c r="H218" s="662"/>
      <c r="I218" s="431"/>
      <c r="J218" s="19"/>
      <c r="K218" s="402"/>
      <c r="L218" s="363"/>
      <c r="M218" s="363"/>
      <c r="N218" s="363"/>
      <c r="O218" s="381"/>
      <c r="P218" s="382"/>
      <c r="Q218" s="444"/>
      <c r="R218" s="32"/>
    </row>
    <row r="219" spans="2:18" ht="13.5" customHeight="1" x14ac:dyDescent="0.2">
      <c r="B219" s="32"/>
      <c r="C219" s="383">
        <f t="shared" si="9"/>
        <v>207</v>
      </c>
      <c r="D219" s="60" t="str">
        <f t="shared" si="10"/>
        <v/>
      </c>
      <c r="E219" s="376"/>
      <c r="F219" s="511"/>
      <c r="G219" s="511"/>
      <c r="H219" s="662"/>
      <c r="I219" s="431"/>
      <c r="J219" s="19"/>
      <c r="K219" s="402"/>
      <c r="L219" s="363"/>
      <c r="M219" s="363"/>
      <c r="N219" s="363"/>
      <c r="O219" s="381"/>
      <c r="P219" s="382"/>
      <c r="Q219" s="444"/>
      <c r="R219" s="32"/>
    </row>
    <row r="220" spans="2:18" ht="13.5" customHeight="1" x14ac:dyDescent="0.2">
      <c r="B220" s="32"/>
      <c r="C220" s="383">
        <f t="shared" si="9"/>
        <v>208</v>
      </c>
      <c r="D220" s="60" t="str">
        <f t="shared" si="10"/>
        <v/>
      </c>
      <c r="E220" s="376"/>
      <c r="F220" s="511"/>
      <c r="G220" s="511"/>
      <c r="H220" s="662"/>
      <c r="I220" s="431"/>
      <c r="J220" s="19"/>
      <c r="K220" s="402"/>
      <c r="L220" s="363"/>
      <c r="M220" s="363"/>
      <c r="N220" s="363"/>
      <c r="O220" s="381"/>
      <c r="P220" s="382"/>
      <c r="Q220" s="444"/>
      <c r="R220" s="32"/>
    </row>
    <row r="221" spans="2:18" ht="13.5" customHeight="1" x14ac:dyDescent="0.2">
      <c r="B221" s="32"/>
      <c r="C221" s="383">
        <f t="shared" si="9"/>
        <v>209</v>
      </c>
      <c r="D221" s="60" t="str">
        <f t="shared" si="10"/>
        <v/>
      </c>
      <c r="E221" s="376"/>
      <c r="F221" s="511"/>
      <c r="G221" s="511"/>
      <c r="H221" s="662"/>
      <c r="I221" s="431"/>
      <c r="J221" s="19"/>
      <c r="K221" s="402"/>
      <c r="L221" s="363"/>
      <c r="M221" s="363"/>
      <c r="N221" s="363"/>
      <c r="O221" s="381"/>
      <c r="P221" s="382"/>
      <c r="Q221" s="444"/>
      <c r="R221" s="32"/>
    </row>
    <row r="222" spans="2:18" ht="13.5" customHeight="1" x14ac:dyDescent="0.2">
      <c r="B222" s="32"/>
      <c r="C222" s="383">
        <f t="shared" si="9"/>
        <v>210</v>
      </c>
      <c r="D222" s="60" t="str">
        <f t="shared" si="10"/>
        <v/>
      </c>
      <c r="E222" s="376"/>
      <c r="F222" s="511"/>
      <c r="G222" s="511"/>
      <c r="H222" s="662"/>
      <c r="I222" s="431"/>
      <c r="J222" s="19"/>
      <c r="K222" s="402"/>
      <c r="L222" s="363"/>
      <c r="M222" s="363"/>
      <c r="N222" s="363"/>
      <c r="O222" s="381"/>
      <c r="P222" s="382"/>
      <c r="Q222" s="444"/>
      <c r="R222" s="32"/>
    </row>
    <row r="223" spans="2:18" ht="13.5" customHeight="1" x14ac:dyDescent="0.2">
      <c r="B223" s="32"/>
      <c r="C223" s="383">
        <f t="shared" si="9"/>
        <v>211</v>
      </c>
      <c r="D223" s="60" t="str">
        <f t="shared" si="10"/>
        <v/>
      </c>
      <c r="E223" s="376"/>
      <c r="F223" s="511"/>
      <c r="G223" s="511"/>
      <c r="H223" s="662"/>
      <c r="I223" s="431"/>
      <c r="J223" s="19"/>
      <c r="K223" s="402"/>
      <c r="L223" s="363"/>
      <c r="M223" s="363"/>
      <c r="N223" s="363"/>
      <c r="O223" s="381"/>
      <c r="P223" s="382"/>
      <c r="Q223" s="444"/>
      <c r="R223" s="32"/>
    </row>
    <row r="224" spans="2:18" ht="13.5" customHeight="1" x14ac:dyDescent="0.2">
      <c r="B224" s="32"/>
      <c r="C224" s="383">
        <f t="shared" si="9"/>
        <v>212</v>
      </c>
      <c r="D224" s="60" t="str">
        <f t="shared" si="10"/>
        <v/>
      </c>
      <c r="E224" s="376"/>
      <c r="F224" s="511"/>
      <c r="G224" s="511"/>
      <c r="H224" s="662"/>
      <c r="I224" s="431"/>
      <c r="J224" s="19"/>
      <c r="K224" s="402"/>
      <c r="L224" s="363"/>
      <c r="M224" s="363"/>
      <c r="N224" s="363"/>
      <c r="O224" s="381"/>
      <c r="P224" s="382"/>
      <c r="Q224" s="444"/>
      <c r="R224" s="32"/>
    </row>
    <row r="225" spans="2:18" ht="13.5" customHeight="1" x14ac:dyDescent="0.2">
      <c r="B225" s="32"/>
      <c r="C225" s="383">
        <f t="shared" si="9"/>
        <v>213</v>
      </c>
      <c r="D225" s="60" t="str">
        <f t="shared" si="10"/>
        <v/>
      </c>
      <c r="E225" s="376"/>
      <c r="F225" s="511"/>
      <c r="G225" s="511"/>
      <c r="H225" s="662"/>
      <c r="I225" s="431"/>
      <c r="J225" s="19"/>
      <c r="K225" s="402"/>
      <c r="L225" s="363"/>
      <c r="M225" s="363"/>
      <c r="N225" s="363"/>
      <c r="O225" s="381"/>
      <c r="P225" s="382"/>
      <c r="Q225" s="444"/>
      <c r="R225" s="32"/>
    </row>
    <row r="226" spans="2:18" ht="13.5" customHeight="1" x14ac:dyDescent="0.2">
      <c r="B226" s="32"/>
      <c r="C226" s="383">
        <f t="shared" si="9"/>
        <v>214</v>
      </c>
      <c r="D226" s="60" t="str">
        <f t="shared" si="10"/>
        <v/>
      </c>
      <c r="E226" s="376"/>
      <c r="F226" s="511"/>
      <c r="G226" s="511"/>
      <c r="H226" s="662"/>
      <c r="I226" s="431"/>
      <c r="J226" s="19"/>
      <c r="K226" s="402"/>
      <c r="L226" s="363"/>
      <c r="M226" s="363"/>
      <c r="N226" s="363"/>
      <c r="O226" s="381"/>
      <c r="P226" s="382"/>
      <c r="Q226" s="444"/>
      <c r="R226" s="32"/>
    </row>
    <row r="227" spans="2:18" ht="13.5" customHeight="1" x14ac:dyDescent="0.2">
      <c r="B227" s="32"/>
      <c r="C227" s="383">
        <f t="shared" si="9"/>
        <v>215</v>
      </c>
      <c r="D227" s="60" t="str">
        <f t="shared" si="10"/>
        <v/>
      </c>
      <c r="E227" s="376"/>
      <c r="F227" s="511"/>
      <c r="G227" s="511"/>
      <c r="H227" s="662"/>
      <c r="I227" s="431"/>
      <c r="J227" s="19"/>
      <c r="K227" s="402"/>
      <c r="L227" s="363"/>
      <c r="M227" s="363"/>
      <c r="N227" s="363"/>
      <c r="O227" s="381"/>
      <c r="P227" s="382"/>
      <c r="Q227" s="444"/>
      <c r="R227" s="32"/>
    </row>
    <row r="228" spans="2:18" ht="13.5" customHeight="1" x14ac:dyDescent="0.2">
      <c r="B228" s="32"/>
      <c r="C228" s="383">
        <f t="shared" si="9"/>
        <v>216</v>
      </c>
      <c r="D228" s="60" t="str">
        <f t="shared" si="10"/>
        <v/>
      </c>
      <c r="E228" s="376"/>
      <c r="F228" s="511"/>
      <c r="G228" s="511"/>
      <c r="H228" s="662"/>
      <c r="I228" s="431"/>
      <c r="J228" s="19"/>
      <c r="K228" s="402"/>
      <c r="L228" s="363"/>
      <c r="M228" s="363"/>
      <c r="N228" s="363"/>
      <c r="O228" s="381"/>
      <c r="P228" s="382"/>
      <c r="Q228" s="444"/>
      <c r="R228" s="32"/>
    </row>
    <row r="229" spans="2:18" ht="13.5" customHeight="1" x14ac:dyDescent="0.2">
      <c r="B229" s="32"/>
      <c r="C229" s="383">
        <f t="shared" si="9"/>
        <v>217</v>
      </c>
      <c r="D229" s="60" t="str">
        <f t="shared" si="10"/>
        <v/>
      </c>
      <c r="E229" s="376"/>
      <c r="F229" s="511"/>
      <c r="G229" s="511"/>
      <c r="H229" s="662"/>
      <c r="I229" s="431"/>
      <c r="J229" s="19"/>
      <c r="K229" s="402"/>
      <c r="L229" s="363"/>
      <c r="M229" s="363"/>
      <c r="N229" s="363"/>
      <c r="O229" s="381"/>
      <c r="P229" s="382"/>
      <c r="Q229" s="444"/>
      <c r="R229" s="32"/>
    </row>
    <row r="230" spans="2:18" ht="13.5" customHeight="1" x14ac:dyDescent="0.2">
      <c r="B230" s="32"/>
      <c r="C230" s="383">
        <f t="shared" si="9"/>
        <v>218</v>
      </c>
      <c r="D230" s="60" t="str">
        <f t="shared" si="10"/>
        <v/>
      </c>
      <c r="E230" s="376"/>
      <c r="F230" s="511"/>
      <c r="G230" s="511"/>
      <c r="H230" s="662"/>
      <c r="I230" s="431"/>
      <c r="J230" s="19"/>
      <c r="K230" s="402"/>
      <c r="L230" s="363"/>
      <c r="M230" s="363"/>
      <c r="N230" s="363"/>
      <c r="O230" s="381"/>
      <c r="P230" s="382"/>
      <c r="Q230" s="444"/>
      <c r="R230" s="32"/>
    </row>
    <row r="231" spans="2:18" ht="13.5" customHeight="1" x14ac:dyDescent="0.2">
      <c r="B231" s="32"/>
      <c r="C231" s="383">
        <f t="shared" si="9"/>
        <v>219</v>
      </c>
      <c r="D231" s="60" t="str">
        <f t="shared" si="10"/>
        <v/>
      </c>
      <c r="E231" s="376"/>
      <c r="F231" s="511"/>
      <c r="G231" s="511"/>
      <c r="H231" s="662"/>
      <c r="I231" s="431"/>
      <c r="J231" s="19"/>
      <c r="K231" s="402"/>
      <c r="L231" s="363"/>
      <c r="M231" s="363"/>
      <c r="N231" s="363"/>
      <c r="O231" s="381"/>
      <c r="P231" s="382"/>
      <c r="Q231" s="444"/>
      <c r="R231" s="32"/>
    </row>
    <row r="232" spans="2:18" ht="13.5" customHeight="1" x14ac:dyDescent="0.2">
      <c r="B232" s="32"/>
      <c r="C232" s="383">
        <f t="shared" si="9"/>
        <v>220</v>
      </c>
      <c r="D232" s="60" t="str">
        <f t="shared" si="10"/>
        <v/>
      </c>
      <c r="E232" s="376"/>
      <c r="F232" s="511"/>
      <c r="G232" s="511"/>
      <c r="H232" s="662"/>
      <c r="I232" s="431"/>
      <c r="J232" s="19"/>
      <c r="K232" s="402"/>
      <c r="L232" s="363"/>
      <c r="M232" s="363"/>
      <c r="N232" s="363"/>
      <c r="O232" s="381"/>
      <c r="P232" s="382"/>
      <c r="Q232" s="444"/>
      <c r="R232" s="32"/>
    </row>
    <row r="233" spans="2:18" ht="13.5" customHeight="1" x14ac:dyDescent="0.2">
      <c r="B233" s="32"/>
      <c r="C233" s="383">
        <f t="shared" si="9"/>
        <v>221</v>
      </c>
      <c r="D233" s="60" t="str">
        <f t="shared" si="10"/>
        <v/>
      </c>
      <c r="E233" s="376"/>
      <c r="F233" s="511"/>
      <c r="G233" s="511"/>
      <c r="H233" s="662"/>
      <c r="I233" s="431"/>
      <c r="J233" s="19"/>
      <c r="K233" s="402"/>
      <c r="L233" s="363"/>
      <c r="M233" s="363"/>
      <c r="N233" s="363"/>
      <c r="O233" s="381"/>
      <c r="P233" s="382"/>
      <c r="Q233" s="444"/>
      <c r="R233" s="32"/>
    </row>
    <row r="234" spans="2:18" ht="13.5" customHeight="1" x14ac:dyDescent="0.2">
      <c r="B234" s="32"/>
      <c r="C234" s="383">
        <f t="shared" si="9"/>
        <v>222</v>
      </c>
      <c r="D234" s="60" t="str">
        <f t="shared" si="10"/>
        <v/>
      </c>
      <c r="E234" s="376"/>
      <c r="F234" s="511"/>
      <c r="G234" s="511"/>
      <c r="H234" s="662"/>
      <c r="I234" s="431"/>
      <c r="J234" s="19"/>
      <c r="K234" s="402"/>
      <c r="L234" s="363"/>
      <c r="M234" s="363"/>
      <c r="N234" s="363"/>
      <c r="O234" s="381"/>
      <c r="P234" s="382"/>
      <c r="Q234" s="444"/>
      <c r="R234" s="32"/>
    </row>
    <row r="235" spans="2:18" ht="13.5" customHeight="1" x14ac:dyDescent="0.2">
      <c r="B235" s="32"/>
      <c r="C235" s="383">
        <f t="shared" si="9"/>
        <v>223</v>
      </c>
      <c r="D235" s="60" t="str">
        <f t="shared" si="10"/>
        <v/>
      </c>
      <c r="E235" s="376"/>
      <c r="F235" s="511"/>
      <c r="G235" s="511"/>
      <c r="H235" s="662"/>
      <c r="I235" s="431"/>
      <c r="J235" s="19"/>
      <c r="K235" s="402"/>
      <c r="L235" s="363"/>
      <c r="M235" s="363"/>
      <c r="N235" s="363"/>
      <c r="O235" s="381"/>
      <c r="P235" s="382"/>
      <c r="Q235" s="444"/>
      <c r="R235" s="32"/>
    </row>
    <row r="236" spans="2:18" ht="13.5" customHeight="1" x14ac:dyDescent="0.2">
      <c r="B236" s="32"/>
      <c r="C236" s="383">
        <f t="shared" si="9"/>
        <v>224</v>
      </c>
      <c r="D236" s="60" t="str">
        <f t="shared" si="10"/>
        <v/>
      </c>
      <c r="E236" s="376"/>
      <c r="F236" s="511"/>
      <c r="G236" s="511"/>
      <c r="H236" s="662"/>
      <c r="I236" s="431"/>
      <c r="J236" s="19"/>
      <c r="K236" s="402"/>
      <c r="L236" s="363"/>
      <c r="M236" s="363"/>
      <c r="N236" s="363"/>
      <c r="O236" s="381"/>
      <c r="P236" s="382"/>
      <c r="Q236" s="444"/>
      <c r="R236" s="32"/>
    </row>
    <row r="237" spans="2:18" ht="13.5" customHeight="1" x14ac:dyDescent="0.2">
      <c r="B237" s="32"/>
      <c r="C237" s="383">
        <f t="shared" si="9"/>
        <v>225</v>
      </c>
      <c r="D237" s="60" t="str">
        <f t="shared" si="10"/>
        <v/>
      </c>
      <c r="E237" s="376"/>
      <c r="F237" s="511"/>
      <c r="G237" s="511"/>
      <c r="H237" s="662"/>
      <c r="I237" s="431"/>
      <c r="J237" s="19"/>
      <c r="K237" s="402"/>
      <c r="L237" s="363"/>
      <c r="M237" s="363"/>
      <c r="N237" s="363"/>
      <c r="O237" s="381"/>
      <c r="P237" s="382"/>
      <c r="Q237" s="444"/>
      <c r="R237" s="32"/>
    </row>
    <row r="238" spans="2:18" ht="13.5" customHeight="1" x14ac:dyDescent="0.2">
      <c r="B238" s="32"/>
      <c r="C238" s="383">
        <f t="shared" si="9"/>
        <v>226</v>
      </c>
      <c r="D238" s="60" t="str">
        <f t="shared" si="10"/>
        <v/>
      </c>
      <c r="E238" s="376"/>
      <c r="F238" s="511"/>
      <c r="G238" s="511"/>
      <c r="H238" s="662"/>
      <c r="I238" s="431"/>
      <c r="J238" s="19"/>
      <c r="K238" s="402"/>
      <c r="L238" s="363"/>
      <c r="M238" s="363"/>
      <c r="N238" s="363"/>
      <c r="O238" s="381"/>
      <c r="P238" s="382"/>
      <c r="Q238" s="444"/>
      <c r="R238" s="32"/>
    </row>
    <row r="239" spans="2:18" ht="13.5" customHeight="1" x14ac:dyDescent="0.2">
      <c r="B239" s="32"/>
      <c r="C239" s="383">
        <f t="shared" si="9"/>
        <v>227</v>
      </c>
      <c r="D239" s="60" t="str">
        <f t="shared" si="10"/>
        <v/>
      </c>
      <c r="E239" s="376"/>
      <c r="F239" s="511"/>
      <c r="G239" s="511"/>
      <c r="H239" s="662"/>
      <c r="I239" s="431"/>
      <c r="J239" s="19"/>
      <c r="K239" s="402"/>
      <c r="L239" s="363"/>
      <c r="M239" s="363"/>
      <c r="N239" s="363"/>
      <c r="O239" s="381"/>
      <c r="P239" s="382"/>
      <c r="Q239" s="444"/>
      <c r="R239" s="32"/>
    </row>
    <row r="240" spans="2:18" ht="13.5" customHeight="1" x14ac:dyDescent="0.2">
      <c r="B240" s="32"/>
      <c r="C240" s="383">
        <f t="shared" si="9"/>
        <v>228</v>
      </c>
      <c r="D240" s="60" t="str">
        <f t="shared" si="10"/>
        <v/>
      </c>
      <c r="E240" s="376"/>
      <c r="F240" s="511"/>
      <c r="G240" s="511"/>
      <c r="H240" s="662"/>
      <c r="I240" s="431"/>
      <c r="J240" s="19"/>
      <c r="K240" s="402"/>
      <c r="L240" s="363"/>
      <c r="M240" s="363"/>
      <c r="N240" s="363"/>
      <c r="O240" s="381"/>
      <c r="P240" s="382"/>
      <c r="Q240" s="444"/>
      <c r="R240" s="32"/>
    </row>
    <row r="241" spans="2:18" ht="13.5" customHeight="1" x14ac:dyDescent="0.2">
      <c r="B241" s="32"/>
      <c r="C241" s="383">
        <f t="shared" si="9"/>
        <v>229</v>
      </c>
      <c r="D241" s="60" t="str">
        <f t="shared" si="10"/>
        <v/>
      </c>
      <c r="E241" s="376"/>
      <c r="F241" s="511"/>
      <c r="G241" s="511"/>
      <c r="H241" s="662"/>
      <c r="I241" s="431"/>
      <c r="J241" s="19"/>
      <c r="K241" s="402"/>
      <c r="L241" s="363"/>
      <c r="M241" s="363"/>
      <c r="N241" s="363"/>
      <c r="O241" s="381"/>
      <c r="P241" s="382"/>
      <c r="Q241" s="444"/>
      <c r="R241" s="32"/>
    </row>
    <row r="242" spans="2:18" ht="13.5" customHeight="1" x14ac:dyDescent="0.2">
      <c r="B242" s="32"/>
      <c r="C242" s="383">
        <f t="shared" si="9"/>
        <v>230</v>
      </c>
      <c r="D242" s="60" t="str">
        <f t="shared" si="10"/>
        <v/>
      </c>
      <c r="E242" s="376"/>
      <c r="F242" s="511"/>
      <c r="G242" s="511"/>
      <c r="H242" s="662"/>
      <c r="I242" s="431"/>
      <c r="J242" s="19"/>
      <c r="K242" s="402"/>
      <c r="L242" s="363"/>
      <c r="M242" s="363"/>
      <c r="N242" s="363"/>
      <c r="O242" s="381"/>
      <c r="P242" s="382"/>
      <c r="Q242" s="444"/>
      <c r="R242" s="32"/>
    </row>
    <row r="243" spans="2:18" ht="13.5" customHeight="1" x14ac:dyDescent="0.2">
      <c r="B243" s="32"/>
      <c r="C243" s="383">
        <f t="shared" si="9"/>
        <v>231</v>
      </c>
      <c r="D243" s="60" t="str">
        <f t="shared" si="10"/>
        <v/>
      </c>
      <c r="E243" s="376"/>
      <c r="F243" s="511"/>
      <c r="G243" s="511"/>
      <c r="H243" s="662"/>
      <c r="I243" s="431"/>
      <c r="J243" s="19"/>
      <c r="K243" s="402"/>
      <c r="L243" s="363"/>
      <c r="M243" s="363"/>
      <c r="N243" s="363"/>
      <c r="O243" s="381"/>
      <c r="P243" s="382"/>
      <c r="Q243" s="444"/>
      <c r="R243" s="32"/>
    </row>
    <row r="244" spans="2:18" ht="13.5" customHeight="1" x14ac:dyDescent="0.2">
      <c r="B244" s="32"/>
      <c r="C244" s="383">
        <f t="shared" si="9"/>
        <v>232</v>
      </c>
      <c r="D244" s="60" t="str">
        <f t="shared" si="10"/>
        <v/>
      </c>
      <c r="E244" s="376"/>
      <c r="F244" s="511"/>
      <c r="G244" s="511"/>
      <c r="H244" s="662"/>
      <c r="I244" s="431"/>
      <c r="J244" s="19"/>
      <c r="K244" s="402"/>
      <c r="L244" s="363"/>
      <c r="M244" s="363"/>
      <c r="N244" s="363"/>
      <c r="O244" s="381"/>
      <c r="P244" s="382"/>
      <c r="Q244" s="444"/>
      <c r="R244" s="32"/>
    </row>
    <row r="245" spans="2:18" ht="13.5" customHeight="1" x14ac:dyDescent="0.2">
      <c r="B245" s="32"/>
      <c r="C245" s="383">
        <f t="shared" si="9"/>
        <v>233</v>
      </c>
      <c r="D245" s="60" t="str">
        <f t="shared" si="10"/>
        <v/>
      </c>
      <c r="E245" s="376"/>
      <c r="F245" s="511"/>
      <c r="G245" s="511"/>
      <c r="H245" s="662"/>
      <c r="I245" s="431"/>
      <c r="J245" s="19"/>
      <c r="K245" s="402"/>
      <c r="L245" s="363"/>
      <c r="M245" s="363"/>
      <c r="N245" s="363"/>
      <c r="O245" s="381"/>
      <c r="P245" s="382"/>
      <c r="Q245" s="444"/>
      <c r="R245" s="32"/>
    </row>
    <row r="246" spans="2:18" ht="13.5" customHeight="1" x14ac:dyDescent="0.2">
      <c r="B246" s="32"/>
      <c r="C246" s="383">
        <f t="shared" si="9"/>
        <v>234</v>
      </c>
      <c r="D246" s="60" t="str">
        <f t="shared" si="10"/>
        <v/>
      </c>
      <c r="E246" s="376"/>
      <c r="F246" s="511"/>
      <c r="G246" s="511"/>
      <c r="H246" s="662"/>
      <c r="I246" s="431"/>
      <c r="J246" s="19"/>
      <c r="K246" s="402"/>
      <c r="L246" s="363"/>
      <c r="M246" s="363"/>
      <c r="N246" s="363"/>
      <c r="O246" s="381"/>
      <c r="P246" s="382"/>
      <c r="Q246" s="444"/>
      <c r="R246" s="32"/>
    </row>
    <row r="247" spans="2:18" ht="13.5" customHeight="1" x14ac:dyDescent="0.2">
      <c r="B247" s="32"/>
      <c r="C247" s="383">
        <f t="shared" si="9"/>
        <v>235</v>
      </c>
      <c r="D247" s="60" t="str">
        <f t="shared" si="10"/>
        <v/>
      </c>
      <c r="E247" s="376"/>
      <c r="F247" s="511"/>
      <c r="G247" s="511"/>
      <c r="H247" s="662"/>
      <c r="I247" s="431"/>
      <c r="J247" s="19"/>
      <c r="K247" s="402"/>
      <c r="L247" s="363"/>
      <c r="M247" s="363"/>
      <c r="N247" s="363"/>
      <c r="O247" s="381"/>
      <c r="P247" s="382"/>
      <c r="Q247" s="444"/>
      <c r="R247" s="32"/>
    </row>
    <row r="248" spans="2:18" ht="13.5" customHeight="1" x14ac:dyDescent="0.2">
      <c r="B248" s="32"/>
      <c r="C248" s="383">
        <f t="shared" si="9"/>
        <v>236</v>
      </c>
      <c r="D248" s="60" t="str">
        <f t="shared" si="10"/>
        <v/>
      </c>
      <c r="E248" s="376"/>
      <c r="F248" s="511"/>
      <c r="G248" s="511"/>
      <c r="H248" s="662"/>
      <c r="I248" s="431"/>
      <c r="J248" s="19"/>
      <c r="K248" s="402"/>
      <c r="L248" s="363"/>
      <c r="M248" s="363"/>
      <c r="N248" s="363"/>
      <c r="O248" s="381"/>
      <c r="P248" s="382"/>
      <c r="Q248" s="444"/>
      <c r="R248" s="32"/>
    </row>
    <row r="249" spans="2:18" ht="13.5" customHeight="1" x14ac:dyDescent="0.2">
      <c r="B249" s="32"/>
      <c r="C249" s="383">
        <f t="shared" si="9"/>
        <v>237</v>
      </c>
      <c r="D249" s="60" t="str">
        <f t="shared" si="10"/>
        <v/>
      </c>
      <c r="E249" s="376"/>
      <c r="F249" s="511"/>
      <c r="G249" s="511"/>
      <c r="H249" s="662"/>
      <c r="I249" s="431"/>
      <c r="J249" s="19"/>
      <c r="K249" s="402"/>
      <c r="L249" s="363"/>
      <c r="M249" s="363"/>
      <c r="N249" s="363"/>
      <c r="O249" s="381"/>
      <c r="P249" s="382"/>
      <c r="Q249" s="444"/>
      <c r="R249" s="32"/>
    </row>
    <row r="250" spans="2:18" ht="13.5" customHeight="1" x14ac:dyDescent="0.2">
      <c r="B250" s="32"/>
      <c r="C250" s="383">
        <f t="shared" si="9"/>
        <v>238</v>
      </c>
      <c r="D250" s="60" t="str">
        <f t="shared" si="10"/>
        <v/>
      </c>
      <c r="E250" s="376"/>
      <c r="F250" s="511"/>
      <c r="G250" s="511"/>
      <c r="H250" s="662"/>
      <c r="I250" s="431"/>
      <c r="J250" s="19"/>
      <c r="K250" s="402"/>
      <c r="L250" s="363"/>
      <c r="M250" s="363"/>
      <c r="N250" s="363"/>
      <c r="O250" s="381"/>
      <c r="P250" s="382"/>
      <c r="Q250" s="444"/>
      <c r="R250" s="32"/>
    </row>
    <row r="251" spans="2:18" ht="13.5" customHeight="1" x14ac:dyDescent="0.2">
      <c r="B251" s="32"/>
      <c r="C251" s="383">
        <f t="shared" si="9"/>
        <v>239</v>
      </c>
      <c r="D251" s="60" t="str">
        <f t="shared" si="10"/>
        <v/>
      </c>
      <c r="E251" s="376"/>
      <c r="F251" s="511"/>
      <c r="G251" s="511"/>
      <c r="H251" s="662"/>
      <c r="I251" s="431"/>
      <c r="J251" s="19"/>
      <c r="K251" s="402"/>
      <c r="L251" s="363"/>
      <c r="M251" s="363"/>
      <c r="N251" s="363"/>
      <c r="O251" s="381"/>
      <c r="P251" s="382"/>
      <c r="Q251" s="444"/>
      <c r="R251" s="32"/>
    </row>
    <row r="252" spans="2:18" ht="13.5" customHeight="1" x14ac:dyDescent="0.2">
      <c r="B252" s="32"/>
      <c r="C252" s="383">
        <f>C251+1</f>
        <v>240</v>
      </c>
      <c r="D252" s="60" t="str">
        <f t="shared" si="10"/>
        <v/>
      </c>
      <c r="E252" s="376"/>
      <c r="F252" s="511"/>
      <c r="G252" s="511"/>
      <c r="H252" s="662"/>
      <c r="I252" s="431"/>
      <c r="J252" s="19"/>
      <c r="K252" s="402"/>
      <c r="L252" s="363"/>
      <c r="M252" s="363"/>
      <c r="N252" s="363"/>
      <c r="O252" s="381"/>
      <c r="P252" s="382"/>
      <c r="Q252" s="444"/>
      <c r="R252" s="32"/>
    </row>
    <row r="253" spans="2:18" ht="13.5" customHeight="1" x14ac:dyDescent="0.2">
      <c r="B253" s="32"/>
      <c r="C253" s="383">
        <f>C252+1</f>
        <v>241</v>
      </c>
      <c r="D253" s="60" t="str">
        <f t="shared" si="10"/>
        <v/>
      </c>
      <c r="E253" s="376"/>
      <c r="F253" s="511"/>
      <c r="G253" s="511"/>
      <c r="H253" s="662"/>
      <c r="I253" s="431"/>
      <c r="J253" s="19"/>
      <c r="K253" s="402"/>
      <c r="L253" s="363"/>
      <c r="M253" s="363"/>
      <c r="N253" s="363"/>
      <c r="O253" s="381"/>
      <c r="P253" s="382"/>
      <c r="Q253" s="444"/>
      <c r="R253" s="32"/>
    </row>
    <row r="254" spans="2:18" ht="13.5" customHeight="1" x14ac:dyDescent="0.2">
      <c r="B254" s="32"/>
      <c r="C254" s="383">
        <f>C253+1</f>
        <v>242</v>
      </c>
      <c r="D254" s="60" t="str">
        <f t="shared" si="10"/>
        <v/>
      </c>
      <c r="E254" s="376"/>
      <c r="F254" s="511"/>
      <c r="G254" s="511"/>
      <c r="H254" s="662"/>
      <c r="I254" s="431"/>
      <c r="J254" s="19"/>
      <c r="K254" s="402"/>
      <c r="L254" s="363"/>
      <c r="M254" s="363"/>
      <c r="N254" s="363"/>
      <c r="O254" s="381"/>
      <c r="P254" s="382"/>
      <c r="Q254" s="444"/>
      <c r="R254" s="32"/>
    </row>
    <row r="255" spans="2:18" ht="13.5" customHeight="1" x14ac:dyDescent="0.2">
      <c r="B255" s="32"/>
      <c r="C255" s="383">
        <f>C254+1</f>
        <v>243</v>
      </c>
      <c r="D255" s="60" t="str">
        <f t="shared" si="10"/>
        <v/>
      </c>
      <c r="E255" s="376"/>
      <c r="F255" s="511"/>
      <c r="G255" s="511"/>
      <c r="H255" s="662"/>
      <c r="I255" s="431"/>
      <c r="J255" s="19"/>
      <c r="K255" s="402"/>
      <c r="L255" s="363"/>
      <c r="M255" s="363"/>
      <c r="N255" s="363"/>
      <c r="O255" s="381"/>
      <c r="P255" s="382"/>
      <c r="Q255" s="444"/>
      <c r="R255" s="32"/>
    </row>
    <row r="256" spans="2:18" ht="13.5" customHeight="1" x14ac:dyDescent="0.2">
      <c r="B256" s="32"/>
      <c r="C256" s="383">
        <f t="shared" si="9"/>
        <v>244</v>
      </c>
      <c r="D256" s="60" t="str">
        <f t="shared" si="10"/>
        <v/>
      </c>
      <c r="E256" s="376"/>
      <c r="F256" s="511"/>
      <c r="G256" s="511"/>
      <c r="H256" s="662"/>
      <c r="I256" s="431"/>
      <c r="J256" s="19"/>
      <c r="K256" s="402"/>
      <c r="L256" s="363"/>
      <c r="M256" s="363"/>
      <c r="N256" s="363"/>
      <c r="O256" s="381"/>
      <c r="P256" s="382"/>
      <c r="Q256" s="444"/>
      <c r="R256" s="32"/>
    </row>
    <row r="257" spans="2:18" ht="13.5" customHeight="1" x14ac:dyDescent="0.2">
      <c r="B257" s="32"/>
      <c r="C257" s="383">
        <f t="shared" si="9"/>
        <v>245</v>
      </c>
      <c r="D257" s="60" t="str">
        <f t="shared" si="10"/>
        <v/>
      </c>
      <c r="E257" s="376"/>
      <c r="F257" s="511"/>
      <c r="G257" s="511"/>
      <c r="H257" s="662"/>
      <c r="I257" s="431"/>
      <c r="J257" s="19"/>
      <c r="K257" s="402"/>
      <c r="L257" s="363"/>
      <c r="M257" s="363"/>
      <c r="N257" s="363"/>
      <c r="O257" s="381"/>
      <c r="P257" s="382"/>
      <c r="Q257" s="444"/>
      <c r="R257" s="32"/>
    </row>
    <row r="258" spans="2:18" ht="13.5" customHeight="1" x14ac:dyDescent="0.2">
      <c r="B258" s="32"/>
      <c r="C258" s="383">
        <f t="shared" si="9"/>
        <v>246</v>
      </c>
      <c r="D258" s="60" t="str">
        <f t="shared" si="10"/>
        <v/>
      </c>
      <c r="E258" s="376"/>
      <c r="F258" s="511"/>
      <c r="G258" s="511"/>
      <c r="H258" s="662"/>
      <c r="I258" s="431"/>
      <c r="J258" s="19"/>
      <c r="K258" s="402"/>
      <c r="L258" s="363"/>
      <c r="M258" s="363"/>
      <c r="N258" s="363"/>
      <c r="O258" s="381"/>
      <c r="P258" s="382"/>
      <c r="Q258" s="444"/>
      <c r="R258" s="32"/>
    </row>
    <row r="259" spans="2:18" ht="13.5" customHeight="1" x14ac:dyDescent="0.2">
      <c r="B259" s="32"/>
      <c r="C259" s="383">
        <f t="shared" si="9"/>
        <v>247</v>
      </c>
      <c r="D259" s="60" t="str">
        <f t="shared" si="10"/>
        <v/>
      </c>
      <c r="E259" s="376"/>
      <c r="F259" s="511"/>
      <c r="G259" s="511"/>
      <c r="H259" s="662"/>
      <c r="I259" s="431"/>
      <c r="J259" s="19"/>
      <c r="K259" s="402"/>
      <c r="L259" s="363"/>
      <c r="M259" s="363"/>
      <c r="N259" s="363"/>
      <c r="O259" s="381"/>
      <c r="P259" s="382"/>
      <c r="Q259" s="444"/>
      <c r="R259" s="32"/>
    </row>
    <row r="260" spans="2:18" ht="13.5" customHeight="1" x14ac:dyDescent="0.2">
      <c r="B260" s="32"/>
      <c r="C260" s="383">
        <f t="shared" ref="C260:C283" si="11">C259+1</f>
        <v>248</v>
      </c>
      <c r="D260" s="60" t="str">
        <f t="shared" si="10"/>
        <v/>
      </c>
      <c r="E260" s="376"/>
      <c r="F260" s="511"/>
      <c r="G260" s="511"/>
      <c r="H260" s="662"/>
      <c r="I260" s="431"/>
      <c r="J260" s="19"/>
      <c r="K260" s="402"/>
      <c r="L260" s="363"/>
      <c r="M260" s="363"/>
      <c r="N260" s="363"/>
      <c r="O260" s="381"/>
      <c r="P260" s="382"/>
      <c r="Q260" s="444"/>
      <c r="R260" s="32"/>
    </row>
    <row r="261" spans="2:18" ht="13.5" customHeight="1" x14ac:dyDescent="0.2">
      <c r="B261" s="32"/>
      <c r="C261" s="383">
        <f t="shared" si="11"/>
        <v>249</v>
      </c>
      <c r="D261" s="60" t="str">
        <f t="shared" si="10"/>
        <v/>
      </c>
      <c r="E261" s="376"/>
      <c r="F261" s="511"/>
      <c r="G261" s="511"/>
      <c r="H261" s="662"/>
      <c r="I261" s="431"/>
      <c r="J261" s="19"/>
      <c r="K261" s="402"/>
      <c r="L261" s="363"/>
      <c r="M261" s="363"/>
      <c r="N261" s="363"/>
      <c r="O261" s="381"/>
      <c r="P261" s="382"/>
      <c r="Q261" s="444"/>
      <c r="R261" s="32"/>
    </row>
    <row r="262" spans="2:18" ht="13.5" customHeight="1" x14ac:dyDescent="0.2">
      <c r="B262" s="32"/>
      <c r="C262" s="383">
        <f t="shared" si="11"/>
        <v>250</v>
      </c>
      <c r="D262" s="60" t="str">
        <f t="shared" si="10"/>
        <v/>
      </c>
      <c r="E262" s="376"/>
      <c r="F262" s="511"/>
      <c r="G262" s="511"/>
      <c r="H262" s="662"/>
      <c r="I262" s="431"/>
      <c r="J262" s="19"/>
      <c r="K262" s="402"/>
      <c r="L262" s="363"/>
      <c r="M262" s="363"/>
      <c r="N262" s="363"/>
      <c r="O262" s="381"/>
      <c r="P262" s="382"/>
      <c r="Q262" s="444"/>
      <c r="R262" s="32"/>
    </row>
    <row r="263" spans="2:18" ht="13.5" customHeight="1" x14ac:dyDescent="0.2">
      <c r="B263" s="32"/>
      <c r="C263" s="383">
        <f t="shared" si="11"/>
        <v>251</v>
      </c>
      <c r="D263" s="60" t="str">
        <f t="shared" si="10"/>
        <v/>
      </c>
      <c r="E263" s="376"/>
      <c r="F263" s="511"/>
      <c r="G263" s="511"/>
      <c r="H263" s="662"/>
      <c r="I263" s="431"/>
      <c r="J263" s="19"/>
      <c r="K263" s="402"/>
      <c r="L263" s="363"/>
      <c r="M263" s="363"/>
      <c r="N263" s="363"/>
      <c r="O263" s="381"/>
      <c r="P263" s="382"/>
      <c r="Q263" s="444"/>
      <c r="R263" s="32"/>
    </row>
    <row r="264" spans="2:18" ht="13.5" customHeight="1" x14ac:dyDescent="0.2">
      <c r="B264" s="32"/>
      <c r="C264" s="383">
        <f t="shared" si="11"/>
        <v>252</v>
      </c>
      <c r="D264" s="60" t="str">
        <f t="shared" si="10"/>
        <v/>
      </c>
      <c r="E264" s="376"/>
      <c r="F264" s="511"/>
      <c r="G264" s="511"/>
      <c r="H264" s="662"/>
      <c r="I264" s="431"/>
      <c r="J264" s="19"/>
      <c r="K264" s="402"/>
      <c r="L264" s="363"/>
      <c r="M264" s="363"/>
      <c r="N264" s="363"/>
      <c r="O264" s="381"/>
      <c r="P264" s="382"/>
      <c r="Q264" s="444"/>
      <c r="R264" s="32"/>
    </row>
    <row r="265" spans="2:18" ht="13.5" customHeight="1" x14ac:dyDescent="0.2">
      <c r="B265" s="32"/>
      <c r="C265" s="383">
        <f t="shared" si="11"/>
        <v>253</v>
      </c>
      <c r="D265" s="60" t="str">
        <f t="shared" si="10"/>
        <v/>
      </c>
      <c r="E265" s="376"/>
      <c r="F265" s="511"/>
      <c r="G265" s="511"/>
      <c r="H265" s="662"/>
      <c r="I265" s="431"/>
      <c r="J265" s="19"/>
      <c r="K265" s="402"/>
      <c r="L265" s="363"/>
      <c r="M265" s="363"/>
      <c r="N265" s="363"/>
      <c r="O265" s="381"/>
      <c r="P265" s="382"/>
      <c r="Q265" s="444"/>
      <c r="R265" s="32"/>
    </row>
    <row r="266" spans="2:18" ht="13.5" customHeight="1" x14ac:dyDescent="0.2">
      <c r="B266" s="32"/>
      <c r="C266" s="383">
        <f t="shared" si="11"/>
        <v>254</v>
      </c>
      <c r="D266" s="60" t="str">
        <f t="shared" si="10"/>
        <v/>
      </c>
      <c r="E266" s="376"/>
      <c r="F266" s="511"/>
      <c r="G266" s="511"/>
      <c r="H266" s="662"/>
      <c r="I266" s="431"/>
      <c r="J266" s="19"/>
      <c r="K266" s="402"/>
      <c r="L266" s="363"/>
      <c r="M266" s="363"/>
      <c r="N266" s="363"/>
      <c r="O266" s="381"/>
      <c r="P266" s="382"/>
      <c r="Q266" s="444"/>
      <c r="R266" s="32"/>
    </row>
    <row r="267" spans="2:18" ht="13.5" customHeight="1" x14ac:dyDescent="0.2">
      <c r="B267" s="32"/>
      <c r="C267" s="383">
        <f t="shared" si="11"/>
        <v>255</v>
      </c>
      <c r="D267" s="60" t="str">
        <f t="shared" si="10"/>
        <v/>
      </c>
      <c r="E267" s="376"/>
      <c r="F267" s="511"/>
      <c r="G267" s="511"/>
      <c r="H267" s="662"/>
      <c r="I267" s="431"/>
      <c r="J267" s="19"/>
      <c r="K267" s="402"/>
      <c r="L267" s="363"/>
      <c r="M267" s="363"/>
      <c r="N267" s="363"/>
      <c r="O267" s="381"/>
      <c r="P267" s="382"/>
      <c r="Q267" s="444"/>
      <c r="R267" s="32"/>
    </row>
    <row r="268" spans="2:18" ht="13.5" customHeight="1" x14ac:dyDescent="0.2">
      <c r="B268" s="32"/>
      <c r="C268" s="383">
        <f t="shared" si="11"/>
        <v>256</v>
      </c>
      <c r="D268" s="60" t="str">
        <f t="shared" si="10"/>
        <v/>
      </c>
      <c r="E268" s="376"/>
      <c r="F268" s="511"/>
      <c r="G268" s="511"/>
      <c r="H268" s="662"/>
      <c r="I268" s="431"/>
      <c r="J268" s="19"/>
      <c r="K268" s="402"/>
      <c r="L268" s="363"/>
      <c r="M268" s="363"/>
      <c r="N268" s="363"/>
      <c r="O268" s="381"/>
      <c r="P268" s="382"/>
      <c r="Q268" s="444"/>
      <c r="R268" s="32"/>
    </row>
    <row r="269" spans="2:18" ht="13.5" customHeight="1" x14ac:dyDescent="0.2">
      <c r="B269" s="32"/>
      <c r="C269" s="383">
        <f t="shared" si="11"/>
        <v>257</v>
      </c>
      <c r="D269" s="60" t="str">
        <f t="shared" ref="D269:D332" si="12">IF(E269="","",IF(E269&lt;=$S$2,"○",""))</f>
        <v/>
      </c>
      <c r="E269" s="376"/>
      <c r="F269" s="511"/>
      <c r="G269" s="511"/>
      <c r="H269" s="662"/>
      <c r="I269" s="431"/>
      <c r="J269" s="19"/>
      <c r="K269" s="402"/>
      <c r="L269" s="363"/>
      <c r="M269" s="363"/>
      <c r="N269" s="363"/>
      <c r="O269" s="381"/>
      <c r="P269" s="382"/>
      <c r="Q269" s="444"/>
      <c r="R269" s="32"/>
    </row>
    <row r="270" spans="2:18" ht="13.5" customHeight="1" x14ac:dyDescent="0.2">
      <c r="B270" s="32"/>
      <c r="C270" s="383">
        <f t="shared" si="11"/>
        <v>258</v>
      </c>
      <c r="D270" s="60" t="str">
        <f t="shared" si="12"/>
        <v/>
      </c>
      <c r="E270" s="376"/>
      <c r="F270" s="511"/>
      <c r="G270" s="511"/>
      <c r="H270" s="662"/>
      <c r="I270" s="431"/>
      <c r="J270" s="19"/>
      <c r="K270" s="402"/>
      <c r="L270" s="363"/>
      <c r="M270" s="363"/>
      <c r="N270" s="363"/>
      <c r="O270" s="381"/>
      <c r="P270" s="382"/>
      <c r="Q270" s="444"/>
      <c r="R270" s="32"/>
    </row>
    <row r="271" spans="2:18" ht="13.5" customHeight="1" x14ac:dyDescent="0.2">
      <c r="B271" s="32"/>
      <c r="C271" s="383">
        <f t="shared" si="11"/>
        <v>259</v>
      </c>
      <c r="D271" s="60" t="str">
        <f t="shared" si="12"/>
        <v/>
      </c>
      <c r="E271" s="376"/>
      <c r="F271" s="511"/>
      <c r="G271" s="511"/>
      <c r="H271" s="662"/>
      <c r="I271" s="431"/>
      <c r="J271" s="19"/>
      <c r="K271" s="402"/>
      <c r="L271" s="363"/>
      <c r="M271" s="363"/>
      <c r="N271" s="363"/>
      <c r="O271" s="381"/>
      <c r="P271" s="382"/>
      <c r="Q271" s="444"/>
      <c r="R271" s="32"/>
    </row>
    <row r="272" spans="2:18" ht="13.5" customHeight="1" x14ac:dyDescent="0.2">
      <c r="B272" s="32"/>
      <c r="C272" s="383">
        <f t="shared" si="11"/>
        <v>260</v>
      </c>
      <c r="D272" s="60" t="str">
        <f t="shared" si="12"/>
        <v/>
      </c>
      <c r="E272" s="376"/>
      <c r="F272" s="511"/>
      <c r="G272" s="511"/>
      <c r="H272" s="662"/>
      <c r="I272" s="431"/>
      <c r="J272" s="19"/>
      <c r="K272" s="402"/>
      <c r="L272" s="363"/>
      <c r="M272" s="363"/>
      <c r="N272" s="363"/>
      <c r="O272" s="381"/>
      <c r="P272" s="382"/>
      <c r="Q272" s="444"/>
      <c r="R272" s="32"/>
    </row>
    <row r="273" spans="2:18" ht="13.5" customHeight="1" x14ac:dyDescent="0.2">
      <c r="B273" s="32"/>
      <c r="C273" s="383">
        <f t="shared" si="11"/>
        <v>261</v>
      </c>
      <c r="D273" s="60" t="str">
        <f t="shared" si="12"/>
        <v/>
      </c>
      <c r="E273" s="376"/>
      <c r="F273" s="511"/>
      <c r="G273" s="511"/>
      <c r="H273" s="662"/>
      <c r="I273" s="431"/>
      <c r="J273" s="19"/>
      <c r="K273" s="402"/>
      <c r="L273" s="363"/>
      <c r="M273" s="363"/>
      <c r="N273" s="363"/>
      <c r="O273" s="381"/>
      <c r="P273" s="382"/>
      <c r="Q273" s="444"/>
      <c r="R273" s="32"/>
    </row>
    <row r="274" spans="2:18" ht="13.5" customHeight="1" x14ac:dyDescent="0.2">
      <c r="B274" s="32"/>
      <c r="C274" s="383">
        <f t="shared" si="11"/>
        <v>262</v>
      </c>
      <c r="D274" s="60" t="str">
        <f t="shared" si="12"/>
        <v/>
      </c>
      <c r="E274" s="376"/>
      <c r="F274" s="511"/>
      <c r="G274" s="511"/>
      <c r="H274" s="662"/>
      <c r="I274" s="431"/>
      <c r="J274" s="19"/>
      <c r="K274" s="402"/>
      <c r="L274" s="363"/>
      <c r="M274" s="363"/>
      <c r="N274" s="363"/>
      <c r="O274" s="381"/>
      <c r="P274" s="382"/>
      <c r="Q274" s="444"/>
      <c r="R274" s="32"/>
    </row>
    <row r="275" spans="2:18" ht="13.5" customHeight="1" x14ac:dyDescent="0.2">
      <c r="B275" s="32"/>
      <c r="C275" s="383">
        <f t="shared" si="11"/>
        <v>263</v>
      </c>
      <c r="D275" s="60" t="str">
        <f t="shared" si="12"/>
        <v/>
      </c>
      <c r="E275" s="376"/>
      <c r="F275" s="511"/>
      <c r="G275" s="511"/>
      <c r="H275" s="662"/>
      <c r="I275" s="431"/>
      <c r="J275" s="19"/>
      <c r="K275" s="402"/>
      <c r="L275" s="363"/>
      <c r="M275" s="363"/>
      <c r="N275" s="363"/>
      <c r="O275" s="381"/>
      <c r="P275" s="382"/>
      <c r="Q275" s="444"/>
      <c r="R275" s="32"/>
    </row>
    <row r="276" spans="2:18" ht="13.5" customHeight="1" x14ac:dyDescent="0.2">
      <c r="B276" s="32"/>
      <c r="C276" s="383">
        <f t="shared" si="11"/>
        <v>264</v>
      </c>
      <c r="D276" s="60" t="str">
        <f t="shared" si="12"/>
        <v/>
      </c>
      <c r="E276" s="376"/>
      <c r="F276" s="511"/>
      <c r="G276" s="511"/>
      <c r="H276" s="662"/>
      <c r="I276" s="431"/>
      <c r="J276" s="19"/>
      <c r="K276" s="402"/>
      <c r="L276" s="363"/>
      <c r="M276" s="363"/>
      <c r="N276" s="363"/>
      <c r="O276" s="381"/>
      <c r="P276" s="382"/>
      <c r="Q276" s="444"/>
      <c r="R276" s="32"/>
    </row>
    <row r="277" spans="2:18" ht="13.5" customHeight="1" x14ac:dyDescent="0.2">
      <c r="B277" s="32"/>
      <c r="C277" s="383">
        <f t="shared" si="11"/>
        <v>265</v>
      </c>
      <c r="D277" s="60" t="str">
        <f t="shared" si="12"/>
        <v/>
      </c>
      <c r="E277" s="376"/>
      <c r="F277" s="511"/>
      <c r="G277" s="511"/>
      <c r="H277" s="662"/>
      <c r="I277" s="431"/>
      <c r="J277" s="19"/>
      <c r="K277" s="402"/>
      <c r="L277" s="363"/>
      <c r="M277" s="363"/>
      <c r="N277" s="363"/>
      <c r="O277" s="381"/>
      <c r="P277" s="382"/>
      <c r="Q277" s="444"/>
      <c r="R277" s="32"/>
    </row>
    <row r="278" spans="2:18" ht="13.5" customHeight="1" x14ac:dyDescent="0.2">
      <c r="B278" s="32"/>
      <c r="C278" s="383">
        <f t="shared" si="11"/>
        <v>266</v>
      </c>
      <c r="D278" s="60" t="str">
        <f t="shared" si="12"/>
        <v/>
      </c>
      <c r="E278" s="376"/>
      <c r="F278" s="511"/>
      <c r="G278" s="511"/>
      <c r="H278" s="662"/>
      <c r="I278" s="431"/>
      <c r="J278" s="19"/>
      <c r="K278" s="402"/>
      <c r="L278" s="363"/>
      <c r="M278" s="363"/>
      <c r="N278" s="363"/>
      <c r="O278" s="381"/>
      <c r="P278" s="382"/>
      <c r="Q278" s="444"/>
      <c r="R278" s="32"/>
    </row>
    <row r="279" spans="2:18" ht="13.5" customHeight="1" x14ac:dyDescent="0.2">
      <c r="B279" s="32"/>
      <c r="C279" s="383">
        <f t="shared" si="11"/>
        <v>267</v>
      </c>
      <c r="D279" s="60" t="str">
        <f t="shared" si="12"/>
        <v/>
      </c>
      <c r="E279" s="376"/>
      <c r="F279" s="511"/>
      <c r="G279" s="511"/>
      <c r="H279" s="662"/>
      <c r="I279" s="431"/>
      <c r="J279" s="19"/>
      <c r="K279" s="402"/>
      <c r="L279" s="363"/>
      <c r="M279" s="363"/>
      <c r="N279" s="363"/>
      <c r="O279" s="381"/>
      <c r="P279" s="382"/>
      <c r="Q279" s="444"/>
      <c r="R279" s="32"/>
    </row>
    <row r="280" spans="2:18" ht="13.5" customHeight="1" x14ac:dyDescent="0.2">
      <c r="B280" s="32"/>
      <c r="C280" s="383">
        <f t="shared" si="11"/>
        <v>268</v>
      </c>
      <c r="D280" s="60" t="str">
        <f t="shared" si="12"/>
        <v/>
      </c>
      <c r="E280" s="376"/>
      <c r="F280" s="511"/>
      <c r="G280" s="511"/>
      <c r="H280" s="662"/>
      <c r="I280" s="431"/>
      <c r="J280" s="19"/>
      <c r="K280" s="402"/>
      <c r="L280" s="363"/>
      <c r="M280" s="363"/>
      <c r="N280" s="363"/>
      <c r="O280" s="381"/>
      <c r="P280" s="382"/>
      <c r="Q280" s="444"/>
      <c r="R280" s="32"/>
    </row>
    <row r="281" spans="2:18" ht="13.5" customHeight="1" x14ac:dyDescent="0.2">
      <c r="B281" s="32"/>
      <c r="C281" s="383">
        <f t="shared" si="11"/>
        <v>269</v>
      </c>
      <c r="D281" s="60" t="str">
        <f t="shared" si="12"/>
        <v/>
      </c>
      <c r="E281" s="376"/>
      <c r="F281" s="511"/>
      <c r="G281" s="511"/>
      <c r="H281" s="662"/>
      <c r="I281" s="431"/>
      <c r="J281" s="19"/>
      <c r="K281" s="402"/>
      <c r="L281" s="363"/>
      <c r="M281" s="363"/>
      <c r="N281" s="363"/>
      <c r="O281" s="381"/>
      <c r="P281" s="382"/>
      <c r="Q281" s="444"/>
      <c r="R281" s="32"/>
    </row>
    <row r="282" spans="2:18" ht="13.5" customHeight="1" x14ac:dyDescent="0.2">
      <c r="B282" s="32"/>
      <c r="C282" s="383">
        <f t="shared" si="11"/>
        <v>270</v>
      </c>
      <c r="D282" s="60" t="str">
        <f t="shared" si="12"/>
        <v/>
      </c>
      <c r="E282" s="376"/>
      <c r="F282" s="511"/>
      <c r="G282" s="511"/>
      <c r="H282" s="662"/>
      <c r="I282" s="431"/>
      <c r="J282" s="19"/>
      <c r="K282" s="402"/>
      <c r="L282" s="363"/>
      <c r="M282" s="363"/>
      <c r="N282" s="363"/>
      <c r="O282" s="381"/>
      <c r="P282" s="382"/>
      <c r="Q282" s="444"/>
      <c r="R282" s="32"/>
    </row>
    <row r="283" spans="2:18" ht="13.5" customHeight="1" x14ac:dyDescent="0.2">
      <c r="B283" s="32"/>
      <c r="C283" s="383">
        <f t="shared" si="11"/>
        <v>271</v>
      </c>
      <c r="D283" s="60" t="str">
        <f t="shared" si="12"/>
        <v/>
      </c>
      <c r="E283" s="376"/>
      <c r="F283" s="511"/>
      <c r="G283" s="511"/>
      <c r="H283" s="662"/>
      <c r="I283" s="431"/>
      <c r="J283" s="19"/>
      <c r="K283" s="402"/>
      <c r="L283" s="363"/>
      <c r="M283" s="363"/>
      <c r="N283" s="363"/>
      <c r="O283" s="381"/>
      <c r="P283" s="382"/>
      <c r="Q283" s="444"/>
      <c r="R283" s="32"/>
    </row>
    <row r="284" spans="2:18" ht="13.5" customHeight="1" x14ac:dyDescent="0.2">
      <c r="B284" s="32"/>
      <c r="C284" s="383">
        <f>C283+1</f>
        <v>272</v>
      </c>
      <c r="D284" s="60" t="str">
        <f t="shared" si="12"/>
        <v/>
      </c>
      <c r="E284" s="376"/>
      <c r="F284" s="511"/>
      <c r="G284" s="511"/>
      <c r="H284" s="662"/>
      <c r="I284" s="431"/>
      <c r="J284" s="19"/>
      <c r="K284" s="402"/>
      <c r="L284" s="363"/>
      <c r="M284" s="363"/>
      <c r="N284" s="363"/>
      <c r="O284" s="381"/>
      <c r="P284" s="382"/>
      <c r="Q284" s="444"/>
      <c r="R284" s="32"/>
    </row>
    <row r="285" spans="2:18" ht="13.5" customHeight="1" x14ac:dyDescent="0.2">
      <c r="B285" s="32"/>
      <c r="C285" s="383">
        <f>C284+1</f>
        <v>273</v>
      </c>
      <c r="D285" s="60" t="str">
        <f t="shared" si="12"/>
        <v/>
      </c>
      <c r="E285" s="376"/>
      <c r="F285" s="511"/>
      <c r="G285" s="511"/>
      <c r="H285" s="662"/>
      <c r="I285" s="431"/>
      <c r="J285" s="19"/>
      <c r="K285" s="402"/>
      <c r="L285" s="363"/>
      <c r="M285" s="363"/>
      <c r="N285" s="363"/>
      <c r="O285" s="381"/>
      <c r="P285" s="382"/>
      <c r="Q285" s="444"/>
      <c r="R285" s="32"/>
    </row>
    <row r="286" spans="2:18" ht="13.5" customHeight="1" x14ac:dyDescent="0.2">
      <c r="B286" s="32"/>
      <c r="C286" s="383">
        <f t="shared" ref="C286:C349" si="13">C285+1</f>
        <v>274</v>
      </c>
      <c r="D286" s="60" t="str">
        <f t="shared" si="12"/>
        <v/>
      </c>
      <c r="E286" s="376"/>
      <c r="F286" s="511"/>
      <c r="G286" s="511"/>
      <c r="H286" s="662"/>
      <c r="I286" s="431"/>
      <c r="J286" s="19"/>
      <c r="K286" s="402"/>
      <c r="L286" s="363"/>
      <c r="M286" s="363"/>
      <c r="N286" s="363"/>
      <c r="O286" s="381"/>
      <c r="P286" s="382"/>
      <c r="Q286" s="444"/>
      <c r="R286" s="32"/>
    </row>
    <row r="287" spans="2:18" ht="13.5" customHeight="1" x14ac:dyDescent="0.2">
      <c r="B287" s="32"/>
      <c r="C287" s="383">
        <f t="shared" si="13"/>
        <v>275</v>
      </c>
      <c r="D287" s="60" t="str">
        <f t="shared" si="12"/>
        <v/>
      </c>
      <c r="E287" s="376"/>
      <c r="F287" s="511"/>
      <c r="G287" s="511"/>
      <c r="H287" s="662"/>
      <c r="I287" s="431"/>
      <c r="J287" s="19"/>
      <c r="K287" s="402"/>
      <c r="L287" s="363"/>
      <c r="M287" s="363"/>
      <c r="N287" s="363"/>
      <c r="O287" s="381"/>
      <c r="P287" s="382"/>
      <c r="Q287" s="444"/>
      <c r="R287" s="32"/>
    </row>
    <row r="288" spans="2:18" ht="13.5" customHeight="1" x14ac:dyDescent="0.2">
      <c r="B288" s="32"/>
      <c r="C288" s="383">
        <f t="shared" si="13"/>
        <v>276</v>
      </c>
      <c r="D288" s="60" t="str">
        <f t="shared" si="12"/>
        <v/>
      </c>
      <c r="E288" s="376"/>
      <c r="F288" s="511"/>
      <c r="G288" s="511"/>
      <c r="H288" s="662"/>
      <c r="I288" s="431"/>
      <c r="J288" s="19"/>
      <c r="K288" s="402"/>
      <c r="L288" s="363"/>
      <c r="M288" s="363"/>
      <c r="N288" s="363"/>
      <c r="O288" s="381"/>
      <c r="P288" s="382"/>
      <c r="Q288" s="444"/>
      <c r="R288" s="32"/>
    </row>
    <row r="289" spans="2:18" ht="13.5" customHeight="1" x14ac:dyDescent="0.2">
      <c r="B289" s="32"/>
      <c r="C289" s="383">
        <f t="shared" si="13"/>
        <v>277</v>
      </c>
      <c r="D289" s="60" t="str">
        <f t="shared" si="12"/>
        <v/>
      </c>
      <c r="E289" s="376"/>
      <c r="F289" s="511"/>
      <c r="G289" s="511"/>
      <c r="H289" s="662"/>
      <c r="I289" s="431"/>
      <c r="J289" s="19"/>
      <c r="K289" s="402"/>
      <c r="L289" s="363"/>
      <c r="M289" s="363"/>
      <c r="N289" s="363"/>
      <c r="O289" s="381"/>
      <c r="P289" s="382"/>
      <c r="Q289" s="444"/>
      <c r="R289" s="32"/>
    </row>
    <row r="290" spans="2:18" ht="13.5" customHeight="1" x14ac:dyDescent="0.2">
      <c r="B290" s="32"/>
      <c r="C290" s="383">
        <f t="shared" si="13"/>
        <v>278</v>
      </c>
      <c r="D290" s="60" t="str">
        <f t="shared" si="12"/>
        <v/>
      </c>
      <c r="E290" s="376"/>
      <c r="F290" s="511"/>
      <c r="G290" s="511"/>
      <c r="H290" s="662"/>
      <c r="I290" s="431"/>
      <c r="J290" s="19"/>
      <c r="K290" s="402"/>
      <c r="L290" s="363"/>
      <c r="M290" s="363"/>
      <c r="N290" s="363"/>
      <c r="O290" s="381"/>
      <c r="P290" s="382"/>
      <c r="Q290" s="444"/>
      <c r="R290" s="32"/>
    </row>
    <row r="291" spans="2:18" ht="13.5" customHeight="1" x14ac:dyDescent="0.2">
      <c r="B291" s="32"/>
      <c r="C291" s="383">
        <f t="shared" si="13"/>
        <v>279</v>
      </c>
      <c r="D291" s="60" t="str">
        <f t="shared" si="12"/>
        <v/>
      </c>
      <c r="E291" s="376"/>
      <c r="F291" s="511"/>
      <c r="G291" s="511"/>
      <c r="H291" s="662"/>
      <c r="I291" s="431"/>
      <c r="J291" s="19"/>
      <c r="K291" s="402"/>
      <c r="L291" s="363"/>
      <c r="M291" s="363"/>
      <c r="N291" s="363"/>
      <c r="O291" s="381"/>
      <c r="P291" s="382"/>
      <c r="Q291" s="444"/>
      <c r="R291" s="32"/>
    </row>
    <row r="292" spans="2:18" ht="13.5" customHeight="1" x14ac:dyDescent="0.2">
      <c r="B292" s="32"/>
      <c r="C292" s="383">
        <f t="shared" si="13"/>
        <v>280</v>
      </c>
      <c r="D292" s="60" t="str">
        <f t="shared" si="12"/>
        <v/>
      </c>
      <c r="E292" s="376"/>
      <c r="F292" s="511"/>
      <c r="G292" s="511"/>
      <c r="H292" s="662"/>
      <c r="I292" s="431"/>
      <c r="J292" s="19"/>
      <c r="K292" s="402"/>
      <c r="L292" s="363"/>
      <c r="M292" s="363"/>
      <c r="N292" s="363"/>
      <c r="O292" s="381"/>
      <c r="P292" s="382"/>
      <c r="Q292" s="444"/>
      <c r="R292" s="32"/>
    </row>
    <row r="293" spans="2:18" ht="13.5" customHeight="1" x14ac:dyDescent="0.2">
      <c r="B293" s="32"/>
      <c r="C293" s="383">
        <f t="shared" si="13"/>
        <v>281</v>
      </c>
      <c r="D293" s="60" t="str">
        <f t="shared" si="12"/>
        <v/>
      </c>
      <c r="E293" s="376"/>
      <c r="F293" s="511"/>
      <c r="G293" s="511"/>
      <c r="H293" s="662"/>
      <c r="I293" s="431"/>
      <c r="J293" s="19"/>
      <c r="K293" s="402"/>
      <c r="L293" s="363"/>
      <c r="M293" s="363"/>
      <c r="N293" s="363"/>
      <c r="O293" s="381"/>
      <c r="P293" s="382"/>
      <c r="Q293" s="444"/>
      <c r="R293" s="32"/>
    </row>
    <row r="294" spans="2:18" ht="13.5" customHeight="1" x14ac:dyDescent="0.2">
      <c r="B294" s="32"/>
      <c r="C294" s="383">
        <f t="shared" si="13"/>
        <v>282</v>
      </c>
      <c r="D294" s="60" t="str">
        <f t="shared" si="12"/>
        <v/>
      </c>
      <c r="E294" s="376"/>
      <c r="F294" s="511"/>
      <c r="G294" s="511"/>
      <c r="H294" s="662"/>
      <c r="I294" s="431"/>
      <c r="J294" s="19"/>
      <c r="K294" s="402"/>
      <c r="L294" s="363"/>
      <c r="M294" s="363"/>
      <c r="N294" s="363"/>
      <c r="O294" s="381"/>
      <c r="P294" s="382"/>
      <c r="Q294" s="444"/>
      <c r="R294" s="32"/>
    </row>
    <row r="295" spans="2:18" ht="13.5" customHeight="1" x14ac:dyDescent="0.2">
      <c r="B295" s="32"/>
      <c r="C295" s="383">
        <f t="shared" si="13"/>
        <v>283</v>
      </c>
      <c r="D295" s="60" t="str">
        <f t="shared" si="12"/>
        <v/>
      </c>
      <c r="E295" s="376"/>
      <c r="F295" s="511"/>
      <c r="G295" s="511"/>
      <c r="H295" s="662"/>
      <c r="I295" s="431"/>
      <c r="J295" s="19"/>
      <c r="K295" s="402"/>
      <c r="L295" s="363"/>
      <c r="M295" s="363"/>
      <c r="N295" s="363"/>
      <c r="O295" s="381"/>
      <c r="P295" s="382"/>
      <c r="Q295" s="444"/>
      <c r="R295" s="32"/>
    </row>
    <row r="296" spans="2:18" ht="13.5" customHeight="1" x14ac:dyDescent="0.2">
      <c r="B296" s="32"/>
      <c r="C296" s="383">
        <f t="shared" si="13"/>
        <v>284</v>
      </c>
      <c r="D296" s="60" t="str">
        <f t="shared" si="12"/>
        <v/>
      </c>
      <c r="E296" s="376"/>
      <c r="F296" s="511"/>
      <c r="G296" s="511"/>
      <c r="H296" s="662"/>
      <c r="I296" s="431"/>
      <c r="J296" s="19"/>
      <c r="K296" s="402"/>
      <c r="L296" s="363"/>
      <c r="M296" s="363"/>
      <c r="N296" s="363"/>
      <c r="O296" s="381"/>
      <c r="P296" s="382"/>
      <c r="Q296" s="444"/>
      <c r="R296" s="32"/>
    </row>
    <row r="297" spans="2:18" ht="13.5" customHeight="1" x14ac:dyDescent="0.2">
      <c r="B297" s="32"/>
      <c r="C297" s="383">
        <f t="shared" si="13"/>
        <v>285</v>
      </c>
      <c r="D297" s="60" t="str">
        <f t="shared" si="12"/>
        <v/>
      </c>
      <c r="E297" s="376"/>
      <c r="F297" s="511"/>
      <c r="G297" s="511"/>
      <c r="H297" s="662"/>
      <c r="I297" s="431"/>
      <c r="J297" s="19"/>
      <c r="K297" s="402"/>
      <c r="L297" s="363"/>
      <c r="M297" s="363"/>
      <c r="N297" s="363"/>
      <c r="O297" s="381"/>
      <c r="P297" s="382"/>
      <c r="Q297" s="444"/>
      <c r="R297" s="32"/>
    </row>
    <row r="298" spans="2:18" ht="13.5" customHeight="1" x14ac:dyDescent="0.2">
      <c r="B298" s="32"/>
      <c r="C298" s="383">
        <f t="shared" si="13"/>
        <v>286</v>
      </c>
      <c r="D298" s="60" t="str">
        <f t="shared" si="12"/>
        <v/>
      </c>
      <c r="E298" s="376"/>
      <c r="F298" s="511"/>
      <c r="G298" s="511"/>
      <c r="H298" s="662"/>
      <c r="I298" s="431"/>
      <c r="J298" s="19"/>
      <c r="K298" s="402"/>
      <c r="L298" s="363"/>
      <c r="M298" s="363"/>
      <c r="N298" s="363"/>
      <c r="O298" s="381"/>
      <c r="P298" s="382"/>
      <c r="Q298" s="444"/>
      <c r="R298" s="32"/>
    </row>
    <row r="299" spans="2:18" ht="13.5" customHeight="1" x14ac:dyDescent="0.2">
      <c r="B299" s="32"/>
      <c r="C299" s="383">
        <f t="shared" si="13"/>
        <v>287</v>
      </c>
      <c r="D299" s="60" t="str">
        <f t="shared" si="12"/>
        <v/>
      </c>
      <c r="E299" s="376"/>
      <c r="F299" s="511"/>
      <c r="G299" s="511"/>
      <c r="H299" s="662"/>
      <c r="I299" s="431"/>
      <c r="J299" s="19"/>
      <c r="K299" s="402"/>
      <c r="L299" s="363"/>
      <c r="M299" s="363"/>
      <c r="N299" s="363"/>
      <c r="O299" s="381"/>
      <c r="P299" s="382"/>
      <c r="Q299" s="444"/>
      <c r="R299" s="32"/>
    </row>
    <row r="300" spans="2:18" ht="13.5" customHeight="1" x14ac:dyDescent="0.2">
      <c r="B300" s="32"/>
      <c r="C300" s="383">
        <f t="shared" si="13"/>
        <v>288</v>
      </c>
      <c r="D300" s="60" t="str">
        <f t="shared" si="12"/>
        <v/>
      </c>
      <c r="E300" s="376"/>
      <c r="F300" s="511"/>
      <c r="G300" s="511"/>
      <c r="H300" s="662"/>
      <c r="I300" s="431"/>
      <c r="J300" s="19"/>
      <c r="K300" s="402"/>
      <c r="L300" s="363"/>
      <c r="M300" s="363"/>
      <c r="N300" s="363"/>
      <c r="O300" s="381"/>
      <c r="P300" s="382"/>
      <c r="Q300" s="444"/>
      <c r="R300" s="32"/>
    </row>
    <row r="301" spans="2:18" ht="13.5" customHeight="1" x14ac:dyDescent="0.2">
      <c r="B301" s="32"/>
      <c r="C301" s="383">
        <f t="shared" si="13"/>
        <v>289</v>
      </c>
      <c r="D301" s="60" t="str">
        <f t="shared" si="12"/>
        <v/>
      </c>
      <c r="E301" s="376"/>
      <c r="F301" s="511"/>
      <c r="G301" s="511"/>
      <c r="H301" s="662"/>
      <c r="I301" s="431"/>
      <c r="J301" s="19"/>
      <c r="K301" s="402"/>
      <c r="L301" s="363"/>
      <c r="M301" s="363"/>
      <c r="N301" s="363"/>
      <c r="O301" s="381"/>
      <c r="P301" s="382"/>
      <c r="Q301" s="444"/>
      <c r="R301" s="32"/>
    </row>
    <row r="302" spans="2:18" ht="13.5" customHeight="1" x14ac:dyDescent="0.2">
      <c r="B302" s="32"/>
      <c r="C302" s="383">
        <f t="shared" si="13"/>
        <v>290</v>
      </c>
      <c r="D302" s="60" t="str">
        <f t="shared" si="12"/>
        <v/>
      </c>
      <c r="E302" s="376"/>
      <c r="F302" s="511"/>
      <c r="G302" s="511"/>
      <c r="H302" s="662"/>
      <c r="I302" s="431"/>
      <c r="J302" s="19"/>
      <c r="K302" s="402"/>
      <c r="L302" s="363"/>
      <c r="M302" s="363"/>
      <c r="N302" s="363"/>
      <c r="O302" s="381"/>
      <c r="P302" s="382"/>
      <c r="Q302" s="444"/>
      <c r="R302" s="32"/>
    </row>
    <row r="303" spans="2:18" ht="13.5" customHeight="1" x14ac:dyDescent="0.2">
      <c r="B303" s="32"/>
      <c r="C303" s="383">
        <f t="shared" si="13"/>
        <v>291</v>
      </c>
      <c r="D303" s="60" t="str">
        <f t="shared" si="12"/>
        <v/>
      </c>
      <c r="E303" s="376"/>
      <c r="F303" s="511"/>
      <c r="G303" s="511"/>
      <c r="H303" s="662"/>
      <c r="I303" s="431"/>
      <c r="J303" s="19"/>
      <c r="K303" s="402"/>
      <c r="L303" s="363"/>
      <c r="M303" s="363"/>
      <c r="N303" s="363"/>
      <c r="O303" s="381"/>
      <c r="P303" s="382"/>
      <c r="Q303" s="444"/>
      <c r="R303" s="32"/>
    </row>
    <row r="304" spans="2:18" ht="13.5" customHeight="1" x14ac:dyDescent="0.2">
      <c r="B304" s="32"/>
      <c r="C304" s="383">
        <f t="shared" si="13"/>
        <v>292</v>
      </c>
      <c r="D304" s="60" t="str">
        <f t="shared" si="12"/>
        <v/>
      </c>
      <c r="E304" s="376"/>
      <c r="F304" s="511"/>
      <c r="G304" s="511"/>
      <c r="H304" s="662"/>
      <c r="I304" s="431"/>
      <c r="J304" s="19"/>
      <c r="K304" s="402"/>
      <c r="L304" s="363"/>
      <c r="M304" s="363"/>
      <c r="N304" s="363"/>
      <c r="O304" s="381"/>
      <c r="P304" s="382"/>
      <c r="Q304" s="444"/>
      <c r="R304" s="32"/>
    </row>
    <row r="305" spans="2:18" ht="13.5" customHeight="1" x14ac:dyDescent="0.2">
      <c r="B305" s="32"/>
      <c r="C305" s="383">
        <f t="shared" si="13"/>
        <v>293</v>
      </c>
      <c r="D305" s="60" t="str">
        <f t="shared" si="12"/>
        <v/>
      </c>
      <c r="E305" s="376"/>
      <c r="F305" s="511"/>
      <c r="G305" s="511"/>
      <c r="H305" s="662"/>
      <c r="I305" s="431"/>
      <c r="J305" s="19"/>
      <c r="K305" s="402"/>
      <c r="L305" s="363"/>
      <c r="M305" s="363"/>
      <c r="N305" s="363"/>
      <c r="O305" s="381"/>
      <c r="P305" s="382"/>
      <c r="Q305" s="444"/>
      <c r="R305" s="32"/>
    </row>
    <row r="306" spans="2:18" ht="13.5" customHeight="1" x14ac:dyDescent="0.2">
      <c r="B306" s="32"/>
      <c r="C306" s="383">
        <f t="shared" si="13"/>
        <v>294</v>
      </c>
      <c r="D306" s="60" t="str">
        <f t="shared" si="12"/>
        <v/>
      </c>
      <c r="E306" s="376"/>
      <c r="F306" s="511"/>
      <c r="G306" s="511"/>
      <c r="H306" s="662"/>
      <c r="I306" s="431"/>
      <c r="J306" s="19"/>
      <c r="K306" s="402"/>
      <c r="L306" s="363"/>
      <c r="M306" s="363"/>
      <c r="N306" s="363"/>
      <c r="O306" s="381"/>
      <c r="P306" s="382"/>
      <c r="Q306" s="444"/>
      <c r="R306" s="32"/>
    </row>
    <row r="307" spans="2:18" ht="13.5" customHeight="1" x14ac:dyDescent="0.2">
      <c r="B307" s="32"/>
      <c r="C307" s="383">
        <f t="shared" si="13"/>
        <v>295</v>
      </c>
      <c r="D307" s="60" t="str">
        <f t="shared" si="12"/>
        <v/>
      </c>
      <c r="E307" s="376"/>
      <c r="F307" s="511"/>
      <c r="G307" s="511"/>
      <c r="H307" s="662"/>
      <c r="I307" s="431"/>
      <c r="J307" s="19"/>
      <c r="K307" s="402"/>
      <c r="L307" s="363"/>
      <c r="M307" s="363"/>
      <c r="N307" s="363"/>
      <c r="O307" s="381"/>
      <c r="P307" s="382"/>
      <c r="Q307" s="444"/>
      <c r="R307" s="32"/>
    </row>
    <row r="308" spans="2:18" ht="13.5" customHeight="1" x14ac:dyDescent="0.2">
      <c r="B308" s="32"/>
      <c r="C308" s="383">
        <f t="shared" si="13"/>
        <v>296</v>
      </c>
      <c r="D308" s="60" t="str">
        <f t="shared" si="12"/>
        <v/>
      </c>
      <c r="E308" s="376"/>
      <c r="F308" s="511"/>
      <c r="G308" s="511"/>
      <c r="H308" s="662"/>
      <c r="I308" s="431"/>
      <c r="J308" s="19"/>
      <c r="K308" s="402"/>
      <c r="L308" s="363"/>
      <c r="M308" s="363"/>
      <c r="N308" s="363"/>
      <c r="O308" s="381"/>
      <c r="P308" s="382"/>
      <c r="Q308" s="444"/>
      <c r="R308" s="32"/>
    </row>
    <row r="309" spans="2:18" ht="13.5" customHeight="1" x14ac:dyDescent="0.2">
      <c r="B309" s="32"/>
      <c r="C309" s="383">
        <f t="shared" si="13"/>
        <v>297</v>
      </c>
      <c r="D309" s="60" t="str">
        <f t="shared" si="12"/>
        <v/>
      </c>
      <c r="E309" s="376"/>
      <c r="F309" s="511"/>
      <c r="G309" s="511"/>
      <c r="H309" s="662"/>
      <c r="I309" s="431"/>
      <c r="J309" s="19"/>
      <c r="K309" s="402"/>
      <c r="L309" s="363"/>
      <c r="M309" s="363"/>
      <c r="N309" s="363"/>
      <c r="O309" s="381"/>
      <c r="P309" s="382"/>
      <c r="Q309" s="444"/>
      <c r="R309" s="32"/>
    </row>
    <row r="310" spans="2:18" ht="13.5" customHeight="1" x14ac:dyDescent="0.2">
      <c r="B310" s="32"/>
      <c r="C310" s="383">
        <f t="shared" si="13"/>
        <v>298</v>
      </c>
      <c r="D310" s="60" t="str">
        <f t="shared" si="12"/>
        <v/>
      </c>
      <c r="E310" s="376"/>
      <c r="F310" s="511"/>
      <c r="G310" s="511"/>
      <c r="H310" s="662"/>
      <c r="I310" s="431"/>
      <c r="J310" s="19"/>
      <c r="K310" s="402"/>
      <c r="L310" s="363"/>
      <c r="M310" s="363"/>
      <c r="N310" s="363"/>
      <c r="O310" s="381"/>
      <c r="P310" s="382"/>
      <c r="Q310" s="444"/>
      <c r="R310" s="32"/>
    </row>
    <row r="311" spans="2:18" ht="13.5" customHeight="1" x14ac:dyDescent="0.2">
      <c r="B311" s="32"/>
      <c r="C311" s="383">
        <f t="shared" si="13"/>
        <v>299</v>
      </c>
      <c r="D311" s="60" t="str">
        <f t="shared" si="12"/>
        <v/>
      </c>
      <c r="E311" s="376"/>
      <c r="F311" s="511"/>
      <c r="G311" s="511"/>
      <c r="H311" s="662"/>
      <c r="I311" s="431"/>
      <c r="J311" s="19"/>
      <c r="K311" s="402"/>
      <c r="L311" s="363"/>
      <c r="M311" s="363"/>
      <c r="N311" s="363"/>
      <c r="O311" s="381"/>
      <c r="P311" s="382"/>
      <c r="Q311" s="444"/>
      <c r="R311" s="32"/>
    </row>
    <row r="312" spans="2:18" ht="13.5" customHeight="1" x14ac:dyDescent="0.2">
      <c r="B312" s="32"/>
      <c r="C312" s="383">
        <f t="shared" si="13"/>
        <v>300</v>
      </c>
      <c r="D312" s="60" t="str">
        <f t="shared" si="12"/>
        <v/>
      </c>
      <c r="E312" s="376"/>
      <c r="F312" s="511"/>
      <c r="G312" s="511"/>
      <c r="H312" s="662"/>
      <c r="I312" s="431"/>
      <c r="J312" s="19"/>
      <c r="K312" s="402"/>
      <c r="L312" s="363"/>
      <c r="M312" s="363"/>
      <c r="N312" s="363"/>
      <c r="O312" s="381"/>
      <c r="P312" s="382"/>
      <c r="Q312" s="444"/>
      <c r="R312" s="32"/>
    </row>
    <row r="313" spans="2:18" ht="13.5" customHeight="1" x14ac:dyDescent="0.2">
      <c r="B313" s="32"/>
      <c r="C313" s="383">
        <f t="shared" si="13"/>
        <v>301</v>
      </c>
      <c r="D313" s="60" t="str">
        <f t="shared" si="12"/>
        <v/>
      </c>
      <c r="E313" s="376"/>
      <c r="F313" s="511"/>
      <c r="G313" s="511"/>
      <c r="H313" s="662"/>
      <c r="I313" s="431"/>
      <c r="J313" s="19"/>
      <c r="K313" s="402"/>
      <c r="L313" s="363"/>
      <c r="M313" s="363"/>
      <c r="N313" s="363"/>
      <c r="O313" s="381"/>
      <c r="P313" s="382"/>
      <c r="Q313" s="444"/>
      <c r="R313" s="32"/>
    </row>
    <row r="314" spans="2:18" ht="13.5" customHeight="1" x14ac:dyDescent="0.2">
      <c r="B314" s="32"/>
      <c r="C314" s="383">
        <f t="shared" si="13"/>
        <v>302</v>
      </c>
      <c r="D314" s="60" t="str">
        <f t="shared" si="12"/>
        <v/>
      </c>
      <c r="E314" s="376"/>
      <c r="F314" s="511"/>
      <c r="G314" s="511"/>
      <c r="H314" s="662"/>
      <c r="I314" s="431"/>
      <c r="J314" s="19"/>
      <c r="K314" s="402"/>
      <c r="L314" s="363"/>
      <c r="M314" s="363"/>
      <c r="N314" s="363"/>
      <c r="O314" s="381"/>
      <c r="P314" s="382"/>
      <c r="Q314" s="444"/>
      <c r="R314" s="32"/>
    </row>
    <row r="315" spans="2:18" ht="13.5" customHeight="1" x14ac:dyDescent="0.2">
      <c r="B315" s="32"/>
      <c r="C315" s="383">
        <f t="shared" si="13"/>
        <v>303</v>
      </c>
      <c r="D315" s="60" t="str">
        <f t="shared" si="12"/>
        <v/>
      </c>
      <c r="E315" s="376"/>
      <c r="F315" s="511"/>
      <c r="G315" s="511"/>
      <c r="H315" s="662"/>
      <c r="I315" s="431"/>
      <c r="J315" s="19"/>
      <c r="K315" s="402"/>
      <c r="L315" s="363"/>
      <c r="M315" s="363"/>
      <c r="N315" s="363"/>
      <c r="O315" s="381"/>
      <c r="P315" s="382"/>
      <c r="Q315" s="444"/>
      <c r="R315" s="32"/>
    </row>
    <row r="316" spans="2:18" ht="13.5" customHeight="1" x14ac:dyDescent="0.2">
      <c r="B316" s="32"/>
      <c r="C316" s="383">
        <f t="shared" si="13"/>
        <v>304</v>
      </c>
      <c r="D316" s="60" t="str">
        <f t="shared" si="12"/>
        <v/>
      </c>
      <c r="E316" s="376"/>
      <c r="F316" s="511"/>
      <c r="G316" s="511"/>
      <c r="H316" s="662"/>
      <c r="I316" s="431"/>
      <c r="J316" s="19"/>
      <c r="K316" s="402"/>
      <c r="L316" s="363"/>
      <c r="M316" s="363"/>
      <c r="N316" s="363"/>
      <c r="O316" s="381"/>
      <c r="P316" s="382"/>
      <c r="Q316" s="444"/>
      <c r="R316" s="32"/>
    </row>
    <row r="317" spans="2:18" ht="13.5" customHeight="1" x14ac:dyDescent="0.2">
      <c r="B317" s="32"/>
      <c r="C317" s="383">
        <f t="shared" si="13"/>
        <v>305</v>
      </c>
      <c r="D317" s="60" t="str">
        <f t="shared" si="12"/>
        <v/>
      </c>
      <c r="E317" s="376"/>
      <c r="F317" s="511"/>
      <c r="G317" s="511"/>
      <c r="H317" s="662"/>
      <c r="I317" s="431"/>
      <c r="J317" s="19"/>
      <c r="K317" s="402"/>
      <c r="L317" s="363"/>
      <c r="M317" s="363"/>
      <c r="N317" s="363"/>
      <c r="O317" s="381"/>
      <c r="P317" s="382"/>
      <c r="Q317" s="444"/>
      <c r="R317" s="32"/>
    </row>
    <row r="318" spans="2:18" ht="13.5" customHeight="1" x14ac:dyDescent="0.2">
      <c r="B318" s="32"/>
      <c r="C318" s="383">
        <f t="shared" si="13"/>
        <v>306</v>
      </c>
      <c r="D318" s="60" t="str">
        <f t="shared" si="12"/>
        <v/>
      </c>
      <c r="E318" s="376"/>
      <c r="F318" s="511"/>
      <c r="G318" s="511"/>
      <c r="H318" s="662"/>
      <c r="I318" s="431"/>
      <c r="J318" s="19"/>
      <c r="K318" s="402"/>
      <c r="L318" s="363"/>
      <c r="M318" s="363"/>
      <c r="N318" s="363"/>
      <c r="O318" s="381"/>
      <c r="P318" s="382"/>
      <c r="Q318" s="444"/>
      <c r="R318" s="32"/>
    </row>
    <row r="319" spans="2:18" ht="13.5" customHeight="1" x14ac:dyDescent="0.2">
      <c r="B319" s="32"/>
      <c r="C319" s="383">
        <f t="shared" si="13"/>
        <v>307</v>
      </c>
      <c r="D319" s="60" t="str">
        <f t="shared" si="12"/>
        <v/>
      </c>
      <c r="E319" s="376"/>
      <c r="F319" s="511"/>
      <c r="G319" s="511"/>
      <c r="H319" s="662"/>
      <c r="I319" s="431"/>
      <c r="J319" s="19"/>
      <c r="K319" s="402"/>
      <c r="L319" s="363"/>
      <c r="M319" s="363"/>
      <c r="N319" s="363"/>
      <c r="O319" s="381"/>
      <c r="P319" s="382"/>
      <c r="Q319" s="444"/>
      <c r="R319" s="32"/>
    </row>
    <row r="320" spans="2:18" ht="13.5" customHeight="1" x14ac:dyDescent="0.2">
      <c r="B320" s="32"/>
      <c r="C320" s="383">
        <f t="shared" si="13"/>
        <v>308</v>
      </c>
      <c r="D320" s="60" t="str">
        <f t="shared" si="12"/>
        <v/>
      </c>
      <c r="E320" s="376"/>
      <c r="F320" s="511"/>
      <c r="G320" s="511"/>
      <c r="H320" s="662"/>
      <c r="I320" s="431"/>
      <c r="J320" s="19"/>
      <c r="K320" s="402"/>
      <c r="L320" s="363"/>
      <c r="M320" s="363"/>
      <c r="N320" s="363"/>
      <c r="O320" s="381"/>
      <c r="P320" s="382"/>
      <c r="Q320" s="444"/>
      <c r="R320" s="32"/>
    </row>
    <row r="321" spans="2:18" ht="13.5" customHeight="1" x14ac:dyDescent="0.2">
      <c r="B321" s="32"/>
      <c r="C321" s="383">
        <f t="shared" si="13"/>
        <v>309</v>
      </c>
      <c r="D321" s="60" t="str">
        <f t="shared" si="12"/>
        <v/>
      </c>
      <c r="E321" s="376"/>
      <c r="F321" s="511"/>
      <c r="G321" s="511"/>
      <c r="H321" s="662"/>
      <c r="I321" s="431"/>
      <c r="J321" s="19"/>
      <c r="K321" s="402"/>
      <c r="L321" s="363"/>
      <c r="M321" s="363"/>
      <c r="N321" s="363"/>
      <c r="O321" s="381"/>
      <c r="P321" s="382"/>
      <c r="Q321" s="444"/>
      <c r="R321" s="32"/>
    </row>
    <row r="322" spans="2:18" ht="13.5" customHeight="1" x14ac:dyDescent="0.2">
      <c r="B322" s="32"/>
      <c r="C322" s="383">
        <f t="shared" si="13"/>
        <v>310</v>
      </c>
      <c r="D322" s="60" t="str">
        <f t="shared" si="12"/>
        <v/>
      </c>
      <c r="E322" s="376"/>
      <c r="F322" s="511"/>
      <c r="G322" s="511"/>
      <c r="H322" s="662"/>
      <c r="I322" s="431"/>
      <c r="J322" s="19"/>
      <c r="K322" s="402"/>
      <c r="L322" s="363"/>
      <c r="M322" s="363"/>
      <c r="N322" s="363"/>
      <c r="O322" s="381"/>
      <c r="P322" s="382"/>
      <c r="Q322" s="444"/>
      <c r="R322" s="32"/>
    </row>
    <row r="323" spans="2:18" ht="13.5" customHeight="1" x14ac:dyDescent="0.2">
      <c r="B323" s="32"/>
      <c r="C323" s="383">
        <f t="shared" si="13"/>
        <v>311</v>
      </c>
      <c r="D323" s="60" t="str">
        <f t="shared" si="12"/>
        <v/>
      </c>
      <c r="E323" s="376"/>
      <c r="F323" s="511"/>
      <c r="G323" s="511"/>
      <c r="H323" s="662"/>
      <c r="I323" s="431"/>
      <c r="J323" s="19"/>
      <c r="K323" s="402"/>
      <c r="L323" s="363"/>
      <c r="M323" s="363"/>
      <c r="N323" s="363"/>
      <c r="O323" s="381"/>
      <c r="P323" s="382"/>
      <c r="Q323" s="444"/>
      <c r="R323" s="32"/>
    </row>
    <row r="324" spans="2:18" ht="13.5" customHeight="1" x14ac:dyDescent="0.2">
      <c r="B324" s="32"/>
      <c r="C324" s="383">
        <f t="shared" si="13"/>
        <v>312</v>
      </c>
      <c r="D324" s="60" t="str">
        <f t="shared" si="12"/>
        <v/>
      </c>
      <c r="E324" s="376"/>
      <c r="F324" s="511"/>
      <c r="G324" s="511"/>
      <c r="H324" s="662"/>
      <c r="I324" s="431"/>
      <c r="J324" s="19"/>
      <c r="K324" s="402"/>
      <c r="L324" s="363"/>
      <c r="M324" s="363"/>
      <c r="N324" s="363"/>
      <c r="O324" s="381"/>
      <c r="P324" s="382"/>
      <c r="Q324" s="444"/>
      <c r="R324" s="32"/>
    </row>
    <row r="325" spans="2:18" ht="13.5" customHeight="1" x14ac:dyDescent="0.2">
      <c r="B325" s="32"/>
      <c r="C325" s="383">
        <f t="shared" si="13"/>
        <v>313</v>
      </c>
      <c r="D325" s="60" t="str">
        <f t="shared" si="12"/>
        <v/>
      </c>
      <c r="E325" s="376"/>
      <c r="F325" s="511"/>
      <c r="G325" s="511"/>
      <c r="H325" s="662"/>
      <c r="I325" s="431"/>
      <c r="J325" s="19"/>
      <c r="K325" s="402"/>
      <c r="L325" s="363"/>
      <c r="M325" s="363"/>
      <c r="N325" s="363"/>
      <c r="O325" s="381"/>
      <c r="P325" s="382"/>
      <c r="Q325" s="444"/>
      <c r="R325" s="32"/>
    </row>
    <row r="326" spans="2:18" ht="13.5" customHeight="1" x14ac:dyDescent="0.2">
      <c r="B326" s="32"/>
      <c r="C326" s="383">
        <f t="shared" si="13"/>
        <v>314</v>
      </c>
      <c r="D326" s="60" t="str">
        <f t="shared" si="12"/>
        <v/>
      </c>
      <c r="E326" s="376"/>
      <c r="F326" s="511"/>
      <c r="G326" s="511"/>
      <c r="H326" s="662"/>
      <c r="I326" s="431"/>
      <c r="J326" s="19"/>
      <c r="K326" s="402"/>
      <c r="L326" s="363"/>
      <c r="M326" s="363"/>
      <c r="N326" s="363"/>
      <c r="O326" s="381"/>
      <c r="P326" s="382"/>
      <c r="Q326" s="444"/>
      <c r="R326" s="32"/>
    </row>
    <row r="327" spans="2:18" ht="13.5" customHeight="1" x14ac:dyDescent="0.2">
      <c r="B327" s="32"/>
      <c r="C327" s="383">
        <f t="shared" si="13"/>
        <v>315</v>
      </c>
      <c r="D327" s="60" t="str">
        <f t="shared" si="12"/>
        <v/>
      </c>
      <c r="E327" s="376"/>
      <c r="F327" s="511"/>
      <c r="G327" s="511"/>
      <c r="H327" s="662"/>
      <c r="I327" s="431"/>
      <c r="J327" s="19"/>
      <c r="K327" s="402"/>
      <c r="L327" s="363"/>
      <c r="M327" s="363"/>
      <c r="N327" s="363"/>
      <c r="O327" s="381"/>
      <c r="P327" s="382"/>
      <c r="Q327" s="444"/>
      <c r="R327" s="32"/>
    </row>
    <row r="328" spans="2:18" ht="13.5" customHeight="1" x14ac:dyDescent="0.2">
      <c r="B328" s="32"/>
      <c r="C328" s="383">
        <f t="shared" si="13"/>
        <v>316</v>
      </c>
      <c r="D328" s="60" t="str">
        <f t="shared" si="12"/>
        <v/>
      </c>
      <c r="E328" s="376"/>
      <c r="F328" s="511"/>
      <c r="G328" s="511"/>
      <c r="H328" s="662"/>
      <c r="I328" s="431"/>
      <c r="J328" s="19"/>
      <c r="K328" s="402"/>
      <c r="L328" s="363"/>
      <c r="M328" s="363"/>
      <c r="N328" s="363"/>
      <c r="O328" s="381"/>
      <c r="P328" s="382"/>
      <c r="Q328" s="444"/>
      <c r="R328" s="32"/>
    </row>
    <row r="329" spans="2:18" ht="13.5" customHeight="1" x14ac:dyDescent="0.2">
      <c r="B329" s="32"/>
      <c r="C329" s="383">
        <f t="shared" si="13"/>
        <v>317</v>
      </c>
      <c r="D329" s="60" t="str">
        <f t="shared" si="12"/>
        <v/>
      </c>
      <c r="E329" s="376"/>
      <c r="F329" s="511"/>
      <c r="G329" s="511"/>
      <c r="H329" s="662"/>
      <c r="I329" s="431"/>
      <c r="J329" s="19"/>
      <c r="K329" s="402"/>
      <c r="L329" s="363"/>
      <c r="M329" s="363"/>
      <c r="N329" s="363"/>
      <c r="O329" s="381"/>
      <c r="P329" s="382"/>
      <c r="Q329" s="444"/>
      <c r="R329" s="32"/>
    </row>
    <row r="330" spans="2:18" ht="13.5" customHeight="1" x14ac:dyDescent="0.2">
      <c r="B330" s="32"/>
      <c r="C330" s="383">
        <f t="shared" si="13"/>
        <v>318</v>
      </c>
      <c r="D330" s="60" t="str">
        <f t="shared" si="12"/>
        <v/>
      </c>
      <c r="E330" s="376"/>
      <c r="F330" s="511"/>
      <c r="G330" s="511"/>
      <c r="H330" s="662"/>
      <c r="I330" s="431"/>
      <c r="J330" s="19"/>
      <c r="K330" s="402"/>
      <c r="L330" s="363"/>
      <c r="M330" s="363"/>
      <c r="N330" s="363"/>
      <c r="O330" s="381"/>
      <c r="P330" s="382"/>
      <c r="Q330" s="444"/>
      <c r="R330" s="32"/>
    </row>
    <row r="331" spans="2:18" ht="13.5" customHeight="1" x14ac:dyDescent="0.2">
      <c r="B331" s="32"/>
      <c r="C331" s="383">
        <f t="shared" si="13"/>
        <v>319</v>
      </c>
      <c r="D331" s="60" t="str">
        <f t="shared" si="12"/>
        <v/>
      </c>
      <c r="E331" s="376"/>
      <c r="F331" s="511"/>
      <c r="G331" s="511"/>
      <c r="H331" s="662"/>
      <c r="I331" s="431"/>
      <c r="J331" s="19"/>
      <c r="K331" s="402"/>
      <c r="L331" s="363"/>
      <c r="M331" s="363"/>
      <c r="N331" s="363"/>
      <c r="O331" s="381"/>
      <c r="P331" s="382"/>
      <c r="Q331" s="444"/>
      <c r="R331" s="32"/>
    </row>
    <row r="332" spans="2:18" ht="13.5" customHeight="1" x14ac:dyDescent="0.2">
      <c r="B332" s="32"/>
      <c r="C332" s="383">
        <f t="shared" si="13"/>
        <v>320</v>
      </c>
      <c r="D332" s="60" t="str">
        <f t="shared" si="12"/>
        <v/>
      </c>
      <c r="E332" s="376"/>
      <c r="F332" s="511"/>
      <c r="G332" s="511"/>
      <c r="H332" s="662"/>
      <c r="I332" s="431"/>
      <c r="J332" s="19"/>
      <c r="K332" s="402"/>
      <c r="L332" s="363"/>
      <c r="M332" s="363"/>
      <c r="N332" s="363"/>
      <c r="O332" s="381"/>
      <c r="P332" s="382"/>
      <c r="Q332" s="444"/>
      <c r="R332" s="32"/>
    </row>
    <row r="333" spans="2:18" ht="13.5" customHeight="1" x14ac:dyDescent="0.2">
      <c r="B333" s="32"/>
      <c r="C333" s="383">
        <f t="shared" si="13"/>
        <v>321</v>
      </c>
      <c r="D333" s="60" t="str">
        <f t="shared" ref="D333:D396" si="14">IF(E333="","",IF(E333&lt;=$S$2,"○",""))</f>
        <v/>
      </c>
      <c r="E333" s="376"/>
      <c r="F333" s="511"/>
      <c r="G333" s="511"/>
      <c r="H333" s="662"/>
      <c r="I333" s="431"/>
      <c r="J333" s="19"/>
      <c r="K333" s="402"/>
      <c r="L333" s="363"/>
      <c r="M333" s="363"/>
      <c r="N333" s="363"/>
      <c r="O333" s="381"/>
      <c r="P333" s="382"/>
      <c r="Q333" s="444"/>
      <c r="R333" s="32"/>
    </row>
    <row r="334" spans="2:18" ht="13.5" customHeight="1" x14ac:dyDescent="0.2">
      <c r="B334" s="32"/>
      <c r="C334" s="383">
        <f t="shared" si="13"/>
        <v>322</v>
      </c>
      <c r="D334" s="60" t="str">
        <f t="shared" si="14"/>
        <v/>
      </c>
      <c r="E334" s="376"/>
      <c r="F334" s="511"/>
      <c r="G334" s="511"/>
      <c r="H334" s="662"/>
      <c r="I334" s="431"/>
      <c r="J334" s="19"/>
      <c r="K334" s="402"/>
      <c r="L334" s="363"/>
      <c r="M334" s="363"/>
      <c r="N334" s="363"/>
      <c r="O334" s="381"/>
      <c r="P334" s="382"/>
      <c r="Q334" s="444"/>
      <c r="R334" s="32"/>
    </row>
    <row r="335" spans="2:18" ht="13.5" customHeight="1" x14ac:dyDescent="0.2">
      <c r="B335" s="32"/>
      <c r="C335" s="383">
        <f t="shared" si="13"/>
        <v>323</v>
      </c>
      <c r="D335" s="60" t="str">
        <f t="shared" si="14"/>
        <v/>
      </c>
      <c r="E335" s="376"/>
      <c r="F335" s="511"/>
      <c r="G335" s="511"/>
      <c r="H335" s="662"/>
      <c r="I335" s="431"/>
      <c r="J335" s="19"/>
      <c r="K335" s="402"/>
      <c r="L335" s="363"/>
      <c r="M335" s="363"/>
      <c r="N335" s="363"/>
      <c r="O335" s="381"/>
      <c r="P335" s="382"/>
      <c r="Q335" s="444"/>
      <c r="R335" s="32"/>
    </row>
    <row r="336" spans="2:18" ht="13.5" customHeight="1" x14ac:dyDescent="0.2">
      <c r="B336" s="32"/>
      <c r="C336" s="383">
        <f t="shared" si="13"/>
        <v>324</v>
      </c>
      <c r="D336" s="60" t="str">
        <f t="shared" si="14"/>
        <v/>
      </c>
      <c r="E336" s="376"/>
      <c r="F336" s="511"/>
      <c r="G336" s="511"/>
      <c r="H336" s="662"/>
      <c r="I336" s="431"/>
      <c r="J336" s="19"/>
      <c r="K336" s="402"/>
      <c r="L336" s="363"/>
      <c r="M336" s="363"/>
      <c r="N336" s="363"/>
      <c r="O336" s="381"/>
      <c r="P336" s="382"/>
      <c r="Q336" s="444"/>
      <c r="R336" s="32"/>
    </row>
    <row r="337" spans="2:18" ht="13.5" customHeight="1" x14ac:dyDescent="0.2">
      <c r="B337" s="32"/>
      <c r="C337" s="383">
        <f t="shared" si="13"/>
        <v>325</v>
      </c>
      <c r="D337" s="60" t="str">
        <f t="shared" si="14"/>
        <v/>
      </c>
      <c r="E337" s="376"/>
      <c r="F337" s="511"/>
      <c r="G337" s="511"/>
      <c r="H337" s="662"/>
      <c r="I337" s="431"/>
      <c r="J337" s="19"/>
      <c r="K337" s="402"/>
      <c r="L337" s="363"/>
      <c r="M337" s="363"/>
      <c r="N337" s="363"/>
      <c r="O337" s="381"/>
      <c r="P337" s="382"/>
      <c r="Q337" s="444"/>
      <c r="R337" s="32"/>
    </row>
    <row r="338" spans="2:18" ht="13.5" customHeight="1" x14ac:dyDescent="0.2">
      <c r="B338" s="32"/>
      <c r="C338" s="383">
        <f t="shared" si="13"/>
        <v>326</v>
      </c>
      <c r="D338" s="60" t="str">
        <f t="shared" si="14"/>
        <v/>
      </c>
      <c r="E338" s="376"/>
      <c r="F338" s="511"/>
      <c r="G338" s="511"/>
      <c r="H338" s="662"/>
      <c r="I338" s="431"/>
      <c r="J338" s="19"/>
      <c r="K338" s="402"/>
      <c r="L338" s="363"/>
      <c r="M338" s="363"/>
      <c r="N338" s="363"/>
      <c r="O338" s="381"/>
      <c r="P338" s="382"/>
      <c r="Q338" s="444"/>
      <c r="R338" s="32"/>
    </row>
    <row r="339" spans="2:18" ht="13.5" customHeight="1" x14ac:dyDescent="0.2">
      <c r="B339" s="32"/>
      <c r="C339" s="383">
        <f t="shared" si="13"/>
        <v>327</v>
      </c>
      <c r="D339" s="60" t="str">
        <f t="shared" si="14"/>
        <v/>
      </c>
      <c r="E339" s="376"/>
      <c r="F339" s="511"/>
      <c r="G339" s="511"/>
      <c r="H339" s="662"/>
      <c r="I339" s="431"/>
      <c r="J339" s="19"/>
      <c r="K339" s="402"/>
      <c r="L339" s="363"/>
      <c r="M339" s="363"/>
      <c r="N339" s="363"/>
      <c r="O339" s="381"/>
      <c r="P339" s="382"/>
      <c r="Q339" s="444"/>
      <c r="R339" s="32"/>
    </row>
    <row r="340" spans="2:18" ht="13.5" customHeight="1" x14ac:dyDescent="0.2">
      <c r="B340" s="32"/>
      <c r="C340" s="383">
        <f t="shared" si="13"/>
        <v>328</v>
      </c>
      <c r="D340" s="60" t="str">
        <f t="shared" si="14"/>
        <v/>
      </c>
      <c r="E340" s="376"/>
      <c r="F340" s="511"/>
      <c r="G340" s="511"/>
      <c r="H340" s="662"/>
      <c r="I340" s="431"/>
      <c r="J340" s="19"/>
      <c r="K340" s="402"/>
      <c r="L340" s="363"/>
      <c r="M340" s="363"/>
      <c r="N340" s="363"/>
      <c r="O340" s="381"/>
      <c r="P340" s="382"/>
      <c r="Q340" s="444"/>
      <c r="R340" s="32"/>
    </row>
    <row r="341" spans="2:18" ht="13.5" customHeight="1" x14ac:dyDescent="0.2">
      <c r="B341" s="32"/>
      <c r="C341" s="383">
        <f t="shared" si="13"/>
        <v>329</v>
      </c>
      <c r="D341" s="60" t="str">
        <f t="shared" si="14"/>
        <v/>
      </c>
      <c r="E341" s="376"/>
      <c r="F341" s="511"/>
      <c r="G341" s="511"/>
      <c r="H341" s="662"/>
      <c r="I341" s="431"/>
      <c r="J341" s="19"/>
      <c r="K341" s="402"/>
      <c r="L341" s="363"/>
      <c r="M341" s="363"/>
      <c r="N341" s="363"/>
      <c r="O341" s="381"/>
      <c r="P341" s="382"/>
      <c r="Q341" s="444"/>
      <c r="R341" s="32"/>
    </row>
    <row r="342" spans="2:18" ht="13.5" customHeight="1" x14ac:dyDescent="0.2">
      <c r="B342" s="32"/>
      <c r="C342" s="383">
        <f>C341+1</f>
        <v>330</v>
      </c>
      <c r="D342" s="60" t="str">
        <f t="shared" si="14"/>
        <v/>
      </c>
      <c r="E342" s="376"/>
      <c r="F342" s="511"/>
      <c r="G342" s="511"/>
      <c r="H342" s="662"/>
      <c r="I342" s="431"/>
      <c r="J342" s="19"/>
      <c r="K342" s="402"/>
      <c r="L342" s="363"/>
      <c r="M342" s="363"/>
      <c r="N342" s="363"/>
      <c r="O342" s="381"/>
      <c r="P342" s="382"/>
      <c r="Q342" s="444"/>
      <c r="R342" s="32"/>
    </row>
    <row r="343" spans="2:18" ht="13.5" customHeight="1" x14ac:dyDescent="0.2">
      <c r="B343" s="32"/>
      <c r="C343" s="383">
        <f>C342+1</f>
        <v>331</v>
      </c>
      <c r="D343" s="60" t="str">
        <f t="shared" si="14"/>
        <v/>
      </c>
      <c r="E343" s="376"/>
      <c r="F343" s="511"/>
      <c r="G343" s="511"/>
      <c r="H343" s="662"/>
      <c r="I343" s="431"/>
      <c r="J343" s="19"/>
      <c r="K343" s="402"/>
      <c r="L343" s="363"/>
      <c r="M343" s="363"/>
      <c r="N343" s="363"/>
      <c r="O343" s="381"/>
      <c r="P343" s="382"/>
      <c r="Q343" s="444"/>
      <c r="R343" s="32"/>
    </row>
    <row r="344" spans="2:18" ht="13.5" customHeight="1" x14ac:dyDescent="0.2">
      <c r="B344" s="32"/>
      <c r="C344" s="383">
        <f>C343+1</f>
        <v>332</v>
      </c>
      <c r="D344" s="60" t="str">
        <f t="shared" si="14"/>
        <v/>
      </c>
      <c r="E344" s="376"/>
      <c r="F344" s="511"/>
      <c r="G344" s="511"/>
      <c r="H344" s="662"/>
      <c r="I344" s="431"/>
      <c r="J344" s="19"/>
      <c r="K344" s="402"/>
      <c r="L344" s="363"/>
      <c r="M344" s="363"/>
      <c r="N344" s="363"/>
      <c r="O344" s="381"/>
      <c r="P344" s="382"/>
      <c r="Q344" s="444"/>
      <c r="R344" s="32"/>
    </row>
    <row r="345" spans="2:18" ht="13.5" customHeight="1" x14ac:dyDescent="0.2">
      <c r="B345" s="32"/>
      <c r="C345" s="383">
        <f>C344+1</f>
        <v>333</v>
      </c>
      <c r="D345" s="60" t="str">
        <f t="shared" si="14"/>
        <v/>
      </c>
      <c r="E345" s="376"/>
      <c r="F345" s="511"/>
      <c r="G345" s="511"/>
      <c r="H345" s="662"/>
      <c r="I345" s="431"/>
      <c r="J345" s="19"/>
      <c r="K345" s="402"/>
      <c r="L345" s="363"/>
      <c r="M345" s="363"/>
      <c r="N345" s="363"/>
      <c r="O345" s="381"/>
      <c r="P345" s="382"/>
      <c r="Q345" s="444"/>
      <c r="R345" s="32"/>
    </row>
    <row r="346" spans="2:18" ht="13.5" customHeight="1" x14ac:dyDescent="0.2">
      <c r="B346" s="32"/>
      <c r="C346" s="383">
        <f t="shared" si="13"/>
        <v>334</v>
      </c>
      <c r="D346" s="60" t="str">
        <f t="shared" si="14"/>
        <v/>
      </c>
      <c r="E346" s="376"/>
      <c r="F346" s="511"/>
      <c r="G346" s="511"/>
      <c r="H346" s="662"/>
      <c r="I346" s="431"/>
      <c r="J346" s="19"/>
      <c r="K346" s="402"/>
      <c r="L346" s="363"/>
      <c r="M346" s="363"/>
      <c r="N346" s="363"/>
      <c r="O346" s="381"/>
      <c r="P346" s="382"/>
      <c r="Q346" s="444"/>
      <c r="R346" s="32"/>
    </row>
    <row r="347" spans="2:18" ht="13.5" customHeight="1" x14ac:dyDescent="0.2">
      <c r="B347" s="32"/>
      <c r="C347" s="383">
        <f t="shared" si="13"/>
        <v>335</v>
      </c>
      <c r="D347" s="60" t="str">
        <f t="shared" si="14"/>
        <v/>
      </c>
      <c r="E347" s="376"/>
      <c r="F347" s="511"/>
      <c r="G347" s="511"/>
      <c r="H347" s="662"/>
      <c r="I347" s="431"/>
      <c r="J347" s="19"/>
      <c r="K347" s="402"/>
      <c r="L347" s="363"/>
      <c r="M347" s="363"/>
      <c r="N347" s="363"/>
      <c r="O347" s="381"/>
      <c r="P347" s="382"/>
      <c r="Q347" s="444"/>
      <c r="R347" s="32"/>
    </row>
    <row r="348" spans="2:18" ht="13.5" customHeight="1" x14ac:dyDescent="0.2">
      <c r="B348" s="32"/>
      <c r="C348" s="383">
        <f t="shared" si="13"/>
        <v>336</v>
      </c>
      <c r="D348" s="60" t="str">
        <f t="shared" si="14"/>
        <v/>
      </c>
      <c r="E348" s="376"/>
      <c r="F348" s="511"/>
      <c r="G348" s="511"/>
      <c r="H348" s="662"/>
      <c r="I348" s="431"/>
      <c r="J348" s="19"/>
      <c r="K348" s="402"/>
      <c r="L348" s="363"/>
      <c r="M348" s="363"/>
      <c r="N348" s="363"/>
      <c r="O348" s="381"/>
      <c r="P348" s="382"/>
      <c r="Q348" s="444"/>
      <c r="R348" s="32"/>
    </row>
    <row r="349" spans="2:18" ht="13.5" customHeight="1" x14ac:dyDescent="0.2">
      <c r="B349" s="32"/>
      <c r="C349" s="383">
        <f t="shared" si="13"/>
        <v>337</v>
      </c>
      <c r="D349" s="60" t="str">
        <f t="shared" si="14"/>
        <v/>
      </c>
      <c r="E349" s="376"/>
      <c r="F349" s="511"/>
      <c r="G349" s="511"/>
      <c r="H349" s="662"/>
      <c r="I349" s="431"/>
      <c r="J349" s="19"/>
      <c r="K349" s="402"/>
      <c r="L349" s="363"/>
      <c r="M349" s="363"/>
      <c r="N349" s="363"/>
      <c r="O349" s="381"/>
      <c r="P349" s="382"/>
      <c r="Q349" s="444"/>
      <c r="R349" s="32"/>
    </row>
    <row r="350" spans="2:18" ht="13.5" customHeight="1" x14ac:dyDescent="0.2">
      <c r="B350" s="32"/>
      <c r="C350" s="383">
        <f t="shared" ref="C350:C413" si="15">C349+1</f>
        <v>338</v>
      </c>
      <c r="D350" s="60" t="str">
        <f t="shared" si="14"/>
        <v/>
      </c>
      <c r="E350" s="376"/>
      <c r="F350" s="511"/>
      <c r="G350" s="511"/>
      <c r="H350" s="662"/>
      <c r="I350" s="431"/>
      <c r="J350" s="19"/>
      <c r="K350" s="402"/>
      <c r="L350" s="363"/>
      <c r="M350" s="363"/>
      <c r="N350" s="363"/>
      <c r="O350" s="381"/>
      <c r="P350" s="382"/>
      <c r="Q350" s="444"/>
      <c r="R350" s="32"/>
    </row>
    <row r="351" spans="2:18" ht="13.5" customHeight="1" x14ac:dyDescent="0.2">
      <c r="B351" s="32"/>
      <c r="C351" s="383">
        <f t="shared" si="15"/>
        <v>339</v>
      </c>
      <c r="D351" s="60" t="str">
        <f t="shared" si="14"/>
        <v/>
      </c>
      <c r="E351" s="376"/>
      <c r="F351" s="511"/>
      <c r="G351" s="511"/>
      <c r="H351" s="662"/>
      <c r="I351" s="431"/>
      <c r="J351" s="19"/>
      <c r="K351" s="402"/>
      <c r="L351" s="363"/>
      <c r="M351" s="363"/>
      <c r="N351" s="363"/>
      <c r="O351" s="381"/>
      <c r="P351" s="382"/>
      <c r="Q351" s="444"/>
      <c r="R351" s="32"/>
    </row>
    <row r="352" spans="2:18" ht="13.5" customHeight="1" x14ac:dyDescent="0.2">
      <c r="B352" s="32"/>
      <c r="C352" s="383">
        <f t="shared" si="15"/>
        <v>340</v>
      </c>
      <c r="D352" s="60" t="str">
        <f t="shared" si="14"/>
        <v/>
      </c>
      <c r="E352" s="376"/>
      <c r="F352" s="511"/>
      <c r="G352" s="511"/>
      <c r="H352" s="662"/>
      <c r="I352" s="431"/>
      <c r="J352" s="19"/>
      <c r="K352" s="402"/>
      <c r="L352" s="363"/>
      <c r="M352" s="363"/>
      <c r="N352" s="363"/>
      <c r="O352" s="381"/>
      <c r="P352" s="382"/>
      <c r="Q352" s="444"/>
      <c r="R352" s="32"/>
    </row>
    <row r="353" spans="2:18" ht="13.5" customHeight="1" x14ac:dyDescent="0.2">
      <c r="B353" s="32"/>
      <c r="C353" s="383">
        <f t="shared" si="15"/>
        <v>341</v>
      </c>
      <c r="D353" s="60" t="str">
        <f t="shared" si="14"/>
        <v/>
      </c>
      <c r="E353" s="376"/>
      <c r="F353" s="511"/>
      <c r="G353" s="511"/>
      <c r="H353" s="662"/>
      <c r="I353" s="431"/>
      <c r="J353" s="19"/>
      <c r="K353" s="402"/>
      <c r="L353" s="363"/>
      <c r="M353" s="363"/>
      <c r="N353" s="363"/>
      <c r="O353" s="381"/>
      <c r="P353" s="382"/>
      <c r="Q353" s="444"/>
      <c r="R353" s="32"/>
    </row>
    <row r="354" spans="2:18" ht="13.5" customHeight="1" x14ac:dyDescent="0.2">
      <c r="B354" s="32"/>
      <c r="C354" s="383">
        <f t="shared" si="15"/>
        <v>342</v>
      </c>
      <c r="D354" s="60" t="str">
        <f t="shared" si="14"/>
        <v/>
      </c>
      <c r="E354" s="376"/>
      <c r="F354" s="511"/>
      <c r="G354" s="511"/>
      <c r="H354" s="662"/>
      <c r="I354" s="431"/>
      <c r="J354" s="19"/>
      <c r="K354" s="402"/>
      <c r="L354" s="363"/>
      <c r="M354" s="363"/>
      <c r="N354" s="363"/>
      <c r="O354" s="381"/>
      <c r="P354" s="382"/>
      <c r="Q354" s="444"/>
      <c r="R354" s="32"/>
    </row>
    <row r="355" spans="2:18" ht="13.5" customHeight="1" x14ac:dyDescent="0.2">
      <c r="B355" s="32"/>
      <c r="C355" s="383">
        <f t="shared" si="15"/>
        <v>343</v>
      </c>
      <c r="D355" s="60" t="str">
        <f t="shared" si="14"/>
        <v/>
      </c>
      <c r="E355" s="376"/>
      <c r="F355" s="511"/>
      <c r="G355" s="511"/>
      <c r="H355" s="662"/>
      <c r="I355" s="431"/>
      <c r="J355" s="19"/>
      <c r="K355" s="402"/>
      <c r="L355" s="363"/>
      <c r="M355" s="363"/>
      <c r="N355" s="363"/>
      <c r="O355" s="381"/>
      <c r="P355" s="382"/>
      <c r="Q355" s="444"/>
      <c r="R355" s="32"/>
    </row>
    <row r="356" spans="2:18" ht="13.5" customHeight="1" x14ac:dyDescent="0.2">
      <c r="B356" s="32"/>
      <c r="C356" s="383">
        <f t="shared" si="15"/>
        <v>344</v>
      </c>
      <c r="D356" s="60" t="str">
        <f t="shared" si="14"/>
        <v/>
      </c>
      <c r="E356" s="376"/>
      <c r="F356" s="511"/>
      <c r="G356" s="511"/>
      <c r="H356" s="662"/>
      <c r="I356" s="431"/>
      <c r="J356" s="19"/>
      <c r="K356" s="402"/>
      <c r="L356" s="363"/>
      <c r="M356" s="363"/>
      <c r="N356" s="363"/>
      <c r="O356" s="381"/>
      <c r="P356" s="382"/>
      <c r="Q356" s="444"/>
      <c r="R356" s="32"/>
    </row>
    <row r="357" spans="2:18" ht="13.5" customHeight="1" x14ac:dyDescent="0.2">
      <c r="B357" s="32"/>
      <c r="C357" s="383">
        <f t="shared" si="15"/>
        <v>345</v>
      </c>
      <c r="D357" s="60" t="str">
        <f t="shared" si="14"/>
        <v/>
      </c>
      <c r="E357" s="376"/>
      <c r="F357" s="511"/>
      <c r="G357" s="511"/>
      <c r="H357" s="662"/>
      <c r="I357" s="431"/>
      <c r="J357" s="19"/>
      <c r="K357" s="402"/>
      <c r="L357" s="363"/>
      <c r="M357" s="363"/>
      <c r="N357" s="363"/>
      <c r="O357" s="381"/>
      <c r="P357" s="382"/>
      <c r="Q357" s="444"/>
      <c r="R357" s="32"/>
    </row>
    <row r="358" spans="2:18" ht="13.5" customHeight="1" x14ac:dyDescent="0.2">
      <c r="B358" s="32"/>
      <c r="C358" s="383">
        <f t="shared" si="15"/>
        <v>346</v>
      </c>
      <c r="D358" s="60" t="str">
        <f t="shared" si="14"/>
        <v/>
      </c>
      <c r="E358" s="376"/>
      <c r="F358" s="511"/>
      <c r="G358" s="511"/>
      <c r="H358" s="662"/>
      <c r="I358" s="431"/>
      <c r="J358" s="19"/>
      <c r="K358" s="402"/>
      <c r="L358" s="363"/>
      <c r="M358" s="363"/>
      <c r="N358" s="363"/>
      <c r="O358" s="381"/>
      <c r="P358" s="382"/>
      <c r="Q358" s="444"/>
      <c r="R358" s="32"/>
    </row>
    <row r="359" spans="2:18" ht="13.5" customHeight="1" x14ac:dyDescent="0.2">
      <c r="B359" s="32"/>
      <c r="C359" s="383">
        <f t="shared" si="15"/>
        <v>347</v>
      </c>
      <c r="D359" s="60" t="str">
        <f t="shared" si="14"/>
        <v/>
      </c>
      <c r="E359" s="376"/>
      <c r="F359" s="511"/>
      <c r="G359" s="511"/>
      <c r="H359" s="662"/>
      <c r="I359" s="431"/>
      <c r="J359" s="19"/>
      <c r="K359" s="402"/>
      <c r="L359" s="363"/>
      <c r="M359" s="363"/>
      <c r="N359" s="363"/>
      <c r="O359" s="381"/>
      <c r="P359" s="382"/>
      <c r="Q359" s="444"/>
      <c r="R359" s="32"/>
    </row>
    <row r="360" spans="2:18" ht="13.5" customHeight="1" x14ac:dyDescent="0.2">
      <c r="B360" s="32"/>
      <c r="C360" s="383">
        <f t="shared" si="15"/>
        <v>348</v>
      </c>
      <c r="D360" s="60" t="str">
        <f t="shared" si="14"/>
        <v/>
      </c>
      <c r="E360" s="376"/>
      <c r="F360" s="511"/>
      <c r="G360" s="511"/>
      <c r="H360" s="662"/>
      <c r="I360" s="431"/>
      <c r="J360" s="19"/>
      <c r="K360" s="402"/>
      <c r="L360" s="363"/>
      <c r="M360" s="363"/>
      <c r="N360" s="363"/>
      <c r="O360" s="381"/>
      <c r="P360" s="382"/>
      <c r="Q360" s="444"/>
      <c r="R360" s="32"/>
    </row>
    <row r="361" spans="2:18" ht="13.5" customHeight="1" x14ac:dyDescent="0.2">
      <c r="B361" s="32"/>
      <c r="C361" s="383">
        <f t="shared" si="15"/>
        <v>349</v>
      </c>
      <c r="D361" s="60" t="str">
        <f t="shared" si="14"/>
        <v/>
      </c>
      <c r="E361" s="376"/>
      <c r="F361" s="511"/>
      <c r="G361" s="511"/>
      <c r="H361" s="662"/>
      <c r="I361" s="431"/>
      <c r="J361" s="19"/>
      <c r="K361" s="402"/>
      <c r="L361" s="363"/>
      <c r="M361" s="363"/>
      <c r="N361" s="363"/>
      <c r="O361" s="381"/>
      <c r="P361" s="382"/>
      <c r="Q361" s="444"/>
      <c r="R361" s="32"/>
    </row>
    <row r="362" spans="2:18" ht="13.5" customHeight="1" x14ac:dyDescent="0.2">
      <c r="B362" s="32"/>
      <c r="C362" s="383">
        <f t="shared" si="15"/>
        <v>350</v>
      </c>
      <c r="D362" s="60" t="str">
        <f t="shared" si="14"/>
        <v/>
      </c>
      <c r="E362" s="376"/>
      <c r="F362" s="511"/>
      <c r="G362" s="511"/>
      <c r="H362" s="662"/>
      <c r="I362" s="431"/>
      <c r="J362" s="19"/>
      <c r="K362" s="402"/>
      <c r="L362" s="363"/>
      <c r="M362" s="363"/>
      <c r="N362" s="363"/>
      <c r="O362" s="381"/>
      <c r="P362" s="382"/>
      <c r="Q362" s="444"/>
      <c r="R362" s="32"/>
    </row>
    <row r="363" spans="2:18" ht="13.5" customHeight="1" x14ac:dyDescent="0.2">
      <c r="B363" s="32"/>
      <c r="C363" s="383">
        <f t="shared" si="15"/>
        <v>351</v>
      </c>
      <c r="D363" s="60" t="str">
        <f t="shared" si="14"/>
        <v/>
      </c>
      <c r="E363" s="376"/>
      <c r="F363" s="511"/>
      <c r="G363" s="511"/>
      <c r="H363" s="662"/>
      <c r="I363" s="431"/>
      <c r="J363" s="19"/>
      <c r="K363" s="402"/>
      <c r="L363" s="363"/>
      <c r="M363" s="363"/>
      <c r="N363" s="363"/>
      <c r="O363" s="381"/>
      <c r="P363" s="382"/>
      <c r="Q363" s="444"/>
      <c r="R363" s="32"/>
    </row>
    <row r="364" spans="2:18" ht="13.5" customHeight="1" x14ac:dyDescent="0.2">
      <c r="B364" s="32"/>
      <c r="C364" s="383">
        <f t="shared" si="15"/>
        <v>352</v>
      </c>
      <c r="D364" s="60" t="str">
        <f t="shared" si="14"/>
        <v/>
      </c>
      <c r="E364" s="376"/>
      <c r="F364" s="511"/>
      <c r="G364" s="511"/>
      <c r="H364" s="662"/>
      <c r="I364" s="431"/>
      <c r="J364" s="19"/>
      <c r="K364" s="402"/>
      <c r="L364" s="363"/>
      <c r="M364" s="363"/>
      <c r="N364" s="363"/>
      <c r="O364" s="381"/>
      <c r="P364" s="382"/>
      <c r="Q364" s="444"/>
      <c r="R364" s="32"/>
    </row>
    <row r="365" spans="2:18" ht="13.5" customHeight="1" x14ac:dyDescent="0.2">
      <c r="B365" s="32"/>
      <c r="C365" s="383">
        <f t="shared" si="15"/>
        <v>353</v>
      </c>
      <c r="D365" s="60" t="str">
        <f t="shared" si="14"/>
        <v/>
      </c>
      <c r="E365" s="376"/>
      <c r="F365" s="511"/>
      <c r="G365" s="511"/>
      <c r="H365" s="662"/>
      <c r="I365" s="431"/>
      <c r="J365" s="19"/>
      <c r="K365" s="402"/>
      <c r="L365" s="363"/>
      <c r="M365" s="363"/>
      <c r="N365" s="363"/>
      <c r="O365" s="381"/>
      <c r="P365" s="382"/>
      <c r="Q365" s="444"/>
      <c r="R365" s="32"/>
    </row>
    <row r="366" spans="2:18" ht="13.5" customHeight="1" x14ac:dyDescent="0.2">
      <c r="B366" s="32"/>
      <c r="C366" s="383">
        <f t="shared" si="15"/>
        <v>354</v>
      </c>
      <c r="D366" s="60" t="str">
        <f t="shared" si="14"/>
        <v/>
      </c>
      <c r="E366" s="376"/>
      <c r="F366" s="511"/>
      <c r="G366" s="511"/>
      <c r="H366" s="662"/>
      <c r="I366" s="431"/>
      <c r="J366" s="19"/>
      <c r="K366" s="402"/>
      <c r="L366" s="363"/>
      <c r="M366" s="363"/>
      <c r="N366" s="363"/>
      <c r="O366" s="381"/>
      <c r="P366" s="382"/>
      <c r="Q366" s="444"/>
      <c r="R366" s="32"/>
    </row>
    <row r="367" spans="2:18" ht="13.5" customHeight="1" x14ac:dyDescent="0.2">
      <c r="B367" s="32"/>
      <c r="C367" s="383">
        <f t="shared" si="15"/>
        <v>355</v>
      </c>
      <c r="D367" s="60" t="str">
        <f t="shared" si="14"/>
        <v/>
      </c>
      <c r="E367" s="376"/>
      <c r="F367" s="511"/>
      <c r="G367" s="511"/>
      <c r="H367" s="662"/>
      <c r="I367" s="431"/>
      <c r="J367" s="19"/>
      <c r="K367" s="402"/>
      <c r="L367" s="363"/>
      <c r="M367" s="363"/>
      <c r="N367" s="363"/>
      <c r="O367" s="381"/>
      <c r="P367" s="382"/>
      <c r="Q367" s="444"/>
      <c r="R367" s="32"/>
    </row>
    <row r="368" spans="2:18" ht="13.5" customHeight="1" x14ac:dyDescent="0.2">
      <c r="B368" s="32"/>
      <c r="C368" s="383">
        <f t="shared" si="15"/>
        <v>356</v>
      </c>
      <c r="D368" s="60" t="str">
        <f t="shared" si="14"/>
        <v/>
      </c>
      <c r="E368" s="376"/>
      <c r="F368" s="511"/>
      <c r="G368" s="511"/>
      <c r="H368" s="662"/>
      <c r="I368" s="431"/>
      <c r="J368" s="19"/>
      <c r="K368" s="402"/>
      <c r="L368" s="363"/>
      <c r="M368" s="363"/>
      <c r="N368" s="363"/>
      <c r="O368" s="381"/>
      <c r="P368" s="382"/>
      <c r="Q368" s="444"/>
      <c r="R368" s="32"/>
    </row>
    <row r="369" spans="2:18" ht="13.5" customHeight="1" x14ac:dyDescent="0.2">
      <c r="B369" s="32"/>
      <c r="C369" s="383">
        <f t="shared" si="15"/>
        <v>357</v>
      </c>
      <c r="D369" s="60" t="str">
        <f t="shared" si="14"/>
        <v/>
      </c>
      <c r="E369" s="376"/>
      <c r="F369" s="511"/>
      <c r="G369" s="511"/>
      <c r="H369" s="662"/>
      <c r="I369" s="431"/>
      <c r="J369" s="19"/>
      <c r="K369" s="402"/>
      <c r="L369" s="363"/>
      <c r="M369" s="363"/>
      <c r="N369" s="363"/>
      <c r="O369" s="381"/>
      <c r="P369" s="382"/>
      <c r="Q369" s="444"/>
      <c r="R369" s="32"/>
    </row>
    <row r="370" spans="2:18" ht="13.5" customHeight="1" x14ac:dyDescent="0.2">
      <c r="B370" s="32"/>
      <c r="C370" s="383">
        <f t="shared" si="15"/>
        <v>358</v>
      </c>
      <c r="D370" s="60" t="str">
        <f t="shared" si="14"/>
        <v/>
      </c>
      <c r="E370" s="376"/>
      <c r="F370" s="511"/>
      <c r="G370" s="511"/>
      <c r="H370" s="662"/>
      <c r="I370" s="431"/>
      <c r="J370" s="19"/>
      <c r="K370" s="402"/>
      <c r="L370" s="363"/>
      <c r="M370" s="363"/>
      <c r="N370" s="363"/>
      <c r="O370" s="381"/>
      <c r="P370" s="382"/>
      <c r="Q370" s="444"/>
      <c r="R370" s="32"/>
    </row>
    <row r="371" spans="2:18" ht="13.5" customHeight="1" x14ac:dyDescent="0.2">
      <c r="B371" s="32"/>
      <c r="C371" s="383">
        <f t="shared" si="15"/>
        <v>359</v>
      </c>
      <c r="D371" s="60" t="str">
        <f t="shared" si="14"/>
        <v/>
      </c>
      <c r="E371" s="376"/>
      <c r="F371" s="511"/>
      <c r="G371" s="511"/>
      <c r="H371" s="662"/>
      <c r="I371" s="431"/>
      <c r="J371" s="19"/>
      <c r="K371" s="402"/>
      <c r="L371" s="363"/>
      <c r="M371" s="363"/>
      <c r="N371" s="363"/>
      <c r="O371" s="381"/>
      <c r="P371" s="382"/>
      <c r="Q371" s="444"/>
      <c r="R371" s="32"/>
    </row>
    <row r="372" spans="2:18" ht="13.5" customHeight="1" x14ac:dyDescent="0.2">
      <c r="B372" s="32"/>
      <c r="C372" s="383">
        <f t="shared" si="15"/>
        <v>360</v>
      </c>
      <c r="D372" s="60" t="str">
        <f t="shared" si="14"/>
        <v/>
      </c>
      <c r="E372" s="376"/>
      <c r="F372" s="511"/>
      <c r="G372" s="511"/>
      <c r="H372" s="662"/>
      <c r="I372" s="431"/>
      <c r="J372" s="19"/>
      <c r="K372" s="402"/>
      <c r="L372" s="363"/>
      <c r="M372" s="363"/>
      <c r="N372" s="363"/>
      <c r="O372" s="381"/>
      <c r="P372" s="382"/>
      <c r="Q372" s="444"/>
      <c r="R372" s="32"/>
    </row>
    <row r="373" spans="2:18" ht="13.5" customHeight="1" x14ac:dyDescent="0.2">
      <c r="B373" s="32"/>
      <c r="C373" s="383">
        <f t="shared" si="15"/>
        <v>361</v>
      </c>
      <c r="D373" s="60" t="str">
        <f t="shared" si="14"/>
        <v/>
      </c>
      <c r="E373" s="376"/>
      <c r="F373" s="511"/>
      <c r="G373" s="511"/>
      <c r="H373" s="662"/>
      <c r="I373" s="431"/>
      <c r="J373" s="19"/>
      <c r="K373" s="402"/>
      <c r="L373" s="363"/>
      <c r="M373" s="363"/>
      <c r="N373" s="363"/>
      <c r="O373" s="381"/>
      <c r="P373" s="382"/>
      <c r="Q373" s="444"/>
      <c r="R373" s="32"/>
    </row>
    <row r="374" spans="2:18" ht="13.5" customHeight="1" x14ac:dyDescent="0.2">
      <c r="B374" s="32"/>
      <c r="C374" s="383">
        <f t="shared" si="15"/>
        <v>362</v>
      </c>
      <c r="D374" s="60" t="str">
        <f t="shared" si="14"/>
        <v/>
      </c>
      <c r="E374" s="376"/>
      <c r="F374" s="511"/>
      <c r="G374" s="511"/>
      <c r="H374" s="662"/>
      <c r="I374" s="431"/>
      <c r="J374" s="19"/>
      <c r="K374" s="402"/>
      <c r="L374" s="363"/>
      <c r="M374" s="363"/>
      <c r="N374" s="363"/>
      <c r="O374" s="381"/>
      <c r="P374" s="382"/>
      <c r="Q374" s="444"/>
      <c r="R374" s="32"/>
    </row>
    <row r="375" spans="2:18" ht="13.5" customHeight="1" x14ac:dyDescent="0.2">
      <c r="B375" s="32"/>
      <c r="C375" s="383">
        <f t="shared" si="15"/>
        <v>363</v>
      </c>
      <c r="D375" s="60" t="str">
        <f t="shared" si="14"/>
        <v/>
      </c>
      <c r="E375" s="376"/>
      <c r="F375" s="511"/>
      <c r="G375" s="511"/>
      <c r="H375" s="662"/>
      <c r="I375" s="431"/>
      <c r="J375" s="19"/>
      <c r="K375" s="402"/>
      <c r="L375" s="363"/>
      <c r="M375" s="363"/>
      <c r="N375" s="363"/>
      <c r="O375" s="381"/>
      <c r="P375" s="382"/>
      <c r="Q375" s="444"/>
      <c r="R375" s="32"/>
    </row>
    <row r="376" spans="2:18" ht="13.5" customHeight="1" x14ac:dyDescent="0.2">
      <c r="B376" s="32"/>
      <c r="C376" s="383">
        <f t="shared" si="15"/>
        <v>364</v>
      </c>
      <c r="D376" s="60" t="str">
        <f t="shared" si="14"/>
        <v/>
      </c>
      <c r="E376" s="376"/>
      <c r="F376" s="511"/>
      <c r="G376" s="511"/>
      <c r="H376" s="662"/>
      <c r="I376" s="431"/>
      <c r="J376" s="19"/>
      <c r="K376" s="402"/>
      <c r="L376" s="363"/>
      <c r="M376" s="363"/>
      <c r="N376" s="363"/>
      <c r="O376" s="381"/>
      <c r="P376" s="382"/>
      <c r="Q376" s="444"/>
      <c r="R376" s="32"/>
    </row>
    <row r="377" spans="2:18" ht="13.5" customHeight="1" x14ac:dyDescent="0.2">
      <c r="B377" s="32"/>
      <c r="C377" s="383">
        <f t="shared" si="15"/>
        <v>365</v>
      </c>
      <c r="D377" s="60" t="str">
        <f t="shared" si="14"/>
        <v/>
      </c>
      <c r="E377" s="376"/>
      <c r="F377" s="511"/>
      <c r="G377" s="511"/>
      <c r="H377" s="662"/>
      <c r="I377" s="431"/>
      <c r="J377" s="19"/>
      <c r="K377" s="402"/>
      <c r="L377" s="363"/>
      <c r="M377" s="363"/>
      <c r="N377" s="363"/>
      <c r="O377" s="381"/>
      <c r="P377" s="382"/>
      <c r="Q377" s="444"/>
      <c r="R377" s="32"/>
    </row>
    <row r="378" spans="2:18" ht="13.5" customHeight="1" x14ac:dyDescent="0.2">
      <c r="B378" s="32"/>
      <c r="C378" s="383">
        <f t="shared" si="15"/>
        <v>366</v>
      </c>
      <c r="D378" s="60" t="str">
        <f t="shared" si="14"/>
        <v/>
      </c>
      <c r="E378" s="376"/>
      <c r="F378" s="511"/>
      <c r="G378" s="511"/>
      <c r="H378" s="662"/>
      <c r="I378" s="431"/>
      <c r="J378" s="19"/>
      <c r="K378" s="402"/>
      <c r="L378" s="363"/>
      <c r="M378" s="363"/>
      <c r="N378" s="363"/>
      <c r="O378" s="381"/>
      <c r="P378" s="382"/>
      <c r="Q378" s="444"/>
      <c r="R378" s="32"/>
    </row>
    <row r="379" spans="2:18" ht="13.5" customHeight="1" x14ac:dyDescent="0.2">
      <c r="B379" s="32"/>
      <c r="C379" s="383">
        <f t="shared" si="15"/>
        <v>367</v>
      </c>
      <c r="D379" s="60" t="str">
        <f t="shared" si="14"/>
        <v/>
      </c>
      <c r="E379" s="376"/>
      <c r="F379" s="511"/>
      <c r="G379" s="511"/>
      <c r="H379" s="662"/>
      <c r="I379" s="431"/>
      <c r="J379" s="19"/>
      <c r="K379" s="402"/>
      <c r="L379" s="363"/>
      <c r="M379" s="363"/>
      <c r="N379" s="363"/>
      <c r="O379" s="381"/>
      <c r="P379" s="382"/>
      <c r="Q379" s="444"/>
      <c r="R379" s="32"/>
    </row>
    <row r="380" spans="2:18" ht="13.5" customHeight="1" x14ac:dyDescent="0.2">
      <c r="B380" s="32"/>
      <c r="C380" s="383">
        <f t="shared" si="15"/>
        <v>368</v>
      </c>
      <c r="D380" s="60" t="str">
        <f t="shared" si="14"/>
        <v/>
      </c>
      <c r="E380" s="376"/>
      <c r="F380" s="511"/>
      <c r="G380" s="511"/>
      <c r="H380" s="662"/>
      <c r="I380" s="431"/>
      <c r="J380" s="19"/>
      <c r="K380" s="402"/>
      <c r="L380" s="363"/>
      <c r="M380" s="363"/>
      <c r="N380" s="363"/>
      <c r="O380" s="381"/>
      <c r="P380" s="382"/>
      <c r="Q380" s="444"/>
      <c r="R380" s="32"/>
    </row>
    <row r="381" spans="2:18" ht="13.5" customHeight="1" x14ac:dyDescent="0.2">
      <c r="B381" s="32"/>
      <c r="C381" s="383">
        <f t="shared" si="15"/>
        <v>369</v>
      </c>
      <c r="D381" s="60" t="str">
        <f t="shared" si="14"/>
        <v/>
      </c>
      <c r="E381" s="376"/>
      <c r="F381" s="511"/>
      <c r="G381" s="511"/>
      <c r="H381" s="662"/>
      <c r="I381" s="431"/>
      <c r="J381" s="19"/>
      <c r="K381" s="402"/>
      <c r="L381" s="363"/>
      <c r="M381" s="363"/>
      <c r="N381" s="363"/>
      <c r="O381" s="381"/>
      <c r="P381" s="382"/>
      <c r="Q381" s="444"/>
      <c r="R381" s="32"/>
    </row>
    <row r="382" spans="2:18" ht="13.5" customHeight="1" x14ac:dyDescent="0.2">
      <c r="B382" s="32"/>
      <c r="C382" s="383">
        <f t="shared" si="15"/>
        <v>370</v>
      </c>
      <c r="D382" s="60" t="str">
        <f t="shared" si="14"/>
        <v/>
      </c>
      <c r="E382" s="376"/>
      <c r="F382" s="511"/>
      <c r="G382" s="511"/>
      <c r="H382" s="662"/>
      <c r="I382" s="431"/>
      <c r="J382" s="19"/>
      <c r="K382" s="402"/>
      <c r="L382" s="363"/>
      <c r="M382" s="363"/>
      <c r="N382" s="363"/>
      <c r="O382" s="381"/>
      <c r="P382" s="382"/>
      <c r="Q382" s="444"/>
      <c r="R382" s="32"/>
    </row>
    <row r="383" spans="2:18" ht="13.5" customHeight="1" x14ac:dyDescent="0.2">
      <c r="B383" s="32"/>
      <c r="C383" s="383">
        <f t="shared" si="15"/>
        <v>371</v>
      </c>
      <c r="D383" s="60" t="str">
        <f t="shared" si="14"/>
        <v/>
      </c>
      <c r="E383" s="376"/>
      <c r="F383" s="511"/>
      <c r="G383" s="511"/>
      <c r="H383" s="662"/>
      <c r="I383" s="431"/>
      <c r="J383" s="19"/>
      <c r="K383" s="402"/>
      <c r="L383" s="363"/>
      <c r="M383" s="363"/>
      <c r="N383" s="363"/>
      <c r="O383" s="381"/>
      <c r="P383" s="382"/>
      <c r="Q383" s="444"/>
      <c r="R383" s="32"/>
    </row>
    <row r="384" spans="2:18" ht="13.5" customHeight="1" x14ac:dyDescent="0.2">
      <c r="B384" s="32"/>
      <c r="C384" s="383">
        <f t="shared" si="15"/>
        <v>372</v>
      </c>
      <c r="D384" s="60" t="str">
        <f t="shared" si="14"/>
        <v/>
      </c>
      <c r="E384" s="376"/>
      <c r="F384" s="511"/>
      <c r="G384" s="511"/>
      <c r="H384" s="662"/>
      <c r="I384" s="431"/>
      <c r="J384" s="19"/>
      <c r="K384" s="402"/>
      <c r="L384" s="363"/>
      <c r="M384" s="363"/>
      <c r="N384" s="363"/>
      <c r="O384" s="381"/>
      <c r="P384" s="382"/>
      <c r="Q384" s="444"/>
      <c r="R384" s="32"/>
    </row>
    <row r="385" spans="2:18" ht="13.5" customHeight="1" x14ac:dyDescent="0.2">
      <c r="B385" s="32"/>
      <c r="C385" s="383">
        <f t="shared" si="15"/>
        <v>373</v>
      </c>
      <c r="D385" s="60" t="str">
        <f t="shared" si="14"/>
        <v/>
      </c>
      <c r="E385" s="376"/>
      <c r="F385" s="511"/>
      <c r="G385" s="511"/>
      <c r="H385" s="662"/>
      <c r="I385" s="431"/>
      <c r="J385" s="19"/>
      <c r="K385" s="402"/>
      <c r="L385" s="363"/>
      <c r="M385" s="363"/>
      <c r="N385" s="363"/>
      <c r="O385" s="381"/>
      <c r="P385" s="382"/>
      <c r="Q385" s="444"/>
      <c r="R385" s="32"/>
    </row>
    <row r="386" spans="2:18" ht="13.5" customHeight="1" x14ac:dyDescent="0.2">
      <c r="B386" s="32"/>
      <c r="C386" s="383">
        <f t="shared" si="15"/>
        <v>374</v>
      </c>
      <c r="D386" s="60" t="str">
        <f t="shared" si="14"/>
        <v/>
      </c>
      <c r="E386" s="376"/>
      <c r="F386" s="511"/>
      <c r="G386" s="511"/>
      <c r="H386" s="662"/>
      <c r="I386" s="431"/>
      <c r="J386" s="19"/>
      <c r="K386" s="402"/>
      <c r="L386" s="363"/>
      <c r="M386" s="363"/>
      <c r="N386" s="363"/>
      <c r="O386" s="381"/>
      <c r="P386" s="382"/>
      <c r="Q386" s="444"/>
      <c r="R386" s="32"/>
    </row>
    <row r="387" spans="2:18" ht="13.5" customHeight="1" x14ac:dyDescent="0.2">
      <c r="B387" s="32"/>
      <c r="C387" s="383">
        <f t="shared" si="15"/>
        <v>375</v>
      </c>
      <c r="D387" s="60" t="str">
        <f t="shared" si="14"/>
        <v/>
      </c>
      <c r="E387" s="376"/>
      <c r="F387" s="511"/>
      <c r="G387" s="511"/>
      <c r="H387" s="662"/>
      <c r="I387" s="431"/>
      <c r="J387" s="19"/>
      <c r="K387" s="402"/>
      <c r="L387" s="363"/>
      <c r="M387" s="363"/>
      <c r="N387" s="363"/>
      <c r="O387" s="381"/>
      <c r="P387" s="382"/>
      <c r="Q387" s="444"/>
      <c r="R387" s="32"/>
    </row>
    <row r="388" spans="2:18" ht="13.5" customHeight="1" x14ac:dyDescent="0.2">
      <c r="B388" s="32"/>
      <c r="C388" s="383">
        <f t="shared" si="15"/>
        <v>376</v>
      </c>
      <c r="D388" s="60" t="str">
        <f t="shared" si="14"/>
        <v/>
      </c>
      <c r="E388" s="376"/>
      <c r="F388" s="511"/>
      <c r="G388" s="511"/>
      <c r="H388" s="662"/>
      <c r="I388" s="431"/>
      <c r="J388" s="19"/>
      <c r="K388" s="402"/>
      <c r="L388" s="363"/>
      <c r="M388" s="363"/>
      <c r="N388" s="363"/>
      <c r="O388" s="381"/>
      <c r="P388" s="382"/>
      <c r="Q388" s="444"/>
      <c r="R388" s="32"/>
    </row>
    <row r="389" spans="2:18" ht="13.5" customHeight="1" x14ac:dyDescent="0.2">
      <c r="B389" s="32"/>
      <c r="C389" s="383">
        <f t="shared" si="15"/>
        <v>377</v>
      </c>
      <c r="D389" s="60" t="str">
        <f t="shared" si="14"/>
        <v/>
      </c>
      <c r="E389" s="376"/>
      <c r="F389" s="511"/>
      <c r="G389" s="511"/>
      <c r="H389" s="662"/>
      <c r="I389" s="431"/>
      <c r="J389" s="19"/>
      <c r="K389" s="402"/>
      <c r="L389" s="363"/>
      <c r="M389" s="363"/>
      <c r="N389" s="363"/>
      <c r="O389" s="381"/>
      <c r="P389" s="382"/>
      <c r="Q389" s="444"/>
      <c r="R389" s="32"/>
    </row>
    <row r="390" spans="2:18" ht="13.5" customHeight="1" x14ac:dyDescent="0.2">
      <c r="B390" s="32"/>
      <c r="C390" s="383">
        <f t="shared" si="15"/>
        <v>378</v>
      </c>
      <c r="D390" s="60" t="str">
        <f t="shared" si="14"/>
        <v/>
      </c>
      <c r="E390" s="376"/>
      <c r="F390" s="511"/>
      <c r="G390" s="511"/>
      <c r="H390" s="662"/>
      <c r="I390" s="431"/>
      <c r="J390" s="19"/>
      <c r="K390" s="402"/>
      <c r="L390" s="363"/>
      <c r="M390" s="363"/>
      <c r="N390" s="363"/>
      <c r="O390" s="381"/>
      <c r="P390" s="382"/>
      <c r="Q390" s="444"/>
      <c r="R390" s="32"/>
    </row>
    <row r="391" spans="2:18" ht="13.5" customHeight="1" x14ac:dyDescent="0.2">
      <c r="B391" s="32"/>
      <c r="C391" s="383">
        <f t="shared" si="15"/>
        <v>379</v>
      </c>
      <c r="D391" s="60" t="str">
        <f t="shared" si="14"/>
        <v/>
      </c>
      <c r="E391" s="376"/>
      <c r="F391" s="511"/>
      <c r="G391" s="511"/>
      <c r="H391" s="662"/>
      <c r="I391" s="431"/>
      <c r="J391" s="19"/>
      <c r="K391" s="402"/>
      <c r="L391" s="363"/>
      <c r="M391" s="363"/>
      <c r="N391" s="363"/>
      <c r="O391" s="381"/>
      <c r="P391" s="382"/>
      <c r="Q391" s="444"/>
      <c r="R391" s="32"/>
    </row>
    <row r="392" spans="2:18" ht="13.5" customHeight="1" x14ac:dyDescent="0.2">
      <c r="B392" s="32"/>
      <c r="C392" s="383">
        <f t="shared" si="15"/>
        <v>380</v>
      </c>
      <c r="D392" s="60" t="str">
        <f t="shared" si="14"/>
        <v/>
      </c>
      <c r="E392" s="376"/>
      <c r="F392" s="511"/>
      <c r="G392" s="511"/>
      <c r="H392" s="662"/>
      <c r="I392" s="431"/>
      <c r="J392" s="19"/>
      <c r="K392" s="402"/>
      <c r="L392" s="363"/>
      <c r="M392" s="363"/>
      <c r="N392" s="363"/>
      <c r="O392" s="381"/>
      <c r="P392" s="382"/>
      <c r="Q392" s="444"/>
      <c r="R392" s="32"/>
    </row>
    <row r="393" spans="2:18" ht="13.5" customHeight="1" x14ac:dyDescent="0.2">
      <c r="B393" s="32"/>
      <c r="C393" s="383">
        <f t="shared" si="15"/>
        <v>381</v>
      </c>
      <c r="D393" s="60" t="str">
        <f t="shared" si="14"/>
        <v/>
      </c>
      <c r="E393" s="376"/>
      <c r="F393" s="511"/>
      <c r="G393" s="511"/>
      <c r="H393" s="662"/>
      <c r="I393" s="431"/>
      <c r="J393" s="19"/>
      <c r="K393" s="402"/>
      <c r="L393" s="363"/>
      <c r="M393" s="363"/>
      <c r="N393" s="363"/>
      <c r="O393" s="381"/>
      <c r="P393" s="382"/>
      <c r="Q393" s="444"/>
      <c r="R393" s="32"/>
    </row>
    <row r="394" spans="2:18" ht="13.5" customHeight="1" x14ac:dyDescent="0.2">
      <c r="B394" s="32"/>
      <c r="C394" s="383">
        <f t="shared" si="15"/>
        <v>382</v>
      </c>
      <c r="D394" s="60" t="str">
        <f t="shared" si="14"/>
        <v/>
      </c>
      <c r="E394" s="376"/>
      <c r="F394" s="511"/>
      <c r="G394" s="511"/>
      <c r="H394" s="662"/>
      <c r="I394" s="431"/>
      <c r="J394" s="19"/>
      <c r="K394" s="402"/>
      <c r="L394" s="363"/>
      <c r="M394" s="363"/>
      <c r="N394" s="363"/>
      <c r="O394" s="381"/>
      <c r="P394" s="382"/>
      <c r="Q394" s="444"/>
      <c r="R394" s="32"/>
    </row>
    <row r="395" spans="2:18" ht="13.5" customHeight="1" x14ac:dyDescent="0.2">
      <c r="B395" s="32"/>
      <c r="C395" s="383">
        <f t="shared" si="15"/>
        <v>383</v>
      </c>
      <c r="D395" s="60" t="str">
        <f t="shared" si="14"/>
        <v/>
      </c>
      <c r="E395" s="376"/>
      <c r="F395" s="511"/>
      <c r="G395" s="511"/>
      <c r="H395" s="662"/>
      <c r="I395" s="431"/>
      <c r="J395" s="19"/>
      <c r="K395" s="402"/>
      <c r="L395" s="363"/>
      <c r="M395" s="363"/>
      <c r="N395" s="363"/>
      <c r="O395" s="381"/>
      <c r="P395" s="382"/>
      <c r="Q395" s="444"/>
      <c r="R395" s="32"/>
    </row>
    <row r="396" spans="2:18" ht="13.5" customHeight="1" x14ac:dyDescent="0.2">
      <c r="B396" s="32"/>
      <c r="C396" s="383">
        <f t="shared" si="15"/>
        <v>384</v>
      </c>
      <c r="D396" s="60" t="str">
        <f t="shared" si="14"/>
        <v/>
      </c>
      <c r="E396" s="376"/>
      <c r="F396" s="511"/>
      <c r="G396" s="511"/>
      <c r="H396" s="662"/>
      <c r="I396" s="431"/>
      <c r="J396" s="19"/>
      <c r="K396" s="402"/>
      <c r="L396" s="363"/>
      <c r="M396" s="363"/>
      <c r="N396" s="363"/>
      <c r="O396" s="381"/>
      <c r="P396" s="382"/>
      <c r="Q396" s="444"/>
      <c r="R396" s="32"/>
    </row>
    <row r="397" spans="2:18" ht="13.5" customHeight="1" x14ac:dyDescent="0.2">
      <c r="B397" s="32"/>
      <c r="C397" s="383">
        <f t="shared" si="15"/>
        <v>385</v>
      </c>
      <c r="D397" s="60" t="str">
        <f t="shared" ref="D397:D460" si="16">IF(E397="","",IF(E397&lt;=$S$2,"○",""))</f>
        <v/>
      </c>
      <c r="E397" s="376"/>
      <c r="F397" s="511"/>
      <c r="G397" s="511"/>
      <c r="H397" s="662"/>
      <c r="I397" s="431"/>
      <c r="J397" s="19"/>
      <c r="K397" s="402"/>
      <c r="L397" s="363"/>
      <c r="M397" s="363"/>
      <c r="N397" s="363"/>
      <c r="O397" s="381"/>
      <c r="P397" s="382"/>
      <c r="Q397" s="444"/>
      <c r="R397" s="32"/>
    </row>
    <row r="398" spans="2:18" ht="13.5" customHeight="1" x14ac:dyDescent="0.2">
      <c r="B398" s="32"/>
      <c r="C398" s="383">
        <f t="shared" si="15"/>
        <v>386</v>
      </c>
      <c r="D398" s="60" t="str">
        <f t="shared" si="16"/>
        <v/>
      </c>
      <c r="E398" s="376"/>
      <c r="F398" s="511"/>
      <c r="G398" s="511"/>
      <c r="H398" s="662"/>
      <c r="I398" s="431"/>
      <c r="J398" s="19"/>
      <c r="K398" s="402"/>
      <c r="L398" s="363"/>
      <c r="M398" s="363"/>
      <c r="N398" s="363"/>
      <c r="O398" s="381"/>
      <c r="P398" s="382"/>
      <c r="Q398" s="444"/>
      <c r="R398" s="32"/>
    </row>
    <row r="399" spans="2:18" ht="13.5" customHeight="1" x14ac:dyDescent="0.2">
      <c r="B399" s="32"/>
      <c r="C399" s="383">
        <f t="shared" si="15"/>
        <v>387</v>
      </c>
      <c r="D399" s="60" t="str">
        <f t="shared" si="16"/>
        <v/>
      </c>
      <c r="E399" s="376"/>
      <c r="F399" s="511"/>
      <c r="G399" s="511"/>
      <c r="H399" s="662"/>
      <c r="I399" s="431"/>
      <c r="J399" s="19"/>
      <c r="K399" s="402"/>
      <c r="L399" s="363"/>
      <c r="M399" s="363"/>
      <c r="N399" s="363"/>
      <c r="O399" s="381"/>
      <c r="P399" s="382"/>
      <c r="Q399" s="444"/>
      <c r="R399" s="32"/>
    </row>
    <row r="400" spans="2:18" ht="13.5" customHeight="1" x14ac:dyDescent="0.2">
      <c r="B400" s="32"/>
      <c r="C400" s="383">
        <f t="shared" si="15"/>
        <v>388</v>
      </c>
      <c r="D400" s="60" t="str">
        <f t="shared" si="16"/>
        <v/>
      </c>
      <c r="E400" s="376"/>
      <c r="F400" s="511"/>
      <c r="G400" s="511"/>
      <c r="H400" s="662"/>
      <c r="I400" s="431"/>
      <c r="J400" s="19"/>
      <c r="K400" s="402"/>
      <c r="L400" s="363"/>
      <c r="M400" s="363"/>
      <c r="N400" s="363"/>
      <c r="O400" s="381"/>
      <c r="P400" s="382"/>
      <c r="Q400" s="444"/>
      <c r="R400" s="32"/>
    </row>
    <row r="401" spans="2:18" ht="13.5" customHeight="1" x14ac:dyDescent="0.2">
      <c r="B401" s="32"/>
      <c r="C401" s="383">
        <f t="shared" si="15"/>
        <v>389</v>
      </c>
      <c r="D401" s="60" t="str">
        <f t="shared" si="16"/>
        <v/>
      </c>
      <c r="E401" s="376"/>
      <c r="F401" s="511"/>
      <c r="G401" s="511"/>
      <c r="H401" s="662"/>
      <c r="I401" s="431"/>
      <c r="J401" s="19"/>
      <c r="K401" s="402"/>
      <c r="L401" s="363"/>
      <c r="M401" s="363"/>
      <c r="N401" s="363"/>
      <c r="O401" s="381"/>
      <c r="P401" s="382"/>
      <c r="Q401" s="444"/>
      <c r="R401" s="32"/>
    </row>
    <row r="402" spans="2:18" ht="13.5" customHeight="1" x14ac:dyDescent="0.2">
      <c r="B402" s="32"/>
      <c r="C402" s="383">
        <f>C401+1</f>
        <v>390</v>
      </c>
      <c r="D402" s="60" t="str">
        <f t="shared" si="16"/>
        <v/>
      </c>
      <c r="E402" s="376"/>
      <c r="F402" s="511"/>
      <c r="G402" s="511"/>
      <c r="H402" s="662"/>
      <c r="I402" s="431"/>
      <c r="J402" s="19"/>
      <c r="K402" s="402"/>
      <c r="L402" s="363"/>
      <c r="M402" s="363"/>
      <c r="N402" s="363"/>
      <c r="O402" s="381"/>
      <c r="P402" s="382"/>
      <c r="Q402" s="444"/>
      <c r="R402" s="32"/>
    </row>
    <row r="403" spans="2:18" ht="13.5" customHeight="1" x14ac:dyDescent="0.2">
      <c r="B403" s="32"/>
      <c r="C403" s="383">
        <f>C402+1</f>
        <v>391</v>
      </c>
      <c r="D403" s="60" t="str">
        <f t="shared" si="16"/>
        <v/>
      </c>
      <c r="E403" s="376"/>
      <c r="F403" s="511"/>
      <c r="G403" s="511"/>
      <c r="H403" s="662"/>
      <c r="I403" s="431"/>
      <c r="J403" s="19"/>
      <c r="K403" s="402"/>
      <c r="L403" s="363"/>
      <c r="M403" s="363"/>
      <c r="N403" s="363"/>
      <c r="O403" s="381"/>
      <c r="P403" s="382"/>
      <c r="Q403" s="444"/>
      <c r="R403" s="32"/>
    </row>
    <row r="404" spans="2:18" ht="13.5" customHeight="1" x14ac:dyDescent="0.2">
      <c r="B404" s="32"/>
      <c r="C404" s="383">
        <f>C403+1</f>
        <v>392</v>
      </c>
      <c r="D404" s="60" t="str">
        <f t="shared" si="16"/>
        <v/>
      </c>
      <c r="E404" s="376"/>
      <c r="F404" s="511"/>
      <c r="G404" s="511"/>
      <c r="H404" s="662"/>
      <c r="I404" s="431"/>
      <c r="J404" s="19"/>
      <c r="K404" s="402"/>
      <c r="L404" s="363"/>
      <c r="M404" s="363"/>
      <c r="N404" s="363"/>
      <c r="O404" s="381"/>
      <c r="P404" s="382"/>
      <c r="Q404" s="444"/>
      <c r="R404" s="32"/>
    </row>
    <row r="405" spans="2:18" ht="13.5" customHeight="1" x14ac:dyDescent="0.2">
      <c r="B405" s="32"/>
      <c r="C405" s="383">
        <f>C404+1</f>
        <v>393</v>
      </c>
      <c r="D405" s="60" t="str">
        <f t="shared" si="16"/>
        <v/>
      </c>
      <c r="E405" s="376"/>
      <c r="F405" s="511"/>
      <c r="G405" s="511"/>
      <c r="H405" s="662"/>
      <c r="I405" s="431"/>
      <c r="J405" s="19"/>
      <c r="K405" s="402"/>
      <c r="L405" s="363"/>
      <c r="M405" s="363"/>
      <c r="N405" s="363"/>
      <c r="O405" s="381"/>
      <c r="P405" s="382"/>
      <c r="Q405" s="444"/>
      <c r="R405" s="32"/>
    </row>
    <row r="406" spans="2:18" ht="13.5" customHeight="1" x14ac:dyDescent="0.2">
      <c r="B406" s="32"/>
      <c r="C406" s="383">
        <f t="shared" si="15"/>
        <v>394</v>
      </c>
      <c r="D406" s="60" t="str">
        <f t="shared" si="16"/>
        <v/>
      </c>
      <c r="E406" s="376"/>
      <c r="F406" s="511"/>
      <c r="G406" s="511"/>
      <c r="H406" s="662"/>
      <c r="I406" s="431"/>
      <c r="J406" s="19"/>
      <c r="K406" s="402"/>
      <c r="L406" s="363"/>
      <c r="M406" s="363"/>
      <c r="N406" s="363"/>
      <c r="O406" s="381"/>
      <c r="P406" s="382"/>
      <c r="Q406" s="444"/>
      <c r="R406" s="32"/>
    </row>
    <row r="407" spans="2:18" ht="13.5" customHeight="1" x14ac:dyDescent="0.2">
      <c r="B407" s="32"/>
      <c r="C407" s="383">
        <f t="shared" si="15"/>
        <v>395</v>
      </c>
      <c r="D407" s="60" t="str">
        <f t="shared" si="16"/>
        <v/>
      </c>
      <c r="E407" s="376"/>
      <c r="F407" s="511"/>
      <c r="G407" s="511"/>
      <c r="H407" s="662"/>
      <c r="I407" s="431"/>
      <c r="J407" s="19"/>
      <c r="K407" s="402"/>
      <c r="L407" s="363"/>
      <c r="M407" s="363"/>
      <c r="N407" s="363"/>
      <c r="O407" s="381"/>
      <c r="P407" s="382"/>
      <c r="Q407" s="444"/>
      <c r="R407" s="32"/>
    </row>
    <row r="408" spans="2:18" ht="13.5" customHeight="1" x14ac:dyDescent="0.2">
      <c r="B408" s="32"/>
      <c r="C408" s="383">
        <f t="shared" si="15"/>
        <v>396</v>
      </c>
      <c r="D408" s="60" t="str">
        <f t="shared" si="16"/>
        <v/>
      </c>
      <c r="E408" s="376"/>
      <c r="F408" s="511"/>
      <c r="G408" s="511"/>
      <c r="H408" s="662"/>
      <c r="I408" s="431"/>
      <c r="J408" s="19"/>
      <c r="K408" s="402"/>
      <c r="L408" s="363"/>
      <c r="M408" s="363"/>
      <c r="N408" s="363"/>
      <c r="O408" s="381"/>
      <c r="P408" s="382"/>
      <c r="Q408" s="444"/>
      <c r="R408" s="32"/>
    </row>
    <row r="409" spans="2:18" ht="13.5" customHeight="1" x14ac:dyDescent="0.2">
      <c r="B409" s="32"/>
      <c r="C409" s="383">
        <f t="shared" si="15"/>
        <v>397</v>
      </c>
      <c r="D409" s="60" t="str">
        <f t="shared" si="16"/>
        <v/>
      </c>
      <c r="E409" s="376"/>
      <c r="F409" s="511"/>
      <c r="G409" s="511"/>
      <c r="H409" s="662"/>
      <c r="I409" s="431"/>
      <c r="J409" s="19"/>
      <c r="K409" s="402"/>
      <c r="L409" s="363"/>
      <c r="M409" s="363"/>
      <c r="N409" s="363"/>
      <c r="O409" s="381"/>
      <c r="P409" s="382"/>
      <c r="Q409" s="444"/>
      <c r="R409" s="32"/>
    </row>
    <row r="410" spans="2:18" ht="13.5" customHeight="1" x14ac:dyDescent="0.2">
      <c r="B410" s="32"/>
      <c r="C410" s="383">
        <f t="shared" si="15"/>
        <v>398</v>
      </c>
      <c r="D410" s="60" t="str">
        <f t="shared" si="16"/>
        <v/>
      </c>
      <c r="E410" s="376"/>
      <c r="F410" s="511"/>
      <c r="G410" s="511"/>
      <c r="H410" s="662"/>
      <c r="I410" s="431"/>
      <c r="J410" s="19"/>
      <c r="K410" s="402"/>
      <c r="L410" s="363"/>
      <c r="M410" s="363"/>
      <c r="N410" s="363"/>
      <c r="O410" s="381"/>
      <c r="P410" s="382"/>
      <c r="Q410" s="444"/>
      <c r="R410" s="32"/>
    </row>
    <row r="411" spans="2:18" ht="13.5" customHeight="1" x14ac:dyDescent="0.2">
      <c r="B411" s="32"/>
      <c r="C411" s="383">
        <f t="shared" si="15"/>
        <v>399</v>
      </c>
      <c r="D411" s="60" t="str">
        <f t="shared" si="16"/>
        <v/>
      </c>
      <c r="E411" s="376"/>
      <c r="F411" s="511"/>
      <c r="G411" s="511"/>
      <c r="H411" s="662"/>
      <c r="I411" s="431"/>
      <c r="J411" s="19"/>
      <c r="K411" s="402"/>
      <c r="L411" s="363"/>
      <c r="M411" s="363"/>
      <c r="N411" s="363"/>
      <c r="O411" s="381"/>
      <c r="P411" s="382"/>
      <c r="Q411" s="444"/>
      <c r="R411" s="32"/>
    </row>
    <row r="412" spans="2:18" ht="13.5" customHeight="1" x14ac:dyDescent="0.2">
      <c r="B412" s="32"/>
      <c r="C412" s="383">
        <f t="shared" si="15"/>
        <v>400</v>
      </c>
      <c r="D412" s="60" t="str">
        <f t="shared" si="16"/>
        <v/>
      </c>
      <c r="E412" s="376"/>
      <c r="F412" s="511"/>
      <c r="G412" s="511"/>
      <c r="H412" s="662"/>
      <c r="I412" s="431"/>
      <c r="J412" s="19"/>
      <c r="K412" s="402"/>
      <c r="L412" s="363"/>
      <c r="M412" s="363"/>
      <c r="N412" s="363"/>
      <c r="O412" s="381"/>
      <c r="P412" s="382"/>
      <c r="Q412" s="444"/>
      <c r="R412" s="32"/>
    </row>
    <row r="413" spans="2:18" ht="13.5" customHeight="1" x14ac:dyDescent="0.2">
      <c r="B413" s="32"/>
      <c r="C413" s="383">
        <f t="shared" si="15"/>
        <v>401</v>
      </c>
      <c r="D413" s="60" t="str">
        <f t="shared" si="16"/>
        <v/>
      </c>
      <c r="E413" s="376"/>
      <c r="F413" s="511"/>
      <c r="G413" s="511"/>
      <c r="H413" s="662"/>
      <c r="I413" s="431"/>
      <c r="J413" s="19"/>
      <c r="K413" s="402"/>
      <c r="L413" s="363"/>
      <c r="M413" s="363"/>
      <c r="N413" s="363"/>
      <c r="O413" s="381"/>
      <c r="P413" s="382"/>
      <c r="Q413" s="444"/>
      <c r="R413" s="32"/>
    </row>
    <row r="414" spans="2:18" ht="13.5" customHeight="1" x14ac:dyDescent="0.2">
      <c r="B414" s="32"/>
      <c r="C414" s="383">
        <f t="shared" ref="C414:C477" si="17">C413+1</f>
        <v>402</v>
      </c>
      <c r="D414" s="60" t="str">
        <f t="shared" si="16"/>
        <v/>
      </c>
      <c r="E414" s="376"/>
      <c r="F414" s="511"/>
      <c r="G414" s="511"/>
      <c r="H414" s="662"/>
      <c r="I414" s="431"/>
      <c r="J414" s="19"/>
      <c r="K414" s="402"/>
      <c r="L414" s="363"/>
      <c r="M414" s="363"/>
      <c r="N414" s="363"/>
      <c r="O414" s="381"/>
      <c r="P414" s="382"/>
      <c r="Q414" s="444"/>
      <c r="R414" s="32"/>
    </row>
    <row r="415" spans="2:18" ht="13.5" customHeight="1" x14ac:dyDescent="0.2">
      <c r="B415" s="32"/>
      <c r="C415" s="383">
        <f t="shared" si="17"/>
        <v>403</v>
      </c>
      <c r="D415" s="60" t="str">
        <f t="shared" si="16"/>
        <v/>
      </c>
      <c r="E415" s="376"/>
      <c r="F415" s="511"/>
      <c r="G415" s="511"/>
      <c r="H415" s="662"/>
      <c r="I415" s="431"/>
      <c r="J415" s="19"/>
      <c r="K415" s="402"/>
      <c r="L415" s="363"/>
      <c r="M415" s="363"/>
      <c r="N415" s="363"/>
      <c r="O415" s="381"/>
      <c r="P415" s="382"/>
      <c r="Q415" s="444"/>
      <c r="R415" s="32"/>
    </row>
    <row r="416" spans="2:18" ht="13.5" customHeight="1" x14ac:dyDescent="0.2">
      <c r="B416" s="32"/>
      <c r="C416" s="383">
        <f t="shared" si="17"/>
        <v>404</v>
      </c>
      <c r="D416" s="60" t="str">
        <f t="shared" si="16"/>
        <v/>
      </c>
      <c r="E416" s="376"/>
      <c r="F416" s="511"/>
      <c r="G416" s="511"/>
      <c r="H416" s="662"/>
      <c r="I416" s="431"/>
      <c r="J416" s="19"/>
      <c r="K416" s="402"/>
      <c r="L416" s="363"/>
      <c r="M416" s="363"/>
      <c r="N416" s="363"/>
      <c r="O416" s="381"/>
      <c r="P416" s="382"/>
      <c r="Q416" s="444"/>
      <c r="R416" s="32"/>
    </row>
    <row r="417" spans="2:18" ht="13.5" customHeight="1" x14ac:dyDescent="0.2">
      <c r="B417" s="32"/>
      <c r="C417" s="383">
        <f t="shared" si="17"/>
        <v>405</v>
      </c>
      <c r="D417" s="60" t="str">
        <f t="shared" si="16"/>
        <v/>
      </c>
      <c r="E417" s="376"/>
      <c r="F417" s="511"/>
      <c r="G417" s="511"/>
      <c r="H417" s="662"/>
      <c r="I417" s="431"/>
      <c r="J417" s="19"/>
      <c r="K417" s="402"/>
      <c r="L417" s="363"/>
      <c r="M417" s="363"/>
      <c r="N417" s="363"/>
      <c r="O417" s="381"/>
      <c r="P417" s="382"/>
      <c r="Q417" s="444"/>
      <c r="R417" s="32"/>
    </row>
    <row r="418" spans="2:18" ht="13.5" customHeight="1" x14ac:dyDescent="0.2">
      <c r="B418" s="32"/>
      <c r="C418" s="383">
        <f t="shared" si="17"/>
        <v>406</v>
      </c>
      <c r="D418" s="60" t="str">
        <f t="shared" si="16"/>
        <v/>
      </c>
      <c r="E418" s="376"/>
      <c r="F418" s="511"/>
      <c r="G418" s="511"/>
      <c r="H418" s="662"/>
      <c r="I418" s="431"/>
      <c r="J418" s="19"/>
      <c r="K418" s="402"/>
      <c r="L418" s="363"/>
      <c r="M418" s="363"/>
      <c r="N418" s="363"/>
      <c r="O418" s="381"/>
      <c r="P418" s="382"/>
      <c r="Q418" s="444"/>
      <c r="R418" s="32"/>
    </row>
    <row r="419" spans="2:18" ht="13.5" customHeight="1" x14ac:dyDescent="0.2">
      <c r="B419" s="32"/>
      <c r="C419" s="383">
        <f t="shared" si="17"/>
        <v>407</v>
      </c>
      <c r="D419" s="60" t="str">
        <f t="shared" si="16"/>
        <v/>
      </c>
      <c r="E419" s="376"/>
      <c r="F419" s="511"/>
      <c r="G419" s="511"/>
      <c r="H419" s="662"/>
      <c r="I419" s="431"/>
      <c r="J419" s="19"/>
      <c r="K419" s="402"/>
      <c r="L419" s="363"/>
      <c r="M419" s="363"/>
      <c r="N419" s="363"/>
      <c r="O419" s="381"/>
      <c r="P419" s="382"/>
      <c r="Q419" s="444"/>
      <c r="R419" s="32"/>
    </row>
    <row r="420" spans="2:18" ht="13.5" customHeight="1" x14ac:dyDescent="0.2">
      <c r="B420" s="32"/>
      <c r="C420" s="383">
        <f t="shared" si="17"/>
        <v>408</v>
      </c>
      <c r="D420" s="60" t="str">
        <f t="shared" si="16"/>
        <v/>
      </c>
      <c r="E420" s="376"/>
      <c r="F420" s="511"/>
      <c r="G420" s="511"/>
      <c r="H420" s="662"/>
      <c r="I420" s="431"/>
      <c r="J420" s="19"/>
      <c r="K420" s="402"/>
      <c r="L420" s="363"/>
      <c r="M420" s="363"/>
      <c r="N420" s="363"/>
      <c r="O420" s="381"/>
      <c r="P420" s="382"/>
      <c r="Q420" s="444"/>
      <c r="R420" s="32"/>
    </row>
    <row r="421" spans="2:18" ht="13.5" customHeight="1" x14ac:dyDescent="0.2">
      <c r="B421" s="32"/>
      <c r="C421" s="383">
        <f t="shared" si="17"/>
        <v>409</v>
      </c>
      <c r="D421" s="60" t="str">
        <f t="shared" si="16"/>
        <v/>
      </c>
      <c r="E421" s="376"/>
      <c r="F421" s="511"/>
      <c r="G421" s="511"/>
      <c r="H421" s="662"/>
      <c r="I421" s="431"/>
      <c r="J421" s="19"/>
      <c r="K421" s="402"/>
      <c r="L421" s="363"/>
      <c r="M421" s="363"/>
      <c r="N421" s="363"/>
      <c r="O421" s="381"/>
      <c r="P421" s="382"/>
      <c r="Q421" s="444"/>
      <c r="R421" s="32"/>
    </row>
    <row r="422" spans="2:18" ht="13.5" customHeight="1" x14ac:dyDescent="0.2">
      <c r="B422" s="32"/>
      <c r="C422" s="383">
        <f t="shared" si="17"/>
        <v>410</v>
      </c>
      <c r="D422" s="60" t="str">
        <f t="shared" si="16"/>
        <v/>
      </c>
      <c r="E422" s="376"/>
      <c r="F422" s="511"/>
      <c r="G422" s="511"/>
      <c r="H422" s="662"/>
      <c r="I422" s="431"/>
      <c r="J422" s="19"/>
      <c r="K422" s="402"/>
      <c r="L422" s="363"/>
      <c r="M422" s="363"/>
      <c r="N422" s="363"/>
      <c r="O422" s="381"/>
      <c r="P422" s="382"/>
      <c r="Q422" s="444"/>
      <c r="R422" s="32"/>
    </row>
    <row r="423" spans="2:18" ht="13.5" customHeight="1" x14ac:dyDescent="0.2">
      <c r="B423" s="32"/>
      <c r="C423" s="383">
        <f t="shared" si="17"/>
        <v>411</v>
      </c>
      <c r="D423" s="60" t="str">
        <f t="shared" si="16"/>
        <v/>
      </c>
      <c r="E423" s="376"/>
      <c r="F423" s="511"/>
      <c r="G423" s="511"/>
      <c r="H423" s="662"/>
      <c r="I423" s="431"/>
      <c r="J423" s="19"/>
      <c r="K423" s="402"/>
      <c r="L423" s="363"/>
      <c r="M423" s="363"/>
      <c r="N423" s="363"/>
      <c r="O423" s="381"/>
      <c r="P423" s="382"/>
      <c r="Q423" s="444"/>
      <c r="R423" s="32"/>
    </row>
    <row r="424" spans="2:18" ht="13.5" customHeight="1" x14ac:dyDescent="0.2">
      <c r="B424" s="32"/>
      <c r="C424" s="383">
        <f t="shared" si="17"/>
        <v>412</v>
      </c>
      <c r="D424" s="60" t="str">
        <f t="shared" si="16"/>
        <v/>
      </c>
      <c r="E424" s="376"/>
      <c r="F424" s="511"/>
      <c r="G424" s="511"/>
      <c r="H424" s="662"/>
      <c r="I424" s="431"/>
      <c r="J424" s="19"/>
      <c r="K424" s="402"/>
      <c r="L424" s="363"/>
      <c r="M424" s="363"/>
      <c r="N424" s="363"/>
      <c r="O424" s="381"/>
      <c r="P424" s="382"/>
      <c r="Q424" s="444"/>
      <c r="R424" s="32"/>
    </row>
    <row r="425" spans="2:18" ht="13.5" customHeight="1" x14ac:dyDescent="0.2">
      <c r="B425" s="32"/>
      <c r="C425" s="383">
        <f t="shared" si="17"/>
        <v>413</v>
      </c>
      <c r="D425" s="60" t="str">
        <f t="shared" si="16"/>
        <v/>
      </c>
      <c r="E425" s="376"/>
      <c r="F425" s="511"/>
      <c r="G425" s="511"/>
      <c r="H425" s="662"/>
      <c r="I425" s="431"/>
      <c r="J425" s="19"/>
      <c r="K425" s="402"/>
      <c r="L425" s="363"/>
      <c r="M425" s="363"/>
      <c r="N425" s="363"/>
      <c r="O425" s="381"/>
      <c r="P425" s="382"/>
      <c r="Q425" s="444"/>
      <c r="R425" s="32"/>
    </row>
    <row r="426" spans="2:18" ht="13.5" customHeight="1" x14ac:dyDescent="0.2">
      <c r="B426" s="32"/>
      <c r="C426" s="383">
        <f t="shared" si="17"/>
        <v>414</v>
      </c>
      <c r="D426" s="60" t="str">
        <f t="shared" si="16"/>
        <v/>
      </c>
      <c r="E426" s="376"/>
      <c r="F426" s="511"/>
      <c r="G426" s="511"/>
      <c r="H426" s="662"/>
      <c r="I426" s="431"/>
      <c r="J426" s="19"/>
      <c r="K426" s="402"/>
      <c r="L426" s="363"/>
      <c r="M426" s="363"/>
      <c r="N426" s="363"/>
      <c r="O426" s="381"/>
      <c r="P426" s="382"/>
      <c r="Q426" s="444"/>
      <c r="R426" s="32"/>
    </row>
    <row r="427" spans="2:18" ht="13.5" customHeight="1" x14ac:dyDescent="0.2">
      <c r="B427" s="32"/>
      <c r="C427" s="383">
        <f t="shared" si="17"/>
        <v>415</v>
      </c>
      <c r="D427" s="60" t="str">
        <f t="shared" si="16"/>
        <v/>
      </c>
      <c r="E427" s="376"/>
      <c r="F427" s="511"/>
      <c r="G427" s="511"/>
      <c r="H427" s="662"/>
      <c r="I427" s="431"/>
      <c r="J427" s="19"/>
      <c r="K427" s="402"/>
      <c r="L427" s="363"/>
      <c r="M427" s="363"/>
      <c r="N427" s="363"/>
      <c r="O427" s="381"/>
      <c r="P427" s="382"/>
      <c r="Q427" s="444"/>
      <c r="R427" s="32"/>
    </row>
    <row r="428" spans="2:18" ht="13.5" customHeight="1" x14ac:dyDescent="0.2">
      <c r="B428" s="32"/>
      <c r="C428" s="383">
        <f t="shared" si="17"/>
        <v>416</v>
      </c>
      <c r="D428" s="60" t="str">
        <f t="shared" si="16"/>
        <v/>
      </c>
      <c r="E428" s="376"/>
      <c r="F428" s="511"/>
      <c r="G428" s="511"/>
      <c r="H428" s="662"/>
      <c r="I428" s="431"/>
      <c r="J428" s="19"/>
      <c r="K428" s="402"/>
      <c r="L428" s="363"/>
      <c r="M428" s="363"/>
      <c r="N428" s="363"/>
      <c r="O428" s="381"/>
      <c r="P428" s="382"/>
      <c r="Q428" s="444"/>
      <c r="R428" s="32"/>
    </row>
    <row r="429" spans="2:18" ht="13.5" customHeight="1" x14ac:dyDescent="0.2">
      <c r="B429" s="32"/>
      <c r="C429" s="383">
        <f t="shared" si="17"/>
        <v>417</v>
      </c>
      <c r="D429" s="60" t="str">
        <f t="shared" si="16"/>
        <v/>
      </c>
      <c r="E429" s="376"/>
      <c r="F429" s="511"/>
      <c r="G429" s="511"/>
      <c r="H429" s="662"/>
      <c r="I429" s="431"/>
      <c r="J429" s="19"/>
      <c r="K429" s="402"/>
      <c r="L429" s="363"/>
      <c r="M429" s="363"/>
      <c r="N429" s="363"/>
      <c r="O429" s="381"/>
      <c r="P429" s="382"/>
      <c r="Q429" s="444"/>
      <c r="R429" s="32"/>
    </row>
    <row r="430" spans="2:18" ht="13.5" customHeight="1" x14ac:dyDescent="0.2">
      <c r="B430" s="32"/>
      <c r="C430" s="383">
        <f t="shared" si="17"/>
        <v>418</v>
      </c>
      <c r="D430" s="60" t="str">
        <f t="shared" si="16"/>
        <v/>
      </c>
      <c r="E430" s="376"/>
      <c r="F430" s="511"/>
      <c r="G430" s="511"/>
      <c r="H430" s="662"/>
      <c r="I430" s="431"/>
      <c r="J430" s="19"/>
      <c r="K430" s="402"/>
      <c r="L430" s="363"/>
      <c r="M430" s="363"/>
      <c r="N430" s="363"/>
      <c r="O430" s="381"/>
      <c r="P430" s="382"/>
      <c r="Q430" s="444"/>
      <c r="R430" s="32"/>
    </row>
    <row r="431" spans="2:18" ht="13.5" customHeight="1" x14ac:dyDescent="0.2">
      <c r="B431" s="32"/>
      <c r="C431" s="383">
        <f t="shared" si="17"/>
        <v>419</v>
      </c>
      <c r="D431" s="60" t="str">
        <f t="shared" si="16"/>
        <v/>
      </c>
      <c r="E431" s="376"/>
      <c r="F431" s="511"/>
      <c r="G431" s="511"/>
      <c r="H431" s="662"/>
      <c r="I431" s="431"/>
      <c r="J431" s="19"/>
      <c r="K431" s="402"/>
      <c r="L431" s="363"/>
      <c r="M431" s="363"/>
      <c r="N431" s="363"/>
      <c r="O431" s="381"/>
      <c r="P431" s="382"/>
      <c r="Q431" s="444"/>
      <c r="R431" s="32"/>
    </row>
    <row r="432" spans="2:18" ht="13.5" customHeight="1" x14ac:dyDescent="0.2">
      <c r="B432" s="32"/>
      <c r="C432" s="383">
        <f t="shared" si="17"/>
        <v>420</v>
      </c>
      <c r="D432" s="60" t="str">
        <f t="shared" si="16"/>
        <v/>
      </c>
      <c r="E432" s="376"/>
      <c r="F432" s="511"/>
      <c r="G432" s="511"/>
      <c r="H432" s="662"/>
      <c r="I432" s="431"/>
      <c r="J432" s="19"/>
      <c r="K432" s="402"/>
      <c r="L432" s="363"/>
      <c r="M432" s="363"/>
      <c r="N432" s="363"/>
      <c r="O432" s="381"/>
      <c r="P432" s="382"/>
      <c r="Q432" s="444"/>
      <c r="R432" s="32"/>
    </row>
    <row r="433" spans="2:18" ht="13.5" customHeight="1" x14ac:dyDescent="0.2">
      <c r="B433" s="32"/>
      <c r="C433" s="383">
        <f t="shared" si="17"/>
        <v>421</v>
      </c>
      <c r="D433" s="60" t="str">
        <f t="shared" si="16"/>
        <v/>
      </c>
      <c r="E433" s="376"/>
      <c r="F433" s="511"/>
      <c r="G433" s="511"/>
      <c r="H433" s="662"/>
      <c r="I433" s="431"/>
      <c r="J433" s="19"/>
      <c r="K433" s="402"/>
      <c r="L433" s="363"/>
      <c r="M433" s="363"/>
      <c r="N433" s="363"/>
      <c r="O433" s="381"/>
      <c r="P433" s="382"/>
      <c r="Q433" s="444"/>
      <c r="R433" s="32"/>
    </row>
    <row r="434" spans="2:18" ht="13.5" customHeight="1" x14ac:dyDescent="0.2">
      <c r="B434" s="32"/>
      <c r="C434" s="383">
        <f t="shared" si="17"/>
        <v>422</v>
      </c>
      <c r="D434" s="60" t="str">
        <f t="shared" si="16"/>
        <v/>
      </c>
      <c r="E434" s="376"/>
      <c r="F434" s="511"/>
      <c r="G434" s="511"/>
      <c r="H434" s="662"/>
      <c r="I434" s="431"/>
      <c r="J434" s="19"/>
      <c r="K434" s="402"/>
      <c r="L434" s="363"/>
      <c r="M434" s="363"/>
      <c r="N434" s="363"/>
      <c r="O434" s="381"/>
      <c r="P434" s="382"/>
      <c r="Q434" s="444"/>
      <c r="R434" s="32"/>
    </row>
    <row r="435" spans="2:18" ht="13.5" customHeight="1" x14ac:dyDescent="0.2">
      <c r="B435" s="32"/>
      <c r="C435" s="383">
        <f t="shared" si="17"/>
        <v>423</v>
      </c>
      <c r="D435" s="60" t="str">
        <f t="shared" si="16"/>
        <v/>
      </c>
      <c r="E435" s="376"/>
      <c r="F435" s="511"/>
      <c r="G435" s="511"/>
      <c r="H435" s="662"/>
      <c r="I435" s="431"/>
      <c r="J435" s="19"/>
      <c r="K435" s="402"/>
      <c r="L435" s="363"/>
      <c r="M435" s="363"/>
      <c r="N435" s="363"/>
      <c r="O435" s="381"/>
      <c r="P435" s="382"/>
      <c r="Q435" s="444"/>
      <c r="R435" s="32"/>
    </row>
    <row r="436" spans="2:18" ht="13.5" customHeight="1" x14ac:dyDescent="0.2">
      <c r="B436" s="32"/>
      <c r="C436" s="383">
        <f t="shared" si="17"/>
        <v>424</v>
      </c>
      <c r="D436" s="60" t="str">
        <f t="shared" si="16"/>
        <v/>
      </c>
      <c r="E436" s="376"/>
      <c r="F436" s="511"/>
      <c r="G436" s="511"/>
      <c r="H436" s="662"/>
      <c r="I436" s="431"/>
      <c r="J436" s="19"/>
      <c r="K436" s="402"/>
      <c r="L436" s="363"/>
      <c r="M436" s="363"/>
      <c r="N436" s="363"/>
      <c r="O436" s="381"/>
      <c r="P436" s="382"/>
      <c r="Q436" s="444"/>
      <c r="R436" s="32"/>
    </row>
    <row r="437" spans="2:18" ht="13.5" customHeight="1" x14ac:dyDescent="0.2">
      <c r="B437" s="32"/>
      <c r="C437" s="383">
        <f t="shared" si="17"/>
        <v>425</v>
      </c>
      <c r="D437" s="60" t="str">
        <f t="shared" si="16"/>
        <v/>
      </c>
      <c r="E437" s="376"/>
      <c r="F437" s="511"/>
      <c r="G437" s="511"/>
      <c r="H437" s="662"/>
      <c r="I437" s="431"/>
      <c r="J437" s="19"/>
      <c r="K437" s="402"/>
      <c r="L437" s="363"/>
      <c r="M437" s="363"/>
      <c r="N437" s="363"/>
      <c r="O437" s="381"/>
      <c r="P437" s="382"/>
      <c r="Q437" s="444"/>
      <c r="R437" s="32"/>
    </row>
    <row r="438" spans="2:18" ht="13.5" customHeight="1" x14ac:dyDescent="0.2">
      <c r="B438" s="32"/>
      <c r="C438" s="383">
        <f t="shared" si="17"/>
        <v>426</v>
      </c>
      <c r="D438" s="60" t="str">
        <f t="shared" si="16"/>
        <v/>
      </c>
      <c r="E438" s="376"/>
      <c r="F438" s="511"/>
      <c r="G438" s="511"/>
      <c r="H438" s="662"/>
      <c r="I438" s="431"/>
      <c r="J438" s="19"/>
      <c r="K438" s="402"/>
      <c r="L438" s="363"/>
      <c r="M438" s="363"/>
      <c r="N438" s="363"/>
      <c r="O438" s="381"/>
      <c r="P438" s="382"/>
      <c r="Q438" s="444"/>
      <c r="R438" s="32"/>
    </row>
    <row r="439" spans="2:18" ht="13.5" customHeight="1" x14ac:dyDescent="0.2">
      <c r="B439" s="32"/>
      <c r="C439" s="383">
        <f t="shared" si="17"/>
        <v>427</v>
      </c>
      <c r="D439" s="60" t="str">
        <f t="shared" si="16"/>
        <v/>
      </c>
      <c r="E439" s="376"/>
      <c r="F439" s="511"/>
      <c r="G439" s="511"/>
      <c r="H439" s="662"/>
      <c r="I439" s="431"/>
      <c r="J439" s="19"/>
      <c r="K439" s="402"/>
      <c r="L439" s="363"/>
      <c r="M439" s="363"/>
      <c r="N439" s="363"/>
      <c r="O439" s="381"/>
      <c r="P439" s="382"/>
      <c r="Q439" s="444"/>
      <c r="R439" s="32"/>
    </row>
    <row r="440" spans="2:18" ht="13.5" customHeight="1" x14ac:dyDescent="0.2">
      <c r="B440" s="32"/>
      <c r="C440" s="383">
        <f t="shared" si="17"/>
        <v>428</v>
      </c>
      <c r="D440" s="60" t="str">
        <f t="shared" si="16"/>
        <v/>
      </c>
      <c r="E440" s="376"/>
      <c r="F440" s="511"/>
      <c r="G440" s="511"/>
      <c r="H440" s="662"/>
      <c r="I440" s="431"/>
      <c r="J440" s="19"/>
      <c r="K440" s="402"/>
      <c r="L440" s="363"/>
      <c r="M440" s="363"/>
      <c r="N440" s="363"/>
      <c r="O440" s="381"/>
      <c r="P440" s="382"/>
      <c r="Q440" s="444"/>
      <c r="R440" s="32"/>
    </row>
    <row r="441" spans="2:18" ht="13.5" customHeight="1" x14ac:dyDescent="0.2">
      <c r="B441" s="32"/>
      <c r="C441" s="383">
        <f t="shared" si="17"/>
        <v>429</v>
      </c>
      <c r="D441" s="60" t="str">
        <f t="shared" si="16"/>
        <v/>
      </c>
      <c r="E441" s="376"/>
      <c r="F441" s="511"/>
      <c r="G441" s="511"/>
      <c r="H441" s="662"/>
      <c r="I441" s="431"/>
      <c r="J441" s="19"/>
      <c r="K441" s="402"/>
      <c r="L441" s="363"/>
      <c r="M441" s="363"/>
      <c r="N441" s="363"/>
      <c r="O441" s="381"/>
      <c r="P441" s="382"/>
      <c r="Q441" s="444"/>
      <c r="R441" s="32"/>
    </row>
    <row r="442" spans="2:18" ht="13.5" customHeight="1" x14ac:dyDescent="0.2">
      <c r="B442" s="32"/>
      <c r="C442" s="383">
        <f t="shared" si="17"/>
        <v>430</v>
      </c>
      <c r="D442" s="60" t="str">
        <f t="shared" si="16"/>
        <v/>
      </c>
      <c r="E442" s="376"/>
      <c r="F442" s="511"/>
      <c r="G442" s="511"/>
      <c r="H442" s="662"/>
      <c r="I442" s="431"/>
      <c r="J442" s="19"/>
      <c r="K442" s="402"/>
      <c r="L442" s="363"/>
      <c r="M442" s="363"/>
      <c r="N442" s="363"/>
      <c r="O442" s="381"/>
      <c r="P442" s="382"/>
      <c r="Q442" s="444"/>
      <c r="R442" s="32"/>
    </row>
    <row r="443" spans="2:18" ht="13.5" customHeight="1" x14ac:dyDescent="0.2">
      <c r="B443" s="32"/>
      <c r="C443" s="383">
        <f t="shared" si="17"/>
        <v>431</v>
      </c>
      <c r="D443" s="60" t="str">
        <f t="shared" si="16"/>
        <v/>
      </c>
      <c r="E443" s="376"/>
      <c r="F443" s="511"/>
      <c r="G443" s="511"/>
      <c r="H443" s="662"/>
      <c r="I443" s="431"/>
      <c r="J443" s="19"/>
      <c r="K443" s="402"/>
      <c r="L443" s="363"/>
      <c r="M443" s="363"/>
      <c r="N443" s="363"/>
      <c r="O443" s="381"/>
      <c r="P443" s="382"/>
      <c r="Q443" s="444"/>
      <c r="R443" s="32"/>
    </row>
    <row r="444" spans="2:18" ht="13.5" customHeight="1" x14ac:dyDescent="0.2">
      <c r="B444" s="32"/>
      <c r="C444" s="383">
        <f t="shared" si="17"/>
        <v>432</v>
      </c>
      <c r="D444" s="60" t="str">
        <f t="shared" si="16"/>
        <v/>
      </c>
      <c r="E444" s="376"/>
      <c r="F444" s="511"/>
      <c r="G444" s="511"/>
      <c r="H444" s="662"/>
      <c r="I444" s="431"/>
      <c r="J444" s="19"/>
      <c r="K444" s="402"/>
      <c r="L444" s="363"/>
      <c r="M444" s="363"/>
      <c r="N444" s="363"/>
      <c r="O444" s="381"/>
      <c r="P444" s="382"/>
      <c r="Q444" s="444"/>
      <c r="R444" s="32"/>
    </row>
    <row r="445" spans="2:18" ht="13.5" customHeight="1" x14ac:dyDescent="0.2">
      <c r="B445" s="32"/>
      <c r="C445" s="383">
        <f t="shared" si="17"/>
        <v>433</v>
      </c>
      <c r="D445" s="60" t="str">
        <f t="shared" si="16"/>
        <v/>
      </c>
      <c r="E445" s="376"/>
      <c r="F445" s="511"/>
      <c r="G445" s="511"/>
      <c r="H445" s="662"/>
      <c r="I445" s="431"/>
      <c r="J445" s="19"/>
      <c r="K445" s="402"/>
      <c r="L445" s="363"/>
      <c r="M445" s="363"/>
      <c r="N445" s="363"/>
      <c r="O445" s="381"/>
      <c r="P445" s="382"/>
      <c r="Q445" s="444"/>
      <c r="R445" s="32"/>
    </row>
    <row r="446" spans="2:18" ht="13.5" customHeight="1" x14ac:dyDescent="0.2">
      <c r="B446" s="32"/>
      <c r="C446" s="383">
        <f t="shared" si="17"/>
        <v>434</v>
      </c>
      <c r="D446" s="60" t="str">
        <f t="shared" si="16"/>
        <v/>
      </c>
      <c r="E446" s="376"/>
      <c r="F446" s="511"/>
      <c r="G446" s="511"/>
      <c r="H446" s="662"/>
      <c r="I446" s="431"/>
      <c r="J446" s="19"/>
      <c r="K446" s="402"/>
      <c r="L446" s="363"/>
      <c r="M446" s="363"/>
      <c r="N446" s="363"/>
      <c r="O446" s="381"/>
      <c r="P446" s="382"/>
      <c r="Q446" s="444"/>
      <c r="R446" s="32"/>
    </row>
    <row r="447" spans="2:18" ht="13.5" customHeight="1" x14ac:dyDescent="0.2">
      <c r="B447" s="32"/>
      <c r="C447" s="383">
        <f t="shared" si="17"/>
        <v>435</v>
      </c>
      <c r="D447" s="60" t="str">
        <f t="shared" si="16"/>
        <v/>
      </c>
      <c r="E447" s="376"/>
      <c r="F447" s="511"/>
      <c r="G447" s="511"/>
      <c r="H447" s="662"/>
      <c r="I447" s="431"/>
      <c r="J447" s="19"/>
      <c r="K447" s="402"/>
      <c r="L447" s="363"/>
      <c r="M447" s="363"/>
      <c r="N447" s="363"/>
      <c r="O447" s="381"/>
      <c r="P447" s="382"/>
      <c r="Q447" s="444"/>
      <c r="R447" s="32"/>
    </row>
    <row r="448" spans="2:18" ht="13.5" customHeight="1" x14ac:dyDescent="0.2">
      <c r="B448" s="32"/>
      <c r="C448" s="383">
        <f t="shared" si="17"/>
        <v>436</v>
      </c>
      <c r="D448" s="60" t="str">
        <f t="shared" si="16"/>
        <v/>
      </c>
      <c r="E448" s="376"/>
      <c r="F448" s="511"/>
      <c r="G448" s="511"/>
      <c r="H448" s="662"/>
      <c r="I448" s="431"/>
      <c r="J448" s="19"/>
      <c r="K448" s="402"/>
      <c r="L448" s="363"/>
      <c r="M448" s="363"/>
      <c r="N448" s="363"/>
      <c r="O448" s="381"/>
      <c r="P448" s="382"/>
      <c r="Q448" s="444"/>
      <c r="R448" s="32"/>
    </row>
    <row r="449" spans="2:18" ht="13.5" customHeight="1" x14ac:dyDescent="0.2">
      <c r="B449" s="32"/>
      <c r="C449" s="383">
        <f t="shared" si="17"/>
        <v>437</v>
      </c>
      <c r="D449" s="60" t="str">
        <f t="shared" si="16"/>
        <v/>
      </c>
      <c r="E449" s="376"/>
      <c r="F449" s="511"/>
      <c r="G449" s="511"/>
      <c r="H449" s="662"/>
      <c r="I449" s="431"/>
      <c r="J449" s="19"/>
      <c r="K449" s="402"/>
      <c r="L449" s="363"/>
      <c r="M449" s="363"/>
      <c r="N449" s="363"/>
      <c r="O449" s="381"/>
      <c r="P449" s="382"/>
      <c r="Q449" s="444"/>
      <c r="R449" s="32"/>
    </row>
    <row r="450" spans="2:18" ht="13.5" customHeight="1" x14ac:dyDescent="0.2">
      <c r="B450" s="32"/>
      <c r="C450" s="383">
        <f t="shared" si="17"/>
        <v>438</v>
      </c>
      <c r="D450" s="60" t="str">
        <f t="shared" si="16"/>
        <v/>
      </c>
      <c r="E450" s="376"/>
      <c r="F450" s="511"/>
      <c r="G450" s="511"/>
      <c r="H450" s="662"/>
      <c r="I450" s="431"/>
      <c r="J450" s="19"/>
      <c r="K450" s="402"/>
      <c r="L450" s="363"/>
      <c r="M450" s="363"/>
      <c r="N450" s="363"/>
      <c r="O450" s="381"/>
      <c r="P450" s="382"/>
      <c r="Q450" s="444"/>
      <c r="R450" s="32"/>
    </row>
    <row r="451" spans="2:18" ht="13.5" customHeight="1" x14ac:dyDescent="0.2">
      <c r="B451" s="32"/>
      <c r="C451" s="383">
        <f t="shared" si="17"/>
        <v>439</v>
      </c>
      <c r="D451" s="60" t="str">
        <f t="shared" si="16"/>
        <v/>
      </c>
      <c r="E451" s="376"/>
      <c r="F451" s="511"/>
      <c r="G451" s="511"/>
      <c r="H451" s="662"/>
      <c r="I451" s="431"/>
      <c r="J451" s="19"/>
      <c r="K451" s="402"/>
      <c r="L451" s="363"/>
      <c r="M451" s="363"/>
      <c r="N451" s="363"/>
      <c r="O451" s="381"/>
      <c r="P451" s="382"/>
      <c r="Q451" s="444"/>
      <c r="R451" s="32"/>
    </row>
    <row r="452" spans="2:18" ht="13.5" customHeight="1" x14ac:dyDescent="0.2">
      <c r="B452" s="32"/>
      <c r="C452" s="383">
        <f t="shared" si="17"/>
        <v>440</v>
      </c>
      <c r="D452" s="60" t="str">
        <f t="shared" si="16"/>
        <v/>
      </c>
      <c r="E452" s="376"/>
      <c r="F452" s="511"/>
      <c r="G452" s="511"/>
      <c r="H452" s="662"/>
      <c r="I452" s="431"/>
      <c r="J452" s="19"/>
      <c r="K452" s="402"/>
      <c r="L452" s="363"/>
      <c r="M452" s="363"/>
      <c r="N452" s="363"/>
      <c r="O452" s="381"/>
      <c r="P452" s="382"/>
      <c r="Q452" s="444"/>
      <c r="R452" s="32"/>
    </row>
    <row r="453" spans="2:18" ht="13.5" customHeight="1" x14ac:dyDescent="0.2">
      <c r="B453" s="32"/>
      <c r="C453" s="383">
        <f t="shared" si="17"/>
        <v>441</v>
      </c>
      <c r="D453" s="60" t="str">
        <f t="shared" si="16"/>
        <v/>
      </c>
      <c r="E453" s="376"/>
      <c r="F453" s="511"/>
      <c r="G453" s="511"/>
      <c r="H453" s="662"/>
      <c r="I453" s="431"/>
      <c r="J453" s="19"/>
      <c r="K453" s="402"/>
      <c r="L453" s="363"/>
      <c r="M453" s="363"/>
      <c r="N453" s="363"/>
      <c r="O453" s="381"/>
      <c r="P453" s="382"/>
      <c r="Q453" s="444"/>
      <c r="R453" s="32"/>
    </row>
    <row r="454" spans="2:18" ht="13.5" customHeight="1" x14ac:dyDescent="0.2">
      <c r="B454" s="32"/>
      <c r="C454" s="383">
        <f t="shared" si="17"/>
        <v>442</v>
      </c>
      <c r="D454" s="60" t="str">
        <f t="shared" si="16"/>
        <v/>
      </c>
      <c r="E454" s="376"/>
      <c r="F454" s="511"/>
      <c r="G454" s="511"/>
      <c r="H454" s="662"/>
      <c r="I454" s="431"/>
      <c r="J454" s="19"/>
      <c r="K454" s="402"/>
      <c r="L454" s="363"/>
      <c r="M454" s="363"/>
      <c r="N454" s="363"/>
      <c r="O454" s="381"/>
      <c r="P454" s="382"/>
      <c r="Q454" s="444"/>
      <c r="R454" s="32"/>
    </row>
    <row r="455" spans="2:18" ht="13.5" customHeight="1" x14ac:dyDescent="0.2">
      <c r="B455" s="32"/>
      <c r="C455" s="383">
        <f t="shared" si="17"/>
        <v>443</v>
      </c>
      <c r="D455" s="60" t="str">
        <f t="shared" si="16"/>
        <v/>
      </c>
      <c r="E455" s="376"/>
      <c r="F455" s="511"/>
      <c r="G455" s="511"/>
      <c r="H455" s="662"/>
      <c r="I455" s="431"/>
      <c r="J455" s="19"/>
      <c r="K455" s="402"/>
      <c r="L455" s="363"/>
      <c r="M455" s="363"/>
      <c r="N455" s="363"/>
      <c r="O455" s="381"/>
      <c r="P455" s="382"/>
      <c r="Q455" s="444"/>
      <c r="R455" s="32"/>
    </row>
    <row r="456" spans="2:18" ht="13.5" customHeight="1" x14ac:dyDescent="0.2">
      <c r="B456" s="32"/>
      <c r="C456" s="383">
        <f t="shared" si="17"/>
        <v>444</v>
      </c>
      <c r="D456" s="60" t="str">
        <f t="shared" si="16"/>
        <v/>
      </c>
      <c r="E456" s="376"/>
      <c r="F456" s="511"/>
      <c r="G456" s="511"/>
      <c r="H456" s="662"/>
      <c r="I456" s="431"/>
      <c r="J456" s="19"/>
      <c r="K456" s="402"/>
      <c r="L456" s="363"/>
      <c r="M456" s="363"/>
      <c r="N456" s="363"/>
      <c r="O456" s="381"/>
      <c r="P456" s="382"/>
      <c r="Q456" s="444"/>
      <c r="R456" s="32"/>
    </row>
    <row r="457" spans="2:18" ht="13.5" customHeight="1" x14ac:dyDescent="0.2">
      <c r="B457" s="32"/>
      <c r="C457" s="383">
        <f t="shared" si="17"/>
        <v>445</v>
      </c>
      <c r="D457" s="60" t="str">
        <f t="shared" si="16"/>
        <v/>
      </c>
      <c r="E457" s="376"/>
      <c r="F457" s="511"/>
      <c r="G457" s="511"/>
      <c r="H457" s="662"/>
      <c r="I457" s="431"/>
      <c r="J457" s="19"/>
      <c r="K457" s="402"/>
      <c r="L457" s="363"/>
      <c r="M457" s="363"/>
      <c r="N457" s="363"/>
      <c r="O457" s="381"/>
      <c r="P457" s="382"/>
      <c r="Q457" s="444"/>
      <c r="R457" s="32"/>
    </row>
    <row r="458" spans="2:18" ht="13.5" customHeight="1" x14ac:dyDescent="0.2">
      <c r="B458" s="32"/>
      <c r="C458" s="383">
        <f t="shared" si="17"/>
        <v>446</v>
      </c>
      <c r="D458" s="60" t="str">
        <f t="shared" si="16"/>
        <v/>
      </c>
      <c r="E458" s="376"/>
      <c r="F458" s="511"/>
      <c r="G458" s="511"/>
      <c r="H458" s="662"/>
      <c r="I458" s="431"/>
      <c r="J458" s="19"/>
      <c r="K458" s="402"/>
      <c r="L458" s="363"/>
      <c r="M458" s="363"/>
      <c r="N458" s="363"/>
      <c r="O458" s="381"/>
      <c r="P458" s="382"/>
      <c r="Q458" s="444"/>
      <c r="R458" s="32"/>
    </row>
    <row r="459" spans="2:18" ht="13.5" customHeight="1" x14ac:dyDescent="0.2">
      <c r="B459" s="32"/>
      <c r="C459" s="383">
        <f t="shared" si="17"/>
        <v>447</v>
      </c>
      <c r="D459" s="60" t="str">
        <f t="shared" si="16"/>
        <v/>
      </c>
      <c r="E459" s="376"/>
      <c r="F459" s="511"/>
      <c r="G459" s="511"/>
      <c r="H459" s="662"/>
      <c r="I459" s="431"/>
      <c r="J459" s="19"/>
      <c r="K459" s="402"/>
      <c r="L459" s="363"/>
      <c r="M459" s="363"/>
      <c r="N459" s="363"/>
      <c r="O459" s="381"/>
      <c r="P459" s="382"/>
      <c r="Q459" s="444"/>
      <c r="R459" s="32"/>
    </row>
    <row r="460" spans="2:18" ht="13.5" customHeight="1" x14ac:dyDescent="0.2">
      <c r="B460" s="32"/>
      <c r="C460" s="383">
        <f t="shared" si="17"/>
        <v>448</v>
      </c>
      <c r="D460" s="60" t="str">
        <f t="shared" si="16"/>
        <v/>
      </c>
      <c r="E460" s="376"/>
      <c r="F460" s="511"/>
      <c r="G460" s="511"/>
      <c r="H460" s="662"/>
      <c r="I460" s="431"/>
      <c r="J460" s="19"/>
      <c r="K460" s="402"/>
      <c r="L460" s="363"/>
      <c r="M460" s="363"/>
      <c r="N460" s="363"/>
      <c r="O460" s="381"/>
      <c r="P460" s="382"/>
      <c r="Q460" s="444"/>
      <c r="R460" s="32"/>
    </row>
    <row r="461" spans="2:18" ht="13.5" customHeight="1" x14ac:dyDescent="0.2">
      <c r="B461" s="32"/>
      <c r="C461" s="383">
        <f t="shared" si="17"/>
        <v>449</v>
      </c>
      <c r="D461" s="60" t="str">
        <f t="shared" ref="D461:D524" si="18">IF(E461="","",IF(E461&lt;=$S$2,"○",""))</f>
        <v/>
      </c>
      <c r="E461" s="376"/>
      <c r="F461" s="511"/>
      <c r="G461" s="511"/>
      <c r="H461" s="662"/>
      <c r="I461" s="431"/>
      <c r="J461" s="19"/>
      <c r="K461" s="402"/>
      <c r="L461" s="363"/>
      <c r="M461" s="363"/>
      <c r="N461" s="363"/>
      <c r="O461" s="381"/>
      <c r="P461" s="382"/>
      <c r="Q461" s="444"/>
      <c r="R461" s="32"/>
    </row>
    <row r="462" spans="2:18" ht="13.5" customHeight="1" x14ac:dyDescent="0.2">
      <c r="B462" s="32"/>
      <c r="C462" s="383">
        <f>C461+1</f>
        <v>450</v>
      </c>
      <c r="D462" s="60" t="str">
        <f t="shared" si="18"/>
        <v/>
      </c>
      <c r="E462" s="376"/>
      <c r="F462" s="511"/>
      <c r="G462" s="511"/>
      <c r="H462" s="662"/>
      <c r="I462" s="431"/>
      <c r="J462" s="19"/>
      <c r="K462" s="402"/>
      <c r="L462" s="363"/>
      <c r="M462" s="363"/>
      <c r="N462" s="363"/>
      <c r="O462" s="381"/>
      <c r="P462" s="382"/>
      <c r="Q462" s="444"/>
      <c r="R462" s="32"/>
    </row>
    <row r="463" spans="2:18" ht="13.5" customHeight="1" x14ac:dyDescent="0.2">
      <c r="B463" s="32"/>
      <c r="C463" s="383">
        <f>C462+1</f>
        <v>451</v>
      </c>
      <c r="D463" s="60" t="str">
        <f t="shared" si="18"/>
        <v/>
      </c>
      <c r="E463" s="376"/>
      <c r="F463" s="511"/>
      <c r="G463" s="511"/>
      <c r="H463" s="662"/>
      <c r="I463" s="431"/>
      <c r="J463" s="19"/>
      <c r="K463" s="402"/>
      <c r="L463" s="363"/>
      <c r="M463" s="363"/>
      <c r="N463" s="363"/>
      <c r="O463" s="381"/>
      <c r="P463" s="382"/>
      <c r="Q463" s="444"/>
      <c r="R463" s="32"/>
    </row>
    <row r="464" spans="2:18" ht="13.5" customHeight="1" x14ac:dyDescent="0.2">
      <c r="B464" s="32"/>
      <c r="C464" s="383">
        <f>C463+1</f>
        <v>452</v>
      </c>
      <c r="D464" s="60" t="str">
        <f t="shared" si="18"/>
        <v/>
      </c>
      <c r="E464" s="376"/>
      <c r="F464" s="511"/>
      <c r="G464" s="511"/>
      <c r="H464" s="662"/>
      <c r="I464" s="431"/>
      <c r="J464" s="19"/>
      <c r="K464" s="402"/>
      <c r="L464" s="363"/>
      <c r="M464" s="363"/>
      <c r="N464" s="363"/>
      <c r="O464" s="381"/>
      <c r="P464" s="382"/>
      <c r="Q464" s="444"/>
      <c r="R464" s="32"/>
    </row>
    <row r="465" spans="2:18" ht="13.5" customHeight="1" x14ac:dyDescent="0.2">
      <c r="B465" s="32"/>
      <c r="C465" s="383">
        <f>C464+1</f>
        <v>453</v>
      </c>
      <c r="D465" s="60" t="str">
        <f t="shared" si="18"/>
        <v/>
      </c>
      <c r="E465" s="376"/>
      <c r="F465" s="511"/>
      <c r="G465" s="511"/>
      <c r="H465" s="662"/>
      <c r="I465" s="431"/>
      <c r="J465" s="19"/>
      <c r="K465" s="402"/>
      <c r="L465" s="363"/>
      <c r="M465" s="363"/>
      <c r="N465" s="363"/>
      <c r="O465" s="381"/>
      <c r="P465" s="382"/>
      <c r="Q465" s="444"/>
      <c r="R465" s="32"/>
    </row>
    <row r="466" spans="2:18" ht="13.5" customHeight="1" x14ac:dyDescent="0.2">
      <c r="B466" s="32"/>
      <c r="C466" s="383">
        <f t="shared" si="17"/>
        <v>454</v>
      </c>
      <c r="D466" s="60" t="str">
        <f t="shared" si="18"/>
        <v/>
      </c>
      <c r="E466" s="376"/>
      <c r="F466" s="511"/>
      <c r="G466" s="511"/>
      <c r="H466" s="662"/>
      <c r="I466" s="431"/>
      <c r="J466" s="19"/>
      <c r="K466" s="402"/>
      <c r="L466" s="363"/>
      <c r="M466" s="363"/>
      <c r="N466" s="363"/>
      <c r="O466" s="381"/>
      <c r="P466" s="382"/>
      <c r="Q466" s="444"/>
      <c r="R466" s="32"/>
    </row>
    <row r="467" spans="2:18" ht="13.5" customHeight="1" x14ac:dyDescent="0.2">
      <c r="B467" s="32"/>
      <c r="C467" s="383">
        <f t="shared" si="17"/>
        <v>455</v>
      </c>
      <c r="D467" s="60" t="str">
        <f t="shared" si="18"/>
        <v/>
      </c>
      <c r="E467" s="376"/>
      <c r="F467" s="511"/>
      <c r="G467" s="511"/>
      <c r="H467" s="662"/>
      <c r="I467" s="431"/>
      <c r="J467" s="19"/>
      <c r="K467" s="402"/>
      <c r="L467" s="363"/>
      <c r="M467" s="363"/>
      <c r="N467" s="363"/>
      <c r="O467" s="381"/>
      <c r="P467" s="382"/>
      <c r="Q467" s="444"/>
      <c r="R467" s="32"/>
    </row>
    <row r="468" spans="2:18" ht="13.5" customHeight="1" x14ac:dyDescent="0.2">
      <c r="B468" s="32"/>
      <c r="C468" s="383">
        <f t="shared" si="17"/>
        <v>456</v>
      </c>
      <c r="D468" s="60" t="str">
        <f t="shared" si="18"/>
        <v/>
      </c>
      <c r="E468" s="376"/>
      <c r="F468" s="511"/>
      <c r="G468" s="511"/>
      <c r="H468" s="662"/>
      <c r="I468" s="431"/>
      <c r="J468" s="19"/>
      <c r="K468" s="402"/>
      <c r="L468" s="363"/>
      <c r="M468" s="363"/>
      <c r="N468" s="363"/>
      <c r="O468" s="381"/>
      <c r="P468" s="382"/>
      <c r="Q468" s="444"/>
      <c r="R468" s="32"/>
    </row>
    <row r="469" spans="2:18" ht="13.5" customHeight="1" x14ac:dyDescent="0.2">
      <c r="B469" s="32"/>
      <c r="C469" s="383">
        <f t="shared" si="17"/>
        <v>457</v>
      </c>
      <c r="D469" s="60" t="str">
        <f t="shared" si="18"/>
        <v/>
      </c>
      <c r="E469" s="376"/>
      <c r="F469" s="511"/>
      <c r="G469" s="511"/>
      <c r="H469" s="662"/>
      <c r="I469" s="431"/>
      <c r="J469" s="19"/>
      <c r="K469" s="402"/>
      <c r="L469" s="363"/>
      <c r="M469" s="363"/>
      <c r="N469" s="363"/>
      <c r="O469" s="381"/>
      <c r="P469" s="382"/>
      <c r="Q469" s="444"/>
      <c r="R469" s="32"/>
    </row>
    <row r="470" spans="2:18" ht="13.5" customHeight="1" x14ac:dyDescent="0.2">
      <c r="B470" s="32"/>
      <c r="C470" s="383">
        <f t="shared" si="17"/>
        <v>458</v>
      </c>
      <c r="D470" s="60" t="str">
        <f t="shared" si="18"/>
        <v/>
      </c>
      <c r="E470" s="376"/>
      <c r="F470" s="511"/>
      <c r="G470" s="511"/>
      <c r="H470" s="662"/>
      <c r="I470" s="431"/>
      <c r="J470" s="19"/>
      <c r="K470" s="402"/>
      <c r="L470" s="363"/>
      <c r="M470" s="363"/>
      <c r="N470" s="363"/>
      <c r="O470" s="381"/>
      <c r="P470" s="382"/>
      <c r="Q470" s="444"/>
      <c r="R470" s="32"/>
    </row>
    <row r="471" spans="2:18" ht="13.5" customHeight="1" x14ac:dyDescent="0.2">
      <c r="B471" s="32"/>
      <c r="C471" s="383">
        <f t="shared" si="17"/>
        <v>459</v>
      </c>
      <c r="D471" s="60" t="str">
        <f t="shared" si="18"/>
        <v/>
      </c>
      <c r="E471" s="376"/>
      <c r="F471" s="511"/>
      <c r="G471" s="511"/>
      <c r="H471" s="662"/>
      <c r="I471" s="431"/>
      <c r="J471" s="19"/>
      <c r="K471" s="402"/>
      <c r="L471" s="363"/>
      <c r="M471" s="363"/>
      <c r="N471" s="363"/>
      <c r="O471" s="381"/>
      <c r="P471" s="382"/>
      <c r="Q471" s="444"/>
      <c r="R471" s="32"/>
    </row>
    <row r="472" spans="2:18" ht="13.5" customHeight="1" x14ac:dyDescent="0.2">
      <c r="B472" s="32"/>
      <c r="C472" s="383">
        <f t="shared" si="17"/>
        <v>460</v>
      </c>
      <c r="D472" s="60" t="str">
        <f t="shared" si="18"/>
        <v/>
      </c>
      <c r="E472" s="376"/>
      <c r="F472" s="511"/>
      <c r="G472" s="511"/>
      <c r="H472" s="662"/>
      <c r="I472" s="431"/>
      <c r="J472" s="19"/>
      <c r="K472" s="402"/>
      <c r="L472" s="363"/>
      <c r="M472" s="363"/>
      <c r="N472" s="363"/>
      <c r="O472" s="381"/>
      <c r="P472" s="382"/>
      <c r="Q472" s="444"/>
      <c r="R472" s="32"/>
    </row>
    <row r="473" spans="2:18" ht="13.5" customHeight="1" x14ac:dyDescent="0.2">
      <c r="B473" s="32"/>
      <c r="C473" s="383">
        <f t="shared" si="17"/>
        <v>461</v>
      </c>
      <c r="D473" s="60" t="str">
        <f t="shared" si="18"/>
        <v/>
      </c>
      <c r="E473" s="376"/>
      <c r="F473" s="511"/>
      <c r="G473" s="511"/>
      <c r="H473" s="662"/>
      <c r="I473" s="431"/>
      <c r="J473" s="19"/>
      <c r="K473" s="402"/>
      <c r="L473" s="363"/>
      <c r="M473" s="363"/>
      <c r="N473" s="363"/>
      <c r="O473" s="381"/>
      <c r="P473" s="382"/>
      <c r="Q473" s="444"/>
      <c r="R473" s="32"/>
    </row>
    <row r="474" spans="2:18" ht="13.5" customHeight="1" x14ac:dyDescent="0.2">
      <c r="B474" s="32"/>
      <c r="C474" s="383">
        <f t="shared" si="17"/>
        <v>462</v>
      </c>
      <c r="D474" s="60" t="str">
        <f t="shared" si="18"/>
        <v/>
      </c>
      <c r="E474" s="376"/>
      <c r="F474" s="511"/>
      <c r="G474" s="511"/>
      <c r="H474" s="662"/>
      <c r="I474" s="431"/>
      <c r="J474" s="19"/>
      <c r="K474" s="402"/>
      <c r="L474" s="363"/>
      <c r="M474" s="363"/>
      <c r="N474" s="363"/>
      <c r="O474" s="381"/>
      <c r="P474" s="382"/>
      <c r="Q474" s="444"/>
      <c r="R474" s="32"/>
    </row>
    <row r="475" spans="2:18" ht="13.5" customHeight="1" x14ac:dyDescent="0.2">
      <c r="B475" s="32"/>
      <c r="C475" s="383">
        <f t="shared" si="17"/>
        <v>463</v>
      </c>
      <c r="D475" s="60" t="str">
        <f t="shared" si="18"/>
        <v/>
      </c>
      <c r="E475" s="376"/>
      <c r="F475" s="511"/>
      <c r="G475" s="511"/>
      <c r="H475" s="662"/>
      <c r="I475" s="431"/>
      <c r="J475" s="19"/>
      <c r="K475" s="402"/>
      <c r="L475" s="363"/>
      <c r="M475" s="363"/>
      <c r="N475" s="363"/>
      <c r="O475" s="381"/>
      <c r="P475" s="382"/>
      <c r="Q475" s="444"/>
      <c r="R475" s="32"/>
    </row>
    <row r="476" spans="2:18" ht="13.5" customHeight="1" x14ac:dyDescent="0.2">
      <c r="B476" s="32"/>
      <c r="C476" s="383">
        <f t="shared" si="17"/>
        <v>464</v>
      </c>
      <c r="D476" s="60" t="str">
        <f t="shared" si="18"/>
        <v/>
      </c>
      <c r="E476" s="376"/>
      <c r="F476" s="511"/>
      <c r="G476" s="511"/>
      <c r="H476" s="662"/>
      <c r="I476" s="431"/>
      <c r="J476" s="19"/>
      <c r="K476" s="402"/>
      <c r="L476" s="363"/>
      <c r="M476" s="363"/>
      <c r="N476" s="363"/>
      <c r="O476" s="381"/>
      <c r="P476" s="382"/>
      <c r="Q476" s="444"/>
      <c r="R476" s="32"/>
    </row>
    <row r="477" spans="2:18" ht="13.5" customHeight="1" x14ac:dyDescent="0.2">
      <c r="B477" s="32"/>
      <c r="C477" s="383">
        <f t="shared" si="17"/>
        <v>465</v>
      </c>
      <c r="D477" s="60" t="str">
        <f t="shared" si="18"/>
        <v/>
      </c>
      <c r="E477" s="376"/>
      <c r="F477" s="511"/>
      <c r="G477" s="511"/>
      <c r="H477" s="662"/>
      <c r="I477" s="431"/>
      <c r="J477" s="19"/>
      <c r="K477" s="402"/>
      <c r="L477" s="363"/>
      <c r="M477" s="363"/>
      <c r="N477" s="363"/>
      <c r="O477" s="381"/>
      <c r="P477" s="382"/>
      <c r="Q477" s="444"/>
      <c r="R477" s="32"/>
    </row>
    <row r="478" spans="2:18" ht="13.5" customHeight="1" x14ac:dyDescent="0.2">
      <c r="B478" s="32"/>
      <c r="C478" s="383">
        <f t="shared" ref="C478:C541" si="19">C477+1</f>
        <v>466</v>
      </c>
      <c r="D478" s="60" t="str">
        <f t="shared" si="18"/>
        <v/>
      </c>
      <c r="E478" s="376"/>
      <c r="F478" s="511"/>
      <c r="G478" s="511"/>
      <c r="H478" s="662"/>
      <c r="I478" s="431"/>
      <c r="J478" s="19"/>
      <c r="K478" s="402"/>
      <c r="L478" s="363"/>
      <c r="M478" s="363"/>
      <c r="N478" s="363"/>
      <c r="O478" s="381"/>
      <c r="P478" s="382"/>
      <c r="Q478" s="444"/>
      <c r="R478" s="32"/>
    </row>
    <row r="479" spans="2:18" ht="13.5" customHeight="1" x14ac:dyDescent="0.2">
      <c r="B479" s="32"/>
      <c r="C479" s="383">
        <f t="shared" si="19"/>
        <v>467</v>
      </c>
      <c r="D479" s="60" t="str">
        <f t="shared" si="18"/>
        <v/>
      </c>
      <c r="E479" s="376"/>
      <c r="F479" s="511"/>
      <c r="G479" s="511"/>
      <c r="H479" s="662"/>
      <c r="I479" s="431"/>
      <c r="J479" s="19"/>
      <c r="K479" s="402"/>
      <c r="L479" s="363"/>
      <c r="M479" s="363"/>
      <c r="N479" s="363"/>
      <c r="O479" s="381"/>
      <c r="P479" s="382"/>
      <c r="Q479" s="444"/>
      <c r="R479" s="32"/>
    </row>
    <row r="480" spans="2:18" ht="13.5" customHeight="1" x14ac:dyDescent="0.2">
      <c r="B480" s="32"/>
      <c r="C480" s="383">
        <f t="shared" si="19"/>
        <v>468</v>
      </c>
      <c r="D480" s="60" t="str">
        <f t="shared" si="18"/>
        <v/>
      </c>
      <c r="E480" s="376"/>
      <c r="F480" s="511"/>
      <c r="G480" s="511"/>
      <c r="H480" s="662"/>
      <c r="I480" s="431"/>
      <c r="J480" s="19"/>
      <c r="K480" s="402"/>
      <c r="L480" s="363"/>
      <c r="M480" s="363"/>
      <c r="N480" s="363"/>
      <c r="O480" s="381"/>
      <c r="P480" s="382"/>
      <c r="Q480" s="444"/>
      <c r="R480" s="32"/>
    </row>
    <row r="481" spans="2:18" ht="13.5" customHeight="1" x14ac:dyDescent="0.2">
      <c r="B481" s="32"/>
      <c r="C481" s="383">
        <f t="shared" si="19"/>
        <v>469</v>
      </c>
      <c r="D481" s="60" t="str">
        <f t="shared" si="18"/>
        <v/>
      </c>
      <c r="E481" s="376"/>
      <c r="F481" s="511"/>
      <c r="G481" s="511"/>
      <c r="H481" s="662"/>
      <c r="I481" s="431"/>
      <c r="J481" s="19"/>
      <c r="K481" s="402"/>
      <c r="L481" s="363"/>
      <c r="M481" s="363"/>
      <c r="N481" s="363"/>
      <c r="O481" s="381"/>
      <c r="P481" s="382"/>
      <c r="Q481" s="444"/>
      <c r="R481" s="32"/>
    </row>
    <row r="482" spans="2:18" ht="13.5" customHeight="1" x14ac:dyDescent="0.2">
      <c r="B482" s="32"/>
      <c r="C482" s="383">
        <f t="shared" si="19"/>
        <v>470</v>
      </c>
      <c r="D482" s="60" t="str">
        <f t="shared" si="18"/>
        <v/>
      </c>
      <c r="E482" s="376"/>
      <c r="F482" s="511"/>
      <c r="G482" s="511"/>
      <c r="H482" s="662"/>
      <c r="I482" s="431"/>
      <c r="J482" s="19"/>
      <c r="K482" s="402"/>
      <c r="L482" s="363"/>
      <c r="M482" s="363"/>
      <c r="N482" s="363"/>
      <c r="O482" s="381"/>
      <c r="P482" s="382"/>
      <c r="Q482" s="444"/>
      <c r="R482" s="32"/>
    </row>
    <row r="483" spans="2:18" ht="13.5" customHeight="1" x14ac:dyDescent="0.2">
      <c r="B483" s="32"/>
      <c r="C483" s="383">
        <f t="shared" si="19"/>
        <v>471</v>
      </c>
      <c r="D483" s="60" t="str">
        <f t="shared" si="18"/>
        <v/>
      </c>
      <c r="E483" s="376"/>
      <c r="F483" s="511"/>
      <c r="G483" s="511"/>
      <c r="H483" s="662"/>
      <c r="I483" s="431"/>
      <c r="J483" s="19"/>
      <c r="K483" s="402"/>
      <c r="L483" s="363"/>
      <c r="M483" s="363"/>
      <c r="N483" s="363"/>
      <c r="O483" s="381"/>
      <c r="P483" s="382"/>
      <c r="Q483" s="444"/>
      <c r="R483" s="32"/>
    </row>
    <row r="484" spans="2:18" ht="13.5" customHeight="1" x14ac:dyDescent="0.2">
      <c r="B484" s="32"/>
      <c r="C484" s="383">
        <f t="shared" si="19"/>
        <v>472</v>
      </c>
      <c r="D484" s="60" t="str">
        <f t="shared" si="18"/>
        <v/>
      </c>
      <c r="E484" s="376"/>
      <c r="F484" s="511"/>
      <c r="G484" s="511"/>
      <c r="H484" s="662"/>
      <c r="I484" s="431"/>
      <c r="J484" s="19"/>
      <c r="K484" s="402"/>
      <c r="L484" s="363"/>
      <c r="M484" s="363"/>
      <c r="N484" s="363"/>
      <c r="O484" s="381"/>
      <c r="P484" s="382"/>
      <c r="Q484" s="444"/>
      <c r="R484" s="32"/>
    </row>
    <row r="485" spans="2:18" ht="13.5" customHeight="1" x14ac:dyDescent="0.2">
      <c r="B485" s="32"/>
      <c r="C485" s="383">
        <f t="shared" si="19"/>
        <v>473</v>
      </c>
      <c r="D485" s="60" t="str">
        <f t="shared" si="18"/>
        <v/>
      </c>
      <c r="E485" s="376"/>
      <c r="F485" s="511"/>
      <c r="G485" s="511"/>
      <c r="H485" s="662"/>
      <c r="I485" s="431"/>
      <c r="J485" s="19"/>
      <c r="K485" s="402"/>
      <c r="L485" s="363"/>
      <c r="M485" s="363"/>
      <c r="N485" s="363"/>
      <c r="O485" s="381"/>
      <c r="P485" s="382"/>
      <c r="Q485" s="444"/>
      <c r="R485" s="32"/>
    </row>
    <row r="486" spans="2:18" ht="13.5" customHeight="1" x14ac:dyDescent="0.2">
      <c r="B486" s="32"/>
      <c r="C486" s="383">
        <f t="shared" si="19"/>
        <v>474</v>
      </c>
      <c r="D486" s="60" t="str">
        <f t="shared" si="18"/>
        <v/>
      </c>
      <c r="E486" s="376"/>
      <c r="F486" s="511"/>
      <c r="G486" s="511"/>
      <c r="H486" s="662"/>
      <c r="I486" s="431"/>
      <c r="J486" s="19"/>
      <c r="K486" s="402"/>
      <c r="L486" s="363"/>
      <c r="M486" s="363"/>
      <c r="N486" s="363"/>
      <c r="O486" s="381"/>
      <c r="P486" s="382"/>
      <c r="Q486" s="444"/>
      <c r="R486" s="32"/>
    </row>
    <row r="487" spans="2:18" ht="13.5" customHeight="1" x14ac:dyDescent="0.2">
      <c r="B487" s="32"/>
      <c r="C487" s="383">
        <f t="shared" si="19"/>
        <v>475</v>
      </c>
      <c r="D487" s="60" t="str">
        <f t="shared" si="18"/>
        <v/>
      </c>
      <c r="E487" s="376"/>
      <c r="F487" s="511"/>
      <c r="G487" s="511"/>
      <c r="H487" s="662"/>
      <c r="I487" s="431"/>
      <c r="J487" s="19"/>
      <c r="K487" s="402"/>
      <c r="L487" s="363"/>
      <c r="M487" s="363"/>
      <c r="N487" s="363"/>
      <c r="O487" s="381"/>
      <c r="P487" s="382"/>
      <c r="Q487" s="444"/>
      <c r="R487" s="32"/>
    </row>
    <row r="488" spans="2:18" ht="13.5" customHeight="1" x14ac:dyDescent="0.2">
      <c r="B488" s="32"/>
      <c r="C488" s="383">
        <f t="shared" si="19"/>
        <v>476</v>
      </c>
      <c r="D488" s="60" t="str">
        <f t="shared" si="18"/>
        <v/>
      </c>
      <c r="E488" s="376"/>
      <c r="F488" s="511"/>
      <c r="G488" s="511"/>
      <c r="H488" s="662"/>
      <c r="I488" s="431"/>
      <c r="J488" s="19"/>
      <c r="K488" s="402"/>
      <c r="L488" s="363"/>
      <c r="M488" s="363"/>
      <c r="N488" s="363"/>
      <c r="O488" s="381"/>
      <c r="P488" s="382"/>
      <c r="Q488" s="444"/>
      <c r="R488" s="32"/>
    </row>
    <row r="489" spans="2:18" ht="13.5" customHeight="1" x14ac:dyDescent="0.2">
      <c r="B489" s="32"/>
      <c r="C489" s="383">
        <f t="shared" si="19"/>
        <v>477</v>
      </c>
      <c r="D489" s="60" t="str">
        <f t="shared" si="18"/>
        <v/>
      </c>
      <c r="E489" s="376"/>
      <c r="F489" s="511"/>
      <c r="G489" s="511"/>
      <c r="H489" s="662"/>
      <c r="I489" s="431"/>
      <c r="J489" s="19"/>
      <c r="K489" s="402"/>
      <c r="L489" s="363"/>
      <c r="M489" s="363"/>
      <c r="N489" s="363"/>
      <c r="O489" s="381"/>
      <c r="P489" s="382"/>
      <c r="Q489" s="444"/>
      <c r="R489" s="32"/>
    </row>
    <row r="490" spans="2:18" ht="13.5" customHeight="1" x14ac:dyDescent="0.2">
      <c r="B490" s="32"/>
      <c r="C490" s="383">
        <f t="shared" si="19"/>
        <v>478</v>
      </c>
      <c r="D490" s="60" t="str">
        <f t="shared" si="18"/>
        <v/>
      </c>
      <c r="E490" s="376"/>
      <c r="F490" s="511"/>
      <c r="G490" s="511"/>
      <c r="H490" s="662"/>
      <c r="I490" s="431"/>
      <c r="J490" s="19"/>
      <c r="K490" s="402"/>
      <c r="L490" s="363"/>
      <c r="M490" s="363"/>
      <c r="N490" s="363"/>
      <c r="O490" s="381"/>
      <c r="P490" s="382"/>
      <c r="Q490" s="444"/>
      <c r="R490" s="32"/>
    </row>
    <row r="491" spans="2:18" ht="13.5" customHeight="1" x14ac:dyDescent="0.2">
      <c r="B491" s="32"/>
      <c r="C491" s="383">
        <f t="shared" si="19"/>
        <v>479</v>
      </c>
      <c r="D491" s="60" t="str">
        <f t="shared" si="18"/>
        <v/>
      </c>
      <c r="E491" s="376"/>
      <c r="F491" s="511"/>
      <c r="G491" s="511"/>
      <c r="H491" s="662"/>
      <c r="I491" s="431"/>
      <c r="J491" s="19"/>
      <c r="K491" s="402"/>
      <c r="L491" s="363"/>
      <c r="M491" s="363"/>
      <c r="N491" s="363"/>
      <c r="O491" s="381"/>
      <c r="P491" s="382"/>
      <c r="Q491" s="444"/>
      <c r="R491" s="32"/>
    </row>
    <row r="492" spans="2:18" ht="13.5" customHeight="1" x14ac:dyDescent="0.2">
      <c r="B492" s="32"/>
      <c r="C492" s="383">
        <f t="shared" si="19"/>
        <v>480</v>
      </c>
      <c r="D492" s="60" t="str">
        <f t="shared" si="18"/>
        <v/>
      </c>
      <c r="E492" s="376"/>
      <c r="F492" s="511"/>
      <c r="G492" s="511"/>
      <c r="H492" s="662"/>
      <c r="I492" s="431"/>
      <c r="J492" s="19"/>
      <c r="K492" s="402"/>
      <c r="L492" s="363"/>
      <c r="M492" s="363"/>
      <c r="N492" s="363"/>
      <c r="O492" s="381"/>
      <c r="P492" s="382"/>
      <c r="Q492" s="444"/>
      <c r="R492" s="32"/>
    </row>
    <row r="493" spans="2:18" ht="13.5" customHeight="1" x14ac:dyDescent="0.2">
      <c r="B493" s="32"/>
      <c r="C493" s="383">
        <f t="shared" si="19"/>
        <v>481</v>
      </c>
      <c r="D493" s="60" t="str">
        <f t="shared" si="18"/>
        <v/>
      </c>
      <c r="E493" s="376"/>
      <c r="F493" s="511"/>
      <c r="G493" s="511"/>
      <c r="H493" s="662"/>
      <c r="I493" s="431"/>
      <c r="J493" s="19"/>
      <c r="K493" s="402"/>
      <c r="L493" s="363"/>
      <c r="M493" s="363"/>
      <c r="N493" s="363"/>
      <c r="O493" s="381"/>
      <c r="P493" s="382"/>
      <c r="Q493" s="444"/>
      <c r="R493" s="32"/>
    </row>
    <row r="494" spans="2:18" ht="13.5" customHeight="1" x14ac:dyDescent="0.2">
      <c r="B494" s="32"/>
      <c r="C494" s="383">
        <f t="shared" si="19"/>
        <v>482</v>
      </c>
      <c r="D494" s="60" t="str">
        <f t="shared" si="18"/>
        <v/>
      </c>
      <c r="E494" s="376"/>
      <c r="F494" s="511"/>
      <c r="G494" s="511"/>
      <c r="H494" s="662"/>
      <c r="I494" s="431"/>
      <c r="J494" s="19"/>
      <c r="K494" s="402"/>
      <c r="L494" s="363"/>
      <c r="M494" s="363"/>
      <c r="N494" s="363"/>
      <c r="O494" s="381"/>
      <c r="P494" s="382"/>
      <c r="Q494" s="444"/>
      <c r="R494" s="32"/>
    </row>
    <row r="495" spans="2:18" ht="13.5" customHeight="1" x14ac:dyDescent="0.2">
      <c r="B495" s="32"/>
      <c r="C495" s="383">
        <f t="shared" si="19"/>
        <v>483</v>
      </c>
      <c r="D495" s="60" t="str">
        <f t="shared" si="18"/>
        <v/>
      </c>
      <c r="E495" s="376"/>
      <c r="F495" s="511"/>
      <c r="G495" s="511"/>
      <c r="H495" s="662"/>
      <c r="I495" s="431"/>
      <c r="J495" s="19"/>
      <c r="K495" s="402"/>
      <c r="L495" s="363"/>
      <c r="M495" s="363"/>
      <c r="N495" s="363"/>
      <c r="O495" s="381"/>
      <c r="P495" s="382"/>
      <c r="Q495" s="444"/>
      <c r="R495" s="32"/>
    </row>
    <row r="496" spans="2:18" ht="13.5" customHeight="1" x14ac:dyDescent="0.2">
      <c r="B496" s="32"/>
      <c r="C496" s="383">
        <f t="shared" si="19"/>
        <v>484</v>
      </c>
      <c r="D496" s="60" t="str">
        <f t="shared" si="18"/>
        <v/>
      </c>
      <c r="E496" s="376"/>
      <c r="F496" s="511"/>
      <c r="G496" s="511"/>
      <c r="H496" s="662"/>
      <c r="I496" s="431"/>
      <c r="J496" s="19"/>
      <c r="K496" s="402"/>
      <c r="L496" s="363"/>
      <c r="M496" s="363"/>
      <c r="N496" s="363"/>
      <c r="O496" s="381"/>
      <c r="P496" s="382"/>
      <c r="Q496" s="444"/>
      <c r="R496" s="32"/>
    </row>
    <row r="497" spans="2:18" ht="13.5" customHeight="1" x14ac:dyDescent="0.2">
      <c r="B497" s="32"/>
      <c r="C497" s="383">
        <f t="shared" si="19"/>
        <v>485</v>
      </c>
      <c r="D497" s="60" t="str">
        <f t="shared" si="18"/>
        <v/>
      </c>
      <c r="E497" s="376"/>
      <c r="F497" s="511"/>
      <c r="G497" s="511"/>
      <c r="H497" s="662"/>
      <c r="I497" s="431"/>
      <c r="J497" s="19"/>
      <c r="K497" s="402"/>
      <c r="L497" s="363"/>
      <c r="M497" s="363"/>
      <c r="N497" s="363"/>
      <c r="O497" s="381"/>
      <c r="P497" s="382"/>
      <c r="Q497" s="444"/>
      <c r="R497" s="32"/>
    </row>
    <row r="498" spans="2:18" ht="13.5" customHeight="1" x14ac:dyDescent="0.2">
      <c r="B498" s="32"/>
      <c r="C498" s="383">
        <f t="shared" si="19"/>
        <v>486</v>
      </c>
      <c r="D498" s="60" t="str">
        <f t="shared" si="18"/>
        <v/>
      </c>
      <c r="E498" s="376"/>
      <c r="F498" s="511"/>
      <c r="G498" s="511"/>
      <c r="H498" s="662"/>
      <c r="I498" s="431"/>
      <c r="J498" s="19"/>
      <c r="K498" s="402"/>
      <c r="L498" s="363"/>
      <c r="M498" s="363"/>
      <c r="N498" s="363"/>
      <c r="O498" s="381"/>
      <c r="P498" s="382"/>
      <c r="Q498" s="444"/>
      <c r="R498" s="32"/>
    </row>
    <row r="499" spans="2:18" ht="13.5" customHeight="1" x14ac:dyDescent="0.2">
      <c r="B499" s="32"/>
      <c r="C499" s="383">
        <f t="shared" si="19"/>
        <v>487</v>
      </c>
      <c r="D499" s="60" t="str">
        <f t="shared" si="18"/>
        <v/>
      </c>
      <c r="E499" s="376"/>
      <c r="F499" s="511"/>
      <c r="G499" s="511"/>
      <c r="H499" s="662"/>
      <c r="I499" s="431"/>
      <c r="J499" s="19"/>
      <c r="K499" s="402"/>
      <c r="L499" s="363"/>
      <c r="M499" s="363"/>
      <c r="N499" s="363"/>
      <c r="O499" s="381"/>
      <c r="P499" s="382"/>
      <c r="Q499" s="444"/>
      <c r="R499" s="32"/>
    </row>
    <row r="500" spans="2:18" ht="13.5" customHeight="1" x14ac:dyDescent="0.2">
      <c r="B500" s="32"/>
      <c r="C500" s="383">
        <f t="shared" si="19"/>
        <v>488</v>
      </c>
      <c r="D500" s="60" t="str">
        <f t="shared" si="18"/>
        <v/>
      </c>
      <c r="E500" s="376"/>
      <c r="F500" s="511"/>
      <c r="G500" s="511"/>
      <c r="H500" s="662"/>
      <c r="I500" s="431"/>
      <c r="J500" s="19"/>
      <c r="K500" s="402"/>
      <c r="L500" s="363"/>
      <c r="M500" s="363"/>
      <c r="N500" s="363"/>
      <c r="O500" s="381"/>
      <c r="P500" s="382"/>
      <c r="Q500" s="444"/>
      <c r="R500" s="32"/>
    </row>
    <row r="501" spans="2:18" ht="13.5" customHeight="1" x14ac:dyDescent="0.2">
      <c r="B501" s="32"/>
      <c r="C501" s="383">
        <f t="shared" si="19"/>
        <v>489</v>
      </c>
      <c r="D501" s="60" t="str">
        <f t="shared" si="18"/>
        <v/>
      </c>
      <c r="E501" s="376"/>
      <c r="F501" s="511"/>
      <c r="G501" s="511"/>
      <c r="H501" s="662"/>
      <c r="I501" s="431"/>
      <c r="J501" s="19"/>
      <c r="K501" s="402"/>
      <c r="L501" s="363"/>
      <c r="M501" s="363"/>
      <c r="N501" s="363"/>
      <c r="O501" s="381"/>
      <c r="P501" s="382"/>
      <c r="Q501" s="444"/>
      <c r="R501" s="32"/>
    </row>
    <row r="502" spans="2:18" ht="13.5" customHeight="1" x14ac:dyDescent="0.2">
      <c r="B502" s="32"/>
      <c r="C502" s="383">
        <f t="shared" si="19"/>
        <v>490</v>
      </c>
      <c r="D502" s="60" t="str">
        <f t="shared" si="18"/>
        <v/>
      </c>
      <c r="E502" s="376"/>
      <c r="F502" s="511"/>
      <c r="G502" s="511"/>
      <c r="H502" s="662"/>
      <c r="I502" s="431"/>
      <c r="J502" s="19"/>
      <c r="K502" s="402"/>
      <c r="L502" s="363"/>
      <c r="M502" s="363"/>
      <c r="N502" s="363"/>
      <c r="O502" s="381"/>
      <c r="P502" s="382"/>
      <c r="Q502" s="444"/>
      <c r="R502" s="32"/>
    </row>
    <row r="503" spans="2:18" ht="13.5" customHeight="1" x14ac:dyDescent="0.2">
      <c r="B503" s="32"/>
      <c r="C503" s="383">
        <f t="shared" si="19"/>
        <v>491</v>
      </c>
      <c r="D503" s="60" t="str">
        <f t="shared" si="18"/>
        <v/>
      </c>
      <c r="E503" s="376"/>
      <c r="F503" s="511"/>
      <c r="G503" s="511"/>
      <c r="H503" s="662"/>
      <c r="I503" s="431"/>
      <c r="J503" s="19"/>
      <c r="K503" s="402"/>
      <c r="L503" s="363"/>
      <c r="M503" s="363"/>
      <c r="N503" s="363"/>
      <c r="O503" s="381"/>
      <c r="P503" s="382"/>
      <c r="Q503" s="444"/>
      <c r="R503" s="32"/>
    </row>
    <row r="504" spans="2:18" ht="13.5" customHeight="1" x14ac:dyDescent="0.2">
      <c r="B504" s="32"/>
      <c r="C504" s="383">
        <f t="shared" si="19"/>
        <v>492</v>
      </c>
      <c r="D504" s="60" t="str">
        <f t="shared" si="18"/>
        <v/>
      </c>
      <c r="E504" s="376"/>
      <c r="F504" s="511"/>
      <c r="G504" s="511"/>
      <c r="H504" s="662"/>
      <c r="I504" s="431"/>
      <c r="J504" s="19"/>
      <c r="K504" s="402"/>
      <c r="L504" s="363"/>
      <c r="M504" s="363"/>
      <c r="N504" s="363"/>
      <c r="O504" s="381"/>
      <c r="P504" s="382"/>
      <c r="Q504" s="444"/>
      <c r="R504" s="32"/>
    </row>
    <row r="505" spans="2:18" ht="13.5" customHeight="1" x14ac:dyDescent="0.2">
      <c r="B505" s="32"/>
      <c r="C505" s="383">
        <f t="shared" si="19"/>
        <v>493</v>
      </c>
      <c r="D505" s="60" t="str">
        <f t="shared" si="18"/>
        <v/>
      </c>
      <c r="E505" s="376"/>
      <c r="F505" s="511"/>
      <c r="G505" s="511"/>
      <c r="H505" s="662"/>
      <c r="I505" s="431"/>
      <c r="J505" s="19"/>
      <c r="K505" s="402"/>
      <c r="L505" s="363"/>
      <c r="M505" s="363"/>
      <c r="N505" s="363"/>
      <c r="O505" s="381"/>
      <c r="P505" s="382"/>
      <c r="Q505" s="444"/>
      <c r="R505" s="32"/>
    </row>
    <row r="506" spans="2:18" ht="13.5" customHeight="1" x14ac:dyDescent="0.2">
      <c r="B506" s="32"/>
      <c r="C506" s="383">
        <f t="shared" si="19"/>
        <v>494</v>
      </c>
      <c r="D506" s="60" t="str">
        <f t="shared" si="18"/>
        <v/>
      </c>
      <c r="E506" s="376"/>
      <c r="F506" s="511"/>
      <c r="G506" s="511"/>
      <c r="H506" s="662"/>
      <c r="I506" s="431"/>
      <c r="J506" s="19"/>
      <c r="K506" s="402"/>
      <c r="L506" s="363"/>
      <c r="M506" s="363"/>
      <c r="N506" s="363"/>
      <c r="O506" s="381"/>
      <c r="P506" s="382"/>
      <c r="Q506" s="444"/>
      <c r="R506" s="32"/>
    </row>
    <row r="507" spans="2:18" ht="13.5" customHeight="1" x14ac:dyDescent="0.2">
      <c r="B507" s="32"/>
      <c r="C507" s="383">
        <f t="shared" si="19"/>
        <v>495</v>
      </c>
      <c r="D507" s="60" t="str">
        <f t="shared" si="18"/>
        <v/>
      </c>
      <c r="E507" s="376"/>
      <c r="F507" s="511"/>
      <c r="G507" s="511"/>
      <c r="H507" s="662"/>
      <c r="I507" s="431"/>
      <c r="J507" s="19"/>
      <c r="K507" s="402"/>
      <c r="L507" s="363"/>
      <c r="M507" s="363"/>
      <c r="N507" s="363"/>
      <c r="O507" s="381"/>
      <c r="P507" s="382"/>
      <c r="Q507" s="444"/>
      <c r="R507" s="32"/>
    </row>
    <row r="508" spans="2:18" ht="13.5" customHeight="1" x14ac:dyDescent="0.2">
      <c r="B508" s="32"/>
      <c r="C508" s="383">
        <f t="shared" si="19"/>
        <v>496</v>
      </c>
      <c r="D508" s="60" t="str">
        <f t="shared" si="18"/>
        <v/>
      </c>
      <c r="E508" s="376"/>
      <c r="F508" s="511"/>
      <c r="G508" s="511"/>
      <c r="H508" s="662"/>
      <c r="I508" s="431"/>
      <c r="J508" s="19"/>
      <c r="K508" s="402"/>
      <c r="L508" s="363"/>
      <c r="M508" s="363"/>
      <c r="N508" s="363"/>
      <c r="O508" s="381"/>
      <c r="P508" s="382"/>
      <c r="Q508" s="444"/>
      <c r="R508" s="32"/>
    </row>
    <row r="509" spans="2:18" ht="13.5" customHeight="1" x14ac:dyDescent="0.2">
      <c r="B509" s="32"/>
      <c r="C509" s="383">
        <f t="shared" si="19"/>
        <v>497</v>
      </c>
      <c r="D509" s="60" t="str">
        <f t="shared" si="18"/>
        <v/>
      </c>
      <c r="E509" s="376"/>
      <c r="F509" s="511"/>
      <c r="G509" s="511"/>
      <c r="H509" s="662"/>
      <c r="I509" s="431"/>
      <c r="J509" s="19"/>
      <c r="K509" s="402"/>
      <c r="L509" s="363"/>
      <c r="M509" s="363"/>
      <c r="N509" s="363"/>
      <c r="O509" s="381"/>
      <c r="P509" s="382"/>
      <c r="Q509" s="444"/>
      <c r="R509" s="32"/>
    </row>
    <row r="510" spans="2:18" ht="13.5" customHeight="1" x14ac:dyDescent="0.2">
      <c r="B510" s="32"/>
      <c r="C510" s="383">
        <f t="shared" si="19"/>
        <v>498</v>
      </c>
      <c r="D510" s="60" t="str">
        <f t="shared" si="18"/>
        <v/>
      </c>
      <c r="E510" s="376"/>
      <c r="F510" s="511"/>
      <c r="G510" s="511"/>
      <c r="H510" s="662"/>
      <c r="I510" s="431"/>
      <c r="J510" s="19"/>
      <c r="K510" s="402"/>
      <c r="L510" s="363"/>
      <c r="M510" s="363"/>
      <c r="N510" s="363"/>
      <c r="O510" s="381"/>
      <c r="P510" s="382"/>
      <c r="Q510" s="444"/>
      <c r="R510" s="32"/>
    </row>
    <row r="511" spans="2:18" ht="13.5" customHeight="1" x14ac:dyDescent="0.2">
      <c r="B511" s="32"/>
      <c r="C511" s="383">
        <f t="shared" si="19"/>
        <v>499</v>
      </c>
      <c r="D511" s="60" t="str">
        <f t="shared" si="18"/>
        <v/>
      </c>
      <c r="E511" s="376"/>
      <c r="F511" s="511"/>
      <c r="G511" s="511"/>
      <c r="H511" s="662"/>
      <c r="I511" s="431"/>
      <c r="J511" s="19"/>
      <c r="K511" s="402"/>
      <c r="L511" s="363"/>
      <c r="M511" s="363"/>
      <c r="N511" s="363"/>
      <c r="O511" s="381"/>
      <c r="P511" s="382"/>
      <c r="Q511" s="444"/>
      <c r="R511" s="32"/>
    </row>
    <row r="512" spans="2:18" ht="13.5" customHeight="1" x14ac:dyDescent="0.2">
      <c r="B512" s="32"/>
      <c r="C512" s="383">
        <f t="shared" si="19"/>
        <v>500</v>
      </c>
      <c r="D512" s="60" t="str">
        <f t="shared" si="18"/>
        <v/>
      </c>
      <c r="E512" s="376"/>
      <c r="F512" s="511"/>
      <c r="G512" s="511"/>
      <c r="H512" s="662"/>
      <c r="I512" s="431"/>
      <c r="J512" s="19"/>
      <c r="K512" s="402"/>
      <c r="L512" s="363"/>
      <c r="M512" s="363"/>
      <c r="N512" s="363"/>
      <c r="O512" s="381"/>
      <c r="P512" s="382"/>
      <c r="Q512" s="444"/>
      <c r="R512" s="32"/>
    </row>
    <row r="513" spans="2:18" ht="13.5" customHeight="1" x14ac:dyDescent="0.2">
      <c r="B513" s="32"/>
      <c r="C513" s="383">
        <f t="shared" si="19"/>
        <v>501</v>
      </c>
      <c r="D513" s="60" t="str">
        <f t="shared" si="18"/>
        <v/>
      </c>
      <c r="E513" s="376"/>
      <c r="F513" s="511"/>
      <c r="G513" s="511"/>
      <c r="H513" s="662"/>
      <c r="I513" s="431"/>
      <c r="J513" s="19"/>
      <c r="K513" s="402"/>
      <c r="L513" s="363"/>
      <c r="M513" s="363"/>
      <c r="N513" s="363"/>
      <c r="O513" s="381"/>
      <c r="P513" s="382"/>
      <c r="Q513" s="444"/>
      <c r="R513" s="32"/>
    </row>
    <row r="514" spans="2:18" ht="13.5" customHeight="1" x14ac:dyDescent="0.2">
      <c r="B514" s="32"/>
      <c r="C514" s="383">
        <f t="shared" si="19"/>
        <v>502</v>
      </c>
      <c r="D514" s="60" t="str">
        <f t="shared" si="18"/>
        <v/>
      </c>
      <c r="E514" s="376"/>
      <c r="F514" s="511"/>
      <c r="G514" s="511"/>
      <c r="H514" s="662"/>
      <c r="I514" s="431"/>
      <c r="J514" s="19"/>
      <c r="K514" s="402"/>
      <c r="L514" s="363"/>
      <c r="M514" s="363"/>
      <c r="N514" s="363"/>
      <c r="O514" s="381"/>
      <c r="P514" s="382"/>
      <c r="Q514" s="444"/>
      <c r="R514" s="32"/>
    </row>
    <row r="515" spans="2:18" ht="13.5" customHeight="1" x14ac:dyDescent="0.2">
      <c r="B515" s="32"/>
      <c r="C515" s="383">
        <f t="shared" si="19"/>
        <v>503</v>
      </c>
      <c r="D515" s="60" t="str">
        <f t="shared" si="18"/>
        <v/>
      </c>
      <c r="E515" s="376"/>
      <c r="F515" s="511"/>
      <c r="G515" s="511"/>
      <c r="H515" s="662"/>
      <c r="I515" s="431"/>
      <c r="J515" s="19"/>
      <c r="K515" s="402"/>
      <c r="L515" s="363"/>
      <c r="M515" s="363"/>
      <c r="N515" s="363"/>
      <c r="O515" s="381"/>
      <c r="P515" s="382"/>
      <c r="Q515" s="444"/>
      <c r="R515" s="32"/>
    </row>
    <row r="516" spans="2:18" ht="13.5" customHeight="1" x14ac:dyDescent="0.2">
      <c r="B516" s="32"/>
      <c r="C516" s="383">
        <f t="shared" si="19"/>
        <v>504</v>
      </c>
      <c r="D516" s="60" t="str">
        <f t="shared" si="18"/>
        <v/>
      </c>
      <c r="E516" s="376"/>
      <c r="F516" s="511"/>
      <c r="G516" s="511"/>
      <c r="H516" s="662"/>
      <c r="I516" s="431"/>
      <c r="J516" s="19"/>
      <c r="K516" s="402"/>
      <c r="L516" s="363"/>
      <c r="M516" s="363"/>
      <c r="N516" s="363"/>
      <c r="O516" s="381"/>
      <c r="P516" s="382"/>
      <c r="Q516" s="444"/>
      <c r="R516" s="32"/>
    </row>
    <row r="517" spans="2:18" ht="13.5" customHeight="1" x14ac:dyDescent="0.2">
      <c r="B517" s="32"/>
      <c r="C517" s="383">
        <f t="shared" si="19"/>
        <v>505</v>
      </c>
      <c r="D517" s="60" t="str">
        <f t="shared" si="18"/>
        <v/>
      </c>
      <c r="E517" s="376"/>
      <c r="F517" s="511"/>
      <c r="G517" s="511"/>
      <c r="H517" s="662"/>
      <c r="I517" s="431"/>
      <c r="J517" s="19"/>
      <c r="K517" s="402"/>
      <c r="L517" s="363"/>
      <c r="M517" s="363"/>
      <c r="N517" s="363"/>
      <c r="O517" s="381"/>
      <c r="P517" s="382"/>
      <c r="Q517" s="444"/>
      <c r="R517" s="32"/>
    </row>
    <row r="518" spans="2:18" ht="13.5" customHeight="1" x14ac:dyDescent="0.2">
      <c r="B518" s="32"/>
      <c r="C518" s="383">
        <f t="shared" si="19"/>
        <v>506</v>
      </c>
      <c r="D518" s="60" t="str">
        <f t="shared" si="18"/>
        <v/>
      </c>
      <c r="E518" s="376"/>
      <c r="F518" s="511"/>
      <c r="G518" s="511"/>
      <c r="H518" s="662"/>
      <c r="I518" s="431"/>
      <c r="J518" s="19"/>
      <c r="K518" s="402"/>
      <c r="L518" s="363"/>
      <c r="M518" s="363"/>
      <c r="N518" s="363"/>
      <c r="O518" s="381"/>
      <c r="P518" s="382"/>
      <c r="Q518" s="444"/>
      <c r="R518" s="32"/>
    </row>
    <row r="519" spans="2:18" ht="13.5" customHeight="1" x14ac:dyDescent="0.2">
      <c r="B519" s="32"/>
      <c r="C519" s="383">
        <f t="shared" si="19"/>
        <v>507</v>
      </c>
      <c r="D519" s="60" t="str">
        <f t="shared" si="18"/>
        <v/>
      </c>
      <c r="E519" s="376"/>
      <c r="F519" s="511"/>
      <c r="G519" s="511"/>
      <c r="H519" s="662"/>
      <c r="I519" s="431"/>
      <c r="J519" s="19"/>
      <c r="K519" s="402"/>
      <c r="L519" s="363"/>
      <c r="M519" s="363"/>
      <c r="N519" s="363"/>
      <c r="O519" s="381"/>
      <c r="P519" s="382"/>
      <c r="Q519" s="444"/>
      <c r="R519" s="32"/>
    </row>
    <row r="520" spans="2:18" ht="13.5" customHeight="1" x14ac:dyDescent="0.2">
      <c r="B520" s="32"/>
      <c r="C520" s="383">
        <f t="shared" si="19"/>
        <v>508</v>
      </c>
      <c r="D520" s="60" t="str">
        <f t="shared" si="18"/>
        <v/>
      </c>
      <c r="E520" s="376"/>
      <c r="F520" s="511"/>
      <c r="G520" s="511"/>
      <c r="H520" s="662"/>
      <c r="I520" s="431"/>
      <c r="J520" s="19"/>
      <c r="K520" s="402"/>
      <c r="L520" s="363"/>
      <c r="M520" s="363"/>
      <c r="N520" s="363"/>
      <c r="O520" s="381"/>
      <c r="P520" s="382"/>
      <c r="Q520" s="444"/>
      <c r="R520" s="32"/>
    </row>
    <row r="521" spans="2:18" ht="13.5" customHeight="1" x14ac:dyDescent="0.2">
      <c r="B521" s="32"/>
      <c r="C521" s="383">
        <f t="shared" si="19"/>
        <v>509</v>
      </c>
      <c r="D521" s="60" t="str">
        <f t="shared" si="18"/>
        <v/>
      </c>
      <c r="E521" s="376"/>
      <c r="F521" s="511"/>
      <c r="G521" s="511"/>
      <c r="H521" s="662"/>
      <c r="I521" s="431"/>
      <c r="J521" s="19"/>
      <c r="K521" s="402"/>
      <c r="L521" s="363"/>
      <c r="M521" s="363"/>
      <c r="N521" s="363"/>
      <c r="O521" s="381"/>
      <c r="P521" s="382"/>
      <c r="Q521" s="444"/>
      <c r="R521" s="32"/>
    </row>
    <row r="522" spans="2:18" ht="13.5" customHeight="1" x14ac:dyDescent="0.2">
      <c r="B522" s="32"/>
      <c r="C522" s="383">
        <f>C521+1</f>
        <v>510</v>
      </c>
      <c r="D522" s="60" t="str">
        <f t="shared" si="18"/>
        <v/>
      </c>
      <c r="E522" s="376"/>
      <c r="F522" s="511"/>
      <c r="G522" s="511"/>
      <c r="H522" s="662"/>
      <c r="I522" s="431"/>
      <c r="J522" s="19"/>
      <c r="K522" s="402"/>
      <c r="L522" s="363"/>
      <c r="M522" s="363"/>
      <c r="N522" s="363"/>
      <c r="O522" s="381"/>
      <c r="P522" s="382"/>
      <c r="Q522" s="444"/>
      <c r="R522" s="32"/>
    </row>
    <row r="523" spans="2:18" ht="13.5" customHeight="1" x14ac:dyDescent="0.2">
      <c r="B523" s="32"/>
      <c r="C523" s="383">
        <f>C522+1</f>
        <v>511</v>
      </c>
      <c r="D523" s="60" t="str">
        <f t="shared" si="18"/>
        <v/>
      </c>
      <c r="E523" s="376"/>
      <c r="F523" s="511"/>
      <c r="G523" s="511"/>
      <c r="H523" s="662"/>
      <c r="I523" s="431"/>
      <c r="J523" s="19"/>
      <c r="K523" s="402"/>
      <c r="L523" s="363"/>
      <c r="M523" s="363"/>
      <c r="N523" s="363"/>
      <c r="O523" s="381"/>
      <c r="P523" s="382"/>
      <c r="Q523" s="444"/>
      <c r="R523" s="32"/>
    </row>
    <row r="524" spans="2:18" ht="13.5" customHeight="1" x14ac:dyDescent="0.2">
      <c r="B524" s="32"/>
      <c r="C524" s="383">
        <f>C523+1</f>
        <v>512</v>
      </c>
      <c r="D524" s="60" t="str">
        <f t="shared" si="18"/>
        <v/>
      </c>
      <c r="E524" s="376"/>
      <c r="F524" s="511"/>
      <c r="G524" s="511"/>
      <c r="H524" s="662"/>
      <c r="I524" s="431"/>
      <c r="J524" s="19"/>
      <c r="K524" s="402"/>
      <c r="L524" s="363"/>
      <c r="M524" s="363"/>
      <c r="N524" s="363"/>
      <c r="O524" s="381"/>
      <c r="P524" s="382"/>
      <c r="Q524" s="444"/>
      <c r="R524" s="32"/>
    </row>
    <row r="525" spans="2:18" ht="13.5" customHeight="1" x14ac:dyDescent="0.2">
      <c r="B525" s="32"/>
      <c r="C525" s="383">
        <f>C524+1</f>
        <v>513</v>
      </c>
      <c r="D525" s="60" t="str">
        <f t="shared" ref="D525:D588" si="20">IF(E525="","",IF(E525&lt;=$S$2,"○",""))</f>
        <v/>
      </c>
      <c r="E525" s="376"/>
      <c r="F525" s="511"/>
      <c r="G525" s="511"/>
      <c r="H525" s="662"/>
      <c r="I525" s="431"/>
      <c r="J525" s="19"/>
      <c r="K525" s="402"/>
      <c r="L525" s="363"/>
      <c r="M525" s="363"/>
      <c r="N525" s="363"/>
      <c r="O525" s="381"/>
      <c r="P525" s="382"/>
      <c r="Q525" s="444"/>
      <c r="R525" s="32"/>
    </row>
    <row r="526" spans="2:18" ht="13.5" customHeight="1" x14ac:dyDescent="0.2">
      <c r="B526" s="32"/>
      <c r="C526" s="383">
        <f t="shared" si="19"/>
        <v>514</v>
      </c>
      <c r="D526" s="60" t="str">
        <f t="shared" si="20"/>
        <v/>
      </c>
      <c r="E526" s="376"/>
      <c r="F526" s="511"/>
      <c r="G526" s="511"/>
      <c r="H526" s="662"/>
      <c r="I526" s="431"/>
      <c r="J526" s="19"/>
      <c r="K526" s="402"/>
      <c r="L526" s="363"/>
      <c r="M526" s="363"/>
      <c r="N526" s="363"/>
      <c r="O526" s="381"/>
      <c r="P526" s="382"/>
      <c r="Q526" s="444"/>
      <c r="R526" s="32"/>
    </row>
    <row r="527" spans="2:18" ht="13.5" customHeight="1" x14ac:dyDescent="0.2">
      <c r="B527" s="32"/>
      <c r="C527" s="383">
        <f t="shared" si="19"/>
        <v>515</v>
      </c>
      <c r="D527" s="60" t="str">
        <f t="shared" si="20"/>
        <v/>
      </c>
      <c r="E527" s="376"/>
      <c r="F527" s="511"/>
      <c r="G527" s="511"/>
      <c r="H527" s="662"/>
      <c r="I527" s="431"/>
      <c r="J527" s="19"/>
      <c r="K527" s="402"/>
      <c r="L527" s="363"/>
      <c r="M527" s="363"/>
      <c r="N527" s="363"/>
      <c r="O527" s="381"/>
      <c r="P527" s="382"/>
      <c r="Q527" s="444"/>
      <c r="R527" s="32"/>
    </row>
    <row r="528" spans="2:18" ht="13.5" customHeight="1" x14ac:dyDescent="0.2">
      <c r="B528" s="32"/>
      <c r="C528" s="383">
        <f t="shared" si="19"/>
        <v>516</v>
      </c>
      <c r="D528" s="60" t="str">
        <f t="shared" si="20"/>
        <v/>
      </c>
      <c r="E528" s="376"/>
      <c r="F528" s="511"/>
      <c r="G528" s="511"/>
      <c r="H528" s="662"/>
      <c r="I528" s="431"/>
      <c r="J528" s="19"/>
      <c r="K528" s="402"/>
      <c r="L528" s="363"/>
      <c r="M528" s="363"/>
      <c r="N528" s="363"/>
      <c r="O528" s="381"/>
      <c r="P528" s="382"/>
      <c r="Q528" s="444"/>
      <c r="R528" s="32"/>
    </row>
    <row r="529" spans="2:18" ht="13.5" customHeight="1" x14ac:dyDescent="0.2">
      <c r="B529" s="32"/>
      <c r="C529" s="383">
        <f t="shared" si="19"/>
        <v>517</v>
      </c>
      <c r="D529" s="60" t="str">
        <f t="shared" si="20"/>
        <v/>
      </c>
      <c r="E529" s="376"/>
      <c r="F529" s="511"/>
      <c r="G529" s="511"/>
      <c r="H529" s="662"/>
      <c r="I529" s="431"/>
      <c r="J529" s="19"/>
      <c r="K529" s="402"/>
      <c r="L529" s="363"/>
      <c r="M529" s="363"/>
      <c r="N529" s="363"/>
      <c r="O529" s="381"/>
      <c r="P529" s="382"/>
      <c r="Q529" s="444"/>
      <c r="R529" s="32"/>
    </row>
    <row r="530" spans="2:18" ht="13.5" customHeight="1" x14ac:dyDescent="0.2">
      <c r="B530" s="32"/>
      <c r="C530" s="383">
        <f t="shared" si="19"/>
        <v>518</v>
      </c>
      <c r="D530" s="60" t="str">
        <f t="shared" si="20"/>
        <v/>
      </c>
      <c r="E530" s="376"/>
      <c r="F530" s="511"/>
      <c r="G530" s="511"/>
      <c r="H530" s="662"/>
      <c r="I530" s="431"/>
      <c r="J530" s="19"/>
      <c r="K530" s="402"/>
      <c r="L530" s="363"/>
      <c r="M530" s="363"/>
      <c r="N530" s="363"/>
      <c r="O530" s="381"/>
      <c r="P530" s="382"/>
      <c r="Q530" s="444"/>
      <c r="R530" s="32"/>
    </row>
    <row r="531" spans="2:18" ht="13.5" customHeight="1" x14ac:dyDescent="0.2">
      <c r="B531" s="32"/>
      <c r="C531" s="383">
        <f t="shared" si="19"/>
        <v>519</v>
      </c>
      <c r="D531" s="60" t="str">
        <f t="shared" si="20"/>
        <v/>
      </c>
      <c r="E531" s="376"/>
      <c r="F531" s="511"/>
      <c r="G531" s="511"/>
      <c r="H531" s="662"/>
      <c r="I531" s="431"/>
      <c r="J531" s="19"/>
      <c r="K531" s="402"/>
      <c r="L531" s="363"/>
      <c r="M531" s="363"/>
      <c r="N531" s="363"/>
      <c r="O531" s="381"/>
      <c r="P531" s="382"/>
      <c r="Q531" s="444"/>
      <c r="R531" s="32"/>
    </row>
    <row r="532" spans="2:18" ht="13.5" customHeight="1" x14ac:dyDescent="0.2">
      <c r="B532" s="32"/>
      <c r="C532" s="383">
        <f t="shared" si="19"/>
        <v>520</v>
      </c>
      <c r="D532" s="60" t="str">
        <f t="shared" si="20"/>
        <v/>
      </c>
      <c r="E532" s="376"/>
      <c r="F532" s="511"/>
      <c r="G532" s="511"/>
      <c r="H532" s="662"/>
      <c r="I532" s="431"/>
      <c r="J532" s="19"/>
      <c r="K532" s="402"/>
      <c r="L532" s="363"/>
      <c r="M532" s="363"/>
      <c r="N532" s="363"/>
      <c r="O532" s="381"/>
      <c r="P532" s="382"/>
      <c r="Q532" s="444"/>
      <c r="R532" s="32"/>
    </row>
    <row r="533" spans="2:18" ht="13.5" customHeight="1" x14ac:dyDescent="0.2">
      <c r="B533" s="32"/>
      <c r="C533" s="383">
        <f t="shared" si="19"/>
        <v>521</v>
      </c>
      <c r="D533" s="60" t="str">
        <f t="shared" si="20"/>
        <v/>
      </c>
      <c r="E533" s="376"/>
      <c r="F533" s="511"/>
      <c r="G533" s="511"/>
      <c r="H533" s="662"/>
      <c r="I533" s="431"/>
      <c r="J533" s="19"/>
      <c r="K533" s="402"/>
      <c r="L533" s="363"/>
      <c r="M533" s="363"/>
      <c r="N533" s="363"/>
      <c r="O533" s="381"/>
      <c r="P533" s="382"/>
      <c r="Q533" s="444"/>
      <c r="R533" s="32"/>
    </row>
    <row r="534" spans="2:18" ht="13.5" customHeight="1" x14ac:dyDescent="0.2">
      <c r="B534" s="32"/>
      <c r="C534" s="383">
        <f t="shared" si="19"/>
        <v>522</v>
      </c>
      <c r="D534" s="60" t="str">
        <f t="shared" si="20"/>
        <v/>
      </c>
      <c r="E534" s="376"/>
      <c r="F534" s="511"/>
      <c r="G534" s="511"/>
      <c r="H534" s="662"/>
      <c r="I534" s="431"/>
      <c r="J534" s="19"/>
      <c r="K534" s="402"/>
      <c r="L534" s="363"/>
      <c r="M534" s="363"/>
      <c r="N534" s="363"/>
      <c r="O534" s="381"/>
      <c r="P534" s="382"/>
      <c r="Q534" s="444"/>
      <c r="R534" s="32"/>
    </row>
    <row r="535" spans="2:18" ht="13.5" customHeight="1" x14ac:dyDescent="0.2">
      <c r="B535" s="32"/>
      <c r="C535" s="383">
        <f t="shared" si="19"/>
        <v>523</v>
      </c>
      <c r="D535" s="60" t="str">
        <f t="shared" si="20"/>
        <v/>
      </c>
      <c r="E535" s="376"/>
      <c r="F535" s="511"/>
      <c r="G535" s="511"/>
      <c r="H535" s="662"/>
      <c r="I535" s="431"/>
      <c r="J535" s="19"/>
      <c r="K535" s="402"/>
      <c r="L535" s="363"/>
      <c r="M535" s="363"/>
      <c r="N535" s="363"/>
      <c r="O535" s="381"/>
      <c r="P535" s="382"/>
      <c r="Q535" s="444"/>
      <c r="R535" s="32"/>
    </row>
    <row r="536" spans="2:18" ht="13.5" customHeight="1" x14ac:dyDescent="0.2">
      <c r="B536" s="32"/>
      <c r="C536" s="383">
        <f t="shared" si="19"/>
        <v>524</v>
      </c>
      <c r="D536" s="60" t="str">
        <f t="shared" si="20"/>
        <v/>
      </c>
      <c r="E536" s="376"/>
      <c r="F536" s="511"/>
      <c r="G536" s="511"/>
      <c r="H536" s="662"/>
      <c r="I536" s="431"/>
      <c r="J536" s="19"/>
      <c r="K536" s="402"/>
      <c r="L536" s="363"/>
      <c r="M536" s="363"/>
      <c r="N536" s="363"/>
      <c r="O536" s="381"/>
      <c r="P536" s="382"/>
      <c r="Q536" s="444"/>
      <c r="R536" s="32"/>
    </row>
    <row r="537" spans="2:18" ht="13.5" customHeight="1" x14ac:dyDescent="0.2">
      <c r="B537" s="32"/>
      <c r="C537" s="383">
        <f t="shared" si="19"/>
        <v>525</v>
      </c>
      <c r="D537" s="60" t="str">
        <f t="shared" si="20"/>
        <v/>
      </c>
      <c r="E537" s="376"/>
      <c r="F537" s="511"/>
      <c r="G537" s="511"/>
      <c r="H537" s="662"/>
      <c r="I537" s="431"/>
      <c r="J537" s="19"/>
      <c r="K537" s="402"/>
      <c r="L537" s="363"/>
      <c r="M537" s="363"/>
      <c r="N537" s="363"/>
      <c r="O537" s="381"/>
      <c r="P537" s="382"/>
      <c r="Q537" s="444"/>
      <c r="R537" s="32"/>
    </row>
    <row r="538" spans="2:18" ht="13.5" customHeight="1" x14ac:dyDescent="0.2">
      <c r="B538" s="32"/>
      <c r="C538" s="383">
        <f t="shared" si="19"/>
        <v>526</v>
      </c>
      <c r="D538" s="60" t="str">
        <f t="shared" si="20"/>
        <v/>
      </c>
      <c r="E538" s="376"/>
      <c r="F538" s="511"/>
      <c r="G538" s="511"/>
      <c r="H538" s="662"/>
      <c r="I538" s="431"/>
      <c r="J538" s="19"/>
      <c r="K538" s="402"/>
      <c r="L538" s="363"/>
      <c r="M538" s="363"/>
      <c r="N538" s="363"/>
      <c r="O538" s="381"/>
      <c r="P538" s="382"/>
      <c r="Q538" s="444"/>
      <c r="R538" s="32"/>
    </row>
    <row r="539" spans="2:18" ht="13.5" customHeight="1" x14ac:dyDescent="0.2">
      <c r="B539" s="32"/>
      <c r="C539" s="383">
        <f t="shared" si="19"/>
        <v>527</v>
      </c>
      <c r="D539" s="60" t="str">
        <f t="shared" si="20"/>
        <v/>
      </c>
      <c r="E539" s="376"/>
      <c r="F539" s="511"/>
      <c r="G539" s="511"/>
      <c r="H539" s="662"/>
      <c r="I539" s="431"/>
      <c r="J539" s="19"/>
      <c r="K539" s="402"/>
      <c r="L539" s="363"/>
      <c r="M539" s="363"/>
      <c r="N539" s="363"/>
      <c r="O539" s="381"/>
      <c r="P539" s="382"/>
      <c r="Q539" s="444"/>
      <c r="R539" s="32"/>
    </row>
    <row r="540" spans="2:18" ht="13.5" customHeight="1" x14ac:dyDescent="0.2">
      <c r="B540" s="32"/>
      <c r="C540" s="383">
        <f t="shared" si="19"/>
        <v>528</v>
      </c>
      <c r="D540" s="60" t="str">
        <f t="shared" si="20"/>
        <v/>
      </c>
      <c r="E540" s="376"/>
      <c r="F540" s="511"/>
      <c r="G540" s="511"/>
      <c r="H540" s="662"/>
      <c r="I540" s="431"/>
      <c r="J540" s="19"/>
      <c r="K540" s="402"/>
      <c r="L540" s="363"/>
      <c r="M540" s="363"/>
      <c r="N540" s="363"/>
      <c r="O540" s="381"/>
      <c r="P540" s="382"/>
      <c r="Q540" s="444"/>
      <c r="R540" s="32"/>
    </row>
    <row r="541" spans="2:18" ht="13.5" customHeight="1" x14ac:dyDescent="0.2">
      <c r="B541" s="32"/>
      <c r="C541" s="383">
        <f t="shared" si="19"/>
        <v>529</v>
      </c>
      <c r="D541" s="60" t="str">
        <f t="shared" si="20"/>
        <v/>
      </c>
      <c r="E541" s="376"/>
      <c r="F541" s="511"/>
      <c r="G541" s="511"/>
      <c r="H541" s="662"/>
      <c r="I541" s="431"/>
      <c r="J541" s="19"/>
      <c r="K541" s="402"/>
      <c r="L541" s="363"/>
      <c r="M541" s="363"/>
      <c r="N541" s="363"/>
      <c r="O541" s="381"/>
      <c r="P541" s="382"/>
      <c r="Q541" s="444"/>
      <c r="R541" s="32"/>
    </row>
    <row r="542" spans="2:18" ht="13.5" customHeight="1" x14ac:dyDescent="0.2">
      <c r="B542" s="32"/>
      <c r="C542" s="383">
        <f t="shared" ref="C542:C605" si="21">C541+1</f>
        <v>530</v>
      </c>
      <c r="D542" s="60" t="str">
        <f t="shared" si="20"/>
        <v/>
      </c>
      <c r="E542" s="376"/>
      <c r="F542" s="511"/>
      <c r="G542" s="511"/>
      <c r="H542" s="662"/>
      <c r="I542" s="431"/>
      <c r="J542" s="19"/>
      <c r="K542" s="402"/>
      <c r="L542" s="363"/>
      <c r="M542" s="363"/>
      <c r="N542" s="363"/>
      <c r="O542" s="381"/>
      <c r="P542" s="382"/>
      <c r="Q542" s="444"/>
      <c r="R542" s="32"/>
    </row>
    <row r="543" spans="2:18" ht="13.5" customHeight="1" x14ac:dyDescent="0.2">
      <c r="B543" s="32"/>
      <c r="C543" s="383">
        <f t="shared" si="21"/>
        <v>531</v>
      </c>
      <c r="D543" s="60" t="str">
        <f t="shared" si="20"/>
        <v/>
      </c>
      <c r="E543" s="376"/>
      <c r="F543" s="511"/>
      <c r="G543" s="511"/>
      <c r="H543" s="662"/>
      <c r="I543" s="431"/>
      <c r="J543" s="19"/>
      <c r="K543" s="402"/>
      <c r="L543" s="363"/>
      <c r="M543" s="363"/>
      <c r="N543" s="363"/>
      <c r="O543" s="381"/>
      <c r="P543" s="382"/>
      <c r="Q543" s="444"/>
      <c r="R543" s="32"/>
    </row>
    <row r="544" spans="2:18" ht="13.5" customHeight="1" x14ac:dyDescent="0.2">
      <c r="B544" s="32"/>
      <c r="C544" s="383">
        <f t="shared" si="21"/>
        <v>532</v>
      </c>
      <c r="D544" s="60" t="str">
        <f t="shared" si="20"/>
        <v/>
      </c>
      <c r="E544" s="376"/>
      <c r="F544" s="511"/>
      <c r="G544" s="511"/>
      <c r="H544" s="662"/>
      <c r="I544" s="431"/>
      <c r="J544" s="19"/>
      <c r="K544" s="402"/>
      <c r="L544" s="363"/>
      <c r="M544" s="363"/>
      <c r="N544" s="363"/>
      <c r="O544" s="381"/>
      <c r="P544" s="382"/>
      <c r="Q544" s="444"/>
      <c r="R544" s="32"/>
    </row>
    <row r="545" spans="2:18" ht="13.5" customHeight="1" x14ac:dyDescent="0.2">
      <c r="B545" s="32"/>
      <c r="C545" s="383">
        <f t="shared" si="21"/>
        <v>533</v>
      </c>
      <c r="D545" s="60" t="str">
        <f t="shared" si="20"/>
        <v/>
      </c>
      <c r="E545" s="376"/>
      <c r="F545" s="511"/>
      <c r="G545" s="511"/>
      <c r="H545" s="662"/>
      <c r="I545" s="431"/>
      <c r="J545" s="19"/>
      <c r="K545" s="402"/>
      <c r="L545" s="363"/>
      <c r="M545" s="363"/>
      <c r="N545" s="363"/>
      <c r="O545" s="381"/>
      <c r="P545" s="382"/>
      <c r="Q545" s="444"/>
      <c r="R545" s="32"/>
    </row>
    <row r="546" spans="2:18" ht="13.5" customHeight="1" x14ac:dyDescent="0.2">
      <c r="B546" s="32"/>
      <c r="C546" s="383">
        <f t="shared" si="21"/>
        <v>534</v>
      </c>
      <c r="D546" s="60" t="str">
        <f t="shared" si="20"/>
        <v/>
      </c>
      <c r="E546" s="376"/>
      <c r="F546" s="511"/>
      <c r="G546" s="511"/>
      <c r="H546" s="662"/>
      <c r="I546" s="431"/>
      <c r="J546" s="19"/>
      <c r="K546" s="402"/>
      <c r="L546" s="363"/>
      <c r="M546" s="363"/>
      <c r="N546" s="363"/>
      <c r="O546" s="381"/>
      <c r="P546" s="382"/>
      <c r="Q546" s="444"/>
      <c r="R546" s="32"/>
    </row>
    <row r="547" spans="2:18" ht="13.5" customHeight="1" x14ac:dyDescent="0.2">
      <c r="B547" s="32"/>
      <c r="C547" s="383">
        <f t="shared" si="21"/>
        <v>535</v>
      </c>
      <c r="D547" s="60" t="str">
        <f t="shared" si="20"/>
        <v/>
      </c>
      <c r="E547" s="376"/>
      <c r="F547" s="511"/>
      <c r="G547" s="511"/>
      <c r="H547" s="662"/>
      <c r="I547" s="431"/>
      <c r="J547" s="19"/>
      <c r="K547" s="402"/>
      <c r="L547" s="363"/>
      <c r="M547" s="363"/>
      <c r="N547" s="363"/>
      <c r="O547" s="381"/>
      <c r="P547" s="382"/>
      <c r="Q547" s="444"/>
      <c r="R547" s="32"/>
    </row>
    <row r="548" spans="2:18" ht="13.5" customHeight="1" x14ac:dyDescent="0.2">
      <c r="B548" s="32"/>
      <c r="C548" s="383">
        <f t="shared" si="21"/>
        <v>536</v>
      </c>
      <c r="D548" s="60" t="str">
        <f t="shared" si="20"/>
        <v/>
      </c>
      <c r="E548" s="376"/>
      <c r="F548" s="511"/>
      <c r="G548" s="511"/>
      <c r="H548" s="662"/>
      <c r="I548" s="431"/>
      <c r="J548" s="19"/>
      <c r="K548" s="402"/>
      <c r="L548" s="363"/>
      <c r="M548" s="363"/>
      <c r="N548" s="363"/>
      <c r="O548" s="381"/>
      <c r="P548" s="382"/>
      <c r="Q548" s="444"/>
      <c r="R548" s="32"/>
    </row>
    <row r="549" spans="2:18" ht="13.5" customHeight="1" x14ac:dyDescent="0.2">
      <c r="B549" s="32"/>
      <c r="C549" s="383">
        <f t="shared" si="21"/>
        <v>537</v>
      </c>
      <c r="D549" s="60" t="str">
        <f t="shared" si="20"/>
        <v/>
      </c>
      <c r="E549" s="376"/>
      <c r="F549" s="511"/>
      <c r="G549" s="511"/>
      <c r="H549" s="662"/>
      <c r="I549" s="431"/>
      <c r="J549" s="19"/>
      <c r="K549" s="402"/>
      <c r="L549" s="363"/>
      <c r="M549" s="363"/>
      <c r="N549" s="363"/>
      <c r="O549" s="381"/>
      <c r="P549" s="382"/>
      <c r="Q549" s="444"/>
      <c r="R549" s="32"/>
    </row>
    <row r="550" spans="2:18" ht="13.5" customHeight="1" x14ac:dyDescent="0.2">
      <c r="B550" s="32"/>
      <c r="C550" s="383">
        <f t="shared" si="21"/>
        <v>538</v>
      </c>
      <c r="D550" s="60" t="str">
        <f t="shared" si="20"/>
        <v/>
      </c>
      <c r="E550" s="376"/>
      <c r="F550" s="511"/>
      <c r="G550" s="511"/>
      <c r="H550" s="662"/>
      <c r="I550" s="431"/>
      <c r="J550" s="19"/>
      <c r="K550" s="402"/>
      <c r="L550" s="363"/>
      <c r="M550" s="363"/>
      <c r="N550" s="363"/>
      <c r="O550" s="381"/>
      <c r="P550" s="382"/>
      <c r="Q550" s="444"/>
      <c r="R550" s="32"/>
    </row>
    <row r="551" spans="2:18" ht="13.5" customHeight="1" x14ac:dyDescent="0.2">
      <c r="B551" s="32"/>
      <c r="C551" s="383">
        <f t="shared" si="21"/>
        <v>539</v>
      </c>
      <c r="D551" s="60" t="str">
        <f t="shared" si="20"/>
        <v/>
      </c>
      <c r="E551" s="376"/>
      <c r="F551" s="511"/>
      <c r="G551" s="511"/>
      <c r="H551" s="662"/>
      <c r="I551" s="431"/>
      <c r="J551" s="19"/>
      <c r="K551" s="402"/>
      <c r="L551" s="363"/>
      <c r="M551" s="363"/>
      <c r="N551" s="363"/>
      <c r="O551" s="381"/>
      <c r="P551" s="382"/>
      <c r="Q551" s="444"/>
      <c r="R551" s="32"/>
    </row>
    <row r="552" spans="2:18" ht="13.5" customHeight="1" x14ac:dyDescent="0.2">
      <c r="B552" s="32"/>
      <c r="C552" s="383">
        <f t="shared" si="21"/>
        <v>540</v>
      </c>
      <c r="D552" s="60" t="str">
        <f t="shared" si="20"/>
        <v/>
      </c>
      <c r="E552" s="376"/>
      <c r="F552" s="511"/>
      <c r="G552" s="511"/>
      <c r="H552" s="662"/>
      <c r="I552" s="431"/>
      <c r="J552" s="19"/>
      <c r="K552" s="402"/>
      <c r="L552" s="363"/>
      <c r="M552" s="363"/>
      <c r="N552" s="363"/>
      <c r="O552" s="381"/>
      <c r="P552" s="382"/>
      <c r="Q552" s="444"/>
      <c r="R552" s="32"/>
    </row>
    <row r="553" spans="2:18" ht="13.5" customHeight="1" x14ac:dyDescent="0.2">
      <c r="B553" s="32"/>
      <c r="C553" s="383">
        <f t="shared" si="21"/>
        <v>541</v>
      </c>
      <c r="D553" s="60" t="str">
        <f t="shared" si="20"/>
        <v/>
      </c>
      <c r="E553" s="376"/>
      <c r="F553" s="511"/>
      <c r="G553" s="511"/>
      <c r="H553" s="662"/>
      <c r="I553" s="431"/>
      <c r="J553" s="19"/>
      <c r="K553" s="402"/>
      <c r="L553" s="363"/>
      <c r="M553" s="363"/>
      <c r="N553" s="363"/>
      <c r="O553" s="381"/>
      <c r="P553" s="382"/>
      <c r="Q553" s="444"/>
      <c r="R553" s="32"/>
    </row>
    <row r="554" spans="2:18" ht="13.5" customHeight="1" x14ac:dyDescent="0.2">
      <c r="B554" s="32"/>
      <c r="C554" s="383">
        <f t="shared" si="21"/>
        <v>542</v>
      </c>
      <c r="D554" s="60" t="str">
        <f t="shared" si="20"/>
        <v/>
      </c>
      <c r="E554" s="376"/>
      <c r="F554" s="511"/>
      <c r="G554" s="511"/>
      <c r="H554" s="662"/>
      <c r="I554" s="431"/>
      <c r="J554" s="19"/>
      <c r="K554" s="402"/>
      <c r="L554" s="363"/>
      <c r="M554" s="363"/>
      <c r="N554" s="363"/>
      <c r="O554" s="381"/>
      <c r="P554" s="382"/>
      <c r="Q554" s="444"/>
      <c r="R554" s="32"/>
    </row>
    <row r="555" spans="2:18" ht="13.5" customHeight="1" x14ac:dyDescent="0.2">
      <c r="B555" s="32"/>
      <c r="C555" s="383">
        <f t="shared" si="21"/>
        <v>543</v>
      </c>
      <c r="D555" s="60" t="str">
        <f t="shared" si="20"/>
        <v/>
      </c>
      <c r="E555" s="376"/>
      <c r="F555" s="511"/>
      <c r="G555" s="511"/>
      <c r="H555" s="662"/>
      <c r="I555" s="431"/>
      <c r="J555" s="19"/>
      <c r="K555" s="402"/>
      <c r="L555" s="363"/>
      <c r="M555" s="363"/>
      <c r="N555" s="363"/>
      <c r="O555" s="381"/>
      <c r="P555" s="382"/>
      <c r="Q555" s="444"/>
      <c r="R555" s="32"/>
    </row>
    <row r="556" spans="2:18" ht="13.5" customHeight="1" x14ac:dyDescent="0.2">
      <c r="B556" s="32"/>
      <c r="C556" s="383">
        <f t="shared" si="21"/>
        <v>544</v>
      </c>
      <c r="D556" s="60" t="str">
        <f t="shared" si="20"/>
        <v/>
      </c>
      <c r="E556" s="376"/>
      <c r="F556" s="511"/>
      <c r="G556" s="511"/>
      <c r="H556" s="662"/>
      <c r="I556" s="431"/>
      <c r="J556" s="19"/>
      <c r="K556" s="402"/>
      <c r="L556" s="363"/>
      <c r="M556" s="363"/>
      <c r="N556" s="363"/>
      <c r="O556" s="381"/>
      <c r="P556" s="382"/>
      <c r="Q556" s="444"/>
      <c r="R556" s="32"/>
    </row>
    <row r="557" spans="2:18" ht="13.5" customHeight="1" x14ac:dyDescent="0.2">
      <c r="B557" s="32"/>
      <c r="C557" s="383">
        <f t="shared" si="21"/>
        <v>545</v>
      </c>
      <c r="D557" s="60" t="str">
        <f t="shared" si="20"/>
        <v/>
      </c>
      <c r="E557" s="376"/>
      <c r="F557" s="511"/>
      <c r="G557" s="511"/>
      <c r="H557" s="662"/>
      <c r="I557" s="431"/>
      <c r="J557" s="19"/>
      <c r="K557" s="402"/>
      <c r="L557" s="363"/>
      <c r="M557" s="363"/>
      <c r="N557" s="363"/>
      <c r="O557" s="381"/>
      <c r="P557" s="382"/>
      <c r="Q557" s="444"/>
      <c r="R557" s="32"/>
    </row>
    <row r="558" spans="2:18" ht="13.5" customHeight="1" x14ac:dyDescent="0.2">
      <c r="B558" s="32"/>
      <c r="C558" s="383">
        <f t="shared" si="21"/>
        <v>546</v>
      </c>
      <c r="D558" s="60" t="str">
        <f t="shared" si="20"/>
        <v/>
      </c>
      <c r="E558" s="376"/>
      <c r="F558" s="511"/>
      <c r="G558" s="511"/>
      <c r="H558" s="662"/>
      <c r="I558" s="431"/>
      <c r="J558" s="19"/>
      <c r="K558" s="402"/>
      <c r="L558" s="363"/>
      <c r="M558" s="363"/>
      <c r="N558" s="363"/>
      <c r="O558" s="381"/>
      <c r="P558" s="382"/>
      <c r="Q558" s="444"/>
      <c r="R558" s="32"/>
    </row>
    <row r="559" spans="2:18" ht="13.5" customHeight="1" x14ac:dyDescent="0.2">
      <c r="B559" s="32"/>
      <c r="C559" s="383">
        <f t="shared" si="21"/>
        <v>547</v>
      </c>
      <c r="D559" s="60" t="str">
        <f t="shared" si="20"/>
        <v/>
      </c>
      <c r="E559" s="376"/>
      <c r="F559" s="511"/>
      <c r="G559" s="511"/>
      <c r="H559" s="662"/>
      <c r="I559" s="431"/>
      <c r="J559" s="19"/>
      <c r="K559" s="402"/>
      <c r="L559" s="363"/>
      <c r="M559" s="363"/>
      <c r="N559" s="363"/>
      <c r="O559" s="381"/>
      <c r="P559" s="382"/>
      <c r="Q559" s="444"/>
      <c r="R559" s="32"/>
    </row>
    <row r="560" spans="2:18" ht="13.5" customHeight="1" x14ac:dyDescent="0.2">
      <c r="B560" s="32"/>
      <c r="C560" s="383">
        <f t="shared" si="21"/>
        <v>548</v>
      </c>
      <c r="D560" s="60" t="str">
        <f t="shared" si="20"/>
        <v/>
      </c>
      <c r="E560" s="376"/>
      <c r="F560" s="511"/>
      <c r="G560" s="511"/>
      <c r="H560" s="662"/>
      <c r="I560" s="431"/>
      <c r="J560" s="19"/>
      <c r="K560" s="402"/>
      <c r="L560" s="363"/>
      <c r="M560" s="363"/>
      <c r="N560" s="363"/>
      <c r="O560" s="381"/>
      <c r="P560" s="382"/>
      <c r="Q560" s="444"/>
      <c r="R560" s="32"/>
    </row>
    <row r="561" spans="2:18" ht="13.5" customHeight="1" x14ac:dyDescent="0.2">
      <c r="B561" s="32"/>
      <c r="C561" s="383">
        <f t="shared" si="21"/>
        <v>549</v>
      </c>
      <c r="D561" s="60" t="str">
        <f t="shared" si="20"/>
        <v/>
      </c>
      <c r="E561" s="376"/>
      <c r="F561" s="511"/>
      <c r="G561" s="511"/>
      <c r="H561" s="662"/>
      <c r="I561" s="431"/>
      <c r="J561" s="19"/>
      <c r="K561" s="402"/>
      <c r="L561" s="363"/>
      <c r="M561" s="363"/>
      <c r="N561" s="363"/>
      <c r="O561" s="381"/>
      <c r="P561" s="382"/>
      <c r="Q561" s="444"/>
      <c r="R561" s="32"/>
    </row>
    <row r="562" spans="2:18" ht="13.5" customHeight="1" x14ac:dyDescent="0.2">
      <c r="B562" s="32"/>
      <c r="C562" s="383">
        <f t="shared" si="21"/>
        <v>550</v>
      </c>
      <c r="D562" s="60" t="str">
        <f t="shared" si="20"/>
        <v/>
      </c>
      <c r="E562" s="376"/>
      <c r="F562" s="511"/>
      <c r="G562" s="511"/>
      <c r="H562" s="662"/>
      <c r="I562" s="431"/>
      <c r="J562" s="19"/>
      <c r="K562" s="402"/>
      <c r="L562" s="363"/>
      <c r="M562" s="363"/>
      <c r="N562" s="363"/>
      <c r="O562" s="381"/>
      <c r="P562" s="382"/>
      <c r="Q562" s="444"/>
      <c r="R562" s="32"/>
    </row>
    <row r="563" spans="2:18" ht="13.5" customHeight="1" x14ac:dyDescent="0.2">
      <c r="B563" s="32"/>
      <c r="C563" s="383">
        <f t="shared" si="21"/>
        <v>551</v>
      </c>
      <c r="D563" s="60" t="str">
        <f t="shared" si="20"/>
        <v/>
      </c>
      <c r="E563" s="376"/>
      <c r="F563" s="511"/>
      <c r="G563" s="511"/>
      <c r="H563" s="662"/>
      <c r="I563" s="431"/>
      <c r="J563" s="19"/>
      <c r="K563" s="402"/>
      <c r="L563" s="363"/>
      <c r="M563" s="363"/>
      <c r="N563" s="363"/>
      <c r="O563" s="381"/>
      <c r="P563" s="382"/>
      <c r="Q563" s="444"/>
      <c r="R563" s="32"/>
    </row>
    <row r="564" spans="2:18" ht="13.5" customHeight="1" x14ac:dyDescent="0.2">
      <c r="B564" s="32"/>
      <c r="C564" s="383">
        <f t="shared" si="21"/>
        <v>552</v>
      </c>
      <c r="D564" s="60" t="str">
        <f t="shared" si="20"/>
        <v/>
      </c>
      <c r="E564" s="376"/>
      <c r="F564" s="511"/>
      <c r="G564" s="511"/>
      <c r="H564" s="662"/>
      <c r="I564" s="431"/>
      <c r="J564" s="19"/>
      <c r="K564" s="402"/>
      <c r="L564" s="363"/>
      <c r="M564" s="363"/>
      <c r="N564" s="363"/>
      <c r="O564" s="381"/>
      <c r="P564" s="382"/>
      <c r="Q564" s="444"/>
      <c r="R564" s="32"/>
    </row>
    <row r="565" spans="2:18" ht="13.5" customHeight="1" x14ac:dyDescent="0.2">
      <c r="B565" s="32"/>
      <c r="C565" s="383">
        <f t="shared" si="21"/>
        <v>553</v>
      </c>
      <c r="D565" s="60" t="str">
        <f t="shared" si="20"/>
        <v/>
      </c>
      <c r="E565" s="376"/>
      <c r="F565" s="511"/>
      <c r="G565" s="511"/>
      <c r="H565" s="662"/>
      <c r="I565" s="431"/>
      <c r="J565" s="19"/>
      <c r="K565" s="402"/>
      <c r="L565" s="363"/>
      <c r="M565" s="363"/>
      <c r="N565" s="363"/>
      <c r="O565" s="381"/>
      <c r="P565" s="382"/>
      <c r="Q565" s="444"/>
      <c r="R565" s="32"/>
    </row>
    <row r="566" spans="2:18" ht="13.5" customHeight="1" x14ac:dyDescent="0.2">
      <c r="B566" s="32"/>
      <c r="C566" s="383">
        <f t="shared" si="21"/>
        <v>554</v>
      </c>
      <c r="D566" s="60" t="str">
        <f t="shared" si="20"/>
        <v/>
      </c>
      <c r="E566" s="376"/>
      <c r="F566" s="511"/>
      <c r="G566" s="511"/>
      <c r="H566" s="662"/>
      <c r="I566" s="431"/>
      <c r="J566" s="19"/>
      <c r="K566" s="402"/>
      <c r="L566" s="363"/>
      <c r="M566" s="363"/>
      <c r="N566" s="363"/>
      <c r="O566" s="381"/>
      <c r="P566" s="382"/>
      <c r="Q566" s="444"/>
      <c r="R566" s="32"/>
    </row>
    <row r="567" spans="2:18" ht="13.5" customHeight="1" x14ac:dyDescent="0.2">
      <c r="B567" s="32"/>
      <c r="C567" s="383">
        <f t="shared" si="21"/>
        <v>555</v>
      </c>
      <c r="D567" s="60" t="str">
        <f t="shared" si="20"/>
        <v/>
      </c>
      <c r="E567" s="376"/>
      <c r="F567" s="511"/>
      <c r="G567" s="511"/>
      <c r="H567" s="662"/>
      <c r="I567" s="431"/>
      <c r="J567" s="19"/>
      <c r="K567" s="402"/>
      <c r="L567" s="363"/>
      <c r="M567" s="363"/>
      <c r="N567" s="363"/>
      <c r="O567" s="381"/>
      <c r="P567" s="382"/>
      <c r="Q567" s="444"/>
      <c r="R567" s="32"/>
    </row>
    <row r="568" spans="2:18" ht="13.5" customHeight="1" x14ac:dyDescent="0.2">
      <c r="B568" s="32"/>
      <c r="C568" s="383">
        <f t="shared" si="21"/>
        <v>556</v>
      </c>
      <c r="D568" s="60" t="str">
        <f t="shared" si="20"/>
        <v/>
      </c>
      <c r="E568" s="376"/>
      <c r="F568" s="511"/>
      <c r="G568" s="511"/>
      <c r="H568" s="662"/>
      <c r="I568" s="431"/>
      <c r="J568" s="19"/>
      <c r="K568" s="402"/>
      <c r="L568" s="363"/>
      <c r="M568" s="363"/>
      <c r="N568" s="363"/>
      <c r="O568" s="381"/>
      <c r="P568" s="382"/>
      <c r="Q568" s="444"/>
      <c r="R568" s="32"/>
    </row>
    <row r="569" spans="2:18" ht="13.5" customHeight="1" x14ac:dyDescent="0.2">
      <c r="B569" s="32"/>
      <c r="C569" s="383">
        <f t="shared" si="21"/>
        <v>557</v>
      </c>
      <c r="D569" s="60" t="str">
        <f t="shared" si="20"/>
        <v/>
      </c>
      <c r="E569" s="376"/>
      <c r="F569" s="511"/>
      <c r="G569" s="511"/>
      <c r="H569" s="662"/>
      <c r="I569" s="431"/>
      <c r="J569" s="19"/>
      <c r="K569" s="402"/>
      <c r="L569" s="363"/>
      <c r="M569" s="363"/>
      <c r="N569" s="363"/>
      <c r="O569" s="381"/>
      <c r="P569" s="382"/>
      <c r="Q569" s="444"/>
      <c r="R569" s="32"/>
    </row>
    <row r="570" spans="2:18" ht="13.5" customHeight="1" x14ac:dyDescent="0.2">
      <c r="B570" s="32"/>
      <c r="C570" s="383">
        <f t="shared" si="21"/>
        <v>558</v>
      </c>
      <c r="D570" s="60" t="str">
        <f t="shared" si="20"/>
        <v/>
      </c>
      <c r="E570" s="376"/>
      <c r="F570" s="511"/>
      <c r="G570" s="511"/>
      <c r="H570" s="662"/>
      <c r="I570" s="431"/>
      <c r="J570" s="19"/>
      <c r="K570" s="402"/>
      <c r="L570" s="363"/>
      <c r="M570" s="363"/>
      <c r="N570" s="363"/>
      <c r="O570" s="381"/>
      <c r="P570" s="382"/>
      <c r="Q570" s="444"/>
      <c r="R570" s="32"/>
    </row>
    <row r="571" spans="2:18" ht="13.5" customHeight="1" x14ac:dyDescent="0.2">
      <c r="B571" s="32"/>
      <c r="C571" s="383">
        <f t="shared" si="21"/>
        <v>559</v>
      </c>
      <c r="D571" s="60" t="str">
        <f t="shared" si="20"/>
        <v/>
      </c>
      <c r="E571" s="376"/>
      <c r="F571" s="511"/>
      <c r="G571" s="511"/>
      <c r="H571" s="662"/>
      <c r="I571" s="431"/>
      <c r="J571" s="19"/>
      <c r="K571" s="402"/>
      <c r="L571" s="363"/>
      <c r="M571" s="363"/>
      <c r="N571" s="363"/>
      <c r="O571" s="381"/>
      <c r="P571" s="382"/>
      <c r="Q571" s="444"/>
      <c r="R571" s="32"/>
    </row>
    <row r="572" spans="2:18" ht="13.5" customHeight="1" x14ac:dyDescent="0.2">
      <c r="B572" s="32"/>
      <c r="C572" s="383">
        <f t="shared" si="21"/>
        <v>560</v>
      </c>
      <c r="D572" s="60" t="str">
        <f t="shared" si="20"/>
        <v/>
      </c>
      <c r="E572" s="376"/>
      <c r="F572" s="511"/>
      <c r="G572" s="511"/>
      <c r="H572" s="662"/>
      <c r="I572" s="431"/>
      <c r="J572" s="19"/>
      <c r="K572" s="402"/>
      <c r="L572" s="363"/>
      <c r="M572" s="363"/>
      <c r="N572" s="363"/>
      <c r="O572" s="381"/>
      <c r="P572" s="382"/>
      <c r="Q572" s="444"/>
      <c r="R572" s="32"/>
    </row>
    <row r="573" spans="2:18" ht="13.5" customHeight="1" x14ac:dyDescent="0.2">
      <c r="B573" s="32"/>
      <c r="C573" s="383">
        <f t="shared" si="21"/>
        <v>561</v>
      </c>
      <c r="D573" s="60" t="str">
        <f t="shared" si="20"/>
        <v/>
      </c>
      <c r="E573" s="376"/>
      <c r="F573" s="511"/>
      <c r="G573" s="511"/>
      <c r="H573" s="662"/>
      <c r="I573" s="431"/>
      <c r="J573" s="19"/>
      <c r="K573" s="402"/>
      <c r="L573" s="363"/>
      <c r="M573" s="363"/>
      <c r="N573" s="363"/>
      <c r="O573" s="381"/>
      <c r="P573" s="382"/>
      <c r="Q573" s="444"/>
      <c r="R573" s="32"/>
    </row>
    <row r="574" spans="2:18" ht="13.5" customHeight="1" x14ac:dyDescent="0.2">
      <c r="B574" s="32"/>
      <c r="C574" s="383">
        <f t="shared" si="21"/>
        <v>562</v>
      </c>
      <c r="D574" s="60" t="str">
        <f t="shared" si="20"/>
        <v/>
      </c>
      <c r="E574" s="376"/>
      <c r="F574" s="511"/>
      <c r="G574" s="511"/>
      <c r="H574" s="662"/>
      <c r="I574" s="431"/>
      <c r="J574" s="19"/>
      <c r="K574" s="402"/>
      <c r="L574" s="363"/>
      <c r="M574" s="363"/>
      <c r="N574" s="363"/>
      <c r="O574" s="381"/>
      <c r="P574" s="382"/>
      <c r="Q574" s="444"/>
      <c r="R574" s="32"/>
    </row>
    <row r="575" spans="2:18" ht="13.5" customHeight="1" x14ac:dyDescent="0.2">
      <c r="B575" s="32"/>
      <c r="C575" s="383">
        <f t="shared" si="21"/>
        <v>563</v>
      </c>
      <c r="D575" s="60" t="str">
        <f t="shared" si="20"/>
        <v/>
      </c>
      <c r="E575" s="376"/>
      <c r="F575" s="511"/>
      <c r="G575" s="511"/>
      <c r="H575" s="662"/>
      <c r="I575" s="431"/>
      <c r="J575" s="19"/>
      <c r="K575" s="402"/>
      <c r="L575" s="363"/>
      <c r="M575" s="363"/>
      <c r="N575" s="363"/>
      <c r="O575" s="381"/>
      <c r="P575" s="382"/>
      <c r="Q575" s="444"/>
      <c r="R575" s="32"/>
    </row>
    <row r="576" spans="2:18" ht="13.5" customHeight="1" x14ac:dyDescent="0.2">
      <c r="B576" s="32"/>
      <c r="C576" s="383">
        <f t="shared" si="21"/>
        <v>564</v>
      </c>
      <c r="D576" s="60" t="str">
        <f t="shared" si="20"/>
        <v/>
      </c>
      <c r="E576" s="376"/>
      <c r="F576" s="511"/>
      <c r="G576" s="511"/>
      <c r="H576" s="662"/>
      <c r="I576" s="431"/>
      <c r="J576" s="19"/>
      <c r="K576" s="402"/>
      <c r="L576" s="363"/>
      <c r="M576" s="363"/>
      <c r="N576" s="363"/>
      <c r="O576" s="381"/>
      <c r="P576" s="382"/>
      <c r="Q576" s="444"/>
      <c r="R576" s="32"/>
    </row>
    <row r="577" spans="2:18" ht="13.5" customHeight="1" x14ac:dyDescent="0.2">
      <c r="B577" s="32"/>
      <c r="C577" s="383">
        <f t="shared" si="21"/>
        <v>565</v>
      </c>
      <c r="D577" s="60" t="str">
        <f t="shared" si="20"/>
        <v/>
      </c>
      <c r="E577" s="376"/>
      <c r="F577" s="511"/>
      <c r="G577" s="511"/>
      <c r="H577" s="662"/>
      <c r="I577" s="431"/>
      <c r="J577" s="19"/>
      <c r="K577" s="402"/>
      <c r="L577" s="363"/>
      <c r="M577" s="363"/>
      <c r="N577" s="363"/>
      <c r="O577" s="381"/>
      <c r="P577" s="382"/>
      <c r="Q577" s="444"/>
      <c r="R577" s="32"/>
    </row>
    <row r="578" spans="2:18" ht="13.5" customHeight="1" x14ac:dyDescent="0.2">
      <c r="B578" s="32"/>
      <c r="C578" s="383">
        <f t="shared" si="21"/>
        <v>566</v>
      </c>
      <c r="D578" s="60" t="str">
        <f t="shared" si="20"/>
        <v/>
      </c>
      <c r="E578" s="376"/>
      <c r="F578" s="511"/>
      <c r="G578" s="511"/>
      <c r="H578" s="662"/>
      <c r="I578" s="431"/>
      <c r="J578" s="19"/>
      <c r="K578" s="402"/>
      <c r="L578" s="363"/>
      <c r="M578" s="363"/>
      <c r="N578" s="363"/>
      <c r="O578" s="381"/>
      <c r="P578" s="382"/>
      <c r="Q578" s="444"/>
      <c r="R578" s="32"/>
    </row>
    <row r="579" spans="2:18" ht="13.5" customHeight="1" x14ac:dyDescent="0.2">
      <c r="B579" s="32"/>
      <c r="C579" s="383">
        <f t="shared" si="21"/>
        <v>567</v>
      </c>
      <c r="D579" s="60" t="str">
        <f t="shared" si="20"/>
        <v/>
      </c>
      <c r="E579" s="376"/>
      <c r="F579" s="511"/>
      <c r="G579" s="511"/>
      <c r="H579" s="662"/>
      <c r="I579" s="431"/>
      <c r="J579" s="19"/>
      <c r="K579" s="402"/>
      <c r="L579" s="363"/>
      <c r="M579" s="363"/>
      <c r="N579" s="363"/>
      <c r="O579" s="381"/>
      <c r="P579" s="382"/>
      <c r="Q579" s="444"/>
      <c r="R579" s="32"/>
    </row>
    <row r="580" spans="2:18" ht="13.5" customHeight="1" x14ac:dyDescent="0.2">
      <c r="B580" s="32"/>
      <c r="C580" s="383">
        <f t="shared" si="21"/>
        <v>568</v>
      </c>
      <c r="D580" s="60" t="str">
        <f t="shared" si="20"/>
        <v/>
      </c>
      <c r="E580" s="376"/>
      <c r="F580" s="511"/>
      <c r="G580" s="511"/>
      <c r="H580" s="662"/>
      <c r="I580" s="431"/>
      <c r="J580" s="19"/>
      <c r="K580" s="402"/>
      <c r="L580" s="363"/>
      <c r="M580" s="363"/>
      <c r="N580" s="363"/>
      <c r="O580" s="381"/>
      <c r="P580" s="382"/>
      <c r="Q580" s="444"/>
      <c r="R580" s="32"/>
    </row>
    <row r="581" spans="2:18" ht="13.5" customHeight="1" x14ac:dyDescent="0.2">
      <c r="B581" s="32"/>
      <c r="C581" s="383">
        <f t="shared" si="21"/>
        <v>569</v>
      </c>
      <c r="D581" s="60" t="str">
        <f t="shared" si="20"/>
        <v/>
      </c>
      <c r="E581" s="376"/>
      <c r="F581" s="511"/>
      <c r="G581" s="511"/>
      <c r="H581" s="662"/>
      <c r="I581" s="431"/>
      <c r="J581" s="19"/>
      <c r="K581" s="402"/>
      <c r="L581" s="363"/>
      <c r="M581" s="363"/>
      <c r="N581" s="363"/>
      <c r="O581" s="381"/>
      <c r="P581" s="382"/>
      <c r="Q581" s="444"/>
      <c r="R581" s="32"/>
    </row>
    <row r="582" spans="2:18" ht="13.5" customHeight="1" x14ac:dyDescent="0.2">
      <c r="B582" s="32"/>
      <c r="C582" s="383">
        <f>C581+1</f>
        <v>570</v>
      </c>
      <c r="D582" s="60" t="str">
        <f t="shared" si="20"/>
        <v/>
      </c>
      <c r="E582" s="376"/>
      <c r="F582" s="511"/>
      <c r="G582" s="511"/>
      <c r="H582" s="662"/>
      <c r="I582" s="431"/>
      <c r="J582" s="19"/>
      <c r="K582" s="402"/>
      <c r="L582" s="363"/>
      <c r="M582" s="363"/>
      <c r="N582" s="363"/>
      <c r="O582" s="381"/>
      <c r="P582" s="382"/>
      <c r="Q582" s="444"/>
      <c r="R582" s="32"/>
    </row>
    <row r="583" spans="2:18" ht="13.5" customHeight="1" x14ac:dyDescent="0.2">
      <c r="B583" s="32"/>
      <c r="C583" s="383">
        <f>C582+1</f>
        <v>571</v>
      </c>
      <c r="D583" s="60" t="str">
        <f t="shared" si="20"/>
        <v/>
      </c>
      <c r="E583" s="376"/>
      <c r="F583" s="511"/>
      <c r="G583" s="511"/>
      <c r="H583" s="662"/>
      <c r="I583" s="431"/>
      <c r="J583" s="19"/>
      <c r="K583" s="402"/>
      <c r="L583" s="363"/>
      <c r="M583" s="363"/>
      <c r="N583" s="363"/>
      <c r="O583" s="381"/>
      <c r="P583" s="382"/>
      <c r="Q583" s="444"/>
      <c r="R583" s="32"/>
    </row>
    <row r="584" spans="2:18" ht="13.5" customHeight="1" x14ac:dyDescent="0.2">
      <c r="B584" s="32"/>
      <c r="C584" s="383">
        <f>C583+1</f>
        <v>572</v>
      </c>
      <c r="D584" s="60" t="str">
        <f t="shared" si="20"/>
        <v/>
      </c>
      <c r="E584" s="376"/>
      <c r="F584" s="511"/>
      <c r="G584" s="511"/>
      <c r="H584" s="662"/>
      <c r="I584" s="431"/>
      <c r="J584" s="19"/>
      <c r="K584" s="402"/>
      <c r="L584" s="363"/>
      <c r="M584" s="363"/>
      <c r="N584" s="363"/>
      <c r="O584" s="381"/>
      <c r="P584" s="382"/>
      <c r="Q584" s="444"/>
      <c r="R584" s="32"/>
    </row>
    <row r="585" spans="2:18" ht="13.5" customHeight="1" x14ac:dyDescent="0.2">
      <c r="B585" s="32"/>
      <c r="C585" s="383">
        <f>C584+1</f>
        <v>573</v>
      </c>
      <c r="D585" s="60" t="str">
        <f t="shared" si="20"/>
        <v/>
      </c>
      <c r="E585" s="376"/>
      <c r="F585" s="511"/>
      <c r="G585" s="511"/>
      <c r="H585" s="662"/>
      <c r="I585" s="431"/>
      <c r="J585" s="19"/>
      <c r="K585" s="402"/>
      <c r="L585" s="363"/>
      <c r="M585" s="363"/>
      <c r="N585" s="363"/>
      <c r="O585" s="381"/>
      <c r="P585" s="382"/>
      <c r="Q585" s="444"/>
      <c r="R585" s="32"/>
    </row>
    <row r="586" spans="2:18" ht="13.5" customHeight="1" x14ac:dyDescent="0.2">
      <c r="B586" s="32"/>
      <c r="C586" s="383">
        <f t="shared" si="21"/>
        <v>574</v>
      </c>
      <c r="D586" s="60" t="str">
        <f t="shared" si="20"/>
        <v/>
      </c>
      <c r="E586" s="376"/>
      <c r="F586" s="511"/>
      <c r="G586" s="511"/>
      <c r="H586" s="662"/>
      <c r="I586" s="431"/>
      <c r="J586" s="19"/>
      <c r="K586" s="402"/>
      <c r="L586" s="363"/>
      <c r="M586" s="363"/>
      <c r="N586" s="363"/>
      <c r="O586" s="381"/>
      <c r="P586" s="382"/>
      <c r="Q586" s="444"/>
      <c r="R586" s="32"/>
    </row>
    <row r="587" spans="2:18" ht="13.5" customHeight="1" x14ac:dyDescent="0.2">
      <c r="B587" s="32"/>
      <c r="C587" s="383">
        <f t="shared" si="21"/>
        <v>575</v>
      </c>
      <c r="D587" s="60" t="str">
        <f t="shared" si="20"/>
        <v/>
      </c>
      <c r="E587" s="376"/>
      <c r="F587" s="511"/>
      <c r="G587" s="511"/>
      <c r="H587" s="662"/>
      <c r="I587" s="431"/>
      <c r="J587" s="19"/>
      <c r="K587" s="402"/>
      <c r="L587" s="363"/>
      <c r="M587" s="363"/>
      <c r="N587" s="363"/>
      <c r="O587" s="381"/>
      <c r="P587" s="382"/>
      <c r="Q587" s="444"/>
      <c r="R587" s="32"/>
    </row>
    <row r="588" spans="2:18" ht="13.5" customHeight="1" x14ac:dyDescent="0.2">
      <c r="B588" s="32"/>
      <c r="C588" s="383">
        <f t="shared" si="21"/>
        <v>576</v>
      </c>
      <c r="D588" s="60" t="str">
        <f t="shared" si="20"/>
        <v/>
      </c>
      <c r="E588" s="376"/>
      <c r="F588" s="511"/>
      <c r="G588" s="511"/>
      <c r="H588" s="662"/>
      <c r="I588" s="431"/>
      <c r="J588" s="19"/>
      <c r="K588" s="402"/>
      <c r="L588" s="363"/>
      <c r="M588" s="363"/>
      <c r="N588" s="363"/>
      <c r="O588" s="381"/>
      <c r="P588" s="382"/>
      <c r="Q588" s="444"/>
      <c r="R588" s="32"/>
    </row>
    <row r="589" spans="2:18" ht="13.5" customHeight="1" x14ac:dyDescent="0.2">
      <c r="B589" s="32"/>
      <c r="C589" s="383">
        <f t="shared" si="21"/>
        <v>577</v>
      </c>
      <c r="D589" s="60" t="str">
        <f t="shared" ref="D589:D652" si="22">IF(E589="","",IF(E589&lt;=$S$2,"○",""))</f>
        <v/>
      </c>
      <c r="E589" s="376"/>
      <c r="F589" s="511"/>
      <c r="G589" s="511"/>
      <c r="H589" s="662"/>
      <c r="I589" s="431"/>
      <c r="J589" s="19"/>
      <c r="K589" s="402"/>
      <c r="L589" s="363"/>
      <c r="M589" s="363"/>
      <c r="N589" s="363"/>
      <c r="O589" s="381"/>
      <c r="P589" s="382"/>
      <c r="Q589" s="444"/>
      <c r="R589" s="32"/>
    </row>
    <row r="590" spans="2:18" ht="13.5" customHeight="1" x14ac:dyDescent="0.2">
      <c r="B590" s="32"/>
      <c r="C590" s="383">
        <f t="shared" si="21"/>
        <v>578</v>
      </c>
      <c r="D590" s="60" t="str">
        <f t="shared" si="22"/>
        <v/>
      </c>
      <c r="E590" s="376"/>
      <c r="F590" s="511"/>
      <c r="G590" s="511"/>
      <c r="H590" s="662"/>
      <c r="I590" s="431"/>
      <c r="J590" s="19"/>
      <c r="K590" s="402"/>
      <c r="L590" s="363"/>
      <c r="M590" s="363"/>
      <c r="N590" s="363"/>
      <c r="O590" s="381"/>
      <c r="P590" s="382"/>
      <c r="Q590" s="444"/>
      <c r="R590" s="32"/>
    </row>
    <row r="591" spans="2:18" ht="13.5" customHeight="1" x14ac:dyDescent="0.2">
      <c r="B591" s="32"/>
      <c r="C591" s="383">
        <f t="shared" si="21"/>
        <v>579</v>
      </c>
      <c r="D591" s="60" t="str">
        <f t="shared" si="22"/>
        <v/>
      </c>
      <c r="E591" s="376"/>
      <c r="F591" s="511"/>
      <c r="G591" s="511"/>
      <c r="H591" s="662"/>
      <c r="I591" s="431"/>
      <c r="J591" s="19"/>
      <c r="K591" s="402"/>
      <c r="L591" s="363"/>
      <c r="M591" s="363"/>
      <c r="N591" s="363"/>
      <c r="O591" s="381"/>
      <c r="P591" s="382"/>
      <c r="Q591" s="444"/>
      <c r="R591" s="32"/>
    </row>
    <row r="592" spans="2:18" ht="13.5" customHeight="1" x14ac:dyDescent="0.2">
      <c r="B592" s="32"/>
      <c r="C592" s="383">
        <f t="shared" si="21"/>
        <v>580</v>
      </c>
      <c r="D592" s="60" t="str">
        <f t="shared" si="22"/>
        <v/>
      </c>
      <c r="E592" s="376"/>
      <c r="F592" s="511"/>
      <c r="G592" s="511"/>
      <c r="H592" s="662"/>
      <c r="I592" s="431"/>
      <c r="J592" s="19"/>
      <c r="K592" s="402"/>
      <c r="L592" s="363"/>
      <c r="M592" s="363"/>
      <c r="N592" s="363"/>
      <c r="O592" s="381"/>
      <c r="P592" s="382"/>
      <c r="Q592" s="444"/>
      <c r="R592" s="32"/>
    </row>
    <row r="593" spans="2:18" ht="13.5" customHeight="1" x14ac:dyDescent="0.2">
      <c r="B593" s="32"/>
      <c r="C593" s="383">
        <f t="shared" si="21"/>
        <v>581</v>
      </c>
      <c r="D593" s="60" t="str">
        <f t="shared" si="22"/>
        <v/>
      </c>
      <c r="E593" s="376"/>
      <c r="F593" s="511"/>
      <c r="G593" s="511"/>
      <c r="H593" s="662"/>
      <c r="I593" s="431"/>
      <c r="J593" s="19"/>
      <c r="K593" s="402"/>
      <c r="L593" s="363"/>
      <c r="M593" s="363"/>
      <c r="N593" s="363"/>
      <c r="O593" s="381"/>
      <c r="P593" s="382"/>
      <c r="Q593" s="444"/>
      <c r="R593" s="32"/>
    </row>
    <row r="594" spans="2:18" ht="13.5" customHeight="1" x14ac:dyDescent="0.2">
      <c r="B594" s="32"/>
      <c r="C594" s="383">
        <f t="shared" si="21"/>
        <v>582</v>
      </c>
      <c r="D594" s="60" t="str">
        <f t="shared" si="22"/>
        <v/>
      </c>
      <c r="E594" s="376"/>
      <c r="F594" s="511"/>
      <c r="G594" s="511"/>
      <c r="H594" s="662"/>
      <c r="I594" s="431"/>
      <c r="J594" s="19"/>
      <c r="K594" s="402"/>
      <c r="L594" s="363"/>
      <c r="M594" s="363"/>
      <c r="N594" s="363"/>
      <c r="O594" s="381"/>
      <c r="P594" s="382"/>
      <c r="Q594" s="444"/>
      <c r="R594" s="32"/>
    </row>
    <row r="595" spans="2:18" ht="13.5" customHeight="1" x14ac:dyDescent="0.2">
      <c r="B595" s="32"/>
      <c r="C595" s="383">
        <f t="shared" si="21"/>
        <v>583</v>
      </c>
      <c r="D595" s="60" t="str">
        <f t="shared" si="22"/>
        <v/>
      </c>
      <c r="E595" s="376"/>
      <c r="F595" s="511"/>
      <c r="G595" s="511"/>
      <c r="H595" s="662"/>
      <c r="I595" s="431"/>
      <c r="J595" s="19"/>
      <c r="K595" s="402"/>
      <c r="L595" s="363"/>
      <c r="M595" s="363"/>
      <c r="N595" s="363"/>
      <c r="O595" s="381"/>
      <c r="P595" s="382"/>
      <c r="Q595" s="444"/>
      <c r="R595" s="32"/>
    </row>
    <row r="596" spans="2:18" ht="13.5" customHeight="1" x14ac:dyDescent="0.2">
      <c r="B596" s="32"/>
      <c r="C596" s="383">
        <f t="shared" si="21"/>
        <v>584</v>
      </c>
      <c r="D596" s="60" t="str">
        <f t="shared" si="22"/>
        <v/>
      </c>
      <c r="E596" s="376"/>
      <c r="F596" s="511"/>
      <c r="G596" s="511"/>
      <c r="H596" s="662"/>
      <c r="I596" s="431"/>
      <c r="J596" s="19"/>
      <c r="K596" s="402"/>
      <c r="L596" s="363"/>
      <c r="M596" s="363"/>
      <c r="N596" s="363"/>
      <c r="O596" s="381"/>
      <c r="P596" s="382"/>
      <c r="Q596" s="444"/>
      <c r="R596" s="32"/>
    </row>
    <row r="597" spans="2:18" ht="13.5" customHeight="1" x14ac:dyDescent="0.2">
      <c r="B597" s="32"/>
      <c r="C597" s="383">
        <f t="shared" si="21"/>
        <v>585</v>
      </c>
      <c r="D597" s="60" t="str">
        <f t="shared" si="22"/>
        <v/>
      </c>
      <c r="E597" s="376"/>
      <c r="F597" s="511"/>
      <c r="G597" s="511"/>
      <c r="H597" s="662"/>
      <c r="I597" s="431"/>
      <c r="J597" s="19"/>
      <c r="K597" s="402"/>
      <c r="L597" s="363"/>
      <c r="M597" s="363"/>
      <c r="N597" s="363"/>
      <c r="O597" s="381"/>
      <c r="P597" s="382"/>
      <c r="Q597" s="444"/>
      <c r="R597" s="32"/>
    </row>
    <row r="598" spans="2:18" ht="13.5" customHeight="1" x14ac:dyDescent="0.2">
      <c r="B598" s="32"/>
      <c r="C598" s="383">
        <f t="shared" si="21"/>
        <v>586</v>
      </c>
      <c r="D598" s="60" t="str">
        <f t="shared" si="22"/>
        <v/>
      </c>
      <c r="E598" s="376"/>
      <c r="F598" s="511"/>
      <c r="G598" s="511"/>
      <c r="H598" s="662"/>
      <c r="I598" s="431"/>
      <c r="J598" s="19"/>
      <c r="K598" s="402"/>
      <c r="L598" s="363"/>
      <c r="M598" s="363"/>
      <c r="N598" s="363"/>
      <c r="O598" s="381"/>
      <c r="P598" s="382"/>
      <c r="Q598" s="444"/>
      <c r="R598" s="32"/>
    </row>
    <row r="599" spans="2:18" ht="13.5" customHeight="1" x14ac:dyDescent="0.2">
      <c r="B599" s="32"/>
      <c r="C599" s="383">
        <f t="shared" si="21"/>
        <v>587</v>
      </c>
      <c r="D599" s="60" t="str">
        <f t="shared" si="22"/>
        <v/>
      </c>
      <c r="E599" s="376"/>
      <c r="F599" s="511"/>
      <c r="G599" s="511"/>
      <c r="H599" s="662"/>
      <c r="I599" s="431"/>
      <c r="J599" s="19"/>
      <c r="K599" s="402"/>
      <c r="L599" s="363"/>
      <c r="M599" s="363"/>
      <c r="N599" s="363"/>
      <c r="O599" s="381"/>
      <c r="P599" s="382"/>
      <c r="Q599" s="444"/>
      <c r="R599" s="32"/>
    </row>
    <row r="600" spans="2:18" ht="13.5" customHeight="1" x14ac:dyDescent="0.2">
      <c r="B600" s="32"/>
      <c r="C600" s="383">
        <f t="shared" si="21"/>
        <v>588</v>
      </c>
      <c r="D600" s="60" t="str">
        <f t="shared" si="22"/>
        <v/>
      </c>
      <c r="E600" s="376"/>
      <c r="F600" s="511"/>
      <c r="G600" s="511"/>
      <c r="H600" s="662"/>
      <c r="I600" s="431"/>
      <c r="J600" s="19"/>
      <c r="K600" s="402"/>
      <c r="L600" s="363"/>
      <c r="M600" s="363"/>
      <c r="N600" s="363"/>
      <c r="O600" s="381"/>
      <c r="P600" s="382"/>
      <c r="Q600" s="444"/>
      <c r="R600" s="32"/>
    </row>
    <row r="601" spans="2:18" ht="13.5" customHeight="1" x14ac:dyDescent="0.2">
      <c r="B601" s="32"/>
      <c r="C601" s="383">
        <f t="shared" si="21"/>
        <v>589</v>
      </c>
      <c r="D601" s="60" t="str">
        <f t="shared" si="22"/>
        <v/>
      </c>
      <c r="E601" s="376"/>
      <c r="F601" s="511"/>
      <c r="G601" s="511"/>
      <c r="H601" s="662"/>
      <c r="I601" s="431"/>
      <c r="J601" s="19"/>
      <c r="K601" s="402"/>
      <c r="L601" s="363"/>
      <c r="M601" s="363"/>
      <c r="N601" s="363"/>
      <c r="O601" s="381"/>
      <c r="P601" s="382"/>
      <c r="Q601" s="444"/>
      <c r="R601" s="32"/>
    </row>
    <row r="602" spans="2:18" ht="13.5" customHeight="1" x14ac:dyDescent="0.2">
      <c r="B602" s="32"/>
      <c r="C602" s="383">
        <f t="shared" si="21"/>
        <v>590</v>
      </c>
      <c r="D602" s="60" t="str">
        <f t="shared" si="22"/>
        <v/>
      </c>
      <c r="E602" s="376"/>
      <c r="F602" s="511"/>
      <c r="G602" s="511"/>
      <c r="H602" s="662"/>
      <c r="I602" s="431"/>
      <c r="J602" s="19"/>
      <c r="K602" s="402"/>
      <c r="L602" s="363"/>
      <c r="M602" s="363"/>
      <c r="N602" s="363"/>
      <c r="O602" s="381"/>
      <c r="P602" s="382"/>
      <c r="Q602" s="444"/>
      <c r="R602" s="32"/>
    </row>
    <row r="603" spans="2:18" ht="13.5" customHeight="1" x14ac:dyDescent="0.2">
      <c r="B603" s="32"/>
      <c r="C603" s="383">
        <f t="shared" si="21"/>
        <v>591</v>
      </c>
      <c r="D603" s="60" t="str">
        <f t="shared" si="22"/>
        <v/>
      </c>
      <c r="E603" s="376"/>
      <c r="F603" s="511"/>
      <c r="G603" s="511"/>
      <c r="H603" s="662"/>
      <c r="I603" s="431"/>
      <c r="J603" s="19"/>
      <c r="K603" s="402"/>
      <c r="L603" s="363"/>
      <c r="M603" s="363"/>
      <c r="N603" s="363"/>
      <c r="O603" s="381"/>
      <c r="P603" s="382"/>
      <c r="Q603" s="444"/>
      <c r="R603" s="32"/>
    </row>
    <row r="604" spans="2:18" ht="13.5" customHeight="1" x14ac:dyDescent="0.2">
      <c r="B604" s="32"/>
      <c r="C604" s="383">
        <f t="shared" si="21"/>
        <v>592</v>
      </c>
      <c r="D604" s="60" t="str">
        <f t="shared" si="22"/>
        <v/>
      </c>
      <c r="E604" s="376"/>
      <c r="F604" s="511"/>
      <c r="G604" s="511"/>
      <c r="H604" s="662"/>
      <c r="I604" s="431"/>
      <c r="J604" s="19"/>
      <c r="K604" s="402"/>
      <c r="L604" s="363"/>
      <c r="M604" s="363"/>
      <c r="N604" s="363"/>
      <c r="O604" s="381"/>
      <c r="P604" s="382"/>
      <c r="Q604" s="444"/>
      <c r="R604" s="32"/>
    </row>
    <row r="605" spans="2:18" ht="13.5" customHeight="1" x14ac:dyDescent="0.2">
      <c r="B605" s="32"/>
      <c r="C605" s="383">
        <f t="shared" si="21"/>
        <v>593</v>
      </c>
      <c r="D605" s="60" t="str">
        <f t="shared" si="22"/>
        <v/>
      </c>
      <c r="E605" s="376"/>
      <c r="F605" s="511"/>
      <c r="G605" s="511"/>
      <c r="H605" s="662"/>
      <c r="I605" s="431"/>
      <c r="J605" s="19"/>
      <c r="K605" s="402"/>
      <c r="L605" s="363"/>
      <c r="M605" s="363"/>
      <c r="N605" s="363"/>
      <c r="O605" s="381"/>
      <c r="P605" s="382"/>
      <c r="Q605" s="444"/>
      <c r="R605" s="32"/>
    </row>
    <row r="606" spans="2:18" ht="13.5" customHeight="1" x14ac:dyDescent="0.2">
      <c r="B606" s="32"/>
      <c r="C606" s="383">
        <f t="shared" ref="C606:C643" si="23">C605+1</f>
        <v>594</v>
      </c>
      <c r="D606" s="60" t="str">
        <f t="shared" si="22"/>
        <v/>
      </c>
      <c r="E606" s="376"/>
      <c r="F606" s="511"/>
      <c r="G606" s="511"/>
      <c r="H606" s="662"/>
      <c r="I606" s="431"/>
      <c r="J606" s="19"/>
      <c r="K606" s="402"/>
      <c r="L606" s="363"/>
      <c r="M606" s="363"/>
      <c r="N606" s="363"/>
      <c r="O606" s="381"/>
      <c r="P606" s="382"/>
      <c r="Q606" s="444"/>
      <c r="R606" s="32"/>
    </row>
    <row r="607" spans="2:18" ht="13.5" customHeight="1" x14ac:dyDescent="0.2">
      <c r="B607" s="32"/>
      <c r="C607" s="383">
        <f t="shared" si="23"/>
        <v>595</v>
      </c>
      <c r="D607" s="60" t="str">
        <f t="shared" si="22"/>
        <v/>
      </c>
      <c r="E607" s="376"/>
      <c r="F607" s="511"/>
      <c r="G607" s="511"/>
      <c r="H607" s="662"/>
      <c r="I607" s="431"/>
      <c r="J607" s="19"/>
      <c r="K607" s="402"/>
      <c r="L607" s="363"/>
      <c r="M607" s="363"/>
      <c r="N607" s="363"/>
      <c r="O607" s="381"/>
      <c r="P607" s="382"/>
      <c r="Q607" s="444"/>
      <c r="R607" s="32"/>
    </row>
    <row r="608" spans="2:18" ht="13.5" customHeight="1" x14ac:dyDescent="0.2">
      <c r="B608" s="32"/>
      <c r="C608" s="383">
        <f t="shared" si="23"/>
        <v>596</v>
      </c>
      <c r="D608" s="60" t="str">
        <f t="shared" si="22"/>
        <v/>
      </c>
      <c r="E608" s="376"/>
      <c r="F608" s="511"/>
      <c r="G608" s="511"/>
      <c r="H608" s="662"/>
      <c r="I608" s="431"/>
      <c r="J608" s="19"/>
      <c r="K608" s="402"/>
      <c r="L608" s="363"/>
      <c r="M608" s="363"/>
      <c r="N608" s="363"/>
      <c r="O608" s="381"/>
      <c r="P608" s="382"/>
      <c r="Q608" s="444"/>
      <c r="R608" s="32"/>
    </row>
    <row r="609" spans="2:18" ht="13.5" customHeight="1" x14ac:dyDescent="0.2">
      <c r="B609" s="32"/>
      <c r="C609" s="383">
        <f t="shared" si="23"/>
        <v>597</v>
      </c>
      <c r="D609" s="60" t="str">
        <f t="shared" si="22"/>
        <v/>
      </c>
      <c r="E609" s="376"/>
      <c r="F609" s="511"/>
      <c r="G609" s="511"/>
      <c r="H609" s="662"/>
      <c r="I609" s="431"/>
      <c r="J609" s="19"/>
      <c r="K609" s="402"/>
      <c r="L609" s="363"/>
      <c r="M609" s="363"/>
      <c r="N609" s="363"/>
      <c r="O609" s="381"/>
      <c r="P609" s="382"/>
      <c r="Q609" s="444"/>
      <c r="R609" s="32"/>
    </row>
    <row r="610" spans="2:18" ht="13.5" customHeight="1" x14ac:dyDescent="0.2">
      <c r="B610" s="32"/>
      <c r="C610" s="383">
        <f t="shared" si="23"/>
        <v>598</v>
      </c>
      <c r="D610" s="60" t="str">
        <f t="shared" si="22"/>
        <v/>
      </c>
      <c r="E610" s="376"/>
      <c r="F610" s="511"/>
      <c r="G610" s="511"/>
      <c r="H610" s="662"/>
      <c r="I610" s="431"/>
      <c r="J610" s="19"/>
      <c r="K610" s="402"/>
      <c r="L610" s="363"/>
      <c r="M610" s="363"/>
      <c r="N610" s="363"/>
      <c r="O610" s="381"/>
      <c r="P610" s="382"/>
      <c r="Q610" s="444"/>
      <c r="R610" s="32"/>
    </row>
    <row r="611" spans="2:18" ht="13.5" customHeight="1" x14ac:dyDescent="0.2">
      <c r="B611" s="32"/>
      <c r="C611" s="383">
        <f t="shared" si="23"/>
        <v>599</v>
      </c>
      <c r="D611" s="60" t="str">
        <f t="shared" si="22"/>
        <v/>
      </c>
      <c r="E611" s="376"/>
      <c r="F611" s="511"/>
      <c r="G611" s="511"/>
      <c r="H611" s="662"/>
      <c r="I611" s="431"/>
      <c r="J611" s="19"/>
      <c r="K611" s="402"/>
      <c r="L611" s="363"/>
      <c r="M611" s="363"/>
      <c r="N611" s="363"/>
      <c r="O611" s="381"/>
      <c r="P611" s="382"/>
      <c r="Q611" s="444"/>
      <c r="R611" s="32"/>
    </row>
    <row r="612" spans="2:18" ht="13.5" customHeight="1" x14ac:dyDescent="0.2">
      <c r="B612" s="32"/>
      <c r="C612" s="383">
        <f t="shared" si="23"/>
        <v>600</v>
      </c>
      <c r="D612" s="60" t="str">
        <f t="shared" si="22"/>
        <v/>
      </c>
      <c r="E612" s="376"/>
      <c r="F612" s="511"/>
      <c r="G612" s="511"/>
      <c r="H612" s="662"/>
      <c r="I612" s="431"/>
      <c r="J612" s="19"/>
      <c r="K612" s="402"/>
      <c r="L612" s="363"/>
      <c r="M612" s="363"/>
      <c r="N612" s="363"/>
      <c r="O612" s="381"/>
      <c r="P612" s="382"/>
      <c r="Q612" s="444"/>
      <c r="R612" s="32"/>
    </row>
    <row r="613" spans="2:18" ht="13.5" customHeight="1" x14ac:dyDescent="0.2">
      <c r="B613" s="32"/>
      <c r="C613" s="383">
        <f t="shared" si="23"/>
        <v>601</v>
      </c>
      <c r="D613" s="60" t="str">
        <f t="shared" si="22"/>
        <v/>
      </c>
      <c r="E613" s="376"/>
      <c r="F613" s="511"/>
      <c r="G613" s="511"/>
      <c r="H613" s="662"/>
      <c r="I613" s="431"/>
      <c r="J613" s="19"/>
      <c r="K613" s="402"/>
      <c r="L613" s="363"/>
      <c r="M613" s="363"/>
      <c r="N613" s="363"/>
      <c r="O613" s="381"/>
      <c r="P613" s="382"/>
      <c r="Q613" s="444"/>
      <c r="R613" s="32"/>
    </row>
    <row r="614" spans="2:18" ht="13.5" customHeight="1" x14ac:dyDescent="0.2">
      <c r="B614" s="32"/>
      <c r="C614" s="383">
        <f t="shared" si="23"/>
        <v>602</v>
      </c>
      <c r="D614" s="60" t="str">
        <f t="shared" si="22"/>
        <v/>
      </c>
      <c r="E614" s="376"/>
      <c r="F614" s="511"/>
      <c r="G614" s="511"/>
      <c r="H614" s="662"/>
      <c r="I614" s="431"/>
      <c r="J614" s="19"/>
      <c r="K614" s="402"/>
      <c r="L614" s="363"/>
      <c r="M614" s="363"/>
      <c r="N614" s="363"/>
      <c r="O614" s="381"/>
      <c r="P614" s="382"/>
      <c r="Q614" s="444"/>
      <c r="R614" s="32"/>
    </row>
    <row r="615" spans="2:18" ht="13.5" customHeight="1" x14ac:dyDescent="0.2">
      <c r="B615" s="32"/>
      <c r="C615" s="383">
        <f t="shared" si="23"/>
        <v>603</v>
      </c>
      <c r="D615" s="60" t="str">
        <f t="shared" si="22"/>
        <v/>
      </c>
      <c r="E615" s="376"/>
      <c r="F615" s="511"/>
      <c r="G615" s="511"/>
      <c r="H615" s="662"/>
      <c r="I615" s="431"/>
      <c r="J615" s="19"/>
      <c r="K615" s="402"/>
      <c r="L615" s="363"/>
      <c r="M615" s="363"/>
      <c r="N615" s="363"/>
      <c r="O615" s="381"/>
      <c r="P615" s="382"/>
      <c r="Q615" s="444"/>
      <c r="R615" s="32"/>
    </row>
    <row r="616" spans="2:18" ht="13.5" customHeight="1" x14ac:dyDescent="0.2">
      <c r="B616" s="32"/>
      <c r="C616" s="383">
        <f t="shared" si="23"/>
        <v>604</v>
      </c>
      <c r="D616" s="60" t="str">
        <f t="shared" si="22"/>
        <v/>
      </c>
      <c r="E616" s="376"/>
      <c r="F616" s="511"/>
      <c r="G616" s="511"/>
      <c r="H616" s="662"/>
      <c r="I616" s="431"/>
      <c r="J616" s="19"/>
      <c r="K616" s="402"/>
      <c r="L616" s="363"/>
      <c r="M616" s="363"/>
      <c r="N616" s="363"/>
      <c r="O616" s="381"/>
      <c r="P616" s="382"/>
      <c r="Q616" s="444"/>
      <c r="R616" s="32"/>
    </row>
    <row r="617" spans="2:18" ht="13.5" customHeight="1" x14ac:dyDescent="0.2">
      <c r="B617" s="32"/>
      <c r="C617" s="383">
        <f t="shared" si="23"/>
        <v>605</v>
      </c>
      <c r="D617" s="60" t="str">
        <f t="shared" si="22"/>
        <v/>
      </c>
      <c r="E617" s="376"/>
      <c r="F617" s="511"/>
      <c r="G617" s="511"/>
      <c r="H617" s="662"/>
      <c r="I617" s="431"/>
      <c r="J617" s="19"/>
      <c r="K617" s="402"/>
      <c r="L617" s="363"/>
      <c r="M617" s="363"/>
      <c r="N617" s="363"/>
      <c r="O617" s="381"/>
      <c r="P617" s="382"/>
      <c r="Q617" s="444"/>
      <c r="R617" s="32"/>
    </row>
    <row r="618" spans="2:18" ht="13.5" customHeight="1" x14ac:dyDescent="0.2">
      <c r="B618" s="32"/>
      <c r="C618" s="383">
        <f t="shared" si="23"/>
        <v>606</v>
      </c>
      <c r="D618" s="60" t="str">
        <f t="shared" si="22"/>
        <v/>
      </c>
      <c r="E618" s="376"/>
      <c r="F618" s="511"/>
      <c r="G618" s="511"/>
      <c r="H618" s="662"/>
      <c r="I618" s="431"/>
      <c r="J618" s="19"/>
      <c r="K618" s="402"/>
      <c r="L618" s="363"/>
      <c r="M618" s="363"/>
      <c r="N618" s="363"/>
      <c r="O618" s="381"/>
      <c r="P618" s="382"/>
      <c r="Q618" s="444"/>
      <c r="R618" s="32"/>
    </row>
    <row r="619" spans="2:18" ht="13.5" customHeight="1" x14ac:dyDescent="0.2">
      <c r="B619" s="32"/>
      <c r="C619" s="383">
        <f t="shared" si="23"/>
        <v>607</v>
      </c>
      <c r="D619" s="60" t="str">
        <f t="shared" si="22"/>
        <v/>
      </c>
      <c r="E619" s="376"/>
      <c r="F619" s="511"/>
      <c r="G619" s="511"/>
      <c r="H619" s="662"/>
      <c r="I619" s="431"/>
      <c r="J619" s="19"/>
      <c r="K619" s="402"/>
      <c r="L619" s="363"/>
      <c r="M619" s="363"/>
      <c r="N619" s="363"/>
      <c r="O619" s="381"/>
      <c r="P619" s="382"/>
      <c r="Q619" s="444"/>
      <c r="R619" s="32"/>
    </row>
    <row r="620" spans="2:18" ht="13.5" customHeight="1" x14ac:dyDescent="0.2">
      <c r="B620" s="32"/>
      <c r="C620" s="383">
        <f t="shared" si="23"/>
        <v>608</v>
      </c>
      <c r="D620" s="60" t="str">
        <f t="shared" si="22"/>
        <v/>
      </c>
      <c r="E620" s="376"/>
      <c r="F620" s="511"/>
      <c r="G620" s="511"/>
      <c r="H620" s="662"/>
      <c r="I620" s="431"/>
      <c r="J620" s="19"/>
      <c r="K620" s="402"/>
      <c r="L620" s="363"/>
      <c r="M620" s="363"/>
      <c r="N620" s="363"/>
      <c r="O620" s="381"/>
      <c r="P620" s="382"/>
      <c r="Q620" s="444"/>
      <c r="R620" s="32"/>
    </row>
    <row r="621" spans="2:18" ht="13.5" customHeight="1" x14ac:dyDescent="0.2">
      <c r="B621" s="32"/>
      <c r="C621" s="383">
        <f t="shared" si="23"/>
        <v>609</v>
      </c>
      <c r="D621" s="60" t="str">
        <f t="shared" si="22"/>
        <v/>
      </c>
      <c r="E621" s="376"/>
      <c r="F621" s="511"/>
      <c r="G621" s="511"/>
      <c r="H621" s="662"/>
      <c r="I621" s="431"/>
      <c r="J621" s="19"/>
      <c r="K621" s="402"/>
      <c r="L621" s="363"/>
      <c r="M621" s="363"/>
      <c r="N621" s="363"/>
      <c r="O621" s="381"/>
      <c r="P621" s="382"/>
      <c r="Q621" s="444"/>
      <c r="R621" s="32"/>
    </row>
    <row r="622" spans="2:18" ht="13.5" customHeight="1" x14ac:dyDescent="0.2">
      <c r="B622" s="32"/>
      <c r="C622" s="383">
        <f t="shared" si="23"/>
        <v>610</v>
      </c>
      <c r="D622" s="60" t="str">
        <f t="shared" si="22"/>
        <v/>
      </c>
      <c r="E622" s="376"/>
      <c r="F622" s="511"/>
      <c r="G622" s="511"/>
      <c r="H622" s="662"/>
      <c r="I622" s="431"/>
      <c r="J622" s="19"/>
      <c r="K622" s="402"/>
      <c r="L622" s="363"/>
      <c r="M622" s="363"/>
      <c r="N622" s="363"/>
      <c r="O622" s="381"/>
      <c r="P622" s="382"/>
      <c r="Q622" s="444"/>
      <c r="R622" s="32"/>
    </row>
    <row r="623" spans="2:18" ht="13.5" customHeight="1" x14ac:dyDescent="0.2">
      <c r="B623" s="32"/>
      <c r="C623" s="383">
        <f t="shared" si="23"/>
        <v>611</v>
      </c>
      <c r="D623" s="60" t="str">
        <f t="shared" si="22"/>
        <v/>
      </c>
      <c r="E623" s="376"/>
      <c r="F623" s="511"/>
      <c r="G623" s="511"/>
      <c r="H623" s="662"/>
      <c r="I623" s="431"/>
      <c r="J623" s="19"/>
      <c r="K623" s="402"/>
      <c r="L623" s="363"/>
      <c r="M623" s="363"/>
      <c r="N623" s="363"/>
      <c r="O623" s="381"/>
      <c r="P623" s="382"/>
      <c r="Q623" s="444"/>
      <c r="R623" s="32"/>
    </row>
    <row r="624" spans="2:18" ht="13.5" customHeight="1" x14ac:dyDescent="0.2">
      <c r="B624" s="32"/>
      <c r="C624" s="383">
        <f t="shared" si="23"/>
        <v>612</v>
      </c>
      <c r="D624" s="60" t="str">
        <f t="shared" si="22"/>
        <v/>
      </c>
      <c r="E624" s="376"/>
      <c r="F624" s="511"/>
      <c r="G624" s="511"/>
      <c r="H624" s="662"/>
      <c r="I624" s="431"/>
      <c r="J624" s="19"/>
      <c r="K624" s="402"/>
      <c r="L624" s="363"/>
      <c r="M624" s="363"/>
      <c r="N624" s="363"/>
      <c r="O624" s="381"/>
      <c r="P624" s="382"/>
      <c r="Q624" s="444"/>
      <c r="R624" s="32"/>
    </row>
    <row r="625" spans="2:18" ht="13.5" customHeight="1" x14ac:dyDescent="0.2">
      <c r="B625" s="32"/>
      <c r="C625" s="383">
        <f t="shared" si="23"/>
        <v>613</v>
      </c>
      <c r="D625" s="60" t="str">
        <f t="shared" si="22"/>
        <v/>
      </c>
      <c r="E625" s="376"/>
      <c r="F625" s="511"/>
      <c r="G625" s="511"/>
      <c r="H625" s="662"/>
      <c r="I625" s="431"/>
      <c r="J625" s="19"/>
      <c r="K625" s="402"/>
      <c r="L625" s="363"/>
      <c r="M625" s="363"/>
      <c r="N625" s="363"/>
      <c r="O625" s="381"/>
      <c r="P625" s="382"/>
      <c r="Q625" s="444"/>
      <c r="R625" s="32"/>
    </row>
    <row r="626" spans="2:18" ht="13.5" customHeight="1" x14ac:dyDescent="0.2">
      <c r="B626" s="32"/>
      <c r="C626" s="383">
        <f t="shared" si="23"/>
        <v>614</v>
      </c>
      <c r="D626" s="60" t="str">
        <f t="shared" si="22"/>
        <v/>
      </c>
      <c r="E626" s="376"/>
      <c r="F626" s="511"/>
      <c r="G626" s="511"/>
      <c r="H626" s="662"/>
      <c r="I626" s="431"/>
      <c r="J626" s="19"/>
      <c r="K626" s="402"/>
      <c r="L626" s="363"/>
      <c r="M626" s="363"/>
      <c r="N626" s="363"/>
      <c r="O626" s="381"/>
      <c r="P626" s="382"/>
      <c r="Q626" s="444"/>
      <c r="R626" s="32"/>
    </row>
    <row r="627" spans="2:18" ht="13.5" customHeight="1" x14ac:dyDescent="0.2">
      <c r="B627" s="32"/>
      <c r="C627" s="383">
        <f t="shared" si="23"/>
        <v>615</v>
      </c>
      <c r="D627" s="60" t="str">
        <f t="shared" si="22"/>
        <v/>
      </c>
      <c r="E627" s="376"/>
      <c r="F627" s="511"/>
      <c r="G627" s="511"/>
      <c r="H627" s="662"/>
      <c r="I627" s="431"/>
      <c r="J627" s="19"/>
      <c r="K627" s="402"/>
      <c r="L627" s="363"/>
      <c r="M627" s="363"/>
      <c r="N627" s="363"/>
      <c r="O627" s="381"/>
      <c r="P627" s="382"/>
      <c r="Q627" s="444"/>
      <c r="R627" s="32"/>
    </row>
    <row r="628" spans="2:18" ht="13.5" customHeight="1" x14ac:dyDescent="0.2">
      <c r="B628" s="32"/>
      <c r="C628" s="383">
        <f t="shared" si="23"/>
        <v>616</v>
      </c>
      <c r="D628" s="60" t="str">
        <f t="shared" si="22"/>
        <v/>
      </c>
      <c r="E628" s="376"/>
      <c r="F628" s="511"/>
      <c r="G628" s="511"/>
      <c r="H628" s="662"/>
      <c r="I628" s="431"/>
      <c r="J628" s="19"/>
      <c r="K628" s="402"/>
      <c r="L628" s="363"/>
      <c r="M628" s="363"/>
      <c r="N628" s="363"/>
      <c r="O628" s="381"/>
      <c r="P628" s="382"/>
      <c r="Q628" s="444"/>
      <c r="R628" s="32"/>
    </row>
    <row r="629" spans="2:18" ht="13.5" customHeight="1" x14ac:dyDescent="0.2">
      <c r="B629" s="32"/>
      <c r="C629" s="383">
        <f t="shared" si="23"/>
        <v>617</v>
      </c>
      <c r="D629" s="60" t="str">
        <f t="shared" si="22"/>
        <v/>
      </c>
      <c r="E629" s="376"/>
      <c r="F629" s="511"/>
      <c r="G629" s="511"/>
      <c r="H629" s="662"/>
      <c r="I629" s="431"/>
      <c r="J629" s="19"/>
      <c r="K629" s="402"/>
      <c r="L629" s="363"/>
      <c r="M629" s="363"/>
      <c r="N629" s="363"/>
      <c r="O629" s="381"/>
      <c r="P629" s="382"/>
      <c r="Q629" s="444"/>
      <c r="R629" s="32"/>
    </row>
    <row r="630" spans="2:18" ht="13.5" customHeight="1" x14ac:dyDescent="0.2">
      <c r="B630" s="32"/>
      <c r="C630" s="383">
        <f t="shared" si="23"/>
        <v>618</v>
      </c>
      <c r="D630" s="60" t="str">
        <f t="shared" si="22"/>
        <v/>
      </c>
      <c r="E630" s="376"/>
      <c r="F630" s="511"/>
      <c r="G630" s="511"/>
      <c r="H630" s="662"/>
      <c r="I630" s="431"/>
      <c r="J630" s="19"/>
      <c r="K630" s="402"/>
      <c r="L630" s="363"/>
      <c r="M630" s="363"/>
      <c r="N630" s="363"/>
      <c r="O630" s="381"/>
      <c r="P630" s="382"/>
      <c r="Q630" s="444"/>
      <c r="R630" s="32"/>
    </row>
    <row r="631" spans="2:18" ht="13.5" customHeight="1" x14ac:dyDescent="0.2">
      <c r="B631" s="32"/>
      <c r="C631" s="383">
        <f t="shared" si="23"/>
        <v>619</v>
      </c>
      <c r="D631" s="60" t="str">
        <f t="shared" si="22"/>
        <v/>
      </c>
      <c r="E631" s="376"/>
      <c r="F631" s="511"/>
      <c r="G631" s="511"/>
      <c r="H631" s="662"/>
      <c r="I631" s="431"/>
      <c r="J631" s="19"/>
      <c r="K631" s="402"/>
      <c r="L631" s="363"/>
      <c r="M631" s="363"/>
      <c r="N631" s="363"/>
      <c r="O631" s="381"/>
      <c r="P631" s="382"/>
      <c r="Q631" s="444"/>
      <c r="R631" s="32"/>
    </row>
    <row r="632" spans="2:18" ht="13.5" customHeight="1" x14ac:dyDescent="0.2">
      <c r="B632" s="32"/>
      <c r="C632" s="383">
        <f t="shared" si="23"/>
        <v>620</v>
      </c>
      <c r="D632" s="60" t="str">
        <f t="shared" si="22"/>
        <v/>
      </c>
      <c r="E632" s="376"/>
      <c r="F632" s="511"/>
      <c r="G632" s="511"/>
      <c r="H632" s="662"/>
      <c r="I632" s="431"/>
      <c r="J632" s="19"/>
      <c r="K632" s="402"/>
      <c r="L632" s="363"/>
      <c r="M632" s="363"/>
      <c r="N632" s="363"/>
      <c r="O632" s="381"/>
      <c r="P632" s="382"/>
      <c r="Q632" s="444"/>
      <c r="R632" s="32"/>
    </row>
    <row r="633" spans="2:18" ht="13.5" customHeight="1" x14ac:dyDescent="0.2">
      <c r="B633" s="32"/>
      <c r="C633" s="383">
        <f t="shared" si="23"/>
        <v>621</v>
      </c>
      <c r="D633" s="60" t="str">
        <f t="shared" si="22"/>
        <v/>
      </c>
      <c r="E633" s="376"/>
      <c r="F633" s="511"/>
      <c r="G633" s="511"/>
      <c r="H633" s="662"/>
      <c r="I633" s="431"/>
      <c r="J633" s="19"/>
      <c r="K633" s="402"/>
      <c r="L633" s="363"/>
      <c r="M633" s="363"/>
      <c r="N633" s="363"/>
      <c r="O633" s="381"/>
      <c r="P633" s="382"/>
      <c r="Q633" s="444"/>
      <c r="R633" s="32"/>
    </row>
    <row r="634" spans="2:18" ht="13.5" customHeight="1" x14ac:dyDescent="0.2">
      <c r="B634" s="32"/>
      <c r="C634" s="383">
        <f t="shared" si="23"/>
        <v>622</v>
      </c>
      <c r="D634" s="60" t="str">
        <f t="shared" si="22"/>
        <v/>
      </c>
      <c r="E634" s="376"/>
      <c r="F634" s="511"/>
      <c r="G634" s="511"/>
      <c r="H634" s="662"/>
      <c r="I634" s="431"/>
      <c r="J634" s="19"/>
      <c r="K634" s="402"/>
      <c r="L634" s="363"/>
      <c r="M634" s="363"/>
      <c r="N634" s="363"/>
      <c r="O634" s="381"/>
      <c r="P634" s="382"/>
      <c r="Q634" s="444"/>
      <c r="R634" s="32"/>
    </row>
    <row r="635" spans="2:18" ht="13.5" customHeight="1" x14ac:dyDescent="0.2">
      <c r="B635" s="32"/>
      <c r="C635" s="383">
        <f t="shared" si="23"/>
        <v>623</v>
      </c>
      <c r="D635" s="60" t="str">
        <f t="shared" si="22"/>
        <v/>
      </c>
      <c r="E635" s="376"/>
      <c r="F635" s="511"/>
      <c r="G635" s="511"/>
      <c r="H635" s="662"/>
      <c r="I635" s="431"/>
      <c r="J635" s="19"/>
      <c r="K635" s="402"/>
      <c r="L635" s="363"/>
      <c r="M635" s="363"/>
      <c r="N635" s="363"/>
      <c r="O635" s="381"/>
      <c r="P635" s="382"/>
      <c r="Q635" s="444"/>
      <c r="R635" s="32"/>
    </row>
    <row r="636" spans="2:18" ht="13.5" customHeight="1" x14ac:dyDescent="0.2">
      <c r="B636" s="32"/>
      <c r="C636" s="383">
        <f t="shared" si="23"/>
        <v>624</v>
      </c>
      <c r="D636" s="60" t="str">
        <f t="shared" si="22"/>
        <v/>
      </c>
      <c r="E636" s="376"/>
      <c r="F636" s="511"/>
      <c r="G636" s="511"/>
      <c r="H636" s="662"/>
      <c r="I636" s="431"/>
      <c r="J636" s="19"/>
      <c r="K636" s="402"/>
      <c r="L636" s="363"/>
      <c r="M636" s="363"/>
      <c r="N636" s="363"/>
      <c r="O636" s="381"/>
      <c r="P636" s="382"/>
      <c r="Q636" s="444"/>
      <c r="R636" s="32"/>
    </row>
    <row r="637" spans="2:18" ht="13.5" customHeight="1" x14ac:dyDescent="0.2">
      <c r="B637" s="32"/>
      <c r="C637" s="383">
        <f t="shared" si="23"/>
        <v>625</v>
      </c>
      <c r="D637" s="60" t="str">
        <f t="shared" si="22"/>
        <v/>
      </c>
      <c r="E637" s="376"/>
      <c r="F637" s="511"/>
      <c r="G637" s="511"/>
      <c r="H637" s="662"/>
      <c r="I637" s="431"/>
      <c r="J637" s="19"/>
      <c r="K637" s="402"/>
      <c r="L637" s="363"/>
      <c r="M637" s="363"/>
      <c r="N637" s="363"/>
      <c r="O637" s="381"/>
      <c r="P637" s="382"/>
      <c r="Q637" s="444"/>
      <c r="R637" s="32"/>
    </row>
    <row r="638" spans="2:18" ht="13.5" customHeight="1" x14ac:dyDescent="0.2">
      <c r="B638" s="32"/>
      <c r="C638" s="383">
        <f t="shared" si="23"/>
        <v>626</v>
      </c>
      <c r="D638" s="60" t="str">
        <f t="shared" si="22"/>
        <v/>
      </c>
      <c r="E638" s="376"/>
      <c r="F638" s="511"/>
      <c r="G638" s="511"/>
      <c r="H638" s="662"/>
      <c r="I638" s="431"/>
      <c r="J638" s="19"/>
      <c r="K638" s="402"/>
      <c r="L638" s="363"/>
      <c r="M638" s="363"/>
      <c r="N638" s="363"/>
      <c r="O638" s="381"/>
      <c r="P638" s="382"/>
      <c r="Q638" s="444"/>
      <c r="R638" s="32"/>
    </row>
    <row r="639" spans="2:18" ht="13.5" customHeight="1" x14ac:dyDescent="0.2">
      <c r="B639" s="32"/>
      <c r="C639" s="383">
        <f t="shared" si="23"/>
        <v>627</v>
      </c>
      <c r="D639" s="60" t="str">
        <f t="shared" si="22"/>
        <v/>
      </c>
      <c r="E639" s="376"/>
      <c r="F639" s="511"/>
      <c r="G639" s="511"/>
      <c r="H639" s="662"/>
      <c r="I639" s="431"/>
      <c r="J639" s="19"/>
      <c r="K639" s="402"/>
      <c r="L639" s="363"/>
      <c r="M639" s="363"/>
      <c r="N639" s="363"/>
      <c r="O639" s="381"/>
      <c r="P639" s="382"/>
      <c r="Q639" s="444"/>
      <c r="R639" s="32"/>
    </row>
    <row r="640" spans="2:18" ht="13.5" customHeight="1" x14ac:dyDescent="0.2">
      <c r="B640" s="32"/>
      <c r="C640" s="383">
        <f t="shared" si="23"/>
        <v>628</v>
      </c>
      <c r="D640" s="60" t="str">
        <f t="shared" si="22"/>
        <v/>
      </c>
      <c r="E640" s="376"/>
      <c r="F640" s="511"/>
      <c r="G640" s="511"/>
      <c r="H640" s="662"/>
      <c r="I640" s="431"/>
      <c r="J640" s="19"/>
      <c r="K640" s="402"/>
      <c r="L640" s="363"/>
      <c r="M640" s="363"/>
      <c r="N640" s="363"/>
      <c r="O640" s="381"/>
      <c r="P640" s="382"/>
      <c r="Q640" s="444"/>
      <c r="R640" s="32"/>
    </row>
    <row r="641" spans="2:18" ht="13.5" customHeight="1" x14ac:dyDescent="0.2">
      <c r="B641" s="32"/>
      <c r="C641" s="383">
        <f t="shared" si="23"/>
        <v>629</v>
      </c>
      <c r="D641" s="60" t="str">
        <f t="shared" si="22"/>
        <v/>
      </c>
      <c r="E641" s="376"/>
      <c r="F641" s="511"/>
      <c r="G641" s="511"/>
      <c r="H641" s="662"/>
      <c r="I641" s="431"/>
      <c r="J641" s="19"/>
      <c r="K641" s="402"/>
      <c r="L641" s="363"/>
      <c r="M641" s="363"/>
      <c r="N641" s="363"/>
      <c r="O641" s="381"/>
      <c r="P641" s="382"/>
      <c r="Q641" s="444"/>
      <c r="R641" s="32"/>
    </row>
    <row r="642" spans="2:18" ht="13.5" customHeight="1" x14ac:dyDescent="0.2">
      <c r="B642" s="32"/>
      <c r="C642" s="383">
        <f t="shared" si="23"/>
        <v>630</v>
      </c>
      <c r="D642" s="60" t="str">
        <f t="shared" si="22"/>
        <v/>
      </c>
      <c r="E642" s="376"/>
      <c r="F642" s="511"/>
      <c r="G642" s="511"/>
      <c r="H642" s="662"/>
      <c r="I642" s="431"/>
      <c r="J642" s="19"/>
      <c r="K642" s="402"/>
      <c r="L642" s="363"/>
      <c r="M642" s="363"/>
      <c r="N642" s="363"/>
      <c r="O642" s="381"/>
      <c r="P642" s="382"/>
      <c r="Q642" s="444"/>
      <c r="R642" s="32"/>
    </row>
    <row r="643" spans="2:18" ht="13.5" customHeight="1" x14ac:dyDescent="0.2">
      <c r="B643" s="32"/>
      <c r="C643" s="383">
        <f t="shared" si="23"/>
        <v>631</v>
      </c>
      <c r="D643" s="60" t="str">
        <f t="shared" si="22"/>
        <v/>
      </c>
      <c r="E643" s="376"/>
      <c r="F643" s="511"/>
      <c r="G643" s="511"/>
      <c r="H643" s="662"/>
      <c r="I643" s="431"/>
      <c r="J643" s="19"/>
      <c r="K643" s="402"/>
      <c r="L643" s="363"/>
      <c r="M643" s="363"/>
      <c r="N643" s="363"/>
      <c r="O643" s="381"/>
      <c r="P643" s="382"/>
      <c r="Q643" s="444"/>
      <c r="R643" s="32"/>
    </row>
    <row r="644" spans="2:18" ht="13.5" customHeight="1" x14ac:dyDescent="0.2">
      <c r="B644" s="32"/>
      <c r="C644" s="383">
        <f>C643+1</f>
        <v>632</v>
      </c>
      <c r="D644" s="60" t="str">
        <f t="shared" si="22"/>
        <v/>
      </c>
      <c r="E644" s="376"/>
      <c r="F644" s="511"/>
      <c r="G644" s="511"/>
      <c r="H644" s="662"/>
      <c r="I644" s="431"/>
      <c r="J644" s="19"/>
      <c r="K644" s="402"/>
      <c r="L644" s="363"/>
      <c r="M644" s="363"/>
      <c r="N644" s="363"/>
      <c r="O644" s="381"/>
      <c r="P644" s="382"/>
      <c r="Q644" s="444"/>
      <c r="R644" s="32"/>
    </row>
    <row r="645" spans="2:18" ht="13.5" customHeight="1" x14ac:dyDescent="0.2">
      <c r="B645" s="32"/>
      <c r="C645" s="383">
        <f>C644+1</f>
        <v>633</v>
      </c>
      <c r="D645" s="60" t="str">
        <f t="shared" si="22"/>
        <v/>
      </c>
      <c r="E645" s="376"/>
      <c r="F645" s="511"/>
      <c r="G645" s="511"/>
      <c r="H645" s="662"/>
      <c r="I645" s="431"/>
      <c r="J645" s="19"/>
      <c r="K645" s="402"/>
      <c r="L645" s="363"/>
      <c r="M645" s="363"/>
      <c r="N645" s="363"/>
      <c r="O645" s="381"/>
      <c r="P645" s="382"/>
      <c r="Q645" s="444"/>
      <c r="R645" s="32"/>
    </row>
    <row r="646" spans="2:18" ht="13.5" customHeight="1" x14ac:dyDescent="0.2">
      <c r="B646" s="32"/>
      <c r="C646" s="383">
        <f t="shared" ref="C646:C709" si="24">C645+1</f>
        <v>634</v>
      </c>
      <c r="D646" s="60" t="str">
        <f t="shared" si="22"/>
        <v/>
      </c>
      <c r="E646" s="376"/>
      <c r="F646" s="511"/>
      <c r="G646" s="511"/>
      <c r="H646" s="662"/>
      <c r="I646" s="431"/>
      <c r="J646" s="19"/>
      <c r="K646" s="402"/>
      <c r="L646" s="363"/>
      <c r="M646" s="363"/>
      <c r="N646" s="363"/>
      <c r="O646" s="381"/>
      <c r="P646" s="382"/>
      <c r="Q646" s="444"/>
      <c r="R646" s="32"/>
    </row>
    <row r="647" spans="2:18" ht="13.5" customHeight="1" x14ac:dyDescent="0.2">
      <c r="B647" s="32"/>
      <c r="C647" s="383">
        <f t="shared" si="24"/>
        <v>635</v>
      </c>
      <c r="D647" s="60" t="str">
        <f t="shared" si="22"/>
        <v/>
      </c>
      <c r="E647" s="376"/>
      <c r="F647" s="511"/>
      <c r="G647" s="511"/>
      <c r="H647" s="662"/>
      <c r="I647" s="431"/>
      <c r="J647" s="19"/>
      <c r="K647" s="402"/>
      <c r="L647" s="363"/>
      <c r="M647" s="363"/>
      <c r="N647" s="363"/>
      <c r="O647" s="381"/>
      <c r="P647" s="382"/>
      <c r="Q647" s="444"/>
      <c r="R647" s="32"/>
    </row>
    <row r="648" spans="2:18" ht="13.5" customHeight="1" x14ac:dyDescent="0.2">
      <c r="B648" s="32"/>
      <c r="C648" s="383">
        <f t="shared" si="24"/>
        <v>636</v>
      </c>
      <c r="D648" s="60" t="str">
        <f t="shared" si="22"/>
        <v/>
      </c>
      <c r="E648" s="376"/>
      <c r="F648" s="511"/>
      <c r="G648" s="511"/>
      <c r="H648" s="662"/>
      <c r="I648" s="431"/>
      <c r="J648" s="19"/>
      <c r="K648" s="402"/>
      <c r="L648" s="363"/>
      <c r="M648" s="363"/>
      <c r="N648" s="363"/>
      <c r="O648" s="381"/>
      <c r="P648" s="382"/>
      <c r="Q648" s="444"/>
      <c r="R648" s="32"/>
    </row>
    <row r="649" spans="2:18" ht="13.5" customHeight="1" x14ac:dyDescent="0.2">
      <c r="B649" s="32"/>
      <c r="C649" s="383">
        <f t="shared" si="24"/>
        <v>637</v>
      </c>
      <c r="D649" s="60" t="str">
        <f t="shared" si="22"/>
        <v/>
      </c>
      <c r="E649" s="376"/>
      <c r="F649" s="511"/>
      <c r="G649" s="511"/>
      <c r="H649" s="662"/>
      <c r="I649" s="431"/>
      <c r="J649" s="19"/>
      <c r="K649" s="402"/>
      <c r="L649" s="363"/>
      <c r="M649" s="363"/>
      <c r="N649" s="363"/>
      <c r="O649" s="381"/>
      <c r="P649" s="382"/>
      <c r="Q649" s="444"/>
      <c r="R649" s="32"/>
    </row>
    <row r="650" spans="2:18" ht="13.5" customHeight="1" x14ac:dyDescent="0.2">
      <c r="B650" s="32"/>
      <c r="C650" s="383">
        <f t="shared" si="24"/>
        <v>638</v>
      </c>
      <c r="D650" s="60" t="str">
        <f t="shared" si="22"/>
        <v/>
      </c>
      <c r="E650" s="376"/>
      <c r="F650" s="511"/>
      <c r="G650" s="511"/>
      <c r="H650" s="662"/>
      <c r="I650" s="431"/>
      <c r="J650" s="19"/>
      <c r="K650" s="402"/>
      <c r="L650" s="363"/>
      <c r="M650" s="363"/>
      <c r="N650" s="363"/>
      <c r="O650" s="381"/>
      <c r="P650" s="382"/>
      <c r="Q650" s="444"/>
      <c r="R650" s="32"/>
    </row>
    <row r="651" spans="2:18" ht="13.5" customHeight="1" x14ac:dyDescent="0.2">
      <c r="B651" s="32"/>
      <c r="C651" s="383">
        <f t="shared" si="24"/>
        <v>639</v>
      </c>
      <c r="D651" s="60" t="str">
        <f t="shared" si="22"/>
        <v/>
      </c>
      <c r="E651" s="376"/>
      <c r="F651" s="511"/>
      <c r="G651" s="511"/>
      <c r="H651" s="662"/>
      <c r="I651" s="431"/>
      <c r="J651" s="19"/>
      <c r="K651" s="402"/>
      <c r="L651" s="363"/>
      <c r="M651" s="363"/>
      <c r="N651" s="363"/>
      <c r="O651" s="381"/>
      <c r="P651" s="382"/>
      <c r="Q651" s="444"/>
      <c r="R651" s="32"/>
    </row>
    <row r="652" spans="2:18" ht="13.5" customHeight="1" x14ac:dyDescent="0.2">
      <c r="B652" s="32"/>
      <c r="C652" s="383">
        <f t="shared" si="24"/>
        <v>640</v>
      </c>
      <c r="D652" s="60" t="str">
        <f t="shared" si="22"/>
        <v/>
      </c>
      <c r="E652" s="376"/>
      <c r="F652" s="511"/>
      <c r="G652" s="511"/>
      <c r="H652" s="662"/>
      <c r="I652" s="431"/>
      <c r="J652" s="19"/>
      <c r="K652" s="402"/>
      <c r="L652" s="363"/>
      <c r="M652" s="363"/>
      <c r="N652" s="363"/>
      <c r="O652" s="381"/>
      <c r="P652" s="382"/>
      <c r="Q652" s="444"/>
      <c r="R652" s="32"/>
    </row>
    <row r="653" spans="2:18" ht="13.5" customHeight="1" x14ac:dyDescent="0.2">
      <c r="B653" s="32"/>
      <c r="C653" s="383">
        <f t="shared" si="24"/>
        <v>641</v>
      </c>
      <c r="D653" s="60" t="str">
        <f t="shared" ref="D653:D716" si="25">IF(E653="","",IF(E653&lt;=$S$2,"○",""))</f>
        <v/>
      </c>
      <c r="E653" s="376"/>
      <c r="F653" s="511"/>
      <c r="G653" s="511"/>
      <c r="H653" s="662"/>
      <c r="I653" s="431"/>
      <c r="J653" s="19"/>
      <c r="K653" s="402"/>
      <c r="L653" s="363"/>
      <c r="M653" s="363"/>
      <c r="N653" s="363"/>
      <c r="O653" s="381"/>
      <c r="P653" s="382"/>
      <c r="Q653" s="444"/>
      <c r="R653" s="32"/>
    </row>
    <row r="654" spans="2:18" ht="13.5" customHeight="1" x14ac:dyDescent="0.2">
      <c r="B654" s="32"/>
      <c r="C654" s="383">
        <f t="shared" si="24"/>
        <v>642</v>
      </c>
      <c r="D654" s="60" t="str">
        <f t="shared" si="25"/>
        <v/>
      </c>
      <c r="E654" s="376"/>
      <c r="F654" s="511"/>
      <c r="G654" s="511"/>
      <c r="H654" s="662"/>
      <c r="I654" s="431"/>
      <c r="J654" s="19"/>
      <c r="K654" s="402"/>
      <c r="L654" s="363"/>
      <c r="M654" s="363"/>
      <c r="N654" s="363"/>
      <c r="O654" s="381"/>
      <c r="P654" s="382"/>
      <c r="Q654" s="444"/>
      <c r="R654" s="32"/>
    </row>
    <row r="655" spans="2:18" ht="13.5" customHeight="1" x14ac:dyDescent="0.2">
      <c r="B655" s="32"/>
      <c r="C655" s="383">
        <f t="shared" si="24"/>
        <v>643</v>
      </c>
      <c r="D655" s="60" t="str">
        <f t="shared" si="25"/>
        <v/>
      </c>
      <c r="E655" s="376"/>
      <c r="F655" s="511"/>
      <c r="G655" s="511"/>
      <c r="H655" s="662"/>
      <c r="I655" s="431"/>
      <c r="J655" s="19"/>
      <c r="K655" s="402"/>
      <c r="L655" s="363"/>
      <c r="M655" s="363"/>
      <c r="N655" s="363"/>
      <c r="O655" s="381"/>
      <c r="P655" s="382"/>
      <c r="Q655" s="444"/>
      <c r="R655" s="32"/>
    </row>
    <row r="656" spans="2:18" ht="13.5" customHeight="1" x14ac:dyDescent="0.2">
      <c r="B656" s="32"/>
      <c r="C656" s="383">
        <f t="shared" si="24"/>
        <v>644</v>
      </c>
      <c r="D656" s="60" t="str">
        <f t="shared" si="25"/>
        <v/>
      </c>
      <c r="E656" s="376"/>
      <c r="F656" s="511"/>
      <c r="G656" s="511"/>
      <c r="H656" s="662"/>
      <c r="I656" s="431"/>
      <c r="J656" s="19"/>
      <c r="K656" s="402"/>
      <c r="L656" s="363"/>
      <c r="M656" s="363"/>
      <c r="N656" s="363"/>
      <c r="O656" s="381"/>
      <c r="P656" s="382"/>
      <c r="Q656" s="444"/>
      <c r="R656" s="32"/>
    </row>
    <row r="657" spans="2:18" ht="13.5" customHeight="1" x14ac:dyDescent="0.2">
      <c r="B657" s="32"/>
      <c r="C657" s="383">
        <f t="shared" si="24"/>
        <v>645</v>
      </c>
      <c r="D657" s="60" t="str">
        <f t="shared" si="25"/>
        <v/>
      </c>
      <c r="E657" s="376"/>
      <c r="F657" s="511"/>
      <c r="G657" s="511"/>
      <c r="H657" s="662"/>
      <c r="I657" s="431"/>
      <c r="J657" s="19"/>
      <c r="K657" s="402"/>
      <c r="L657" s="363"/>
      <c r="M657" s="363"/>
      <c r="N657" s="363"/>
      <c r="O657" s="381"/>
      <c r="P657" s="382"/>
      <c r="Q657" s="444"/>
      <c r="R657" s="32"/>
    </row>
    <row r="658" spans="2:18" ht="13.5" customHeight="1" x14ac:dyDescent="0.2">
      <c r="B658" s="32"/>
      <c r="C658" s="383">
        <f t="shared" si="24"/>
        <v>646</v>
      </c>
      <c r="D658" s="60" t="str">
        <f t="shared" si="25"/>
        <v/>
      </c>
      <c r="E658" s="376"/>
      <c r="F658" s="511"/>
      <c r="G658" s="511"/>
      <c r="H658" s="662"/>
      <c r="I658" s="431"/>
      <c r="J658" s="19"/>
      <c r="K658" s="402"/>
      <c r="L658" s="363"/>
      <c r="M658" s="363"/>
      <c r="N658" s="363"/>
      <c r="O658" s="381"/>
      <c r="P658" s="382"/>
      <c r="Q658" s="444"/>
      <c r="R658" s="32"/>
    </row>
    <row r="659" spans="2:18" ht="13.5" customHeight="1" x14ac:dyDescent="0.2">
      <c r="B659" s="32"/>
      <c r="C659" s="383">
        <f t="shared" si="24"/>
        <v>647</v>
      </c>
      <c r="D659" s="60" t="str">
        <f t="shared" si="25"/>
        <v/>
      </c>
      <c r="E659" s="376"/>
      <c r="F659" s="511"/>
      <c r="G659" s="511"/>
      <c r="H659" s="662"/>
      <c r="I659" s="431"/>
      <c r="J659" s="19"/>
      <c r="K659" s="402"/>
      <c r="L659" s="363"/>
      <c r="M659" s="363"/>
      <c r="N659" s="363"/>
      <c r="O659" s="381"/>
      <c r="P659" s="382"/>
      <c r="Q659" s="444"/>
      <c r="R659" s="32"/>
    </row>
    <row r="660" spans="2:18" ht="13.5" customHeight="1" x14ac:dyDescent="0.2">
      <c r="B660" s="32"/>
      <c r="C660" s="383">
        <f t="shared" si="24"/>
        <v>648</v>
      </c>
      <c r="D660" s="60" t="str">
        <f t="shared" si="25"/>
        <v/>
      </c>
      <c r="E660" s="376"/>
      <c r="F660" s="511"/>
      <c r="G660" s="511"/>
      <c r="H660" s="662"/>
      <c r="I660" s="431"/>
      <c r="J660" s="19"/>
      <c r="K660" s="402"/>
      <c r="L660" s="363"/>
      <c r="M660" s="363"/>
      <c r="N660" s="363"/>
      <c r="O660" s="381"/>
      <c r="P660" s="382"/>
      <c r="Q660" s="444"/>
      <c r="R660" s="32"/>
    </row>
    <row r="661" spans="2:18" ht="13.5" customHeight="1" x14ac:dyDescent="0.2">
      <c r="B661" s="32"/>
      <c r="C661" s="383">
        <f t="shared" si="24"/>
        <v>649</v>
      </c>
      <c r="D661" s="60" t="str">
        <f t="shared" si="25"/>
        <v/>
      </c>
      <c r="E661" s="376"/>
      <c r="F661" s="511"/>
      <c r="G661" s="511"/>
      <c r="H661" s="662"/>
      <c r="I661" s="431"/>
      <c r="J661" s="19"/>
      <c r="K661" s="402"/>
      <c r="L661" s="363"/>
      <c r="M661" s="363"/>
      <c r="N661" s="363"/>
      <c r="O661" s="381"/>
      <c r="P661" s="382"/>
      <c r="Q661" s="444"/>
      <c r="R661" s="32"/>
    </row>
    <row r="662" spans="2:18" ht="13.5" customHeight="1" x14ac:dyDescent="0.2">
      <c r="B662" s="32"/>
      <c r="C662" s="383">
        <f t="shared" si="24"/>
        <v>650</v>
      </c>
      <c r="D662" s="60" t="str">
        <f t="shared" si="25"/>
        <v/>
      </c>
      <c r="E662" s="376"/>
      <c r="F662" s="511"/>
      <c r="G662" s="511"/>
      <c r="H662" s="662"/>
      <c r="I662" s="431"/>
      <c r="J662" s="19"/>
      <c r="K662" s="402"/>
      <c r="L662" s="363"/>
      <c r="M662" s="363"/>
      <c r="N662" s="363"/>
      <c r="O662" s="381"/>
      <c r="P662" s="382"/>
      <c r="Q662" s="444"/>
      <c r="R662" s="32"/>
    </row>
    <row r="663" spans="2:18" ht="13.5" customHeight="1" x14ac:dyDescent="0.2">
      <c r="B663" s="32"/>
      <c r="C663" s="383">
        <f t="shared" si="24"/>
        <v>651</v>
      </c>
      <c r="D663" s="60" t="str">
        <f t="shared" si="25"/>
        <v/>
      </c>
      <c r="E663" s="376"/>
      <c r="F663" s="511"/>
      <c r="G663" s="511"/>
      <c r="H663" s="662"/>
      <c r="I663" s="431"/>
      <c r="J663" s="19"/>
      <c r="K663" s="402"/>
      <c r="L663" s="363"/>
      <c r="M663" s="363"/>
      <c r="N663" s="363"/>
      <c r="O663" s="381"/>
      <c r="P663" s="382"/>
      <c r="Q663" s="444"/>
      <c r="R663" s="32"/>
    </row>
    <row r="664" spans="2:18" ht="13.5" customHeight="1" x14ac:dyDescent="0.2">
      <c r="B664" s="32"/>
      <c r="C664" s="383">
        <f t="shared" si="24"/>
        <v>652</v>
      </c>
      <c r="D664" s="60" t="str">
        <f t="shared" si="25"/>
        <v/>
      </c>
      <c r="E664" s="376"/>
      <c r="F664" s="511"/>
      <c r="G664" s="511"/>
      <c r="H664" s="662"/>
      <c r="I664" s="431"/>
      <c r="J664" s="19"/>
      <c r="K664" s="402"/>
      <c r="L664" s="363"/>
      <c r="M664" s="363"/>
      <c r="N664" s="363"/>
      <c r="O664" s="381"/>
      <c r="P664" s="382"/>
      <c r="Q664" s="444"/>
      <c r="R664" s="32"/>
    </row>
    <row r="665" spans="2:18" ht="13.5" customHeight="1" x14ac:dyDescent="0.2">
      <c r="B665" s="32"/>
      <c r="C665" s="383">
        <f t="shared" si="24"/>
        <v>653</v>
      </c>
      <c r="D665" s="60" t="str">
        <f t="shared" si="25"/>
        <v/>
      </c>
      <c r="E665" s="376"/>
      <c r="F665" s="511"/>
      <c r="G665" s="511"/>
      <c r="H665" s="662"/>
      <c r="I665" s="431"/>
      <c r="J665" s="19"/>
      <c r="K665" s="402"/>
      <c r="L665" s="363"/>
      <c r="M665" s="363"/>
      <c r="N665" s="363"/>
      <c r="O665" s="381"/>
      <c r="P665" s="382"/>
      <c r="Q665" s="444"/>
      <c r="R665" s="32"/>
    </row>
    <row r="666" spans="2:18" ht="13.5" customHeight="1" x14ac:dyDescent="0.2">
      <c r="B666" s="32"/>
      <c r="C666" s="383">
        <f t="shared" si="24"/>
        <v>654</v>
      </c>
      <c r="D666" s="60" t="str">
        <f t="shared" si="25"/>
        <v/>
      </c>
      <c r="E666" s="376"/>
      <c r="F666" s="511"/>
      <c r="G666" s="511"/>
      <c r="H666" s="662"/>
      <c r="I666" s="431"/>
      <c r="J666" s="19"/>
      <c r="K666" s="402"/>
      <c r="L666" s="363"/>
      <c r="M666" s="363"/>
      <c r="N666" s="363"/>
      <c r="O666" s="381"/>
      <c r="P666" s="382"/>
      <c r="Q666" s="444"/>
      <c r="R666" s="32"/>
    </row>
    <row r="667" spans="2:18" ht="13.5" customHeight="1" x14ac:dyDescent="0.2">
      <c r="B667" s="32"/>
      <c r="C667" s="383">
        <f t="shared" si="24"/>
        <v>655</v>
      </c>
      <c r="D667" s="60" t="str">
        <f t="shared" si="25"/>
        <v/>
      </c>
      <c r="E667" s="376"/>
      <c r="F667" s="511"/>
      <c r="G667" s="511"/>
      <c r="H667" s="662"/>
      <c r="I667" s="431"/>
      <c r="J667" s="19"/>
      <c r="K667" s="402"/>
      <c r="L667" s="363"/>
      <c r="M667" s="363"/>
      <c r="N667" s="363"/>
      <c r="O667" s="381"/>
      <c r="P667" s="382"/>
      <c r="Q667" s="444"/>
      <c r="R667" s="32"/>
    </row>
    <row r="668" spans="2:18" ht="13.5" customHeight="1" x14ac:dyDescent="0.2">
      <c r="B668" s="32"/>
      <c r="C668" s="383">
        <f t="shared" si="24"/>
        <v>656</v>
      </c>
      <c r="D668" s="60" t="str">
        <f t="shared" si="25"/>
        <v/>
      </c>
      <c r="E668" s="376"/>
      <c r="F668" s="511"/>
      <c r="G668" s="511"/>
      <c r="H668" s="662"/>
      <c r="I668" s="431"/>
      <c r="J668" s="19"/>
      <c r="K668" s="402"/>
      <c r="L668" s="363"/>
      <c r="M668" s="363"/>
      <c r="N668" s="363"/>
      <c r="O668" s="381"/>
      <c r="P668" s="382"/>
      <c r="Q668" s="444"/>
      <c r="R668" s="32"/>
    </row>
    <row r="669" spans="2:18" ht="13.5" customHeight="1" x14ac:dyDescent="0.2">
      <c r="B669" s="32"/>
      <c r="C669" s="383">
        <f t="shared" si="24"/>
        <v>657</v>
      </c>
      <c r="D669" s="60" t="str">
        <f t="shared" si="25"/>
        <v/>
      </c>
      <c r="E669" s="376"/>
      <c r="F669" s="511"/>
      <c r="G669" s="511"/>
      <c r="H669" s="662"/>
      <c r="I669" s="431"/>
      <c r="J669" s="19"/>
      <c r="K669" s="402"/>
      <c r="L669" s="363"/>
      <c r="M669" s="363"/>
      <c r="N669" s="363"/>
      <c r="O669" s="381"/>
      <c r="P669" s="382"/>
      <c r="Q669" s="444"/>
      <c r="R669" s="32"/>
    </row>
    <row r="670" spans="2:18" ht="13.5" customHeight="1" x14ac:dyDescent="0.2">
      <c r="B670" s="32"/>
      <c r="C670" s="383">
        <f t="shared" si="24"/>
        <v>658</v>
      </c>
      <c r="D670" s="60" t="str">
        <f t="shared" si="25"/>
        <v/>
      </c>
      <c r="E670" s="376"/>
      <c r="F670" s="511"/>
      <c r="G670" s="511"/>
      <c r="H670" s="662"/>
      <c r="I670" s="431"/>
      <c r="J670" s="19"/>
      <c r="K670" s="402"/>
      <c r="L670" s="363"/>
      <c r="M670" s="363"/>
      <c r="N670" s="363"/>
      <c r="O670" s="381"/>
      <c r="P670" s="382"/>
      <c r="Q670" s="444"/>
      <c r="R670" s="32"/>
    </row>
    <row r="671" spans="2:18" ht="13.5" customHeight="1" x14ac:dyDescent="0.2">
      <c r="B671" s="32"/>
      <c r="C671" s="383">
        <f t="shared" si="24"/>
        <v>659</v>
      </c>
      <c r="D671" s="60" t="str">
        <f t="shared" si="25"/>
        <v/>
      </c>
      <c r="E671" s="376"/>
      <c r="F671" s="511"/>
      <c r="G671" s="511"/>
      <c r="H671" s="662"/>
      <c r="I671" s="431"/>
      <c r="J671" s="19"/>
      <c r="K671" s="402"/>
      <c r="L671" s="363"/>
      <c r="M671" s="363"/>
      <c r="N671" s="363"/>
      <c r="O671" s="381"/>
      <c r="P671" s="382"/>
      <c r="Q671" s="444"/>
      <c r="R671" s="32"/>
    </row>
    <row r="672" spans="2:18" ht="13.5" customHeight="1" x14ac:dyDescent="0.2">
      <c r="B672" s="32"/>
      <c r="C672" s="383">
        <f t="shared" si="24"/>
        <v>660</v>
      </c>
      <c r="D672" s="60" t="str">
        <f t="shared" si="25"/>
        <v/>
      </c>
      <c r="E672" s="376"/>
      <c r="F672" s="511"/>
      <c r="G672" s="511"/>
      <c r="H672" s="662"/>
      <c r="I672" s="431"/>
      <c r="J672" s="19"/>
      <c r="K672" s="402"/>
      <c r="L672" s="363"/>
      <c r="M672" s="363"/>
      <c r="N672" s="363"/>
      <c r="O672" s="381"/>
      <c r="P672" s="382"/>
      <c r="Q672" s="444"/>
      <c r="R672" s="32"/>
    </row>
    <row r="673" spans="2:18" ht="13.5" customHeight="1" x14ac:dyDescent="0.2">
      <c r="B673" s="32"/>
      <c r="C673" s="383">
        <f t="shared" si="24"/>
        <v>661</v>
      </c>
      <c r="D673" s="60" t="str">
        <f t="shared" si="25"/>
        <v/>
      </c>
      <c r="E673" s="376"/>
      <c r="F673" s="511"/>
      <c r="G673" s="511"/>
      <c r="H673" s="662"/>
      <c r="I673" s="431"/>
      <c r="J673" s="19"/>
      <c r="K673" s="402"/>
      <c r="L673" s="363"/>
      <c r="M673" s="363"/>
      <c r="N673" s="363"/>
      <c r="O673" s="381"/>
      <c r="P673" s="382"/>
      <c r="Q673" s="444"/>
      <c r="R673" s="32"/>
    </row>
    <row r="674" spans="2:18" ht="13.5" customHeight="1" x14ac:dyDescent="0.2">
      <c r="B674" s="32"/>
      <c r="C674" s="383">
        <f t="shared" si="24"/>
        <v>662</v>
      </c>
      <c r="D674" s="60" t="str">
        <f t="shared" si="25"/>
        <v/>
      </c>
      <c r="E674" s="376"/>
      <c r="F674" s="511"/>
      <c r="G674" s="511"/>
      <c r="H674" s="662"/>
      <c r="I674" s="431"/>
      <c r="J674" s="19"/>
      <c r="K674" s="402"/>
      <c r="L674" s="363"/>
      <c r="M674" s="363"/>
      <c r="N674" s="363"/>
      <c r="O674" s="381"/>
      <c r="P674" s="382"/>
      <c r="Q674" s="444"/>
      <c r="R674" s="32"/>
    </row>
    <row r="675" spans="2:18" ht="13.5" customHeight="1" x14ac:dyDescent="0.2">
      <c r="B675" s="32"/>
      <c r="C675" s="383">
        <f t="shared" si="24"/>
        <v>663</v>
      </c>
      <c r="D675" s="60" t="str">
        <f t="shared" si="25"/>
        <v/>
      </c>
      <c r="E675" s="376"/>
      <c r="F675" s="511"/>
      <c r="G675" s="511"/>
      <c r="H675" s="662"/>
      <c r="I675" s="431"/>
      <c r="J675" s="19"/>
      <c r="K675" s="402"/>
      <c r="L675" s="363"/>
      <c r="M675" s="363"/>
      <c r="N675" s="363"/>
      <c r="O675" s="381"/>
      <c r="P675" s="382"/>
      <c r="Q675" s="444"/>
      <c r="R675" s="32"/>
    </row>
    <row r="676" spans="2:18" ht="13.5" customHeight="1" x14ac:dyDescent="0.2">
      <c r="B676" s="32"/>
      <c r="C676" s="383">
        <f t="shared" si="24"/>
        <v>664</v>
      </c>
      <c r="D676" s="60" t="str">
        <f t="shared" si="25"/>
        <v/>
      </c>
      <c r="E676" s="376"/>
      <c r="F676" s="511"/>
      <c r="G676" s="511"/>
      <c r="H676" s="662"/>
      <c r="I676" s="431"/>
      <c r="J676" s="19"/>
      <c r="K676" s="402"/>
      <c r="L676" s="363"/>
      <c r="M676" s="363"/>
      <c r="N676" s="363"/>
      <c r="O676" s="381"/>
      <c r="P676" s="382"/>
      <c r="Q676" s="444"/>
      <c r="R676" s="32"/>
    </row>
    <row r="677" spans="2:18" ht="13.5" customHeight="1" x14ac:dyDescent="0.2">
      <c r="B677" s="32"/>
      <c r="C677" s="383">
        <f t="shared" si="24"/>
        <v>665</v>
      </c>
      <c r="D677" s="60" t="str">
        <f t="shared" si="25"/>
        <v/>
      </c>
      <c r="E677" s="376"/>
      <c r="F677" s="511"/>
      <c r="G677" s="511"/>
      <c r="H677" s="662"/>
      <c r="I677" s="431"/>
      <c r="J677" s="19"/>
      <c r="K677" s="402"/>
      <c r="L677" s="363"/>
      <c r="M677" s="363"/>
      <c r="N677" s="363"/>
      <c r="O677" s="381"/>
      <c r="P677" s="382"/>
      <c r="Q677" s="444"/>
      <c r="R677" s="32"/>
    </row>
    <row r="678" spans="2:18" ht="13.5" customHeight="1" x14ac:dyDescent="0.2">
      <c r="B678" s="32"/>
      <c r="C678" s="383">
        <f t="shared" si="24"/>
        <v>666</v>
      </c>
      <c r="D678" s="60" t="str">
        <f t="shared" si="25"/>
        <v/>
      </c>
      <c r="E678" s="376"/>
      <c r="F678" s="511"/>
      <c r="G678" s="511"/>
      <c r="H678" s="662"/>
      <c r="I678" s="431"/>
      <c r="J678" s="19"/>
      <c r="K678" s="402"/>
      <c r="L678" s="363"/>
      <c r="M678" s="363"/>
      <c r="N678" s="363"/>
      <c r="O678" s="381"/>
      <c r="P678" s="382"/>
      <c r="Q678" s="444"/>
      <c r="R678" s="32"/>
    </row>
    <row r="679" spans="2:18" ht="13.5" customHeight="1" x14ac:dyDescent="0.2">
      <c r="B679" s="32"/>
      <c r="C679" s="383">
        <f t="shared" si="24"/>
        <v>667</v>
      </c>
      <c r="D679" s="60" t="str">
        <f t="shared" si="25"/>
        <v/>
      </c>
      <c r="E679" s="376"/>
      <c r="F679" s="511"/>
      <c r="G679" s="511"/>
      <c r="H679" s="662"/>
      <c r="I679" s="431"/>
      <c r="J679" s="19"/>
      <c r="K679" s="402"/>
      <c r="L679" s="363"/>
      <c r="M679" s="363"/>
      <c r="N679" s="363"/>
      <c r="O679" s="381"/>
      <c r="P679" s="382"/>
      <c r="Q679" s="444"/>
      <c r="R679" s="32"/>
    </row>
    <row r="680" spans="2:18" ht="13.5" customHeight="1" x14ac:dyDescent="0.2">
      <c r="B680" s="32"/>
      <c r="C680" s="383">
        <f t="shared" si="24"/>
        <v>668</v>
      </c>
      <c r="D680" s="60" t="str">
        <f t="shared" si="25"/>
        <v/>
      </c>
      <c r="E680" s="376"/>
      <c r="F680" s="511"/>
      <c r="G680" s="511"/>
      <c r="H680" s="662"/>
      <c r="I680" s="431"/>
      <c r="J680" s="19"/>
      <c r="K680" s="402"/>
      <c r="L680" s="363"/>
      <c r="M680" s="363"/>
      <c r="N680" s="363"/>
      <c r="O680" s="381"/>
      <c r="P680" s="382"/>
      <c r="Q680" s="444"/>
      <c r="R680" s="32"/>
    </row>
    <row r="681" spans="2:18" ht="13.5" customHeight="1" x14ac:dyDescent="0.2">
      <c r="B681" s="32"/>
      <c r="C681" s="383">
        <f t="shared" si="24"/>
        <v>669</v>
      </c>
      <c r="D681" s="60" t="str">
        <f t="shared" si="25"/>
        <v/>
      </c>
      <c r="E681" s="376"/>
      <c r="F681" s="511"/>
      <c r="G681" s="511"/>
      <c r="H681" s="662"/>
      <c r="I681" s="431"/>
      <c r="J681" s="19"/>
      <c r="K681" s="402"/>
      <c r="L681" s="363"/>
      <c r="M681" s="363"/>
      <c r="N681" s="363"/>
      <c r="O681" s="381"/>
      <c r="P681" s="382"/>
      <c r="Q681" s="444"/>
      <c r="R681" s="32"/>
    </row>
    <row r="682" spans="2:18" ht="13.5" customHeight="1" x14ac:dyDescent="0.2">
      <c r="B682" s="32"/>
      <c r="C682" s="383">
        <f t="shared" si="24"/>
        <v>670</v>
      </c>
      <c r="D682" s="60" t="str">
        <f t="shared" si="25"/>
        <v/>
      </c>
      <c r="E682" s="376"/>
      <c r="F682" s="511"/>
      <c r="G682" s="511"/>
      <c r="H682" s="662"/>
      <c r="I682" s="431"/>
      <c r="J682" s="19"/>
      <c r="K682" s="402"/>
      <c r="L682" s="363"/>
      <c r="M682" s="363"/>
      <c r="N682" s="363"/>
      <c r="O682" s="381"/>
      <c r="P682" s="382"/>
      <c r="Q682" s="444"/>
      <c r="R682" s="32"/>
    </row>
    <row r="683" spans="2:18" ht="13.5" customHeight="1" x14ac:dyDescent="0.2">
      <c r="B683" s="32"/>
      <c r="C683" s="383">
        <f t="shared" si="24"/>
        <v>671</v>
      </c>
      <c r="D683" s="60" t="str">
        <f t="shared" si="25"/>
        <v/>
      </c>
      <c r="E683" s="376"/>
      <c r="F683" s="511"/>
      <c r="G683" s="511"/>
      <c r="H683" s="662"/>
      <c r="I683" s="431"/>
      <c r="J683" s="19"/>
      <c r="K683" s="402"/>
      <c r="L683" s="363"/>
      <c r="M683" s="363"/>
      <c r="N683" s="363"/>
      <c r="O683" s="381"/>
      <c r="P683" s="382"/>
      <c r="Q683" s="444"/>
      <c r="R683" s="32"/>
    </row>
    <row r="684" spans="2:18" ht="13.5" customHeight="1" x14ac:dyDescent="0.2">
      <c r="B684" s="32"/>
      <c r="C684" s="383">
        <f t="shared" si="24"/>
        <v>672</v>
      </c>
      <c r="D684" s="60" t="str">
        <f t="shared" si="25"/>
        <v/>
      </c>
      <c r="E684" s="376"/>
      <c r="F684" s="511"/>
      <c r="G684" s="511"/>
      <c r="H684" s="662"/>
      <c r="I684" s="431"/>
      <c r="J684" s="19"/>
      <c r="K684" s="402"/>
      <c r="L684" s="363"/>
      <c r="M684" s="363"/>
      <c r="N684" s="363"/>
      <c r="O684" s="381"/>
      <c r="P684" s="382"/>
      <c r="Q684" s="444"/>
      <c r="R684" s="32"/>
    </row>
    <row r="685" spans="2:18" ht="13.5" customHeight="1" x14ac:dyDescent="0.2">
      <c r="B685" s="32"/>
      <c r="C685" s="383">
        <f t="shared" si="24"/>
        <v>673</v>
      </c>
      <c r="D685" s="60" t="str">
        <f t="shared" si="25"/>
        <v/>
      </c>
      <c r="E685" s="376"/>
      <c r="F685" s="511"/>
      <c r="G685" s="511"/>
      <c r="H685" s="662"/>
      <c r="I685" s="431"/>
      <c r="J685" s="19"/>
      <c r="K685" s="402"/>
      <c r="L685" s="363"/>
      <c r="M685" s="363"/>
      <c r="N685" s="363"/>
      <c r="O685" s="381"/>
      <c r="P685" s="382"/>
      <c r="Q685" s="444"/>
      <c r="R685" s="32"/>
    </row>
    <row r="686" spans="2:18" ht="13.5" customHeight="1" x14ac:dyDescent="0.2">
      <c r="B686" s="32"/>
      <c r="C686" s="383">
        <f t="shared" si="24"/>
        <v>674</v>
      </c>
      <c r="D686" s="60" t="str">
        <f t="shared" si="25"/>
        <v/>
      </c>
      <c r="E686" s="376"/>
      <c r="F686" s="511"/>
      <c r="G686" s="511"/>
      <c r="H686" s="662"/>
      <c r="I686" s="431"/>
      <c r="J686" s="19"/>
      <c r="K686" s="402"/>
      <c r="L686" s="363"/>
      <c r="M686" s="363"/>
      <c r="N686" s="363"/>
      <c r="O686" s="381"/>
      <c r="P686" s="382"/>
      <c r="Q686" s="444"/>
      <c r="R686" s="32"/>
    </row>
    <row r="687" spans="2:18" ht="13.5" customHeight="1" x14ac:dyDescent="0.2">
      <c r="B687" s="32"/>
      <c r="C687" s="383">
        <f t="shared" si="24"/>
        <v>675</v>
      </c>
      <c r="D687" s="60" t="str">
        <f t="shared" si="25"/>
        <v/>
      </c>
      <c r="E687" s="376"/>
      <c r="F687" s="511"/>
      <c r="G687" s="511"/>
      <c r="H687" s="662"/>
      <c r="I687" s="431"/>
      <c r="J687" s="19"/>
      <c r="K687" s="402"/>
      <c r="L687" s="363"/>
      <c r="M687" s="363"/>
      <c r="N687" s="363"/>
      <c r="O687" s="381"/>
      <c r="P687" s="382"/>
      <c r="Q687" s="444"/>
      <c r="R687" s="32"/>
    </row>
    <row r="688" spans="2:18" ht="13.5" customHeight="1" x14ac:dyDescent="0.2">
      <c r="B688" s="32"/>
      <c r="C688" s="383">
        <f t="shared" si="24"/>
        <v>676</v>
      </c>
      <c r="D688" s="60" t="str">
        <f t="shared" si="25"/>
        <v/>
      </c>
      <c r="E688" s="376"/>
      <c r="F688" s="511"/>
      <c r="G688" s="511"/>
      <c r="H688" s="662"/>
      <c r="I688" s="431"/>
      <c r="J688" s="19"/>
      <c r="K688" s="402"/>
      <c r="L688" s="363"/>
      <c r="M688" s="363"/>
      <c r="N688" s="363"/>
      <c r="O688" s="381"/>
      <c r="P688" s="382"/>
      <c r="Q688" s="444"/>
      <c r="R688" s="32"/>
    </row>
    <row r="689" spans="2:18" ht="13.5" customHeight="1" x14ac:dyDescent="0.2">
      <c r="B689" s="32"/>
      <c r="C689" s="383">
        <f t="shared" si="24"/>
        <v>677</v>
      </c>
      <c r="D689" s="60" t="str">
        <f t="shared" si="25"/>
        <v/>
      </c>
      <c r="E689" s="376"/>
      <c r="F689" s="511"/>
      <c r="G689" s="511"/>
      <c r="H689" s="662"/>
      <c r="I689" s="431"/>
      <c r="J689" s="19"/>
      <c r="K689" s="402"/>
      <c r="L689" s="363"/>
      <c r="M689" s="363"/>
      <c r="N689" s="363"/>
      <c r="O689" s="381"/>
      <c r="P689" s="382"/>
      <c r="Q689" s="444"/>
      <c r="R689" s="32"/>
    </row>
    <row r="690" spans="2:18" ht="13.5" customHeight="1" x14ac:dyDescent="0.2">
      <c r="B690" s="32"/>
      <c r="C690" s="383">
        <f t="shared" si="24"/>
        <v>678</v>
      </c>
      <c r="D690" s="60" t="str">
        <f t="shared" si="25"/>
        <v/>
      </c>
      <c r="E690" s="376"/>
      <c r="F690" s="511"/>
      <c r="G690" s="511"/>
      <c r="H690" s="662"/>
      <c r="I690" s="431"/>
      <c r="J690" s="19"/>
      <c r="K690" s="402"/>
      <c r="L690" s="363"/>
      <c r="M690" s="363"/>
      <c r="N690" s="363"/>
      <c r="O690" s="381"/>
      <c r="P690" s="382"/>
      <c r="Q690" s="444"/>
      <c r="R690" s="32"/>
    </row>
    <row r="691" spans="2:18" ht="13.5" customHeight="1" x14ac:dyDescent="0.2">
      <c r="B691" s="32"/>
      <c r="C691" s="383">
        <f t="shared" si="24"/>
        <v>679</v>
      </c>
      <c r="D691" s="60" t="str">
        <f t="shared" si="25"/>
        <v/>
      </c>
      <c r="E691" s="376"/>
      <c r="F691" s="511"/>
      <c r="G691" s="511"/>
      <c r="H691" s="662"/>
      <c r="I691" s="431"/>
      <c r="J691" s="19"/>
      <c r="K691" s="402"/>
      <c r="L691" s="363"/>
      <c r="M691" s="363"/>
      <c r="N691" s="363"/>
      <c r="O691" s="381"/>
      <c r="P691" s="382"/>
      <c r="Q691" s="444"/>
      <c r="R691" s="32"/>
    </row>
    <row r="692" spans="2:18" ht="13.5" customHeight="1" x14ac:dyDescent="0.2">
      <c r="B692" s="32"/>
      <c r="C692" s="383">
        <f t="shared" si="24"/>
        <v>680</v>
      </c>
      <c r="D692" s="60" t="str">
        <f t="shared" si="25"/>
        <v/>
      </c>
      <c r="E692" s="376"/>
      <c r="F692" s="511"/>
      <c r="G692" s="511"/>
      <c r="H692" s="662"/>
      <c r="I692" s="431"/>
      <c r="J692" s="19"/>
      <c r="K692" s="402"/>
      <c r="L692" s="363"/>
      <c r="M692" s="363"/>
      <c r="N692" s="363"/>
      <c r="O692" s="381"/>
      <c r="P692" s="382"/>
      <c r="Q692" s="444"/>
      <c r="R692" s="32"/>
    </row>
    <row r="693" spans="2:18" ht="13.5" customHeight="1" x14ac:dyDescent="0.2">
      <c r="B693" s="32"/>
      <c r="C693" s="383">
        <f t="shared" si="24"/>
        <v>681</v>
      </c>
      <c r="D693" s="60" t="str">
        <f t="shared" si="25"/>
        <v/>
      </c>
      <c r="E693" s="376"/>
      <c r="F693" s="511"/>
      <c r="G693" s="511"/>
      <c r="H693" s="662"/>
      <c r="I693" s="431"/>
      <c r="J693" s="19"/>
      <c r="K693" s="402"/>
      <c r="L693" s="363"/>
      <c r="M693" s="363"/>
      <c r="N693" s="363"/>
      <c r="O693" s="381"/>
      <c r="P693" s="382"/>
      <c r="Q693" s="444"/>
      <c r="R693" s="32"/>
    </row>
    <row r="694" spans="2:18" ht="13.5" customHeight="1" x14ac:dyDescent="0.2">
      <c r="B694" s="32"/>
      <c r="C694" s="383">
        <f t="shared" si="24"/>
        <v>682</v>
      </c>
      <c r="D694" s="60" t="str">
        <f t="shared" si="25"/>
        <v/>
      </c>
      <c r="E694" s="376"/>
      <c r="F694" s="511"/>
      <c r="G694" s="511"/>
      <c r="H694" s="662"/>
      <c r="I694" s="431"/>
      <c r="J694" s="19"/>
      <c r="K694" s="402"/>
      <c r="L694" s="363"/>
      <c r="M694" s="363"/>
      <c r="N694" s="363"/>
      <c r="O694" s="381"/>
      <c r="P694" s="382"/>
      <c r="Q694" s="444"/>
      <c r="R694" s="32"/>
    </row>
    <row r="695" spans="2:18" ht="13.5" customHeight="1" x14ac:dyDescent="0.2">
      <c r="B695" s="32"/>
      <c r="C695" s="383">
        <f t="shared" si="24"/>
        <v>683</v>
      </c>
      <c r="D695" s="60" t="str">
        <f t="shared" si="25"/>
        <v/>
      </c>
      <c r="E695" s="376"/>
      <c r="F695" s="511"/>
      <c r="G695" s="511"/>
      <c r="H695" s="662"/>
      <c r="I695" s="431"/>
      <c r="J695" s="19"/>
      <c r="K695" s="402"/>
      <c r="L695" s="363"/>
      <c r="M695" s="363"/>
      <c r="N695" s="363"/>
      <c r="O695" s="381"/>
      <c r="P695" s="382"/>
      <c r="Q695" s="444"/>
      <c r="R695" s="32"/>
    </row>
    <row r="696" spans="2:18" ht="13.5" customHeight="1" x14ac:dyDescent="0.2">
      <c r="B696" s="32"/>
      <c r="C696" s="383">
        <f t="shared" si="24"/>
        <v>684</v>
      </c>
      <c r="D696" s="60" t="str">
        <f t="shared" si="25"/>
        <v/>
      </c>
      <c r="E696" s="376"/>
      <c r="F696" s="511"/>
      <c r="G696" s="511"/>
      <c r="H696" s="662"/>
      <c r="I696" s="431"/>
      <c r="J696" s="19"/>
      <c r="K696" s="402"/>
      <c r="L696" s="363"/>
      <c r="M696" s="363"/>
      <c r="N696" s="363"/>
      <c r="O696" s="381"/>
      <c r="P696" s="382"/>
      <c r="Q696" s="444"/>
      <c r="R696" s="32"/>
    </row>
    <row r="697" spans="2:18" ht="13.5" customHeight="1" x14ac:dyDescent="0.2">
      <c r="B697" s="32"/>
      <c r="C697" s="383">
        <f t="shared" si="24"/>
        <v>685</v>
      </c>
      <c r="D697" s="60" t="str">
        <f t="shared" si="25"/>
        <v/>
      </c>
      <c r="E697" s="376"/>
      <c r="F697" s="511"/>
      <c r="G697" s="511"/>
      <c r="H697" s="662"/>
      <c r="I697" s="431"/>
      <c r="J697" s="19"/>
      <c r="K697" s="402"/>
      <c r="L697" s="363"/>
      <c r="M697" s="363"/>
      <c r="N697" s="363"/>
      <c r="O697" s="381"/>
      <c r="P697" s="382"/>
      <c r="Q697" s="444"/>
      <c r="R697" s="32"/>
    </row>
    <row r="698" spans="2:18" ht="13.5" customHeight="1" x14ac:dyDescent="0.2">
      <c r="B698" s="32"/>
      <c r="C698" s="383">
        <f t="shared" si="24"/>
        <v>686</v>
      </c>
      <c r="D698" s="60" t="str">
        <f t="shared" si="25"/>
        <v/>
      </c>
      <c r="E698" s="376"/>
      <c r="F698" s="511"/>
      <c r="G698" s="511"/>
      <c r="H698" s="662"/>
      <c r="I698" s="431"/>
      <c r="J698" s="19"/>
      <c r="K698" s="402"/>
      <c r="L698" s="363"/>
      <c r="M698" s="363"/>
      <c r="N698" s="363"/>
      <c r="O698" s="381"/>
      <c r="P698" s="382"/>
      <c r="Q698" s="444"/>
      <c r="R698" s="32"/>
    </row>
    <row r="699" spans="2:18" ht="13.5" customHeight="1" x14ac:dyDescent="0.2">
      <c r="B699" s="32"/>
      <c r="C699" s="383">
        <f t="shared" si="24"/>
        <v>687</v>
      </c>
      <c r="D699" s="60" t="str">
        <f t="shared" si="25"/>
        <v/>
      </c>
      <c r="E699" s="376"/>
      <c r="F699" s="511"/>
      <c r="G699" s="511"/>
      <c r="H699" s="662"/>
      <c r="I699" s="431"/>
      <c r="J699" s="19"/>
      <c r="K699" s="402"/>
      <c r="L699" s="363"/>
      <c r="M699" s="363"/>
      <c r="N699" s="363"/>
      <c r="O699" s="381"/>
      <c r="P699" s="382"/>
      <c r="Q699" s="444"/>
      <c r="R699" s="32"/>
    </row>
    <row r="700" spans="2:18" ht="13.5" customHeight="1" x14ac:dyDescent="0.2">
      <c r="B700" s="32"/>
      <c r="C700" s="383">
        <f t="shared" si="24"/>
        <v>688</v>
      </c>
      <c r="D700" s="60" t="str">
        <f t="shared" si="25"/>
        <v/>
      </c>
      <c r="E700" s="376"/>
      <c r="F700" s="511"/>
      <c r="G700" s="511"/>
      <c r="H700" s="662"/>
      <c r="I700" s="431"/>
      <c r="J700" s="19"/>
      <c r="K700" s="402"/>
      <c r="L700" s="363"/>
      <c r="M700" s="363"/>
      <c r="N700" s="363"/>
      <c r="O700" s="381"/>
      <c r="P700" s="382"/>
      <c r="Q700" s="444"/>
      <c r="R700" s="32"/>
    </row>
    <row r="701" spans="2:18" ht="13.5" customHeight="1" x14ac:dyDescent="0.2">
      <c r="B701" s="32"/>
      <c r="C701" s="383">
        <f t="shared" si="24"/>
        <v>689</v>
      </c>
      <c r="D701" s="60" t="str">
        <f t="shared" si="25"/>
        <v/>
      </c>
      <c r="E701" s="376"/>
      <c r="F701" s="511"/>
      <c r="G701" s="511"/>
      <c r="H701" s="662"/>
      <c r="I701" s="431"/>
      <c r="J701" s="19"/>
      <c r="K701" s="402"/>
      <c r="L701" s="363"/>
      <c r="M701" s="363"/>
      <c r="N701" s="363"/>
      <c r="O701" s="381"/>
      <c r="P701" s="382"/>
      <c r="Q701" s="444"/>
      <c r="R701" s="32"/>
    </row>
    <row r="702" spans="2:18" ht="13.5" customHeight="1" x14ac:dyDescent="0.2">
      <c r="B702" s="32"/>
      <c r="C702" s="383">
        <f>C701+1</f>
        <v>690</v>
      </c>
      <c r="D702" s="60" t="str">
        <f t="shared" si="25"/>
        <v/>
      </c>
      <c r="E702" s="376"/>
      <c r="F702" s="511"/>
      <c r="G702" s="511"/>
      <c r="H702" s="662"/>
      <c r="I702" s="431"/>
      <c r="J702" s="19"/>
      <c r="K702" s="402"/>
      <c r="L702" s="363"/>
      <c r="M702" s="363"/>
      <c r="N702" s="363"/>
      <c r="O702" s="381"/>
      <c r="P702" s="382"/>
      <c r="Q702" s="444"/>
      <c r="R702" s="32"/>
    </row>
    <row r="703" spans="2:18" ht="13.5" customHeight="1" x14ac:dyDescent="0.2">
      <c r="B703" s="32"/>
      <c r="C703" s="383">
        <f>C702+1</f>
        <v>691</v>
      </c>
      <c r="D703" s="60" t="str">
        <f t="shared" si="25"/>
        <v/>
      </c>
      <c r="E703" s="376"/>
      <c r="F703" s="511"/>
      <c r="G703" s="511"/>
      <c r="H703" s="662"/>
      <c r="I703" s="431"/>
      <c r="J703" s="19"/>
      <c r="K703" s="402"/>
      <c r="L703" s="363"/>
      <c r="M703" s="363"/>
      <c r="N703" s="363"/>
      <c r="O703" s="381"/>
      <c r="P703" s="382"/>
      <c r="Q703" s="444"/>
      <c r="R703" s="32"/>
    </row>
    <row r="704" spans="2:18" ht="13.5" customHeight="1" x14ac:dyDescent="0.2">
      <c r="B704" s="32"/>
      <c r="C704" s="383">
        <f>C703+1</f>
        <v>692</v>
      </c>
      <c r="D704" s="60" t="str">
        <f t="shared" si="25"/>
        <v/>
      </c>
      <c r="E704" s="376"/>
      <c r="F704" s="511"/>
      <c r="G704" s="511"/>
      <c r="H704" s="662"/>
      <c r="I704" s="431"/>
      <c r="J704" s="19"/>
      <c r="K704" s="402"/>
      <c r="L704" s="363"/>
      <c r="M704" s="363"/>
      <c r="N704" s="363"/>
      <c r="O704" s="381"/>
      <c r="P704" s="382"/>
      <c r="Q704" s="444"/>
      <c r="R704" s="32"/>
    </row>
    <row r="705" spans="2:18" ht="13.5" customHeight="1" x14ac:dyDescent="0.2">
      <c r="B705" s="32"/>
      <c r="C705" s="383">
        <f>C704+1</f>
        <v>693</v>
      </c>
      <c r="D705" s="60" t="str">
        <f t="shared" si="25"/>
        <v/>
      </c>
      <c r="E705" s="376"/>
      <c r="F705" s="511"/>
      <c r="G705" s="511"/>
      <c r="H705" s="662"/>
      <c r="I705" s="431"/>
      <c r="J705" s="19"/>
      <c r="K705" s="402"/>
      <c r="L705" s="363"/>
      <c r="M705" s="363"/>
      <c r="N705" s="363"/>
      <c r="O705" s="381"/>
      <c r="P705" s="382"/>
      <c r="Q705" s="444"/>
      <c r="R705" s="32"/>
    </row>
    <row r="706" spans="2:18" ht="13.5" customHeight="1" x14ac:dyDescent="0.2">
      <c r="B706" s="32"/>
      <c r="C706" s="383">
        <f t="shared" si="24"/>
        <v>694</v>
      </c>
      <c r="D706" s="60" t="str">
        <f t="shared" si="25"/>
        <v/>
      </c>
      <c r="E706" s="376"/>
      <c r="F706" s="511"/>
      <c r="G706" s="511"/>
      <c r="H706" s="662"/>
      <c r="I706" s="431"/>
      <c r="J706" s="19"/>
      <c r="K706" s="402"/>
      <c r="L706" s="363"/>
      <c r="M706" s="363"/>
      <c r="N706" s="363"/>
      <c r="O706" s="381"/>
      <c r="P706" s="382"/>
      <c r="Q706" s="444"/>
      <c r="R706" s="32"/>
    </row>
    <row r="707" spans="2:18" ht="13.5" customHeight="1" x14ac:dyDescent="0.2">
      <c r="B707" s="32"/>
      <c r="C707" s="383">
        <f t="shared" si="24"/>
        <v>695</v>
      </c>
      <c r="D707" s="60" t="str">
        <f t="shared" si="25"/>
        <v/>
      </c>
      <c r="E707" s="376"/>
      <c r="F707" s="511"/>
      <c r="G707" s="511"/>
      <c r="H707" s="662"/>
      <c r="I707" s="431"/>
      <c r="J707" s="19"/>
      <c r="K707" s="402"/>
      <c r="L707" s="363"/>
      <c r="M707" s="363"/>
      <c r="N707" s="363"/>
      <c r="O707" s="381"/>
      <c r="P707" s="382"/>
      <c r="Q707" s="444"/>
      <c r="R707" s="32"/>
    </row>
    <row r="708" spans="2:18" ht="13.5" customHeight="1" x14ac:dyDescent="0.2">
      <c r="B708" s="32"/>
      <c r="C708" s="383">
        <f t="shared" si="24"/>
        <v>696</v>
      </c>
      <c r="D708" s="60" t="str">
        <f t="shared" si="25"/>
        <v/>
      </c>
      <c r="E708" s="376"/>
      <c r="F708" s="511"/>
      <c r="G708" s="511"/>
      <c r="H708" s="662"/>
      <c r="I708" s="431"/>
      <c r="J708" s="19"/>
      <c r="K708" s="402"/>
      <c r="L708" s="363"/>
      <c r="M708" s="363"/>
      <c r="N708" s="363"/>
      <c r="O708" s="381"/>
      <c r="P708" s="382"/>
      <c r="Q708" s="444"/>
      <c r="R708" s="32"/>
    </row>
    <row r="709" spans="2:18" ht="13.5" customHeight="1" x14ac:dyDescent="0.2">
      <c r="B709" s="32"/>
      <c r="C709" s="383">
        <f t="shared" si="24"/>
        <v>697</v>
      </c>
      <c r="D709" s="60" t="str">
        <f t="shared" si="25"/>
        <v/>
      </c>
      <c r="E709" s="376"/>
      <c r="F709" s="511"/>
      <c r="G709" s="511"/>
      <c r="H709" s="662"/>
      <c r="I709" s="431"/>
      <c r="J709" s="19"/>
      <c r="K709" s="402"/>
      <c r="L709" s="363"/>
      <c r="M709" s="363"/>
      <c r="N709" s="363"/>
      <c r="O709" s="381"/>
      <c r="P709" s="382"/>
      <c r="Q709" s="444"/>
      <c r="R709" s="32"/>
    </row>
    <row r="710" spans="2:18" ht="13.5" customHeight="1" x14ac:dyDescent="0.2">
      <c r="B710" s="32"/>
      <c r="C710" s="383">
        <f t="shared" ref="C710:C773" si="26">C709+1</f>
        <v>698</v>
      </c>
      <c r="D710" s="60" t="str">
        <f t="shared" si="25"/>
        <v/>
      </c>
      <c r="E710" s="376"/>
      <c r="F710" s="511"/>
      <c r="G710" s="511"/>
      <c r="H710" s="662"/>
      <c r="I710" s="431"/>
      <c r="J710" s="19"/>
      <c r="K710" s="402"/>
      <c r="L710" s="363"/>
      <c r="M710" s="363"/>
      <c r="N710" s="363"/>
      <c r="O710" s="381"/>
      <c r="P710" s="382"/>
      <c r="Q710" s="444"/>
      <c r="R710" s="32"/>
    </row>
    <row r="711" spans="2:18" ht="13.5" customHeight="1" x14ac:dyDescent="0.2">
      <c r="B711" s="32"/>
      <c r="C711" s="383">
        <f t="shared" si="26"/>
        <v>699</v>
      </c>
      <c r="D711" s="60" t="str">
        <f t="shared" si="25"/>
        <v/>
      </c>
      <c r="E711" s="376"/>
      <c r="F711" s="511"/>
      <c r="G711" s="511"/>
      <c r="H711" s="662"/>
      <c r="I711" s="431"/>
      <c r="J711" s="19"/>
      <c r="K711" s="402"/>
      <c r="L711" s="363"/>
      <c r="M711" s="363"/>
      <c r="N711" s="363"/>
      <c r="O711" s="381"/>
      <c r="P711" s="382"/>
      <c r="Q711" s="444"/>
      <c r="R711" s="32"/>
    </row>
    <row r="712" spans="2:18" ht="13.5" customHeight="1" x14ac:dyDescent="0.2">
      <c r="B712" s="32"/>
      <c r="C712" s="383">
        <f t="shared" si="26"/>
        <v>700</v>
      </c>
      <c r="D712" s="60" t="str">
        <f t="shared" si="25"/>
        <v/>
      </c>
      <c r="E712" s="376"/>
      <c r="F712" s="511"/>
      <c r="G712" s="511"/>
      <c r="H712" s="662"/>
      <c r="I712" s="431"/>
      <c r="J712" s="19"/>
      <c r="K712" s="402"/>
      <c r="L712" s="363"/>
      <c r="M712" s="363"/>
      <c r="N712" s="363"/>
      <c r="O712" s="381"/>
      <c r="P712" s="382"/>
      <c r="Q712" s="444"/>
      <c r="R712" s="32"/>
    </row>
    <row r="713" spans="2:18" ht="13.5" customHeight="1" x14ac:dyDescent="0.2">
      <c r="B713" s="32"/>
      <c r="C713" s="383">
        <f t="shared" si="26"/>
        <v>701</v>
      </c>
      <c r="D713" s="60" t="str">
        <f t="shared" si="25"/>
        <v/>
      </c>
      <c r="E713" s="376"/>
      <c r="F713" s="511"/>
      <c r="G713" s="511"/>
      <c r="H713" s="662"/>
      <c r="I713" s="431"/>
      <c r="J713" s="19"/>
      <c r="K713" s="402"/>
      <c r="L713" s="363"/>
      <c r="M713" s="363"/>
      <c r="N713" s="363"/>
      <c r="O713" s="381"/>
      <c r="P713" s="382"/>
      <c r="Q713" s="444"/>
      <c r="R713" s="32"/>
    </row>
    <row r="714" spans="2:18" ht="13.5" customHeight="1" x14ac:dyDescent="0.2">
      <c r="B714" s="32"/>
      <c r="C714" s="383">
        <f t="shared" si="26"/>
        <v>702</v>
      </c>
      <c r="D714" s="60" t="str">
        <f t="shared" si="25"/>
        <v/>
      </c>
      <c r="E714" s="376"/>
      <c r="F714" s="511"/>
      <c r="G714" s="511"/>
      <c r="H714" s="662"/>
      <c r="I714" s="431"/>
      <c r="J714" s="19"/>
      <c r="K714" s="402"/>
      <c r="L714" s="363"/>
      <c r="M714" s="363"/>
      <c r="N714" s="363"/>
      <c r="O714" s="381"/>
      <c r="P714" s="382"/>
      <c r="Q714" s="444"/>
      <c r="R714" s="32"/>
    </row>
    <row r="715" spans="2:18" ht="13.5" customHeight="1" x14ac:dyDescent="0.2">
      <c r="B715" s="32"/>
      <c r="C715" s="383">
        <f t="shared" si="26"/>
        <v>703</v>
      </c>
      <c r="D715" s="60" t="str">
        <f t="shared" si="25"/>
        <v/>
      </c>
      <c r="E715" s="376"/>
      <c r="F715" s="511"/>
      <c r="G715" s="511"/>
      <c r="H715" s="662"/>
      <c r="I715" s="431"/>
      <c r="J715" s="19"/>
      <c r="K715" s="402"/>
      <c r="L715" s="363"/>
      <c r="M715" s="363"/>
      <c r="N715" s="363"/>
      <c r="O715" s="381"/>
      <c r="P715" s="382"/>
      <c r="Q715" s="444"/>
      <c r="R715" s="32"/>
    </row>
    <row r="716" spans="2:18" ht="13.5" customHeight="1" x14ac:dyDescent="0.2">
      <c r="B716" s="32"/>
      <c r="C716" s="383">
        <f t="shared" si="26"/>
        <v>704</v>
      </c>
      <c r="D716" s="60" t="str">
        <f t="shared" si="25"/>
        <v/>
      </c>
      <c r="E716" s="376"/>
      <c r="F716" s="511"/>
      <c r="G716" s="511"/>
      <c r="H716" s="662"/>
      <c r="I716" s="431"/>
      <c r="J716" s="19"/>
      <c r="K716" s="402"/>
      <c r="L716" s="363"/>
      <c r="M716" s="363"/>
      <c r="N716" s="363"/>
      <c r="O716" s="381"/>
      <c r="P716" s="382"/>
      <c r="Q716" s="444"/>
      <c r="R716" s="32"/>
    </row>
    <row r="717" spans="2:18" ht="13.5" customHeight="1" x14ac:dyDescent="0.2">
      <c r="B717" s="32"/>
      <c r="C717" s="383">
        <f t="shared" si="26"/>
        <v>705</v>
      </c>
      <c r="D717" s="60" t="str">
        <f t="shared" ref="D717:D780" si="27">IF(E717="","",IF(E717&lt;=$S$2,"○",""))</f>
        <v/>
      </c>
      <c r="E717" s="376"/>
      <c r="F717" s="511"/>
      <c r="G717" s="511"/>
      <c r="H717" s="662"/>
      <c r="I717" s="431"/>
      <c r="J717" s="19"/>
      <c r="K717" s="402"/>
      <c r="L717" s="363"/>
      <c r="M717" s="363"/>
      <c r="N717" s="363"/>
      <c r="O717" s="381"/>
      <c r="P717" s="382"/>
      <c r="Q717" s="444"/>
      <c r="R717" s="32"/>
    </row>
    <row r="718" spans="2:18" ht="13.5" customHeight="1" x14ac:dyDescent="0.2">
      <c r="B718" s="32"/>
      <c r="C718" s="383">
        <f t="shared" si="26"/>
        <v>706</v>
      </c>
      <c r="D718" s="60" t="str">
        <f t="shared" si="27"/>
        <v/>
      </c>
      <c r="E718" s="376"/>
      <c r="F718" s="511"/>
      <c r="G718" s="511"/>
      <c r="H718" s="662"/>
      <c r="I718" s="431"/>
      <c r="J718" s="19"/>
      <c r="K718" s="402"/>
      <c r="L718" s="363"/>
      <c r="M718" s="363"/>
      <c r="N718" s="363"/>
      <c r="O718" s="381"/>
      <c r="P718" s="382"/>
      <c r="Q718" s="444"/>
      <c r="R718" s="32"/>
    </row>
    <row r="719" spans="2:18" ht="13.5" customHeight="1" x14ac:dyDescent="0.2">
      <c r="B719" s="32"/>
      <c r="C719" s="383">
        <f t="shared" si="26"/>
        <v>707</v>
      </c>
      <c r="D719" s="60" t="str">
        <f t="shared" si="27"/>
        <v/>
      </c>
      <c r="E719" s="376"/>
      <c r="F719" s="511"/>
      <c r="G719" s="511"/>
      <c r="H719" s="662"/>
      <c r="I719" s="431"/>
      <c r="J719" s="19"/>
      <c r="K719" s="402"/>
      <c r="L719" s="363"/>
      <c r="M719" s="363"/>
      <c r="N719" s="363"/>
      <c r="O719" s="381"/>
      <c r="P719" s="382"/>
      <c r="Q719" s="444"/>
      <c r="R719" s="32"/>
    </row>
    <row r="720" spans="2:18" ht="13.5" customHeight="1" x14ac:dyDescent="0.2">
      <c r="B720" s="32"/>
      <c r="C720" s="383">
        <f t="shared" si="26"/>
        <v>708</v>
      </c>
      <c r="D720" s="60" t="str">
        <f t="shared" si="27"/>
        <v/>
      </c>
      <c r="E720" s="376"/>
      <c r="F720" s="511"/>
      <c r="G720" s="511"/>
      <c r="H720" s="662"/>
      <c r="I720" s="431"/>
      <c r="J720" s="19"/>
      <c r="K720" s="402"/>
      <c r="L720" s="363"/>
      <c r="M720" s="363"/>
      <c r="N720" s="363"/>
      <c r="O720" s="381"/>
      <c r="P720" s="382"/>
      <c r="Q720" s="444"/>
      <c r="R720" s="32"/>
    </row>
    <row r="721" spans="2:18" ht="13.5" customHeight="1" x14ac:dyDescent="0.2">
      <c r="B721" s="32"/>
      <c r="C721" s="383">
        <f t="shared" si="26"/>
        <v>709</v>
      </c>
      <c r="D721" s="60" t="str">
        <f t="shared" si="27"/>
        <v/>
      </c>
      <c r="E721" s="376"/>
      <c r="F721" s="511"/>
      <c r="G721" s="511"/>
      <c r="H721" s="662"/>
      <c r="I721" s="431"/>
      <c r="J721" s="19"/>
      <c r="K721" s="402"/>
      <c r="L721" s="363"/>
      <c r="M721" s="363"/>
      <c r="N721" s="363"/>
      <c r="O721" s="381"/>
      <c r="P721" s="382"/>
      <c r="Q721" s="444"/>
      <c r="R721" s="32"/>
    </row>
    <row r="722" spans="2:18" ht="13.5" customHeight="1" x14ac:dyDescent="0.2">
      <c r="B722" s="32"/>
      <c r="C722" s="383">
        <f t="shared" si="26"/>
        <v>710</v>
      </c>
      <c r="D722" s="60" t="str">
        <f t="shared" si="27"/>
        <v/>
      </c>
      <c r="E722" s="376"/>
      <c r="F722" s="511"/>
      <c r="G722" s="511"/>
      <c r="H722" s="662"/>
      <c r="I722" s="431"/>
      <c r="J722" s="19"/>
      <c r="K722" s="402"/>
      <c r="L722" s="363"/>
      <c r="M722" s="363"/>
      <c r="N722" s="363"/>
      <c r="O722" s="381"/>
      <c r="P722" s="382"/>
      <c r="Q722" s="444"/>
      <c r="R722" s="32"/>
    </row>
    <row r="723" spans="2:18" ht="13.5" customHeight="1" x14ac:dyDescent="0.2">
      <c r="B723" s="32"/>
      <c r="C723" s="383">
        <f t="shared" si="26"/>
        <v>711</v>
      </c>
      <c r="D723" s="60" t="str">
        <f t="shared" si="27"/>
        <v/>
      </c>
      <c r="E723" s="376"/>
      <c r="F723" s="511"/>
      <c r="G723" s="511"/>
      <c r="H723" s="662"/>
      <c r="I723" s="431"/>
      <c r="J723" s="19"/>
      <c r="K723" s="402"/>
      <c r="L723" s="363"/>
      <c r="M723" s="363"/>
      <c r="N723" s="363"/>
      <c r="O723" s="381"/>
      <c r="P723" s="382"/>
      <c r="Q723" s="444"/>
      <c r="R723" s="32"/>
    </row>
    <row r="724" spans="2:18" ht="13.5" customHeight="1" x14ac:dyDescent="0.2">
      <c r="B724" s="32"/>
      <c r="C724" s="383">
        <f t="shared" si="26"/>
        <v>712</v>
      </c>
      <c r="D724" s="60" t="str">
        <f t="shared" si="27"/>
        <v/>
      </c>
      <c r="E724" s="376"/>
      <c r="F724" s="511"/>
      <c r="G724" s="511"/>
      <c r="H724" s="662"/>
      <c r="I724" s="431"/>
      <c r="J724" s="19"/>
      <c r="K724" s="402"/>
      <c r="L724" s="363"/>
      <c r="M724" s="363"/>
      <c r="N724" s="363"/>
      <c r="O724" s="381"/>
      <c r="P724" s="382"/>
      <c r="Q724" s="444"/>
      <c r="R724" s="32"/>
    </row>
    <row r="725" spans="2:18" ht="13.5" customHeight="1" x14ac:dyDescent="0.2">
      <c r="B725" s="32"/>
      <c r="C725" s="383">
        <f t="shared" si="26"/>
        <v>713</v>
      </c>
      <c r="D725" s="60" t="str">
        <f t="shared" si="27"/>
        <v/>
      </c>
      <c r="E725" s="376"/>
      <c r="F725" s="511"/>
      <c r="G725" s="511"/>
      <c r="H725" s="662"/>
      <c r="I725" s="431"/>
      <c r="J725" s="19"/>
      <c r="K725" s="402"/>
      <c r="L725" s="363"/>
      <c r="M725" s="363"/>
      <c r="N725" s="363"/>
      <c r="O725" s="381"/>
      <c r="P725" s="382"/>
      <c r="Q725" s="444"/>
      <c r="R725" s="32"/>
    </row>
    <row r="726" spans="2:18" ht="13.5" customHeight="1" x14ac:dyDescent="0.2">
      <c r="B726" s="32"/>
      <c r="C726" s="383">
        <f t="shared" si="26"/>
        <v>714</v>
      </c>
      <c r="D726" s="60" t="str">
        <f t="shared" si="27"/>
        <v/>
      </c>
      <c r="E726" s="376"/>
      <c r="F726" s="511"/>
      <c r="G726" s="511"/>
      <c r="H726" s="662"/>
      <c r="I726" s="431"/>
      <c r="J726" s="19"/>
      <c r="K726" s="402"/>
      <c r="L726" s="363"/>
      <c r="M726" s="363"/>
      <c r="N726" s="363"/>
      <c r="O726" s="381"/>
      <c r="P726" s="382"/>
      <c r="Q726" s="444"/>
      <c r="R726" s="32"/>
    </row>
    <row r="727" spans="2:18" ht="13.5" customHeight="1" x14ac:dyDescent="0.2">
      <c r="B727" s="32"/>
      <c r="C727" s="383">
        <f t="shared" si="26"/>
        <v>715</v>
      </c>
      <c r="D727" s="60" t="str">
        <f t="shared" si="27"/>
        <v/>
      </c>
      <c r="E727" s="376"/>
      <c r="F727" s="511"/>
      <c r="G727" s="511"/>
      <c r="H727" s="662"/>
      <c r="I727" s="431"/>
      <c r="J727" s="19"/>
      <c r="K727" s="402"/>
      <c r="L727" s="363"/>
      <c r="M727" s="363"/>
      <c r="N727" s="363"/>
      <c r="O727" s="381"/>
      <c r="P727" s="382"/>
      <c r="Q727" s="444"/>
      <c r="R727" s="32"/>
    </row>
    <row r="728" spans="2:18" ht="13.5" customHeight="1" x14ac:dyDescent="0.2">
      <c r="B728" s="32"/>
      <c r="C728" s="383">
        <f t="shared" si="26"/>
        <v>716</v>
      </c>
      <c r="D728" s="60" t="str">
        <f t="shared" si="27"/>
        <v/>
      </c>
      <c r="E728" s="376"/>
      <c r="F728" s="511"/>
      <c r="G728" s="511"/>
      <c r="H728" s="662"/>
      <c r="I728" s="431"/>
      <c r="J728" s="19"/>
      <c r="K728" s="402"/>
      <c r="L728" s="363"/>
      <c r="M728" s="363"/>
      <c r="N728" s="363"/>
      <c r="O728" s="381"/>
      <c r="P728" s="382"/>
      <c r="Q728" s="444"/>
      <c r="R728" s="32"/>
    </row>
    <row r="729" spans="2:18" ht="13.5" customHeight="1" x14ac:dyDescent="0.2">
      <c r="B729" s="32"/>
      <c r="C729" s="383">
        <f t="shared" si="26"/>
        <v>717</v>
      </c>
      <c r="D729" s="60" t="str">
        <f t="shared" si="27"/>
        <v/>
      </c>
      <c r="E729" s="376"/>
      <c r="F729" s="511"/>
      <c r="G729" s="511"/>
      <c r="H729" s="662"/>
      <c r="I729" s="431"/>
      <c r="J729" s="19"/>
      <c r="K729" s="402"/>
      <c r="L729" s="363"/>
      <c r="M729" s="363"/>
      <c r="N729" s="363"/>
      <c r="O729" s="381"/>
      <c r="P729" s="382"/>
      <c r="Q729" s="444"/>
      <c r="R729" s="32"/>
    </row>
    <row r="730" spans="2:18" ht="13.5" customHeight="1" x14ac:dyDescent="0.2">
      <c r="B730" s="32"/>
      <c r="C730" s="383">
        <f t="shared" si="26"/>
        <v>718</v>
      </c>
      <c r="D730" s="60" t="str">
        <f t="shared" si="27"/>
        <v/>
      </c>
      <c r="E730" s="376"/>
      <c r="F730" s="511"/>
      <c r="G730" s="511"/>
      <c r="H730" s="662"/>
      <c r="I730" s="431"/>
      <c r="J730" s="19"/>
      <c r="K730" s="402"/>
      <c r="L730" s="363"/>
      <c r="M730" s="363"/>
      <c r="N730" s="363"/>
      <c r="O730" s="381"/>
      <c r="P730" s="382"/>
      <c r="Q730" s="444"/>
      <c r="R730" s="32"/>
    </row>
    <row r="731" spans="2:18" ht="13.5" customHeight="1" x14ac:dyDescent="0.2">
      <c r="B731" s="32"/>
      <c r="C731" s="383">
        <f t="shared" si="26"/>
        <v>719</v>
      </c>
      <c r="D731" s="60" t="str">
        <f t="shared" si="27"/>
        <v/>
      </c>
      <c r="E731" s="376"/>
      <c r="F731" s="511"/>
      <c r="G731" s="511"/>
      <c r="H731" s="662"/>
      <c r="I731" s="431"/>
      <c r="J731" s="19"/>
      <c r="K731" s="402"/>
      <c r="L731" s="363"/>
      <c r="M731" s="363"/>
      <c r="N731" s="363"/>
      <c r="O731" s="381"/>
      <c r="P731" s="382"/>
      <c r="Q731" s="444"/>
      <c r="R731" s="32"/>
    </row>
    <row r="732" spans="2:18" ht="13.5" customHeight="1" x14ac:dyDescent="0.2">
      <c r="B732" s="32"/>
      <c r="C732" s="383">
        <f t="shared" si="26"/>
        <v>720</v>
      </c>
      <c r="D732" s="60" t="str">
        <f t="shared" si="27"/>
        <v/>
      </c>
      <c r="E732" s="376"/>
      <c r="F732" s="511"/>
      <c r="G732" s="511"/>
      <c r="H732" s="662"/>
      <c r="I732" s="431"/>
      <c r="J732" s="19"/>
      <c r="K732" s="402"/>
      <c r="L732" s="363"/>
      <c r="M732" s="363"/>
      <c r="N732" s="363"/>
      <c r="O732" s="381"/>
      <c r="P732" s="382"/>
      <c r="Q732" s="444"/>
      <c r="R732" s="32"/>
    </row>
    <row r="733" spans="2:18" ht="13.5" customHeight="1" x14ac:dyDescent="0.2">
      <c r="B733" s="32"/>
      <c r="C733" s="383">
        <f t="shared" si="26"/>
        <v>721</v>
      </c>
      <c r="D733" s="60" t="str">
        <f t="shared" si="27"/>
        <v/>
      </c>
      <c r="E733" s="376"/>
      <c r="F733" s="511"/>
      <c r="G733" s="511"/>
      <c r="H733" s="662"/>
      <c r="I733" s="431"/>
      <c r="J733" s="19"/>
      <c r="K733" s="402"/>
      <c r="L733" s="363"/>
      <c r="M733" s="363"/>
      <c r="N733" s="363"/>
      <c r="O733" s="381"/>
      <c r="P733" s="382"/>
      <c r="Q733" s="444"/>
      <c r="R733" s="32"/>
    </row>
    <row r="734" spans="2:18" ht="13.5" customHeight="1" x14ac:dyDescent="0.2">
      <c r="B734" s="32"/>
      <c r="C734" s="383">
        <f t="shared" si="26"/>
        <v>722</v>
      </c>
      <c r="D734" s="60" t="str">
        <f t="shared" si="27"/>
        <v/>
      </c>
      <c r="E734" s="376"/>
      <c r="F734" s="511"/>
      <c r="G734" s="511"/>
      <c r="H734" s="662"/>
      <c r="I734" s="431"/>
      <c r="J734" s="19"/>
      <c r="K734" s="402"/>
      <c r="L734" s="363"/>
      <c r="M734" s="363"/>
      <c r="N734" s="363"/>
      <c r="O734" s="381"/>
      <c r="P734" s="382"/>
      <c r="Q734" s="444"/>
      <c r="R734" s="32"/>
    </row>
    <row r="735" spans="2:18" ht="13.5" customHeight="1" x14ac:dyDescent="0.2">
      <c r="B735" s="32"/>
      <c r="C735" s="383">
        <f t="shared" si="26"/>
        <v>723</v>
      </c>
      <c r="D735" s="60" t="str">
        <f t="shared" si="27"/>
        <v/>
      </c>
      <c r="E735" s="376"/>
      <c r="F735" s="511"/>
      <c r="G735" s="511"/>
      <c r="H735" s="662"/>
      <c r="I735" s="431"/>
      <c r="J735" s="19"/>
      <c r="K735" s="402"/>
      <c r="L735" s="363"/>
      <c r="M735" s="363"/>
      <c r="N735" s="363"/>
      <c r="O735" s="381"/>
      <c r="P735" s="382"/>
      <c r="Q735" s="444"/>
      <c r="R735" s="32"/>
    </row>
    <row r="736" spans="2:18" ht="13.5" customHeight="1" x14ac:dyDescent="0.2">
      <c r="B736" s="32"/>
      <c r="C736" s="383">
        <f t="shared" si="26"/>
        <v>724</v>
      </c>
      <c r="D736" s="60" t="str">
        <f t="shared" si="27"/>
        <v/>
      </c>
      <c r="E736" s="376"/>
      <c r="F736" s="511"/>
      <c r="G736" s="511"/>
      <c r="H736" s="662"/>
      <c r="I736" s="431"/>
      <c r="J736" s="19"/>
      <c r="K736" s="402"/>
      <c r="L736" s="363"/>
      <c r="M736" s="363"/>
      <c r="N736" s="363"/>
      <c r="O736" s="381"/>
      <c r="P736" s="382"/>
      <c r="Q736" s="444"/>
      <c r="R736" s="32"/>
    </row>
    <row r="737" spans="2:18" ht="13.5" customHeight="1" x14ac:dyDescent="0.2">
      <c r="B737" s="32"/>
      <c r="C737" s="383">
        <f t="shared" si="26"/>
        <v>725</v>
      </c>
      <c r="D737" s="60" t="str">
        <f t="shared" si="27"/>
        <v/>
      </c>
      <c r="E737" s="376"/>
      <c r="F737" s="511"/>
      <c r="G737" s="511"/>
      <c r="H737" s="662"/>
      <c r="I737" s="431"/>
      <c r="J737" s="19"/>
      <c r="K737" s="402"/>
      <c r="L737" s="363"/>
      <c r="M737" s="363"/>
      <c r="N737" s="363"/>
      <c r="O737" s="381"/>
      <c r="P737" s="382"/>
      <c r="Q737" s="444"/>
      <c r="R737" s="32"/>
    </row>
    <row r="738" spans="2:18" ht="13.5" customHeight="1" x14ac:dyDescent="0.2">
      <c r="B738" s="32"/>
      <c r="C738" s="383">
        <f t="shared" si="26"/>
        <v>726</v>
      </c>
      <c r="D738" s="60" t="str">
        <f t="shared" si="27"/>
        <v/>
      </c>
      <c r="E738" s="376"/>
      <c r="F738" s="511"/>
      <c r="G738" s="511"/>
      <c r="H738" s="662"/>
      <c r="I738" s="431"/>
      <c r="J738" s="19"/>
      <c r="K738" s="402"/>
      <c r="L738" s="363"/>
      <c r="M738" s="363"/>
      <c r="N738" s="363"/>
      <c r="O738" s="381"/>
      <c r="P738" s="382"/>
      <c r="Q738" s="444"/>
      <c r="R738" s="32"/>
    </row>
    <row r="739" spans="2:18" ht="13.5" customHeight="1" x14ac:dyDescent="0.2">
      <c r="B739" s="32"/>
      <c r="C739" s="383">
        <f t="shared" si="26"/>
        <v>727</v>
      </c>
      <c r="D739" s="60" t="str">
        <f t="shared" si="27"/>
        <v/>
      </c>
      <c r="E739" s="376"/>
      <c r="F739" s="511"/>
      <c r="G739" s="511"/>
      <c r="H739" s="662"/>
      <c r="I739" s="431"/>
      <c r="J739" s="19"/>
      <c r="K739" s="402"/>
      <c r="L739" s="363"/>
      <c r="M739" s="363"/>
      <c r="N739" s="363"/>
      <c r="O739" s="381"/>
      <c r="P739" s="382"/>
      <c r="Q739" s="444"/>
      <c r="R739" s="32"/>
    </row>
    <row r="740" spans="2:18" ht="13.5" customHeight="1" x14ac:dyDescent="0.2">
      <c r="B740" s="32"/>
      <c r="C740" s="383">
        <f t="shared" si="26"/>
        <v>728</v>
      </c>
      <c r="D740" s="60" t="str">
        <f t="shared" si="27"/>
        <v/>
      </c>
      <c r="E740" s="376"/>
      <c r="F740" s="511"/>
      <c r="G740" s="511"/>
      <c r="H740" s="662"/>
      <c r="I740" s="431"/>
      <c r="J740" s="19"/>
      <c r="K740" s="402"/>
      <c r="L740" s="363"/>
      <c r="M740" s="363"/>
      <c r="N740" s="363"/>
      <c r="O740" s="381"/>
      <c r="P740" s="382"/>
      <c r="Q740" s="444"/>
      <c r="R740" s="32"/>
    </row>
    <row r="741" spans="2:18" ht="13.5" customHeight="1" x14ac:dyDescent="0.2">
      <c r="B741" s="32"/>
      <c r="C741" s="383">
        <f t="shared" si="26"/>
        <v>729</v>
      </c>
      <c r="D741" s="60" t="str">
        <f t="shared" si="27"/>
        <v/>
      </c>
      <c r="E741" s="376"/>
      <c r="F741" s="511"/>
      <c r="G741" s="511"/>
      <c r="H741" s="662"/>
      <c r="I741" s="431"/>
      <c r="J741" s="19"/>
      <c r="K741" s="402"/>
      <c r="L741" s="363"/>
      <c r="M741" s="363"/>
      <c r="N741" s="363"/>
      <c r="O741" s="381"/>
      <c r="P741" s="382"/>
      <c r="Q741" s="444"/>
      <c r="R741" s="32"/>
    </row>
    <row r="742" spans="2:18" ht="13.5" customHeight="1" x14ac:dyDescent="0.2">
      <c r="B742" s="32"/>
      <c r="C742" s="383">
        <f t="shared" si="26"/>
        <v>730</v>
      </c>
      <c r="D742" s="60" t="str">
        <f t="shared" si="27"/>
        <v/>
      </c>
      <c r="E742" s="376"/>
      <c r="F742" s="511"/>
      <c r="G742" s="511"/>
      <c r="H742" s="662"/>
      <c r="I742" s="431"/>
      <c r="J742" s="19"/>
      <c r="K742" s="402"/>
      <c r="L742" s="363"/>
      <c r="M742" s="363"/>
      <c r="N742" s="363"/>
      <c r="O742" s="381"/>
      <c r="P742" s="382"/>
      <c r="Q742" s="444"/>
      <c r="R742" s="32"/>
    </row>
    <row r="743" spans="2:18" ht="13.5" customHeight="1" x14ac:dyDescent="0.2">
      <c r="B743" s="32"/>
      <c r="C743" s="383">
        <f t="shared" si="26"/>
        <v>731</v>
      </c>
      <c r="D743" s="60" t="str">
        <f t="shared" si="27"/>
        <v/>
      </c>
      <c r="E743" s="376"/>
      <c r="F743" s="511"/>
      <c r="G743" s="511"/>
      <c r="H743" s="662"/>
      <c r="I743" s="431"/>
      <c r="J743" s="19"/>
      <c r="K743" s="402"/>
      <c r="L743" s="363"/>
      <c r="M743" s="363"/>
      <c r="N743" s="363"/>
      <c r="O743" s="381"/>
      <c r="P743" s="382"/>
      <c r="Q743" s="444"/>
      <c r="R743" s="32"/>
    </row>
    <row r="744" spans="2:18" ht="13.5" customHeight="1" x14ac:dyDescent="0.2">
      <c r="B744" s="32"/>
      <c r="C744" s="383">
        <f t="shared" si="26"/>
        <v>732</v>
      </c>
      <c r="D744" s="60" t="str">
        <f t="shared" si="27"/>
        <v/>
      </c>
      <c r="E744" s="376"/>
      <c r="F744" s="511"/>
      <c r="G744" s="511"/>
      <c r="H744" s="662"/>
      <c r="I744" s="431"/>
      <c r="J744" s="19"/>
      <c r="K744" s="402"/>
      <c r="L744" s="363"/>
      <c r="M744" s="363"/>
      <c r="N744" s="363"/>
      <c r="O744" s="381"/>
      <c r="P744" s="382"/>
      <c r="Q744" s="444"/>
      <c r="R744" s="32"/>
    </row>
    <row r="745" spans="2:18" ht="13.5" customHeight="1" x14ac:dyDescent="0.2">
      <c r="B745" s="32"/>
      <c r="C745" s="383">
        <f t="shared" si="26"/>
        <v>733</v>
      </c>
      <c r="D745" s="60" t="str">
        <f t="shared" si="27"/>
        <v/>
      </c>
      <c r="E745" s="376"/>
      <c r="F745" s="511"/>
      <c r="G745" s="511"/>
      <c r="H745" s="662"/>
      <c r="I745" s="431"/>
      <c r="J745" s="19"/>
      <c r="K745" s="402"/>
      <c r="L745" s="363"/>
      <c r="M745" s="363"/>
      <c r="N745" s="363"/>
      <c r="O745" s="381"/>
      <c r="P745" s="382"/>
      <c r="Q745" s="444"/>
      <c r="R745" s="32"/>
    </row>
    <row r="746" spans="2:18" ht="13.5" customHeight="1" x14ac:dyDescent="0.2">
      <c r="B746" s="32"/>
      <c r="C746" s="383">
        <f t="shared" si="26"/>
        <v>734</v>
      </c>
      <c r="D746" s="60" t="str">
        <f t="shared" si="27"/>
        <v/>
      </c>
      <c r="E746" s="376"/>
      <c r="F746" s="511"/>
      <c r="G746" s="511"/>
      <c r="H746" s="662"/>
      <c r="I746" s="431"/>
      <c r="J746" s="19"/>
      <c r="K746" s="402"/>
      <c r="L746" s="363"/>
      <c r="M746" s="363"/>
      <c r="N746" s="363"/>
      <c r="O746" s="381"/>
      <c r="P746" s="382"/>
      <c r="Q746" s="444"/>
      <c r="R746" s="32"/>
    </row>
    <row r="747" spans="2:18" ht="13.5" customHeight="1" x14ac:dyDescent="0.2">
      <c r="B747" s="32"/>
      <c r="C747" s="383">
        <f t="shared" si="26"/>
        <v>735</v>
      </c>
      <c r="D747" s="60" t="str">
        <f t="shared" si="27"/>
        <v/>
      </c>
      <c r="E747" s="376"/>
      <c r="F747" s="511"/>
      <c r="G747" s="511"/>
      <c r="H747" s="662"/>
      <c r="I747" s="431"/>
      <c r="J747" s="19"/>
      <c r="K747" s="402"/>
      <c r="L747" s="363"/>
      <c r="M747" s="363"/>
      <c r="N747" s="363"/>
      <c r="O747" s="381"/>
      <c r="P747" s="382"/>
      <c r="Q747" s="444"/>
      <c r="R747" s="32"/>
    </row>
    <row r="748" spans="2:18" ht="13.5" customHeight="1" x14ac:dyDescent="0.2">
      <c r="B748" s="32"/>
      <c r="C748" s="383">
        <f t="shared" si="26"/>
        <v>736</v>
      </c>
      <c r="D748" s="60" t="str">
        <f t="shared" si="27"/>
        <v/>
      </c>
      <c r="E748" s="376"/>
      <c r="F748" s="511"/>
      <c r="G748" s="511"/>
      <c r="H748" s="662"/>
      <c r="I748" s="431"/>
      <c r="J748" s="19"/>
      <c r="K748" s="402"/>
      <c r="L748" s="363"/>
      <c r="M748" s="363"/>
      <c r="N748" s="363"/>
      <c r="O748" s="381"/>
      <c r="P748" s="382"/>
      <c r="Q748" s="444"/>
      <c r="R748" s="32"/>
    </row>
    <row r="749" spans="2:18" ht="13.5" customHeight="1" x14ac:dyDescent="0.2">
      <c r="B749" s="32"/>
      <c r="C749" s="383">
        <f t="shared" si="26"/>
        <v>737</v>
      </c>
      <c r="D749" s="60" t="str">
        <f t="shared" si="27"/>
        <v/>
      </c>
      <c r="E749" s="376"/>
      <c r="F749" s="511"/>
      <c r="G749" s="511"/>
      <c r="H749" s="662"/>
      <c r="I749" s="431"/>
      <c r="J749" s="19"/>
      <c r="K749" s="402"/>
      <c r="L749" s="363"/>
      <c r="M749" s="363"/>
      <c r="N749" s="363"/>
      <c r="O749" s="381"/>
      <c r="P749" s="382"/>
      <c r="Q749" s="444"/>
      <c r="R749" s="32"/>
    </row>
    <row r="750" spans="2:18" ht="13.5" customHeight="1" x14ac:dyDescent="0.2">
      <c r="B750" s="32"/>
      <c r="C750" s="383">
        <f t="shared" si="26"/>
        <v>738</v>
      </c>
      <c r="D750" s="60" t="str">
        <f t="shared" si="27"/>
        <v/>
      </c>
      <c r="E750" s="376"/>
      <c r="F750" s="511"/>
      <c r="G750" s="511"/>
      <c r="H750" s="662"/>
      <c r="I750" s="431"/>
      <c r="J750" s="19"/>
      <c r="K750" s="402"/>
      <c r="L750" s="363"/>
      <c r="M750" s="363"/>
      <c r="N750" s="363"/>
      <c r="O750" s="381"/>
      <c r="P750" s="382"/>
      <c r="Q750" s="444"/>
      <c r="R750" s="32"/>
    </row>
    <row r="751" spans="2:18" ht="13.5" customHeight="1" x14ac:dyDescent="0.2">
      <c r="B751" s="32"/>
      <c r="C751" s="383">
        <f t="shared" si="26"/>
        <v>739</v>
      </c>
      <c r="D751" s="60" t="str">
        <f t="shared" si="27"/>
        <v/>
      </c>
      <c r="E751" s="376"/>
      <c r="F751" s="511"/>
      <c r="G751" s="511"/>
      <c r="H751" s="662"/>
      <c r="I751" s="431"/>
      <c r="J751" s="19"/>
      <c r="K751" s="402"/>
      <c r="L751" s="363"/>
      <c r="M751" s="363"/>
      <c r="N751" s="363"/>
      <c r="O751" s="381"/>
      <c r="P751" s="382"/>
      <c r="Q751" s="444"/>
      <c r="R751" s="32"/>
    </row>
    <row r="752" spans="2:18" ht="13.5" customHeight="1" x14ac:dyDescent="0.2">
      <c r="B752" s="32"/>
      <c r="C752" s="383">
        <f t="shared" si="26"/>
        <v>740</v>
      </c>
      <c r="D752" s="60" t="str">
        <f t="shared" si="27"/>
        <v/>
      </c>
      <c r="E752" s="376"/>
      <c r="F752" s="511"/>
      <c r="G752" s="511"/>
      <c r="H752" s="662"/>
      <c r="I752" s="431"/>
      <c r="J752" s="19"/>
      <c r="K752" s="402"/>
      <c r="L752" s="363"/>
      <c r="M752" s="363"/>
      <c r="N752" s="363"/>
      <c r="O752" s="381"/>
      <c r="P752" s="382"/>
      <c r="Q752" s="444"/>
      <c r="R752" s="32"/>
    </row>
    <row r="753" spans="2:18" ht="13.5" customHeight="1" x14ac:dyDescent="0.2">
      <c r="B753" s="32"/>
      <c r="C753" s="383">
        <f t="shared" si="26"/>
        <v>741</v>
      </c>
      <c r="D753" s="60" t="str">
        <f t="shared" si="27"/>
        <v/>
      </c>
      <c r="E753" s="376"/>
      <c r="F753" s="511"/>
      <c r="G753" s="511"/>
      <c r="H753" s="662"/>
      <c r="I753" s="431"/>
      <c r="J753" s="19"/>
      <c r="K753" s="402"/>
      <c r="L753" s="363"/>
      <c r="M753" s="363"/>
      <c r="N753" s="363"/>
      <c r="O753" s="381"/>
      <c r="P753" s="382"/>
      <c r="Q753" s="444"/>
      <c r="R753" s="32"/>
    </row>
    <row r="754" spans="2:18" ht="13.5" customHeight="1" x14ac:dyDescent="0.2">
      <c r="B754" s="32"/>
      <c r="C754" s="383">
        <f t="shared" si="26"/>
        <v>742</v>
      </c>
      <c r="D754" s="60" t="str">
        <f t="shared" si="27"/>
        <v/>
      </c>
      <c r="E754" s="376"/>
      <c r="F754" s="511"/>
      <c r="G754" s="511"/>
      <c r="H754" s="662"/>
      <c r="I754" s="431"/>
      <c r="J754" s="19"/>
      <c r="K754" s="402"/>
      <c r="L754" s="363"/>
      <c r="M754" s="363"/>
      <c r="N754" s="363"/>
      <c r="O754" s="381"/>
      <c r="P754" s="382"/>
      <c r="Q754" s="444"/>
      <c r="R754" s="32"/>
    </row>
    <row r="755" spans="2:18" ht="13.5" customHeight="1" x14ac:dyDescent="0.2">
      <c r="B755" s="32"/>
      <c r="C755" s="383">
        <f t="shared" si="26"/>
        <v>743</v>
      </c>
      <c r="D755" s="60" t="str">
        <f t="shared" si="27"/>
        <v/>
      </c>
      <c r="E755" s="376"/>
      <c r="F755" s="511"/>
      <c r="G755" s="511"/>
      <c r="H755" s="662"/>
      <c r="I755" s="431"/>
      <c r="J755" s="19"/>
      <c r="K755" s="402"/>
      <c r="L755" s="363"/>
      <c r="M755" s="363"/>
      <c r="N755" s="363"/>
      <c r="O755" s="381"/>
      <c r="P755" s="382"/>
      <c r="Q755" s="444"/>
      <c r="R755" s="32"/>
    </row>
    <row r="756" spans="2:18" ht="13.5" customHeight="1" x14ac:dyDescent="0.2">
      <c r="B756" s="32"/>
      <c r="C756" s="383">
        <f t="shared" si="26"/>
        <v>744</v>
      </c>
      <c r="D756" s="60" t="str">
        <f t="shared" si="27"/>
        <v/>
      </c>
      <c r="E756" s="376"/>
      <c r="F756" s="511"/>
      <c r="G756" s="511"/>
      <c r="H756" s="662"/>
      <c r="I756" s="431"/>
      <c r="J756" s="19"/>
      <c r="K756" s="402"/>
      <c r="L756" s="363"/>
      <c r="M756" s="363"/>
      <c r="N756" s="363"/>
      <c r="O756" s="381"/>
      <c r="P756" s="382"/>
      <c r="Q756" s="444"/>
      <c r="R756" s="32"/>
    </row>
    <row r="757" spans="2:18" ht="13.5" customHeight="1" x14ac:dyDescent="0.2">
      <c r="B757" s="32"/>
      <c r="C757" s="383">
        <f t="shared" si="26"/>
        <v>745</v>
      </c>
      <c r="D757" s="60" t="str">
        <f t="shared" si="27"/>
        <v/>
      </c>
      <c r="E757" s="376"/>
      <c r="F757" s="511"/>
      <c r="G757" s="511"/>
      <c r="H757" s="662"/>
      <c r="I757" s="431"/>
      <c r="J757" s="19"/>
      <c r="K757" s="402"/>
      <c r="L757" s="363"/>
      <c r="M757" s="363"/>
      <c r="N757" s="363"/>
      <c r="O757" s="381"/>
      <c r="P757" s="382"/>
      <c r="Q757" s="444"/>
      <c r="R757" s="32"/>
    </row>
    <row r="758" spans="2:18" ht="13.5" customHeight="1" x14ac:dyDescent="0.2">
      <c r="B758" s="32"/>
      <c r="C758" s="383">
        <f t="shared" si="26"/>
        <v>746</v>
      </c>
      <c r="D758" s="60" t="str">
        <f t="shared" si="27"/>
        <v/>
      </c>
      <c r="E758" s="376"/>
      <c r="F758" s="511"/>
      <c r="G758" s="511"/>
      <c r="H758" s="662"/>
      <c r="I758" s="431"/>
      <c r="J758" s="19"/>
      <c r="K758" s="402"/>
      <c r="L758" s="363"/>
      <c r="M758" s="363"/>
      <c r="N758" s="363"/>
      <c r="O758" s="381"/>
      <c r="P758" s="382"/>
      <c r="Q758" s="444"/>
      <c r="R758" s="32"/>
    </row>
    <row r="759" spans="2:18" ht="13.5" customHeight="1" x14ac:dyDescent="0.2">
      <c r="B759" s="32"/>
      <c r="C759" s="383">
        <f t="shared" si="26"/>
        <v>747</v>
      </c>
      <c r="D759" s="60" t="str">
        <f t="shared" si="27"/>
        <v/>
      </c>
      <c r="E759" s="376"/>
      <c r="F759" s="511"/>
      <c r="G759" s="511"/>
      <c r="H759" s="662"/>
      <c r="I759" s="431"/>
      <c r="J759" s="19"/>
      <c r="K759" s="402"/>
      <c r="L759" s="363"/>
      <c r="M759" s="363"/>
      <c r="N759" s="363"/>
      <c r="O759" s="381"/>
      <c r="P759" s="382"/>
      <c r="Q759" s="444"/>
      <c r="R759" s="32"/>
    </row>
    <row r="760" spans="2:18" ht="13.5" customHeight="1" x14ac:dyDescent="0.2">
      <c r="B760" s="32"/>
      <c r="C760" s="383">
        <f t="shared" si="26"/>
        <v>748</v>
      </c>
      <c r="D760" s="60" t="str">
        <f t="shared" si="27"/>
        <v/>
      </c>
      <c r="E760" s="376"/>
      <c r="F760" s="511"/>
      <c r="G760" s="511"/>
      <c r="H760" s="662"/>
      <c r="I760" s="431"/>
      <c r="J760" s="19"/>
      <c r="K760" s="402"/>
      <c r="L760" s="363"/>
      <c r="M760" s="363"/>
      <c r="N760" s="363"/>
      <c r="O760" s="381"/>
      <c r="P760" s="382"/>
      <c r="Q760" s="444"/>
      <c r="R760" s="32"/>
    </row>
    <row r="761" spans="2:18" ht="13.5" customHeight="1" x14ac:dyDescent="0.2">
      <c r="B761" s="32"/>
      <c r="C761" s="383">
        <f t="shared" si="26"/>
        <v>749</v>
      </c>
      <c r="D761" s="60" t="str">
        <f t="shared" si="27"/>
        <v/>
      </c>
      <c r="E761" s="376"/>
      <c r="F761" s="511"/>
      <c r="G761" s="511"/>
      <c r="H761" s="662"/>
      <c r="I761" s="431"/>
      <c r="J761" s="19"/>
      <c r="K761" s="402"/>
      <c r="L761" s="363"/>
      <c r="M761" s="363"/>
      <c r="N761" s="363"/>
      <c r="O761" s="381"/>
      <c r="P761" s="382"/>
      <c r="Q761" s="444"/>
      <c r="R761" s="32"/>
    </row>
    <row r="762" spans="2:18" ht="13.5" customHeight="1" x14ac:dyDescent="0.2">
      <c r="B762" s="32"/>
      <c r="C762" s="383">
        <f>C761+1</f>
        <v>750</v>
      </c>
      <c r="D762" s="60" t="str">
        <f t="shared" si="27"/>
        <v/>
      </c>
      <c r="E762" s="376"/>
      <c r="F762" s="511"/>
      <c r="G762" s="511"/>
      <c r="H762" s="662"/>
      <c r="I762" s="431"/>
      <c r="J762" s="19"/>
      <c r="K762" s="402"/>
      <c r="L762" s="363"/>
      <c r="M762" s="363"/>
      <c r="N762" s="363"/>
      <c r="O762" s="381"/>
      <c r="P762" s="382"/>
      <c r="Q762" s="444"/>
      <c r="R762" s="32"/>
    </row>
    <row r="763" spans="2:18" ht="13.5" customHeight="1" x14ac:dyDescent="0.2">
      <c r="B763" s="32"/>
      <c r="C763" s="383">
        <f>C762+1</f>
        <v>751</v>
      </c>
      <c r="D763" s="60" t="str">
        <f t="shared" si="27"/>
        <v/>
      </c>
      <c r="E763" s="376"/>
      <c r="F763" s="511"/>
      <c r="G763" s="511"/>
      <c r="H763" s="662"/>
      <c r="I763" s="431"/>
      <c r="J763" s="19"/>
      <c r="K763" s="402"/>
      <c r="L763" s="363"/>
      <c r="M763" s="363"/>
      <c r="N763" s="363"/>
      <c r="O763" s="381"/>
      <c r="P763" s="382"/>
      <c r="Q763" s="444"/>
      <c r="R763" s="32"/>
    </row>
    <row r="764" spans="2:18" ht="13.5" customHeight="1" x14ac:dyDescent="0.2">
      <c r="B764" s="32"/>
      <c r="C764" s="383">
        <f>C763+1</f>
        <v>752</v>
      </c>
      <c r="D764" s="60" t="str">
        <f t="shared" si="27"/>
        <v/>
      </c>
      <c r="E764" s="376"/>
      <c r="F764" s="511"/>
      <c r="G764" s="511"/>
      <c r="H764" s="662"/>
      <c r="I764" s="431"/>
      <c r="J764" s="19"/>
      <c r="K764" s="402"/>
      <c r="L764" s="363"/>
      <c r="M764" s="363"/>
      <c r="N764" s="363"/>
      <c r="O764" s="381"/>
      <c r="P764" s="382"/>
      <c r="Q764" s="444"/>
      <c r="R764" s="32"/>
    </row>
    <row r="765" spans="2:18" ht="13.5" customHeight="1" x14ac:dyDescent="0.2">
      <c r="B765" s="32"/>
      <c r="C765" s="383">
        <f>C764+1</f>
        <v>753</v>
      </c>
      <c r="D765" s="60" t="str">
        <f t="shared" si="27"/>
        <v/>
      </c>
      <c r="E765" s="376"/>
      <c r="F765" s="511"/>
      <c r="G765" s="511"/>
      <c r="H765" s="662"/>
      <c r="I765" s="431"/>
      <c r="J765" s="19"/>
      <c r="K765" s="402"/>
      <c r="L765" s="363"/>
      <c r="M765" s="363"/>
      <c r="N765" s="363"/>
      <c r="O765" s="381"/>
      <c r="P765" s="382"/>
      <c r="Q765" s="444"/>
      <c r="R765" s="32"/>
    </row>
    <row r="766" spans="2:18" ht="13.5" customHeight="1" x14ac:dyDescent="0.2">
      <c r="B766" s="32"/>
      <c r="C766" s="383">
        <f t="shared" si="26"/>
        <v>754</v>
      </c>
      <c r="D766" s="60" t="str">
        <f t="shared" si="27"/>
        <v/>
      </c>
      <c r="E766" s="376"/>
      <c r="F766" s="511"/>
      <c r="G766" s="511"/>
      <c r="H766" s="662"/>
      <c r="I766" s="431"/>
      <c r="J766" s="19"/>
      <c r="K766" s="402"/>
      <c r="L766" s="363"/>
      <c r="M766" s="363"/>
      <c r="N766" s="363"/>
      <c r="O766" s="381"/>
      <c r="P766" s="382"/>
      <c r="Q766" s="444"/>
      <c r="R766" s="32"/>
    </row>
    <row r="767" spans="2:18" ht="13.5" customHeight="1" x14ac:dyDescent="0.2">
      <c r="B767" s="32"/>
      <c r="C767" s="383">
        <f t="shared" si="26"/>
        <v>755</v>
      </c>
      <c r="D767" s="60" t="str">
        <f t="shared" si="27"/>
        <v/>
      </c>
      <c r="E767" s="376"/>
      <c r="F767" s="511"/>
      <c r="G767" s="511"/>
      <c r="H767" s="662"/>
      <c r="I767" s="431"/>
      <c r="J767" s="19"/>
      <c r="K767" s="402"/>
      <c r="L767" s="363"/>
      <c r="M767" s="363"/>
      <c r="N767" s="363"/>
      <c r="O767" s="381"/>
      <c r="P767" s="382"/>
      <c r="Q767" s="444"/>
      <c r="R767" s="32"/>
    </row>
    <row r="768" spans="2:18" ht="13.5" customHeight="1" x14ac:dyDescent="0.2">
      <c r="B768" s="32"/>
      <c r="C768" s="383">
        <f t="shared" si="26"/>
        <v>756</v>
      </c>
      <c r="D768" s="60" t="str">
        <f t="shared" si="27"/>
        <v/>
      </c>
      <c r="E768" s="376"/>
      <c r="F768" s="511"/>
      <c r="G768" s="511"/>
      <c r="H768" s="662"/>
      <c r="I768" s="431"/>
      <c r="J768" s="19"/>
      <c r="K768" s="402"/>
      <c r="L768" s="363"/>
      <c r="M768" s="363"/>
      <c r="N768" s="363"/>
      <c r="O768" s="381"/>
      <c r="P768" s="382"/>
      <c r="Q768" s="444"/>
      <c r="R768" s="32"/>
    </row>
    <row r="769" spans="2:18" ht="13.5" customHeight="1" x14ac:dyDescent="0.2">
      <c r="B769" s="32"/>
      <c r="C769" s="383">
        <f t="shared" si="26"/>
        <v>757</v>
      </c>
      <c r="D769" s="60" t="str">
        <f t="shared" si="27"/>
        <v/>
      </c>
      <c r="E769" s="376"/>
      <c r="F769" s="511"/>
      <c r="G769" s="511"/>
      <c r="H769" s="662"/>
      <c r="I769" s="431"/>
      <c r="J769" s="19"/>
      <c r="K769" s="402"/>
      <c r="L769" s="363"/>
      <c r="M769" s="363"/>
      <c r="N769" s="363"/>
      <c r="O769" s="381"/>
      <c r="P769" s="382"/>
      <c r="Q769" s="444"/>
      <c r="R769" s="32"/>
    </row>
    <row r="770" spans="2:18" ht="13.5" customHeight="1" x14ac:dyDescent="0.2">
      <c r="B770" s="32"/>
      <c r="C770" s="383">
        <f t="shared" si="26"/>
        <v>758</v>
      </c>
      <c r="D770" s="60" t="str">
        <f t="shared" si="27"/>
        <v/>
      </c>
      <c r="E770" s="376"/>
      <c r="F770" s="511"/>
      <c r="G770" s="511"/>
      <c r="H770" s="662"/>
      <c r="I770" s="431"/>
      <c r="J770" s="19"/>
      <c r="K770" s="402"/>
      <c r="L770" s="363"/>
      <c r="M770" s="363"/>
      <c r="N770" s="363"/>
      <c r="O770" s="381"/>
      <c r="P770" s="382"/>
      <c r="Q770" s="444"/>
      <c r="R770" s="32"/>
    </row>
    <row r="771" spans="2:18" ht="13.5" customHeight="1" x14ac:dyDescent="0.2">
      <c r="B771" s="32"/>
      <c r="C771" s="383">
        <f t="shared" si="26"/>
        <v>759</v>
      </c>
      <c r="D771" s="60" t="str">
        <f t="shared" si="27"/>
        <v/>
      </c>
      <c r="E771" s="376"/>
      <c r="F771" s="511"/>
      <c r="G771" s="511"/>
      <c r="H771" s="662"/>
      <c r="I771" s="431"/>
      <c r="J771" s="19"/>
      <c r="K771" s="402"/>
      <c r="L771" s="363"/>
      <c r="M771" s="363"/>
      <c r="N771" s="363"/>
      <c r="O771" s="381"/>
      <c r="P771" s="382"/>
      <c r="Q771" s="444"/>
      <c r="R771" s="32"/>
    </row>
    <row r="772" spans="2:18" ht="13.5" customHeight="1" x14ac:dyDescent="0.2">
      <c r="B772" s="32"/>
      <c r="C772" s="383">
        <f t="shared" si="26"/>
        <v>760</v>
      </c>
      <c r="D772" s="60" t="str">
        <f t="shared" si="27"/>
        <v/>
      </c>
      <c r="E772" s="376"/>
      <c r="F772" s="511"/>
      <c r="G772" s="511"/>
      <c r="H772" s="662"/>
      <c r="I772" s="431"/>
      <c r="J772" s="19"/>
      <c r="K772" s="402"/>
      <c r="L772" s="363"/>
      <c r="M772" s="363"/>
      <c r="N772" s="363"/>
      <c r="O772" s="381"/>
      <c r="P772" s="382"/>
      <c r="Q772" s="444"/>
      <c r="R772" s="32"/>
    </row>
    <row r="773" spans="2:18" ht="13.5" customHeight="1" x14ac:dyDescent="0.2">
      <c r="B773" s="32"/>
      <c r="C773" s="383">
        <f t="shared" si="26"/>
        <v>761</v>
      </c>
      <c r="D773" s="60" t="str">
        <f t="shared" si="27"/>
        <v/>
      </c>
      <c r="E773" s="376"/>
      <c r="F773" s="511"/>
      <c r="G773" s="511"/>
      <c r="H773" s="662"/>
      <c r="I773" s="431"/>
      <c r="J773" s="19"/>
      <c r="K773" s="402"/>
      <c r="L773" s="363"/>
      <c r="M773" s="363"/>
      <c r="N773" s="363"/>
      <c r="O773" s="381"/>
      <c r="P773" s="382"/>
      <c r="Q773" s="444"/>
      <c r="R773" s="32"/>
    </row>
    <row r="774" spans="2:18" ht="13.5" customHeight="1" x14ac:dyDescent="0.2">
      <c r="B774" s="32"/>
      <c r="C774" s="383">
        <f t="shared" ref="C774:C837" si="28">C773+1</f>
        <v>762</v>
      </c>
      <c r="D774" s="60" t="str">
        <f t="shared" si="27"/>
        <v/>
      </c>
      <c r="E774" s="376"/>
      <c r="F774" s="511"/>
      <c r="G774" s="511"/>
      <c r="H774" s="662"/>
      <c r="I774" s="431"/>
      <c r="J774" s="19"/>
      <c r="K774" s="402"/>
      <c r="L774" s="363"/>
      <c r="M774" s="363"/>
      <c r="N774" s="363"/>
      <c r="O774" s="381"/>
      <c r="P774" s="382"/>
      <c r="Q774" s="444"/>
      <c r="R774" s="32"/>
    </row>
    <row r="775" spans="2:18" ht="13.5" customHeight="1" x14ac:dyDescent="0.2">
      <c r="B775" s="32"/>
      <c r="C775" s="383">
        <f t="shared" si="28"/>
        <v>763</v>
      </c>
      <c r="D775" s="60" t="str">
        <f t="shared" si="27"/>
        <v/>
      </c>
      <c r="E775" s="376"/>
      <c r="F775" s="511"/>
      <c r="G775" s="511"/>
      <c r="H775" s="662"/>
      <c r="I775" s="431"/>
      <c r="J775" s="19"/>
      <c r="K775" s="402"/>
      <c r="L775" s="363"/>
      <c r="M775" s="363"/>
      <c r="N775" s="363"/>
      <c r="O775" s="381"/>
      <c r="P775" s="382"/>
      <c r="Q775" s="444"/>
      <c r="R775" s="32"/>
    </row>
    <row r="776" spans="2:18" ht="13.5" customHeight="1" x14ac:dyDescent="0.2">
      <c r="B776" s="32"/>
      <c r="C776" s="383">
        <f t="shared" si="28"/>
        <v>764</v>
      </c>
      <c r="D776" s="60" t="str">
        <f t="shared" si="27"/>
        <v/>
      </c>
      <c r="E776" s="376"/>
      <c r="F776" s="511"/>
      <c r="G776" s="511"/>
      <c r="H776" s="662"/>
      <c r="I776" s="431"/>
      <c r="J776" s="19"/>
      <c r="K776" s="402"/>
      <c r="L776" s="363"/>
      <c r="M776" s="363"/>
      <c r="N776" s="363"/>
      <c r="O776" s="381"/>
      <c r="P776" s="382"/>
      <c r="Q776" s="444"/>
      <c r="R776" s="32"/>
    </row>
    <row r="777" spans="2:18" ht="13.5" customHeight="1" x14ac:dyDescent="0.2">
      <c r="B777" s="32"/>
      <c r="C777" s="383">
        <f t="shared" si="28"/>
        <v>765</v>
      </c>
      <c r="D777" s="60" t="str">
        <f t="shared" si="27"/>
        <v/>
      </c>
      <c r="E777" s="376"/>
      <c r="F777" s="511"/>
      <c r="G777" s="511"/>
      <c r="H777" s="662"/>
      <c r="I777" s="431"/>
      <c r="J777" s="19"/>
      <c r="K777" s="402"/>
      <c r="L777" s="363"/>
      <c r="M777" s="363"/>
      <c r="N777" s="363"/>
      <c r="O777" s="381"/>
      <c r="P777" s="382"/>
      <c r="Q777" s="444"/>
      <c r="R777" s="32"/>
    </row>
    <row r="778" spans="2:18" ht="13.5" customHeight="1" x14ac:dyDescent="0.2">
      <c r="B778" s="32"/>
      <c r="C778" s="383">
        <f t="shared" si="28"/>
        <v>766</v>
      </c>
      <c r="D778" s="60" t="str">
        <f t="shared" si="27"/>
        <v/>
      </c>
      <c r="E778" s="376"/>
      <c r="F778" s="511"/>
      <c r="G778" s="511"/>
      <c r="H778" s="662"/>
      <c r="I778" s="431"/>
      <c r="J778" s="19"/>
      <c r="K778" s="402"/>
      <c r="L778" s="363"/>
      <c r="M778" s="363"/>
      <c r="N778" s="363"/>
      <c r="O778" s="381"/>
      <c r="P778" s="382"/>
      <c r="Q778" s="444"/>
      <c r="R778" s="32"/>
    </row>
    <row r="779" spans="2:18" ht="13.5" customHeight="1" x14ac:dyDescent="0.2">
      <c r="B779" s="32"/>
      <c r="C779" s="383">
        <f t="shared" si="28"/>
        <v>767</v>
      </c>
      <c r="D779" s="60" t="str">
        <f t="shared" si="27"/>
        <v/>
      </c>
      <c r="E779" s="376"/>
      <c r="F779" s="511"/>
      <c r="G779" s="511"/>
      <c r="H779" s="662"/>
      <c r="I779" s="431"/>
      <c r="J779" s="19"/>
      <c r="K779" s="402"/>
      <c r="L779" s="363"/>
      <c r="M779" s="363"/>
      <c r="N779" s="363"/>
      <c r="O779" s="381"/>
      <c r="P779" s="382"/>
      <c r="Q779" s="444"/>
      <c r="R779" s="32"/>
    </row>
    <row r="780" spans="2:18" ht="13.5" customHeight="1" x14ac:dyDescent="0.2">
      <c r="B780" s="32"/>
      <c r="C780" s="383">
        <f t="shared" si="28"/>
        <v>768</v>
      </c>
      <c r="D780" s="60" t="str">
        <f t="shared" si="27"/>
        <v/>
      </c>
      <c r="E780" s="376"/>
      <c r="F780" s="511"/>
      <c r="G780" s="511"/>
      <c r="H780" s="662"/>
      <c r="I780" s="431"/>
      <c r="J780" s="19"/>
      <c r="K780" s="402"/>
      <c r="L780" s="363"/>
      <c r="M780" s="363"/>
      <c r="N780" s="363"/>
      <c r="O780" s="381"/>
      <c r="P780" s="382"/>
      <c r="Q780" s="444"/>
      <c r="R780" s="32"/>
    </row>
    <row r="781" spans="2:18" ht="13.5" customHeight="1" x14ac:dyDescent="0.2">
      <c r="B781" s="32"/>
      <c r="C781" s="383">
        <f t="shared" si="28"/>
        <v>769</v>
      </c>
      <c r="D781" s="60" t="str">
        <f t="shared" ref="D781:D844" si="29">IF(E781="","",IF(E781&lt;=$S$2,"○",""))</f>
        <v/>
      </c>
      <c r="E781" s="376"/>
      <c r="F781" s="511"/>
      <c r="G781" s="511"/>
      <c r="H781" s="662"/>
      <c r="I781" s="431"/>
      <c r="J781" s="19"/>
      <c r="K781" s="402"/>
      <c r="L781" s="363"/>
      <c r="M781" s="363"/>
      <c r="N781" s="363"/>
      <c r="O781" s="381"/>
      <c r="P781" s="382"/>
      <c r="Q781" s="444"/>
      <c r="R781" s="32"/>
    </row>
    <row r="782" spans="2:18" ht="13.5" customHeight="1" x14ac:dyDescent="0.2">
      <c r="B782" s="32"/>
      <c r="C782" s="383">
        <f t="shared" si="28"/>
        <v>770</v>
      </c>
      <c r="D782" s="60" t="str">
        <f t="shared" si="29"/>
        <v/>
      </c>
      <c r="E782" s="376"/>
      <c r="F782" s="511"/>
      <c r="G782" s="511"/>
      <c r="H782" s="662"/>
      <c r="I782" s="431"/>
      <c r="J782" s="19"/>
      <c r="K782" s="402"/>
      <c r="L782" s="363"/>
      <c r="M782" s="363"/>
      <c r="N782" s="363"/>
      <c r="O782" s="381"/>
      <c r="P782" s="382"/>
      <c r="Q782" s="444"/>
      <c r="R782" s="32"/>
    </row>
    <row r="783" spans="2:18" ht="13.5" customHeight="1" x14ac:dyDescent="0.2">
      <c r="B783" s="32"/>
      <c r="C783" s="383">
        <f t="shared" si="28"/>
        <v>771</v>
      </c>
      <c r="D783" s="60" t="str">
        <f t="shared" si="29"/>
        <v/>
      </c>
      <c r="E783" s="376"/>
      <c r="F783" s="511"/>
      <c r="G783" s="511"/>
      <c r="H783" s="662"/>
      <c r="I783" s="431"/>
      <c r="J783" s="19"/>
      <c r="K783" s="402"/>
      <c r="L783" s="363"/>
      <c r="M783" s="363"/>
      <c r="N783" s="363"/>
      <c r="O783" s="381"/>
      <c r="P783" s="382"/>
      <c r="Q783" s="444"/>
      <c r="R783" s="32"/>
    </row>
    <row r="784" spans="2:18" ht="13.5" customHeight="1" x14ac:dyDescent="0.2">
      <c r="B784" s="32"/>
      <c r="C784" s="383">
        <f t="shared" si="28"/>
        <v>772</v>
      </c>
      <c r="D784" s="60" t="str">
        <f t="shared" si="29"/>
        <v/>
      </c>
      <c r="E784" s="376"/>
      <c r="F784" s="511"/>
      <c r="G784" s="511"/>
      <c r="H784" s="662"/>
      <c r="I784" s="431"/>
      <c r="J784" s="19"/>
      <c r="K784" s="402"/>
      <c r="L784" s="363"/>
      <c r="M784" s="363"/>
      <c r="N784" s="363"/>
      <c r="O784" s="381"/>
      <c r="P784" s="382"/>
      <c r="Q784" s="444"/>
      <c r="R784" s="32"/>
    </row>
    <row r="785" spans="2:18" ht="13.5" customHeight="1" x14ac:dyDescent="0.2">
      <c r="B785" s="32"/>
      <c r="C785" s="383">
        <f t="shared" si="28"/>
        <v>773</v>
      </c>
      <c r="D785" s="60" t="str">
        <f t="shared" si="29"/>
        <v/>
      </c>
      <c r="E785" s="376"/>
      <c r="F785" s="511"/>
      <c r="G785" s="511"/>
      <c r="H785" s="662"/>
      <c r="I785" s="431"/>
      <c r="J785" s="19"/>
      <c r="K785" s="402"/>
      <c r="L785" s="363"/>
      <c r="M785" s="363"/>
      <c r="N785" s="363"/>
      <c r="O785" s="381"/>
      <c r="P785" s="382"/>
      <c r="Q785" s="444"/>
      <c r="R785" s="32"/>
    </row>
    <row r="786" spans="2:18" ht="13.5" customHeight="1" x14ac:dyDescent="0.2">
      <c r="B786" s="32"/>
      <c r="C786" s="383">
        <f t="shared" si="28"/>
        <v>774</v>
      </c>
      <c r="D786" s="60" t="str">
        <f t="shared" si="29"/>
        <v/>
      </c>
      <c r="E786" s="376"/>
      <c r="F786" s="511"/>
      <c r="G786" s="511"/>
      <c r="H786" s="662"/>
      <c r="I786" s="431"/>
      <c r="J786" s="19"/>
      <c r="K786" s="402"/>
      <c r="L786" s="363"/>
      <c r="M786" s="363"/>
      <c r="N786" s="363"/>
      <c r="O786" s="381"/>
      <c r="P786" s="382"/>
      <c r="Q786" s="444"/>
      <c r="R786" s="32"/>
    </row>
    <row r="787" spans="2:18" ht="13.5" customHeight="1" x14ac:dyDescent="0.2">
      <c r="B787" s="32"/>
      <c r="C787" s="383">
        <f t="shared" si="28"/>
        <v>775</v>
      </c>
      <c r="D787" s="60" t="str">
        <f t="shared" si="29"/>
        <v/>
      </c>
      <c r="E787" s="376"/>
      <c r="F787" s="511"/>
      <c r="G787" s="511"/>
      <c r="H787" s="662"/>
      <c r="I787" s="431"/>
      <c r="J787" s="19"/>
      <c r="K787" s="402"/>
      <c r="L787" s="363"/>
      <c r="M787" s="363"/>
      <c r="N787" s="363"/>
      <c r="O787" s="381"/>
      <c r="P787" s="382"/>
      <c r="Q787" s="444"/>
      <c r="R787" s="32"/>
    </row>
    <row r="788" spans="2:18" ht="13.5" customHeight="1" x14ac:dyDescent="0.2">
      <c r="B788" s="32"/>
      <c r="C788" s="383">
        <f t="shared" si="28"/>
        <v>776</v>
      </c>
      <c r="D788" s="60" t="str">
        <f t="shared" si="29"/>
        <v/>
      </c>
      <c r="E788" s="376"/>
      <c r="F788" s="511"/>
      <c r="G788" s="511"/>
      <c r="H788" s="662"/>
      <c r="I788" s="431"/>
      <c r="J788" s="19"/>
      <c r="K788" s="402"/>
      <c r="L788" s="363"/>
      <c r="M788" s="363"/>
      <c r="N788" s="363"/>
      <c r="O788" s="381"/>
      <c r="P788" s="382"/>
      <c r="Q788" s="444"/>
      <c r="R788" s="32"/>
    </row>
    <row r="789" spans="2:18" ht="13.5" customHeight="1" x14ac:dyDescent="0.2">
      <c r="B789" s="32"/>
      <c r="C789" s="383">
        <f t="shared" si="28"/>
        <v>777</v>
      </c>
      <c r="D789" s="60" t="str">
        <f t="shared" si="29"/>
        <v/>
      </c>
      <c r="E789" s="376"/>
      <c r="F789" s="511"/>
      <c r="G789" s="511"/>
      <c r="H789" s="662"/>
      <c r="I789" s="431"/>
      <c r="J789" s="19"/>
      <c r="K789" s="402"/>
      <c r="L789" s="363"/>
      <c r="M789" s="363"/>
      <c r="N789" s="363"/>
      <c r="O789" s="381"/>
      <c r="P789" s="382"/>
      <c r="Q789" s="444"/>
      <c r="R789" s="32"/>
    </row>
    <row r="790" spans="2:18" ht="13.5" customHeight="1" x14ac:dyDescent="0.2">
      <c r="B790" s="32"/>
      <c r="C790" s="383">
        <f t="shared" si="28"/>
        <v>778</v>
      </c>
      <c r="D790" s="60" t="str">
        <f t="shared" si="29"/>
        <v/>
      </c>
      <c r="E790" s="376"/>
      <c r="F790" s="511"/>
      <c r="G790" s="511"/>
      <c r="H790" s="662"/>
      <c r="I790" s="431"/>
      <c r="J790" s="19"/>
      <c r="K790" s="402"/>
      <c r="L790" s="363"/>
      <c r="M790" s="363"/>
      <c r="N790" s="363"/>
      <c r="O790" s="381"/>
      <c r="P790" s="382"/>
      <c r="Q790" s="444"/>
      <c r="R790" s="32"/>
    </row>
    <row r="791" spans="2:18" ht="13.5" customHeight="1" x14ac:dyDescent="0.2">
      <c r="B791" s="32"/>
      <c r="C791" s="383">
        <f t="shared" si="28"/>
        <v>779</v>
      </c>
      <c r="D791" s="60" t="str">
        <f t="shared" si="29"/>
        <v/>
      </c>
      <c r="E791" s="376"/>
      <c r="F791" s="511"/>
      <c r="G791" s="511"/>
      <c r="H791" s="662"/>
      <c r="I791" s="431"/>
      <c r="J791" s="19"/>
      <c r="K791" s="402"/>
      <c r="L791" s="363"/>
      <c r="M791" s="363"/>
      <c r="N791" s="363"/>
      <c r="O791" s="381"/>
      <c r="P791" s="382"/>
      <c r="Q791" s="444"/>
      <c r="R791" s="32"/>
    </row>
    <row r="792" spans="2:18" ht="13.5" customHeight="1" x14ac:dyDescent="0.2">
      <c r="B792" s="32"/>
      <c r="C792" s="383">
        <f t="shared" si="28"/>
        <v>780</v>
      </c>
      <c r="D792" s="60" t="str">
        <f t="shared" si="29"/>
        <v/>
      </c>
      <c r="E792" s="376"/>
      <c r="F792" s="511"/>
      <c r="G792" s="511"/>
      <c r="H792" s="662"/>
      <c r="I792" s="431"/>
      <c r="J792" s="19"/>
      <c r="K792" s="402"/>
      <c r="L792" s="363"/>
      <c r="M792" s="363"/>
      <c r="N792" s="363"/>
      <c r="O792" s="381"/>
      <c r="P792" s="382"/>
      <c r="Q792" s="444"/>
      <c r="R792" s="32"/>
    </row>
    <row r="793" spans="2:18" ht="13.5" customHeight="1" x14ac:dyDescent="0.2">
      <c r="B793" s="32"/>
      <c r="C793" s="383">
        <f t="shared" si="28"/>
        <v>781</v>
      </c>
      <c r="D793" s="60" t="str">
        <f t="shared" si="29"/>
        <v/>
      </c>
      <c r="E793" s="376"/>
      <c r="F793" s="511"/>
      <c r="G793" s="511"/>
      <c r="H793" s="662"/>
      <c r="I793" s="431"/>
      <c r="J793" s="19"/>
      <c r="K793" s="402"/>
      <c r="L793" s="363"/>
      <c r="M793" s="363"/>
      <c r="N793" s="363"/>
      <c r="O793" s="381"/>
      <c r="P793" s="382"/>
      <c r="Q793" s="444"/>
      <c r="R793" s="32"/>
    </row>
    <row r="794" spans="2:18" ht="13.5" customHeight="1" x14ac:dyDescent="0.2">
      <c r="B794" s="32"/>
      <c r="C794" s="383">
        <f t="shared" si="28"/>
        <v>782</v>
      </c>
      <c r="D794" s="60" t="str">
        <f t="shared" si="29"/>
        <v/>
      </c>
      <c r="E794" s="376"/>
      <c r="F794" s="511"/>
      <c r="G794" s="511"/>
      <c r="H794" s="662"/>
      <c r="I794" s="431"/>
      <c r="J794" s="19"/>
      <c r="K794" s="402"/>
      <c r="L794" s="363"/>
      <c r="M794" s="363"/>
      <c r="N794" s="363"/>
      <c r="O794" s="381"/>
      <c r="P794" s="382"/>
      <c r="Q794" s="444"/>
      <c r="R794" s="32"/>
    </row>
    <row r="795" spans="2:18" ht="13.5" customHeight="1" x14ac:dyDescent="0.2">
      <c r="B795" s="32"/>
      <c r="C795" s="383">
        <f t="shared" si="28"/>
        <v>783</v>
      </c>
      <c r="D795" s="60" t="str">
        <f t="shared" si="29"/>
        <v/>
      </c>
      <c r="E795" s="376"/>
      <c r="F795" s="511"/>
      <c r="G795" s="511"/>
      <c r="H795" s="662"/>
      <c r="I795" s="431"/>
      <c r="J795" s="19"/>
      <c r="K795" s="402"/>
      <c r="L795" s="363"/>
      <c r="M795" s="363"/>
      <c r="N795" s="363"/>
      <c r="O795" s="381"/>
      <c r="P795" s="382"/>
      <c r="Q795" s="444"/>
      <c r="R795" s="32"/>
    </row>
    <row r="796" spans="2:18" ht="13.5" customHeight="1" x14ac:dyDescent="0.2">
      <c r="B796" s="32"/>
      <c r="C796" s="383">
        <f t="shared" si="28"/>
        <v>784</v>
      </c>
      <c r="D796" s="60" t="str">
        <f t="shared" si="29"/>
        <v/>
      </c>
      <c r="E796" s="376"/>
      <c r="F796" s="511"/>
      <c r="G796" s="511"/>
      <c r="H796" s="662"/>
      <c r="I796" s="431"/>
      <c r="J796" s="19"/>
      <c r="K796" s="402"/>
      <c r="L796" s="363"/>
      <c r="M796" s="363"/>
      <c r="N796" s="363"/>
      <c r="O796" s="381"/>
      <c r="P796" s="382"/>
      <c r="Q796" s="444"/>
      <c r="R796" s="32"/>
    </row>
    <row r="797" spans="2:18" ht="13.5" customHeight="1" x14ac:dyDescent="0.2">
      <c r="B797" s="32"/>
      <c r="C797" s="383">
        <f t="shared" si="28"/>
        <v>785</v>
      </c>
      <c r="D797" s="60" t="str">
        <f t="shared" si="29"/>
        <v/>
      </c>
      <c r="E797" s="376"/>
      <c r="F797" s="511"/>
      <c r="G797" s="511"/>
      <c r="H797" s="662"/>
      <c r="I797" s="431"/>
      <c r="J797" s="19"/>
      <c r="K797" s="402"/>
      <c r="L797" s="363"/>
      <c r="M797" s="363"/>
      <c r="N797" s="363"/>
      <c r="O797" s="381"/>
      <c r="P797" s="382"/>
      <c r="Q797" s="444"/>
      <c r="R797" s="32"/>
    </row>
    <row r="798" spans="2:18" ht="13.5" customHeight="1" x14ac:dyDescent="0.2">
      <c r="B798" s="32"/>
      <c r="C798" s="383">
        <f t="shared" si="28"/>
        <v>786</v>
      </c>
      <c r="D798" s="60" t="str">
        <f t="shared" si="29"/>
        <v/>
      </c>
      <c r="E798" s="376"/>
      <c r="F798" s="511"/>
      <c r="G798" s="511"/>
      <c r="H798" s="662"/>
      <c r="I798" s="431"/>
      <c r="J798" s="19"/>
      <c r="K798" s="402"/>
      <c r="L798" s="363"/>
      <c r="M798" s="363"/>
      <c r="N798" s="363"/>
      <c r="O798" s="381"/>
      <c r="P798" s="382"/>
      <c r="Q798" s="444"/>
      <c r="R798" s="32"/>
    </row>
    <row r="799" spans="2:18" ht="13.5" customHeight="1" x14ac:dyDescent="0.2">
      <c r="B799" s="32"/>
      <c r="C799" s="383">
        <f t="shared" si="28"/>
        <v>787</v>
      </c>
      <c r="D799" s="60" t="str">
        <f t="shared" si="29"/>
        <v/>
      </c>
      <c r="E799" s="376"/>
      <c r="F799" s="511"/>
      <c r="G799" s="511"/>
      <c r="H799" s="662"/>
      <c r="I799" s="431"/>
      <c r="J799" s="19"/>
      <c r="K799" s="402"/>
      <c r="L799" s="363"/>
      <c r="M799" s="363"/>
      <c r="N799" s="363"/>
      <c r="O799" s="381"/>
      <c r="P799" s="382"/>
      <c r="Q799" s="444"/>
      <c r="R799" s="32"/>
    </row>
    <row r="800" spans="2:18" ht="13.5" customHeight="1" x14ac:dyDescent="0.2">
      <c r="B800" s="32"/>
      <c r="C800" s="383">
        <f t="shared" si="28"/>
        <v>788</v>
      </c>
      <c r="D800" s="60" t="str">
        <f t="shared" si="29"/>
        <v/>
      </c>
      <c r="E800" s="376"/>
      <c r="F800" s="511"/>
      <c r="G800" s="511"/>
      <c r="H800" s="662"/>
      <c r="I800" s="431"/>
      <c r="J800" s="19"/>
      <c r="K800" s="402"/>
      <c r="L800" s="363"/>
      <c r="M800" s="363"/>
      <c r="N800" s="363"/>
      <c r="O800" s="381"/>
      <c r="P800" s="382"/>
      <c r="Q800" s="444"/>
      <c r="R800" s="32"/>
    </row>
    <row r="801" spans="2:18" ht="13.5" customHeight="1" x14ac:dyDescent="0.2">
      <c r="B801" s="32"/>
      <c r="C801" s="383">
        <f t="shared" si="28"/>
        <v>789</v>
      </c>
      <c r="D801" s="60" t="str">
        <f t="shared" si="29"/>
        <v/>
      </c>
      <c r="E801" s="376"/>
      <c r="F801" s="511"/>
      <c r="G801" s="511"/>
      <c r="H801" s="662"/>
      <c r="I801" s="431"/>
      <c r="J801" s="19"/>
      <c r="K801" s="402"/>
      <c r="L801" s="363"/>
      <c r="M801" s="363"/>
      <c r="N801" s="363"/>
      <c r="O801" s="381"/>
      <c r="P801" s="382"/>
      <c r="Q801" s="444"/>
      <c r="R801" s="32"/>
    </row>
    <row r="802" spans="2:18" ht="13.5" customHeight="1" x14ac:dyDescent="0.2">
      <c r="B802" s="32"/>
      <c r="C802" s="383">
        <f t="shared" si="28"/>
        <v>790</v>
      </c>
      <c r="D802" s="60" t="str">
        <f t="shared" si="29"/>
        <v/>
      </c>
      <c r="E802" s="376"/>
      <c r="F802" s="511"/>
      <c r="G802" s="511"/>
      <c r="H802" s="662"/>
      <c r="I802" s="431"/>
      <c r="J802" s="19"/>
      <c r="K802" s="402"/>
      <c r="L802" s="363"/>
      <c r="M802" s="363"/>
      <c r="N802" s="363"/>
      <c r="O802" s="381"/>
      <c r="P802" s="382"/>
      <c r="Q802" s="444"/>
      <c r="R802" s="32"/>
    </row>
    <row r="803" spans="2:18" ht="13.5" customHeight="1" x14ac:dyDescent="0.2">
      <c r="B803" s="32"/>
      <c r="C803" s="383">
        <f t="shared" si="28"/>
        <v>791</v>
      </c>
      <c r="D803" s="60" t="str">
        <f t="shared" si="29"/>
        <v/>
      </c>
      <c r="E803" s="376"/>
      <c r="F803" s="511"/>
      <c r="G803" s="511"/>
      <c r="H803" s="662"/>
      <c r="I803" s="431"/>
      <c r="J803" s="19"/>
      <c r="K803" s="402"/>
      <c r="L803" s="363"/>
      <c r="M803" s="363"/>
      <c r="N803" s="363"/>
      <c r="O803" s="381"/>
      <c r="P803" s="382"/>
      <c r="Q803" s="444"/>
      <c r="R803" s="32"/>
    </row>
    <row r="804" spans="2:18" ht="13.5" customHeight="1" x14ac:dyDescent="0.2">
      <c r="B804" s="32"/>
      <c r="C804" s="383">
        <f t="shared" si="28"/>
        <v>792</v>
      </c>
      <c r="D804" s="60" t="str">
        <f t="shared" si="29"/>
        <v/>
      </c>
      <c r="E804" s="376"/>
      <c r="F804" s="511"/>
      <c r="G804" s="511"/>
      <c r="H804" s="662"/>
      <c r="I804" s="431"/>
      <c r="J804" s="19"/>
      <c r="K804" s="402"/>
      <c r="L804" s="363"/>
      <c r="M804" s="363"/>
      <c r="N804" s="363"/>
      <c r="O804" s="381"/>
      <c r="P804" s="382"/>
      <c r="Q804" s="444"/>
      <c r="R804" s="32"/>
    </row>
    <row r="805" spans="2:18" ht="13.5" customHeight="1" x14ac:dyDescent="0.2">
      <c r="B805" s="32"/>
      <c r="C805" s="383">
        <f t="shared" si="28"/>
        <v>793</v>
      </c>
      <c r="D805" s="60" t="str">
        <f t="shared" si="29"/>
        <v/>
      </c>
      <c r="E805" s="376"/>
      <c r="F805" s="511"/>
      <c r="G805" s="511"/>
      <c r="H805" s="662"/>
      <c r="I805" s="431"/>
      <c r="J805" s="19"/>
      <c r="K805" s="402"/>
      <c r="L805" s="363"/>
      <c r="M805" s="363"/>
      <c r="N805" s="363"/>
      <c r="O805" s="381"/>
      <c r="P805" s="382"/>
      <c r="Q805" s="444"/>
      <c r="R805" s="32"/>
    </row>
    <row r="806" spans="2:18" ht="13.5" customHeight="1" x14ac:dyDescent="0.2">
      <c r="B806" s="32"/>
      <c r="C806" s="383">
        <f t="shared" si="28"/>
        <v>794</v>
      </c>
      <c r="D806" s="60" t="str">
        <f t="shared" si="29"/>
        <v/>
      </c>
      <c r="E806" s="376"/>
      <c r="F806" s="511"/>
      <c r="G806" s="511"/>
      <c r="H806" s="662"/>
      <c r="I806" s="431"/>
      <c r="J806" s="19"/>
      <c r="K806" s="402"/>
      <c r="L806" s="363"/>
      <c r="M806" s="363"/>
      <c r="N806" s="363"/>
      <c r="O806" s="381"/>
      <c r="P806" s="382"/>
      <c r="Q806" s="444"/>
      <c r="R806" s="32"/>
    </row>
    <row r="807" spans="2:18" ht="13.5" customHeight="1" x14ac:dyDescent="0.2">
      <c r="B807" s="32"/>
      <c r="C807" s="383">
        <f t="shared" si="28"/>
        <v>795</v>
      </c>
      <c r="D807" s="60" t="str">
        <f t="shared" si="29"/>
        <v/>
      </c>
      <c r="E807" s="376"/>
      <c r="F807" s="511"/>
      <c r="G807" s="511"/>
      <c r="H807" s="662"/>
      <c r="I807" s="431"/>
      <c r="J807" s="19"/>
      <c r="K807" s="402"/>
      <c r="L807" s="363"/>
      <c r="M807" s="363"/>
      <c r="N807" s="363"/>
      <c r="O807" s="381"/>
      <c r="P807" s="382"/>
      <c r="Q807" s="444"/>
      <c r="R807" s="32"/>
    </row>
    <row r="808" spans="2:18" ht="13.5" customHeight="1" x14ac:dyDescent="0.2">
      <c r="B808" s="32"/>
      <c r="C808" s="383">
        <f t="shared" si="28"/>
        <v>796</v>
      </c>
      <c r="D808" s="60" t="str">
        <f t="shared" si="29"/>
        <v/>
      </c>
      <c r="E808" s="376"/>
      <c r="F808" s="511"/>
      <c r="G808" s="511"/>
      <c r="H808" s="662"/>
      <c r="I808" s="431"/>
      <c r="J808" s="19"/>
      <c r="K808" s="402"/>
      <c r="L808" s="363"/>
      <c r="M808" s="363"/>
      <c r="N808" s="363"/>
      <c r="O808" s="381"/>
      <c r="P808" s="382"/>
      <c r="Q808" s="444"/>
      <c r="R808" s="32"/>
    </row>
    <row r="809" spans="2:18" ht="13.5" customHeight="1" x14ac:dyDescent="0.2">
      <c r="B809" s="32"/>
      <c r="C809" s="383">
        <f t="shared" si="28"/>
        <v>797</v>
      </c>
      <c r="D809" s="60" t="str">
        <f t="shared" si="29"/>
        <v/>
      </c>
      <c r="E809" s="376"/>
      <c r="F809" s="511"/>
      <c r="G809" s="511"/>
      <c r="H809" s="662"/>
      <c r="I809" s="431"/>
      <c r="J809" s="19"/>
      <c r="K809" s="402"/>
      <c r="L809" s="363"/>
      <c r="M809" s="363"/>
      <c r="N809" s="363"/>
      <c r="O809" s="381"/>
      <c r="P809" s="382"/>
      <c r="Q809" s="444"/>
      <c r="R809" s="32"/>
    </row>
    <row r="810" spans="2:18" ht="13.5" customHeight="1" x14ac:dyDescent="0.2">
      <c r="B810" s="32"/>
      <c r="C810" s="383">
        <f t="shared" si="28"/>
        <v>798</v>
      </c>
      <c r="D810" s="60" t="str">
        <f t="shared" si="29"/>
        <v/>
      </c>
      <c r="E810" s="376"/>
      <c r="F810" s="511"/>
      <c r="G810" s="511"/>
      <c r="H810" s="662"/>
      <c r="I810" s="431"/>
      <c r="J810" s="19"/>
      <c r="K810" s="402"/>
      <c r="L810" s="363"/>
      <c r="M810" s="363"/>
      <c r="N810" s="363"/>
      <c r="O810" s="381"/>
      <c r="P810" s="382"/>
      <c r="Q810" s="444"/>
      <c r="R810" s="32"/>
    </row>
    <row r="811" spans="2:18" ht="13.5" customHeight="1" x14ac:dyDescent="0.2">
      <c r="B811" s="32"/>
      <c r="C811" s="383">
        <f t="shared" si="28"/>
        <v>799</v>
      </c>
      <c r="D811" s="60" t="str">
        <f t="shared" si="29"/>
        <v/>
      </c>
      <c r="E811" s="376"/>
      <c r="F811" s="511"/>
      <c r="G811" s="511"/>
      <c r="H811" s="662"/>
      <c r="I811" s="431"/>
      <c r="J811" s="19"/>
      <c r="K811" s="402"/>
      <c r="L811" s="363"/>
      <c r="M811" s="363"/>
      <c r="N811" s="363"/>
      <c r="O811" s="381"/>
      <c r="P811" s="382"/>
      <c r="Q811" s="444"/>
      <c r="R811" s="32"/>
    </row>
    <row r="812" spans="2:18" ht="13.5" customHeight="1" x14ac:dyDescent="0.2">
      <c r="B812" s="32"/>
      <c r="C812" s="383">
        <f t="shared" si="28"/>
        <v>800</v>
      </c>
      <c r="D812" s="60" t="str">
        <f t="shared" si="29"/>
        <v/>
      </c>
      <c r="E812" s="376"/>
      <c r="F812" s="511"/>
      <c r="G812" s="511"/>
      <c r="H812" s="662"/>
      <c r="I812" s="431"/>
      <c r="J812" s="19"/>
      <c r="K812" s="402"/>
      <c r="L812" s="363"/>
      <c r="M812" s="363"/>
      <c r="N812" s="363"/>
      <c r="O812" s="381"/>
      <c r="P812" s="382"/>
      <c r="Q812" s="444"/>
      <c r="R812" s="32"/>
    </row>
    <row r="813" spans="2:18" ht="13.5" customHeight="1" x14ac:dyDescent="0.2">
      <c r="B813" s="32"/>
      <c r="C813" s="383">
        <f t="shared" si="28"/>
        <v>801</v>
      </c>
      <c r="D813" s="60" t="str">
        <f t="shared" si="29"/>
        <v/>
      </c>
      <c r="E813" s="376"/>
      <c r="F813" s="511"/>
      <c r="G813" s="511"/>
      <c r="H813" s="662"/>
      <c r="I813" s="431"/>
      <c r="J813" s="19"/>
      <c r="K813" s="402"/>
      <c r="L813" s="363"/>
      <c r="M813" s="363"/>
      <c r="N813" s="363"/>
      <c r="O813" s="381"/>
      <c r="P813" s="382"/>
      <c r="Q813" s="444"/>
      <c r="R813" s="32"/>
    </row>
    <row r="814" spans="2:18" ht="13.5" customHeight="1" x14ac:dyDescent="0.2">
      <c r="B814" s="32"/>
      <c r="C814" s="383">
        <f t="shared" si="28"/>
        <v>802</v>
      </c>
      <c r="D814" s="60" t="str">
        <f t="shared" si="29"/>
        <v/>
      </c>
      <c r="E814" s="376"/>
      <c r="F814" s="511"/>
      <c r="G814" s="511"/>
      <c r="H814" s="662"/>
      <c r="I814" s="431"/>
      <c r="J814" s="19"/>
      <c r="K814" s="402"/>
      <c r="L814" s="363"/>
      <c r="M814" s="363"/>
      <c r="N814" s="363"/>
      <c r="O814" s="381"/>
      <c r="P814" s="382"/>
      <c r="Q814" s="444"/>
      <c r="R814" s="32"/>
    </row>
    <row r="815" spans="2:18" ht="13.5" customHeight="1" x14ac:dyDescent="0.2">
      <c r="B815" s="32"/>
      <c r="C815" s="383">
        <f t="shared" si="28"/>
        <v>803</v>
      </c>
      <c r="D815" s="60" t="str">
        <f t="shared" si="29"/>
        <v/>
      </c>
      <c r="E815" s="376"/>
      <c r="F815" s="511"/>
      <c r="G815" s="511"/>
      <c r="H815" s="662"/>
      <c r="I815" s="431"/>
      <c r="J815" s="19"/>
      <c r="K815" s="402"/>
      <c r="L815" s="363"/>
      <c r="M815" s="363"/>
      <c r="N815" s="363"/>
      <c r="O815" s="381"/>
      <c r="P815" s="382"/>
      <c r="Q815" s="444"/>
      <c r="R815" s="32"/>
    </row>
    <row r="816" spans="2:18" ht="13.5" customHeight="1" x14ac:dyDescent="0.2">
      <c r="B816" s="32"/>
      <c r="C816" s="383">
        <f t="shared" si="28"/>
        <v>804</v>
      </c>
      <c r="D816" s="60" t="str">
        <f t="shared" si="29"/>
        <v/>
      </c>
      <c r="E816" s="376"/>
      <c r="F816" s="511"/>
      <c r="G816" s="511"/>
      <c r="H816" s="662"/>
      <c r="I816" s="431"/>
      <c r="J816" s="19"/>
      <c r="K816" s="402"/>
      <c r="L816" s="363"/>
      <c r="M816" s="363"/>
      <c r="N816" s="363"/>
      <c r="O816" s="381"/>
      <c r="P816" s="382"/>
      <c r="Q816" s="444"/>
      <c r="R816" s="32"/>
    </row>
    <row r="817" spans="2:18" ht="13.5" customHeight="1" x14ac:dyDescent="0.2">
      <c r="B817" s="32"/>
      <c r="C817" s="383">
        <f t="shared" si="28"/>
        <v>805</v>
      </c>
      <c r="D817" s="60" t="str">
        <f t="shared" si="29"/>
        <v/>
      </c>
      <c r="E817" s="376"/>
      <c r="F817" s="511"/>
      <c r="G817" s="511"/>
      <c r="H817" s="662"/>
      <c r="I817" s="431"/>
      <c r="J817" s="19"/>
      <c r="K817" s="402"/>
      <c r="L817" s="363"/>
      <c r="M817" s="363"/>
      <c r="N817" s="363"/>
      <c r="O817" s="381"/>
      <c r="P817" s="382"/>
      <c r="Q817" s="444"/>
      <c r="R817" s="32"/>
    </row>
    <row r="818" spans="2:18" ht="13.5" customHeight="1" x14ac:dyDescent="0.2">
      <c r="B818" s="32"/>
      <c r="C818" s="383">
        <f t="shared" si="28"/>
        <v>806</v>
      </c>
      <c r="D818" s="60" t="str">
        <f t="shared" si="29"/>
        <v/>
      </c>
      <c r="E818" s="376"/>
      <c r="F818" s="511"/>
      <c r="G818" s="511"/>
      <c r="H818" s="662"/>
      <c r="I818" s="431"/>
      <c r="J818" s="19"/>
      <c r="K818" s="402"/>
      <c r="L818" s="363"/>
      <c r="M818" s="363"/>
      <c r="N818" s="363"/>
      <c r="O818" s="381"/>
      <c r="P818" s="382"/>
      <c r="Q818" s="444"/>
      <c r="R818" s="32"/>
    </row>
    <row r="819" spans="2:18" ht="13.5" customHeight="1" x14ac:dyDescent="0.2">
      <c r="B819" s="32"/>
      <c r="C819" s="383">
        <f t="shared" si="28"/>
        <v>807</v>
      </c>
      <c r="D819" s="60" t="str">
        <f t="shared" si="29"/>
        <v/>
      </c>
      <c r="E819" s="376"/>
      <c r="F819" s="511"/>
      <c r="G819" s="511"/>
      <c r="H819" s="662"/>
      <c r="I819" s="431"/>
      <c r="J819" s="19"/>
      <c r="K819" s="402"/>
      <c r="L819" s="363"/>
      <c r="M819" s="363"/>
      <c r="N819" s="363"/>
      <c r="O819" s="381"/>
      <c r="P819" s="382"/>
      <c r="Q819" s="444"/>
      <c r="R819" s="32"/>
    </row>
    <row r="820" spans="2:18" ht="13.5" customHeight="1" x14ac:dyDescent="0.2">
      <c r="B820" s="32"/>
      <c r="C820" s="383">
        <f t="shared" si="28"/>
        <v>808</v>
      </c>
      <c r="D820" s="60" t="str">
        <f t="shared" si="29"/>
        <v/>
      </c>
      <c r="E820" s="376"/>
      <c r="F820" s="511"/>
      <c r="G820" s="511"/>
      <c r="H820" s="662"/>
      <c r="I820" s="431"/>
      <c r="J820" s="19"/>
      <c r="K820" s="402"/>
      <c r="L820" s="363"/>
      <c r="M820" s="363"/>
      <c r="N820" s="363"/>
      <c r="O820" s="381"/>
      <c r="P820" s="382"/>
      <c r="Q820" s="444"/>
      <c r="R820" s="32"/>
    </row>
    <row r="821" spans="2:18" ht="13.5" customHeight="1" x14ac:dyDescent="0.2">
      <c r="B821" s="32"/>
      <c r="C821" s="383">
        <f t="shared" si="28"/>
        <v>809</v>
      </c>
      <c r="D821" s="60" t="str">
        <f t="shared" si="29"/>
        <v/>
      </c>
      <c r="E821" s="376"/>
      <c r="F821" s="511"/>
      <c r="G821" s="511"/>
      <c r="H821" s="662"/>
      <c r="I821" s="431"/>
      <c r="J821" s="19"/>
      <c r="K821" s="402"/>
      <c r="L821" s="363"/>
      <c r="M821" s="363"/>
      <c r="N821" s="363"/>
      <c r="O821" s="381"/>
      <c r="P821" s="382"/>
      <c r="Q821" s="444"/>
      <c r="R821" s="32"/>
    </row>
    <row r="822" spans="2:18" ht="13.5" customHeight="1" x14ac:dyDescent="0.2">
      <c r="B822" s="32"/>
      <c r="C822" s="383">
        <f>C821+1</f>
        <v>810</v>
      </c>
      <c r="D822" s="60" t="str">
        <f t="shared" si="29"/>
        <v/>
      </c>
      <c r="E822" s="376"/>
      <c r="F822" s="511"/>
      <c r="G822" s="511"/>
      <c r="H822" s="662"/>
      <c r="I822" s="431"/>
      <c r="J822" s="19"/>
      <c r="K822" s="402"/>
      <c r="L822" s="363"/>
      <c r="M822" s="363"/>
      <c r="N822" s="363"/>
      <c r="O822" s="381"/>
      <c r="P822" s="382"/>
      <c r="Q822" s="444"/>
      <c r="R822" s="32"/>
    </row>
    <row r="823" spans="2:18" ht="13.5" customHeight="1" x14ac:dyDescent="0.2">
      <c r="B823" s="32"/>
      <c r="C823" s="383">
        <f>C822+1</f>
        <v>811</v>
      </c>
      <c r="D823" s="60" t="str">
        <f t="shared" si="29"/>
        <v/>
      </c>
      <c r="E823" s="376"/>
      <c r="F823" s="511"/>
      <c r="G823" s="511"/>
      <c r="H823" s="662"/>
      <c r="I823" s="431"/>
      <c r="J823" s="19"/>
      <c r="K823" s="402"/>
      <c r="L823" s="363"/>
      <c r="M823" s="363"/>
      <c r="N823" s="363"/>
      <c r="O823" s="381"/>
      <c r="P823" s="382"/>
      <c r="Q823" s="444"/>
      <c r="R823" s="32"/>
    </row>
    <row r="824" spans="2:18" ht="13.5" customHeight="1" x14ac:dyDescent="0.2">
      <c r="B824" s="32"/>
      <c r="C824" s="383">
        <f>C823+1</f>
        <v>812</v>
      </c>
      <c r="D824" s="60" t="str">
        <f t="shared" si="29"/>
        <v/>
      </c>
      <c r="E824" s="376"/>
      <c r="F824" s="511"/>
      <c r="G824" s="511"/>
      <c r="H824" s="662"/>
      <c r="I824" s="431"/>
      <c r="J824" s="19"/>
      <c r="K824" s="402"/>
      <c r="L824" s="363"/>
      <c r="M824" s="363"/>
      <c r="N824" s="363"/>
      <c r="O824" s="381"/>
      <c r="P824" s="382"/>
      <c r="Q824" s="444"/>
      <c r="R824" s="32"/>
    </row>
    <row r="825" spans="2:18" ht="13.5" customHeight="1" x14ac:dyDescent="0.2">
      <c r="B825" s="32"/>
      <c r="C825" s="383">
        <f>C824+1</f>
        <v>813</v>
      </c>
      <c r="D825" s="60" t="str">
        <f t="shared" si="29"/>
        <v/>
      </c>
      <c r="E825" s="376"/>
      <c r="F825" s="511"/>
      <c r="G825" s="511"/>
      <c r="H825" s="662"/>
      <c r="I825" s="431"/>
      <c r="J825" s="19"/>
      <c r="K825" s="402"/>
      <c r="L825" s="363"/>
      <c r="M825" s="363"/>
      <c r="N825" s="363"/>
      <c r="O825" s="381"/>
      <c r="P825" s="382"/>
      <c r="Q825" s="444"/>
      <c r="R825" s="32"/>
    </row>
    <row r="826" spans="2:18" ht="13.5" customHeight="1" x14ac:dyDescent="0.2">
      <c r="B826" s="32"/>
      <c r="C826" s="383">
        <f t="shared" si="28"/>
        <v>814</v>
      </c>
      <c r="D826" s="60" t="str">
        <f t="shared" si="29"/>
        <v/>
      </c>
      <c r="E826" s="376"/>
      <c r="F826" s="511"/>
      <c r="G826" s="511"/>
      <c r="H826" s="662"/>
      <c r="I826" s="431"/>
      <c r="J826" s="19"/>
      <c r="K826" s="402"/>
      <c r="L826" s="363"/>
      <c r="M826" s="363"/>
      <c r="N826" s="363"/>
      <c r="O826" s="381"/>
      <c r="P826" s="382"/>
      <c r="Q826" s="444"/>
      <c r="R826" s="32"/>
    </row>
    <row r="827" spans="2:18" ht="13.5" customHeight="1" x14ac:dyDescent="0.2">
      <c r="B827" s="32"/>
      <c r="C827" s="383">
        <f t="shared" si="28"/>
        <v>815</v>
      </c>
      <c r="D827" s="60" t="str">
        <f t="shared" si="29"/>
        <v/>
      </c>
      <c r="E827" s="376"/>
      <c r="F827" s="511"/>
      <c r="G827" s="511"/>
      <c r="H827" s="662"/>
      <c r="I827" s="431"/>
      <c r="J827" s="19"/>
      <c r="K827" s="402"/>
      <c r="L827" s="363"/>
      <c r="M827" s="363"/>
      <c r="N827" s="363"/>
      <c r="O827" s="381"/>
      <c r="P827" s="382"/>
      <c r="Q827" s="444"/>
      <c r="R827" s="32"/>
    </row>
    <row r="828" spans="2:18" ht="13.5" customHeight="1" x14ac:dyDescent="0.2">
      <c r="B828" s="32"/>
      <c r="C828" s="383">
        <f t="shared" si="28"/>
        <v>816</v>
      </c>
      <c r="D828" s="60" t="str">
        <f t="shared" si="29"/>
        <v/>
      </c>
      <c r="E828" s="376"/>
      <c r="F828" s="511"/>
      <c r="G828" s="511"/>
      <c r="H828" s="662"/>
      <c r="I828" s="431"/>
      <c r="J828" s="19"/>
      <c r="K828" s="402"/>
      <c r="L828" s="363"/>
      <c r="M828" s="363"/>
      <c r="N828" s="363"/>
      <c r="O828" s="381"/>
      <c r="P828" s="382"/>
      <c r="Q828" s="444"/>
      <c r="R828" s="32"/>
    </row>
    <row r="829" spans="2:18" ht="13.5" customHeight="1" x14ac:dyDescent="0.2">
      <c r="B829" s="32"/>
      <c r="C829" s="383">
        <f t="shared" si="28"/>
        <v>817</v>
      </c>
      <c r="D829" s="60" t="str">
        <f t="shared" si="29"/>
        <v/>
      </c>
      <c r="E829" s="376"/>
      <c r="F829" s="511"/>
      <c r="G829" s="511"/>
      <c r="H829" s="662"/>
      <c r="I829" s="431"/>
      <c r="J829" s="19"/>
      <c r="K829" s="402"/>
      <c r="L829" s="363"/>
      <c r="M829" s="363"/>
      <c r="N829" s="363"/>
      <c r="O829" s="381"/>
      <c r="P829" s="382"/>
      <c r="Q829" s="444"/>
      <c r="R829" s="32"/>
    </row>
    <row r="830" spans="2:18" ht="13.5" customHeight="1" x14ac:dyDescent="0.2">
      <c r="B830" s="32"/>
      <c r="C830" s="383">
        <f t="shared" si="28"/>
        <v>818</v>
      </c>
      <c r="D830" s="60" t="str">
        <f t="shared" si="29"/>
        <v/>
      </c>
      <c r="E830" s="376"/>
      <c r="F830" s="511"/>
      <c r="G830" s="511"/>
      <c r="H830" s="662"/>
      <c r="I830" s="431"/>
      <c r="J830" s="19"/>
      <c r="K830" s="402"/>
      <c r="L830" s="363"/>
      <c r="M830" s="363"/>
      <c r="N830" s="363"/>
      <c r="O830" s="381"/>
      <c r="P830" s="382"/>
      <c r="Q830" s="444"/>
      <c r="R830" s="32"/>
    </row>
    <row r="831" spans="2:18" ht="13.5" customHeight="1" x14ac:dyDescent="0.2">
      <c r="B831" s="32"/>
      <c r="C831" s="383">
        <f t="shared" si="28"/>
        <v>819</v>
      </c>
      <c r="D831" s="60" t="str">
        <f t="shared" si="29"/>
        <v/>
      </c>
      <c r="E831" s="376"/>
      <c r="F831" s="511"/>
      <c r="G831" s="511"/>
      <c r="H831" s="662"/>
      <c r="I831" s="431"/>
      <c r="J831" s="19"/>
      <c r="K831" s="402"/>
      <c r="L831" s="363"/>
      <c r="M831" s="363"/>
      <c r="N831" s="363"/>
      <c r="O831" s="381"/>
      <c r="P831" s="382"/>
      <c r="Q831" s="444"/>
      <c r="R831" s="32"/>
    </row>
    <row r="832" spans="2:18" ht="13.5" customHeight="1" x14ac:dyDescent="0.2">
      <c r="B832" s="32"/>
      <c r="C832" s="383">
        <f t="shared" si="28"/>
        <v>820</v>
      </c>
      <c r="D832" s="60" t="str">
        <f t="shared" si="29"/>
        <v/>
      </c>
      <c r="E832" s="376"/>
      <c r="F832" s="511"/>
      <c r="G832" s="511"/>
      <c r="H832" s="662"/>
      <c r="I832" s="431"/>
      <c r="J832" s="19"/>
      <c r="K832" s="402"/>
      <c r="L832" s="363"/>
      <c r="M832" s="363"/>
      <c r="N832" s="363"/>
      <c r="O832" s="381"/>
      <c r="P832" s="382"/>
      <c r="Q832" s="444"/>
      <c r="R832" s="32"/>
    </row>
    <row r="833" spans="2:18" ht="13.5" customHeight="1" x14ac:dyDescent="0.2">
      <c r="B833" s="32"/>
      <c r="C833" s="383">
        <f t="shared" si="28"/>
        <v>821</v>
      </c>
      <c r="D833" s="60" t="str">
        <f t="shared" si="29"/>
        <v/>
      </c>
      <c r="E833" s="376"/>
      <c r="F833" s="511"/>
      <c r="G833" s="511"/>
      <c r="H833" s="662"/>
      <c r="I833" s="431"/>
      <c r="J833" s="19"/>
      <c r="K833" s="402"/>
      <c r="L833" s="363"/>
      <c r="M833" s="363"/>
      <c r="N833" s="363"/>
      <c r="O833" s="381"/>
      <c r="P833" s="382"/>
      <c r="Q833" s="444"/>
      <c r="R833" s="32"/>
    </row>
    <row r="834" spans="2:18" ht="13.5" customHeight="1" x14ac:dyDescent="0.2">
      <c r="B834" s="32"/>
      <c r="C834" s="383">
        <f t="shared" si="28"/>
        <v>822</v>
      </c>
      <c r="D834" s="60" t="str">
        <f t="shared" si="29"/>
        <v/>
      </c>
      <c r="E834" s="376"/>
      <c r="F834" s="511"/>
      <c r="G834" s="511"/>
      <c r="H834" s="662"/>
      <c r="I834" s="431"/>
      <c r="J834" s="19"/>
      <c r="K834" s="402"/>
      <c r="L834" s="363"/>
      <c r="M834" s="363"/>
      <c r="N834" s="363"/>
      <c r="O834" s="381"/>
      <c r="P834" s="382"/>
      <c r="Q834" s="444"/>
      <c r="R834" s="32"/>
    </row>
    <row r="835" spans="2:18" ht="13.5" customHeight="1" x14ac:dyDescent="0.2">
      <c r="B835" s="32"/>
      <c r="C835" s="383">
        <f t="shared" si="28"/>
        <v>823</v>
      </c>
      <c r="D835" s="60" t="str">
        <f t="shared" si="29"/>
        <v/>
      </c>
      <c r="E835" s="376"/>
      <c r="F835" s="511"/>
      <c r="G835" s="511"/>
      <c r="H835" s="662"/>
      <c r="I835" s="431"/>
      <c r="J835" s="19"/>
      <c r="K835" s="402"/>
      <c r="L835" s="363"/>
      <c r="M835" s="363"/>
      <c r="N835" s="363"/>
      <c r="O835" s="381"/>
      <c r="P835" s="382"/>
      <c r="Q835" s="444"/>
      <c r="R835" s="32"/>
    </row>
    <row r="836" spans="2:18" ht="13.5" customHeight="1" x14ac:dyDescent="0.2">
      <c r="B836" s="32"/>
      <c r="C836" s="383">
        <f t="shared" si="28"/>
        <v>824</v>
      </c>
      <c r="D836" s="60" t="str">
        <f t="shared" si="29"/>
        <v/>
      </c>
      <c r="E836" s="376"/>
      <c r="F836" s="511"/>
      <c r="G836" s="511"/>
      <c r="H836" s="662"/>
      <c r="I836" s="431"/>
      <c r="J836" s="19"/>
      <c r="K836" s="402"/>
      <c r="L836" s="363"/>
      <c r="M836" s="363"/>
      <c r="N836" s="363"/>
      <c r="O836" s="381"/>
      <c r="P836" s="382"/>
      <c r="Q836" s="444"/>
      <c r="R836" s="32"/>
    </row>
    <row r="837" spans="2:18" ht="13.5" customHeight="1" x14ac:dyDescent="0.2">
      <c r="B837" s="32"/>
      <c r="C837" s="383">
        <f t="shared" si="28"/>
        <v>825</v>
      </c>
      <c r="D837" s="60" t="str">
        <f t="shared" si="29"/>
        <v/>
      </c>
      <c r="E837" s="376"/>
      <c r="F837" s="511"/>
      <c r="G837" s="511"/>
      <c r="H837" s="662"/>
      <c r="I837" s="431"/>
      <c r="J837" s="19"/>
      <c r="K837" s="402"/>
      <c r="L837" s="363"/>
      <c r="M837" s="363"/>
      <c r="N837" s="363"/>
      <c r="O837" s="381"/>
      <c r="P837" s="382"/>
      <c r="Q837" s="444"/>
      <c r="R837" s="32"/>
    </row>
    <row r="838" spans="2:18" ht="13.5" customHeight="1" x14ac:dyDescent="0.2">
      <c r="B838" s="32"/>
      <c r="C838" s="383">
        <f t="shared" ref="C838:C901" si="30">C837+1</f>
        <v>826</v>
      </c>
      <c r="D838" s="60" t="str">
        <f t="shared" si="29"/>
        <v/>
      </c>
      <c r="E838" s="376"/>
      <c r="F838" s="511"/>
      <c r="G838" s="511"/>
      <c r="H838" s="662"/>
      <c r="I838" s="431"/>
      <c r="J838" s="19"/>
      <c r="K838" s="402"/>
      <c r="L838" s="363"/>
      <c r="M838" s="363"/>
      <c r="N838" s="363"/>
      <c r="O838" s="381"/>
      <c r="P838" s="382"/>
      <c r="Q838" s="444"/>
      <c r="R838" s="32"/>
    </row>
    <row r="839" spans="2:18" ht="13.5" customHeight="1" x14ac:dyDescent="0.2">
      <c r="B839" s="32"/>
      <c r="C839" s="383">
        <f t="shared" si="30"/>
        <v>827</v>
      </c>
      <c r="D839" s="60" t="str">
        <f t="shared" si="29"/>
        <v/>
      </c>
      <c r="E839" s="376"/>
      <c r="F839" s="511"/>
      <c r="G839" s="511"/>
      <c r="H839" s="662"/>
      <c r="I839" s="431"/>
      <c r="J839" s="19"/>
      <c r="K839" s="402"/>
      <c r="L839" s="363"/>
      <c r="M839" s="363"/>
      <c r="N839" s="363"/>
      <c r="O839" s="381"/>
      <c r="P839" s="382"/>
      <c r="Q839" s="444"/>
      <c r="R839" s="32"/>
    </row>
    <row r="840" spans="2:18" ht="13.5" customHeight="1" x14ac:dyDescent="0.2">
      <c r="B840" s="32"/>
      <c r="C840" s="383">
        <f t="shared" si="30"/>
        <v>828</v>
      </c>
      <c r="D840" s="60" t="str">
        <f t="shared" si="29"/>
        <v/>
      </c>
      <c r="E840" s="376"/>
      <c r="F840" s="511"/>
      <c r="G840" s="511"/>
      <c r="H840" s="662"/>
      <c r="I840" s="431"/>
      <c r="J840" s="19"/>
      <c r="K840" s="402"/>
      <c r="L840" s="363"/>
      <c r="M840" s="363"/>
      <c r="N840" s="363"/>
      <c r="O840" s="381"/>
      <c r="P840" s="382"/>
      <c r="Q840" s="444"/>
      <c r="R840" s="32"/>
    </row>
    <row r="841" spans="2:18" ht="13.5" customHeight="1" x14ac:dyDescent="0.2">
      <c r="B841" s="32"/>
      <c r="C841" s="383">
        <f t="shared" si="30"/>
        <v>829</v>
      </c>
      <c r="D841" s="60" t="str">
        <f t="shared" si="29"/>
        <v/>
      </c>
      <c r="E841" s="376"/>
      <c r="F841" s="511"/>
      <c r="G841" s="511"/>
      <c r="H841" s="662"/>
      <c r="I841" s="431"/>
      <c r="J841" s="19"/>
      <c r="K841" s="402"/>
      <c r="L841" s="363"/>
      <c r="M841" s="363"/>
      <c r="N841" s="363"/>
      <c r="O841" s="381"/>
      <c r="P841" s="382"/>
      <c r="Q841" s="444"/>
      <c r="R841" s="32"/>
    </row>
    <row r="842" spans="2:18" ht="13.5" customHeight="1" x14ac:dyDescent="0.2">
      <c r="B842" s="32"/>
      <c r="C842" s="383">
        <f t="shared" si="30"/>
        <v>830</v>
      </c>
      <c r="D842" s="60" t="str">
        <f t="shared" si="29"/>
        <v/>
      </c>
      <c r="E842" s="376"/>
      <c r="F842" s="511"/>
      <c r="G842" s="511"/>
      <c r="H842" s="662"/>
      <c r="I842" s="431"/>
      <c r="J842" s="19"/>
      <c r="K842" s="402"/>
      <c r="L842" s="363"/>
      <c r="M842" s="363"/>
      <c r="N842" s="363"/>
      <c r="O842" s="381"/>
      <c r="P842" s="382"/>
      <c r="Q842" s="444"/>
      <c r="R842" s="32"/>
    </row>
    <row r="843" spans="2:18" ht="13.5" customHeight="1" x14ac:dyDescent="0.2">
      <c r="B843" s="32"/>
      <c r="C843" s="383">
        <f t="shared" si="30"/>
        <v>831</v>
      </c>
      <c r="D843" s="60" t="str">
        <f t="shared" si="29"/>
        <v/>
      </c>
      <c r="E843" s="376"/>
      <c r="F843" s="511"/>
      <c r="G843" s="511"/>
      <c r="H843" s="662"/>
      <c r="I843" s="431"/>
      <c r="J843" s="19"/>
      <c r="K843" s="402"/>
      <c r="L843" s="363"/>
      <c r="M843" s="363"/>
      <c r="N843" s="363"/>
      <c r="O843" s="381"/>
      <c r="P843" s="382"/>
      <c r="Q843" s="444"/>
      <c r="R843" s="32"/>
    </row>
    <row r="844" spans="2:18" ht="13.5" customHeight="1" x14ac:dyDescent="0.2">
      <c r="B844" s="32"/>
      <c r="C844" s="383">
        <f t="shared" si="30"/>
        <v>832</v>
      </c>
      <c r="D844" s="60" t="str">
        <f t="shared" si="29"/>
        <v/>
      </c>
      <c r="E844" s="376"/>
      <c r="F844" s="511"/>
      <c r="G844" s="511"/>
      <c r="H844" s="662"/>
      <c r="I844" s="431"/>
      <c r="J844" s="19"/>
      <c r="K844" s="402"/>
      <c r="L844" s="363"/>
      <c r="M844" s="363"/>
      <c r="N844" s="363"/>
      <c r="O844" s="381"/>
      <c r="P844" s="382"/>
      <c r="Q844" s="444"/>
      <c r="R844" s="32"/>
    </row>
    <row r="845" spans="2:18" ht="13.5" customHeight="1" x14ac:dyDescent="0.2">
      <c r="B845" s="32"/>
      <c r="C845" s="383">
        <f t="shared" si="30"/>
        <v>833</v>
      </c>
      <c r="D845" s="60" t="str">
        <f t="shared" ref="D845:D908" si="31">IF(E845="","",IF(E845&lt;=$S$2,"○",""))</f>
        <v/>
      </c>
      <c r="E845" s="376"/>
      <c r="F845" s="511"/>
      <c r="G845" s="511"/>
      <c r="H845" s="662"/>
      <c r="I845" s="431"/>
      <c r="J845" s="19"/>
      <c r="K845" s="402"/>
      <c r="L845" s="363"/>
      <c r="M845" s="363"/>
      <c r="N845" s="363"/>
      <c r="O845" s="381"/>
      <c r="P845" s="382"/>
      <c r="Q845" s="444"/>
      <c r="R845" s="32"/>
    </row>
    <row r="846" spans="2:18" ht="13.5" customHeight="1" x14ac:dyDescent="0.2">
      <c r="B846" s="32"/>
      <c r="C846" s="383">
        <f t="shared" si="30"/>
        <v>834</v>
      </c>
      <c r="D846" s="60" t="str">
        <f t="shared" si="31"/>
        <v/>
      </c>
      <c r="E846" s="376"/>
      <c r="F846" s="511"/>
      <c r="G846" s="511"/>
      <c r="H846" s="662"/>
      <c r="I846" s="431"/>
      <c r="J846" s="19"/>
      <c r="K846" s="402"/>
      <c r="L846" s="363"/>
      <c r="M846" s="363"/>
      <c r="N846" s="363"/>
      <c r="O846" s="381"/>
      <c r="P846" s="382"/>
      <c r="Q846" s="444"/>
      <c r="R846" s="32"/>
    </row>
    <row r="847" spans="2:18" ht="13.5" customHeight="1" x14ac:dyDescent="0.2">
      <c r="B847" s="32"/>
      <c r="C847" s="383">
        <f t="shared" si="30"/>
        <v>835</v>
      </c>
      <c r="D847" s="60" t="str">
        <f t="shared" si="31"/>
        <v/>
      </c>
      <c r="E847" s="376"/>
      <c r="F847" s="511"/>
      <c r="G847" s="511"/>
      <c r="H847" s="662"/>
      <c r="I847" s="431"/>
      <c r="J847" s="19"/>
      <c r="K847" s="402"/>
      <c r="L847" s="363"/>
      <c r="M847" s="363"/>
      <c r="N847" s="363"/>
      <c r="O847" s="381"/>
      <c r="P847" s="382"/>
      <c r="Q847" s="444"/>
      <c r="R847" s="32"/>
    </row>
    <row r="848" spans="2:18" ht="13.5" customHeight="1" x14ac:dyDescent="0.2">
      <c r="B848" s="32"/>
      <c r="C848" s="383">
        <f t="shared" si="30"/>
        <v>836</v>
      </c>
      <c r="D848" s="60" t="str">
        <f t="shared" si="31"/>
        <v/>
      </c>
      <c r="E848" s="376"/>
      <c r="F848" s="511"/>
      <c r="G848" s="511"/>
      <c r="H848" s="662"/>
      <c r="I848" s="431"/>
      <c r="J848" s="19"/>
      <c r="K848" s="402"/>
      <c r="L848" s="363"/>
      <c r="M848" s="363"/>
      <c r="N848" s="363"/>
      <c r="O848" s="381"/>
      <c r="P848" s="382"/>
      <c r="Q848" s="444"/>
      <c r="R848" s="32"/>
    </row>
    <row r="849" spans="2:18" ht="13.5" customHeight="1" x14ac:dyDescent="0.2">
      <c r="B849" s="32"/>
      <c r="C849" s="383">
        <f t="shared" si="30"/>
        <v>837</v>
      </c>
      <c r="D849" s="60" t="str">
        <f t="shared" si="31"/>
        <v/>
      </c>
      <c r="E849" s="376"/>
      <c r="F849" s="511"/>
      <c r="G849" s="511"/>
      <c r="H849" s="662"/>
      <c r="I849" s="431"/>
      <c r="J849" s="19"/>
      <c r="K849" s="402"/>
      <c r="L849" s="363"/>
      <c r="M849" s="363"/>
      <c r="N849" s="363"/>
      <c r="O849" s="381"/>
      <c r="P849" s="382"/>
      <c r="Q849" s="444"/>
      <c r="R849" s="32"/>
    </row>
    <row r="850" spans="2:18" ht="13.5" customHeight="1" x14ac:dyDescent="0.2">
      <c r="B850" s="32"/>
      <c r="C850" s="383">
        <f t="shared" si="30"/>
        <v>838</v>
      </c>
      <c r="D850" s="60" t="str">
        <f t="shared" si="31"/>
        <v/>
      </c>
      <c r="E850" s="376"/>
      <c r="F850" s="511"/>
      <c r="G850" s="511"/>
      <c r="H850" s="662"/>
      <c r="I850" s="431"/>
      <c r="J850" s="19"/>
      <c r="K850" s="402"/>
      <c r="L850" s="363"/>
      <c r="M850" s="363"/>
      <c r="N850" s="363"/>
      <c r="O850" s="381"/>
      <c r="P850" s="382"/>
      <c r="Q850" s="444"/>
      <c r="R850" s="32"/>
    </row>
    <row r="851" spans="2:18" ht="13.5" customHeight="1" x14ac:dyDescent="0.2">
      <c r="B851" s="32"/>
      <c r="C851" s="383">
        <f t="shared" si="30"/>
        <v>839</v>
      </c>
      <c r="D851" s="60" t="str">
        <f t="shared" si="31"/>
        <v/>
      </c>
      <c r="E851" s="376"/>
      <c r="F851" s="511"/>
      <c r="G851" s="511"/>
      <c r="H851" s="662"/>
      <c r="I851" s="431"/>
      <c r="J851" s="19"/>
      <c r="K851" s="402"/>
      <c r="L851" s="363"/>
      <c r="M851" s="363"/>
      <c r="N851" s="363"/>
      <c r="O851" s="381"/>
      <c r="P851" s="382"/>
      <c r="Q851" s="444"/>
      <c r="R851" s="32"/>
    </row>
    <row r="852" spans="2:18" ht="13.5" customHeight="1" x14ac:dyDescent="0.2">
      <c r="B852" s="32"/>
      <c r="C852" s="383">
        <f t="shared" si="30"/>
        <v>840</v>
      </c>
      <c r="D852" s="60" t="str">
        <f t="shared" si="31"/>
        <v/>
      </c>
      <c r="E852" s="376"/>
      <c r="F852" s="511"/>
      <c r="G852" s="511"/>
      <c r="H852" s="662"/>
      <c r="I852" s="431"/>
      <c r="J852" s="19"/>
      <c r="K852" s="402"/>
      <c r="L852" s="363"/>
      <c r="M852" s="363"/>
      <c r="N852" s="363"/>
      <c r="O852" s="381"/>
      <c r="P852" s="382"/>
      <c r="Q852" s="444"/>
      <c r="R852" s="32"/>
    </row>
    <row r="853" spans="2:18" ht="13.5" customHeight="1" x14ac:dyDescent="0.2">
      <c r="B853" s="32"/>
      <c r="C853" s="383">
        <f t="shared" si="30"/>
        <v>841</v>
      </c>
      <c r="D853" s="60" t="str">
        <f t="shared" si="31"/>
        <v/>
      </c>
      <c r="E853" s="376"/>
      <c r="F853" s="511"/>
      <c r="G853" s="511"/>
      <c r="H853" s="662"/>
      <c r="I853" s="431"/>
      <c r="J853" s="19"/>
      <c r="K853" s="402"/>
      <c r="L853" s="363"/>
      <c r="M853" s="363"/>
      <c r="N853" s="363"/>
      <c r="O853" s="381"/>
      <c r="P853" s="382"/>
      <c r="Q853" s="444"/>
      <c r="R853" s="32"/>
    </row>
    <row r="854" spans="2:18" ht="13.5" customHeight="1" x14ac:dyDescent="0.2">
      <c r="B854" s="32"/>
      <c r="C854" s="383">
        <f t="shared" si="30"/>
        <v>842</v>
      </c>
      <c r="D854" s="60" t="str">
        <f t="shared" si="31"/>
        <v/>
      </c>
      <c r="E854" s="376"/>
      <c r="F854" s="511"/>
      <c r="G854" s="511"/>
      <c r="H854" s="662"/>
      <c r="I854" s="431"/>
      <c r="J854" s="19"/>
      <c r="K854" s="402"/>
      <c r="L854" s="363"/>
      <c r="M854" s="363"/>
      <c r="N854" s="363"/>
      <c r="O854" s="381"/>
      <c r="P854" s="382"/>
      <c r="Q854" s="444"/>
      <c r="R854" s="32"/>
    </row>
    <row r="855" spans="2:18" ht="13.5" customHeight="1" x14ac:dyDescent="0.2">
      <c r="B855" s="32"/>
      <c r="C855" s="383">
        <f t="shared" si="30"/>
        <v>843</v>
      </c>
      <c r="D855" s="60" t="str">
        <f t="shared" si="31"/>
        <v/>
      </c>
      <c r="E855" s="376"/>
      <c r="F855" s="511"/>
      <c r="G855" s="511"/>
      <c r="H855" s="662"/>
      <c r="I855" s="431"/>
      <c r="J855" s="19"/>
      <c r="K855" s="402"/>
      <c r="L855" s="363"/>
      <c r="M855" s="363"/>
      <c r="N855" s="363"/>
      <c r="O855" s="381"/>
      <c r="P855" s="382"/>
      <c r="Q855" s="444"/>
      <c r="R855" s="32"/>
    </row>
    <row r="856" spans="2:18" ht="13.5" customHeight="1" x14ac:dyDescent="0.2">
      <c r="B856" s="32"/>
      <c r="C856" s="383">
        <f t="shared" si="30"/>
        <v>844</v>
      </c>
      <c r="D856" s="60" t="str">
        <f t="shared" si="31"/>
        <v/>
      </c>
      <c r="E856" s="376"/>
      <c r="F856" s="511"/>
      <c r="G856" s="511"/>
      <c r="H856" s="662"/>
      <c r="I856" s="431"/>
      <c r="J856" s="19"/>
      <c r="K856" s="402"/>
      <c r="L856" s="363"/>
      <c r="M856" s="363"/>
      <c r="N856" s="363"/>
      <c r="O856" s="381"/>
      <c r="P856" s="382"/>
      <c r="Q856" s="444"/>
      <c r="R856" s="32"/>
    </row>
    <row r="857" spans="2:18" ht="13.5" customHeight="1" x14ac:dyDescent="0.2">
      <c r="B857" s="32"/>
      <c r="C857" s="383">
        <f t="shared" si="30"/>
        <v>845</v>
      </c>
      <c r="D857" s="60" t="str">
        <f t="shared" si="31"/>
        <v/>
      </c>
      <c r="E857" s="376"/>
      <c r="F857" s="511"/>
      <c r="G857" s="511"/>
      <c r="H857" s="662"/>
      <c r="I857" s="431"/>
      <c r="J857" s="19"/>
      <c r="K857" s="402"/>
      <c r="L857" s="363"/>
      <c r="M857" s="363"/>
      <c r="N857" s="363"/>
      <c r="O857" s="381"/>
      <c r="P857" s="382"/>
      <c r="Q857" s="444"/>
      <c r="R857" s="32"/>
    </row>
    <row r="858" spans="2:18" ht="13.5" customHeight="1" x14ac:dyDescent="0.2">
      <c r="B858" s="32"/>
      <c r="C858" s="383">
        <f t="shared" si="30"/>
        <v>846</v>
      </c>
      <c r="D858" s="60" t="str">
        <f t="shared" si="31"/>
        <v/>
      </c>
      <c r="E858" s="376"/>
      <c r="F858" s="511"/>
      <c r="G858" s="511"/>
      <c r="H858" s="662"/>
      <c r="I858" s="431"/>
      <c r="J858" s="19"/>
      <c r="K858" s="402"/>
      <c r="L858" s="363"/>
      <c r="M858" s="363"/>
      <c r="N858" s="363"/>
      <c r="O858" s="381"/>
      <c r="P858" s="382"/>
      <c r="Q858" s="444"/>
      <c r="R858" s="32"/>
    </row>
    <row r="859" spans="2:18" ht="13.5" customHeight="1" x14ac:dyDescent="0.2">
      <c r="B859" s="32"/>
      <c r="C859" s="383">
        <f t="shared" si="30"/>
        <v>847</v>
      </c>
      <c r="D859" s="60" t="str">
        <f t="shared" si="31"/>
        <v/>
      </c>
      <c r="E859" s="376"/>
      <c r="F859" s="511"/>
      <c r="G859" s="511"/>
      <c r="H859" s="662"/>
      <c r="I859" s="431"/>
      <c r="J859" s="19"/>
      <c r="K859" s="402"/>
      <c r="L859" s="363"/>
      <c r="M859" s="363"/>
      <c r="N859" s="363"/>
      <c r="O859" s="381"/>
      <c r="P859" s="382"/>
      <c r="Q859" s="444"/>
      <c r="R859" s="32"/>
    </row>
    <row r="860" spans="2:18" ht="13.5" customHeight="1" x14ac:dyDescent="0.2">
      <c r="B860" s="32"/>
      <c r="C860" s="383">
        <f t="shared" si="30"/>
        <v>848</v>
      </c>
      <c r="D860" s="60" t="str">
        <f t="shared" si="31"/>
        <v/>
      </c>
      <c r="E860" s="376"/>
      <c r="F860" s="511"/>
      <c r="G860" s="511"/>
      <c r="H860" s="662"/>
      <c r="I860" s="431"/>
      <c r="J860" s="19"/>
      <c r="K860" s="402"/>
      <c r="L860" s="363"/>
      <c r="M860" s="363"/>
      <c r="N860" s="363"/>
      <c r="O860" s="381"/>
      <c r="P860" s="382"/>
      <c r="Q860" s="444"/>
      <c r="R860" s="32"/>
    </row>
    <row r="861" spans="2:18" ht="13.5" customHeight="1" x14ac:dyDescent="0.2">
      <c r="B861" s="32"/>
      <c r="C861" s="383">
        <f t="shared" si="30"/>
        <v>849</v>
      </c>
      <c r="D861" s="60" t="str">
        <f t="shared" si="31"/>
        <v/>
      </c>
      <c r="E861" s="376"/>
      <c r="F861" s="511"/>
      <c r="G861" s="511"/>
      <c r="H861" s="662"/>
      <c r="I861" s="431"/>
      <c r="J861" s="19"/>
      <c r="K861" s="402"/>
      <c r="L861" s="363"/>
      <c r="M861" s="363"/>
      <c r="N861" s="363"/>
      <c r="O861" s="381"/>
      <c r="P861" s="382"/>
      <c r="Q861" s="444"/>
      <c r="R861" s="32"/>
    </row>
    <row r="862" spans="2:18" ht="13.5" customHeight="1" x14ac:dyDescent="0.2">
      <c r="B862" s="32"/>
      <c r="C862" s="383">
        <f t="shared" si="30"/>
        <v>850</v>
      </c>
      <c r="D862" s="60" t="str">
        <f t="shared" si="31"/>
        <v/>
      </c>
      <c r="E862" s="376"/>
      <c r="F862" s="511"/>
      <c r="G862" s="511"/>
      <c r="H862" s="662"/>
      <c r="I862" s="431"/>
      <c r="J862" s="19"/>
      <c r="K862" s="402"/>
      <c r="L862" s="363"/>
      <c r="M862" s="363"/>
      <c r="N862" s="363"/>
      <c r="O862" s="381"/>
      <c r="P862" s="382"/>
      <c r="Q862" s="444"/>
      <c r="R862" s="32"/>
    </row>
    <row r="863" spans="2:18" ht="13.5" customHeight="1" x14ac:dyDescent="0.2">
      <c r="B863" s="32"/>
      <c r="C863" s="383">
        <f t="shared" si="30"/>
        <v>851</v>
      </c>
      <c r="D863" s="60" t="str">
        <f t="shared" si="31"/>
        <v/>
      </c>
      <c r="E863" s="376"/>
      <c r="F863" s="511"/>
      <c r="G863" s="511"/>
      <c r="H863" s="662"/>
      <c r="I863" s="431"/>
      <c r="J863" s="19"/>
      <c r="K863" s="402"/>
      <c r="L863" s="363"/>
      <c r="M863" s="363"/>
      <c r="N863" s="363"/>
      <c r="O863" s="381"/>
      <c r="P863" s="382"/>
      <c r="Q863" s="444"/>
      <c r="R863" s="32"/>
    </row>
    <row r="864" spans="2:18" ht="13.5" customHeight="1" x14ac:dyDescent="0.2">
      <c r="B864" s="32"/>
      <c r="C864" s="383">
        <f t="shared" si="30"/>
        <v>852</v>
      </c>
      <c r="D864" s="60" t="str">
        <f t="shared" si="31"/>
        <v/>
      </c>
      <c r="E864" s="376"/>
      <c r="F864" s="511"/>
      <c r="G864" s="511"/>
      <c r="H864" s="662"/>
      <c r="I864" s="431"/>
      <c r="J864" s="19"/>
      <c r="K864" s="402"/>
      <c r="L864" s="363"/>
      <c r="M864" s="363"/>
      <c r="N864" s="363"/>
      <c r="O864" s="381"/>
      <c r="P864" s="382"/>
      <c r="Q864" s="444"/>
      <c r="R864" s="32"/>
    </row>
    <row r="865" spans="2:18" ht="13.5" customHeight="1" x14ac:dyDescent="0.2">
      <c r="B865" s="32"/>
      <c r="C865" s="383">
        <f t="shared" si="30"/>
        <v>853</v>
      </c>
      <c r="D865" s="60" t="str">
        <f t="shared" si="31"/>
        <v/>
      </c>
      <c r="E865" s="376"/>
      <c r="F865" s="511"/>
      <c r="G865" s="511"/>
      <c r="H865" s="662"/>
      <c r="I865" s="431"/>
      <c r="J865" s="19"/>
      <c r="K865" s="402"/>
      <c r="L865" s="363"/>
      <c r="M865" s="363"/>
      <c r="N865" s="363"/>
      <c r="O865" s="381"/>
      <c r="P865" s="382"/>
      <c r="Q865" s="444"/>
      <c r="R865" s="32"/>
    </row>
    <row r="866" spans="2:18" ht="13.5" customHeight="1" x14ac:dyDescent="0.2">
      <c r="B866" s="32"/>
      <c r="C866" s="383">
        <f t="shared" si="30"/>
        <v>854</v>
      </c>
      <c r="D866" s="60" t="str">
        <f t="shared" si="31"/>
        <v/>
      </c>
      <c r="E866" s="376"/>
      <c r="F866" s="511"/>
      <c r="G866" s="511"/>
      <c r="H866" s="662"/>
      <c r="I866" s="431"/>
      <c r="J866" s="19"/>
      <c r="K866" s="402"/>
      <c r="L866" s="363"/>
      <c r="M866" s="363"/>
      <c r="N866" s="363"/>
      <c r="O866" s="381"/>
      <c r="P866" s="382"/>
      <c r="Q866" s="444"/>
      <c r="R866" s="32"/>
    </row>
    <row r="867" spans="2:18" ht="13.5" customHeight="1" x14ac:dyDescent="0.2">
      <c r="B867" s="32"/>
      <c r="C867" s="383">
        <f t="shared" si="30"/>
        <v>855</v>
      </c>
      <c r="D867" s="60" t="str">
        <f t="shared" si="31"/>
        <v/>
      </c>
      <c r="E867" s="376"/>
      <c r="F867" s="511"/>
      <c r="G867" s="511"/>
      <c r="H867" s="662"/>
      <c r="I867" s="431"/>
      <c r="J867" s="19"/>
      <c r="K867" s="402"/>
      <c r="L867" s="363"/>
      <c r="M867" s="363"/>
      <c r="N867" s="363"/>
      <c r="O867" s="381"/>
      <c r="P867" s="382"/>
      <c r="Q867" s="444"/>
      <c r="R867" s="32"/>
    </row>
    <row r="868" spans="2:18" ht="13.5" customHeight="1" x14ac:dyDescent="0.2">
      <c r="B868" s="32"/>
      <c r="C868" s="383">
        <f t="shared" si="30"/>
        <v>856</v>
      </c>
      <c r="D868" s="60" t="str">
        <f t="shared" si="31"/>
        <v/>
      </c>
      <c r="E868" s="376"/>
      <c r="F868" s="511"/>
      <c r="G868" s="511"/>
      <c r="H868" s="662"/>
      <c r="I868" s="431"/>
      <c r="J868" s="19"/>
      <c r="K868" s="402"/>
      <c r="L868" s="363"/>
      <c r="M868" s="363"/>
      <c r="N868" s="363"/>
      <c r="O868" s="381"/>
      <c r="P868" s="382"/>
      <c r="Q868" s="444"/>
      <c r="R868" s="32"/>
    </row>
    <row r="869" spans="2:18" ht="13.5" customHeight="1" x14ac:dyDescent="0.2">
      <c r="B869" s="32"/>
      <c r="C869" s="383">
        <f t="shared" si="30"/>
        <v>857</v>
      </c>
      <c r="D869" s="60" t="str">
        <f t="shared" si="31"/>
        <v/>
      </c>
      <c r="E869" s="376"/>
      <c r="F869" s="511"/>
      <c r="G869" s="511"/>
      <c r="H869" s="662"/>
      <c r="I869" s="431"/>
      <c r="J869" s="19"/>
      <c r="K869" s="402"/>
      <c r="L869" s="363"/>
      <c r="M869" s="363"/>
      <c r="N869" s="363"/>
      <c r="O869" s="381"/>
      <c r="P869" s="382"/>
      <c r="Q869" s="444"/>
      <c r="R869" s="32"/>
    </row>
    <row r="870" spans="2:18" ht="13.5" customHeight="1" x14ac:dyDescent="0.2">
      <c r="B870" s="32"/>
      <c r="C870" s="383">
        <f t="shared" si="30"/>
        <v>858</v>
      </c>
      <c r="D870" s="60" t="str">
        <f t="shared" si="31"/>
        <v/>
      </c>
      <c r="E870" s="376"/>
      <c r="F870" s="511"/>
      <c r="G870" s="511"/>
      <c r="H870" s="662"/>
      <c r="I870" s="431"/>
      <c r="J870" s="19"/>
      <c r="K870" s="402"/>
      <c r="L870" s="363"/>
      <c r="M870" s="363"/>
      <c r="N870" s="363"/>
      <c r="O870" s="381"/>
      <c r="P870" s="382"/>
      <c r="Q870" s="444"/>
      <c r="R870" s="32"/>
    </row>
    <row r="871" spans="2:18" ht="13.5" customHeight="1" x14ac:dyDescent="0.2">
      <c r="B871" s="32"/>
      <c r="C871" s="383">
        <f t="shared" si="30"/>
        <v>859</v>
      </c>
      <c r="D871" s="60" t="str">
        <f t="shared" si="31"/>
        <v/>
      </c>
      <c r="E871" s="376"/>
      <c r="F871" s="511"/>
      <c r="G871" s="511"/>
      <c r="H871" s="662"/>
      <c r="I871" s="431"/>
      <c r="J871" s="19"/>
      <c r="K871" s="402"/>
      <c r="L871" s="363"/>
      <c r="M871" s="363"/>
      <c r="N871" s="363"/>
      <c r="O871" s="381"/>
      <c r="P871" s="382"/>
      <c r="Q871" s="444"/>
      <c r="R871" s="32"/>
    </row>
    <row r="872" spans="2:18" ht="13.5" customHeight="1" x14ac:dyDescent="0.2">
      <c r="B872" s="32"/>
      <c r="C872" s="383">
        <f t="shared" si="30"/>
        <v>860</v>
      </c>
      <c r="D872" s="60" t="str">
        <f t="shared" si="31"/>
        <v/>
      </c>
      <c r="E872" s="376"/>
      <c r="F872" s="511"/>
      <c r="G872" s="511"/>
      <c r="H872" s="662"/>
      <c r="I872" s="431"/>
      <c r="J872" s="19"/>
      <c r="K872" s="402"/>
      <c r="L872" s="363"/>
      <c r="M872" s="363"/>
      <c r="N872" s="363"/>
      <c r="O872" s="381"/>
      <c r="P872" s="382"/>
      <c r="Q872" s="444"/>
      <c r="R872" s="32"/>
    </row>
    <row r="873" spans="2:18" ht="13.5" customHeight="1" x14ac:dyDescent="0.2">
      <c r="B873" s="32"/>
      <c r="C873" s="383">
        <f t="shared" si="30"/>
        <v>861</v>
      </c>
      <c r="D873" s="60" t="str">
        <f t="shared" si="31"/>
        <v/>
      </c>
      <c r="E873" s="376"/>
      <c r="F873" s="511"/>
      <c r="G873" s="511"/>
      <c r="H873" s="662"/>
      <c r="I873" s="431"/>
      <c r="J873" s="19"/>
      <c r="K873" s="402"/>
      <c r="L873" s="363"/>
      <c r="M873" s="363"/>
      <c r="N873" s="363"/>
      <c r="O873" s="381"/>
      <c r="P873" s="382"/>
      <c r="Q873" s="444"/>
      <c r="R873" s="32"/>
    </row>
    <row r="874" spans="2:18" ht="13.5" customHeight="1" x14ac:dyDescent="0.2">
      <c r="B874" s="32"/>
      <c r="C874" s="383">
        <f t="shared" si="30"/>
        <v>862</v>
      </c>
      <c r="D874" s="60" t="str">
        <f t="shared" si="31"/>
        <v/>
      </c>
      <c r="E874" s="376"/>
      <c r="F874" s="511"/>
      <c r="G874" s="511"/>
      <c r="H874" s="662"/>
      <c r="I874" s="431"/>
      <c r="J874" s="19"/>
      <c r="K874" s="402"/>
      <c r="L874" s="363"/>
      <c r="M874" s="363"/>
      <c r="N874" s="363"/>
      <c r="O874" s="381"/>
      <c r="P874" s="382"/>
      <c r="Q874" s="444"/>
      <c r="R874" s="32"/>
    </row>
    <row r="875" spans="2:18" ht="13.5" customHeight="1" x14ac:dyDescent="0.2">
      <c r="B875" s="32"/>
      <c r="C875" s="383">
        <f t="shared" si="30"/>
        <v>863</v>
      </c>
      <c r="D875" s="60" t="str">
        <f t="shared" si="31"/>
        <v/>
      </c>
      <c r="E875" s="376"/>
      <c r="F875" s="511"/>
      <c r="G875" s="511"/>
      <c r="H875" s="662"/>
      <c r="I875" s="431"/>
      <c r="J875" s="19"/>
      <c r="K875" s="402"/>
      <c r="L875" s="363"/>
      <c r="M875" s="363"/>
      <c r="N875" s="363"/>
      <c r="O875" s="381"/>
      <c r="P875" s="382"/>
      <c r="Q875" s="444"/>
      <c r="R875" s="32"/>
    </row>
    <row r="876" spans="2:18" ht="13.5" customHeight="1" x14ac:dyDescent="0.2">
      <c r="B876" s="32"/>
      <c r="C876" s="383">
        <f t="shared" si="30"/>
        <v>864</v>
      </c>
      <c r="D876" s="60" t="str">
        <f t="shared" si="31"/>
        <v/>
      </c>
      <c r="E876" s="376"/>
      <c r="F876" s="511"/>
      <c r="G876" s="511"/>
      <c r="H876" s="662"/>
      <c r="I876" s="431"/>
      <c r="J876" s="19"/>
      <c r="K876" s="402"/>
      <c r="L876" s="363"/>
      <c r="M876" s="363"/>
      <c r="N876" s="363"/>
      <c r="O876" s="381"/>
      <c r="P876" s="382"/>
      <c r="Q876" s="444"/>
      <c r="R876" s="32"/>
    </row>
    <row r="877" spans="2:18" ht="13.5" customHeight="1" x14ac:dyDescent="0.2">
      <c r="B877" s="32"/>
      <c r="C877" s="383">
        <f t="shared" si="30"/>
        <v>865</v>
      </c>
      <c r="D877" s="60" t="str">
        <f t="shared" si="31"/>
        <v/>
      </c>
      <c r="E877" s="376"/>
      <c r="F877" s="511"/>
      <c r="G877" s="511"/>
      <c r="H877" s="662"/>
      <c r="I877" s="431"/>
      <c r="J877" s="19"/>
      <c r="K877" s="402"/>
      <c r="L877" s="363"/>
      <c r="M877" s="363"/>
      <c r="N877" s="363"/>
      <c r="O877" s="381"/>
      <c r="P877" s="382"/>
      <c r="Q877" s="444"/>
      <c r="R877" s="32"/>
    </row>
    <row r="878" spans="2:18" ht="13.5" customHeight="1" x14ac:dyDescent="0.2">
      <c r="B878" s="32"/>
      <c r="C878" s="383">
        <f t="shared" si="30"/>
        <v>866</v>
      </c>
      <c r="D878" s="60" t="str">
        <f t="shared" si="31"/>
        <v/>
      </c>
      <c r="E878" s="376"/>
      <c r="F878" s="511"/>
      <c r="G878" s="511"/>
      <c r="H878" s="662"/>
      <c r="I878" s="431"/>
      <c r="J878" s="19"/>
      <c r="K878" s="402"/>
      <c r="L878" s="363"/>
      <c r="M878" s="363"/>
      <c r="N878" s="363"/>
      <c r="O878" s="381"/>
      <c r="P878" s="382"/>
      <c r="Q878" s="444"/>
      <c r="R878" s="32"/>
    </row>
    <row r="879" spans="2:18" ht="13.5" customHeight="1" x14ac:dyDescent="0.2">
      <c r="B879" s="32"/>
      <c r="C879" s="383">
        <f t="shared" si="30"/>
        <v>867</v>
      </c>
      <c r="D879" s="60" t="str">
        <f t="shared" si="31"/>
        <v/>
      </c>
      <c r="E879" s="376"/>
      <c r="F879" s="511"/>
      <c r="G879" s="511"/>
      <c r="H879" s="662"/>
      <c r="I879" s="431"/>
      <c r="J879" s="19"/>
      <c r="K879" s="402"/>
      <c r="L879" s="363"/>
      <c r="M879" s="363"/>
      <c r="N879" s="363"/>
      <c r="O879" s="381"/>
      <c r="P879" s="382"/>
      <c r="Q879" s="444"/>
      <c r="R879" s="32"/>
    </row>
    <row r="880" spans="2:18" ht="13.5" customHeight="1" x14ac:dyDescent="0.2">
      <c r="B880" s="32"/>
      <c r="C880" s="383">
        <f t="shared" si="30"/>
        <v>868</v>
      </c>
      <c r="D880" s="60" t="str">
        <f t="shared" si="31"/>
        <v/>
      </c>
      <c r="E880" s="376"/>
      <c r="F880" s="511"/>
      <c r="G880" s="511"/>
      <c r="H880" s="662"/>
      <c r="I880" s="431"/>
      <c r="J880" s="19"/>
      <c r="K880" s="402"/>
      <c r="L880" s="363"/>
      <c r="M880" s="363"/>
      <c r="N880" s="363"/>
      <c r="O880" s="381"/>
      <c r="P880" s="382"/>
      <c r="Q880" s="444"/>
      <c r="R880" s="32"/>
    </row>
    <row r="881" spans="2:18" ht="13.5" customHeight="1" x14ac:dyDescent="0.2">
      <c r="B881" s="32"/>
      <c r="C881" s="383">
        <f t="shared" si="30"/>
        <v>869</v>
      </c>
      <c r="D881" s="60" t="str">
        <f t="shared" si="31"/>
        <v/>
      </c>
      <c r="E881" s="376"/>
      <c r="F881" s="511"/>
      <c r="G881" s="511"/>
      <c r="H881" s="662"/>
      <c r="I881" s="431"/>
      <c r="J881" s="19"/>
      <c r="K881" s="402"/>
      <c r="L881" s="363"/>
      <c r="M881" s="363"/>
      <c r="N881" s="363"/>
      <c r="O881" s="381"/>
      <c r="P881" s="382"/>
      <c r="Q881" s="444"/>
      <c r="R881" s="32"/>
    </row>
    <row r="882" spans="2:18" ht="13.5" customHeight="1" x14ac:dyDescent="0.2">
      <c r="B882" s="32"/>
      <c r="C882" s="383">
        <f>C881+1</f>
        <v>870</v>
      </c>
      <c r="D882" s="60" t="str">
        <f t="shared" si="31"/>
        <v/>
      </c>
      <c r="E882" s="376"/>
      <c r="F882" s="511"/>
      <c r="G882" s="511"/>
      <c r="H882" s="662"/>
      <c r="I882" s="431"/>
      <c r="J882" s="19"/>
      <c r="K882" s="402"/>
      <c r="L882" s="363"/>
      <c r="M882" s="363"/>
      <c r="N882" s="363"/>
      <c r="O882" s="381"/>
      <c r="P882" s="382"/>
      <c r="Q882" s="444"/>
      <c r="R882" s="32"/>
    </row>
    <row r="883" spans="2:18" ht="13.5" customHeight="1" x14ac:dyDescent="0.2">
      <c r="B883" s="32"/>
      <c r="C883" s="383">
        <f>C882+1</f>
        <v>871</v>
      </c>
      <c r="D883" s="60" t="str">
        <f t="shared" si="31"/>
        <v/>
      </c>
      <c r="E883" s="376"/>
      <c r="F883" s="511"/>
      <c r="G883" s="511"/>
      <c r="H883" s="662"/>
      <c r="I883" s="431"/>
      <c r="J883" s="19"/>
      <c r="K883" s="402"/>
      <c r="L883" s="363"/>
      <c r="M883" s="363"/>
      <c r="N883" s="363"/>
      <c r="O883" s="381"/>
      <c r="P883" s="382"/>
      <c r="Q883" s="444"/>
      <c r="R883" s="32"/>
    </row>
    <row r="884" spans="2:18" ht="13.5" customHeight="1" x14ac:dyDescent="0.2">
      <c r="B884" s="32"/>
      <c r="C884" s="383">
        <f>C883+1</f>
        <v>872</v>
      </c>
      <c r="D884" s="60" t="str">
        <f t="shared" si="31"/>
        <v/>
      </c>
      <c r="E884" s="376"/>
      <c r="F884" s="511"/>
      <c r="G884" s="511"/>
      <c r="H884" s="662"/>
      <c r="I884" s="431"/>
      <c r="J884" s="19"/>
      <c r="K884" s="402"/>
      <c r="L884" s="363"/>
      <c r="M884" s="363"/>
      <c r="N884" s="363"/>
      <c r="O884" s="381"/>
      <c r="P884" s="382"/>
      <c r="Q884" s="444"/>
      <c r="R884" s="32"/>
    </row>
    <row r="885" spans="2:18" ht="13.5" customHeight="1" x14ac:dyDescent="0.2">
      <c r="B885" s="32"/>
      <c r="C885" s="383">
        <f>C884+1</f>
        <v>873</v>
      </c>
      <c r="D885" s="60" t="str">
        <f t="shared" si="31"/>
        <v/>
      </c>
      <c r="E885" s="376"/>
      <c r="F885" s="511"/>
      <c r="G885" s="511"/>
      <c r="H885" s="662"/>
      <c r="I885" s="431"/>
      <c r="J885" s="19"/>
      <c r="K885" s="402"/>
      <c r="L885" s="363"/>
      <c r="M885" s="363"/>
      <c r="N885" s="363"/>
      <c r="O885" s="381"/>
      <c r="P885" s="382"/>
      <c r="Q885" s="444"/>
      <c r="R885" s="32"/>
    </row>
    <row r="886" spans="2:18" ht="13.5" customHeight="1" x14ac:dyDescent="0.2">
      <c r="B886" s="32"/>
      <c r="C886" s="383">
        <f t="shared" si="30"/>
        <v>874</v>
      </c>
      <c r="D886" s="60" t="str">
        <f t="shared" si="31"/>
        <v/>
      </c>
      <c r="E886" s="376"/>
      <c r="F886" s="511"/>
      <c r="G886" s="511"/>
      <c r="H886" s="662"/>
      <c r="I886" s="431"/>
      <c r="J886" s="19"/>
      <c r="K886" s="402"/>
      <c r="L886" s="363"/>
      <c r="M886" s="363"/>
      <c r="N886" s="363"/>
      <c r="O886" s="381"/>
      <c r="P886" s="382"/>
      <c r="Q886" s="444"/>
      <c r="R886" s="32"/>
    </row>
    <row r="887" spans="2:18" ht="13.5" customHeight="1" x14ac:dyDescent="0.2">
      <c r="B887" s="32"/>
      <c r="C887" s="383">
        <f t="shared" si="30"/>
        <v>875</v>
      </c>
      <c r="D887" s="60" t="str">
        <f t="shared" si="31"/>
        <v/>
      </c>
      <c r="E887" s="376"/>
      <c r="F887" s="511"/>
      <c r="G887" s="511"/>
      <c r="H887" s="662"/>
      <c r="I887" s="431"/>
      <c r="J887" s="19"/>
      <c r="K887" s="402"/>
      <c r="L887" s="363"/>
      <c r="M887" s="363"/>
      <c r="N887" s="363"/>
      <c r="O887" s="381"/>
      <c r="P887" s="382"/>
      <c r="Q887" s="444"/>
      <c r="R887" s="32"/>
    </row>
    <row r="888" spans="2:18" ht="13.5" customHeight="1" x14ac:dyDescent="0.2">
      <c r="B888" s="32"/>
      <c r="C888" s="383">
        <f t="shared" si="30"/>
        <v>876</v>
      </c>
      <c r="D888" s="60" t="str">
        <f t="shared" si="31"/>
        <v/>
      </c>
      <c r="E888" s="376"/>
      <c r="F888" s="511"/>
      <c r="G888" s="511"/>
      <c r="H888" s="662"/>
      <c r="I888" s="431"/>
      <c r="J888" s="19"/>
      <c r="K888" s="402"/>
      <c r="L888" s="363"/>
      <c r="M888" s="363"/>
      <c r="N888" s="363"/>
      <c r="O888" s="381"/>
      <c r="P888" s="382"/>
      <c r="Q888" s="444"/>
      <c r="R888" s="32"/>
    </row>
    <row r="889" spans="2:18" ht="13.5" customHeight="1" x14ac:dyDescent="0.2">
      <c r="B889" s="32"/>
      <c r="C889" s="383">
        <f t="shared" si="30"/>
        <v>877</v>
      </c>
      <c r="D889" s="60" t="str">
        <f t="shared" si="31"/>
        <v/>
      </c>
      <c r="E889" s="376"/>
      <c r="F889" s="511"/>
      <c r="G889" s="511"/>
      <c r="H889" s="662"/>
      <c r="I889" s="431"/>
      <c r="J889" s="19"/>
      <c r="K889" s="402"/>
      <c r="L889" s="363"/>
      <c r="M889" s="363"/>
      <c r="N889" s="363"/>
      <c r="O889" s="381"/>
      <c r="P889" s="382"/>
      <c r="Q889" s="444"/>
      <c r="R889" s="32"/>
    </row>
    <row r="890" spans="2:18" ht="13.5" customHeight="1" x14ac:dyDescent="0.2">
      <c r="B890" s="32"/>
      <c r="C890" s="383">
        <f t="shared" si="30"/>
        <v>878</v>
      </c>
      <c r="D890" s="60" t="str">
        <f t="shared" si="31"/>
        <v/>
      </c>
      <c r="E890" s="376"/>
      <c r="F890" s="511"/>
      <c r="G890" s="511"/>
      <c r="H890" s="662"/>
      <c r="I890" s="431"/>
      <c r="J890" s="19"/>
      <c r="K890" s="402"/>
      <c r="L890" s="363"/>
      <c r="M890" s="363"/>
      <c r="N890" s="363"/>
      <c r="O890" s="381"/>
      <c r="P890" s="382"/>
      <c r="Q890" s="444"/>
      <c r="R890" s="32"/>
    </row>
    <row r="891" spans="2:18" ht="13.5" customHeight="1" x14ac:dyDescent="0.2">
      <c r="B891" s="32"/>
      <c r="C891" s="383">
        <f t="shared" si="30"/>
        <v>879</v>
      </c>
      <c r="D891" s="60" t="str">
        <f t="shared" si="31"/>
        <v/>
      </c>
      <c r="E891" s="376"/>
      <c r="F891" s="511"/>
      <c r="G891" s="511"/>
      <c r="H891" s="662"/>
      <c r="I891" s="431"/>
      <c r="J891" s="19"/>
      <c r="K891" s="402"/>
      <c r="L891" s="363"/>
      <c r="M891" s="363"/>
      <c r="N891" s="363"/>
      <c r="O891" s="381"/>
      <c r="P891" s="382"/>
      <c r="Q891" s="444"/>
      <c r="R891" s="32"/>
    </row>
    <row r="892" spans="2:18" ht="13.5" customHeight="1" x14ac:dyDescent="0.2">
      <c r="B892" s="32"/>
      <c r="C892" s="383">
        <f t="shared" si="30"/>
        <v>880</v>
      </c>
      <c r="D892" s="60" t="str">
        <f t="shared" si="31"/>
        <v/>
      </c>
      <c r="E892" s="376"/>
      <c r="F892" s="511"/>
      <c r="G892" s="511"/>
      <c r="H892" s="662"/>
      <c r="I892" s="431"/>
      <c r="J892" s="19"/>
      <c r="K892" s="402"/>
      <c r="L892" s="363"/>
      <c r="M892" s="363"/>
      <c r="N892" s="363"/>
      <c r="O892" s="381"/>
      <c r="P892" s="382"/>
      <c r="Q892" s="444"/>
      <c r="R892" s="32"/>
    </row>
    <row r="893" spans="2:18" ht="13.5" customHeight="1" x14ac:dyDescent="0.2">
      <c r="B893" s="32"/>
      <c r="C893" s="383">
        <f t="shared" si="30"/>
        <v>881</v>
      </c>
      <c r="D893" s="60" t="str">
        <f t="shared" si="31"/>
        <v/>
      </c>
      <c r="E893" s="376"/>
      <c r="F893" s="511"/>
      <c r="G893" s="511"/>
      <c r="H893" s="662"/>
      <c r="I893" s="431"/>
      <c r="J893" s="19"/>
      <c r="K893" s="402"/>
      <c r="L893" s="363"/>
      <c r="M893" s="363"/>
      <c r="N893" s="363"/>
      <c r="O893" s="381"/>
      <c r="P893" s="382"/>
      <c r="Q893" s="444"/>
      <c r="R893" s="32"/>
    </row>
    <row r="894" spans="2:18" ht="13.5" customHeight="1" x14ac:dyDescent="0.2">
      <c r="B894" s="32"/>
      <c r="C894" s="383">
        <f t="shared" si="30"/>
        <v>882</v>
      </c>
      <c r="D894" s="60" t="str">
        <f t="shared" si="31"/>
        <v/>
      </c>
      <c r="E894" s="376"/>
      <c r="F894" s="511"/>
      <c r="G894" s="511"/>
      <c r="H894" s="662"/>
      <c r="I894" s="431"/>
      <c r="J894" s="19"/>
      <c r="K894" s="402"/>
      <c r="L894" s="363"/>
      <c r="M894" s="363"/>
      <c r="N894" s="363"/>
      <c r="O894" s="381"/>
      <c r="P894" s="382"/>
      <c r="Q894" s="444"/>
      <c r="R894" s="32"/>
    </row>
    <row r="895" spans="2:18" ht="13.5" customHeight="1" x14ac:dyDescent="0.2">
      <c r="B895" s="32"/>
      <c r="C895" s="383">
        <f t="shared" si="30"/>
        <v>883</v>
      </c>
      <c r="D895" s="60" t="str">
        <f t="shared" si="31"/>
        <v/>
      </c>
      <c r="E895" s="376"/>
      <c r="F895" s="511"/>
      <c r="G895" s="511"/>
      <c r="H895" s="662"/>
      <c r="I895" s="431"/>
      <c r="J895" s="19"/>
      <c r="K895" s="402"/>
      <c r="L895" s="363"/>
      <c r="M895" s="363"/>
      <c r="N895" s="363"/>
      <c r="O895" s="381"/>
      <c r="P895" s="382"/>
      <c r="Q895" s="444"/>
      <c r="R895" s="32"/>
    </row>
    <row r="896" spans="2:18" ht="13.5" customHeight="1" x14ac:dyDescent="0.2">
      <c r="B896" s="32"/>
      <c r="C896" s="383">
        <f t="shared" si="30"/>
        <v>884</v>
      </c>
      <c r="D896" s="60" t="str">
        <f t="shared" si="31"/>
        <v/>
      </c>
      <c r="E896" s="376"/>
      <c r="F896" s="511"/>
      <c r="G896" s="511"/>
      <c r="H896" s="662"/>
      <c r="I896" s="431"/>
      <c r="J896" s="19"/>
      <c r="K896" s="402"/>
      <c r="L896" s="363"/>
      <c r="M896" s="363"/>
      <c r="N896" s="363"/>
      <c r="O896" s="381"/>
      <c r="P896" s="382"/>
      <c r="Q896" s="444"/>
      <c r="R896" s="32"/>
    </row>
    <row r="897" spans="2:18" ht="13.5" customHeight="1" x14ac:dyDescent="0.2">
      <c r="B897" s="32"/>
      <c r="C897" s="383">
        <f t="shared" si="30"/>
        <v>885</v>
      </c>
      <c r="D897" s="60" t="str">
        <f t="shared" si="31"/>
        <v/>
      </c>
      <c r="E897" s="376"/>
      <c r="F897" s="511"/>
      <c r="G897" s="511"/>
      <c r="H897" s="662"/>
      <c r="I897" s="431"/>
      <c r="J897" s="19"/>
      <c r="K897" s="402"/>
      <c r="L897" s="363"/>
      <c r="M897" s="363"/>
      <c r="N897" s="363"/>
      <c r="O897" s="381"/>
      <c r="P897" s="382"/>
      <c r="Q897" s="444"/>
      <c r="R897" s="32"/>
    </row>
    <row r="898" spans="2:18" ht="13.5" customHeight="1" x14ac:dyDescent="0.2">
      <c r="B898" s="32"/>
      <c r="C898" s="383">
        <f t="shared" si="30"/>
        <v>886</v>
      </c>
      <c r="D898" s="60" t="str">
        <f t="shared" si="31"/>
        <v/>
      </c>
      <c r="E898" s="376"/>
      <c r="F898" s="511"/>
      <c r="G898" s="511"/>
      <c r="H898" s="662"/>
      <c r="I898" s="431"/>
      <c r="J898" s="19"/>
      <c r="K898" s="402"/>
      <c r="L898" s="363"/>
      <c r="M898" s="363"/>
      <c r="N898" s="363"/>
      <c r="O898" s="381"/>
      <c r="P898" s="382"/>
      <c r="Q898" s="444"/>
      <c r="R898" s="32"/>
    </row>
    <row r="899" spans="2:18" ht="13.5" customHeight="1" x14ac:dyDescent="0.2">
      <c r="B899" s="32"/>
      <c r="C899" s="383">
        <f t="shared" si="30"/>
        <v>887</v>
      </c>
      <c r="D899" s="60" t="str">
        <f t="shared" si="31"/>
        <v/>
      </c>
      <c r="E899" s="376"/>
      <c r="F899" s="511"/>
      <c r="G899" s="511"/>
      <c r="H899" s="662"/>
      <c r="I899" s="431"/>
      <c r="J899" s="19"/>
      <c r="K899" s="402"/>
      <c r="L899" s="363"/>
      <c r="M899" s="363"/>
      <c r="N899" s="363"/>
      <c r="O899" s="381"/>
      <c r="P899" s="382"/>
      <c r="Q899" s="444"/>
      <c r="R899" s="32"/>
    </row>
    <row r="900" spans="2:18" ht="13.5" customHeight="1" x14ac:dyDescent="0.2">
      <c r="B900" s="32"/>
      <c r="C900" s="383">
        <f t="shared" si="30"/>
        <v>888</v>
      </c>
      <c r="D900" s="60" t="str">
        <f t="shared" si="31"/>
        <v/>
      </c>
      <c r="E900" s="376"/>
      <c r="F900" s="511"/>
      <c r="G900" s="511"/>
      <c r="H900" s="662"/>
      <c r="I900" s="431"/>
      <c r="J900" s="19"/>
      <c r="K900" s="402"/>
      <c r="L900" s="363"/>
      <c r="M900" s="363"/>
      <c r="N900" s="363"/>
      <c r="O900" s="381"/>
      <c r="P900" s="382"/>
      <c r="Q900" s="444"/>
      <c r="R900" s="32"/>
    </row>
    <row r="901" spans="2:18" ht="13.5" customHeight="1" x14ac:dyDescent="0.2">
      <c r="B901" s="32"/>
      <c r="C901" s="383">
        <f t="shared" si="30"/>
        <v>889</v>
      </c>
      <c r="D901" s="60" t="str">
        <f t="shared" si="31"/>
        <v/>
      </c>
      <c r="E901" s="376"/>
      <c r="F901" s="511"/>
      <c r="G901" s="511"/>
      <c r="H901" s="662"/>
      <c r="I901" s="431"/>
      <c r="J901" s="19"/>
      <c r="K901" s="402"/>
      <c r="L901" s="363"/>
      <c r="M901" s="363"/>
      <c r="N901" s="363"/>
      <c r="O901" s="381"/>
      <c r="P901" s="382"/>
      <c r="Q901" s="444"/>
      <c r="R901" s="32"/>
    </row>
    <row r="902" spans="2:18" ht="13.5" customHeight="1" x14ac:dyDescent="0.2">
      <c r="B902" s="32"/>
      <c r="C902" s="383">
        <f t="shared" ref="C902:C965" si="32">C901+1</f>
        <v>890</v>
      </c>
      <c r="D902" s="60" t="str">
        <f t="shared" si="31"/>
        <v/>
      </c>
      <c r="E902" s="376"/>
      <c r="F902" s="511"/>
      <c r="G902" s="511"/>
      <c r="H902" s="662"/>
      <c r="I902" s="431"/>
      <c r="J902" s="19"/>
      <c r="K902" s="402"/>
      <c r="L902" s="363"/>
      <c r="M902" s="363"/>
      <c r="N902" s="363"/>
      <c r="O902" s="381"/>
      <c r="P902" s="382"/>
      <c r="Q902" s="444"/>
      <c r="R902" s="32"/>
    </row>
    <row r="903" spans="2:18" ht="13.5" customHeight="1" x14ac:dyDescent="0.2">
      <c r="B903" s="32"/>
      <c r="C903" s="383">
        <f t="shared" si="32"/>
        <v>891</v>
      </c>
      <c r="D903" s="60" t="str">
        <f t="shared" si="31"/>
        <v/>
      </c>
      <c r="E903" s="376"/>
      <c r="F903" s="511"/>
      <c r="G903" s="511"/>
      <c r="H903" s="662"/>
      <c r="I903" s="431"/>
      <c r="J903" s="19"/>
      <c r="K903" s="402"/>
      <c r="L903" s="363"/>
      <c r="M903" s="363"/>
      <c r="N903" s="363"/>
      <c r="O903" s="381"/>
      <c r="P903" s="382"/>
      <c r="Q903" s="444"/>
      <c r="R903" s="32"/>
    </row>
    <row r="904" spans="2:18" ht="13.5" customHeight="1" x14ac:dyDescent="0.2">
      <c r="B904" s="32"/>
      <c r="C904" s="383">
        <f t="shared" si="32"/>
        <v>892</v>
      </c>
      <c r="D904" s="60" t="str">
        <f t="shared" si="31"/>
        <v/>
      </c>
      <c r="E904" s="376"/>
      <c r="F904" s="511"/>
      <c r="G904" s="511"/>
      <c r="H904" s="662"/>
      <c r="I904" s="431"/>
      <c r="J904" s="19"/>
      <c r="K904" s="402"/>
      <c r="L904" s="363"/>
      <c r="M904" s="363"/>
      <c r="N904" s="363"/>
      <c r="O904" s="381"/>
      <c r="P904" s="382"/>
      <c r="Q904" s="444"/>
      <c r="R904" s="32"/>
    </row>
    <row r="905" spans="2:18" ht="13.5" customHeight="1" x14ac:dyDescent="0.2">
      <c r="B905" s="32"/>
      <c r="C905" s="383">
        <f t="shared" si="32"/>
        <v>893</v>
      </c>
      <c r="D905" s="60" t="str">
        <f t="shared" si="31"/>
        <v/>
      </c>
      <c r="E905" s="376"/>
      <c r="F905" s="511"/>
      <c r="G905" s="511"/>
      <c r="H905" s="662"/>
      <c r="I905" s="431"/>
      <c r="J905" s="19"/>
      <c r="K905" s="402"/>
      <c r="L905" s="363"/>
      <c r="M905" s="363"/>
      <c r="N905" s="363"/>
      <c r="O905" s="381"/>
      <c r="P905" s="382"/>
      <c r="Q905" s="444"/>
      <c r="R905" s="32"/>
    </row>
    <row r="906" spans="2:18" ht="13.5" customHeight="1" x14ac:dyDescent="0.2">
      <c r="B906" s="32"/>
      <c r="C906" s="383">
        <f t="shared" si="32"/>
        <v>894</v>
      </c>
      <c r="D906" s="60" t="str">
        <f t="shared" si="31"/>
        <v/>
      </c>
      <c r="E906" s="376"/>
      <c r="F906" s="511"/>
      <c r="G906" s="511"/>
      <c r="H906" s="662"/>
      <c r="I906" s="431"/>
      <c r="J906" s="19"/>
      <c r="K906" s="402"/>
      <c r="L906" s="363"/>
      <c r="M906" s="363"/>
      <c r="N906" s="363"/>
      <c r="O906" s="381"/>
      <c r="P906" s="382"/>
      <c r="Q906" s="444"/>
      <c r="R906" s="32"/>
    </row>
    <row r="907" spans="2:18" ht="13.5" customHeight="1" x14ac:dyDescent="0.2">
      <c r="B907" s="32"/>
      <c r="C907" s="383">
        <f t="shared" si="32"/>
        <v>895</v>
      </c>
      <c r="D907" s="60" t="str">
        <f t="shared" si="31"/>
        <v/>
      </c>
      <c r="E907" s="376"/>
      <c r="F907" s="511"/>
      <c r="G907" s="511"/>
      <c r="H907" s="662"/>
      <c r="I907" s="431"/>
      <c r="J907" s="19"/>
      <c r="K907" s="402"/>
      <c r="L907" s="363"/>
      <c r="M907" s="363"/>
      <c r="N907" s="363"/>
      <c r="O907" s="381"/>
      <c r="P907" s="382"/>
      <c r="Q907" s="444"/>
      <c r="R907" s="32"/>
    </row>
    <row r="908" spans="2:18" ht="13.5" customHeight="1" x14ac:dyDescent="0.2">
      <c r="B908" s="32"/>
      <c r="C908" s="383">
        <f t="shared" si="32"/>
        <v>896</v>
      </c>
      <c r="D908" s="60" t="str">
        <f t="shared" si="31"/>
        <v/>
      </c>
      <c r="E908" s="376"/>
      <c r="F908" s="511"/>
      <c r="G908" s="511"/>
      <c r="H908" s="662"/>
      <c r="I908" s="431"/>
      <c r="J908" s="19"/>
      <c r="K908" s="402"/>
      <c r="L908" s="363"/>
      <c r="M908" s="363"/>
      <c r="N908" s="363"/>
      <c r="O908" s="381"/>
      <c r="P908" s="382"/>
      <c r="Q908" s="444"/>
      <c r="R908" s="32"/>
    </row>
    <row r="909" spans="2:18" ht="13.5" customHeight="1" x14ac:dyDescent="0.2">
      <c r="B909" s="32"/>
      <c r="C909" s="383">
        <f t="shared" si="32"/>
        <v>897</v>
      </c>
      <c r="D909" s="60" t="str">
        <f t="shared" ref="D909:D972" si="33">IF(E909="","",IF(E909&lt;=$S$2,"○",""))</f>
        <v/>
      </c>
      <c r="E909" s="376"/>
      <c r="F909" s="511"/>
      <c r="G909" s="511"/>
      <c r="H909" s="662"/>
      <c r="I909" s="431"/>
      <c r="J909" s="19"/>
      <c r="K909" s="402"/>
      <c r="L909" s="363"/>
      <c r="M909" s="363"/>
      <c r="N909" s="363"/>
      <c r="O909" s="381"/>
      <c r="P909" s="382"/>
      <c r="Q909" s="444"/>
      <c r="R909" s="32"/>
    </row>
    <row r="910" spans="2:18" ht="13.5" customHeight="1" x14ac:dyDescent="0.2">
      <c r="B910" s="32"/>
      <c r="C910" s="383">
        <f t="shared" si="32"/>
        <v>898</v>
      </c>
      <c r="D910" s="60" t="str">
        <f t="shared" si="33"/>
        <v/>
      </c>
      <c r="E910" s="376"/>
      <c r="F910" s="511"/>
      <c r="G910" s="511"/>
      <c r="H910" s="662"/>
      <c r="I910" s="431"/>
      <c r="J910" s="19"/>
      <c r="K910" s="402"/>
      <c r="L910" s="363"/>
      <c r="M910" s="363"/>
      <c r="N910" s="363"/>
      <c r="O910" s="381"/>
      <c r="P910" s="382"/>
      <c r="Q910" s="444"/>
      <c r="R910" s="32"/>
    </row>
    <row r="911" spans="2:18" ht="13.5" customHeight="1" x14ac:dyDescent="0.2">
      <c r="B911" s="32"/>
      <c r="C911" s="383">
        <f t="shared" si="32"/>
        <v>899</v>
      </c>
      <c r="D911" s="60" t="str">
        <f t="shared" si="33"/>
        <v/>
      </c>
      <c r="E911" s="376"/>
      <c r="F911" s="511"/>
      <c r="G911" s="511"/>
      <c r="H911" s="662"/>
      <c r="I911" s="431"/>
      <c r="J911" s="19"/>
      <c r="K911" s="402"/>
      <c r="L911" s="363"/>
      <c r="M911" s="363"/>
      <c r="N911" s="363"/>
      <c r="O911" s="381"/>
      <c r="P911" s="382"/>
      <c r="Q911" s="444"/>
      <c r="R911" s="32"/>
    </row>
    <row r="912" spans="2:18" ht="13.5" customHeight="1" x14ac:dyDescent="0.2">
      <c r="B912" s="32"/>
      <c r="C912" s="383">
        <f t="shared" si="32"/>
        <v>900</v>
      </c>
      <c r="D912" s="60" t="str">
        <f t="shared" si="33"/>
        <v/>
      </c>
      <c r="E912" s="376"/>
      <c r="F912" s="511"/>
      <c r="G912" s="511"/>
      <c r="H912" s="662"/>
      <c r="I912" s="431"/>
      <c r="J912" s="19"/>
      <c r="K912" s="402"/>
      <c r="L912" s="363"/>
      <c r="M912" s="363"/>
      <c r="N912" s="363"/>
      <c r="O912" s="381"/>
      <c r="P912" s="382"/>
      <c r="Q912" s="444"/>
      <c r="R912" s="32"/>
    </row>
    <row r="913" spans="2:18" ht="13.5" customHeight="1" x14ac:dyDescent="0.2">
      <c r="B913" s="32"/>
      <c r="C913" s="383">
        <f t="shared" si="32"/>
        <v>901</v>
      </c>
      <c r="D913" s="60" t="str">
        <f t="shared" si="33"/>
        <v/>
      </c>
      <c r="E913" s="376"/>
      <c r="F913" s="511"/>
      <c r="G913" s="511"/>
      <c r="H913" s="662"/>
      <c r="I913" s="431"/>
      <c r="J913" s="19"/>
      <c r="K913" s="402"/>
      <c r="L913" s="363"/>
      <c r="M913" s="363"/>
      <c r="N913" s="363"/>
      <c r="O913" s="381"/>
      <c r="P913" s="382"/>
      <c r="Q913" s="444"/>
      <c r="R913" s="32"/>
    </row>
    <row r="914" spans="2:18" ht="13.5" customHeight="1" x14ac:dyDescent="0.2">
      <c r="B914" s="32"/>
      <c r="C914" s="383">
        <f t="shared" si="32"/>
        <v>902</v>
      </c>
      <c r="D914" s="60" t="str">
        <f t="shared" si="33"/>
        <v/>
      </c>
      <c r="E914" s="376"/>
      <c r="F914" s="511"/>
      <c r="G914" s="511"/>
      <c r="H914" s="662"/>
      <c r="I914" s="431"/>
      <c r="J914" s="19"/>
      <c r="K914" s="402"/>
      <c r="L914" s="363"/>
      <c r="M914" s="363"/>
      <c r="N914" s="363"/>
      <c r="O914" s="381"/>
      <c r="P914" s="382"/>
      <c r="Q914" s="444"/>
      <c r="R914" s="32"/>
    </row>
    <row r="915" spans="2:18" ht="13.5" customHeight="1" x14ac:dyDescent="0.2">
      <c r="B915" s="32"/>
      <c r="C915" s="383">
        <f t="shared" si="32"/>
        <v>903</v>
      </c>
      <c r="D915" s="60" t="str">
        <f t="shared" si="33"/>
        <v/>
      </c>
      <c r="E915" s="376"/>
      <c r="F915" s="511"/>
      <c r="G915" s="511"/>
      <c r="H915" s="662"/>
      <c r="I915" s="431"/>
      <c r="J915" s="19"/>
      <c r="K915" s="402"/>
      <c r="L915" s="363"/>
      <c r="M915" s="363"/>
      <c r="N915" s="363"/>
      <c r="O915" s="381"/>
      <c r="P915" s="382"/>
      <c r="Q915" s="444"/>
      <c r="R915" s="32"/>
    </row>
    <row r="916" spans="2:18" ht="13.5" customHeight="1" x14ac:dyDescent="0.2">
      <c r="B916" s="32"/>
      <c r="C916" s="383">
        <f t="shared" si="32"/>
        <v>904</v>
      </c>
      <c r="D916" s="60" t="str">
        <f t="shared" si="33"/>
        <v/>
      </c>
      <c r="E916" s="376"/>
      <c r="F916" s="511"/>
      <c r="G916" s="511"/>
      <c r="H916" s="662"/>
      <c r="I916" s="431"/>
      <c r="J916" s="19"/>
      <c r="K916" s="402"/>
      <c r="L916" s="363"/>
      <c r="M916" s="363"/>
      <c r="N916" s="363"/>
      <c r="O916" s="381"/>
      <c r="P916" s="382"/>
      <c r="Q916" s="444"/>
      <c r="R916" s="32"/>
    </row>
    <row r="917" spans="2:18" ht="13.5" customHeight="1" x14ac:dyDescent="0.2">
      <c r="B917" s="32"/>
      <c r="C917" s="383">
        <f t="shared" si="32"/>
        <v>905</v>
      </c>
      <c r="D917" s="60" t="str">
        <f t="shared" si="33"/>
        <v/>
      </c>
      <c r="E917" s="376"/>
      <c r="F917" s="511"/>
      <c r="G917" s="511"/>
      <c r="H917" s="662"/>
      <c r="I917" s="431"/>
      <c r="J917" s="19"/>
      <c r="K917" s="402"/>
      <c r="L917" s="363"/>
      <c r="M917" s="363"/>
      <c r="N917" s="363"/>
      <c r="O917" s="381"/>
      <c r="P917" s="382"/>
      <c r="Q917" s="444"/>
      <c r="R917" s="32"/>
    </row>
    <row r="918" spans="2:18" ht="13.5" customHeight="1" x14ac:dyDescent="0.2">
      <c r="B918" s="32"/>
      <c r="C918" s="383">
        <f t="shared" si="32"/>
        <v>906</v>
      </c>
      <c r="D918" s="60" t="str">
        <f t="shared" si="33"/>
        <v/>
      </c>
      <c r="E918" s="376"/>
      <c r="F918" s="511"/>
      <c r="G918" s="511"/>
      <c r="H918" s="662"/>
      <c r="I918" s="431"/>
      <c r="J918" s="19"/>
      <c r="K918" s="402"/>
      <c r="L918" s="363"/>
      <c r="M918" s="363"/>
      <c r="N918" s="363"/>
      <c r="O918" s="381"/>
      <c r="P918" s="382"/>
      <c r="Q918" s="444"/>
      <c r="R918" s="32"/>
    </row>
    <row r="919" spans="2:18" ht="13.5" customHeight="1" x14ac:dyDescent="0.2">
      <c r="B919" s="32"/>
      <c r="C919" s="383">
        <f t="shared" si="32"/>
        <v>907</v>
      </c>
      <c r="D919" s="60" t="str">
        <f t="shared" si="33"/>
        <v/>
      </c>
      <c r="E919" s="376"/>
      <c r="F919" s="511"/>
      <c r="G919" s="511"/>
      <c r="H919" s="662"/>
      <c r="I919" s="431"/>
      <c r="J919" s="19"/>
      <c r="K919" s="402"/>
      <c r="L919" s="363"/>
      <c r="M919" s="363"/>
      <c r="N919" s="363"/>
      <c r="O919" s="381"/>
      <c r="P919" s="382"/>
      <c r="Q919" s="444"/>
      <c r="R919" s="32"/>
    </row>
    <row r="920" spans="2:18" ht="13.5" customHeight="1" x14ac:dyDescent="0.2">
      <c r="B920" s="32"/>
      <c r="C920" s="383">
        <f t="shared" si="32"/>
        <v>908</v>
      </c>
      <c r="D920" s="60" t="str">
        <f t="shared" si="33"/>
        <v/>
      </c>
      <c r="E920" s="376"/>
      <c r="F920" s="511"/>
      <c r="G920" s="511"/>
      <c r="H920" s="662"/>
      <c r="I920" s="431"/>
      <c r="J920" s="19"/>
      <c r="K920" s="402"/>
      <c r="L920" s="363"/>
      <c r="M920" s="363"/>
      <c r="N920" s="363"/>
      <c r="O920" s="381"/>
      <c r="P920" s="382"/>
      <c r="Q920" s="444"/>
      <c r="R920" s="32"/>
    </row>
    <row r="921" spans="2:18" ht="13.5" customHeight="1" x14ac:dyDescent="0.2">
      <c r="B921" s="32"/>
      <c r="C921" s="383">
        <f t="shared" si="32"/>
        <v>909</v>
      </c>
      <c r="D921" s="60" t="str">
        <f t="shared" si="33"/>
        <v/>
      </c>
      <c r="E921" s="376"/>
      <c r="F921" s="511"/>
      <c r="G921" s="511"/>
      <c r="H921" s="662"/>
      <c r="I921" s="431"/>
      <c r="J921" s="19"/>
      <c r="K921" s="402"/>
      <c r="L921" s="363"/>
      <c r="M921" s="363"/>
      <c r="N921" s="363"/>
      <c r="O921" s="381"/>
      <c r="P921" s="382"/>
      <c r="Q921" s="444"/>
      <c r="R921" s="32"/>
    </row>
    <row r="922" spans="2:18" ht="13.5" customHeight="1" x14ac:dyDescent="0.2">
      <c r="B922" s="32"/>
      <c r="C922" s="383">
        <f t="shared" si="32"/>
        <v>910</v>
      </c>
      <c r="D922" s="60" t="str">
        <f t="shared" si="33"/>
        <v/>
      </c>
      <c r="E922" s="376"/>
      <c r="F922" s="511"/>
      <c r="G922" s="511"/>
      <c r="H922" s="662"/>
      <c r="I922" s="431"/>
      <c r="J922" s="19"/>
      <c r="K922" s="402"/>
      <c r="L922" s="363"/>
      <c r="M922" s="363"/>
      <c r="N922" s="363"/>
      <c r="O922" s="381"/>
      <c r="P922" s="382"/>
      <c r="Q922" s="444"/>
      <c r="R922" s="32"/>
    </row>
    <row r="923" spans="2:18" ht="13.5" customHeight="1" x14ac:dyDescent="0.2">
      <c r="B923" s="32"/>
      <c r="C923" s="383">
        <f t="shared" si="32"/>
        <v>911</v>
      </c>
      <c r="D923" s="60" t="str">
        <f t="shared" si="33"/>
        <v/>
      </c>
      <c r="E923" s="376"/>
      <c r="F923" s="511"/>
      <c r="G923" s="511"/>
      <c r="H923" s="662"/>
      <c r="I923" s="431"/>
      <c r="J923" s="19"/>
      <c r="K923" s="402"/>
      <c r="L923" s="363"/>
      <c r="M923" s="363"/>
      <c r="N923" s="363"/>
      <c r="O923" s="381"/>
      <c r="P923" s="382"/>
      <c r="Q923" s="444"/>
      <c r="R923" s="32"/>
    </row>
    <row r="924" spans="2:18" ht="13.5" customHeight="1" x14ac:dyDescent="0.2">
      <c r="B924" s="32"/>
      <c r="C924" s="383">
        <f t="shared" si="32"/>
        <v>912</v>
      </c>
      <c r="D924" s="60" t="str">
        <f t="shared" si="33"/>
        <v/>
      </c>
      <c r="E924" s="376"/>
      <c r="F924" s="511"/>
      <c r="G924" s="511"/>
      <c r="H924" s="662"/>
      <c r="I924" s="431"/>
      <c r="J924" s="19"/>
      <c r="K924" s="402"/>
      <c r="L924" s="363"/>
      <c r="M924" s="363"/>
      <c r="N924" s="363"/>
      <c r="O924" s="381"/>
      <c r="P924" s="382"/>
      <c r="Q924" s="444"/>
      <c r="R924" s="32"/>
    </row>
    <row r="925" spans="2:18" ht="13.5" customHeight="1" x14ac:dyDescent="0.2">
      <c r="B925" s="32"/>
      <c r="C925" s="383">
        <f t="shared" si="32"/>
        <v>913</v>
      </c>
      <c r="D925" s="60" t="str">
        <f t="shared" si="33"/>
        <v/>
      </c>
      <c r="E925" s="376"/>
      <c r="F925" s="511"/>
      <c r="G925" s="511"/>
      <c r="H925" s="662"/>
      <c r="I925" s="431"/>
      <c r="J925" s="19"/>
      <c r="K925" s="402"/>
      <c r="L925" s="363"/>
      <c r="M925" s="363"/>
      <c r="N925" s="363"/>
      <c r="O925" s="381"/>
      <c r="P925" s="382"/>
      <c r="Q925" s="444"/>
      <c r="R925" s="32"/>
    </row>
    <row r="926" spans="2:18" ht="13.5" customHeight="1" x14ac:dyDescent="0.2">
      <c r="B926" s="32"/>
      <c r="C926" s="383">
        <f t="shared" si="32"/>
        <v>914</v>
      </c>
      <c r="D926" s="60" t="str">
        <f t="shared" si="33"/>
        <v/>
      </c>
      <c r="E926" s="376"/>
      <c r="F926" s="511"/>
      <c r="G926" s="511"/>
      <c r="H926" s="662"/>
      <c r="I926" s="431"/>
      <c r="J926" s="19"/>
      <c r="K926" s="402"/>
      <c r="L926" s="363"/>
      <c r="M926" s="363"/>
      <c r="N926" s="363"/>
      <c r="O926" s="381"/>
      <c r="P926" s="382"/>
      <c r="Q926" s="444"/>
      <c r="R926" s="32"/>
    </row>
    <row r="927" spans="2:18" ht="13.5" customHeight="1" x14ac:dyDescent="0.2">
      <c r="B927" s="32"/>
      <c r="C927" s="383">
        <f t="shared" si="32"/>
        <v>915</v>
      </c>
      <c r="D927" s="60" t="str">
        <f t="shared" si="33"/>
        <v/>
      </c>
      <c r="E927" s="376"/>
      <c r="F927" s="511"/>
      <c r="G927" s="511"/>
      <c r="H927" s="662"/>
      <c r="I927" s="431"/>
      <c r="J927" s="19"/>
      <c r="K927" s="402"/>
      <c r="L927" s="363"/>
      <c r="M927" s="363"/>
      <c r="N927" s="363"/>
      <c r="O927" s="381"/>
      <c r="P927" s="382"/>
      <c r="Q927" s="444"/>
      <c r="R927" s="32"/>
    </row>
    <row r="928" spans="2:18" ht="13.5" customHeight="1" x14ac:dyDescent="0.2">
      <c r="B928" s="32"/>
      <c r="C928" s="383">
        <f t="shared" si="32"/>
        <v>916</v>
      </c>
      <c r="D928" s="60" t="str">
        <f t="shared" si="33"/>
        <v/>
      </c>
      <c r="E928" s="376"/>
      <c r="F928" s="511"/>
      <c r="G928" s="511"/>
      <c r="H928" s="662"/>
      <c r="I928" s="431"/>
      <c r="J928" s="19"/>
      <c r="K928" s="402"/>
      <c r="L928" s="363"/>
      <c r="M928" s="363"/>
      <c r="N928" s="363"/>
      <c r="O928" s="381"/>
      <c r="P928" s="382"/>
      <c r="Q928" s="444"/>
      <c r="R928" s="32"/>
    </row>
    <row r="929" spans="2:18" ht="13.5" customHeight="1" x14ac:dyDescent="0.2">
      <c r="B929" s="32"/>
      <c r="C929" s="383">
        <f t="shared" si="32"/>
        <v>917</v>
      </c>
      <c r="D929" s="60" t="str">
        <f t="shared" si="33"/>
        <v/>
      </c>
      <c r="E929" s="376"/>
      <c r="F929" s="511"/>
      <c r="G929" s="511"/>
      <c r="H929" s="662"/>
      <c r="I929" s="431"/>
      <c r="J929" s="19"/>
      <c r="K929" s="402"/>
      <c r="L929" s="363"/>
      <c r="M929" s="363"/>
      <c r="N929" s="363"/>
      <c r="O929" s="381"/>
      <c r="P929" s="382"/>
      <c r="Q929" s="444"/>
      <c r="R929" s="32"/>
    </row>
    <row r="930" spans="2:18" ht="13.5" customHeight="1" x14ac:dyDescent="0.2">
      <c r="B930" s="32"/>
      <c r="C930" s="383">
        <f t="shared" si="32"/>
        <v>918</v>
      </c>
      <c r="D930" s="60" t="str">
        <f t="shared" si="33"/>
        <v/>
      </c>
      <c r="E930" s="376"/>
      <c r="F930" s="511"/>
      <c r="G930" s="511"/>
      <c r="H930" s="662"/>
      <c r="I930" s="431"/>
      <c r="J930" s="19"/>
      <c r="K930" s="402"/>
      <c r="L930" s="363"/>
      <c r="M930" s="363"/>
      <c r="N930" s="363"/>
      <c r="O930" s="381"/>
      <c r="P930" s="382"/>
      <c r="Q930" s="444"/>
      <c r="R930" s="32"/>
    </row>
    <row r="931" spans="2:18" ht="13.5" customHeight="1" x14ac:dyDescent="0.2">
      <c r="B931" s="32"/>
      <c r="C931" s="383">
        <f t="shared" si="32"/>
        <v>919</v>
      </c>
      <c r="D931" s="60" t="str">
        <f t="shared" si="33"/>
        <v/>
      </c>
      <c r="E931" s="376"/>
      <c r="F931" s="511"/>
      <c r="G931" s="511"/>
      <c r="H931" s="662"/>
      <c r="I931" s="431"/>
      <c r="J931" s="19"/>
      <c r="K931" s="402"/>
      <c r="L931" s="363"/>
      <c r="M931" s="363"/>
      <c r="N931" s="363"/>
      <c r="O931" s="381"/>
      <c r="P931" s="382"/>
      <c r="Q931" s="444"/>
      <c r="R931" s="32"/>
    </row>
    <row r="932" spans="2:18" ht="13.5" customHeight="1" x14ac:dyDescent="0.2">
      <c r="B932" s="32"/>
      <c r="C932" s="383">
        <f t="shared" si="32"/>
        <v>920</v>
      </c>
      <c r="D932" s="60" t="str">
        <f t="shared" si="33"/>
        <v/>
      </c>
      <c r="E932" s="376"/>
      <c r="F932" s="511"/>
      <c r="G932" s="511"/>
      <c r="H932" s="662"/>
      <c r="I932" s="431"/>
      <c r="J932" s="19"/>
      <c r="K932" s="402"/>
      <c r="L932" s="363"/>
      <c r="M932" s="363"/>
      <c r="N932" s="363"/>
      <c r="O932" s="381"/>
      <c r="P932" s="382"/>
      <c r="Q932" s="444"/>
      <c r="R932" s="32"/>
    </row>
    <row r="933" spans="2:18" ht="13.5" customHeight="1" x14ac:dyDescent="0.2">
      <c r="B933" s="32"/>
      <c r="C933" s="383">
        <f t="shared" si="32"/>
        <v>921</v>
      </c>
      <c r="D933" s="60" t="str">
        <f t="shared" si="33"/>
        <v/>
      </c>
      <c r="E933" s="376"/>
      <c r="F933" s="511"/>
      <c r="G933" s="511"/>
      <c r="H933" s="662"/>
      <c r="I933" s="431"/>
      <c r="J933" s="19"/>
      <c r="K933" s="402"/>
      <c r="L933" s="363"/>
      <c r="M933" s="363"/>
      <c r="N933" s="363"/>
      <c r="O933" s="381"/>
      <c r="P933" s="382"/>
      <c r="Q933" s="444"/>
      <c r="R933" s="32"/>
    </row>
    <row r="934" spans="2:18" ht="13.5" customHeight="1" x14ac:dyDescent="0.2">
      <c r="B934" s="32"/>
      <c r="C934" s="383">
        <f t="shared" si="32"/>
        <v>922</v>
      </c>
      <c r="D934" s="60" t="str">
        <f t="shared" si="33"/>
        <v/>
      </c>
      <c r="E934" s="376"/>
      <c r="F934" s="511"/>
      <c r="G934" s="511"/>
      <c r="H934" s="662"/>
      <c r="I934" s="431"/>
      <c r="J934" s="19"/>
      <c r="K934" s="402"/>
      <c r="L934" s="363"/>
      <c r="M934" s="363"/>
      <c r="N934" s="363"/>
      <c r="O934" s="381"/>
      <c r="P934" s="382"/>
      <c r="Q934" s="444"/>
      <c r="R934" s="32"/>
    </row>
    <row r="935" spans="2:18" ht="13.5" customHeight="1" x14ac:dyDescent="0.2">
      <c r="B935" s="32"/>
      <c r="C935" s="383">
        <f t="shared" si="32"/>
        <v>923</v>
      </c>
      <c r="D935" s="60" t="str">
        <f t="shared" si="33"/>
        <v/>
      </c>
      <c r="E935" s="376"/>
      <c r="F935" s="511"/>
      <c r="G935" s="511"/>
      <c r="H935" s="662"/>
      <c r="I935" s="431"/>
      <c r="J935" s="19"/>
      <c r="K935" s="402"/>
      <c r="L935" s="363"/>
      <c r="M935" s="363"/>
      <c r="N935" s="363"/>
      <c r="O935" s="381"/>
      <c r="P935" s="382"/>
      <c r="Q935" s="444"/>
      <c r="R935" s="32"/>
    </row>
    <row r="936" spans="2:18" ht="13.5" customHeight="1" x14ac:dyDescent="0.2">
      <c r="B936" s="32"/>
      <c r="C936" s="383">
        <f t="shared" si="32"/>
        <v>924</v>
      </c>
      <c r="D936" s="60" t="str">
        <f t="shared" si="33"/>
        <v/>
      </c>
      <c r="E936" s="376"/>
      <c r="F936" s="511"/>
      <c r="G936" s="511"/>
      <c r="H936" s="662"/>
      <c r="I936" s="431"/>
      <c r="J936" s="19"/>
      <c r="K936" s="402"/>
      <c r="L936" s="363"/>
      <c r="M936" s="363"/>
      <c r="N936" s="363"/>
      <c r="O936" s="381"/>
      <c r="P936" s="382"/>
      <c r="Q936" s="444"/>
      <c r="R936" s="32"/>
    </row>
    <row r="937" spans="2:18" ht="13.5" customHeight="1" x14ac:dyDescent="0.2">
      <c r="B937" s="32"/>
      <c r="C937" s="383">
        <f t="shared" si="32"/>
        <v>925</v>
      </c>
      <c r="D937" s="60" t="str">
        <f t="shared" si="33"/>
        <v/>
      </c>
      <c r="E937" s="376"/>
      <c r="F937" s="511"/>
      <c r="G937" s="511"/>
      <c r="H937" s="662"/>
      <c r="I937" s="431"/>
      <c r="J937" s="19"/>
      <c r="K937" s="402"/>
      <c r="L937" s="363"/>
      <c r="M937" s="363"/>
      <c r="N937" s="363"/>
      <c r="O937" s="381"/>
      <c r="P937" s="382"/>
      <c r="Q937" s="444"/>
      <c r="R937" s="32"/>
    </row>
    <row r="938" spans="2:18" ht="13.5" customHeight="1" x14ac:dyDescent="0.2">
      <c r="B938" s="32"/>
      <c r="C938" s="383">
        <f t="shared" si="32"/>
        <v>926</v>
      </c>
      <c r="D938" s="60" t="str">
        <f t="shared" si="33"/>
        <v/>
      </c>
      <c r="E938" s="376"/>
      <c r="F938" s="511"/>
      <c r="G938" s="511"/>
      <c r="H938" s="662"/>
      <c r="I938" s="431"/>
      <c r="J938" s="19"/>
      <c r="K938" s="402"/>
      <c r="L938" s="363"/>
      <c r="M938" s="363"/>
      <c r="N938" s="363"/>
      <c r="O938" s="381"/>
      <c r="P938" s="382"/>
      <c r="Q938" s="444"/>
      <c r="R938" s="32"/>
    </row>
    <row r="939" spans="2:18" ht="13.5" customHeight="1" x14ac:dyDescent="0.2">
      <c r="B939" s="32"/>
      <c r="C939" s="383">
        <f t="shared" si="32"/>
        <v>927</v>
      </c>
      <c r="D939" s="60" t="str">
        <f t="shared" si="33"/>
        <v/>
      </c>
      <c r="E939" s="376"/>
      <c r="F939" s="511"/>
      <c r="G939" s="511"/>
      <c r="H939" s="662"/>
      <c r="I939" s="431"/>
      <c r="J939" s="19"/>
      <c r="K939" s="402"/>
      <c r="L939" s="363"/>
      <c r="M939" s="363"/>
      <c r="N939" s="363"/>
      <c r="O939" s="381"/>
      <c r="P939" s="382"/>
      <c r="Q939" s="444"/>
      <c r="R939" s="32"/>
    </row>
    <row r="940" spans="2:18" ht="13.5" customHeight="1" x14ac:dyDescent="0.2">
      <c r="B940" s="32"/>
      <c r="C940" s="383">
        <f t="shared" si="32"/>
        <v>928</v>
      </c>
      <c r="D940" s="60" t="str">
        <f t="shared" si="33"/>
        <v/>
      </c>
      <c r="E940" s="376"/>
      <c r="F940" s="511"/>
      <c r="G940" s="511"/>
      <c r="H940" s="662"/>
      <c r="I940" s="431"/>
      <c r="J940" s="19"/>
      <c r="K940" s="402"/>
      <c r="L940" s="363"/>
      <c r="M940" s="363"/>
      <c r="N940" s="363"/>
      <c r="O940" s="381"/>
      <c r="P940" s="382"/>
      <c r="Q940" s="444"/>
      <c r="R940" s="32"/>
    </row>
    <row r="941" spans="2:18" ht="13.5" customHeight="1" x14ac:dyDescent="0.2">
      <c r="B941" s="32"/>
      <c r="C941" s="383">
        <f t="shared" si="32"/>
        <v>929</v>
      </c>
      <c r="D941" s="60" t="str">
        <f t="shared" si="33"/>
        <v/>
      </c>
      <c r="E941" s="376"/>
      <c r="F941" s="511"/>
      <c r="G941" s="511"/>
      <c r="H941" s="662"/>
      <c r="I941" s="431"/>
      <c r="J941" s="19"/>
      <c r="K941" s="402"/>
      <c r="L941" s="363"/>
      <c r="M941" s="363"/>
      <c r="N941" s="363"/>
      <c r="O941" s="381"/>
      <c r="P941" s="382"/>
      <c r="Q941" s="444"/>
      <c r="R941" s="32"/>
    </row>
    <row r="942" spans="2:18" ht="13.5" customHeight="1" x14ac:dyDescent="0.2">
      <c r="B942" s="32"/>
      <c r="C942" s="383">
        <f>C941+1</f>
        <v>930</v>
      </c>
      <c r="D942" s="60" t="str">
        <f t="shared" si="33"/>
        <v/>
      </c>
      <c r="E942" s="376"/>
      <c r="F942" s="511"/>
      <c r="G942" s="511"/>
      <c r="H942" s="662"/>
      <c r="I942" s="431"/>
      <c r="J942" s="19"/>
      <c r="K942" s="402"/>
      <c r="L942" s="363"/>
      <c r="M942" s="363"/>
      <c r="N942" s="363"/>
      <c r="O942" s="381"/>
      <c r="P942" s="382"/>
      <c r="Q942" s="444"/>
      <c r="R942" s="32"/>
    </row>
    <row r="943" spans="2:18" ht="13.5" customHeight="1" x14ac:dyDescent="0.2">
      <c r="B943" s="32"/>
      <c r="C943" s="383">
        <f>C942+1</f>
        <v>931</v>
      </c>
      <c r="D943" s="60" t="str">
        <f t="shared" si="33"/>
        <v/>
      </c>
      <c r="E943" s="376"/>
      <c r="F943" s="511"/>
      <c r="G943" s="511"/>
      <c r="H943" s="662"/>
      <c r="I943" s="431"/>
      <c r="J943" s="19"/>
      <c r="K943" s="402"/>
      <c r="L943" s="363"/>
      <c r="M943" s="363"/>
      <c r="N943" s="363"/>
      <c r="O943" s="381"/>
      <c r="P943" s="382"/>
      <c r="Q943" s="444"/>
      <c r="R943" s="32"/>
    </row>
    <row r="944" spans="2:18" ht="13.5" customHeight="1" x14ac:dyDescent="0.2">
      <c r="B944" s="32"/>
      <c r="C944" s="383">
        <f>C943+1</f>
        <v>932</v>
      </c>
      <c r="D944" s="60" t="str">
        <f t="shared" si="33"/>
        <v/>
      </c>
      <c r="E944" s="376"/>
      <c r="F944" s="511"/>
      <c r="G944" s="511"/>
      <c r="H944" s="662"/>
      <c r="I944" s="431"/>
      <c r="J944" s="19"/>
      <c r="K944" s="402"/>
      <c r="L944" s="363"/>
      <c r="M944" s="363"/>
      <c r="N944" s="363"/>
      <c r="O944" s="381"/>
      <c r="P944" s="382"/>
      <c r="Q944" s="444"/>
      <c r="R944" s="32"/>
    </row>
    <row r="945" spans="2:18" ht="13.5" customHeight="1" x14ac:dyDescent="0.2">
      <c r="B945" s="32"/>
      <c r="C945" s="383">
        <f>C944+1</f>
        <v>933</v>
      </c>
      <c r="D945" s="60" t="str">
        <f t="shared" si="33"/>
        <v/>
      </c>
      <c r="E945" s="376"/>
      <c r="F945" s="511"/>
      <c r="G945" s="511"/>
      <c r="H945" s="662"/>
      <c r="I945" s="431"/>
      <c r="J945" s="19"/>
      <c r="K945" s="402"/>
      <c r="L945" s="363"/>
      <c r="M945" s="363"/>
      <c r="N945" s="363"/>
      <c r="O945" s="381"/>
      <c r="P945" s="382"/>
      <c r="Q945" s="444"/>
      <c r="R945" s="32"/>
    </row>
    <row r="946" spans="2:18" ht="13.5" customHeight="1" x14ac:dyDescent="0.2">
      <c r="B946" s="32"/>
      <c r="C946" s="383">
        <f t="shared" si="32"/>
        <v>934</v>
      </c>
      <c r="D946" s="60" t="str">
        <f t="shared" si="33"/>
        <v/>
      </c>
      <c r="E946" s="376"/>
      <c r="F946" s="511"/>
      <c r="G946" s="511"/>
      <c r="H946" s="662"/>
      <c r="I946" s="431"/>
      <c r="J946" s="19"/>
      <c r="K946" s="402"/>
      <c r="L946" s="363"/>
      <c r="M946" s="363"/>
      <c r="N946" s="363"/>
      <c r="O946" s="381"/>
      <c r="P946" s="382"/>
      <c r="Q946" s="444"/>
      <c r="R946" s="32"/>
    </row>
    <row r="947" spans="2:18" ht="13.5" customHeight="1" x14ac:dyDescent="0.2">
      <c r="B947" s="32"/>
      <c r="C947" s="383">
        <f t="shared" si="32"/>
        <v>935</v>
      </c>
      <c r="D947" s="60" t="str">
        <f t="shared" si="33"/>
        <v/>
      </c>
      <c r="E947" s="376"/>
      <c r="F947" s="511"/>
      <c r="G947" s="511"/>
      <c r="H947" s="662"/>
      <c r="I947" s="431"/>
      <c r="J947" s="19"/>
      <c r="K947" s="402"/>
      <c r="L947" s="363"/>
      <c r="M947" s="363"/>
      <c r="N947" s="363"/>
      <c r="O947" s="381"/>
      <c r="P947" s="382"/>
      <c r="Q947" s="444"/>
      <c r="R947" s="32"/>
    </row>
    <row r="948" spans="2:18" ht="13.5" customHeight="1" x14ac:dyDescent="0.2">
      <c r="B948" s="32"/>
      <c r="C948" s="383">
        <f t="shared" si="32"/>
        <v>936</v>
      </c>
      <c r="D948" s="60" t="str">
        <f t="shared" si="33"/>
        <v/>
      </c>
      <c r="E948" s="376"/>
      <c r="F948" s="511"/>
      <c r="G948" s="511"/>
      <c r="H948" s="662"/>
      <c r="I948" s="431"/>
      <c r="J948" s="19"/>
      <c r="K948" s="402"/>
      <c r="L948" s="363"/>
      <c r="M948" s="363"/>
      <c r="N948" s="363"/>
      <c r="O948" s="381"/>
      <c r="P948" s="382"/>
      <c r="Q948" s="444"/>
      <c r="R948" s="32"/>
    </row>
    <row r="949" spans="2:18" ht="13.5" customHeight="1" x14ac:dyDescent="0.2">
      <c r="B949" s="32"/>
      <c r="C949" s="383">
        <f t="shared" si="32"/>
        <v>937</v>
      </c>
      <c r="D949" s="60" t="str">
        <f t="shared" si="33"/>
        <v/>
      </c>
      <c r="E949" s="376"/>
      <c r="F949" s="511"/>
      <c r="G949" s="511"/>
      <c r="H949" s="662"/>
      <c r="I949" s="431"/>
      <c r="J949" s="19"/>
      <c r="K949" s="402"/>
      <c r="L949" s="363"/>
      <c r="M949" s="363"/>
      <c r="N949" s="363"/>
      <c r="O949" s="381"/>
      <c r="P949" s="382"/>
      <c r="Q949" s="444"/>
      <c r="R949" s="32"/>
    </row>
    <row r="950" spans="2:18" ht="13.5" customHeight="1" x14ac:dyDescent="0.2">
      <c r="B950" s="32"/>
      <c r="C950" s="383">
        <f t="shared" si="32"/>
        <v>938</v>
      </c>
      <c r="D950" s="60" t="str">
        <f t="shared" si="33"/>
        <v/>
      </c>
      <c r="E950" s="376"/>
      <c r="F950" s="511"/>
      <c r="G950" s="511"/>
      <c r="H950" s="662"/>
      <c r="I950" s="431"/>
      <c r="J950" s="19"/>
      <c r="K950" s="402"/>
      <c r="L950" s="363"/>
      <c r="M950" s="363"/>
      <c r="N950" s="363"/>
      <c r="O950" s="381"/>
      <c r="P950" s="382"/>
      <c r="Q950" s="444"/>
      <c r="R950" s="32"/>
    </row>
    <row r="951" spans="2:18" ht="13.5" customHeight="1" x14ac:dyDescent="0.2">
      <c r="B951" s="32"/>
      <c r="C951" s="383">
        <f t="shared" si="32"/>
        <v>939</v>
      </c>
      <c r="D951" s="60" t="str">
        <f t="shared" si="33"/>
        <v/>
      </c>
      <c r="E951" s="376"/>
      <c r="F951" s="511"/>
      <c r="G951" s="511"/>
      <c r="H951" s="662"/>
      <c r="I951" s="431"/>
      <c r="J951" s="19"/>
      <c r="K951" s="402"/>
      <c r="L951" s="363"/>
      <c r="M951" s="363"/>
      <c r="N951" s="363"/>
      <c r="O951" s="381"/>
      <c r="P951" s="382"/>
      <c r="Q951" s="444"/>
      <c r="R951" s="32"/>
    </row>
    <row r="952" spans="2:18" ht="13.5" customHeight="1" x14ac:dyDescent="0.2">
      <c r="B952" s="32"/>
      <c r="C952" s="383">
        <f t="shared" si="32"/>
        <v>940</v>
      </c>
      <c r="D952" s="60" t="str">
        <f t="shared" si="33"/>
        <v/>
      </c>
      <c r="E952" s="376"/>
      <c r="F952" s="511"/>
      <c r="G952" s="511"/>
      <c r="H952" s="662"/>
      <c r="I952" s="431"/>
      <c r="J952" s="19"/>
      <c r="K952" s="402"/>
      <c r="L952" s="363"/>
      <c r="M952" s="363"/>
      <c r="N952" s="363"/>
      <c r="O952" s="381"/>
      <c r="P952" s="382"/>
      <c r="Q952" s="444"/>
      <c r="R952" s="32"/>
    </row>
    <row r="953" spans="2:18" ht="13.5" customHeight="1" x14ac:dyDescent="0.2">
      <c r="B953" s="32"/>
      <c r="C953" s="383">
        <f t="shared" si="32"/>
        <v>941</v>
      </c>
      <c r="D953" s="60" t="str">
        <f t="shared" si="33"/>
        <v/>
      </c>
      <c r="E953" s="376"/>
      <c r="F953" s="511"/>
      <c r="G953" s="511"/>
      <c r="H953" s="662"/>
      <c r="I953" s="431"/>
      <c r="J953" s="19"/>
      <c r="K953" s="402"/>
      <c r="L953" s="363"/>
      <c r="M953" s="363"/>
      <c r="N953" s="363"/>
      <c r="O953" s="381"/>
      <c r="P953" s="382"/>
      <c r="Q953" s="444"/>
      <c r="R953" s="32"/>
    </row>
    <row r="954" spans="2:18" ht="13.5" customHeight="1" x14ac:dyDescent="0.2">
      <c r="B954" s="32"/>
      <c r="C954" s="383">
        <f t="shared" si="32"/>
        <v>942</v>
      </c>
      <c r="D954" s="60" t="str">
        <f t="shared" si="33"/>
        <v/>
      </c>
      <c r="E954" s="376"/>
      <c r="F954" s="511"/>
      <c r="G954" s="511"/>
      <c r="H954" s="662"/>
      <c r="I954" s="431"/>
      <c r="J954" s="19"/>
      <c r="K954" s="402"/>
      <c r="L954" s="363"/>
      <c r="M954" s="363"/>
      <c r="N954" s="363"/>
      <c r="O954" s="381"/>
      <c r="P954" s="382"/>
      <c r="Q954" s="444"/>
      <c r="R954" s="32"/>
    </row>
    <row r="955" spans="2:18" ht="13.5" customHeight="1" x14ac:dyDescent="0.2">
      <c r="B955" s="32"/>
      <c r="C955" s="383">
        <f t="shared" si="32"/>
        <v>943</v>
      </c>
      <c r="D955" s="60" t="str">
        <f t="shared" si="33"/>
        <v/>
      </c>
      <c r="E955" s="376"/>
      <c r="F955" s="511"/>
      <c r="G955" s="511"/>
      <c r="H955" s="662"/>
      <c r="I955" s="431"/>
      <c r="J955" s="19"/>
      <c r="K955" s="402"/>
      <c r="L955" s="363"/>
      <c r="M955" s="363"/>
      <c r="N955" s="363"/>
      <c r="O955" s="381"/>
      <c r="P955" s="382"/>
      <c r="Q955" s="444"/>
      <c r="R955" s="32"/>
    </row>
    <row r="956" spans="2:18" ht="13.5" customHeight="1" x14ac:dyDescent="0.2">
      <c r="B956" s="32"/>
      <c r="C956" s="383">
        <f t="shared" si="32"/>
        <v>944</v>
      </c>
      <c r="D956" s="60" t="str">
        <f t="shared" si="33"/>
        <v/>
      </c>
      <c r="E956" s="376"/>
      <c r="F956" s="511"/>
      <c r="G956" s="511"/>
      <c r="H956" s="662"/>
      <c r="I956" s="431"/>
      <c r="J956" s="19"/>
      <c r="K956" s="402"/>
      <c r="L956" s="363"/>
      <c r="M956" s="363"/>
      <c r="N956" s="363"/>
      <c r="O956" s="381"/>
      <c r="P956" s="382"/>
      <c r="Q956" s="444"/>
      <c r="R956" s="32"/>
    </row>
    <row r="957" spans="2:18" ht="13.5" customHeight="1" x14ac:dyDescent="0.2">
      <c r="B957" s="32"/>
      <c r="C957" s="383">
        <f t="shared" si="32"/>
        <v>945</v>
      </c>
      <c r="D957" s="60" t="str">
        <f t="shared" si="33"/>
        <v/>
      </c>
      <c r="E957" s="376"/>
      <c r="F957" s="511"/>
      <c r="G957" s="511"/>
      <c r="H957" s="662"/>
      <c r="I957" s="431"/>
      <c r="J957" s="19"/>
      <c r="K957" s="402"/>
      <c r="L957" s="363"/>
      <c r="M957" s="363"/>
      <c r="N957" s="363"/>
      <c r="O957" s="381"/>
      <c r="P957" s="382"/>
      <c r="Q957" s="444"/>
      <c r="R957" s="32"/>
    </row>
    <row r="958" spans="2:18" ht="13.5" customHeight="1" x14ac:dyDescent="0.2">
      <c r="B958" s="32"/>
      <c r="C958" s="383">
        <f t="shared" si="32"/>
        <v>946</v>
      </c>
      <c r="D958" s="60" t="str">
        <f t="shared" si="33"/>
        <v/>
      </c>
      <c r="E958" s="376"/>
      <c r="F958" s="511"/>
      <c r="G958" s="511"/>
      <c r="H958" s="662"/>
      <c r="I958" s="431"/>
      <c r="J958" s="19"/>
      <c r="K958" s="402"/>
      <c r="L958" s="363"/>
      <c r="M958" s="363"/>
      <c r="N958" s="363"/>
      <c r="O958" s="381"/>
      <c r="P958" s="382"/>
      <c r="Q958" s="444"/>
      <c r="R958" s="32"/>
    </row>
    <row r="959" spans="2:18" ht="13.5" customHeight="1" x14ac:dyDescent="0.2">
      <c r="B959" s="32"/>
      <c r="C959" s="383">
        <f t="shared" si="32"/>
        <v>947</v>
      </c>
      <c r="D959" s="60" t="str">
        <f t="shared" si="33"/>
        <v/>
      </c>
      <c r="E959" s="376"/>
      <c r="F959" s="511"/>
      <c r="G959" s="511"/>
      <c r="H959" s="662"/>
      <c r="I959" s="431"/>
      <c r="J959" s="19"/>
      <c r="K959" s="402"/>
      <c r="L959" s="363"/>
      <c r="M959" s="363"/>
      <c r="N959" s="363"/>
      <c r="O959" s="381"/>
      <c r="P959" s="382"/>
      <c r="Q959" s="444"/>
      <c r="R959" s="32"/>
    </row>
    <row r="960" spans="2:18" ht="13.5" customHeight="1" x14ac:dyDescent="0.2">
      <c r="B960" s="32"/>
      <c r="C960" s="383">
        <f t="shared" si="32"/>
        <v>948</v>
      </c>
      <c r="D960" s="60" t="str">
        <f t="shared" si="33"/>
        <v/>
      </c>
      <c r="E960" s="376"/>
      <c r="F960" s="511"/>
      <c r="G960" s="511"/>
      <c r="H960" s="662"/>
      <c r="I960" s="431"/>
      <c r="J960" s="19"/>
      <c r="K960" s="402"/>
      <c r="L960" s="363"/>
      <c r="M960" s="363"/>
      <c r="N960" s="363"/>
      <c r="O960" s="381"/>
      <c r="P960" s="382"/>
      <c r="Q960" s="444"/>
      <c r="R960" s="32"/>
    </row>
    <row r="961" spans="2:18" ht="13.5" customHeight="1" x14ac:dyDescent="0.2">
      <c r="B961" s="32"/>
      <c r="C961" s="383">
        <f t="shared" si="32"/>
        <v>949</v>
      </c>
      <c r="D961" s="60" t="str">
        <f t="shared" si="33"/>
        <v/>
      </c>
      <c r="E961" s="376"/>
      <c r="F961" s="511"/>
      <c r="G961" s="511"/>
      <c r="H961" s="662"/>
      <c r="I961" s="431"/>
      <c r="J961" s="19"/>
      <c r="K961" s="402"/>
      <c r="L961" s="363"/>
      <c r="M961" s="363"/>
      <c r="N961" s="363"/>
      <c r="O961" s="381"/>
      <c r="P961" s="382"/>
      <c r="Q961" s="444"/>
      <c r="R961" s="32"/>
    </row>
    <row r="962" spans="2:18" ht="13.5" customHeight="1" x14ac:dyDescent="0.2">
      <c r="B962" s="32"/>
      <c r="C962" s="383">
        <f t="shared" si="32"/>
        <v>950</v>
      </c>
      <c r="D962" s="60" t="str">
        <f t="shared" si="33"/>
        <v/>
      </c>
      <c r="E962" s="376"/>
      <c r="F962" s="511"/>
      <c r="G962" s="511"/>
      <c r="H962" s="662"/>
      <c r="I962" s="431"/>
      <c r="J962" s="19"/>
      <c r="K962" s="402"/>
      <c r="L962" s="363"/>
      <c r="M962" s="363"/>
      <c r="N962" s="363"/>
      <c r="O962" s="381"/>
      <c r="P962" s="382"/>
      <c r="Q962" s="444"/>
      <c r="R962" s="32"/>
    </row>
    <row r="963" spans="2:18" ht="13.5" customHeight="1" x14ac:dyDescent="0.2">
      <c r="B963" s="32"/>
      <c r="C963" s="383">
        <f t="shared" si="32"/>
        <v>951</v>
      </c>
      <c r="D963" s="60" t="str">
        <f t="shared" si="33"/>
        <v/>
      </c>
      <c r="E963" s="376"/>
      <c r="F963" s="511"/>
      <c r="G963" s="511"/>
      <c r="H963" s="662"/>
      <c r="I963" s="431"/>
      <c r="J963" s="19"/>
      <c r="K963" s="402"/>
      <c r="L963" s="363"/>
      <c r="M963" s="363"/>
      <c r="N963" s="363"/>
      <c r="O963" s="381"/>
      <c r="P963" s="382"/>
      <c r="Q963" s="444"/>
      <c r="R963" s="32"/>
    </row>
    <row r="964" spans="2:18" ht="13.5" customHeight="1" x14ac:dyDescent="0.2">
      <c r="B964" s="32"/>
      <c r="C964" s="383">
        <f t="shared" si="32"/>
        <v>952</v>
      </c>
      <c r="D964" s="60" t="str">
        <f t="shared" si="33"/>
        <v/>
      </c>
      <c r="E964" s="376"/>
      <c r="F964" s="511"/>
      <c r="G964" s="511"/>
      <c r="H964" s="662"/>
      <c r="I964" s="431"/>
      <c r="J964" s="19"/>
      <c r="K964" s="402"/>
      <c r="L964" s="363"/>
      <c r="M964" s="363"/>
      <c r="N964" s="363"/>
      <c r="O964" s="381"/>
      <c r="P964" s="382"/>
      <c r="Q964" s="444"/>
      <c r="R964" s="32"/>
    </row>
    <row r="965" spans="2:18" ht="13.5" customHeight="1" x14ac:dyDescent="0.2">
      <c r="B965" s="32"/>
      <c r="C965" s="383">
        <f t="shared" si="32"/>
        <v>953</v>
      </c>
      <c r="D965" s="60" t="str">
        <f t="shared" si="33"/>
        <v/>
      </c>
      <c r="E965" s="376"/>
      <c r="F965" s="511"/>
      <c r="G965" s="511"/>
      <c r="H965" s="662"/>
      <c r="I965" s="431"/>
      <c r="J965" s="19"/>
      <c r="K965" s="402"/>
      <c r="L965" s="363"/>
      <c r="M965" s="363"/>
      <c r="N965" s="363"/>
      <c r="O965" s="381"/>
      <c r="P965" s="382"/>
      <c r="Q965" s="444"/>
      <c r="R965" s="32"/>
    </row>
    <row r="966" spans="2:18" ht="13.5" customHeight="1" x14ac:dyDescent="0.2">
      <c r="B966" s="32"/>
      <c r="C966" s="383">
        <f t="shared" ref="C966:C1002" si="34">C965+1</f>
        <v>954</v>
      </c>
      <c r="D966" s="60" t="str">
        <f t="shared" si="33"/>
        <v/>
      </c>
      <c r="E966" s="376"/>
      <c r="F966" s="511"/>
      <c r="G966" s="511"/>
      <c r="H966" s="662"/>
      <c r="I966" s="431"/>
      <c r="J966" s="19"/>
      <c r="K966" s="402"/>
      <c r="L966" s="363"/>
      <c r="M966" s="363"/>
      <c r="N966" s="363"/>
      <c r="O966" s="381"/>
      <c r="P966" s="382"/>
      <c r="Q966" s="444"/>
      <c r="R966" s="32"/>
    </row>
    <row r="967" spans="2:18" ht="13.5" customHeight="1" x14ac:dyDescent="0.2">
      <c r="B967" s="32"/>
      <c r="C967" s="383">
        <f t="shared" si="34"/>
        <v>955</v>
      </c>
      <c r="D967" s="60" t="str">
        <f t="shared" si="33"/>
        <v/>
      </c>
      <c r="E967" s="376"/>
      <c r="F967" s="511"/>
      <c r="G967" s="511"/>
      <c r="H967" s="662"/>
      <c r="I967" s="431"/>
      <c r="J967" s="19"/>
      <c r="K967" s="402"/>
      <c r="L967" s="363"/>
      <c r="M967" s="363"/>
      <c r="N967" s="363"/>
      <c r="O967" s="381"/>
      <c r="P967" s="382"/>
      <c r="Q967" s="444"/>
      <c r="R967" s="32"/>
    </row>
    <row r="968" spans="2:18" ht="13.5" customHeight="1" x14ac:dyDescent="0.2">
      <c r="B968" s="32"/>
      <c r="C968" s="383">
        <f t="shared" si="34"/>
        <v>956</v>
      </c>
      <c r="D968" s="60" t="str">
        <f t="shared" si="33"/>
        <v/>
      </c>
      <c r="E968" s="376"/>
      <c r="F968" s="511"/>
      <c r="G968" s="511"/>
      <c r="H968" s="662"/>
      <c r="I968" s="431"/>
      <c r="J968" s="19"/>
      <c r="K968" s="402"/>
      <c r="L968" s="363"/>
      <c r="M968" s="363"/>
      <c r="N968" s="363"/>
      <c r="O968" s="381"/>
      <c r="P968" s="382"/>
      <c r="Q968" s="444"/>
      <c r="R968" s="32"/>
    </row>
    <row r="969" spans="2:18" ht="13.5" customHeight="1" x14ac:dyDescent="0.2">
      <c r="B969" s="32"/>
      <c r="C969" s="383">
        <f t="shared" si="34"/>
        <v>957</v>
      </c>
      <c r="D969" s="60" t="str">
        <f t="shared" si="33"/>
        <v/>
      </c>
      <c r="E969" s="376"/>
      <c r="F969" s="511"/>
      <c r="G969" s="511"/>
      <c r="H969" s="662"/>
      <c r="I969" s="431"/>
      <c r="J969" s="19"/>
      <c r="K969" s="402"/>
      <c r="L969" s="363"/>
      <c r="M969" s="363"/>
      <c r="N969" s="363"/>
      <c r="O969" s="381"/>
      <c r="P969" s="382"/>
      <c r="Q969" s="444"/>
      <c r="R969" s="32"/>
    </row>
    <row r="970" spans="2:18" ht="13.5" customHeight="1" x14ac:dyDescent="0.2">
      <c r="B970" s="32"/>
      <c r="C970" s="383">
        <f t="shared" si="34"/>
        <v>958</v>
      </c>
      <c r="D970" s="60" t="str">
        <f t="shared" si="33"/>
        <v/>
      </c>
      <c r="E970" s="376"/>
      <c r="F970" s="511"/>
      <c r="G970" s="511"/>
      <c r="H970" s="662"/>
      <c r="I970" s="431"/>
      <c r="J970" s="19"/>
      <c r="K970" s="402"/>
      <c r="L970" s="363"/>
      <c r="M970" s="363"/>
      <c r="N970" s="363"/>
      <c r="O970" s="381"/>
      <c r="P970" s="382"/>
      <c r="Q970" s="444"/>
      <c r="R970" s="32"/>
    </row>
    <row r="971" spans="2:18" ht="13.5" customHeight="1" x14ac:dyDescent="0.2">
      <c r="B971" s="32"/>
      <c r="C971" s="383">
        <f t="shared" si="34"/>
        <v>959</v>
      </c>
      <c r="D971" s="60" t="str">
        <f t="shared" si="33"/>
        <v/>
      </c>
      <c r="E971" s="376"/>
      <c r="F971" s="511"/>
      <c r="G971" s="511"/>
      <c r="H971" s="662"/>
      <c r="I971" s="431"/>
      <c r="J971" s="19"/>
      <c r="K971" s="402"/>
      <c r="L971" s="363"/>
      <c r="M971" s="363"/>
      <c r="N971" s="363"/>
      <c r="O971" s="381"/>
      <c r="P971" s="382"/>
      <c r="Q971" s="444"/>
      <c r="R971" s="32"/>
    </row>
    <row r="972" spans="2:18" ht="13.5" customHeight="1" x14ac:dyDescent="0.2">
      <c r="B972" s="32"/>
      <c r="C972" s="383">
        <f t="shared" si="34"/>
        <v>960</v>
      </c>
      <c r="D972" s="60" t="str">
        <f t="shared" si="33"/>
        <v/>
      </c>
      <c r="E972" s="376"/>
      <c r="F972" s="511"/>
      <c r="G972" s="511"/>
      <c r="H972" s="662"/>
      <c r="I972" s="431"/>
      <c r="J972" s="19"/>
      <c r="K972" s="402"/>
      <c r="L972" s="363"/>
      <c r="M972" s="363"/>
      <c r="N972" s="363"/>
      <c r="O972" s="381"/>
      <c r="P972" s="382"/>
      <c r="Q972" s="444"/>
      <c r="R972" s="32"/>
    </row>
    <row r="973" spans="2:18" ht="13.5" customHeight="1" x14ac:dyDescent="0.2">
      <c r="B973" s="32"/>
      <c r="C973" s="383">
        <f t="shared" si="34"/>
        <v>961</v>
      </c>
      <c r="D973" s="60" t="str">
        <f t="shared" ref="D973:D1002" si="35">IF(E973="","",IF(E973&lt;=$S$2,"○",""))</f>
        <v/>
      </c>
      <c r="E973" s="376"/>
      <c r="F973" s="511"/>
      <c r="G973" s="511"/>
      <c r="H973" s="662"/>
      <c r="I973" s="431"/>
      <c r="J973" s="19"/>
      <c r="K973" s="402"/>
      <c r="L973" s="363"/>
      <c r="M973" s="363"/>
      <c r="N973" s="363"/>
      <c r="O973" s="381"/>
      <c r="P973" s="382"/>
      <c r="Q973" s="444"/>
      <c r="R973" s="32"/>
    </row>
    <row r="974" spans="2:18" ht="13.5" customHeight="1" x14ac:dyDescent="0.2">
      <c r="B974" s="32"/>
      <c r="C974" s="383">
        <f t="shared" si="34"/>
        <v>962</v>
      </c>
      <c r="D974" s="60" t="str">
        <f t="shared" si="35"/>
        <v/>
      </c>
      <c r="E974" s="376"/>
      <c r="F974" s="511"/>
      <c r="G974" s="511"/>
      <c r="H974" s="662"/>
      <c r="I974" s="431"/>
      <c r="J974" s="19"/>
      <c r="K974" s="402"/>
      <c r="L974" s="363"/>
      <c r="M974" s="363"/>
      <c r="N974" s="363"/>
      <c r="O974" s="381"/>
      <c r="P974" s="382"/>
      <c r="Q974" s="444"/>
      <c r="R974" s="32"/>
    </row>
    <row r="975" spans="2:18" ht="13.5" customHeight="1" x14ac:dyDescent="0.2">
      <c r="B975" s="32"/>
      <c r="C975" s="383">
        <f t="shared" si="34"/>
        <v>963</v>
      </c>
      <c r="D975" s="60" t="str">
        <f t="shared" si="35"/>
        <v/>
      </c>
      <c r="E975" s="376"/>
      <c r="F975" s="511"/>
      <c r="G975" s="511"/>
      <c r="H975" s="662"/>
      <c r="I975" s="431"/>
      <c r="J975" s="19"/>
      <c r="K975" s="402"/>
      <c r="L975" s="363"/>
      <c r="M975" s="363"/>
      <c r="N975" s="363"/>
      <c r="O975" s="381"/>
      <c r="P975" s="382"/>
      <c r="Q975" s="444"/>
      <c r="R975" s="32"/>
    </row>
    <row r="976" spans="2:18" ht="13.5" customHeight="1" x14ac:dyDescent="0.2">
      <c r="B976" s="32"/>
      <c r="C976" s="383">
        <f t="shared" si="34"/>
        <v>964</v>
      </c>
      <c r="D976" s="60" t="str">
        <f t="shared" si="35"/>
        <v/>
      </c>
      <c r="E976" s="376"/>
      <c r="F976" s="511"/>
      <c r="G976" s="511"/>
      <c r="H976" s="662"/>
      <c r="I976" s="431"/>
      <c r="J976" s="19"/>
      <c r="K976" s="402"/>
      <c r="L976" s="363"/>
      <c r="M976" s="363"/>
      <c r="N976" s="363"/>
      <c r="O976" s="381"/>
      <c r="P976" s="382"/>
      <c r="Q976" s="444"/>
      <c r="R976" s="32"/>
    </row>
    <row r="977" spans="2:18" ht="13.5" customHeight="1" x14ac:dyDescent="0.2">
      <c r="B977" s="32"/>
      <c r="C977" s="383">
        <f t="shared" si="34"/>
        <v>965</v>
      </c>
      <c r="D977" s="60" t="str">
        <f t="shared" si="35"/>
        <v/>
      </c>
      <c r="E977" s="376"/>
      <c r="F977" s="511"/>
      <c r="G977" s="511"/>
      <c r="H977" s="662"/>
      <c r="I977" s="431"/>
      <c r="J977" s="19"/>
      <c r="K977" s="402"/>
      <c r="L977" s="363"/>
      <c r="M977" s="363"/>
      <c r="N977" s="363"/>
      <c r="O977" s="381"/>
      <c r="P977" s="382"/>
      <c r="Q977" s="444"/>
      <c r="R977" s="32"/>
    </row>
    <row r="978" spans="2:18" ht="13.5" customHeight="1" x14ac:dyDescent="0.2">
      <c r="B978" s="32"/>
      <c r="C978" s="383">
        <f t="shared" si="34"/>
        <v>966</v>
      </c>
      <c r="D978" s="60" t="str">
        <f t="shared" si="35"/>
        <v/>
      </c>
      <c r="E978" s="376"/>
      <c r="F978" s="511"/>
      <c r="G978" s="511"/>
      <c r="H978" s="662"/>
      <c r="I978" s="431"/>
      <c r="J978" s="19"/>
      <c r="K978" s="402"/>
      <c r="L978" s="363"/>
      <c r="M978" s="363"/>
      <c r="N978" s="363"/>
      <c r="O978" s="381"/>
      <c r="P978" s="382"/>
      <c r="Q978" s="444"/>
      <c r="R978" s="32"/>
    </row>
    <row r="979" spans="2:18" ht="13.5" customHeight="1" x14ac:dyDescent="0.2">
      <c r="B979" s="32"/>
      <c r="C979" s="383">
        <f t="shared" si="34"/>
        <v>967</v>
      </c>
      <c r="D979" s="60" t="str">
        <f t="shared" si="35"/>
        <v/>
      </c>
      <c r="E979" s="376"/>
      <c r="F979" s="511"/>
      <c r="G979" s="511"/>
      <c r="H979" s="662"/>
      <c r="I979" s="431"/>
      <c r="J979" s="19"/>
      <c r="K979" s="402"/>
      <c r="L979" s="363"/>
      <c r="M979" s="363"/>
      <c r="N979" s="363"/>
      <c r="O979" s="381"/>
      <c r="P979" s="382"/>
      <c r="Q979" s="444"/>
      <c r="R979" s="32"/>
    </row>
    <row r="980" spans="2:18" ht="13.5" customHeight="1" x14ac:dyDescent="0.2">
      <c r="B980" s="32"/>
      <c r="C980" s="383">
        <f t="shared" si="34"/>
        <v>968</v>
      </c>
      <c r="D980" s="60" t="str">
        <f t="shared" si="35"/>
        <v/>
      </c>
      <c r="E980" s="376"/>
      <c r="F980" s="511"/>
      <c r="G980" s="511"/>
      <c r="H980" s="662"/>
      <c r="I980" s="431"/>
      <c r="J980" s="19"/>
      <c r="K980" s="402"/>
      <c r="L980" s="363"/>
      <c r="M980" s="363"/>
      <c r="N980" s="363"/>
      <c r="O980" s="381"/>
      <c r="P980" s="382"/>
      <c r="Q980" s="444"/>
      <c r="R980" s="32"/>
    </row>
    <row r="981" spans="2:18" ht="13.5" customHeight="1" x14ac:dyDescent="0.2">
      <c r="B981" s="32"/>
      <c r="C981" s="383">
        <f t="shared" si="34"/>
        <v>969</v>
      </c>
      <c r="D981" s="60" t="str">
        <f t="shared" si="35"/>
        <v/>
      </c>
      <c r="E981" s="376"/>
      <c r="F981" s="511"/>
      <c r="G981" s="511"/>
      <c r="H981" s="662"/>
      <c r="I981" s="431"/>
      <c r="J981" s="19"/>
      <c r="K981" s="402"/>
      <c r="L981" s="363"/>
      <c r="M981" s="363"/>
      <c r="N981" s="363"/>
      <c r="O981" s="381"/>
      <c r="P981" s="382"/>
      <c r="Q981" s="444"/>
      <c r="R981" s="32"/>
    </row>
    <row r="982" spans="2:18" ht="13.5" customHeight="1" x14ac:dyDescent="0.2">
      <c r="B982" s="32"/>
      <c r="C982" s="383">
        <f t="shared" si="34"/>
        <v>970</v>
      </c>
      <c r="D982" s="60" t="str">
        <f t="shared" si="35"/>
        <v/>
      </c>
      <c r="E982" s="376"/>
      <c r="F982" s="511"/>
      <c r="G982" s="511"/>
      <c r="H982" s="662"/>
      <c r="I982" s="431"/>
      <c r="J982" s="19"/>
      <c r="K982" s="402"/>
      <c r="L982" s="363"/>
      <c r="M982" s="363"/>
      <c r="N982" s="363"/>
      <c r="O982" s="381"/>
      <c r="P982" s="382"/>
      <c r="Q982" s="444"/>
      <c r="R982" s="32"/>
    </row>
    <row r="983" spans="2:18" ht="13.5" customHeight="1" x14ac:dyDescent="0.2">
      <c r="B983" s="32"/>
      <c r="C983" s="383">
        <f t="shared" si="34"/>
        <v>971</v>
      </c>
      <c r="D983" s="60" t="str">
        <f t="shared" si="35"/>
        <v/>
      </c>
      <c r="E983" s="376"/>
      <c r="F983" s="511"/>
      <c r="G983" s="511"/>
      <c r="H983" s="662"/>
      <c r="I983" s="431"/>
      <c r="J983" s="19"/>
      <c r="K983" s="402"/>
      <c r="L983" s="363"/>
      <c r="M983" s="363"/>
      <c r="N983" s="363"/>
      <c r="O983" s="381"/>
      <c r="P983" s="382"/>
      <c r="Q983" s="444"/>
      <c r="R983" s="32"/>
    </row>
    <row r="984" spans="2:18" ht="13.5" customHeight="1" x14ac:dyDescent="0.2">
      <c r="B984" s="32"/>
      <c r="C984" s="383">
        <f t="shared" si="34"/>
        <v>972</v>
      </c>
      <c r="D984" s="60" t="str">
        <f t="shared" si="35"/>
        <v/>
      </c>
      <c r="E984" s="376"/>
      <c r="F984" s="511"/>
      <c r="G984" s="511"/>
      <c r="H984" s="662"/>
      <c r="I984" s="431"/>
      <c r="J984" s="19"/>
      <c r="K984" s="402"/>
      <c r="L984" s="363"/>
      <c r="M984" s="363"/>
      <c r="N984" s="363"/>
      <c r="O984" s="381"/>
      <c r="P984" s="382"/>
      <c r="Q984" s="444"/>
      <c r="R984" s="32"/>
    </row>
    <row r="985" spans="2:18" ht="13.5" customHeight="1" x14ac:dyDescent="0.2">
      <c r="B985" s="32"/>
      <c r="C985" s="383">
        <f t="shared" si="34"/>
        <v>973</v>
      </c>
      <c r="D985" s="60" t="str">
        <f t="shared" si="35"/>
        <v/>
      </c>
      <c r="E985" s="376"/>
      <c r="F985" s="511"/>
      <c r="G985" s="511"/>
      <c r="H985" s="662"/>
      <c r="I985" s="431"/>
      <c r="J985" s="19"/>
      <c r="K985" s="402"/>
      <c r="L985" s="363"/>
      <c r="M985" s="363"/>
      <c r="N985" s="363"/>
      <c r="O985" s="381"/>
      <c r="P985" s="382"/>
      <c r="Q985" s="444"/>
      <c r="R985" s="32"/>
    </row>
    <row r="986" spans="2:18" ht="13.5" customHeight="1" x14ac:dyDescent="0.2">
      <c r="B986" s="32"/>
      <c r="C986" s="383">
        <f t="shared" si="34"/>
        <v>974</v>
      </c>
      <c r="D986" s="60" t="str">
        <f t="shared" si="35"/>
        <v/>
      </c>
      <c r="E986" s="376"/>
      <c r="F986" s="511"/>
      <c r="G986" s="511"/>
      <c r="H986" s="662"/>
      <c r="I986" s="431"/>
      <c r="J986" s="19"/>
      <c r="K986" s="402"/>
      <c r="L986" s="363"/>
      <c r="M986" s="363"/>
      <c r="N986" s="363"/>
      <c r="O986" s="381"/>
      <c r="P986" s="382"/>
      <c r="Q986" s="444"/>
      <c r="R986" s="32"/>
    </row>
    <row r="987" spans="2:18" ht="13.5" customHeight="1" x14ac:dyDescent="0.2">
      <c r="B987" s="32"/>
      <c r="C987" s="383">
        <f t="shared" si="34"/>
        <v>975</v>
      </c>
      <c r="D987" s="60" t="str">
        <f t="shared" si="35"/>
        <v/>
      </c>
      <c r="E987" s="376"/>
      <c r="F987" s="511"/>
      <c r="G987" s="511"/>
      <c r="H987" s="662"/>
      <c r="I987" s="431"/>
      <c r="J987" s="19"/>
      <c r="K987" s="402"/>
      <c r="L987" s="363"/>
      <c r="M987" s="363"/>
      <c r="N987" s="363"/>
      <c r="O987" s="381"/>
      <c r="P987" s="382"/>
      <c r="Q987" s="444"/>
      <c r="R987" s="32"/>
    </row>
    <row r="988" spans="2:18" ht="13.5" customHeight="1" x14ac:dyDescent="0.2">
      <c r="B988" s="32"/>
      <c r="C988" s="383">
        <f t="shared" si="34"/>
        <v>976</v>
      </c>
      <c r="D988" s="60" t="str">
        <f t="shared" si="35"/>
        <v/>
      </c>
      <c r="E988" s="376"/>
      <c r="F988" s="511"/>
      <c r="G988" s="511"/>
      <c r="H988" s="662"/>
      <c r="I988" s="431"/>
      <c r="J988" s="19"/>
      <c r="K988" s="402"/>
      <c r="L988" s="363"/>
      <c r="M988" s="363"/>
      <c r="N988" s="363"/>
      <c r="O988" s="381"/>
      <c r="P988" s="382"/>
      <c r="Q988" s="444"/>
      <c r="R988" s="32"/>
    </row>
    <row r="989" spans="2:18" ht="13.5" customHeight="1" x14ac:dyDescent="0.2">
      <c r="B989" s="32"/>
      <c r="C989" s="383">
        <f t="shared" si="34"/>
        <v>977</v>
      </c>
      <c r="D989" s="60" t="str">
        <f t="shared" si="35"/>
        <v/>
      </c>
      <c r="E989" s="376"/>
      <c r="F989" s="511"/>
      <c r="G989" s="511"/>
      <c r="H989" s="662"/>
      <c r="I989" s="431"/>
      <c r="J989" s="19"/>
      <c r="K989" s="402"/>
      <c r="L989" s="363"/>
      <c r="M989" s="363"/>
      <c r="N989" s="363"/>
      <c r="O989" s="381"/>
      <c r="P989" s="382"/>
      <c r="Q989" s="444"/>
      <c r="R989" s="32"/>
    </row>
    <row r="990" spans="2:18" ht="13.5" customHeight="1" x14ac:dyDescent="0.2">
      <c r="B990" s="32"/>
      <c r="C990" s="383">
        <f t="shared" si="34"/>
        <v>978</v>
      </c>
      <c r="D990" s="60" t="str">
        <f t="shared" si="35"/>
        <v/>
      </c>
      <c r="E990" s="376"/>
      <c r="F990" s="511"/>
      <c r="G990" s="511"/>
      <c r="H990" s="662"/>
      <c r="I990" s="431"/>
      <c r="J990" s="19"/>
      <c r="K990" s="402"/>
      <c r="L990" s="363"/>
      <c r="M990" s="363"/>
      <c r="N990" s="363"/>
      <c r="O990" s="381"/>
      <c r="P990" s="382"/>
      <c r="Q990" s="444"/>
      <c r="R990" s="32"/>
    </row>
    <row r="991" spans="2:18" ht="13.5" customHeight="1" x14ac:dyDescent="0.2">
      <c r="B991" s="32"/>
      <c r="C991" s="383">
        <f t="shared" si="34"/>
        <v>979</v>
      </c>
      <c r="D991" s="60" t="str">
        <f t="shared" si="35"/>
        <v/>
      </c>
      <c r="E991" s="376"/>
      <c r="F991" s="511"/>
      <c r="G991" s="511"/>
      <c r="H991" s="662"/>
      <c r="I991" s="431"/>
      <c r="J991" s="19"/>
      <c r="K991" s="402"/>
      <c r="L991" s="363"/>
      <c r="M991" s="363"/>
      <c r="N991" s="363"/>
      <c r="O991" s="381"/>
      <c r="P991" s="382"/>
      <c r="Q991" s="444"/>
      <c r="R991" s="32"/>
    </row>
    <row r="992" spans="2:18" ht="13.5" customHeight="1" x14ac:dyDescent="0.2">
      <c r="B992" s="32"/>
      <c r="C992" s="383">
        <f t="shared" si="34"/>
        <v>980</v>
      </c>
      <c r="D992" s="60" t="str">
        <f t="shared" si="35"/>
        <v/>
      </c>
      <c r="E992" s="376"/>
      <c r="F992" s="511"/>
      <c r="G992" s="511"/>
      <c r="H992" s="662"/>
      <c r="I992" s="431"/>
      <c r="J992" s="19"/>
      <c r="K992" s="402"/>
      <c r="L992" s="363"/>
      <c r="M992" s="363"/>
      <c r="N992" s="363"/>
      <c r="O992" s="381"/>
      <c r="P992" s="382"/>
      <c r="Q992" s="444"/>
      <c r="R992" s="32"/>
    </row>
    <row r="993" spans="2:18" ht="13.5" customHeight="1" x14ac:dyDescent="0.2">
      <c r="B993" s="32"/>
      <c r="C993" s="383">
        <f t="shared" si="34"/>
        <v>981</v>
      </c>
      <c r="D993" s="60" t="str">
        <f t="shared" si="35"/>
        <v/>
      </c>
      <c r="E993" s="376"/>
      <c r="F993" s="511"/>
      <c r="G993" s="511"/>
      <c r="H993" s="662"/>
      <c r="I993" s="431"/>
      <c r="J993" s="19"/>
      <c r="K993" s="402"/>
      <c r="L993" s="363"/>
      <c r="M993" s="363"/>
      <c r="N993" s="363"/>
      <c r="O993" s="381"/>
      <c r="P993" s="382"/>
      <c r="Q993" s="444"/>
      <c r="R993" s="32"/>
    </row>
    <row r="994" spans="2:18" ht="13.5" customHeight="1" x14ac:dyDescent="0.2">
      <c r="B994" s="32"/>
      <c r="C994" s="383">
        <f t="shared" si="34"/>
        <v>982</v>
      </c>
      <c r="D994" s="60" t="str">
        <f t="shared" si="35"/>
        <v/>
      </c>
      <c r="E994" s="376"/>
      <c r="F994" s="511"/>
      <c r="G994" s="511"/>
      <c r="H994" s="662"/>
      <c r="I994" s="431"/>
      <c r="J994" s="19"/>
      <c r="K994" s="402"/>
      <c r="L994" s="363"/>
      <c r="M994" s="363"/>
      <c r="N994" s="363"/>
      <c r="O994" s="381"/>
      <c r="P994" s="382"/>
      <c r="Q994" s="444"/>
      <c r="R994" s="32"/>
    </row>
    <row r="995" spans="2:18" ht="13.5" customHeight="1" x14ac:dyDescent="0.2">
      <c r="B995" s="32"/>
      <c r="C995" s="383">
        <f t="shared" si="34"/>
        <v>983</v>
      </c>
      <c r="D995" s="60" t="str">
        <f t="shared" si="35"/>
        <v/>
      </c>
      <c r="E995" s="376"/>
      <c r="F995" s="511"/>
      <c r="G995" s="511"/>
      <c r="H995" s="662"/>
      <c r="I995" s="431"/>
      <c r="J995" s="19"/>
      <c r="K995" s="402"/>
      <c r="L995" s="363"/>
      <c r="M995" s="363"/>
      <c r="N995" s="363"/>
      <c r="O995" s="381"/>
      <c r="P995" s="382"/>
      <c r="Q995" s="444"/>
      <c r="R995" s="32"/>
    </row>
    <row r="996" spans="2:18" ht="13.5" customHeight="1" x14ac:dyDescent="0.2">
      <c r="B996" s="32"/>
      <c r="C996" s="383">
        <f t="shared" si="34"/>
        <v>984</v>
      </c>
      <c r="D996" s="60" t="str">
        <f t="shared" si="35"/>
        <v/>
      </c>
      <c r="E996" s="376"/>
      <c r="F996" s="511"/>
      <c r="G996" s="511"/>
      <c r="H996" s="662"/>
      <c r="I996" s="431"/>
      <c r="J996" s="19"/>
      <c r="K996" s="402"/>
      <c r="L996" s="363"/>
      <c r="M996" s="363"/>
      <c r="N996" s="363"/>
      <c r="O996" s="381"/>
      <c r="P996" s="382"/>
      <c r="Q996" s="444"/>
      <c r="R996" s="32"/>
    </row>
    <row r="997" spans="2:18" ht="13.5" customHeight="1" x14ac:dyDescent="0.2">
      <c r="B997" s="32"/>
      <c r="C997" s="383">
        <f t="shared" si="34"/>
        <v>985</v>
      </c>
      <c r="D997" s="60" t="str">
        <f t="shared" si="35"/>
        <v/>
      </c>
      <c r="E997" s="376"/>
      <c r="F997" s="511"/>
      <c r="G997" s="511"/>
      <c r="H997" s="662"/>
      <c r="I997" s="431"/>
      <c r="J997" s="19"/>
      <c r="K997" s="402"/>
      <c r="L997" s="363"/>
      <c r="M997" s="363"/>
      <c r="N997" s="363"/>
      <c r="O997" s="381"/>
      <c r="P997" s="382"/>
      <c r="Q997" s="444"/>
      <c r="R997" s="32"/>
    </row>
    <row r="998" spans="2:18" ht="13.5" customHeight="1" x14ac:dyDescent="0.2">
      <c r="B998" s="32"/>
      <c r="C998" s="383">
        <f t="shared" si="34"/>
        <v>986</v>
      </c>
      <c r="D998" s="60" t="str">
        <f t="shared" si="35"/>
        <v/>
      </c>
      <c r="E998" s="376"/>
      <c r="F998" s="511"/>
      <c r="G998" s="511"/>
      <c r="H998" s="662"/>
      <c r="I998" s="431"/>
      <c r="J998" s="19"/>
      <c r="K998" s="402"/>
      <c r="L998" s="363"/>
      <c r="M998" s="363"/>
      <c r="N998" s="363"/>
      <c r="O998" s="381"/>
      <c r="P998" s="382"/>
      <c r="Q998" s="444"/>
      <c r="R998" s="32"/>
    </row>
    <row r="999" spans="2:18" ht="13.5" customHeight="1" x14ac:dyDescent="0.2">
      <c r="B999" s="32"/>
      <c r="C999" s="383">
        <f t="shared" si="34"/>
        <v>987</v>
      </c>
      <c r="D999" s="60" t="str">
        <f t="shared" si="35"/>
        <v/>
      </c>
      <c r="E999" s="376"/>
      <c r="F999" s="511"/>
      <c r="G999" s="511"/>
      <c r="H999" s="662"/>
      <c r="I999" s="431"/>
      <c r="J999" s="19"/>
      <c r="K999" s="402"/>
      <c r="L999" s="363"/>
      <c r="M999" s="363"/>
      <c r="N999" s="363"/>
      <c r="O999" s="381"/>
      <c r="P999" s="382"/>
      <c r="Q999" s="444"/>
      <c r="R999" s="32"/>
    </row>
    <row r="1000" spans="2:18" ht="13.5" customHeight="1" x14ac:dyDescent="0.2">
      <c r="B1000" s="32"/>
      <c r="C1000" s="383">
        <f t="shared" si="34"/>
        <v>988</v>
      </c>
      <c r="D1000" s="60" t="str">
        <f t="shared" si="35"/>
        <v/>
      </c>
      <c r="E1000" s="376"/>
      <c r="F1000" s="511"/>
      <c r="G1000" s="511"/>
      <c r="H1000" s="662"/>
      <c r="I1000" s="431"/>
      <c r="J1000" s="19"/>
      <c r="K1000" s="402"/>
      <c r="L1000" s="363"/>
      <c r="M1000" s="363"/>
      <c r="N1000" s="363"/>
      <c r="O1000" s="381"/>
      <c r="P1000" s="382"/>
      <c r="Q1000" s="444"/>
      <c r="R1000" s="32"/>
    </row>
    <row r="1001" spans="2:18" ht="13.5" customHeight="1" x14ac:dyDescent="0.2">
      <c r="B1001" s="32"/>
      <c r="C1001" s="383">
        <f t="shared" si="34"/>
        <v>989</v>
      </c>
      <c r="D1001" s="60" t="str">
        <f t="shared" si="35"/>
        <v/>
      </c>
      <c r="E1001" s="376"/>
      <c r="F1001" s="511"/>
      <c r="G1001" s="511"/>
      <c r="H1001" s="662"/>
      <c r="I1001" s="431"/>
      <c r="J1001" s="19"/>
      <c r="K1001" s="402"/>
      <c r="L1001" s="363"/>
      <c r="M1001" s="363"/>
      <c r="N1001" s="363"/>
      <c r="O1001" s="381"/>
      <c r="P1001" s="382"/>
      <c r="Q1001" s="444"/>
      <c r="R1001" s="32"/>
    </row>
    <row r="1002" spans="2:18" ht="13.5" customHeight="1" x14ac:dyDescent="0.2">
      <c r="B1002" s="32"/>
      <c r="C1002" s="383">
        <f t="shared" si="34"/>
        <v>990</v>
      </c>
      <c r="D1002" s="60" t="str">
        <f t="shared" si="35"/>
        <v/>
      </c>
      <c r="E1002" s="376"/>
      <c r="F1002" s="511"/>
      <c r="G1002" s="511"/>
      <c r="H1002" s="662"/>
      <c r="I1002" s="431"/>
      <c r="J1002" s="19"/>
      <c r="K1002" s="402"/>
      <c r="L1002" s="363"/>
      <c r="M1002" s="363"/>
      <c r="N1002" s="363"/>
      <c r="O1002" s="381"/>
      <c r="P1002" s="382"/>
      <c r="Q1002" s="444"/>
      <c r="R1002" s="32"/>
    </row>
    <row r="1003" spans="2:18" s="33" customFormat="1" ht="13.5" customHeight="1" x14ac:dyDescent="0.2">
      <c r="B1003" s="137"/>
      <c r="C1003" s="386"/>
      <c r="D1003" s="386"/>
      <c r="E1003" s="387"/>
      <c r="F1003" s="386"/>
      <c r="G1003" s="386"/>
      <c r="H1003" s="386"/>
      <c r="I1003" s="436"/>
      <c r="J1003" s="437"/>
      <c r="K1003" s="388"/>
      <c r="L1003" s="388"/>
      <c r="M1003" s="388"/>
      <c r="N1003" s="388"/>
      <c r="O1003" s="49"/>
      <c r="P1003" s="391"/>
      <c r="Q1003" s="135"/>
      <c r="R1003" s="137"/>
    </row>
  </sheetData>
  <sheetProtection password="DE0B" sheet="1" selectLockedCells="1"/>
  <mergeCells count="15">
    <mergeCell ref="H5:H7"/>
    <mergeCell ref="J5:J7"/>
    <mergeCell ref="I5:I7"/>
    <mergeCell ref="K5:N5"/>
    <mergeCell ref="K6:K7"/>
    <mergeCell ref="L6:L7"/>
    <mergeCell ref="M6:M7"/>
    <mergeCell ref="N6:N7"/>
    <mergeCell ref="C10:F12"/>
    <mergeCell ref="C9:G9"/>
    <mergeCell ref="C5:C7"/>
    <mergeCell ref="E5:E7"/>
    <mergeCell ref="F5:F7"/>
    <mergeCell ref="G5:G7"/>
    <mergeCell ref="D5:D7"/>
  </mergeCells>
  <phoneticPr fontId="3"/>
  <conditionalFormatting sqref="O701:O732 O761:O792 O821:O852 O881:O912 O941:O972 O13:O672">
    <cfRule type="expression" dxfId="111" priority="22" stopIfTrue="1">
      <formula>AND(#REF!="",O13="○")</formula>
    </cfRule>
  </conditionalFormatting>
  <conditionalFormatting sqref="K13:K1002">
    <cfRule type="expression" dxfId="110" priority="5" stopIfTrue="1">
      <formula>AND(D13="○",K13="")</formula>
    </cfRule>
    <cfRule type="expression" dxfId="109" priority="20" stopIfTrue="1">
      <formula>AND($I13="",K13="○")</formula>
    </cfRule>
  </conditionalFormatting>
  <conditionalFormatting sqref="L13:L1002">
    <cfRule type="expression" dxfId="108" priority="4" stopIfTrue="1">
      <formula>AND(D13="○",L13="")</formula>
    </cfRule>
    <cfRule type="expression" dxfId="107" priority="18" stopIfTrue="1">
      <formula>AND(L13="○",OR(M13="○",N13="○"))</formula>
    </cfRule>
    <cfRule type="expression" dxfId="106" priority="19" stopIfTrue="1">
      <formula>AND($I13="",L13="○")</formula>
    </cfRule>
  </conditionalFormatting>
  <conditionalFormatting sqref="N14:N15">
    <cfRule type="expression" dxfId="105" priority="17" stopIfTrue="1">
      <formula>AND($I14="",N14="○")</formula>
    </cfRule>
  </conditionalFormatting>
  <conditionalFormatting sqref="M13:M1002">
    <cfRule type="expression" dxfId="104" priority="3" stopIfTrue="1">
      <formula>AND(D13="○",L13="",M13="")</formula>
    </cfRule>
    <cfRule type="expression" dxfId="103" priority="15" stopIfTrue="1">
      <formula>AND(M13="○",OR(L13="○",N13="○"))</formula>
    </cfRule>
    <cfRule type="expression" dxfId="102" priority="16" stopIfTrue="1">
      <formula>AND($I13="",M13="○")</formula>
    </cfRule>
  </conditionalFormatting>
  <conditionalFormatting sqref="N13:N1002">
    <cfRule type="expression" dxfId="101" priority="2" stopIfTrue="1">
      <formula>AND(D13="○",L13="",M13="",N13="")</formula>
    </cfRule>
    <cfRule type="expression" dxfId="100" priority="8" stopIfTrue="1">
      <formula>AND(N13="○",OR(L13="○",M13="○"))</formula>
    </cfRule>
    <cfRule type="expression" dxfId="99" priority="9" stopIfTrue="1">
      <formula>AND($I13="",N13="○")</formula>
    </cfRule>
  </conditionalFormatting>
  <dataValidations count="2">
    <dataValidation type="list" allowBlank="1" showInputMessage="1" showErrorMessage="1" sqref="K13:N1002" xr:uid="{00000000-0002-0000-0800-000000000000}">
      <formula1>$Q$1:$Q$2</formula1>
    </dataValidation>
    <dataValidation type="list" allowBlank="1" showInputMessage="1" showErrorMessage="1" sqref="H13:H1002" xr:uid="{00000000-0002-0000-0800-000001000000}">
      <formula1>$Q$3:$Y$3</formula1>
    </dataValidation>
  </dataValidations>
  <printOptions horizontalCentered="1"/>
  <pageMargins left="0.39370078740157483" right="0.19685039370078741" top="0.59055118110236227" bottom="0.39370078740157483" header="0.39370078740157483" footer="0.19685039370078741"/>
  <pageSetup paperSize="9" scale="80" firstPageNumber="21" orientation="portrait" horizontalDpi="300" verticalDpi="300" r:id="rId1"/>
  <headerFooter alignWithMargins="0">
    <oddFooter>&amp;C&amp;P</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16</vt:i4>
      </vt:variant>
      <vt:variant>
        <vt:lpstr>名前付き一覧</vt:lpstr>
      </vt:variant>
      <vt:variant>
        <vt:i4>31</vt:i4>
      </vt:variant>
    </vt:vector>
  </HeadingPairs>
  <TitlesOfParts>
    <vt:vector size="47" baseType="lpstr">
      <vt:lpstr>記入方法</vt:lpstr>
      <vt:lpstr>省エネ余地一覧</vt:lpstr>
      <vt:lpstr>点検表</vt:lpstr>
      <vt:lpstr>熱源機器</vt:lpstr>
      <vt:lpstr>冷却塔</vt:lpstr>
      <vt:lpstr>熱源ポンプ</vt:lpstr>
      <vt:lpstr>空調機</vt:lpstr>
      <vt:lpstr>パッケージ形空調機</vt:lpstr>
      <vt:lpstr>空調・換気用ファン</vt:lpstr>
      <vt:lpstr>照明器具</vt:lpstr>
      <vt:lpstr>変圧器</vt:lpstr>
      <vt:lpstr>給水ポンプ</vt:lpstr>
      <vt:lpstr>昇降機</vt:lpstr>
      <vt:lpstr>エアコンプレッサー</vt:lpstr>
      <vt:lpstr>電動力応用設備</vt:lpstr>
      <vt:lpstr>冷凍・冷蔵設備</vt:lpstr>
      <vt:lpstr>エアコンプレッサー!Print_Area</vt:lpstr>
      <vt:lpstr>パッケージ形空調機!Print_Area</vt:lpstr>
      <vt:lpstr>記入方法!Print_Area</vt:lpstr>
      <vt:lpstr>給水ポンプ!Print_Area</vt:lpstr>
      <vt:lpstr>空調・換気用ファン!Print_Area</vt:lpstr>
      <vt:lpstr>空調機!Print_Area</vt:lpstr>
      <vt:lpstr>昇降機!Print_Area</vt:lpstr>
      <vt:lpstr>照明器具!Print_Area</vt:lpstr>
      <vt:lpstr>省エネ余地一覧!Print_Area</vt:lpstr>
      <vt:lpstr>点検表!Print_Area</vt:lpstr>
      <vt:lpstr>電動力応用設備!Print_Area</vt:lpstr>
      <vt:lpstr>熱源ポンプ!Print_Area</vt:lpstr>
      <vt:lpstr>熱源機器!Print_Area</vt:lpstr>
      <vt:lpstr>変圧器!Print_Area</vt:lpstr>
      <vt:lpstr>冷却塔!Print_Area</vt:lpstr>
      <vt:lpstr>冷凍・冷蔵設備!Print_Area</vt:lpstr>
      <vt:lpstr>エアコンプレッサー!Print_Titles</vt:lpstr>
      <vt:lpstr>パッケージ形空調機!Print_Titles</vt:lpstr>
      <vt:lpstr>給水ポンプ!Print_Titles</vt:lpstr>
      <vt:lpstr>空調・換気用ファン!Print_Titles</vt:lpstr>
      <vt:lpstr>空調機!Print_Titles</vt:lpstr>
      <vt:lpstr>昇降機!Print_Titles</vt:lpstr>
      <vt:lpstr>照明器具!Print_Titles</vt:lpstr>
      <vt:lpstr>省エネ余地一覧!Print_Titles</vt:lpstr>
      <vt:lpstr>点検表!Print_Titles</vt:lpstr>
      <vt:lpstr>電動力応用設備!Print_Titles</vt:lpstr>
      <vt:lpstr>熱源ポンプ!Print_Titles</vt:lpstr>
      <vt:lpstr>熱源機器!Print_Titles</vt:lpstr>
      <vt:lpstr>変圧器!Print_Titles</vt:lpstr>
      <vt:lpstr>冷却塔!Print_Titles</vt:lpstr>
      <vt:lpstr>冷凍・冷蔵設備!Print_Titles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2015-04-21T06:00:12Z</cp:lastPrinted>
  <dcterms:created xsi:type="dcterms:W3CDTF">2008-08-20T10:15:56Z</dcterms:created>
  <dcterms:modified xsi:type="dcterms:W3CDTF">2021-03-29T06:55:38Z</dcterms:modified>
</cp:coreProperties>
</file>